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5.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defaultThemeVersion="124226"/>
  <mc:AlternateContent xmlns:mc="http://schemas.openxmlformats.org/markup-compatibility/2006">
    <mc:Choice Requires="x15">
      <x15ac:absPath xmlns:x15ac="http://schemas.microsoft.com/office/spreadsheetml/2010/11/ac" url="https://jpenergy-my.sharepoint.com/personal/tspiceland_jpenergy_com/Documents/Documents/2024 Rate Case/"/>
    </mc:Choice>
  </mc:AlternateContent>
  <xr:revisionPtr revIDLastSave="0" documentId="8_{E2867C49-9440-44A7-B31E-EB41A6B77341}" xr6:coauthVersionLast="47" xr6:coauthVersionMax="47" xr10:uidLastSave="{00000000-0000-0000-0000-000000000000}"/>
  <bookViews>
    <workbookView xWindow="-120" yWindow="-120" windowWidth="29040" windowHeight="15840" tabRatio="782" xr2:uid="{00000000-000D-0000-FFFF-FFFF00000000}"/>
  </bookViews>
  <sheets>
    <sheet name="Indices" sheetId="15" r:id="rId1"/>
    <sheet name="2024 YTD Circuit Details" sheetId="14" r:id="rId2"/>
    <sheet name="2023 Circuit Details" sheetId="1" r:id="rId3"/>
    <sheet name="2022 Circuit Details" sheetId="6" r:id="rId4"/>
    <sheet name="2021 Circuit Details" sheetId="8" r:id="rId5"/>
    <sheet name="2020 Circuit Details" sheetId="9" r:id="rId6"/>
    <sheet name="2019 Circuit Details" sheetId="10" r:id="rId7"/>
    <sheet name="2018 Circuit Details" sheetId="11" r:id="rId8"/>
    <sheet name="2017 Circuit Details" sheetId="12" r:id="rId9"/>
    <sheet name="2016 Circuit Details" sheetId="13" r:id="rId10"/>
  </sheets>
  <externalReferences>
    <externalReference r:id="rId11"/>
    <externalReference r:id="rId12"/>
    <externalReference r:id="rId13"/>
    <externalReference r:id="rId14"/>
    <externalReference r:id="rId15"/>
  </externalReferences>
  <definedNames>
    <definedName name="_xlnm.Print_Area" localSheetId="9">'2016 Circuit Details'!$A$48:$BE$139</definedName>
    <definedName name="_xlnm.Print_Area" localSheetId="8">'2017 Circuit Details'!$A$48:$BE$139</definedName>
    <definedName name="_xlnm.Print_Area" localSheetId="6">'2019 Circuit Details'!$A$142:$I$191</definedName>
    <definedName name="_xlnm.Print_Area" localSheetId="5">'2020 Circuit Details'!$A$142:$I$196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581" i="14" l="1"/>
  <c r="I1723" i="8"/>
  <c r="N133" i="8" l="1"/>
  <c r="N132" i="8"/>
  <c r="N131" i="8"/>
  <c r="N26" i="8"/>
  <c r="N27" i="8"/>
  <c r="N28" i="8"/>
  <c r="N30" i="8"/>
  <c r="N31" i="8"/>
  <c r="N32" i="8"/>
  <c r="N33" i="8"/>
  <c r="N34" i="8"/>
  <c r="N35" i="8"/>
  <c r="N45" i="8"/>
  <c r="N46" i="8"/>
  <c r="N47" i="8"/>
  <c r="N49" i="8"/>
  <c r="N50" i="8"/>
  <c r="N51" i="8"/>
  <c r="N52" i="8"/>
  <c r="N53" i="8"/>
  <c r="N54" i="8"/>
  <c r="N65" i="8"/>
  <c r="N66" i="8"/>
  <c r="N67" i="8"/>
  <c r="N69" i="8"/>
  <c r="N70" i="8"/>
  <c r="N82" i="8"/>
  <c r="N83" i="8"/>
  <c r="N84" i="8"/>
  <c r="N85" i="8"/>
  <c r="N86" i="8"/>
  <c r="N87" i="8"/>
  <c r="N88" i="8"/>
  <c r="N115" i="8"/>
  <c r="N103" i="8"/>
  <c r="N102" i="8"/>
  <c r="N100" i="8"/>
  <c r="N99" i="8"/>
  <c r="N98" i="8"/>
  <c r="N11" i="8"/>
  <c r="E3" i="15"/>
  <c r="I3" i="15"/>
  <c r="H3" i="15"/>
  <c r="E11" i="15"/>
  <c r="E5" i="15"/>
  <c r="E8" i="15"/>
  <c r="I5" i="15"/>
  <c r="I6" i="15"/>
  <c r="E6" i="15" s="1"/>
  <c r="I7" i="15"/>
  <c r="I8" i="15"/>
  <c r="I9" i="15"/>
  <c r="I10" i="15"/>
  <c r="I4" i="15"/>
  <c r="H5" i="15"/>
  <c r="H6" i="15"/>
  <c r="H7" i="15"/>
  <c r="E7" i="15" s="1"/>
  <c r="H8" i="15"/>
  <c r="H9" i="15"/>
  <c r="E9" i="15" s="1"/>
  <c r="H10" i="15"/>
  <c r="E10" i="15" s="1"/>
  <c r="H4" i="15"/>
  <c r="E4" i="15" s="1"/>
  <c r="Q139" i="13" l="1"/>
  <c r="N139" i="13"/>
  <c r="M139" i="13"/>
  <c r="O139" i="13" s="1"/>
  <c r="I139" i="13"/>
  <c r="H139" i="13"/>
  <c r="J139" i="13" s="1"/>
  <c r="P139" i="13" s="1"/>
  <c r="F139" i="13"/>
  <c r="Q138" i="13"/>
  <c r="N138" i="13"/>
  <c r="M138" i="13"/>
  <c r="I138" i="13"/>
  <c r="H138" i="13"/>
  <c r="F138" i="13"/>
  <c r="Q137" i="13"/>
  <c r="N137" i="13"/>
  <c r="O137" i="13" s="1"/>
  <c r="M137" i="13"/>
  <c r="I137" i="13"/>
  <c r="H137" i="13"/>
  <c r="F137" i="13"/>
  <c r="Q136" i="13"/>
  <c r="O136" i="13"/>
  <c r="N136" i="13"/>
  <c r="M136" i="13"/>
  <c r="I136" i="13"/>
  <c r="H136" i="13"/>
  <c r="J136" i="13" s="1"/>
  <c r="P136" i="13" s="1"/>
  <c r="F136" i="13"/>
  <c r="Q135" i="13"/>
  <c r="N135" i="13"/>
  <c r="M135" i="13"/>
  <c r="I135" i="13"/>
  <c r="J135" i="13" s="1"/>
  <c r="H135" i="13"/>
  <c r="F135" i="13"/>
  <c r="Q134" i="13"/>
  <c r="N134" i="13"/>
  <c r="M134" i="13"/>
  <c r="O134" i="13" s="1"/>
  <c r="I134" i="13"/>
  <c r="H134" i="13"/>
  <c r="J134" i="13" s="1"/>
  <c r="F134" i="13"/>
  <c r="Q133" i="13"/>
  <c r="N133" i="13"/>
  <c r="O133" i="13" s="1"/>
  <c r="M133" i="13"/>
  <c r="I133" i="13"/>
  <c r="J133" i="13" s="1"/>
  <c r="H133" i="13"/>
  <c r="F133" i="13"/>
  <c r="Q132" i="13"/>
  <c r="N132" i="13"/>
  <c r="O132" i="13" s="1"/>
  <c r="M132" i="13"/>
  <c r="I132" i="13"/>
  <c r="J132" i="13" s="1"/>
  <c r="P132" i="13" s="1"/>
  <c r="H132" i="13"/>
  <c r="F132" i="13"/>
  <c r="Q131" i="13"/>
  <c r="N131" i="13"/>
  <c r="M131" i="13"/>
  <c r="O131" i="13" s="1"/>
  <c r="I131" i="13"/>
  <c r="H131" i="13"/>
  <c r="J131" i="13" s="1"/>
  <c r="P131" i="13" s="1"/>
  <c r="F131" i="13"/>
  <c r="Q130" i="13"/>
  <c r="N130" i="13"/>
  <c r="M130" i="13"/>
  <c r="I130" i="13"/>
  <c r="H130" i="13"/>
  <c r="F130" i="13"/>
  <c r="Q129" i="13"/>
  <c r="N129" i="13"/>
  <c r="O129" i="13" s="1"/>
  <c r="M129" i="13"/>
  <c r="I129" i="13"/>
  <c r="J129" i="13" s="1"/>
  <c r="P129" i="13" s="1"/>
  <c r="H129" i="13"/>
  <c r="F129" i="13"/>
  <c r="Q128" i="13"/>
  <c r="O128" i="13"/>
  <c r="N128" i="13"/>
  <c r="M128" i="13"/>
  <c r="I128" i="13"/>
  <c r="J128" i="13" s="1"/>
  <c r="P128" i="13" s="1"/>
  <c r="H128" i="13"/>
  <c r="F128" i="13"/>
  <c r="Q127" i="13"/>
  <c r="N127" i="13"/>
  <c r="M127" i="13"/>
  <c r="I127" i="13"/>
  <c r="J127" i="13" s="1"/>
  <c r="H127" i="13"/>
  <c r="F127" i="13"/>
  <c r="Q126" i="13"/>
  <c r="N126" i="13"/>
  <c r="O126" i="13" s="1"/>
  <c r="M126" i="13"/>
  <c r="J126" i="13"/>
  <c r="P126" i="13" s="1"/>
  <c r="BZ126" i="13" s="1"/>
  <c r="I126" i="13"/>
  <c r="H126" i="13"/>
  <c r="F126" i="13"/>
  <c r="Q125" i="13"/>
  <c r="N125" i="13"/>
  <c r="O125" i="13" s="1"/>
  <c r="M125" i="13"/>
  <c r="I125" i="13"/>
  <c r="J125" i="13" s="1"/>
  <c r="H125" i="13"/>
  <c r="F125" i="13"/>
  <c r="Q124" i="13"/>
  <c r="N124" i="13"/>
  <c r="M124" i="13"/>
  <c r="I124" i="13"/>
  <c r="H124" i="13"/>
  <c r="J124" i="13" s="1"/>
  <c r="F124" i="13"/>
  <c r="Q123" i="13"/>
  <c r="N123" i="13"/>
  <c r="O123" i="13" s="1"/>
  <c r="M123" i="13"/>
  <c r="I123" i="13"/>
  <c r="H123" i="13"/>
  <c r="F123" i="13"/>
  <c r="Q122" i="13"/>
  <c r="N122" i="13"/>
  <c r="M122" i="13"/>
  <c r="O122" i="13" s="1"/>
  <c r="I122" i="13"/>
  <c r="H122" i="13"/>
  <c r="J122" i="13" s="1"/>
  <c r="P122" i="13" s="1"/>
  <c r="F122" i="13"/>
  <c r="Q121" i="13"/>
  <c r="N121" i="13"/>
  <c r="O121" i="13" s="1"/>
  <c r="M121" i="13"/>
  <c r="I121" i="13"/>
  <c r="H121" i="13"/>
  <c r="F121" i="13"/>
  <c r="Q120" i="13"/>
  <c r="N120" i="13"/>
  <c r="M120" i="13"/>
  <c r="O120" i="13" s="1"/>
  <c r="I120" i="13"/>
  <c r="J120" i="13" s="1"/>
  <c r="H120" i="13"/>
  <c r="F120" i="13"/>
  <c r="Q119" i="13"/>
  <c r="O119" i="13"/>
  <c r="N119" i="13"/>
  <c r="M119" i="13"/>
  <c r="I119" i="13"/>
  <c r="H119" i="13"/>
  <c r="J119" i="13" s="1"/>
  <c r="P119" i="13" s="1"/>
  <c r="F119" i="13"/>
  <c r="Q118" i="13"/>
  <c r="O118" i="13"/>
  <c r="N118" i="13"/>
  <c r="M118" i="13"/>
  <c r="I118" i="13"/>
  <c r="H118" i="13"/>
  <c r="F118" i="13"/>
  <c r="Q117" i="13"/>
  <c r="N117" i="13"/>
  <c r="M117" i="13"/>
  <c r="I117" i="13"/>
  <c r="J117" i="13" s="1"/>
  <c r="H117" i="13"/>
  <c r="F117" i="13"/>
  <c r="Q116" i="13"/>
  <c r="O116" i="13"/>
  <c r="N116" i="13"/>
  <c r="M116" i="13"/>
  <c r="I116" i="13"/>
  <c r="H116" i="13"/>
  <c r="J116" i="13" s="1"/>
  <c r="P116" i="13" s="1"/>
  <c r="F116" i="13"/>
  <c r="Q115" i="13"/>
  <c r="N115" i="13"/>
  <c r="M115" i="13"/>
  <c r="I115" i="13"/>
  <c r="H115" i="13"/>
  <c r="F115" i="13"/>
  <c r="Q114" i="13"/>
  <c r="N114" i="13"/>
  <c r="O114" i="13" s="1"/>
  <c r="M114" i="13"/>
  <c r="I114" i="13"/>
  <c r="H114" i="13"/>
  <c r="F114" i="13"/>
  <c r="Q113" i="13"/>
  <c r="N113" i="13"/>
  <c r="M113" i="13"/>
  <c r="I113" i="13"/>
  <c r="H113" i="13"/>
  <c r="F113" i="13"/>
  <c r="Q112" i="13"/>
  <c r="N112" i="13"/>
  <c r="O112" i="13" s="1"/>
  <c r="M112" i="13"/>
  <c r="I112" i="13"/>
  <c r="J112" i="13" s="1"/>
  <c r="P112" i="13" s="1"/>
  <c r="H112" i="13"/>
  <c r="F112" i="13"/>
  <c r="Q111" i="13"/>
  <c r="N111" i="13"/>
  <c r="M111" i="13"/>
  <c r="I111" i="13"/>
  <c r="H111" i="13"/>
  <c r="F111" i="13"/>
  <c r="Q110" i="13"/>
  <c r="N110" i="13"/>
  <c r="M110" i="13"/>
  <c r="I110" i="13"/>
  <c r="H110" i="13"/>
  <c r="F110" i="13"/>
  <c r="Q109" i="13"/>
  <c r="O109" i="13"/>
  <c r="N109" i="13"/>
  <c r="M109" i="13"/>
  <c r="I109" i="13"/>
  <c r="H109" i="13"/>
  <c r="F109" i="13"/>
  <c r="Q108" i="13"/>
  <c r="N108" i="13"/>
  <c r="O108" i="13" s="1"/>
  <c r="M108" i="13"/>
  <c r="I108" i="13"/>
  <c r="J108" i="13" s="1"/>
  <c r="P108" i="13" s="1"/>
  <c r="H108" i="13"/>
  <c r="F108" i="13"/>
  <c r="Q107" i="13"/>
  <c r="N107" i="13"/>
  <c r="M107" i="13"/>
  <c r="I107" i="13"/>
  <c r="H107" i="13"/>
  <c r="J107" i="13" s="1"/>
  <c r="F107" i="13"/>
  <c r="Q106" i="13"/>
  <c r="N106" i="13"/>
  <c r="M106" i="13"/>
  <c r="J106" i="13"/>
  <c r="I106" i="13"/>
  <c r="H106" i="13"/>
  <c r="F106" i="13"/>
  <c r="Q105" i="13"/>
  <c r="N105" i="13"/>
  <c r="O105" i="13" s="1"/>
  <c r="M105" i="13"/>
  <c r="I105" i="13"/>
  <c r="H105" i="13"/>
  <c r="F105" i="13"/>
  <c r="Q104" i="13"/>
  <c r="N104" i="13"/>
  <c r="M104" i="13"/>
  <c r="O104" i="13" s="1"/>
  <c r="I104" i="13"/>
  <c r="H104" i="13"/>
  <c r="J104" i="13" s="1"/>
  <c r="P104" i="13" s="1"/>
  <c r="F104" i="13"/>
  <c r="Q103" i="13"/>
  <c r="N103" i="13"/>
  <c r="M103" i="13"/>
  <c r="O103" i="13" s="1"/>
  <c r="I103" i="13"/>
  <c r="H103" i="13"/>
  <c r="J103" i="13" s="1"/>
  <c r="P103" i="13" s="1"/>
  <c r="F103" i="13"/>
  <c r="Q102" i="13"/>
  <c r="N102" i="13"/>
  <c r="O102" i="13" s="1"/>
  <c r="M102" i="13"/>
  <c r="J102" i="13"/>
  <c r="P102" i="13" s="1"/>
  <c r="I102" i="13"/>
  <c r="H102" i="13"/>
  <c r="F102" i="13"/>
  <c r="Q101" i="13"/>
  <c r="N101" i="13"/>
  <c r="M101" i="13"/>
  <c r="O101" i="13" s="1"/>
  <c r="I101" i="13"/>
  <c r="J101" i="13" s="1"/>
  <c r="P101" i="13" s="1"/>
  <c r="H101" i="13"/>
  <c r="F101" i="13"/>
  <c r="Q100" i="13"/>
  <c r="N100" i="13"/>
  <c r="O100" i="13" s="1"/>
  <c r="M100" i="13"/>
  <c r="I100" i="13"/>
  <c r="H100" i="13"/>
  <c r="F100" i="13"/>
  <c r="Q99" i="13"/>
  <c r="N99" i="13"/>
  <c r="O99" i="13" s="1"/>
  <c r="M99" i="13"/>
  <c r="I99" i="13"/>
  <c r="H99" i="13"/>
  <c r="F99" i="13"/>
  <c r="Q98" i="13"/>
  <c r="N98" i="13"/>
  <c r="M98" i="13"/>
  <c r="I98" i="13"/>
  <c r="J98" i="13" s="1"/>
  <c r="H98" i="13"/>
  <c r="F98" i="13"/>
  <c r="Q97" i="13"/>
  <c r="N97" i="13"/>
  <c r="M97" i="13"/>
  <c r="I97" i="13"/>
  <c r="J97" i="13" s="1"/>
  <c r="P97" i="13" s="1"/>
  <c r="H97" i="13"/>
  <c r="F97" i="13"/>
  <c r="Q96" i="13"/>
  <c r="N96" i="13"/>
  <c r="M96" i="13"/>
  <c r="I96" i="13"/>
  <c r="H96" i="13"/>
  <c r="J96" i="13" s="1"/>
  <c r="F96" i="13"/>
  <c r="Q95" i="13"/>
  <c r="N95" i="13"/>
  <c r="O95" i="13" s="1"/>
  <c r="M95" i="13"/>
  <c r="I95" i="13"/>
  <c r="H95" i="13"/>
  <c r="F95" i="13"/>
  <c r="Q94" i="13"/>
  <c r="N94" i="13"/>
  <c r="M94" i="13"/>
  <c r="O94" i="13" s="1"/>
  <c r="I94" i="13"/>
  <c r="J94" i="13" s="1"/>
  <c r="H94" i="13"/>
  <c r="F94" i="13"/>
  <c r="Q93" i="13"/>
  <c r="N93" i="13"/>
  <c r="M93" i="13"/>
  <c r="I93" i="13"/>
  <c r="H93" i="13"/>
  <c r="J93" i="13" s="1"/>
  <c r="F93" i="13"/>
  <c r="Q92" i="13"/>
  <c r="N92" i="13"/>
  <c r="M92" i="13"/>
  <c r="I92" i="13"/>
  <c r="H92" i="13"/>
  <c r="F92" i="13"/>
  <c r="Q91" i="13"/>
  <c r="N91" i="13"/>
  <c r="O91" i="13" s="1"/>
  <c r="M91" i="13"/>
  <c r="I91" i="13"/>
  <c r="J91" i="13" s="1"/>
  <c r="H91" i="13"/>
  <c r="F91" i="13"/>
  <c r="Q90" i="13"/>
  <c r="N90" i="13"/>
  <c r="O90" i="13" s="1"/>
  <c r="P90" i="13" s="1"/>
  <c r="M90" i="13"/>
  <c r="I90" i="13"/>
  <c r="J90" i="13" s="1"/>
  <c r="H90" i="13"/>
  <c r="F90" i="13"/>
  <c r="Q89" i="13"/>
  <c r="N89" i="13"/>
  <c r="M89" i="13"/>
  <c r="I89" i="13"/>
  <c r="J89" i="13" s="1"/>
  <c r="P89" i="13" s="1"/>
  <c r="BZ89" i="13" s="1"/>
  <c r="H89" i="13"/>
  <c r="F89" i="13"/>
  <c r="Q88" i="13"/>
  <c r="N88" i="13"/>
  <c r="O88" i="13" s="1"/>
  <c r="M88" i="13"/>
  <c r="I88" i="13"/>
  <c r="J88" i="13" s="1"/>
  <c r="H88" i="13"/>
  <c r="F88" i="13"/>
  <c r="Q87" i="13"/>
  <c r="N87" i="13"/>
  <c r="M87" i="13"/>
  <c r="I87" i="13"/>
  <c r="H87" i="13"/>
  <c r="F87" i="13"/>
  <c r="Q86" i="13"/>
  <c r="N86" i="13"/>
  <c r="O86" i="13" s="1"/>
  <c r="M86" i="13"/>
  <c r="I86" i="13"/>
  <c r="J86" i="13" s="1"/>
  <c r="H86" i="13"/>
  <c r="F86" i="13"/>
  <c r="Q85" i="13"/>
  <c r="O85" i="13"/>
  <c r="N85" i="13"/>
  <c r="M85" i="13"/>
  <c r="J85" i="13"/>
  <c r="P85" i="13" s="1"/>
  <c r="I85" i="13"/>
  <c r="H85" i="13"/>
  <c r="F85" i="13"/>
  <c r="Q84" i="13"/>
  <c r="N84" i="13"/>
  <c r="O84" i="13" s="1"/>
  <c r="M84" i="13"/>
  <c r="I84" i="13"/>
  <c r="H84" i="13"/>
  <c r="F84" i="13"/>
  <c r="Q83" i="13"/>
  <c r="N83" i="13"/>
  <c r="O83" i="13" s="1"/>
  <c r="M83" i="13"/>
  <c r="I83" i="13"/>
  <c r="J83" i="13" s="1"/>
  <c r="P83" i="13" s="1"/>
  <c r="AA83" i="13" s="1"/>
  <c r="H83" i="13"/>
  <c r="F83" i="13"/>
  <c r="Q82" i="13"/>
  <c r="O82" i="13"/>
  <c r="N82" i="13"/>
  <c r="M82" i="13"/>
  <c r="I82" i="13"/>
  <c r="H82" i="13"/>
  <c r="F82" i="13"/>
  <c r="Q81" i="13"/>
  <c r="N81" i="13"/>
  <c r="M81" i="13"/>
  <c r="I81" i="13"/>
  <c r="H81" i="13"/>
  <c r="F81" i="13"/>
  <c r="CH80" i="13"/>
  <c r="V80" i="13"/>
  <c r="Q80" i="13"/>
  <c r="N80" i="13"/>
  <c r="M80" i="13"/>
  <c r="J80" i="13"/>
  <c r="P80" i="13" s="1"/>
  <c r="AJ80" i="13" s="1"/>
  <c r="I80" i="13"/>
  <c r="H80" i="13"/>
  <c r="F80" i="13"/>
  <c r="Q79" i="13"/>
  <c r="N79" i="13"/>
  <c r="M79" i="13"/>
  <c r="I79" i="13"/>
  <c r="H79" i="13"/>
  <c r="F79" i="13"/>
  <c r="Q78" i="13"/>
  <c r="N78" i="13"/>
  <c r="M78" i="13"/>
  <c r="I78" i="13"/>
  <c r="J78" i="13" s="1"/>
  <c r="H78" i="13"/>
  <c r="F78" i="13"/>
  <c r="Q77" i="13"/>
  <c r="N77" i="13"/>
  <c r="O77" i="13" s="1"/>
  <c r="M77" i="13"/>
  <c r="I77" i="13"/>
  <c r="H77" i="13"/>
  <c r="J77" i="13" s="1"/>
  <c r="F77" i="13"/>
  <c r="Q76" i="13"/>
  <c r="N76" i="13"/>
  <c r="M76" i="13"/>
  <c r="I76" i="13"/>
  <c r="H76" i="13"/>
  <c r="F76" i="13"/>
  <c r="Q75" i="13"/>
  <c r="N75" i="13"/>
  <c r="O75" i="13" s="1"/>
  <c r="M75" i="13"/>
  <c r="I75" i="13"/>
  <c r="H75" i="13"/>
  <c r="F75" i="13"/>
  <c r="Q74" i="13"/>
  <c r="N74" i="13"/>
  <c r="M74" i="13"/>
  <c r="O74" i="13" s="1"/>
  <c r="I74" i="13"/>
  <c r="H74" i="13"/>
  <c r="F74" i="13"/>
  <c r="Q73" i="13"/>
  <c r="N73" i="13"/>
  <c r="M73" i="13"/>
  <c r="I73" i="13"/>
  <c r="H73" i="13"/>
  <c r="F73" i="13"/>
  <c r="Q72" i="13"/>
  <c r="N72" i="13"/>
  <c r="M72" i="13"/>
  <c r="J72" i="13"/>
  <c r="I72" i="13"/>
  <c r="H72" i="13"/>
  <c r="F72" i="13"/>
  <c r="Q71" i="13"/>
  <c r="N71" i="13"/>
  <c r="M71" i="13"/>
  <c r="O71" i="13" s="1"/>
  <c r="I71" i="13"/>
  <c r="H71" i="13"/>
  <c r="F71" i="13"/>
  <c r="Q70" i="13"/>
  <c r="N70" i="13"/>
  <c r="O70" i="13" s="1"/>
  <c r="M70" i="13"/>
  <c r="I70" i="13"/>
  <c r="J70" i="13" s="1"/>
  <c r="P70" i="13" s="1"/>
  <c r="AY70" i="13" s="1"/>
  <c r="H70" i="13"/>
  <c r="F70" i="13"/>
  <c r="Q69" i="13"/>
  <c r="N69" i="13"/>
  <c r="M69" i="13"/>
  <c r="I69" i="13"/>
  <c r="H69" i="13"/>
  <c r="J69" i="13" s="1"/>
  <c r="F69" i="13"/>
  <c r="Q68" i="13"/>
  <c r="N68" i="13"/>
  <c r="M68" i="13"/>
  <c r="I68" i="13"/>
  <c r="H68" i="13"/>
  <c r="F68" i="13"/>
  <c r="Q67" i="13"/>
  <c r="N67" i="13"/>
  <c r="M67" i="13"/>
  <c r="O67" i="13" s="1"/>
  <c r="J67" i="13"/>
  <c r="I67" i="13"/>
  <c r="H67" i="13"/>
  <c r="F67" i="13"/>
  <c r="Q66" i="13"/>
  <c r="N66" i="13"/>
  <c r="M66" i="13"/>
  <c r="O66" i="13" s="1"/>
  <c r="I66" i="13"/>
  <c r="J66" i="13" s="1"/>
  <c r="H66" i="13"/>
  <c r="F66" i="13"/>
  <c r="Q65" i="13"/>
  <c r="N65" i="13"/>
  <c r="M65" i="13"/>
  <c r="I65" i="13"/>
  <c r="J65" i="13" s="1"/>
  <c r="H65" i="13"/>
  <c r="F65" i="13"/>
  <c r="Q64" i="13"/>
  <c r="N64" i="13"/>
  <c r="M64" i="13"/>
  <c r="I64" i="13"/>
  <c r="J64" i="13" s="1"/>
  <c r="H64" i="13"/>
  <c r="F64" i="13"/>
  <c r="Q63" i="13"/>
  <c r="N63" i="13"/>
  <c r="M63" i="13"/>
  <c r="J63" i="13"/>
  <c r="I63" i="13"/>
  <c r="H63" i="13"/>
  <c r="F63" i="13"/>
  <c r="Q62" i="13"/>
  <c r="N62" i="13"/>
  <c r="M62" i="13"/>
  <c r="O62" i="13" s="1"/>
  <c r="I62" i="13"/>
  <c r="J62" i="13" s="1"/>
  <c r="H62" i="13"/>
  <c r="F62" i="13"/>
  <c r="Q61" i="13"/>
  <c r="N61" i="13"/>
  <c r="O61" i="13" s="1"/>
  <c r="M61" i="13"/>
  <c r="I61" i="13"/>
  <c r="H61" i="13"/>
  <c r="F61" i="13"/>
  <c r="Q60" i="13"/>
  <c r="N60" i="13"/>
  <c r="O60" i="13" s="1"/>
  <c r="M60" i="13"/>
  <c r="I60" i="13"/>
  <c r="H60" i="13"/>
  <c r="F60" i="13"/>
  <c r="Q59" i="13"/>
  <c r="N59" i="13"/>
  <c r="O59" i="13" s="1"/>
  <c r="M59" i="13"/>
  <c r="I59" i="13"/>
  <c r="H59" i="13"/>
  <c r="F59" i="13"/>
  <c r="Q58" i="13"/>
  <c r="N58" i="13"/>
  <c r="O58" i="13" s="1"/>
  <c r="M58" i="13"/>
  <c r="I58" i="13"/>
  <c r="H58" i="13"/>
  <c r="F58" i="13"/>
  <c r="Q57" i="13"/>
  <c r="N57" i="13"/>
  <c r="O57" i="13" s="1"/>
  <c r="M57" i="13"/>
  <c r="I57" i="13"/>
  <c r="J57" i="13" s="1"/>
  <c r="H57" i="13"/>
  <c r="F57" i="13"/>
  <c r="Q56" i="13"/>
  <c r="N56" i="13"/>
  <c r="M56" i="13"/>
  <c r="I56" i="13"/>
  <c r="H56" i="13"/>
  <c r="F56" i="13"/>
  <c r="Q55" i="13"/>
  <c r="N55" i="13"/>
  <c r="O55" i="13" s="1"/>
  <c r="M55" i="13"/>
  <c r="I55" i="13"/>
  <c r="J55" i="13" s="1"/>
  <c r="H55" i="13"/>
  <c r="F55" i="13"/>
  <c r="Q54" i="13"/>
  <c r="N54" i="13"/>
  <c r="O54" i="13" s="1"/>
  <c r="M54" i="13"/>
  <c r="J54" i="13"/>
  <c r="I54" i="13"/>
  <c r="H54" i="13"/>
  <c r="F54" i="13"/>
  <c r="Q53" i="13"/>
  <c r="N53" i="13"/>
  <c r="M53" i="13"/>
  <c r="I53" i="13"/>
  <c r="J53" i="13" s="1"/>
  <c r="P53" i="13" s="1"/>
  <c r="H53" i="13"/>
  <c r="F53" i="13"/>
  <c r="Q52" i="13"/>
  <c r="N52" i="13"/>
  <c r="O52" i="13" s="1"/>
  <c r="M52" i="13"/>
  <c r="I52" i="13"/>
  <c r="H52" i="13"/>
  <c r="F52" i="13"/>
  <c r="Q51" i="13"/>
  <c r="N51" i="13"/>
  <c r="O51" i="13" s="1"/>
  <c r="M51" i="13"/>
  <c r="I51" i="13"/>
  <c r="H51" i="13"/>
  <c r="F51" i="13"/>
  <c r="Q50" i="13"/>
  <c r="N50" i="13"/>
  <c r="O50" i="13" s="1"/>
  <c r="M50" i="13"/>
  <c r="I50" i="13"/>
  <c r="J50" i="13" s="1"/>
  <c r="H50" i="13"/>
  <c r="F50" i="13"/>
  <c r="Q49" i="13"/>
  <c r="N49" i="13"/>
  <c r="O49" i="13" s="1"/>
  <c r="M49" i="13"/>
  <c r="I49" i="13"/>
  <c r="H49" i="13"/>
  <c r="F49" i="13"/>
  <c r="T136" i="13" l="1"/>
  <c r="BT136" i="13"/>
  <c r="AS136" i="13"/>
  <c r="BX104" i="13"/>
  <c r="AV104" i="13"/>
  <c r="AR104" i="13"/>
  <c r="AB104" i="13"/>
  <c r="AA104" i="13"/>
  <c r="CI104" i="13"/>
  <c r="W104" i="13"/>
  <c r="BR104" i="13"/>
  <c r="BM104" i="13"/>
  <c r="AW104" i="13"/>
  <c r="CI122" i="13"/>
  <c r="BB122" i="13"/>
  <c r="AB131" i="13"/>
  <c r="BV131" i="13"/>
  <c r="BH131" i="13"/>
  <c r="BD131" i="13"/>
  <c r="BA131" i="13"/>
  <c r="AM131" i="13"/>
  <c r="AE131" i="13"/>
  <c r="CA116" i="13"/>
  <c r="BA116" i="13"/>
  <c r="AF116" i="13"/>
  <c r="P54" i="13"/>
  <c r="BX54" i="13" s="1"/>
  <c r="BJ132" i="13"/>
  <c r="V132" i="13"/>
  <c r="AY132" i="13"/>
  <c r="S132" i="13"/>
  <c r="AU132" i="13"/>
  <c r="AR132" i="13"/>
  <c r="CI132" i="13"/>
  <c r="AQ132" i="13"/>
  <c r="BW132" i="13"/>
  <c r="AN132" i="13"/>
  <c r="BT132" i="13"/>
  <c r="AD132" i="13"/>
  <c r="BM132" i="13"/>
  <c r="W132" i="13"/>
  <c r="CF119" i="13"/>
  <c r="AP119" i="13"/>
  <c r="CB119" i="13"/>
  <c r="AB119" i="13"/>
  <c r="BT119" i="13"/>
  <c r="R119" i="13"/>
  <c r="BN119" i="13"/>
  <c r="BH119" i="13"/>
  <c r="BD119" i="13"/>
  <c r="AS119" i="13"/>
  <c r="AR119" i="13"/>
  <c r="CF129" i="13"/>
  <c r="CH129" i="13"/>
  <c r="BU129" i="13"/>
  <c r="BH129" i="13"/>
  <c r="BG129" i="13"/>
  <c r="BE129" i="13"/>
  <c r="AL129" i="13"/>
  <c r="AJ129" i="13"/>
  <c r="CK129" i="13"/>
  <c r="V129" i="13"/>
  <c r="AR80" i="13"/>
  <c r="BB126" i="13"/>
  <c r="CA126" i="13"/>
  <c r="BJ70" i="13"/>
  <c r="J51" i="13"/>
  <c r="P51" i="13" s="1"/>
  <c r="CC51" i="13" s="1"/>
  <c r="J58" i="13"/>
  <c r="P58" i="13" s="1"/>
  <c r="O69" i="13"/>
  <c r="BO70" i="13"/>
  <c r="J74" i="13"/>
  <c r="P74" i="13" s="1"/>
  <c r="BW74" i="13" s="1"/>
  <c r="AT80" i="13"/>
  <c r="J81" i="13"/>
  <c r="P81" i="13" s="1"/>
  <c r="BR81" i="13" s="1"/>
  <c r="J87" i="13"/>
  <c r="P87" i="13" s="1"/>
  <c r="O96" i="13"/>
  <c r="P96" i="13" s="1"/>
  <c r="J99" i="13"/>
  <c r="P99" i="13" s="1"/>
  <c r="O111" i="13"/>
  <c r="J123" i="13"/>
  <c r="P123" i="13" s="1"/>
  <c r="BC126" i="13"/>
  <c r="CH126" i="13"/>
  <c r="CI126" i="13" s="1"/>
  <c r="P62" i="13"/>
  <c r="CC62" i="13" s="1"/>
  <c r="P66" i="13"/>
  <c r="S70" i="13"/>
  <c r="BT70" i="13"/>
  <c r="BB80" i="13"/>
  <c r="P94" i="13"/>
  <c r="J109" i="13"/>
  <c r="P109" i="13" s="1"/>
  <c r="J114" i="13"/>
  <c r="P117" i="13"/>
  <c r="P120" i="13"/>
  <c r="CA120" i="13" s="1"/>
  <c r="V126" i="13"/>
  <c r="W126" i="13" s="1"/>
  <c r="BN126" i="13"/>
  <c r="BZ70" i="13"/>
  <c r="Z126" i="13"/>
  <c r="BP126" i="13"/>
  <c r="O68" i="13"/>
  <c r="X70" i="13"/>
  <c r="P77" i="13"/>
  <c r="BP80" i="13"/>
  <c r="P98" i="13"/>
  <c r="J49" i="13"/>
  <c r="J61" i="13"/>
  <c r="O63" i="13"/>
  <c r="P63" i="13" s="1"/>
  <c r="AD70" i="13"/>
  <c r="CJ70" i="13"/>
  <c r="J73" i="13"/>
  <c r="O80" i="13"/>
  <c r="BX80" i="13"/>
  <c r="O98" i="13"/>
  <c r="J113" i="13"/>
  <c r="P113" i="13" s="1"/>
  <c r="CJ113" i="13" s="1"/>
  <c r="O117" i="13"/>
  <c r="AH126" i="13"/>
  <c r="BQ126" i="13"/>
  <c r="AT70" i="13"/>
  <c r="P50" i="13"/>
  <c r="P57" i="13"/>
  <c r="BZ57" i="13" s="1"/>
  <c r="AI70" i="13"/>
  <c r="P78" i="13"/>
  <c r="BZ80" i="13"/>
  <c r="O93" i="13"/>
  <c r="P93" i="13" s="1"/>
  <c r="O113" i="13"/>
  <c r="AJ126" i="13"/>
  <c r="AK126" i="13" s="1"/>
  <c r="BV126" i="13"/>
  <c r="P133" i="13"/>
  <c r="J137" i="13"/>
  <c r="P137" i="13" s="1"/>
  <c r="J138" i="13"/>
  <c r="AP126" i="13"/>
  <c r="BX126" i="13"/>
  <c r="J71" i="13"/>
  <c r="O78" i="13"/>
  <c r="O106" i="13"/>
  <c r="J111" i="13"/>
  <c r="AT126" i="13"/>
  <c r="AU126" i="13" s="1"/>
  <c r="CD50" i="13"/>
  <c r="BV50" i="13"/>
  <c r="BN50" i="13"/>
  <c r="BF50" i="13"/>
  <c r="AX50" i="13"/>
  <c r="AP50" i="13"/>
  <c r="AH50" i="13"/>
  <c r="Z50" i="13"/>
  <c r="R50" i="13"/>
  <c r="CK50" i="13"/>
  <c r="BU50" i="13"/>
  <c r="AW50" i="13"/>
  <c r="Y50" i="13"/>
  <c r="AV50" i="13"/>
  <c r="BM50" i="13"/>
  <c r="AN50" i="13"/>
  <c r="CJ50" i="13"/>
  <c r="CB50" i="13"/>
  <c r="BT50" i="13"/>
  <c r="BD50" i="13"/>
  <c r="AF50" i="13"/>
  <c r="CI50" i="13"/>
  <c r="CA50" i="13"/>
  <c r="BS50" i="13"/>
  <c r="BK50" i="13"/>
  <c r="BC50" i="13"/>
  <c r="AU50" i="13"/>
  <c r="AM50" i="13"/>
  <c r="AE50" i="13"/>
  <c r="W50" i="13"/>
  <c r="BQ50" i="13"/>
  <c r="AK50" i="13"/>
  <c r="BP50" i="13"/>
  <c r="CH50" i="13"/>
  <c r="BZ50" i="13"/>
  <c r="BR50" i="13"/>
  <c r="BJ50" i="13"/>
  <c r="BB50" i="13"/>
  <c r="AT50" i="13"/>
  <c r="AL50" i="13"/>
  <c r="AD50" i="13"/>
  <c r="V50" i="13"/>
  <c r="BI50" i="13"/>
  <c r="AS50" i="13"/>
  <c r="AC50" i="13"/>
  <c r="AJ50" i="13"/>
  <c r="CG50" i="13"/>
  <c r="BY50" i="13"/>
  <c r="BA50" i="13"/>
  <c r="U50" i="13"/>
  <c r="CF50" i="13"/>
  <c r="BX50" i="13"/>
  <c r="BH50" i="13"/>
  <c r="AZ50" i="13"/>
  <c r="AR50" i="13"/>
  <c r="AB50" i="13"/>
  <c r="T50" i="13"/>
  <c r="CE50" i="13"/>
  <c r="BW50" i="13"/>
  <c r="BO50" i="13"/>
  <c r="BG50" i="13"/>
  <c r="AY50" i="13"/>
  <c r="AQ50" i="13"/>
  <c r="AI50" i="13"/>
  <c r="AA50" i="13"/>
  <c r="S50" i="13"/>
  <c r="CC50" i="13"/>
  <c r="BE50" i="13"/>
  <c r="AO50" i="13"/>
  <c r="AG50" i="13"/>
  <c r="BL50" i="13"/>
  <c r="X50" i="13"/>
  <c r="CH57" i="13"/>
  <c r="BR57" i="13"/>
  <c r="AL57" i="13"/>
  <c r="V57" i="13"/>
  <c r="BW57" i="13"/>
  <c r="AQ57" i="13"/>
  <c r="AA57" i="13"/>
  <c r="CD57" i="13"/>
  <c r="AX57" i="13"/>
  <c r="AH57" i="13"/>
  <c r="R57" i="13"/>
  <c r="BK57" i="13"/>
  <c r="AU57" i="13"/>
  <c r="AE57" i="13"/>
  <c r="AW57" i="13"/>
  <c r="CB57" i="13"/>
  <c r="AV57" i="13"/>
  <c r="AS57" i="13"/>
  <c r="BX57" i="13"/>
  <c r="AR57" i="13"/>
  <c r="CK57" i="13"/>
  <c r="BE57" i="13"/>
  <c r="Y57" i="13"/>
  <c r="BT57" i="13"/>
  <c r="AN57" i="13"/>
  <c r="CG57" i="13"/>
  <c r="BA57" i="13"/>
  <c r="U57" i="13"/>
  <c r="BP57" i="13"/>
  <c r="AJ57" i="13"/>
  <c r="CK62" i="13"/>
  <c r="BU62" i="13"/>
  <c r="BM62" i="13"/>
  <c r="BE62" i="13"/>
  <c r="AO62" i="13"/>
  <c r="AG62" i="13"/>
  <c r="Y62" i="13"/>
  <c r="BZ62" i="13"/>
  <c r="BR62" i="13"/>
  <c r="BJ62" i="13"/>
  <c r="AT62" i="13"/>
  <c r="AL62" i="13"/>
  <c r="AD62" i="13"/>
  <c r="CG62" i="13"/>
  <c r="BW62" i="13"/>
  <c r="BL62" i="13"/>
  <c r="AQ62" i="13"/>
  <c r="AF62" i="13"/>
  <c r="U62" i="13"/>
  <c r="BS62" i="13"/>
  <c r="BH62" i="13"/>
  <c r="AX62" i="13"/>
  <c r="AB62" i="13"/>
  <c r="R62" i="13"/>
  <c r="CB62" i="13"/>
  <c r="BG62" i="13"/>
  <c r="AV62" i="13"/>
  <c r="AK62" i="13"/>
  <c r="CI62" i="13"/>
  <c r="BX62" i="13"/>
  <c r="BN62" i="13"/>
  <c r="AR62" i="13"/>
  <c r="AH62" i="13"/>
  <c r="W62" i="13"/>
  <c r="BF62" i="13"/>
  <c r="AJ62" i="13"/>
  <c r="BY62" i="13"/>
  <c r="AI62" i="13"/>
  <c r="BV62" i="13"/>
  <c r="AZ62" i="13"/>
  <c r="BT62" i="13"/>
  <c r="AY62" i="13"/>
  <c r="AC62" i="13"/>
  <c r="AU62" i="13"/>
  <c r="Z62" i="13"/>
  <c r="CJ62" i="13"/>
  <c r="AS62" i="13"/>
  <c r="X62" i="13"/>
  <c r="CF62" i="13"/>
  <c r="AP62" i="13"/>
  <c r="T62" i="13"/>
  <c r="CE62" i="13"/>
  <c r="AN62" i="13"/>
  <c r="S62" i="13"/>
  <c r="CK66" i="13"/>
  <c r="CC66" i="13"/>
  <c r="BU66" i="13"/>
  <c r="BM66" i="13"/>
  <c r="BE66" i="13"/>
  <c r="AW66" i="13"/>
  <c r="AO66" i="13"/>
  <c r="AG66" i="13"/>
  <c r="Y66" i="13"/>
  <c r="CH66" i="13"/>
  <c r="BZ66" i="13"/>
  <c r="BR66" i="13"/>
  <c r="BJ66" i="13"/>
  <c r="BB66" i="13"/>
  <c r="AT66" i="13"/>
  <c r="AL66" i="13"/>
  <c r="AD66" i="13"/>
  <c r="V66" i="13"/>
  <c r="CD66" i="13"/>
  <c r="BS66" i="13"/>
  <c r="BH66" i="13"/>
  <c r="AX66" i="13"/>
  <c r="AM66" i="13"/>
  <c r="AB66" i="13"/>
  <c r="R66" i="13"/>
  <c r="CB66" i="13"/>
  <c r="BQ66" i="13"/>
  <c r="BG66" i="13"/>
  <c r="AV66" i="13"/>
  <c r="AK66" i="13"/>
  <c r="AA66" i="13"/>
  <c r="CA66" i="13"/>
  <c r="BP66" i="13"/>
  <c r="BF66" i="13"/>
  <c r="AU66" i="13"/>
  <c r="AJ66" i="13"/>
  <c r="Z66" i="13"/>
  <c r="CG66" i="13"/>
  <c r="BW66" i="13"/>
  <c r="BL66" i="13"/>
  <c r="BA66" i="13"/>
  <c r="AQ66" i="13"/>
  <c r="AF66" i="13"/>
  <c r="U66" i="13"/>
  <c r="CE66" i="13"/>
  <c r="BI66" i="13"/>
  <c r="AN66" i="13"/>
  <c r="S66" i="13"/>
  <c r="BV66" i="13"/>
  <c r="AZ66" i="13"/>
  <c r="AE66" i="13"/>
  <c r="BT66" i="13"/>
  <c r="AY66" i="13"/>
  <c r="AC66" i="13"/>
  <c r="CF66" i="13"/>
  <c r="BK66" i="13"/>
  <c r="AP66" i="13"/>
  <c r="T66" i="13"/>
  <c r="BN66" i="13"/>
  <c r="W66" i="13"/>
  <c r="BD66" i="13"/>
  <c r="BC66" i="13"/>
  <c r="CJ66" i="13"/>
  <c r="AS66" i="13"/>
  <c r="CI66" i="13"/>
  <c r="AR66" i="13"/>
  <c r="BY66" i="13"/>
  <c r="AI66" i="13"/>
  <c r="BX66" i="13"/>
  <c r="AH66" i="13"/>
  <c r="BO66" i="13"/>
  <c r="X66" i="13"/>
  <c r="BU51" i="13"/>
  <c r="CB51" i="13"/>
  <c r="AV51" i="13"/>
  <c r="AU51" i="13"/>
  <c r="AT51" i="13"/>
  <c r="BB51" i="13"/>
  <c r="BK51" i="13"/>
  <c r="AQ51" i="13"/>
  <c r="AP51" i="13"/>
  <c r="CG58" i="13"/>
  <c r="BY58" i="13"/>
  <c r="BQ58" i="13"/>
  <c r="BI58" i="13"/>
  <c r="BA58" i="13"/>
  <c r="AS58" i="13"/>
  <c r="AK58" i="13"/>
  <c r="AC58" i="13"/>
  <c r="U58" i="13"/>
  <c r="CD58" i="13"/>
  <c r="BV58" i="13"/>
  <c r="BN58" i="13"/>
  <c r="BF58" i="13"/>
  <c r="AX58" i="13"/>
  <c r="AP58" i="13"/>
  <c r="AH58" i="13"/>
  <c r="Z58" i="13"/>
  <c r="R58" i="13"/>
  <c r="CK58" i="13"/>
  <c r="CC58" i="13"/>
  <c r="BU58" i="13"/>
  <c r="BM58" i="13"/>
  <c r="BE58" i="13"/>
  <c r="AW58" i="13"/>
  <c r="AO58" i="13"/>
  <c r="AG58" i="13"/>
  <c r="Y58" i="13"/>
  <c r="CH58" i="13"/>
  <c r="BZ58" i="13"/>
  <c r="BR58" i="13"/>
  <c r="BJ58" i="13"/>
  <c r="BB58" i="13"/>
  <c r="AT58" i="13"/>
  <c r="AL58" i="13"/>
  <c r="AD58" i="13"/>
  <c r="V58" i="13"/>
  <c r="CI58" i="13"/>
  <c r="BS58" i="13"/>
  <c r="BC58" i="13"/>
  <c r="AM58" i="13"/>
  <c r="W58" i="13"/>
  <c r="CF58" i="13"/>
  <c r="BP58" i="13"/>
  <c r="AZ58" i="13"/>
  <c r="AJ58" i="13"/>
  <c r="T58" i="13"/>
  <c r="CE58" i="13"/>
  <c r="BO58" i="13"/>
  <c r="AY58" i="13"/>
  <c r="AI58" i="13"/>
  <c r="S58" i="13"/>
  <c r="CB58" i="13"/>
  <c r="BL58" i="13"/>
  <c r="AV58" i="13"/>
  <c r="AF58" i="13"/>
  <c r="CA58" i="13"/>
  <c r="BK58" i="13"/>
  <c r="AU58" i="13"/>
  <c r="AE58" i="13"/>
  <c r="BX58" i="13"/>
  <c r="BH58" i="13"/>
  <c r="AR58" i="13"/>
  <c r="AB58" i="13"/>
  <c r="BW58" i="13"/>
  <c r="BG58" i="13"/>
  <c r="AQ58" i="13"/>
  <c r="AA58" i="13"/>
  <c r="CJ58" i="13"/>
  <c r="BT58" i="13"/>
  <c r="BD58" i="13"/>
  <c r="AN58" i="13"/>
  <c r="X58" i="13"/>
  <c r="P49" i="13"/>
  <c r="CD53" i="13"/>
  <c r="CE53" i="13" s="1"/>
  <c r="BV53" i="13"/>
  <c r="BW53" i="13" s="1"/>
  <c r="BN53" i="13"/>
  <c r="BF53" i="13"/>
  <c r="BG53" i="13" s="1"/>
  <c r="AX53" i="13"/>
  <c r="AY53" i="13" s="1"/>
  <c r="AP53" i="13"/>
  <c r="AQ53" i="13" s="1"/>
  <c r="AH53" i="13"/>
  <c r="Z53" i="13"/>
  <c r="AA53" i="13" s="1"/>
  <c r="R53" i="13"/>
  <c r="S53" i="13" s="1"/>
  <c r="CI53" i="13"/>
  <c r="AU53" i="13"/>
  <c r="CH53" i="13"/>
  <c r="BZ53" i="13"/>
  <c r="CA53" i="13" s="1"/>
  <c r="BR53" i="13"/>
  <c r="BS53" i="13" s="1"/>
  <c r="BJ53" i="13"/>
  <c r="BK53" i="13" s="1"/>
  <c r="BB53" i="13"/>
  <c r="BC53" i="13" s="1"/>
  <c r="AT53" i="13"/>
  <c r="AL53" i="13"/>
  <c r="AM53" i="13" s="1"/>
  <c r="AD53" i="13"/>
  <c r="AE53" i="13" s="1"/>
  <c r="V53" i="13"/>
  <c r="W53" i="13" s="1"/>
  <c r="BO53" i="13"/>
  <c r="AI53" i="13"/>
  <c r="BX53" i="13"/>
  <c r="BY53" i="13" s="1"/>
  <c r="BH53" i="13"/>
  <c r="BI53" i="13" s="1"/>
  <c r="AR53" i="13"/>
  <c r="AS53" i="13" s="1"/>
  <c r="AB53" i="13"/>
  <c r="AC53" i="13" s="1"/>
  <c r="CK53" i="13"/>
  <c r="Y53" i="13"/>
  <c r="CJ53" i="13"/>
  <c r="BT53" i="13"/>
  <c r="BU53" i="13" s="1"/>
  <c r="BD53" i="13"/>
  <c r="BE53" i="13" s="1"/>
  <c r="AN53" i="13"/>
  <c r="AO53" i="13" s="1"/>
  <c r="X53" i="13"/>
  <c r="BA53" i="13"/>
  <c r="U53" i="13"/>
  <c r="CF53" i="13"/>
  <c r="CG53" i="13" s="1"/>
  <c r="BP53" i="13"/>
  <c r="BQ53" i="13" s="1"/>
  <c r="AZ53" i="13"/>
  <c r="AJ53" i="13"/>
  <c r="AK53" i="13" s="1"/>
  <c r="T53" i="13"/>
  <c r="AG53" i="13"/>
  <c r="CB53" i="13"/>
  <c r="CC53" i="13" s="1"/>
  <c r="BL53" i="13"/>
  <c r="BM53" i="13" s="1"/>
  <c r="AV53" i="13"/>
  <c r="AW53" i="13" s="1"/>
  <c r="AF53" i="13"/>
  <c r="BL54" i="13"/>
  <c r="J52" i="13"/>
  <c r="P52" i="13" s="1"/>
  <c r="T54" i="13"/>
  <c r="AJ54" i="13"/>
  <c r="AK54" i="13" s="1"/>
  <c r="AZ54" i="13"/>
  <c r="BP54" i="13"/>
  <c r="BQ54" i="13" s="1"/>
  <c r="CF54" i="13"/>
  <c r="J56" i="13"/>
  <c r="P67" i="13"/>
  <c r="P69" i="13"/>
  <c r="P71" i="13"/>
  <c r="AA74" i="13"/>
  <c r="BQ74" i="13"/>
  <c r="AF74" i="13"/>
  <c r="X54" i="13"/>
  <c r="Y54" i="13" s="1"/>
  <c r="AN54" i="13"/>
  <c r="BT54" i="13"/>
  <c r="BU54" i="13" s="1"/>
  <c r="O56" i="13"/>
  <c r="CK74" i="13"/>
  <c r="CC74" i="13"/>
  <c r="BU74" i="13"/>
  <c r="BM74" i="13"/>
  <c r="BE74" i="13"/>
  <c r="AW74" i="13"/>
  <c r="AO74" i="13"/>
  <c r="AG74" i="13"/>
  <c r="Y74" i="13"/>
  <c r="CH74" i="13"/>
  <c r="BZ74" i="13"/>
  <c r="BR74" i="13"/>
  <c r="BJ74" i="13"/>
  <c r="BB74" i="13"/>
  <c r="AT74" i="13"/>
  <c r="AL74" i="13"/>
  <c r="AD74" i="13"/>
  <c r="V74" i="13"/>
  <c r="CA74" i="13"/>
  <c r="BP74" i="13"/>
  <c r="BF74" i="13"/>
  <c r="AU74" i="13"/>
  <c r="AJ74" i="13"/>
  <c r="Z74" i="13"/>
  <c r="CJ74" i="13"/>
  <c r="BY74" i="13"/>
  <c r="BO74" i="13"/>
  <c r="BD74" i="13"/>
  <c r="AS74" i="13"/>
  <c r="AI74" i="13"/>
  <c r="X74" i="13"/>
  <c r="CI74" i="13"/>
  <c r="BX74" i="13"/>
  <c r="BN74" i="13"/>
  <c r="BC74" i="13"/>
  <c r="AR74" i="13"/>
  <c r="AH74" i="13"/>
  <c r="W74" i="13"/>
  <c r="CE74" i="13"/>
  <c r="BT74" i="13"/>
  <c r="BI74" i="13"/>
  <c r="AY74" i="13"/>
  <c r="AN74" i="13"/>
  <c r="AC74" i="13"/>
  <c r="S74" i="13"/>
  <c r="CD74" i="13"/>
  <c r="BH74" i="13"/>
  <c r="AM74" i="13"/>
  <c r="R74" i="13"/>
  <c r="BV74" i="13"/>
  <c r="AZ74" i="13"/>
  <c r="AE74" i="13"/>
  <c r="BS74" i="13"/>
  <c r="AX74" i="13"/>
  <c r="AB74" i="13"/>
  <c r="CF74" i="13"/>
  <c r="BK74" i="13"/>
  <c r="AP74" i="13"/>
  <c r="T74" i="13"/>
  <c r="AK74" i="13"/>
  <c r="CB74" i="13"/>
  <c r="CJ54" i="13"/>
  <c r="J59" i="13"/>
  <c r="P59" i="13" s="1"/>
  <c r="AQ74" i="13"/>
  <c r="CG74" i="13"/>
  <c r="CH77" i="13"/>
  <c r="BZ77" i="13"/>
  <c r="BR77" i="13"/>
  <c r="BJ77" i="13"/>
  <c r="BB77" i="13"/>
  <c r="AT77" i="13"/>
  <c r="AL77" i="13"/>
  <c r="AD77" i="13"/>
  <c r="V77" i="13"/>
  <c r="CE77" i="13"/>
  <c r="BW77" i="13"/>
  <c r="BO77" i="13"/>
  <c r="BG77" i="13"/>
  <c r="AY77" i="13"/>
  <c r="AQ77" i="13"/>
  <c r="AI77" i="13"/>
  <c r="AA77" i="13"/>
  <c r="S77" i="13"/>
  <c r="CJ77" i="13"/>
  <c r="BY77" i="13"/>
  <c r="BN77" i="13"/>
  <c r="BD77" i="13"/>
  <c r="AS77" i="13"/>
  <c r="AH77" i="13"/>
  <c r="X77" i="13"/>
  <c r="CI77" i="13"/>
  <c r="BX77" i="13"/>
  <c r="BM77" i="13"/>
  <c r="BC77" i="13"/>
  <c r="AR77" i="13"/>
  <c r="AG77" i="13"/>
  <c r="W77" i="13"/>
  <c r="CG77" i="13"/>
  <c r="BV77" i="13"/>
  <c r="BL77" i="13"/>
  <c r="BA77" i="13"/>
  <c r="AP77" i="13"/>
  <c r="AF77" i="13"/>
  <c r="U77" i="13"/>
  <c r="CC77" i="13"/>
  <c r="BS77" i="13"/>
  <c r="BH77" i="13"/>
  <c r="AW77" i="13"/>
  <c r="AM77" i="13"/>
  <c r="AB77" i="13"/>
  <c r="CK77" i="13"/>
  <c r="BP77" i="13"/>
  <c r="AU77" i="13"/>
  <c r="Y77" i="13"/>
  <c r="CF77" i="13"/>
  <c r="BK77" i="13"/>
  <c r="AO77" i="13"/>
  <c r="T77" i="13"/>
  <c r="CD77" i="13"/>
  <c r="BI77" i="13"/>
  <c r="CB77" i="13"/>
  <c r="BF77" i="13"/>
  <c r="AK77" i="13"/>
  <c r="CA77" i="13"/>
  <c r="BE77" i="13"/>
  <c r="AJ77" i="13"/>
  <c r="BU77" i="13"/>
  <c r="AZ77" i="13"/>
  <c r="AE77" i="13"/>
  <c r="BT77" i="13"/>
  <c r="AX77" i="13"/>
  <c r="AC77" i="13"/>
  <c r="BQ77" i="13"/>
  <c r="AV77" i="13"/>
  <c r="Z77" i="13"/>
  <c r="BD54" i="13"/>
  <c r="AB54" i="13"/>
  <c r="AC54" i="13" s="1"/>
  <c r="AR54" i="13"/>
  <c r="BH54" i="13"/>
  <c r="BI54" i="13" s="1"/>
  <c r="CG70" i="13"/>
  <c r="BY70" i="13"/>
  <c r="BQ70" i="13"/>
  <c r="BI70" i="13"/>
  <c r="BA70" i="13"/>
  <c r="AS70" i="13"/>
  <c r="AK70" i="13"/>
  <c r="AC70" i="13"/>
  <c r="U70" i="13"/>
  <c r="CD70" i="13"/>
  <c r="BV70" i="13"/>
  <c r="BN70" i="13"/>
  <c r="BF70" i="13"/>
  <c r="AX70" i="13"/>
  <c r="AP70" i="13"/>
  <c r="AH70" i="13"/>
  <c r="Z70" i="13"/>
  <c r="R70" i="13"/>
  <c r="CC70" i="13"/>
  <c r="BS70" i="13"/>
  <c r="BH70" i="13"/>
  <c r="AW70" i="13"/>
  <c r="AM70" i="13"/>
  <c r="AB70" i="13"/>
  <c r="CB70" i="13"/>
  <c r="BR70" i="13"/>
  <c r="BG70" i="13"/>
  <c r="AV70" i="13"/>
  <c r="AL70" i="13"/>
  <c r="AA70" i="13"/>
  <c r="CK70" i="13"/>
  <c r="CA70" i="13"/>
  <c r="BP70" i="13"/>
  <c r="BE70" i="13"/>
  <c r="AU70" i="13"/>
  <c r="AJ70" i="13"/>
  <c r="Y70" i="13"/>
  <c r="CH70" i="13"/>
  <c r="BW70" i="13"/>
  <c r="BL70" i="13"/>
  <c r="BB70" i="13"/>
  <c r="AQ70" i="13"/>
  <c r="AF70" i="13"/>
  <c r="V70" i="13"/>
  <c r="CF70" i="13"/>
  <c r="BK70" i="13"/>
  <c r="AO70" i="13"/>
  <c r="T70" i="13"/>
  <c r="BX70" i="13"/>
  <c r="BC70" i="13"/>
  <c r="AG70" i="13"/>
  <c r="BU70" i="13"/>
  <c r="AZ70" i="13"/>
  <c r="AE70" i="13"/>
  <c r="CI70" i="13"/>
  <c r="BM70" i="13"/>
  <c r="AR70" i="13"/>
  <c r="W70" i="13"/>
  <c r="AN70" i="13"/>
  <c r="CE70" i="13"/>
  <c r="AV74" i="13"/>
  <c r="CK54" i="13"/>
  <c r="BM54" i="13"/>
  <c r="BE54" i="13"/>
  <c r="AO54" i="13"/>
  <c r="CH54" i="13"/>
  <c r="CI54" i="13" s="1"/>
  <c r="BZ54" i="13"/>
  <c r="BR54" i="13"/>
  <c r="BS54" i="13" s="1"/>
  <c r="BJ54" i="13"/>
  <c r="BK54" i="13" s="1"/>
  <c r="BB54" i="13"/>
  <c r="BC54" i="13" s="1"/>
  <c r="AT54" i="13"/>
  <c r="AU54" i="13" s="1"/>
  <c r="AL54" i="13"/>
  <c r="AM54" i="13" s="1"/>
  <c r="AD54" i="13"/>
  <c r="V54" i="13"/>
  <c r="W54" i="13" s="1"/>
  <c r="CG54" i="13"/>
  <c r="BY54" i="13"/>
  <c r="BA54" i="13"/>
  <c r="AS54" i="13"/>
  <c r="U54" i="13"/>
  <c r="CD54" i="13"/>
  <c r="CE54" i="13" s="1"/>
  <c r="BV54" i="13"/>
  <c r="BW54" i="13" s="1"/>
  <c r="BN54" i="13"/>
  <c r="BF54" i="13"/>
  <c r="BG54" i="13" s="1"/>
  <c r="AX54" i="13"/>
  <c r="AP54" i="13"/>
  <c r="AQ54" i="13" s="1"/>
  <c r="AH54" i="13"/>
  <c r="AI54" i="13" s="1"/>
  <c r="Z54" i="13"/>
  <c r="AA54" i="13" s="1"/>
  <c r="R54" i="13"/>
  <c r="S54" i="13" s="1"/>
  <c r="AE54" i="13"/>
  <c r="CA54" i="13"/>
  <c r="P55" i="13"/>
  <c r="BA74" i="13"/>
  <c r="CG78" i="13"/>
  <c r="BY78" i="13"/>
  <c r="BQ78" i="13"/>
  <c r="BI78" i="13"/>
  <c r="BA78" i="13"/>
  <c r="AS78" i="13"/>
  <c r="AK78" i="13"/>
  <c r="AC78" i="13"/>
  <c r="U78" i="13"/>
  <c r="CD78" i="13"/>
  <c r="BV78" i="13"/>
  <c r="BN78" i="13"/>
  <c r="BF78" i="13"/>
  <c r="AX78" i="13"/>
  <c r="AP78" i="13"/>
  <c r="AH78" i="13"/>
  <c r="Z78" i="13"/>
  <c r="R78" i="13"/>
  <c r="CK78" i="13"/>
  <c r="CA78" i="13"/>
  <c r="BP78" i="13"/>
  <c r="BE78" i="13"/>
  <c r="AU78" i="13"/>
  <c r="AJ78" i="13"/>
  <c r="Y78" i="13"/>
  <c r="CJ78" i="13"/>
  <c r="BZ78" i="13"/>
  <c r="BO78" i="13"/>
  <c r="BD78" i="13"/>
  <c r="AT78" i="13"/>
  <c r="AI78" i="13"/>
  <c r="X78" i="13"/>
  <c r="CI78" i="13"/>
  <c r="BX78" i="13"/>
  <c r="BM78" i="13"/>
  <c r="BC78" i="13"/>
  <c r="AR78" i="13"/>
  <c r="AG78" i="13"/>
  <c r="W78" i="13"/>
  <c r="CE78" i="13"/>
  <c r="BT78" i="13"/>
  <c r="BJ78" i="13"/>
  <c r="AY78" i="13"/>
  <c r="AN78" i="13"/>
  <c r="AD78" i="13"/>
  <c r="S78" i="13"/>
  <c r="CC78" i="13"/>
  <c r="BH78" i="13"/>
  <c r="AM78" i="13"/>
  <c r="CB78" i="13"/>
  <c r="BG78" i="13"/>
  <c r="AL78" i="13"/>
  <c r="BW78" i="13"/>
  <c r="BB78" i="13"/>
  <c r="AF78" i="13"/>
  <c r="BU78" i="13"/>
  <c r="AZ78" i="13"/>
  <c r="AE78" i="13"/>
  <c r="BS78" i="13"/>
  <c r="AW78" i="13"/>
  <c r="AB78" i="13"/>
  <c r="BR78" i="13"/>
  <c r="AV78" i="13"/>
  <c r="AA78" i="13"/>
  <c r="CH78" i="13"/>
  <c r="BL78" i="13"/>
  <c r="AQ78" i="13"/>
  <c r="V78" i="13"/>
  <c r="CF78" i="13"/>
  <c r="BK78" i="13"/>
  <c r="AO78" i="13"/>
  <c r="T78" i="13"/>
  <c r="AF54" i="13"/>
  <c r="AG54" i="13" s="1"/>
  <c r="CB54" i="13"/>
  <c r="CC54" i="13" s="1"/>
  <c r="J60" i="13"/>
  <c r="P60" i="13" s="1"/>
  <c r="O72" i="13"/>
  <c r="BG74" i="13"/>
  <c r="AV54" i="13"/>
  <c r="AW54" i="13" s="1"/>
  <c r="O53" i="13"/>
  <c r="AY54" i="13"/>
  <c r="BO54" i="13"/>
  <c r="P61" i="13"/>
  <c r="BD70" i="13"/>
  <c r="U74" i="13"/>
  <c r="BL74" i="13"/>
  <c r="O64" i="13"/>
  <c r="P64" i="13" s="1"/>
  <c r="O76" i="13"/>
  <c r="BA80" i="13"/>
  <c r="BV80" i="13"/>
  <c r="AB81" i="13"/>
  <c r="AC81" i="13" s="1"/>
  <c r="CD81" i="13"/>
  <c r="CE81" i="13" s="1"/>
  <c r="BV81" i="13"/>
  <c r="BN81" i="13"/>
  <c r="BO81" i="13" s="1"/>
  <c r="BF81" i="13"/>
  <c r="BG81" i="13" s="1"/>
  <c r="AX81" i="13"/>
  <c r="AY81" i="13" s="1"/>
  <c r="AP81" i="13"/>
  <c r="AH81" i="13"/>
  <c r="AI81" i="13" s="1"/>
  <c r="Z81" i="13"/>
  <c r="AA81" i="13" s="1"/>
  <c r="R81" i="13"/>
  <c r="BS81" i="13"/>
  <c r="CH81" i="13"/>
  <c r="CI81" i="13" s="1"/>
  <c r="BX81" i="13"/>
  <c r="BY81" i="13" s="1"/>
  <c r="BB81" i="13"/>
  <c r="BC81" i="13" s="1"/>
  <c r="AR81" i="13"/>
  <c r="AG81" i="13"/>
  <c r="V81" i="13"/>
  <c r="W81" i="13" s="1"/>
  <c r="BW81" i="13"/>
  <c r="BL81" i="13"/>
  <c r="BM81" i="13" s="1"/>
  <c r="AQ81" i="13"/>
  <c r="AF81" i="13"/>
  <c r="U81" i="13"/>
  <c r="CF81" i="13"/>
  <c r="CG81" i="13" s="1"/>
  <c r="BJ81" i="13"/>
  <c r="BK81" i="13" s="1"/>
  <c r="AZ81" i="13"/>
  <c r="BA81" i="13" s="1"/>
  <c r="AD81" i="13"/>
  <c r="AE81" i="13" s="1"/>
  <c r="T81" i="13"/>
  <c r="CB81" i="13"/>
  <c r="CC81" i="13" s="1"/>
  <c r="AV81" i="13"/>
  <c r="AW81" i="13" s="1"/>
  <c r="BT81" i="13"/>
  <c r="BU81" i="13" s="1"/>
  <c r="BD81" i="13"/>
  <c r="BE81" i="13" s="1"/>
  <c r="J82" i="13"/>
  <c r="P82" i="13" s="1"/>
  <c r="AK80" i="13"/>
  <c r="BF80" i="13"/>
  <c r="CA80" i="13"/>
  <c r="O81" i="13"/>
  <c r="AJ81" i="13"/>
  <c r="AK81" i="13" s="1"/>
  <c r="BZ81" i="13"/>
  <c r="CA81" i="13" s="1"/>
  <c r="P86" i="13"/>
  <c r="J75" i="13"/>
  <c r="P75" i="13" s="1"/>
  <c r="AP80" i="13"/>
  <c r="AL81" i="13"/>
  <c r="AM81" i="13" s="1"/>
  <c r="BH81" i="13"/>
  <c r="CK90" i="13"/>
  <c r="CC90" i="13"/>
  <c r="BU90" i="13"/>
  <c r="BM90" i="13"/>
  <c r="BE90" i="13"/>
  <c r="AW90" i="13"/>
  <c r="AO90" i="13"/>
  <c r="AG90" i="13"/>
  <c r="Y90" i="13"/>
  <c r="CH90" i="13"/>
  <c r="BZ90" i="13"/>
  <c r="BR90" i="13"/>
  <c r="BJ90" i="13"/>
  <c r="BB90" i="13"/>
  <c r="AT90" i="13"/>
  <c r="AL90" i="13"/>
  <c r="AD90" i="13"/>
  <c r="V90" i="13"/>
  <c r="CD90" i="13"/>
  <c r="BS90" i="13"/>
  <c r="BH90" i="13"/>
  <c r="AX90" i="13"/>
  <c r="AM90" i="13"/>
  <c r="AB90" i="13"/>
  <c r="R90" i="13"/>
  <c r="CB90" i="13"/>
  <c r="BQ90" i="13"/>
  <c r="BG90" i="13"/>
  <c r="AV90" i="13"/>
  <c r="AK90" i="13"/>
  <c r="AA90" i="13"/>
  <c r="CI90" i="13"/>
  <c r="BX90" i="13"/>
  <c r="BN90" i="13"/>
  <c r="BC90" i="13"/>
  <c r="AR90" i="13"/>
  <c r="AH90" i="13"/>
  <c r="W90" i="13"/>
  <c r="CG90" i="13"/>
  <c r="BW90" i="13"/>
  <c r="BL90" i="13"/>
  <c r="BA90" i="13"/>
  <c r="AQ90" i="13"/>
  <c r="AF90" i="13"/>
  <c r="U90" i="13"/>
  <c r="CF90" i="13"/>
  <c r="BV90" i="13"/>
  <c r="BK90" i="13"/>
  <c r="AZ90" i="13"/>
  <c r="AP90" i="13"/>
  <c r="AE90" i="13"/>
  <c r="T90" i="13"/>
  <c r="CE90" i="13"/>
  <c r="BT90" i="13"/>
  <c r="BI90" i="13"/>
  <c r="AY90" i="13"/>
  <c r="AN90" i="13"/>
  <c r="AC90" i="13"/>
  <c r="S90" i="13"/>
  <c r="BY90" i="13"/>
  <c r="AI90" i="13"/>
  <c r="BP90" i="13"/>
  <c r="Z90" i="13"/>
  <c r="BO90" i="13"/>
  <c r="X90" i="13"/>
  <c r="BF90" i="13"/>
  <c r="BD90" i="13"/>
  <c r="AU90" i="13"/>
  <c r="CJ90" i="13"/>
  <c r="AS90" i="13"/>
  <c r="CA90" i="13"/>
  <c r="AJ90" i="13"/>
  <c r="S81" i="13"/>
  <c r="AN81" i="13"/>
  <c r="AO81" i="13" s="1"/>
  <c r="BI81" i="13"/>
  <c r="CJ83" i="13"/>
  <c r="CB83" i="13"/>
  <c r="BT83" i="13"/>
  <c r="BL83" i="13"/>
  <c r="BD83" i="13"/>
  <c r="AV83" i="13"/>
  <c r="AN83" i="13"/>
  <c r="AF83" i="13"/>
  <c r="X83" i="13"/>
  <c r="CG83" i="13"/>
  <c r="BY83" i="13"/>
  <c r="BQ83" i="13"/>
  <c r="BI83" i="13"/>
  <c r="BA83" i="13"/>
  <c r="AS83" i="13"/>
  <c r="AK83" i="13"/>
  <c r="AC83" i="13"/>
  <c r="U83" i="13"/>
  <c r="CD83" i="13"/>
  <c r="BS83" i="13"/>
  <c r="BH83" i="13"/>
  <c r="AX83" i="13"/>
  <c r="AM83" i="13"/>
  <c r="AB83" i="13"/>
  <c r="R83" i="13"/>
  <c r="CC83" i="13"/>
  <c r="BR83" i="13"/>
  <c r="BG83" i="13"/>
  <c r="AW83" i="13"/>
  <c r="AL83" i="13"/>
  <c r="CA83" i="13"/>
  <c r="BP83" i="13"/>
  <c r="BF83" i="13"/>
  <c r="AU83" i="13"/>
  <c r="AJ83" i="13"/>
  <c r="Z83" i="13"/>
  <c r="CK83" i="13"/>
  <c r="BZ83" i="13"/>
  <c r="BO83" i="13"/>
  <c r="BE83" i="13"/>
  <c r="AT83" i="13"/>
  <c r="AI83" i="13"/>
  <c r="Y83" i="13"/>
  <c r="CI83" i="13"/>
  <c r="BX83" i="13"/>
  <c r="BN83" i="13"/>
  <c r="BC83" i="13"/>
  <c r="AR83" i="13"/>
  <c r="AH83" i="13"/>
  <c r="W83" i="13"/>
  <c r="CH83" i="13"/>
  <c r="BW83" i="13"/>
  <c r="BM83" i="13"/>
  <c r="BB83" i="13"/>
  <c r="AQ83" i="13"/>
  <c r="AG83" i="13"/>
  <c r="V83" i="13"/>
  <c r="CF83" i="13"/>
  <c r="BV83" i="13"/>
  <c r="BK83" i="13"/>
  <c r="AZ83" i="13"/>
  <c r="AP83" i="13"/>
  <c r="AE83" i="13"/>
  <c r="T83" i="13"/>
  <c r="CE83" i="13"/>
  <c r="BU83" i="13"/>
  <c r="BJ83" i="13"/>
  <c r="AY83" i="13"/>
  <c r="AO83" i="13"/>
  <c r="AD83" i="13"/>
  <c r="S83" i="13"/>
  <c r="O79" i="13"/>
  <c r="X81" i="13"/>
  <c r="Y81" i="13" s="1"/>
  <c r="AS81" i="13"/>
  <c r="CJ81" i="13"/>
  <c r="BW80" i="13"/>
  <c r="BG80" i="13"/>
  <c r="AQ80" i="13"/>
  <c r="AA80" i="13"/>
  <c r="CJ80" i="13"/>
  <c r="CK80" i="13" s="1"/>
  <c r="CB80" i="13"/>
  <c r="BT80" i="13"/>
  <c r="BL80" i="13"/>
  <c r="BM80" i="13" s="1"/>
  <c r="BD80" i="13"/>
  <c r="BE80" i="13" s="1"/>
  <c r="AV80" i="13"/>
  <c r="AW80" i="13" s="1"/>
  <c r="AN80" i="13"/>
  <c r="AO80" i="13" s="1"/>
  <c r="AF80" i="13"/>
  <c r="AG80" i="13" s="1"/>
  <c r="X80" i="13"/>
  <c r="Y80" i="13" s="1"/>
  <c r="CF80" i="13"/>
  <c r="CG80" i="13" s="1"/>
  <c r="BU80" i="13"/>
  <c r="BJ80" i="13"/>
  <c r="BK80" i="13" s="1"/>
  <c r="AZ80" i="13"/>
  <c r="AD80" i="13"/>
  <c r="AE80" i="13" s="1"/>
  <c r="T80" i="13"/>
  <c r="U80" i="13" s="1"/>
  <c r="CD80" i="13"/>
  <c r="CE80" i="13" s="1"/>
  <c r="BS80" i="13"/>
  <c r="BI80" i="13"/>
  <c r="AX80" i="13"/>
  <c r="AY80" i="13" s="1"/>
  <c r="AC80" i="13"/>
  <c r="R80" i="13"/>
  <c r="S80" i="13" s="1"/>
  <c r="CC80" i="13"/>
  <c r="BR80" i="13"/>
  <c r="BH80" i="13"/>
  <c r="AL80" i="13"/>
  <c r="AM80" i="13" s="1"/>
  <c r="AB80" i="13"/>
  <c r="CI80" i="13"/>
  <c r="BY80" i="13"/>
  <c r="BN80" i="13"/>
  <c r="BO80" i="13" s="1"/>
  <c r="BC80" i="13"/>
  <c r="AS80" i="13"/>
  <c r="AH80" i="13"/>
  <c r="AI80" i="13" s="1"/>
  <c r="W80" i="13"/>
  <c r="Z80" i="13"/>
  <c r="AU80" i="13"/>
  <c r="BQ80" i="13"/>
  <c r="AT81" i="13"/>
  <c r="AU81" i="13" s="1"/>
  <c r="BP81" i="13"/>
  <c r="BQ81" i="13" s="1"/>
  <c r="CK81" i="13"/>
  <c r="J79" i="13"/>
  <c r="AE85" i="13"/>
  <c r="V87" i="13"/>
  <c r="BB87" i="13"/>
  <c r="BY89" i="13"/>
  <c r="CD85" i="13"/>
  <c r="BV85" i="13"/>
  <c r="BW85" i="13" s="1"/>
  <c r="BN85" i="13"/>
  <c r="BO85" i="13" s="1"/>
  <c r="BF85" i="13"/>
  <c r="BG85" i="13" s="1"/>
  <c r="AX85" i="13"/>
  <c r="AP85" i="13"/>
  <c r="AQ85" i="13" s="1"/>
  <c r="AH85" i="13"/>
  <c r="AI85" i="13" s="1"/>
  <c r="Z85" i="13"/>
  <c r="AA85" i="13" s="1"/>
  <c r="R85" i="13"/>
  <c r="CH85" i="13"/>
  <c r="BZ85" i="13"/>
  <c r="CA85" i="13" s="1"/>
  <c r="BR85" i="13"/>
  <c r="BS85" i="13" s="1"/>
  <c r="BJ85" i="13"/>
  <c r="BK85" i="13" s="1"/>
  <c r="BB85" i="13"/>
  <c r="AT85" i="13"/>
  <c r="AU85" i="13" s="1"/>
  <c r="AL85" i="13"/>
  <c r="AM85" i="13" s="1"/>
  <c r="AD85" i="13"/>
  <c r="V85" i="13"/>
  <c r="CE85" i="13"/>
  <c r="AY85" i="13"/>
  <c r="S85" i="13"/>
  <c r="AF85" i="13"/>
  <c r="AV85" i="13"/>
  <c r="AW85" i="13" s="1"/>
  <c r="BL85" i="13"/>
  <c r="CB85" i="13"/>
  <c r="CC85" i="13" s="1"/>
  <c r="AJ89" i="13"/>
  <c r="CJ99" i="13"/>
  <c r="CB99" i="13"/>
  <c r="BT99" i="13"/>
  <c r="BL99" i="13"/>
  <c r="BD99" i="13"/>
  <c r="AV99" i="13"/>
  <c r="AN99" i="13"/>
  <c r="AF99" i="13"/>
  <c r="X99" i="13"/>
  <c r="CG99" i="13"/>
  <c r="BY99" i="13"/>
  <c r="BQ99" i="13"/>
  <c r="BI99" i="13"/>
  <c r="BA99" i="13"/>
  <c r="AS99" i="13"/>
  <c r="AK99" i="13"/>
  <c r="AC99" i="13"/>
  <c r="U99" i="13"/>
  <c r="CD99" i="13"/>
  <c r="BS99" i="13"/>
  <c r="BH99" i="13"/>
  <c r="AX99" i="13"/>
  <c r="AM99" i="13"/>
  <c r="AB99" i="13"/>
  <c r="R99" i="13"/>
  <c r="CC99" i="13"/>
  <c r="BR99" i="13"/>
  <c r="BG99" i="13"/>
  <c r="AW99" i="13"/>
  <c r="AL99" i="13"/>
  <c r="AA99" i="13"/>
  <c r="CA99" i="13"/>
  <c r="BP99" i="13"/>
  <c r="BF99" i="13"/>
  <c r="AU99" i="13"/>
  <c r="AJ99" i="13"/>
  <c r="Z99" i="13"/>
  <c r="CK99" i="13"/>
  <c r="BZ99" i="13"/>
  <c r="BO99" i="13"/>
  <c r="BE99" i="13"/>
  <c r="AT99" i="13"/>
  <c r="AI99" i="13"/>
  <c r="Y99" i="13"/>
  <c r="CI99" i="13"/>
  <c r="BX99" i="13"/>
  <c r="BN99" i="13"/>
  <c r="BC99" i="13"/>
  <c r="AR99" i="13"/>
  <c r="AH99" i="13"/>
  <c r="W99" i="13"/>
  <c r="CH99" i="13"/>
  <c r="BW99" i="13"/>
  <c r="BM99" i="13"/>
  <c r="BB99" i="13"/>
  <c r="AQ99" i="13"/>
  <c r="AG99" i="13"/>
  <c r="V99" i="13"/>
  <c r="CF99" i="13"/>
  <c r="BV99" i="13"/>
  <c r="BK99" i="13"/>
  <c r="AZ99" i="13"/>
  <c r="AP99" i="13"/>
  <c r="AE99" i="13"/>
  <c r="T99" i="13"/>
  <c r="CE99" i="13"/>
  <c r="BU99" i="13"/>
  <c r="BJ99" i="13"/>
  <c r="AY99" i="13"/>
  <c r="AO99" i="13"/>
  <c r="AD99" i="13"/>
  <c r="S99" i="13"/>
  <c r="AG85" i="13"/>
  <c r="BM85" i="13"/>
  <c r="CD89" i="13"/>
  <c r="CE89" i="13" s="1"/>
  <c r="BV89" i="13"/>
  <c r="BW89" i="13" s="1"/>
  <c r="BN89" i="13"/>
  <c r="BF89" i="13"/>
  <c r="BG89" i="13" s="1"/>
  <c r="AX89" i="13"/>
  <c r="AP89" i="13"/>
  <c r="AH89" i="13"/>
  <c r="AI89" i="13" s="1"/>
  <c r="Z89" i="13"/>
  <c r="AA89" i="13" s="1"/>
  <c r="R89" i="13"/>
  <c r="CI89" i="13"/>
  <c r="CA89" i="13"/>
  <c r="AU89" i="13"/>
  <c r="BR89" i="13"/>
  <c r="BS89" i="13" s="1"/>
  <c r="BH89" i="13"/>
  <c r="BI89" i="13" s="1"/>
  <c r="AL89" i="13"/>
  <c r="AM89" i="13" s="1"/>
  <c r="AB89" i="13"/>
  <c r="CB89" i="13"/>
  <c r="CC89" i="13" s="1"/>
  <c r="AV89" i="13"/>
  <c r="AW89" i="13" s="1"/>
  <c r="AK89" i="13"/>
  <c r="CH89" i="13"/>
  <c r="BX89" i="13"/>
  <c r="BB89" i="13"/>
  <c r="BC89" i="13" s="1"/>
  <c r="AR89" i="13"/>
  <c r="V89" i="13"/>
  <c r="W89" i="13" s="1"/>
  <c r="BL89" i="13"/>
  <c r="BM89" i="13" s="1"/>
  <c r="AQ89" i="13"/>
  <c r="AF89" i="13"/>
  <c r="AG89" i="13" s="1"/>
  <c r="CF89" i="13"/>
  <c r="CG89" i="13" s="1"/>
  <c r="BJ89" i="13"/>
  <c r="BK89" i="13" s="1"/>
  <c r="AZ89" i="13"/>
  <c r="BA89" i="13" s="1"/>
  <c r="AO89" i="13"/>
  <c r="AD89" i="13"/>
  <c r="AE89" i="13" s="1"/>
  <c r="T89" i="13"/>
  <c r="U89" i="13" s="1"/>
  <c r="BT89" i="13"/>
  <c r="BU89" i="13" s="1"/>
  <c r="AY89" i="13"/>
  <c r="AN89" i="13"/>
  <c r="AC89" i="13"/>
  <c r="S89" i="13"/>
  <c r="AS89" i="13"/>
  <c r="CJ89" i="13"/>
  <c r="CG94" i="13"/>
  <c r="BY94" i="13"/>
  <c r="BQ94" i="13"/>
  <c r="BI94" i="13"/>
  <c r="BA94" i="13"/>
  <c r="AS94" i="13"/>
  <c r="AK94" i="13"/>
  <c r="AC94" i="13"/>
  <c r="U94" i="13"/>
  <c r="CD94" i="13"/>
  <c r="BV94" i="13"/>
  <c r="BN94" i="13"/>
  <c r="BF94" i="13"/>
  <c r="AX94" i="13"/>
  <c r="AP94" i="13"/>
  <c r="AH94" i="13"/>
  <c r="Z94" i="13"/>
  <c r="R94" i="13"/>
  <c r="CC94" i="13"/>
  <c r="BS94" i="13"/>
  <c r="BH94" i="13"/>
  <c r="AW94" i="13"/>
  <c r="AM94" i="13"/>
  <c r="AB94" i="13"/>
  <c r="CB94" i="13"/>
  <c r="BR94" i="13"/>
  <c r="BG94" i="13"/>
  <c r="AV94" i="13"/>
  <c r="AL94" i="13"/>
  <c r="AA94" i="13"/>
  <c r="CK94" i="13"/>
  <c r="CA94" i="13"/>
  <c r="BP94" i="13"/>
  <c r="BE94" i="13"/>
  <c r="AU94" i="13"/>
  <c r="AJ94" i="13"/>
  <c r="Y94" i="13"/>
  <c r="CJ94" i="13"/>
  <c r="BZ94" i="13"/>
  <c r="BO94" i="13"/>
  <c r="BD94" i="13"/>
  <c r="AT94" i="13"/>
  <c r="AI94" i="13"/>
  <c r="X94" i="13"/>
  <c r="CI94" i="13"/>
  <c r="BX94" i="13"/>
  <c r="BM94" i="13"/>
  <c r="BC94" i="13"/>
  <c r="AR94" i="13"/>
  <c r="AG94" i="13"/>
  <c r="W94" i="13"/>
  <c r="CH94" i="13"/>
  <c r="BW94" i="13"/>
  <c r="BL94" i="13"/>
  <c r="BB94" i="13"/>
  <c r="AQ94" i="13"/>
  <c r="AF94" i="13"/>
  <c r="V94" i="13"/>
  <c r="CF94" i="13"/>
  <c r="BU94" i="13"/>
  <c r="BK94" i="13"/>
  <c r="AZ94" i="13"/>
  <c r="AO94" i="13"/>
  <c r="AE94" i="13"/>
  <c r="T94" i="13"/>
  <c r="CE94" i="13"/>
  <c r="BT94" i="13"/>
  <c r="BJ94" i="13"/>
  <c r="AY94" i="13"/>
  <c r="AN94" i="13"/>
  <c r="AD94" i="13"/>
  <c r="S94" i="13"/>
  <c r="O65" i="13"/>
  <c r="P65" i="13" s="1"/>
  <c r="J68" i="13"/>
  <c r="P68" i="13" s="1"/>
  <c r="T85" i="13"/>
  <c r="U85" i="13" s="1"/>
  <c r="AJ85" i="13"/>
  <c r="AK85" i="13" s="1"/>
  <c r="AZ85" i="13"/>
  <c r="BA85" i="13" s="1"/>
  <c r="BP85" i="13"/>
  <c r="BQ85" i="13" s="1"/>
  <c r="CF85" i="13"/>
  <c r="CG85" i="13" s="1"/>
  <c r="CJ87" i="13"/>
  <c r="CB87" i="13"/>
  <c r="BT87" i="13"/>
  <c r="BU87" i="13" s="1"/>
  <c r="BL87" i="13"/>
  <c r="BM87" i="13" s="1"/>
  <c r="BD87" i="13"/>
  <c r="AV87" i="13"/>
  <c r="AW87" i="13" s="1"/>
  <c r="AN87" i="13"/>
  <c r="AO87" i="13" s="1"/>
  <c r="AF87" i="13"/>
  <c r="AG87" i="13" s="1"/>
  <c r="X87" i="13"/>
  <c r="BC87" i="13"/>
  <c r="W87" i="13"/>
  <c r="CF87" i="13"/>
  <c r="CG87" i="13" s="1"/>
  <c r="BX87" i="13"/>
  <c r="BY87" i="13" s="1"/>
  <c r="BP87" i="13"/>
  <c r="BH87" i="13"/>
  <c r="BI87" i="13" s="1"/>
  <c r="AZ87" i="13"/>
  <c r="BA87" i="13" s="1"/>
  <c r="AR87" i="13"/>
  <c r="AS87" i="13" s="1"/>
  <c r="AJ87" i="13"/>
  <c r="AB87" i="13"/>
  <c r="AC87" i="13" s="1"/>
  <c r="T87" i="13"/>
  <c r="U87" i="13" s="1"/>
  <c r="CE87" i="13"/>
  <c r="AY87" i="13"/>
  <c r="S87" i="13"/>
  <c r="CD87" i="13"/>
  <c r="BV87" i="13"/>
  <c r="BW87" i="13" s="1"/>
  <c r="BN87" i="13"/>
  <c r="BO87" i="13" s="1"/>
  <c r="BF87" i="13"/>
  <c r="BG87" i="13" s="1"/>
  <c r="AX87" i="13"/>
  <c r="AP87" i="13"/>
  <c r="AQ87" i="13" s="1"/>
  <c r="AH87" i="13"/>
  <c r="AI87" i="13" s="1"/>
  <c r="Z87" i="13"/>
  <c r="AA87" i="13" s="1"/>
  <c r="R87" i="13"/>
  <c r="CK87" i="13"/>
  <c r="CC87" i="13"/>
  <c r="BE87" i="13"/>
  <c r="Y87" i="13"/>
  <c r="AK87" i="13"/>
  <c r="BQ87" i="13"/>
  <c r="AT89" i="13"/>
  <c r="CK89" i="13"/>
  <c r="CK98" i="13"/>
  <c r="CC98" i="13"/>
  <c r="BU98" i="13"/>
  <c r="BM98" i="13"/>
  <c r="BE98" i="13"/>
  <c r="AW98" i="13"/>
  <c r="AO98" i="13"/>
  <c r="AG98" i="13"/>
  <c r="Y98" i="13"/>
  <c r="CH98" i="13"/>
  <c r="BZ98" i="13"/>
  <c r="BR98" i="13"/>
  <c r="BJ98" i="13"/>
  <c r="BB98" i="13"/>
  <c r="AT98" i="13"/>
  <c r="AL98" i="13"/>
  <c r="AD98" i="13"/>
  <c r="V98" i="13"/>
  <c r="CA98" i="13"/>
  <c r="BP98" i="13"/>
  <c r="BF98" i="13"/>
  <c r="AU98" i="13"/>
  <c r="AJ98" i="13"/>
  <c r="Z98" i="13"/>
  <c r="CJ98" i="13"/>
  <c r="BY98" i="13"/>
  <c r="BO98" i="13"/>
  <c r="BD98" i="13"/>
  <c r="AS98" i="13"/>
  <c r="AI98" i="13"/>
  <c r="X98" i="13"/>
  <c r="CI98" i="13"/>
  <c r="BX98" i="13"/>
  <c r="BN98" i="13"/>
  <c r="BC98" i="13"/>
  <c r="AR98" i="13"/>
  <c r="AH98" i="13"/>
  <c r="W98" i="13"/>
  <c r="CG98" i="13"/>
  <c r="BW98" i="13"/>
  <c r="BL98" i="13"/>
  <c r="BA98" i="13"/>
  <c r="AQ98" i="13"/>
  <c r="AF98" i="13"/>
  <c r="U98" i="13"/>
  <c r="CF98" i="13"/>
  <c r="BV98" i="13"/>
  <c r="BK98" i="13"/>
  <c r="AZ98" i="13"/>
  <c r="AP98" i="13"/>
  <c r="AE98" i="13"/>
  <c r="T98" i="13"/>
  <c r="CE98" i="13"/>
  <c r="BT98" i="13"/>
  <c r="BI98" i="13"/>
  <c r="AY98" i="13"/>
  <c r="AN98" i="13"/>
  <c r="AC98" i="13"/>
  <c r="S98" i="13"/>
  <c r="CD98" i="13"/>
  <c r="BS98" i="13"/>
  <c r="BH98" i="13"/>
  <c r="AX98" i="13"/>
  <c r="AM98" i="13"/>
  <c r="AB98" i="13"/>
  <c r="R98" i="13"/>
  <c r="CB98" i="13"/>
  <c r="BQ98" i="13"/>
  <c r="BG98" i="13"/>
  <c r="AV98" i="13"/>
  <c r="AK98" i="13"/>
  <c r="AA98" i="13"/>
  <c r="W85" i="13"/>
  <c r="BC85" i="13"/>
  <c r="CI85" i="13"/>
  <c r="AL87" i="13"/>
  <c r="AM87" i="13" s="1"/>
  <c r="BR87" i="13"/>
  <c r="BS87" i="13" s="1"/>
  <c r="P88" i="13"/>
  <c r="O89" i="13"/>
  <c r="BD89" i="13"/>
  <c r="BE89" i="13" s="1"/>
  <c r="P91" i="13"/>
  <c r="P72" i="13"/>
  <c r="O73" i="13"/>
  <c r="P73" i="13" s="1"/>
  <c r="J76" i="13"/>
  <c r="P76" i="13" s="1"/>
  <c r="X85" i="13"/>
  <c r="Y85" i="13" s="1"/>
  <c r="AN85" i="13"/>
  <c r="BD85" i="13"/>
  <c r="BT85" i="13"/>
  <c r="BU85" i="13" s="1"/>
  <c r="CJ85" i="13"/>
  <c r="CK85" i="13" s="1"/>
  <c r="O87" i="13"/>
  <c r="CD97" i="13"/>
  <c r="CE97" i="13" s="1"/>
  <c r="BV97" i="13"/>
  <c r="BW97" i="13" s="1"/>
  <c r="BN97" i="13"/>
  <c r="BO97" i="13" s="1"/>
  <c r="BF97" i="13"/>
  <c r="AX97" i="13"/>
  <c r="AY97" i="13" s="1"/>
  <c r="AP97" i="13"/>
  <c r="AQ97" i="13" s="1"/>
  <c r="AH97" i="13"/>
  <c r="Z97" i="13"/>
  <c r="R97" i="13"/>
  <c r="S97" i="13" s="1"/>
  <c r="AE97" i="13"/>
  <c r="BZ97" i="13"/>
  <c r="CA97" i="13" s="1"/>
  <c r="BP97" i="13"/>
  <c r="BQ97" i="13" s="1"/>
  <c r="BE97" i="13"/>
  <c r="AT97" i="13"/>
  <c r="AU97" i="13" s="1"/>
  <c r="AJ97" i="13"/>
  <c r="CJ97" i="13"/>
  <c r="CK97" i="13" s="1"/>
  <c r="BD97" i="13"/>
  <c r="AI97" i="13"/>
  <c r="X97" i="13"/>
  <c r="Y97" i="13" s="1"/>
  <c r="CH97" i="13"/>
  <c r="CI97" i="13" s="1"/>
  <c r="BX97" i="13"/>
  <c r="BY97" i="13" s="1"/>
  <c r="BB97" i="13"/>
  <c r="BC97" i="13" s="1"/>
  <c r="AR97" i="13"/>
  <c r="AS97" i="13" s="1"/>
  <c r="V97" i="13"/>
  <c r="W97" i="13" s="1"/>
  <c r="BL97" i="13"/>
  <c r="BM97" i="13" s="1"/>
  <c r="AF97" i="13"/>
  <c r="AG97" i="13" s="1"/>
  <c r="CF97" i="13"/>
  <c r="CG97" i="13" s="1"/>
  <c r="BJ97" i="13"/>
  <c r="BK97" i="13" s="1"/>
  <c r="AZ97" i="13"/>
  <c r="BA97" i="13" s="1"/>
  <c r="AD97" i="13"/>
  <c r="T97" i="13"/>
  <c r="U97" i="13" s="1"/>
  <c r="BT97" i="13"/>
  <c r="BU97" i="13" s="1"/>
  <c r="AN97" i="13"/>
  <c r="AO97" i="13" s="1"/>
  <c r="BR97" i="13"/>
  <c r="BS97" i="13" s="1"/>
  <c r="BH97" i="13"/>
  <c r="BI97" i="13" s="1"/>
  <c r="AL97" i="13"/>
  <c r="AM97" i="13" s="1"/>
  <c r="AB97" i="13"/>
  <c r="AC97" i="13" s="1"/>
  <c r="CB97" i="13"/>
  <c r="CC97" i="13" s="1"/>
  <c r="BG97" i="13"/>
  <c r="AV97" i="13"/>
  <c r="AW97" i="13" s="1"/>
  <c r="AK97" i="13"/>
  <c r="AA97" i="13"/>
  <c r="CH103" i="13"/>
  <c r="BZ103" i="13"/>
  <c r="BR103" i="13"/>
  <c r="BJ103" i="13"/>
  <c r="BB103" i="13"/>
  <c r="AT103" i="13"/>
  <c r="AL103" i="13"/>
  <c r="AD103" i="13"/>
  <c r="V103" i="13"/>
  <c r="CE103" i="13"/>
  <c r="BW103" i="13"/>
  <c r="BO103" i="13"/>
  <c r="BG103" i="13"/>
  <c r="AY103" i="13"/>
  <c r="AQ103" i="13"/>
  <c r="AI103" i="13"/>
  <c r="AA103" i="13"/>
  <c r="S103" i="13"/>
  <c r="CI103" i="13"/>
  <c r="BX103" i="13"/>
  <c r="BM103" i="13"/>
  <c r="BC103" i="13"/>
  <c r="AR103" i="13"/>
  <c r="AG103" i="13"/>
  <c r="W103" i="13"/>
  <c r="CD103" i="13"/>
  <c r="BT103" i="13"/>
  <c r="BI103" i="13"/>
  <c r="AX103" i="13"/>
  <c r="AN103" i="13"/>
  <c r="AC103" i="13"/>
  <c r="R103" i="13"/>
  <c r="CG103" i="13"/>
  <c r="BS103" i="13"/>
  <c r="BE103" i="13"/>
  <c r="AP103" i="13"/>
  <c r="AB103" i="13"/>
  <c r="CF103" i="13"/>
  <c r="BQ103" i="13"/>
  <c r="BD103" i="13"/>
  <c r="AO103" i="13"/>
  <c r="Z103" i="13"/>
  <c r="CC103" i="13"/>
  <c r="BP103" i="13"/>
  <c r="BA103" i="13"/>
  <c r="AM103" i="13"/>
  <c r="Y103" i="13"/>
  <c r="CB103" i="13"/>
  <c r="BN103" i="13"/>
  <c r="AZ103" i="13"/>
  <c r="AK103" i="13"/>
  <c r="X103" i="13"/>
  <c r="CA103" i="13"/>
  <c r="BL103" i="13"/>
  <c r="AW103" i="13"/>
  <c r="AJ103" i="13"/>
  <c r="U103" i="13"/>
  <c r="BY103" i="13"/>
  <c r="BK103" i="13"/>
  <c r="AV103" i="13"/>
  <c r="AH103" i="13"/>
  <c r="T103" i="13"/>
  <c r="CK103" i="13"/>
  <c r="BV103" i="13"/>
  <c r="BH103" i="13"/>
  <c r="AU103" i="13"/>
  <c r="AF103" i="13"/>
  <c r="CJ103" i="13"/>
  <c r="BU103" i="13"/>
  <c r="BF103" i="13"/>
  <c r="AS103" i="13"/>
  <c r="AE103" i="13"/>
  <c r="AO85" i="13"/>
  <c r="BE85" i="13"/>
  <c r="X89" i="13"/>
  <c r="BO89" i="13"/>
  <c r="CI102" i="13"/>
  <c r="CA102" i="13"/>
  <c r="BS102" i="13"/>
  <c r="BK102" i="13"/>
  <c r="CF102" i="13"/>
  <c r="BX102" i="13"/>
  <c r="BP102" i="13"/>
  <c r="BH102" i="13"/>
  <c r="AZ102" i="13"/>
  <c r="CG102" i="13"/>
  <c r="BV102" i="13"/>
  <c r="BL102" i="13"/>
  <c r="BB102" i="13"/>
  <c r="AS102" i="13"/>
  <c r="AK102" i="13"/>
  <c r="AC102" i="13"/>
  <c r="U102" i="13"/>
  <c r="CC102" i="13"/>
  <c r="BR102" i="13"/>
  <c r="BG102" i="13"/>
  <c r="AX102" i="13"/>
  <c r="AP102" i="13"/>
  <c r="AH102" i="13"/>
  <c r="Z102" i="13"/>
  <c r="R102" i="13"/>
  <c r="CJ102" i="13"/>
  <c r="BU102" i="13"/>
  <c r="BF102" i="13"/>
  <c r="AU102" i="13"/>
  <c r="AJ102" i="13"/>
  <c r="Y102" i="13"/>
  <c r="CH102" i="13"/>
  <c r="BT102" i="13"/>
  <c r="BE102" i="13"/>
  <c r="AT102" i="13"/>
  <c r="AI102" i="13"/>
  <c r="X102" i="13"/>
  <c r="CE102" i="13"/>
  <c r="BQ102" i="13"/>
  <c r="BD102" i="13"/>
  <c r="AR102" i="13"/>
  <c r="AG102" i="13"/>
  <c r="W102" i="13"/>
  <c r="CD102" i="13"/>
  <c r="BO102" i="13"/>
  <c r="BC102" i="13"/>
  <c r="AQ102" i="13"/>
  <c r="AF102" i="13"/>
  <c r="V102" i="13"/>
  <c r="CB102" i="13"/>
  <c r="BN102" i="13"/>
  <c r="BA102" i="13"/>
  <c r="AO102" i="13"/>
  <c r="AE102" i="13"/>
  <c r="T102" i="13"/>
  <c r="BZ102" i="13"/>
  <c r="BM102" i="13"/>
  <c r="AY102" i="13"/>
  <c r="AN102" i="13"/>
  <c r="AD102" i="13"/>
  <c r="S102" i="13"/>
  <c r="BY102" i="13"/>
  <c r="BJ102" i="13"/>
  <c r="AW102" i="13"/>
  <c r="AM102" i="13"/>
  <c r="AB102" i="13"/>
  <c r="CK102" i="13"/>
  <c r="BW102" i="13"/>
  <c r="BI102" i="13"/>
  <c r="AV102" i="13"/>
  <c r="AL102" i="13"/>
  <c r="AA102" i="13"/>
  <c r="J84" i="13"/>
  <c r="P84" i="13" s="1"/>
  <c r="AB85" i="13"/>
  <c r="AC85" i="13" s="1"/>
  <c r="AR85" i="13"/>
  <c r="AS85" i="13" s="1"/>
  <c r="BH85" i="13"/>
  <c r="BI85" i="13" s="1"/>
  <c r="BX85" i="13"/>
  <c r="BY85" i="13" s="1"/>
  <c r="Y89" i="13"/>
  <c r="BP89" i="13"/>
  <c r="BQ89" i="13" s="1"/>
  <c r="CH101" i="13"/>
  <c r="BZ101" i="13"/>
  <c r="BR101" i="13"/>
  <c r="BJ101" i="13"/>
  <c r="BB101" i="13"/>
  <c r="AT101" i="13"/>
  <c r="AL101" i="13"/>
  <c r="AD101" i="13"/>
  <c r="V101" i="13"/>
  <c r="CE101" i="13"/>
  <c r="BW101" i="13"/>
  <c r="BO101" i="13"/>
  <c r="BG101" i="13"/>
  <c r="AY101" i="13"/>
  <c r="AQ101" i="13"/>
  <c r="AI101" i="13"/>
  <c r="AA101" i="13"/>
  <c r="S101" i="13"/>
  <c r="CJ101" i="13"/>
  <c r="BY101" i="13"/>
  <c r="BN101" i="13"/>
  <c r="BD101" i="13"/>
  <c r="AS101" i="13"/>
  <c r="AH101" i="13"/>
  <c r="X101" i="13"/>
  <c r="CI101" i="13"/>
  <c r="BX101" i="13"/>
  <c r="BM101" i="13"/>
  <c r="BC101" i="13"/>
  <c r="AR101" i="13"/>
  <c r="AG101" i="13"/>
  <c r="W101" i="13"/>
  <c r="CG101" i="13"/>
  <c r="BV101" i="13"/>
  <c r="BL101" i="13"/>
  <c r="BA101" i="13"/>
  <c r="AP101" i="13"/>
  <c r="AF101" i="13"/>
  <c r="U101" i="13"/>
  <c r="CF101" i="13"/>
  <c r="BU101" i="13"/>
  <c r="BK101" i="13"/>
  <c r="AZ101" i="13"/>
  <c r="AO101" i="13"/>
  <c r="AE101" i="13"/>
  <c r="T101" i="13"/>
  <c r="CD101" i="13"/>
  <c r="BT101" i="13"/>
  <c r="BI101" i="13"/>
  <c r="AX101" i="13"/>
  <c r="AN101" i="13"/>
  <c r="AC101" i="13"/>
  <c r="R101" i="13"/>
  <c r="CC101" i="13"/>
  <c r="BS101" i="13"/>
  <c r="BH101" i="13"/>
  <c r="AW101" i="13"/>
  <c r="AM101" i="13"/>
  <c r="AB101" i="13"/>
  <c r="CB101" i="13"/>
  <c r="BQ101" i="13"/>
  <c r="BF101" i="13"/>
  <c r="AV101" i="13"/>
  <c r="AK101" i="13"/>
  <c r="Z101" i="13"/>
  <c r="CK101" i="13"/>
  <c r="CA101" i="13"/>
  <c r="BP101" i="13"/>
  <c r="BE101" i="13"/>
  <c r="AU101" i="13"/>
  <c r="AJ101" i="13"/>
  <c r="Y101" i="13"/>
  <c r="J95" i="13"/>
  <c r="P95" i="13" s="1"/>
  <c r="AG104" i="13"/>
  <c r="BC104" i="13"/>
  <c r="CG104" i="13"/>
  <c r="BY104" i="13"/>
  <c r="BQ104" i="13"/>
  <c r="BI104" i="13"/>
  <c r="BA104" i="13"/>
  <c r="AS104" i="13"/>
  <c r="AK104" i="13"/>
  <c r="AC104" i="13"/>
  <c r="U104" i="13"/>
  <c r="CD104" i="13"/>
  <c r="BV104" i="13"/>
  <c r="BN104" i="13"/>
  <c r="BF104" i="13"/>
  <c r="AX104" i="13"/>
  <c r="AP104" i="13"/>
  <c r="AH104" i="13"/>
  <c r="Z104" i="13"/>
  <c r="R104" i="13"/>
  <c r="CK104" i="13"/>
  <c r="CA104" i="13"/>
  <c r="BP104" i="13"/>
  <c r="BE104" i="13"/>
  <c r="AU104" i="13"/>
  <c r="AJ104" i="13"/>
  <c r="Y104" i="13"/>
  <c r="CJ104" i="13"/>
  <c r="BZ104" i="13"/>
  <c r="BO104" i="13"/>
  <c r="BD104" i="13"/>
  <c r="AT104" i="13"/>
  <c r="AI104" i="13"/>
  <c r="X104" i="13"/>
  <c r="CH104" i="13"/>
  <c r="BW104" i="13"/>
  <c r="BL104" i="13"/>
  <c r="BB104" i="13"/>
  <c r="AQ104" i="13"/>
  <c r="AF104" i="13"/>
  <c r="V104" i="13"/>
  <c r="CF104" i="13"/>
  <c r="BU104" i="13"/>
  <c r="BK104" i="13"/>
  <c r="AZ104" i="13"/>
  <c r="AO104" i="13"/>
  <c r="AE104" i="13"/>
  <c r="T104" i="13"/>
  <c r="AL104" i="13"/>
  <c r="BG104" i="13"/>
  <c r="CB104" i="13"/>
  <c r="AM104" i="13"/>
  <c r="BH104" i="13"/>
  <c r="CC104" i="13"/>
  <c r="CJ109" i="13"/>
  <c r="CB109" i="13"/>
  <c r="BT109" i="13"/>
  <c r="BL109" i="13"/>
  <c r="BD109" i="13"/>
  <c r="AV109" i="13"/>
  <c r="AN109" i="13"/>
  <c r="AF109" i="13"/>
  <c r="X109" i="13"/>
  <c r="CG109" i="13"/>
  <c r="BY109" i="13"/>
  <c r="BQ109" i="13"/>
  <c r="BI109" i="13"/>
  <c r="BA109" i="13"/>
  <c r="AS109" i="13"/>
  <c r="AK109" i="13"/>
  <c r="AC109" i="13"/>
  <c r="U109" i="13"/>
  <c r="CE109" i="13"/>
  <c r="BU109" i="13"/>
  <c r="BJ109" i="13"/>
  <c r="AY109" i="13"/>
  <c r="AO109" i="13"/>
  <c r="AD109" i="13"/>
  <c r="S109" i="13"/>
  <c r="CD109" i="13"/>
  <c r="BS109" i="13"/>
  <c r="BH109" i="13"/>
  <c r="AX109" i="13"/>
  <c r="AM109" i="13"/>
  <c r="AB109" i="13"/>
  <c r="R109" i="13"/>
  <c r="CC109" i="13"/>
  <c r="BR109" i="13"/>
  <c r="BG109" i="13"/>
  <c r="AW109" i="13"/>
  <c r="AL109" i="13"/>
  <c r="AA109" i="13"/>
  <c r="CA109" i="13"/>
  <c r="BP109" i="13"/>
  <c r="BF109" i="13"/>
  <c r="AU109" i="13"/>
  <c r="AJ109" i="13"/>
  <c r="Z109" i="13"/>
  <c r="CK109" i="13"/>
  <c r="BZ109" i="13"/>
  <c r="BO109" i="13"/>
  <c r="BE109" i="13"/>
  <c r="AT109" i="13"/>
  <c r="AI109" i="13"/>
  <c r="Y109" i="13"/>
  <c r="CI109" i="13"/>
  <c r="BX109" i="13"/>
  <c r="BN109" i="13"/>
  <c r="BC109" i="13"/>
  <c r="AR109" i="13"/>
  <c r="AH109" i="13"/>
  <c r="W109" i="13"/>
  <c r="CH109" i="13"/>
  <c r="BW109" i="13"/>
  <c r="BM109" i="13"/>
  <c r="BB109" i="13"/>
  <c r="AQ109" i="13"/>
  <c r="AG109" i="13"/>
  <c r="V109" i="13"/>
  <c r="CF109" i="13"/>
  <c r="BV109" i="13"/>
  <c r="BK109" i="13"/>
  <c r="AZ109" i="13"/>
  <c r="AP109" i="13"/>
  <c r="AE109" i="13"/>
  <c r="T109" i="13"/>
  <c r="P114" i="13"/>
  <c r="CG117" i="13"/>
  <c r="BY117" i="13"/>
  <c r="BQ117" i="13"/>
  <c r="BI117" i="13"/>
  <c r="BA117" i="13"/>
  <c r="AS117" i="13"/>
  <c r="AK117" i="13"/>
  <c r="AC117" i="13"/>
  <c r="U117" i="13"/>
  <c r="CD117" i="13"/>
  <c r="BV117" i="13"/>
  <c r="BN117" i="13"/>
  <c r="BF117" i="13"/>
  <c r="AX117" i="13"/>
  <c r="AP117" i="13"/>
  <c r="AH117" i="13"/>
  <c r="Z117" i="13"/>
  <c r="R117" i="13"/>
  <c r="CF117" i="13"/>
  <c r="BU117" i="13"/>
  <c r="BK117" i="13"/>
  <c r="AZ117" i="13"/>
  <c r="AO117" i="13"/>
  <c r="AE117" i="13"/>
  <c r="T117" i="13"/>
  <c r="CK117" i="13"/>
  <c r="CA117" i="13"/>
  <c r="BP117" i="13"/>
  <c r="BE117" i="13"/>
  <c r="AU117" i="13"/>
  <c r="AJ117" i="13"/>
  <c r="Y117" i="13"/>
  <c r="CJ117" i="13"/>
  <c r="BZ117" i="13"/>
  <c r="BO117" i="13"/>
  <c r="BD117" i="13"/>
  <c r="AT117" i="13"/>
  <c r="AI117" i="13"/>
  <c r="X117" i="13"/>
  <c r="CH117" i="13"/>
  <c r="BW117" i="13"/>
  <c r="BL117" i="13"/>
  <c r="BB117" i="13"/>
  <c r="AQ117" i="13"/>
  <c r="AF117" i="13"/>
  <c r="V117" i="13"/>
  <c r="BX117" i="13"/>
  <c r="BC117" i="13"/>
  <c r="AG117" i="13"/>
  <c r="BT117" i="13"/>
  <c r="AY117" i="13"/>
  <c r="AD117" i="13"/>
  <c r="BS117" i="13"/>
  <c r="AW117" i="13"/>
  <c r="AB117" i="13"/>
  <c r="BR117" i="13"/>
  <c r="AV117" i="13"/>
  <c r="AA117" i="13"/>
  <c r="CI117" i="13"/>
  <c r="BM117" i="13"/>
  <c r="AR117" i="13"/>
  <c r="W117" i="13"/>
  <c r="CE117" i="13"/>
  <c r="BJ117" i="13"/>
  <c r="AN117" i="13"/>
  <c r="S117" i="13"/>
  <c r="CC117" i="13"/>
  <c r="BH117" i="13"/>
  <c r="AM117" i="13"/>
  <c r="CB117" i="13"/>
  <c r="BG117" i="13"/>
  <c r="AL117" i="13"/>
  <c r="S104" i="13"/>
  <c r="AN104" i="13"/>
  <c r="BJ104" i="13"/>
  <c r="CE104" i="13"/>
  <c r="AG108" i="13"/>
  <c r="CH108" i="13"/>
  <c r="CI108" i="13" s="1"/>
  <c r="BZ108" i="13"/>
  <c r="CA108" i="13" s="1"/>
  <c r="BR108" i="13"/>
  <c r="BJ108" i="13"/>
  <c r="BK108" i="13" s="1"/>
  <c r="BB108" i="13"/>
  <c r="BC108" i="13" s="1"/>
  <c r="AT108" i="13"/>
  <c r="AU108" i="13" s="1"/>
  <c r="AL108" i="13"/>
  <c r="AM108" i="13" s="1"/>
  <c r="AD108" i="13"/>
  <c r="AE108" i="13" s="1"/>
  <c r="V108" i="13"/>
  <c r="W108" i="13" s="1"/>
  <c r="CB108" i="13"/>
  <c r="CC108" i="13" s="1"/>
  <c r="AV108" i="13"/>
  <c r="AW108" i="13" s="1"/>
  <c r="BP108" i="13"/>
  <c r="BQ108" i="13" s="1"/>
  <c r="BF108" i="13"/>
  <c r="BG108" i="13" s="1"/>
  <c r="AJ108" i="13"/>
  <c r="AK108" i="13" s="1"/>
  <c r="Z108" i="13"/>
  <c r="AA108" i="13" s="1"/>
  <c r="CJ108" i="13"/>
  <c r="CK108" i="13" s="1"/>
  <c r="BD108" i="13"/>
  <c r="BE108" i="13" s="1"/>
  <c r="AS108" i="13"/>
  <c r="X108" i="13"/>
  <c r="Y108" i="13" s="1"/>
  <c r="BX108" i="13"/>
  <c r="BY108" i="13" s="1"/>
  <c r="BN108" i="13"/>
  <c r="BO108" i="13" s="1"/>
  <c r="AR108" i="13"/>
  <c r="AH108" i="13"/>
  <c r="AI108" i="13" s="1"/>
  <c r="BW108" i="13"/>
  <c r="BL108" i="13"/>
  <c r="BM108" i="13" s="1"/>
  <c r="AF108" i="13"/>
  <c r="U108" i="13"/>
  <c r="CF108" i="13"/>
  <c r="CG108" i="13" s="1"/>
  <c r="BV108" i="13"/>
  <c r="AZ108" i="13"/>
  <c r="BA108" i="13" s="1"/>
  <c r="AP108" i="13"/>
  <c r="AQ108" i="13" s="1"/>
  <c r="T108" i="13"/>
  <c r="BT108" i="13"/>
  <c r="BU108" i="13" s="1"/>
  <c r="AN108" i="13"/>
  <c r="AO108" i="13" s="1"/>
  <c r="CD108" i="13"/>
  <c r="CE108" i="13" s="1"/>
  <c r="BS108" i="13"/>
  <c r="BH108" i="13"/>
  <c r="BI108" i="13" s="1"/>
  <c r="AX108" i="13"/>
  <c r="AY108" i="13" s="1"/>
  <c r="AB108" i="13"/>
  <c r="AC108" i="13" s="1"/>
  <c r="R108" i="13"/>
  <c r="S108" i="13" s="1"/>
  <c r="J92" i="13"/>
  <c r="BS104" i="13"/>
  <c r="BY112" i="13"/>
  <c r="BA112" i="13"/>
  <c r="CD112" i="13"/>
  <c r="CE112" i="13" s="1"/>
  <c r="BV112" i="13"/>
  <c r="BW112" i="13" s="1"/>
  <c r="BN112" i="13"/>
  <c r="BF112" i="13"/>
  <c r="AX112" i="13"/>
  <c r="AY112" i="13" s="1"/>
  <c r="AP112" i="13"/>
  <c r="AQ112" i="13" s="1"/>
  <c r="AH112" i="13"/>
  <c r="Z112" i="13"/>
  <c r="AA112" i="13" s="1"/>
  <c r="R112" i="13"/>
  <c r="CB112" i="13"/>
  <c r="CC112" i="13" s="1"/>
  <c r="BR112" i="13"/>
  <c r="BG112" i="13"/>
  <c r="AV112" i="13"/>
  <c r="AL112" i="13"/>
  <c r="AM112" i="13" s="1"/>
  <c r="BP112" i="13"/>
  <c r="BQ112" i="13" s="1"/>
  <c r="BE112" i="13"/>
  <c r="AU112" i="13"/>
  <c r="AJ112" i="13"/>
  <c r="AK112" i="13" s="1"/>
  <c r="CJ112" i="13"/>
  <c r="CK112" i="13" s="1"/>
  <c r="BZ112" i="13"/>
  <c r="CA112" i="13" s="1"/>
  <c r="BO112" i="13"/>
  <c r="BD112" i="13"/>
  <c r="AT112" i="13"/>
  <c r="AI112" i="13"/>
  <c r="X112" i="13"/>
  <c r="Y112" i="13" s="1"/>
  <c r="BX112" i="13"/>
  <c r="BM112" i="13"/>
  <c r="AR112" i="13"/>
  <c r="AS112" i="13" s="1"/>
  <c r="AG112" i="13"/>
  <c r="CH112" i="13"/>
  <c r="CI112" i="13" s="1"/>
  <c r="BL112" i="13"/>
  <c r="BB112" i="13"/>
  <c r="BC112" i="13" s="1"/>
  <c r="AF112" i="13"/>
  <c r="V112" i="13"/>
  <c r="W112" i="13" s="1"/>
  <c r="CF112" i="13"/>
  <c r="CG112" i="13" s="1"/>
  <c r="AZ112" i="13"/>
  <c r="T112" i="13"/>
  <c r="U112" i="13" s="1"/>
  <c r="BT112" i="13"/>
  <c r="BU112" i="13" s="1"/>
  <c r="BJ112" i="13"/>
  <c r="BK112" i="13" s="1"/>
  <c r="AN112" i="13"/>
  <c r="AO112" i="13" s="1"/>
  <c r="AD112" i="13"/>
  <c r="AE112" i="13" s="1"/>
  <c r="S112" i="13"/>
  <c r="BS112" i="13"/>
  <c r="BH112" i="13"/>
  <c r="BI112" i="13" s="1"/>
  <c r="AW112" i="13"/>
  <c r="AB112" i="13"/>
  <c r="AC112" i="13" s="1"/>
  <c r="O92" i="13"/>
  <c r="O97" i="13"/>
  <c r="J100" i="13"/>
  <c r="P100" i="13" s="1"/>
  <c r="AD104" i="13"/>
  <c r="AY104" i="13"/>
  <c r="BT104" i="13"/>
  <c r="J105" i="13"/>
  <c r="P105" i="13" s="1"/>
  <c r="P111" i="13"/>
  <c r="O110" i="13"/>
  <c r="AD113" i="13"/>
  <c r="AE113" i="13" s="1"/>
  <c r="AN113" i="13"/>
  <c r="BJ113" i="13"/>
  <c r="BT113" i="13"/>
  <c r="BU113" i="13" s="1"/>
  <c r="AM116" i="13"/>
  <c r="BH116" i="13"/>
  <c r="CC116" i="13"/>
  <c r="CH119" i="13"/>
  <c r="CI119" i="13" s="1"/>
  <c r="BZ119" i="13"/>
  <c r="CA119" i="13" s="1"/>
  <c r="BR119" i="13"/>
  <c r="BS119" i="13" s="1"/>
  <c r="BJ119" i="13"/>
  <c r="BK119" i="13" s="1"/>
  <c r="BB119" i="13"/>
  <c r="BC119" i="13" s="1"/>
  <c r="AT119" i="13"/>
  <c r="AL119" i="13"/>
  <c r="AD119" i="13"/>
  <c r="AE119" i="13" s="1"/>
  <c r="V119" i="13"/>
  <c r="W119" i="13" s="1"/>
  <c r="CC119" i="13"/>
  <c r="BU119" i="13"/>
  <c r="BE119" i="13"/>
  <c r="BP119" i="13"/>
  <c r="BF119" i="13"/>
  <c r="AU119" i="13"/>
  <c r="AJ119" i="13"/>
  <c r="AK119" i="13" s="1"/>
  <c r="Z119" i="13"/>
  <c r="CG119" i="13"/>
  <c r="BL119" i="13"/>
  <c r="BM119" i="13" s="1"/>
  <c r="AQ119" i="13"/>
  <c r="AF119" i="13"/>
  <c r="AG119" i="13" s="1"/>
  <c r="BX119" i="13"/>
  <c r="BY119" i="13" s="1"/>
  <c r="BI119" i="13"/>
  <c r="AV119" i="13"/>
  <c r="AW119" i="13" s="1"/>
  <c r="AH119" i="13"/>
  <c r="AI119" i="13" s="1"/>
  <c r="S119" i="13"/>
  <c r="CJ119" i="13"/>
  <c r="CK119" i="13" s="1"/>
  <c r="BV119" i="13"/>
  <c r="BW119" i="13" s="1"/>
  <c r="BQ119" i="13"/>
  <c r="AN119" i="13"/>
  <c r="AO119" i="13" s="1"/>
  <c r="AA119" i="13"/>
  <c r="CD119" i="13"/>
  <c r="CE119" i="13" s="1"/>
  <c r="BO119" i="13"/>
  <c r="AZ119" i="13"/>
  <c r="BA119" i="13" s="1"/>
  <c r="AM119" i="13"/>
  <c r="X119" i="13"/>
  <c r="Y119" i="13" s="1"/>
  <c r="AX119" i="13"/>
  <c r="AY119" i="13" s="1"/>
  <c r="T119" i="13"/>
  <c r="U119" i="13" s="1"/>
  <c r="AC119" i="13"/>
  <c r="BG119" i="13"/>
  <c r="AB120" i="13"/>
  <c r="BV120" i="13"/>
  <c r="AP113" i="13"/>
  <c r="BK113" i="13"/>
  <c r="BV113" i="13"/>
  <c r="BW113" i="13" s="1"/>
  <c r="U116" i="13"/>
  <c r="AP116" i="13"/>
  <c r="BL116" i="13"/>
  <c r="CG116" i="13"/>
  <c r="AE120" i="13"/>
  <c r="V113" i="13"/>
  <c r="W113" i="13" s="1"/>
  <c r="AF113" i="13"/>
  <c r="AQ113" i="13"/>
  <c r="BB113" i="13"/>
  <c r="BL113" i="13"/>
  <c r="CH113" i="13"/>
  <c r="CI113" i="13" s="1"/>
  <c r="Y116" i="13"/>
  <c r="AU116" i="13"/>
  <c r="BP116" i="13"/>
  <c r="CK116" i="13"/>
  <c r="CG120" i="13"/>
  <c r="BY120" i="13"/>
  <c r="BQ120" i="13"/>
  <c r="BI120" i="13"/>
  <c r="BA120" i="13"/>
  <c r="AS120" i="13"/>
  <c r="AK120" i="13"/>
  <c r="AC120" i="13"/>
  <c r="U120" i="13"/>
  <c r="CK120" i="13"/>
  <c r="CC120" i="13"/>
  <c r="BU120" i="13"/>
  <c r="BM120" i="13"/>
  <c r="BE120" i="13"/>
  <c r="AW120" i="13"/>
  <c r="AO120" i="13"/>
  <c r="AG120" i="13"/>
  <c r="Y120" i="13"/>
  <c r="CJ120" i="13"/>
  <c r="CB120" i="13"/>
  <c r="BT120" i="13"/>
  <c r="BL120" i="13"/>
  <c r="BD120" i="13"/>
  <c r="AV120" i="13"/>
  <c r="AN120" i="13"/>
  <c r="AF120" i="13"/>
  <c r="X120" i="13"/>
  <c r="CD120" i="13"/>
  <c r="BP120" i="13"/>
  <c r="BC120" i="13"/>
  <c r="AQ120" i="13"/>
  <c r="AD120" i="13"/>
  <c r="R120" i="13"/>
  <c r="BX120" i="13"/>
  <c r="BK120" i="13"/>
  <c r="AY120" i="13"/>
  <c r="AL120" i="13"/>
  <c r="Z120" i="13"/>
  <c r="CH120" i="13"/>
  <c r="BR120" i="13"/>
  <c r="AZ120" i="13"/>
  <c r="AI120" i="13"/>
  <c r="S120" i="13"/>
  <c r="CF120" i="13"/>
  <c r="BO120" i="13"/>
  <c r="AX120" i="13"/>
  <c r="AH120" i="13"/>
  <c r="BZ120" i="13"/>
  <c r="BH120" i="13"/>
  <c r="AR120" i="13"/>
  <c r="AA120" i="13"/>
  <c r="BW120" i="13"/>
  <c r="BG120" i="13"/>
  <c r="AP120" i="13"/>
  <c r="W120" i="13"/>
  <c r="CI120" i="13"/>
  <c r="BS120" i="13"/>
  <c r="BB120" i="13"/>
  <c r="AJ120" i="13"/>
  <c r="T120" i="13"/>
  <c r="AM120" i="13"/>
  <c r="CE120" i="13"/>
  <c r="AH113" i="13"/>
  <c r="AS113" i="13"/>
  <c r="BC113" i="13"/>
  <c r="BN113" i="13"/>
  <c r="BO113" i="13" s="1"/>
  <c r="O115" i="13"/>
  <c r="Z116" i="13"/>
  <c r="AV116" i="13"/>
  <c r="BQ116" i="13"/>
  <c r="AT120" i="13"/>
  <c r="CG122" i="13"/>
  <c r="BY122" i="13"/>
  <c r="BQ122" i="13"/>
  <c r="BI122" i="13"/>
  <c r="BA122" i="13"/>
  <c r="AS122" i="13"/>
  <c r="AK122" i="13"/>
  <c r="AC122" i="13"/>
  <c r="U122" i="13"/>
  <c r="CF122" i="13"/>
  <c r="BX122" i="13"/>
  <c r="BP122" i="13"/>
  <c r="BH122" i="13"/>
  <c r="AZ122" i="13"/>
  <c r="AR122" i="13"/>
  <c r="AJ122" i="13"/>
  <c r="AB122" i="13"/>
  <c r="T122" i="13"/>
  <c r="CE122" i="13"/>
  <c r="BW122" i="13"/>
  <c r="BO122" i="13"/>
  <c r="BG122" i="13"/>
  <c r="AY122" i="13"/>
  <c r="AQ122" i="13"/>
  <c r="AI122" i="13"/>
  <c r="AA122" i="13"/>
  <c r="S122" i="13"/>
  <c r="CD122" i="13"/>
  <c r="BS122" i="13"/>
  <c r="BE122" i="13"/>
  <c r="AT122" i="13"/>
  <c r="AF122" i="13"/>
  <c r="R122" i="13"/>
  <c r="CK122" i="13"/>
  <c r="BZ122" i="13"/>
  <c r="BL122" i="13"/>
  <c r="AX122" i="13"/>
  <c r="AM122" i="13"/>
  <c r="Y122" i="13"/>
  <c r="CJ122" i="13"/>
  <c r="BV122" i="13"/>
  <c r="BK122" i="13"/>
  <c r="AW122" i="13"/>
  <c r="AL122" i="13"/>
  <c r="X122" i="13"/>
  <c r="CH122" i="13"/>
  <c r="BT122" i="13"/>
  <c r="BF122" i="13"/>
  <c r="AU122" i="13"/>
  <c r="AG122" i="13"/>
  <c r="V122" i="13"/>
  <c r="CC122" i="13"/>
  <c r="BD122" i="13"/>
  <c r="AE122" i="13"/>
  <c r="BU122" i="13"/>
  <c r="AV122" i="13"/>
  <c r="W122" i="13"/>
  <c r="BJ122" i="13"/>
  <c r="Z122" i="13"/>
  <c r="BC122" i="13"/>
  <c r="CB122" i="13"/>
  <c r="AP122" i="13"/>
  <c r="CA122" i="13"/>
  <c r="AO122" i="13"/>
  <c r="BR122" i="13"/>
  <c r="AN122" i="13"/>
  <c r="BN122" i="13"/>
  <c r="AH122" i="13"/>
  <c r="BM122" i="13"/>
  <c r="AD122" i="13"/>
  <c r="X113" i="13"/>
  <c r="Y113" i="13" s="1"/>
  <c r="AI113" i="13"/>
  <c r="AT113" i="13"/>
  <c r="BD113" i="13"/>
  <c r="BZ113" i="13"/>
  <c r="CA113" i="13" s="1"/>
  <c r="AB116" i="13"/>
  <c r="AW116" i="13"/>
  <c r="BS116" i="13"/>
  <c r="AU120" i="13"/>
  <c r="CF113" i="13"/>
  <c r="CG113" i="13" s="1"/>
  <c r="BX113" i="13"/>
  <c r="BY113" i="13" s="1"/>
  <c r="BP113" i="13"/>
  <c r="BH113" i="13"/>
  <c r="AZ113" i="13"/>
  <c r="BA113" i="13" s="1"/>
  <c r="AR113" i="13"/>
  <c r="AJ113" i="13"/>
  <c r="AB113" i="13"/>
  <c r="AC113" i="13" s="1"/>
  <c r="T113" i="13"/>
  <c r="U113" i="13" s="1"/>
  <c r="CK113" i="13"/>
  <c r="BM113" i="13"/>
  <c r="BE113" i="13"/>
  <c r="AO113" i="13"/>
  <c r="AG113" i="13"/>
  <c r="Z113" i="13"/>
  <c r="AA113" i="13" s="1"/>
  <c r="AK113" i="13"/>
  <c r="AU113" i="13"/>
  <c r="BF113" i="13"/>
  <c r="BQ113" i="13"/>
  <c r="BV116" i="13"/>
  <c r="BF120" i="13"/>
  <c r="P106" i="13"/>
  <c r="O107" i="13"/>
  <c r="P107" i="13" s="1"/>
  <c r="J110" i="13"/>
  <c r="P110" i="13" s="1"/>
  <c r="AL113" i="13"/>
  <c r="AM113" i="13" s="1"/>
  <c r="AV113" i="13"/>
  <c r="AW113" i="13" s="1"/>
  <c r="BG113" i="13"/>
  <c r="BR113" i="13"/>
  <c r="BS113" i="13" s="1"/>
  <c r="CB113" i="13"/>
  <c r="CC113" i="13" s="1"/>
  <c r="AJ116" i="13"/>
  <c r="BE116" i="13"/>
  <c r="J118" i="13"/>
  <c r="P118" i="13" s="1"/>
  <c r="BJ120" i="13"/>
  <c r="R113" i="13"/>
  <c r="S113" i="13" s="1"/>
  <c r="AX113" i="13"/>
  <c r="AY113" i="13" s="1"/>
  <c r="BI113" i="13"/>
  <c r="CD113" i="13"/>
  <c r="CE113" i="13" s="1"/>
  <c r="CH116" i="13"/>
  <c r="BZ116" i="13"/>
  <c r="BR116" i="13"/>
  <c r="BJ116" i="13"/>
  <c r="BB116" i="13"/>
  <c r="AT116" i="13"/>
  <c r="AL116" i="13"/>
  <c r="AD116" i="13"/>
  <c r="V116" i="13"/>
  <c r="CE116" i="13"/>
  <c r="BW116" i="13"/>
  <c r="BO116" i="13"/>
  <c r="BG116" i="13"/>
  <c r="AY116" i="13"/>
  <c r="AQ116" i="13"/>
  <c r="AI116" i="13"/>
  <c r="AA116" i="13"/>
  <c r="S116" i="13"/>
  <c r="CD116" i="13"/>
  <c r="BT116" i="13"/>
  <c r="BI116" i="13"/>
  <c r="AX116" i="13"/>
  <c r="AN116" i="13"/>
  <c r="AC116" i="13"/>
  <c r="R116" i="13"/>
  <c r="CJ116" i="13"/>
  <c r="BY116" i="13"/>
  <c r="BN116" i="13"/>
  <c r="BD116" i="13"/>
  <c r="AS116" i="13"/>
  <c r="AH116" i="13"/>
  <c r="X116" i="13"/>
  <c r="CI116" i="13"/>
  <c r="BX116" i="13"/>
  <c r="BM116" i="13"/>
  <c r="BC116" i="13"/>
  <c r="AR116" i="13"/>
  <c r="AG116" i="13"/>
  <c r="W116" i="13"/>
  <c r="CF116" i="13"/>
  <c r="BU116" i="13"/>
  <c r="BK116" i="13"/>
  <c r="AZ116" i="13"/>
  <c r="AO116" i="13"/>
  <c r="AE116" i="13"/>
  <c r="T116" i="13"/>
  <c r="AK116" i="13"/>
  <c r="BF116" i="13"/>
  <c r="CB116" i="13"/>
  <c r="V120" i="13"/>
  <c r="BN120" i="13"/>
  <c r="CF123" i="13"/>
  <c r="CG123" i="13" s="1"/>
  <c r="BX123" i="13"/>
  <c r="BY123" i="13" s="1"/>
  <c r="BP123" i="13"/>
  <c r="BQ123" i="13" s="1"/>
  <c r="BH123" i="13"/>
  <c r="BI123" i="13" s="1"/>
  <c r="AZ123" i="13"/>
  <c r="BA123" i="13" s="1"/>
  <c r="AR123" i="13"/>
  <c r="AS123" i="13" s="1"/>
  <c r="AJ123" i="13"/>
  <c r="AK123" i="13" s="1"/>
  <c r="AB123" i="13"/>
  <c r="T123" i="13"/>
  <c r="U123" i="13" s="1"/>
  <c r="BW123" i="13"/>
  <c r="AQ123" i="13"/>
  <c r="CD123" i="13"/>
  <c r="CE123" i="13" s="1"/>
  <c r="BV123" i="13"/>
  <c r="BN123" i="13"/>
  <c r="BO123" i="13" s="1"/>
  <c r="BF123" i="13"/>
  <c r="BG123" i="13" s="1"/>
  <c r="AX123" i="13"/>
  <c r="AY123" i="13" s="1"/>
  <c r="AP123" i="13"/>
  <c r="AH123" i="13"/>
  <c r="AI123" i="13" s="1"/>
  <c r="Z123" i="13"/>
  <c r="AA123" i="13" s="1"/>
  <c r="R123" i="13"/>
  <c r="S123" i="13" s="1"/>
  <c r="CJ123" i="13"/>
  <c r="BK123" i="13"/>
  <c r="AL123" i="13"/>
  <c r="AM123" i="13" s="1"/>
  <c r="X123" i="13"/>
  <c r="BR123" i="13"/>
  <c r="BS123" i="13" s="1"/>
  <c r="BD123" i="13"/>
  <c r="BE123" i="13" s="1"/>
  <c r="AE123" i="13"/>
  <c r="CB123" i="13"/>
  <c r="CC123" i="13" s="1"/>
  <c r="AO123" i="13"/>
  <c r="AD123" i="13"/>
  <c r="CK123" i="13"/>
  <c r="BZ123" i="13"/>
  <c r="CA123" i="13" s="1"/>
  <c r="BL123" i="13"/>
  <c r="BM123" i="13" s="1"/>
  <c r="Y123" i="13"/>
  <c r="AN123" i="13"/>
  <c r="AF123" i="13"/>
  <c r="AG123" i="13" s="1"/>
  <c r="AC123" i="13"/>
  <c r="BJ123" i="13"/>
  <c r="CE128" i="13"/>
  <c r="BW128" i="13"/>
  <c r="AO128" i="13"/>
  <c r="CJ128" i="13"/>
  <c r="CK128" i="13" s="1"/>
  <c r="CH128" i="13"/>
  <c r="CI128" i="13" s="1"/>
  <c r="BZ128" i="13"/>
  <c r="BR128" i="13"/>
  <c r="BS128" i="13" s="1"/>
  <c r="BJ128" i="13"/>
  <c r="BK128" i="13" s="1"/>
  <c r="BB128" i="13"/>
  <c r="BC128" i="13" s="1"/>
  <c r="AT128" i="13"/>
  <c r="AU128" i="13" s="1"/>
  <c r="AL128" i="13"/>
  <c r="AM128" i="13" s="1"/>
  <c r="AD128" i="13"/>
  <c r="AE128" i="13" s="1"/>
  <c r="V128" i="13"/>
  <c r="W128" i="13" s="1"/>
  <c r="BV128" i="13"/>
  <c r="AV128" i="13"/>
  <c r="AW128" i="13" s="1"/>
  <c r="AJ128" i="13"/>
  <c r="BT128" i="13"/>
  <c r="BU128" i="13" s="1"/>
  <c r="BH128" i="13"/>
  <c r="BI128" i="13" s="1"/>
  <c r="AH128" i="13"/>
  <c r="AI128" i="13" s="1"/>
  <c r="U128" i="13"/>
  <c r="CF128" i="13"/>
  <c r="CG128" i="13" s="1"/>
  <c r="BF128" i="13"/>
  <c r="BG128" i="13" s="1"/>
  <c r="AF128" i="13"/>
  <c r="AG128" i="13" s="1"/>
  <c r="T128" i="13"/>
  <c r="CB128" i="13"/>
  <c r="CC128" i="13" s="1"/>
  <c r="AN128" i="13"/>
  <c r="AZ128" i="13"/>
  <c r="BA128" i="13" s="1"/>
  <c r="BP128" i="13"/>
  <c r="BQ128" i="13" s="1"/>
  <c r="AX128" i="13"/>
  <c r="AY128" i="13" s="1"/>
  <c r="AB128" i="13"/>
  <c r="AC128" i="13" s="1"/>
  <c r="CD128" i="13"/>
  <c r="BL128" i="13"/>
  <c r="BM128" i="13" s="1"/>
  <c r="AP128" i="13"/>
  <c r="AQ128" i="13" s="1"/>
  <c r="X128" i="13"/>
  <c r="Y128" i="13" s="1"/>
  <c r="BD128" i="13"/>
  <c r="BE128" i="13" s="1"/>
  <c r="R128" i="13"/>
  <c r="S128" i="13" s="1"/>
  <c r="AR128" i="13"/>
  <c r="AS128" i="13" s="1"/>
  <c r="BN128" i="13"/>
  <c r="BO128" i="13" s="1"/>
  <c r="BX128" i="13"/>
  <c r="BY128" i="13" s="1"/>
  <c r="CF133" i="13"/>
  <c r="BX133" i="13"/>
  <c r="BP133" i="13"/>
  <c r="BH133" i="13"/>
  <c r="AZ133" i="13"/>
  <c r="AR133" i="13"/>
  <c r="AJ133" i="13"/>
  <c r="AB133" i="13"/>
  <c r="T133" i="13"/>
  <c r="CK133" i="13"/>
  <c r="CC133" i="13"/>
  <c r="BU133" i="13"/>
  <c r="BM133" i="13"/>
  <c r="BE133" i="13"/>
  <c r="AW133" i="13"/>
  <c r="AO133" i="13"/>
  <c r="AG133" i="13"/>
  <c r="Y133" i="13"/>
  <c r="CH133" i="13"/>
  <c r="BW133" i="13"/>
  <c r="BL133" i="13"/>
  <c r="BB133" i="13"/>
  <c r="AQ133" i="13"/>
  <c r="AF133" i="13"/>
  <c r="V133" i="13"/>
  <c r="CE133" i="13"/>
  <c r="BT133" i="13"/>
  <c r="BJ133" i="13"/>
  <c r="AY133" i="13"/>
  <c r="AN133" i="13"/>
  <c r="AD133" i="13"/>
  <c r="S133" i="13"/>
  <c r="CD133" i="13"/>
  <c r="BS133" i="13"/>
  <c r="BI133" i="13"/>
  <c r="AX133" i="13"/>
  <c r="AM133" i="13"/>
  <c r="AC133" i="13"/>
  <c r="R133" i="13"/>
  <c r="CB133" i="13"/>
  <c r="BR133" i="13"/>
  <c r="BG133" i="13"/>
  <c r="AV133" i="13"/>
  <c r="AL133" i="13"/>
  <c r="AA133" i="13"/>
  <c r="CA133" i="13"/>
  <c r="BQ133" i="13"/>
  <c r="BF133" i="13"/>
  <c r="AU133" i="13"/>
  <c r="AK133" i="13"/>
  <c r="Z133" i="13"/>
  <c r="BV133" i="13"/>
  <c r="AS133" i="13"/>
  <c r="BO133" i="13"/>
  <c r="AP133" i="13"/>
  <c r="BN133" i="13"/>
  <c r="AI133" i="13"/>
  <c r="CG133" i="13"/>
  <c r="AH133" i="13"/>
  <c r="BD133" i="13"/>
  <c r="U133" i="13"/>
  <c r="BC133" i="13"/>
  <c r="CI133" i="13"/>
  <c r="AT133" i="13"/>
  <c r="AE133" i="13"/>
  <c r="CJ133" i="13"/>
  <c r="BK133" i="13"/>
  <c r="J115" i="13"/>
  <c r="P115" i="13" s="1"/>
  <c r="J121" i="13"/>
  <c r="P121" i="13" s="1"/>
  <c r="Z128" i="13"/>
  <c r="AA128" i="13" s="1"/>
  <c r="BY133" i="13"/>
  <c r="CD136" i="13"/>
  <c r="BV136" i="13"/>
  <c r="BN136" i="13"/>
  <c r="BF136" i="13"/>
  <c r="AX136" i="13"/>
  <c r="AP136" i="13"/>
  <c r="AH136" i="13"/>
  <c r="Z136" i="13"/>
  <c r="R136" i="13"/>
  <c r="CK136" i="13"/>
  <c r="CC136" i="13"/>
  <c r="BU136" i="13"/>
  <c r="BM136" i="13"/>
  <c r="BE136" i="13"/>
  <c r="AW136" i="13"/>
  <c r="AO136" i="13"/>
  <c r="AG136" i="13"/>
  <c r="Y136" i="13"/>
  <c r="CH136" i="13"/>
  <c r="BZ136" i="13"/>
  <c r="BR136" i="13"/>
  <c r="BJ136" i="13"/>
  <c r="BB136" i="13"/>
  <c r="AT136" i="13"/>
  <c r="AL136" i="13"/>
  <c r="AD136" i="13"/>
  <c r="V136" i="13"/>
  <c r="CF136" i="13"/>
  <c r="BS136" i="13"/>
  <c r="CE136" i="13"/>
  <c r="BQ136" i="13"/>
  <c r="BD136" i="13"/>
  <c r="AR136" i="13"/>
  <c r="AE136" i="13"/>
  <c r="S136" i="13"/>
  <c r="CB136" i="13"/>
  <c r="BP136" i="13"/>
  <c r="BC136" i="13"/>
  <c r="AQ136" i="13"/>
  <c r="AC136" i="13"/>
  <c r="CA136" i="13"/>
  <c r="BO136" i="13"/>
  <c r="BA136" i="13"/>
  <c r="AN136" i="13"/>
  <c r="AB136" i="13"/>
  <c r="BY136" i="13"/>
  <c r="BL136" i="13"/>
  <c r="AZ136" i="13"/>
  <c r="AM136" i="13"/>
  <c r="AA136" i="13"/>
  <c r="CJ136" i="13"/>
  <c r="BX136" i="13"/>
  <c r="BK136" i="13"/>
  <c r="AY136" i="13"/>
  <c r="AK136" i="13"/>
  <c r="X136" i="13"/>
  <c r="CI136" i="13"/>
  <c r="BW136" i="13"/>
  <c r="BI136" i="13"/>
  <c r="AV136" i="13"/>
  <c r="AJ136" i="13"/>
  <c r="W136" i="13"/>
  <c r="BH136" i="13"/>
  <c r="BG136" i="13"/>
  <c r="AU136" i="13"/>
  <c r="CG136" i="13"/>
  <c r="AF136" i="13"/>
  <c r="U136" i="13"/>
  <c r="AI136" i="13"/>
  <c r="CA128" i="13"/>
  <c r="AK128" i="13"/>
  <c r="W133" i="13"/>
  <c r="O124" i="13"/>
  <c r="P124" i="13" s="1"/>
  <c r="AB129" i="13"/>
  <c r="P125" i="13"/>
  <c r="CD129" i="13"/>
  <c r="BV129" i="13"/>
  <c r="BN129" i="13"/>
  <c r="BF129" i="13"/>
  <c r="AX129" i="13"/>
  <c r="AP129" i="13"/>
  <c r="AH129" i="13"/>
  <c r="Z129" i="13"/>
  <c r="R129" i="13"/>
  <c r="CJ129" i="13"/>
  <c r="CB129" i="13"/>
  <c r="BT129" i="13"/>
  <c r="BL129" i="13"/>
  <c r="BD129" i="13"/>
  <c r="AV129" i="13"/>
  <c r="AN129" i="13"/>
  <c r="AF129" i="13"/>
  <c r="X129" i="13"/>
  <c r="CI129" i="13"/>
  <c r="CA129" i="13"/>
  <c r="BS129" i="13"/>
  <c r="BK129" i="13"/>
  <c r="BC129" i="13"/>
  <c r="AU129" i="13"/>
  <c r="AM129" i="13"/>
  <c r="AE129" i="13"/>
  <c r="W129" i="13"/>
  <c r="CG129" i="13"/>
  <c r="BY129" i="13"/>
  <c r="BQ129" i="13"/>
  <c r="BI129" i="13"/>
  <c r="BA129" i="13"/>
  <c r="AS129" i="13"/>
  <c r="AK129" i="13"/>
  <c r="AC129" i="13"/>
  <c r="U129" i="13"/>
  <c r="CE129" i="13"/>
  <c r="BO129" i="13"/>
  <c r="AY129" i="13"/>
  <c r="AI129" i="13"/>
  <c r="S129" i="13"/>
  <c r="CC129" i="13"/>
  <c r="BM129" i="13"/>
  <c r="AW129" i="13"/>
  <c r="AG129" i="13"/>
  <c r="BZ129" i="13"/>
  <c r="BJ129" i="13"/>
  <c r="AT129" i="13"/>
  <c r="AD129" i="13"/>
  <c r="BP129" i="13"/>
  <c r="AO129" i="13"/>
  <c r="BX129" i="13"/>
  <c r="BB129" i="13"/>
  <c r="AA129" i="13"/>
  <c r="BW129" i="13"/>
  <c r="AZ129" i="13"/>
  <c r="Y129" i="13"/>
  <c r="BR129" i="13"/>
  <c r="AQ129" i="13"/>
  <c r="T129" i="13"/>
  <c r="AR129" i="13"/>
  <c r="CH131" i="13"/>
  <c r="BZ131" i="13"/>
  <c r="BR131" i="13"/>
  <c r="BJ131" i="13"/>
  <c r="BB131" i="13"/>
  <c r="AT131" i="13"/>
  <c r="AL131" i="13"/>
  <c r="AD131" i="13"/>
  <c r="V131" i="13"/>
  <c r="CE131" i="13"/>
  <c r="BW131" i="13"/>
  <c r="BO131" i="13"/>
  <c r="BG131" i="13"/>
  <c r="AY131" i="13"/>
  <c r="AQ131" i="13"/>
  <c r="AI131" i="13"/>
  <c r="AA131" i="13"/>
  <c r="S131" i="13"/>
  <c r="CD131" i="13"/>
  <c r="BT131" i="13"/>
  <c r="BI131" i="13"/>
  <c r="AX131" i="13"/>
  <c r="AN131" i="13"/>
  <c r="AC131" i="13"/>
  <c r="R131" i="13"/>
  <c r="CB131" i="13"/>
  <c r="BQ131" i="13"/>
  <c r="BF131" i="13"/>
  <c r="AV131" i="13"/>
  <c r="AK131" i="13"/>
  <c r="Z131" i="13"/>
  <c r="CK131" i="13"/>
  <c r="CA131" i="13"/>
  <c r="BP131" i="13"/>
  <c r="BE131" i="13"/>
  <c r="AU131" i="13"/>
  <c r="AJ131" i="13"/>
  <c r="Y131" i="13"/>
  <c r="CI131" i="13"/>
  <c r="BX131" i="13"/>
  <c r="BM131" i="13"/>
  <c r="BC131" i="13"/>
  <c r="AR131" i="13"/>
  <c r="AG131" i="13"/>
  <c r="W131" i="13"/>
  <c r="CJ131" i="13"/>
  <c r="BN131" i="13"/>
  <c r="AS131" i="13"/>
  <c r="X131" i="13"/>
  <c r="CG131" i="13"/>
  <c r="BL131" i="13"/>
  <c r="AP131" i="13"/>
  <c r="U131" i="13"/>
  <c r="CF131" i="13"/>
  <c r="BK131" i="13"/>
  <c r="AO131" i="13"/>
  <c r="T131" i="13"/>
  <c r="AH131" i="13"/>
  <c r="BU131" i="13"/>
  <c r="O127" i="13"/>
  <c r="P127" i="13" s="1"/>
  <c r="AW131" i="13"/>
  <c r="BY131" i="13"/>
  <c r="CK137" i="13"/>
  <c r="CC137" i="13"/>
  <c r="BU137" i="13"/>
  <c r="BM137" i="13"/>
  <c r="BE137" i="13"/>
  <c r="AW137" i="13"/>
  <c r="AO137" i="13"/>
  <c r="AG137" i="13"/>
  <c r="Y137" i="13"/>
  <c r="CJ137" i="13"/>
  <c r="CB137" i="13"/>
  <c r="BT137" i="13"/>
  <c r="BL137" i="13"/>
  <c r="BD137" i="13"/>
  <c r="AV137" i="13"/>
  <c r="AN137" i="13"/>
  <c r="AF137" i="13"/>
  <c r="X137" i="13"/>
  <c r="CG137" i="13"/>
  <c r="BY137" i="13"/>
  <c r="BQ137" i="13"/>
  <c r="BI137" i="13"/>
  <c r="BA137" i="13"/>
  <c r="AS137" i="13"/>
  <c r="AK137" i="13"/>
  <c r="AC137" i="13"/>
  <c r="U137" i="13"/>
  <c r="CI137" i="13"/>
  <c r="BW137" i="13"/>
  <c r="BJ137" i="13"/>
  <c r="AX137" i="13"/>
  <c r="AJ137" i="13"/>
  <c r="W137" i="13"/>
  <c r="CH137" i="13"/>
  <c r="BV137" i="13"/>
  <c r="BH137" i="13"/>
  <c r="AU137" i="13"/>
  <c r="AI137" i="13"/>
  <c r="V137" i="13"/>
  <c r="CF137" i="13"/>
  <c r="BS137" i="13"/>
  <c r="BG137" i="13"/>
  <c r="AT137" i="13"/>
  <c r="AH137" i="13"/>
  <c r="T137" i="13"/>
  <c r="CE137" i="13"/>
  <c r="BR137" i="13"/>
  <c r="BF137" i="13"/>
  <c r="AR137" i="13"/>
  <c r="AE137" i="13"/>
  <c r="S137" i="13"/>
  <c r="CD137" i="13"/>
  <c r="BP137" i="13"/>
  <c r="BC137" i="13"/>
  <c r="AQ137" i="13"/>
  <c r="AD137" i="13"/>
  <c r="R137" i="13"/>
  <c r="CA137" i="13"/>
  <c r="BO137" i="13"/>
  <c r="BB137" i="13"/>
  <c r="AP137" i="13"/>
  <c r="AB137" i="13"/>
  <c r="BZ137" i="13"/>
  <c r="BN137" i="13"/>
  <c r="AZ137" i="13"/>
  <c r="AM137" i="13"/>
  <c r="AA137" i="13"/>
  <c r="AL137" i="13"/>
  <c r="AZ131" i="13"/>
  <c r="CC131" i="13"/>
  <c r="BC139" i="13"/>
  <c r="AU139" i="13"/>
  <c r="CH139" i="13"/>
  <c r="CI139" i="13" s="1"/>
  <c r="BZ139" i="13"/>
  <c r="CA139" i="13" s="1"/>
  <c r="BR139" i="13"/>
  <c r="BS139" i="13" s="1"/>
  <c r="BJ139" i="13"/>
  <c r="BK139" i="13" s="1"/>
  <c r="BB139" i="13"/>
  <c r="AT139" i="13"/>
  <c r="AL139" i="13"/>
  <c r="AM139" i="13" s="1"/>
  <c r="AD139" i="13"/>
  <c r="AE139" i="13" s="1"/>
  <c r="V139" i="13"/>
  <c r="W139" i="13" s="1"/>
  <c r="BO139" i="13"/>
  <c r="BG139" i="13"/>
  <c r="BX139" i="13"/>
  <c r="BY139" i="13" s="1"/>
  <c r="BL139" i="13"/>
  <c r="BM139" i="13" s="1"/>
  <c r="AX139" i="13"/>
  <c r="AY139" i="13" s="1"/>
  <c r="Y139" i="13"/>
  <c r="CJ139" i="13"/>
  <c r="CK139" i="13" s="1"/>
  <c r="BV139" i="13"/>
  <c r="BW139" i="13" s="1"/>
  <c r="AJ139" i="13"/>
  <c r="AK139" i="13" s="1"/>
  <c r="X139" i="13"/>
  <c r="BU139" i="13"/>
  <c r="BH139" i="13"/>
  <c r="BI139" i="13" s="1"/>
  <c r="AV139" i="13"/>
  <c r="AW139" i="13" s="1"/>
  <c r="AH139" i="13"/>
  <c r="AI139" i="13" s="1"/>
  <c r="U139" i="13"/>
  <c r="CF139" i="13"/>
  <c r="CG139" i="13" s="1"/>
  <c r="BT139" i="13"/>
  <c r="BF139" i="13"/>
  <c r="AS139" i="13"/>
  <c r="AG139" i="13"/>
  <c r="T139" i="13"/>
  <c r="CD139" i="13"/>
  <c r="CE139" i="13" s="1"/>
  <c r="BQ139" i="13"/>
  <c r="AR139" i="13"/>
  <c r="AF139" i="13"/>
  <c r="R139" i="13"/>
  <c r="S139" i="13" s="1"/>
  <c r="CC139" i="13"/>
  <c r="BP139" i="13"/>
  <c r="BD139" i="13"/>
  <c r="BE139" i="13" s="1"/>
  <c r="AP139" i="13"/>
  <c r="AQ139" i="13" s="1"/>
  <c r="CB139" i="13"/>
  <c r="BN139" i="13"/>
  <c r="BA139" i="13"/>
  <c r="AO139" i="13"/>
  <c r="AB139" i="13"/>
  <c r="AC139" i="13" s="1"/>
  <c r="AZ139" i="13"/>
  <c r="AN139" i="13"/>
  <c r="Z139" i="13"/>
  <c r="AA139" i="13" s="1"/>
  <c r="CE126" i="13"/>
  <c r="BW126" i="13"/>
  <c r="BO126" i="13"/>
  <c r="AQ126" i="13"/>
  <c r="AI126" i="13"/>
  <c r="AA126" i="13"/>
  <c r="CJ126" i="13"/>
  <c r="CK126" i="13" s="1"/>
  <c r="CB126" i="13"/>
  <c r="BT126" i="13"/>
  <c r="BL126" i="13"/>
  <c r="BM126" i="13" s="1"/>
  <c r="BD126" i="13"/>
  <c r="BE126" i="13" s="1"/>
  <c r="AV126" i="13"/>
  <c r="AN126" i="13"/>
  <c r="AO126" i="13" s="1"/>
  <c r="AF126" i="13"/>
  <c r="AG126" i="13" s="1"/>
  <c r="X126" i="13"/>
  <c r="Y126" i="13" s="1"/>
  <c r="CF126" i="13"/>
  <c r="CG126" i="13" s="1"/>
  <c r="BU126" i="13"/>
  <c r="BJ126" i="13"/>
  <c r="BK126" i="13" s="1"/>
  <c r="AZ126" i="13"/>
  <c r="BA126" i="13" s="1"/>
  <c r="AD126" i="13"/>
  <c r="AE126" i="13" s="1"/>
  <c r="T126" i="13"/>
  <c r="U126" i="13" s="1"/>
  <c r="CD126" i="13"/>
  <c r="AX126" i="13"/>
  <c r="AY126" i="13" s="1"/>
  <c r="R126" i="13"/>
  <c r="S126" i="13" s="1"/>
  <c r="CC126" i="13"/>
  <c r="BR126" i="13"/>
  <c r="BS126" i="13" s="1"/>
  <c r="BH126" i="13"/>
  <c r="BI126" i="13" s="1"/>
  <c r="AW126" i="13"/>
  <c r="AL126" i="13"/>
  <c r="AM126" i="13" s="1"/>
  <c r="AB126" i="13"/>
  <c r="AC126" i="13" s="1"/>
  <c r="AR126" i="13"/>
  <c r="AS126" i="13" s="1"/>
  <c r="BF126" i="13"/>
  <c r="BG126" i="13" s="1"/>
  <c r="BY126" i="13"/>
  <c r="AF131" i="13"/>
  <c r="BS131" i="13"/>
  <c r="CG132" i="13"/>
  <c r="BY132" i="13"/>
  <c r="BQ132" i="13"/>
  <c r="BI132" i="13"/>
  <c r="BA132" i="13"/>
  <c r="AS132" i="13"/>
  <c r="AK132" i="13"/>
  <c r="AC132" i="13"/>
  <c r="U132" i="13"/>
  <c r="CD132" i="13"/>
  <c r="BV132" i="13"/>
  <c r="BN132" i="13"/>
  <c r="BF132" i="13"/>
  <c r="AX132" i="13"/>
  <c r="AP132" i="13"/>
  <c r="AH132" i="13"/>
  <c r="Z132" i="13"/>
  <c r="R132" i="13"/>
  <c r="CF132" i="13"/>
  <c r="BU132" i="13"/>
  <c r="BK132" i="13"/>
  <c r="AZ132" i="13"/>
  <c r="AO132" i="13"/>
  <c r="AE132" i="13"/>
  <c r="T132" i="13"/>
  <c r="CC132" i="13"/>
  <c r="BS132" i="13"/>
  <c r="BH132" i="13"/>
  <c r="AW132" i="13"/>
  <c r="AM132" i="13"/>
  <c r="AB132" i="13"/>
  <c r="CB132" i="13"/>
  <c r="BR132" i="13"/>
  <c r="BG132" i="13"/>
  <c r="AV132" i="13"/>
  <c r="AL132" i="13"/>
  <c r="AA132" i="13"/>
  <c r="CK132" i="13"/>
  <c r="CA132" i="13"/>
  <c r="BP132" i="13"/>
  <c r="CJ132" i="13"/>
  <c r="BZ132" i="13"/>
  <c r="BO132" i="13"/>
  <c r="BD132" i="13"/>
  <c r="AT132" i="13"/>
  <c r="AI132" i="13"/>
  <c r="X132" i="13"/>
  <c r="CH132" i="13"/>
  <c r="BE132" i="13"/>
  <c r="AJ132" i="13"/>
  <c r="CE132" i="13"/>
  <c r="BC132" i="13"/>
  <c r="AG132" i="13"/>
  <c r="BX132" i="13"/>
  <c r="BB132" i="13"/>
  <c r="AF132" i="13"/>
  <c r="Y132" i="13"/>
  <c r="BL132" i="13"/>
  <c r="AY137" i="13"/>
  <c r="J130" i="13"/>
  <c r="P134" i="13"/>
  <c r="O130" i="13"/>
  <c r="O135" i="13"/>
  <c r="P135" i="13" s="1"/>
  <c r="O138" i="13"/>
  <c r="P138" i="13" s="1"/>
  <c r="BO63" i="13" l="1"/>
  <c r="AL63" i="13"/>
  <c r="AA63" i="13"/>
  <c r="BS63" i="13"/>
  <c r="BG63" i="13"/>
  <c r="AW63" i="13"/>
  <c r="AQ63" i="13"/>
  <c r="CJ63" i="13"/>
  <c r="X63" i="13"/>
  <c r="AC63" i="13"/>
  <c r="BX63" i="13"/>
  <c r="BJ63" i="13"/>
  <c r="AU63" i="13"/>
  <c r="BN63" i="13"/>
  <c r="BT63" i="13"/>
  <c r="BY63" i="13"/>
  <c r="CD63" i="13"/>
  <c r="AZ63" i="13"/>
  <c r="AO63" i="13"/>
  <c r="Z63" i="13"/>
  <c r="R63" i="13"/>
  <c r="BL63" i="13"/>
  <c r="BQ63" i="13"/>
  <c r="BP63" i="13"/>
  <c r="AP63" i="13"/>
  <c r="AD63" i="13"/>
  <c r="AB63" i="13"/>
  <c r="U63" i="13"/>
  <c r="AH63" i="13"/>
  <c r="AM63" i="13"/>
  <c r="CK63" i="13"/>
  <c r="BD63" i="13"/>
  <c r="BI63" i="13"/>
  <c r="BE63" i="13"/>
  <c r="AE63" i="13"/>
  <c r="S63" i="13"/>
  <c r="AX63" i="13"/>
  <c r="AY63" i="13"/>
  <c r="BC63" i="13"/>
  <c r="CF63" i="13"/>
  <c r="BH63" i="13"/>
  <c r="CC63" i="13"/>
  <c r="AV63" i="13"/>
  <c r="BA63" i="13"/>
  <c r="AT63" i="13"/>
  <c r="T63" i="13"/>
  <c r="CE63" i="13"/>
  <c r="BV63" i="13"/>
  <c r="AG63" i="13"/>
  <c r="CG63" i="13"/>
  <c r="BK63" i="13"/>
  <c r="AJ63" i="13"/>
  <c r="CA63" i="13"/>
  <c r="CH63" i="13"/>
  <c r="W63" i="13"/>
  <c r="BU63" i="13"/>
  <c r="AN63" i="13"/>
  <c r="AS63" i="13"/>
  <c r="AI63" i="13"/>
  <c r="CI63" i="13"/>
  <c r="BR63" i="13"/>
  <c r="BB63" i="13"/>
  <c r="CB63" i="13"/>
  <c r="V63" i="13"/>
  <c r="AR63" i="13"/>
  <c r="BM63" i="13"/>
  <c r="AF63" i="13"/>
  <c r="AK63" i="13"/>
  <c r="Y63" i="13"/>
  <c r="BW63" i="13"/>
  <c r="BF63" i="13"/>
  <c r="BZ63" i="13"/>
  <c r="BB93" i="13"/>
  <c r="BG93" i="13"/>
  <c r="BF93" i="13"/>
  <c r="AU93" i="13"/>
  <c r="AH93" i="13"/>
  <c r="W93" i="13"/>
  <c r="CF93" i="13"/>
  <c r="BT93" i="13"/>
  <c r="BH93" i="13"/>
  <c r="AT93" i="13"/>
  <c r="AJ93" i="13"/>
  <c r="BI93" i="13"/>
  <c r="AL93" i="13"/>
  <c r="AQ93" i="13"/>
  <c r="AK93" i="13"/>
  <c r="Y93" i="13"/>
  <c r="CI93" i="13"/>
  <c r="BV93" i="13"/>
  <c r="BK93" i="13"/>
  <c r="AX93" i="13"/>
  <c r="AM93" i="13"/>
  <c r="AD93" i="13"/>
  <c r="AI93" i="13"/>
  <c r="Z93" i="13"/>
  <c r="CJ93" i="13"/>
  <c r="BX93" i="13"/>
  <c r="BL93" i="13"/>
  <c r="AZ93" i="13"/>
  <c r="AN93" i="13"/>
  <c r="AB93" i="13"/>
  <c r="CG93" i="13"/>
  <c r="CH93" i="13"/>
  <c r="V93" i="13"/>
  <c r="AA93" i="13"/>
  <c r="CK93" i="13"/>
  <c r="BY93" i="13"/>
  <c r="BM93" i="13"/>
  <c r="BA93" i="13"/>
  <c r="AO93" i="13"/>
  <c r="AC93" i="13"/>
  <c r="BU93" i="13"/>
  <c r="BZ93" i="13"/>
  <c r="CE93" i="13"/>
  <c r="S93" i="13"/>
  <c r="CA93" i="13"/>
  <c r="BN93" i="13"/>
  <c r="BC93" i="13"/>
  <c r="AP93" i="13"/>
  <c r="AE93" i="13"/>
  <c r="R93" i="13"/>
  <c r="AY93" i="13"/>
  <c r="X93" i="13"/>
  <c r="AW93" i="13"/>
  <c r="BR93" i="13"/>
  <c r="BW93" i="13"/>
  <c r="CB93" i="13"/>
  <c r="BP93" i="13"/>
  <c r="BD93" i="13"/>
  <c r="AR93" i="13"/>
  <c r="AF93" i="13"/>
  <c r="T93" i="13"/>
  <c r="CC93" i="13"/>
  <c r="AV93" i="13"/>
  <c r="BJ93" i="13"/>
  <c r="BO93" i="13"/>
  <c r="BQ93" i="13"/>
  <c r="BE93" i="13"/>
  <c r="AS93" i="13"/>
  <c r="AG93" i="13"/>
  <c r="U93" i="13"/>
  <c r="CD93" i="13"/>
  <c r="BS93" i="13"/>
  <c r="BH51" i="13"/>
  <c r="BJ51" i="13"/>
  <c r="CF51" i="13"/>
  <c r="BW51" i="13"/>
  <c r="BN51" i="13"/>
  <c r="BZ51" i="13"/>
  <c r="Y51" i="13"/>
  <c r="BQ51" i="13"/>
  <c r="CK51" i="13"/>
  <c r="X51" i="13"/>
  <c r="BS51" i="13"/>
  <c r="BT51" i="13"/>
  <c r="BA51" i="13"/>
  <c r="CH51" i="13"/>
  <c r="BX51" i="13"/>
  <c r="CJ51" i="13"/>
  <c r="AG51" i="13"/>
  <c r="BY51" i="13"/>
  <c r="T57" i="13"/>
  <c r="BQ57" i="13"/>
  <c r="AO57" i="13"/>
  <c r="AC57" i="13"/>
  <c r="AG57" i="13"/>
  <c r="BC57" i="13"/>
  <c r="AP57" i="13"/>
  <c r="AI57" i="13"/>
  <c r="AD57" i="13"/>
  <c r="BK137" i="13"/>
  <c r="BX137" i="13"/>
  <c r="Z137" i="13"/>
  <c r="BP51" i="13"/>
  <c r="CD51" i="13"/>
  <c r="CE51" i="13"/>
  <c r="U51" i="13"/>
  <c r="AB51" i="13"/>
  <c r="CI51" i="13"/>
  <c r="AN51" i="13"/>
  <c r="AO51" i="13"/>
  <c r="CG51" i="13"/>
  <c r="X133" i="13"/>
  <c r="BZ133" i="13"/>
  <c r="BA133" i="13"/>
  <c r="P79" i="13"/>
  <c r="R51" i="13"/>
  <c r="S51" i="13"/>
  <c r="T51" i="13"/>
  <c r="AC51" i="13"/>
  <c r="V51" i="13"/>
  <c r="W51" i="13"/>
  <c r="CA51" i="13"/>
  <c r="AX51" i="13"/>
  <c r="AW51" i="13"/>
  <c r="BI62" i="13"/>
  <c r="BO62" i="13"/>
  <c r="AE62" i="13"/>
  <c r="CA62" i="13"/>
  <c r="AA62" i="13"/>
  <c r="AM62" i="13"/>
  <c r="BA62" i="13"/>
  <c r="BB62" i="13"/>
  <c r="AW62" i="13"/>
  <c r="AZ57" i="13"/>
  <c r="X57" i="13"/>
  <c r="BU57" i="13"/>
  <c r="BI57" i="13"/>
  <c r="BM57" i="13"/>
  <c r="BS57" i="13"/>
  <c r="BF57" i="13"/>
  <c r="AY57" i="13"/>
  <c r="AT57" i="13"/>
  <c r="AT123" i="13"/>
  <c r="V123" i="13"/>
  <c r="W123" i="13" s="1"/>
  <c r="CH123" i="13"/>
  <c r="CI123" i="13" s="1"/>
  <c r="BT123" i="13"/>
  <c r="BU123" i="13" s="1"/>
  <c r="BB123" i="13"/>
  <c r="BC123" i="13" s="1"/>
  <c r="AV123" i="13"/>
  <c r="AW123" i="13" s="1"/>
  <c r="AU123" i="13"/>
  <c r="Z51" i="13"/>
  <c r="AA51" i="13"/>
  <c r="AJ51" i="13"/>
  <c r="AK51" i="13"/>
  <c r="AD51" i="13"/>
  <c r="AE51" i="13"/>
  <c r="BO51" i="13"/>
  <c r="BG51" i="13"/>
  <c r="BE51" i="13"/>
  <c r="BY57" i="13"/>
  <c r="CC57" i="13"/>
  <c r="CA57" i="13"/>
  <c r="BN57" i="13"/>
  <c r="BG57" i="13"/>
  <c r="BB57" i="13"/>
  <c r="AN77" i="13"/>
  <c r="R77" i="13"/>
  <c r="AH51" i="13"/>
  <c r="AI51" i="13"/>
  <c r="AR51" i="13"/>
  <c r="AS51" i="13"/>
  <c r="AL51" i="13"/>
  <c r="AM51" i="13"/>
  <c r="AF51" i="13"/>
  <c r="BR51" i="13"/>
  <c r="BM51" i="13"/>
  <c r="CF57" i="13"/>
  <c r="BD57" i="13"/>
  <c r="AB57" i="13"/>
  <c r="AF57" i="13"/>
  <c r="W57" i="13"/>
  <c r="CI57" i="13"/>
  <c r="BV57" i="13"/>
  <c r="BO57" i="13"/>
  <c r="BJ57" i="13"/>
  <c r="AY51" i="13"/>
  <c r="AZ51" i="13"/>
  <c r="BV51" i="13"/>
  <c r="BL51" i="13"/>
  <c r="BC51" i="13"/>
  <c r="BD51" i="13"/>
  <c r="BF51" i="13"/>
  <c r="BI51" i="13"/>
  <c r="BK62" i="13"/>
  <c r="BP62" i="13"/>
  <c r="BD62" i="13"/>
  <c r="BC62" i="13"/>
  <c r="BQ62" i="13"/>
  <c r="CD62" i="13"/>
  <c r="V62" i="13"/>
  <c r="CH62" i="13"/>
  <c r="AK57" i="13"/>
  <c r="CJ57" i="13"/>
  <c r="BH57" i="13"/>
  <c r="BL57" i="13"/>
  <c r="AM57" i="13"/>
  <c r="Z57" i="13"/>
  <c r="S57" i="13"/>
  <c r="CE57" i="13"/>
  <c r="CH87" i="13"/>
  <c r="CI87" i="13" s="1"/>
  <c r="BJ87" i="13"/>
  <c r="BK87" i="13" s="1"/>
  <c r="AD87" i="13"/>
  <c r="AE87" i="13" s="1"/>
  <c r="BZ87" i="13"/>
  <c r="CA87" i="13" s="1"/>
  <c r="AT87" i="13"/>
  <c r="AU87" i="13" s="1"/>
  <c r="CJ138" i="13"/>
  <c r="CB138" i="13"/>
  <c r="BT138" i="13"/>
  <c r="BL138" i="13"/>
  <c r="BD138" i="13"/>
  <c r="AV138" i="13"/>
  <c r="AN138" i="13"/>
  <c r="AF138" i="13"/>
  <c r="X138" i="13"/>
  <c r="CI138" i="13"/>
  <c r="CA138" i="13"/>
  <c r="BS138" i="13"/>
  <c r="BK138" i="13"/>
  <c r="BC138" i="13"/>
  <c r="AU138" i="13"/>
  <c r="AM138" i="13"/>
  <c r="AE138" i="13"/>
  <c r="W138" i="13"/>
  <c r="CF138" i="13"/>
  <c r="BX138" i="13"/>
  <c r="BP138" i="13"/>
  <c r="BH138" i="13"/>
  <c r="AZ138" i="13"/>
  <c r="AR138" i="13"/>
  <c r="AJ138" i="13"/>
  <c r="AB138" i="13"/>
  <c r="T138" i="13"/>
  <c r="CE138" i="13"/>
  <c r="BR138" i="13"/>
  <c r="BF138" i="13"/>
  <c r="AS138" i="13"/>
  <c r="AG138" i="13"/>
  <c r="S138" i="13"/>
  <c r="CD138" i="13"/>
  <c r="BQ138" i="13"/>
  <c r="BE138" i="13"/>
  <c r="AQ138" i="13"/>
  <c r="AD138" i="13"/>
  <c r="R138" i="13"/>
  <c r="CC138" i="13"/>
  <c r="BO138" i="13"/>
  <c r="BB138" i="13"/>
  <c r="AP138" i="13"/>
  <c r="AC138" i="13"/>
  <c r="BZ138" i="13"/>
  <c r="BN138" i="13"/>
  <c r="BA138" i="13"/>
  <c r="AO138" i="13"/>
  <c r="AA138" i="13"/>
  <c r="BY138" i="13"/>
  <c r="BM138" i="13"/>
  <c r="AY138" i="13"/>
  <c r="AL138" i="13"/>
  <c r="Z138" i="13"/>
  <c r="CK138" i="13"/>
  <c r="BW138" i="13"/>
  <c r="BJ138" i="13"/>
  <c r="AX138" i="13"/>
  <c r="AK138" i="13"/>
  <c r="Y138" i="13"/>
  <c r="CH138" i="13"/>
  <c r="BV138" i="13"/>
  <c r="BI138" i="13"/>
  <c r="AW138" i="13"/>
  <c r="AI138" i="13"/>
  <c r="V138" i="13"/>
  <c r="U138" i="13"/>
  <c r="BU138" i="13"/>
  <c r="BG138" i="13"/>
  <c r="AT138" i="13"/>
  <c r="AH138" i="13"/>
  <c r="CG138" i="13"/>
  <c r="CD127" i="13"/>
  <c r="BV127" i="13"/>
  <c r="BN127" i="13"/>
  <c r="BF127" i="13"/>
  <c r="AX127" i="13"/>
  <c r="AP127" i="13"/>
  <c r="AH127" i="13"/>
  <c r="Z127" i="13"/>
  <c r="R127" i="13"/>
  <c r="CI127" i="13"/>
  <c r="CA127" i="13"/>
  <c r="BS127" i="13"/>
  <c r="BK127" i="13"/>
  <c r="BC127" i="13"/>
  <c r="AU127" i="13"/>
  <c r="AM127" i="13"/>
  <c r="AE127" i="13"/>
  <c r="W127" i="13"/>
  <c r="CH127" i="13"/>
  <c r="BX127" i="13"/>
  <c r="BM127" i="13"/>
  <c r="BB127" i="13"/>
  <c r="AR127" i="13"/>
  <c r="AG127" i="13"/>
  <c r="V127" i="13"/>
  <c r="CG127" i="13"/>
  <c r="BW127" i="13"/>
  <c r="BL127" i="13"/>
  <c r="BA127" i="13"/>
  <c r="AQ127" i="13"/>
  <c r="AF127" i="13"/>
  <c r="U127" i="13"/>
  <c r="CF127" i="13"/>
  <c r="BU127" i="13"/>
  <c r="BJ127" i="13"/>
  <c r="AZ127" i="13"/>
  <c r="AO127" i="13"/>
  <c r="AD127" i="13"/>
  <c r="T127" i="13"/>
  <c r="BY127" i="13"/>
  <c r="BG127" i="13"/>
  <c r="AN127" i="13"/>
  <c r="Y127" i="13"/>
  <c r="CE127" i="13"/>
  <c r="BP127" i="13"/>
  <c r="AW127" i="13"/>
  <c r="AI127" i="13"/>
  <c r="CC127" i="13"/>
  <c r="BO127" i="13"/>
  <c r="AV127" i="13"/>
  <c r="AC127" i="13"/>
  <c r="BZ127" i="13"/>
  <c r="BH127" i="13"/>
  <c r="AS127" i="13"/>
  <c r="AA127" i="13"/>
  <c r="BE127" i="13"/>
  <c r="X127" i="13"/>
  <c r="CB127" i="13"/>
  <c r="AT127" i="13"/>
  <c r="BR127" i="13"/>
  <c r="AB127" i="13"/>
  <c r="BQ127" i="13"/>
  <c r="S127" i="13"/>
  <c r="BI127" i="13"/>
  <c r="BD127" i="13"/>
  <c r="AY127" i="13"/>
  <c r="CK127" i="13"/>
  <c r="AL127" i="13"/>
  <c r="CJ127" i="13"/>
  <c r="AK127" i="13"/>
  <c r="BT127" i="13"/>
  <c r="AJ127" i="13"/>
  <c r="CD65" i="13"/>
  <c r="BV65" i="13"/>
  <c r="BN65" i="13"/>
  <c r="BF65" i="13"/>
  <c r="AX65" i="13"/>
  <c r="AP65" i="13"/>
  <c r="AH65" i="13"/>
  <c r="Z65" i="13"/>
  <c r="R65" i="13"/>
  <c r="CI65" i="13"/>
  <c r="CA65" i="13"/>
  <c r="BS65" i="13"/>
  <c r="BK65" i="13"/>
  <c r="BC65" i="13"/>
  <c r="AU65" i="13"/>
  <c r="AM65" i="13"/>
  <c r="AE65" i="13"/>
  <c r="W65" i="13"/>
  <c r="CC65" i="13"/>
  <c r="BR65" i="13"/>
  <c r="BH65" i="13"/>
  <c r="AW65" i="13"/>
  <c r="AL65" i="13"/>
  <c r="AB65" i="13"/>
  <c r="CB65" i="13"/>
  <c r="BQ65" i="13"/>
  <c r="BG65" i="13"/>
  <c r="AV65" i="13"/>
  <c r="AK65" i="13"/>
  <c r="AA65" i="13"/>
  <c r="CK65" i="13"/>
  <c r="BZ65" i="13"/>
  <c r="BP65" i="13"/>
  <c r="BE65" i="13"/>
  <c r="AT65" i="13"/>
  <c r="AJ65" i="13"/>
  <c r="Y65" i="13"/>
  <c r="CG65" i="13"/>
  <c r="BW65" i="13"/>
  <c r="BL65" i="13"/>
  <c r="BA65" i="13"/>
  <c r="AQ65" i="13"/>
  <c r="AF65" i="13"/>
  <c r="U65" i="13"/>
  <c r="BT65" i="13"/>
  <c r="AY65" i="13"/>
  <c r="AC65" i="13"/>
  <c r="CF65" i="13"/>
  <c r="BJ65" i="13"/>
  <c r="AO65" i="13"/>
  <c r="T65" i="13"/>
  <c r="CE65" i="13"/>
  <c r="BI65" i="13"/>
  <c r="AN65" i="13"/>
  <c r="S65" i="13"/>
  <c r="BU65" i="13"/>
  <c r="AZ65" i="13"/>
  <c r="AD65" i="13"/>
  <c r="BB65" i="13"/>
  <c r="CJ65" i="13"/>
  <c r="AS65" i="13"/>
  <c r="CH65" i="13"/>
  <c r="AR65" i="13"/>
  <c r="BY65" i="13"/>
  <c r="AI65" i="13"/>
  <c r="BX65" i="13"/>
  <c r="AG65" i="13"/>
  <c r="BO65" i="13"/>
  <c r="X65" i="13"/>
  <c r="BM65" i="13"/>
  <c r="V65" i="13"/>
  <c r="BD65" i="13"/>
  <c r="CE124" i="13"/>
  <c r="BW124" i="13"/>
  <c r="BO124" i="13"/>
  <c r="BG124" i="13"/>
  <c r="AY124" i="13"/>
  <c r="AQ124" i="13"/>
  <c r="AI124" i="13"/>
  <c r="AA124" i="13"/>
  <c r="S124" i="13"/>
  <c r="CD124" i="13"/>
  <c r="BV124" i="13"/>
  <c r="BN124" i="13"/>
  <c r="BF124" i="13"/>
  <c r="AX124" i="13"/>
  <c r="AP124" i="13"/>
  <c r="AH124" i="13"/>
  <c r="Z124" i="13"/>
  <c r="R124" i="13"/>
  <c r="CK124" i="13"/>
  <c r="CC124" i="13"/>
  <c r="BU124" i="13"/>
  <c r="BM124" i="13"/>
  <c r="BE124" i="13"/>
  <c r="AW124" i="13"/>
  <c r="AO124" i="13"/>
  <c r="AG124" i="13"/>
  <c r="Y124" i="13"/>
  <c r="BZ124" i="13"/>
  <c r="BL124" i="13"/>
  <c r="BA124" i="13"/>
  <c r="AM124" i="13"/>
  <c r="AB124" i="13"/>
  <c r="CG124" i="13"/>
  <c r="BS124" i="13"/>
  <c r="BH124" i="13"/>
  <c r="AT124" i="13"/>
  <c r="AF124" i="13"/>
  <c r="U124" i="13"/>
  <c r="CF124" i="13"/>
  <c r="BR124" i="13"/>
  <c r="BD124" i="13"/>
  <c r="AS124" i="13"/>
  <c r="AE124" i="13"/>
  <c r="T124" i="13"/>
  <c r="CA124" i="13"/>
  <c r="BP124" i="13"/>
  <c r="BB124" i="13"/>
  <c r="AN124" i="13"/>
  <c r="AC124" i="13"/>
  <c r="BX124" i="13"/>
  <c r="AV124" i="13"/>
  <c r="W124" i="13"/>
  <c r="CJ124" i="13"/>
  <c r="BK124" i="13"/>
  <c r="AL124" i="13"/>
  <c r="BI124" i="13"/>
  <c r="X124" i="13"/>
  <c r="CI124" i="13"/>
  <c r="BC124" i="13"/>
  <c r="V124" i="13"/>
  <c r="CH124" i="13"/>
  <c r="AZ124" i="13"/>
  <c r="CB124" i="13"/>
  <c r="AU124" i="13"/>
  <c r="BY124" i="13"/>
  <c r="AR124" i="13"/>
  <c r="BT124" i="13"/>
  <c r="AK124" i="13"/>
  <c r="BQ124" i="13"/>
  <c r="AJ124" i="13"/>
  <c r="BJ124" i="13"/>
  <c r="AD124" i="13"/>
  <c r="CD73" i="13"/>
  <c r="BV73" i="13"/>
  <c r="BN73" i="13"/>
  <c r="BF73" i="13"/>
  <c r="AX73" i="13"/>
  <c r="AP73" i="13"/>
  <c r="AH73" i="13"/>
  <c r="Z73" i="13"/>
  <c r="R73" i="13"/>
  <c r="CI73" i="13"/>
  <c r="CA73" i="13"/>
  <c r="BS73" i="13"/>
  <c r="BK73" i="13"/>
  <c r="BC73" i="13"/>
  <c r="AU73" i="13"/>
  <c r="AM73" i="13"/>
  <c r="AE73" i="13"/>
  <c r="W73" i="13"/>
  <c r="CK73" i="13"/>
  <c r="BZ73" i="13"/>
  <c r="BP73" i="13"/>
  <c r="BE73" i="13"/>
  <c r="AT73" i="13"/>
  <c r="AJ73" i="13"/>
  <c r="Y73" i="13"/>
  <c r="CJ73" i="13"/>
  <c r="BY73" i="13"/>
  <c r="BO73" i="13"/>
  <c r="BD73" i="13"/>
  <c r="AS73" i="13"/>
  <c r="AI73" i="13"/>
  <c r="X73" i="13"/>
  <c r="CH73" i="13"/>
  <c r="BX73" i="13"/>
  <c r="BM73" i="13"/>
  <c r="BB73" i="13"/>
  <c r="AR73" i="13"/>
  <c r="AG73" i="13"/>
  <c r="V73" i="13"/>
  <c r="CE73" i="13"/>
  <c r="BT73" i="13"/>
  <c r="BI73" i="13"/>
  <c r="AY73" i="13"/>
  <c r="AN73" i="13"/>
  <c r="AC73" i="13"/>
  <c r="S73" i="13"/>
  <c r="CG73" i="13"/>
  <c r="BL73" i="13"/>
  <c r="AQ73" i="13"/>
  <c r="U73" i="13"/>
  <c r="CB73" i="13"/>
  <c r="BG73" i="13"/>
  <c r="AK73" i="13"/>
  <c r="BW73" i="13"/>
  <c r="BA73" i="13"/>
  <c r="AF73" i="13"/>
  <c r="BQ73" i="13"/>
  <c r="AV73" i="13"/>
  <c r="AA73" i="13"/>
  <c r="CC73" i="13"/>
  <c r="AL73" i="13"/>
  <c r="BU73" i="13"/>
  <c r="AD73" i="13"/>
  <c r="BR73" i="13"/>
  <c r="AB73" i="13"/>
  <c r="BJ73" i="13"/>
  <c r="T73" i="13"/>
  <c r="BH73" i="13"/>
  <c r="AZ73" i="13"/>
  <c r="AW73" i="13"/>
  <c r="CF73" i="13"/>
  <c r="AO73" i="13"/>
  <c r="CK125" i="13"/>
  <c r="CD125" i="13"/>
  <c r="BV125" i="13"/>
  <c r="BN125" i="13"/>
  <c r="BF125" i="13"/>
  <c r="AX125" i="13"/>
  <c r="AP125" i="13"/>
  <c r="AH125" i="13"/>
  <c r="Z125" i="13"/>
  <c r="R125" i="13"/>
  <c r="CC125" i="13"/>
  <c r="BU125" i="13"/>
  <c r="BM125" i="13"/>
  <c r="BE125" i="13"/>
  <c r="AW125" i="13"/>
  <c r="AO125" i="13"/>
  <c r="AG125" i="13"/>
  <c r="Y125" i="13"/>
  <c r="CJ125" i="13"/>
  <c r="CB125" i="13"/>
  <c r="BT125" i="13"/>
  <c r="BL125" i="13"/>
  <c r="BD125" i="13"/>
  <c r="AV125" i="13"/>
  <c r="AN125" i="13"/>
  <c r="AF125" i="13"/>
  <c r="X125" i="13"/>
  <c r="CE125" i="13"/>
  <c r="BQ125" i="13"/>
  <c r="BC125" i="13"/>
  <c r="AR125" i="13"/>
  <c r="AD125" i="13"/>
  <c r="S125" i="13"/>
  <c r="CI125" i="13"/>
  <c r="BX125" i="13"/>
  <c r="BJ125" i="13"/>
  <c r="AY125" i="13"/>
  <c r="AK125" i="13"/>
  <c r="W125" i="13"/>
  <c r="CH125" i="13"/>
  <c r="BW125" i="13"/>
  <c r="BI125" i="13"/>
  <c r="AU125" i="13"/>
  <c r="AJ125" i="13"/>
  <c r="V125" i="13"/>
  <c r="CF125" i="13"/>
  <c r="BR125" i="13"/>
  <c r="BG125" i="13"/>
  <c r="AS125" i="13"/>
  <c r="AE125" i="13"/>
  <c r="T125" i="13"/>
  <c r="CA125" i="13"/>
  <c r="BB125" i="13"/>
  <c r="AC125" i="13"/>
  <c r="BS125" i="13"/>
  <c r="AT125" i="13"/>
  <c r="U125" i="13"/>
  <c r="BK125" i="13"/>
  <c r="AB125" i="13"/>
  <c r="BH125" i="13"/>
  <c r="AA125" i="13"/>
  <c r="BA125" i="13"/>
  <c r="CG125" i="13"/>
  <c r="AZ125" i="13"/>
  <c r="BZ125" i="13"/>
  <c r="AQ125" i="13"/>
  <c r="BY125" i="13"/>
  <c r="AM125" i="13"/>
  <c r="BP125" i="13"/>
  <c r="AL125" i="13"/>
  <c r="BO125" i="13"/>
  <c r="AI125" i="13"/>
  <c r="CF105" i="13"/>
  <c r="BX105" i="13"/>
  <c r="BP105" i="13"/>
  <c r="BH105" i="13"/>
  <c r="AZ105" i="13"/>
  <c r="AR105" i="13"/>
  <c r="AJ105" i="13"/>
  <c r="AB105" i="13"/>
  <c r="T105" i="13"/>
  <c r="CK105" i="13"/>
  <c r="CC105" i="13"/>
  <c r="BU105" i="13"/>
  <c r="BM105" i="13"/>
  <c r="BE105" i="13"/>
  <c r="AW105" i="13"/>
  <c r="AO105" i="13"/>
  <c r="AG105" i="13"/>
  <c r="Y105" i="13"/>
  <c r="CE105" i="13"/>
  <c r="CB105" i="13"/>
  <c r="BR105" i="13"/>
  <c r="BG105" i="13"/>
  <c r="AV105" i="13"/>
  <c r="AL105" i="13"/>
  <c r="AA105" i="13"/>
  <c r="CA105" i="13"/>
  <c r="BQ105" i="13"/>
  <c r="BF105" i="13"/>
  <c r="AU105" i="13"/>
  <c r="AK105" i="13"/>
  <c r="Z105" i="13"/>
  <c r="CJ105" i="13"/>
  <c r="BZ105" i="13"/>
  <c r="BO105" i="13"/>
  <c r="BD105" i="13"/>
  <c r="AT105" i="13"/>
  <c r="AI105" i="13"/>
  <c r="CI105" i="13"/>
  <c r="BY105" i="13"/>
  <c r="BN105" i="13"/>
  <c r="BC105" i="13"/>
  <c r="AS105" i="13"/>
  <c r="AH105" i="13"/>
  <c r="W105" i="13"/>
  <c r="CH105" i="13"/>
  <c r="BW105" i="13"/>
  <c r="BL105" i="13"/>
  <c r="BB105" i="13"/>
  <c r="AQ105" i="13"/>
  <c r="AF105" i="13"/>
  <c r="V105" i="13"/>
  <c r="CD105" i="13"/>
  <c r="AY105" i="13"/>
  <c r="X105" i="13"/>
  <c r="BV105" i="13"/>
  <c r="AX105" i="13"/>
  <c r="U105" i="13"/>
  <c r="BT105" i="13"/>
  <c r="AP105" i="13"/>
  <c r="S105" i="13"/>
  <c r="BS105" i="13"/>
  <c r="AN105" i="13"/>
  <c r="R105" i="13"/>
  <c r="BK105" i="13"/>
  <c r="AM105" i="13"/>
  <c r="BJ105" i="13"/>
  <c r="AE105" i="13"/>
  <c r="BI105" i="13"/>
  <c r="AD105" i="13"/>
  <c r="CG105" i="13"/>
  <c r="BA105" i="13"/>
  <c r="AC105" i="13"/>
  <c r="P92" i="13"/>
  <c r="CJ91" i="13"/>
  <c r="CB91" i="13"/>
  <c r="BT91" i="13"/>
  <c r="BL91" i="13"/>
  <c r="BD91" i="13"/>
  <c r="AV91" i="13"/>
  <c r="AN91" i="13"/>
  <c r="AF91" i="13"/>
  <c r="X91" i="13"/>
  <c r="CG91" i="13"/>
  <c r="BY91" i="13"/>
  <c r="BQ91" i="13"/>
  <c r="BI91" i="13"/>
  <c r="BA91" i="13"/>
  <c r="AS91" i="13"/>
  <c r="AK91" i="13"/>
  <c r="AC91" i="13"/>
  <c r="U91" i="13"/>
  <c r="CF91" i="13"/>
  <c r="BV91" i="13"/>
  <c r="BK91" i="13"/>
  <c r="AZ91" i="13"/>
  <c r="AP91" i="13"/>
  <c r="AE91" i="13"/>
  <c r="T91" i="13"/>
  <c r="CE91" i="13"/>
  <c r="BU91" i="13"/>
  <c r="BJ91" i="13"/>
  <c r="AY91" i="13"/>
  <c r="AO91" i="13"/>
  <c r="AD91" i="13"/>
  <c r="S91" i="13"/>
  <c r="CC91" i="13"/>
  <c r="CA91" i="13"/>
  <c r="BP91" i="13"/>
  <c r="BF91" i="13"/>
  <c r="AU91" i="13"/>
  <c r="AJ91" i="13"/>
  <c r="Z91" i="13"/>
  <c r="CK91" i="13"/>
  <c r="BZ91" i="13"/>
  <c r="BO91" i="13"/>
  <c r="BE91" i="13"/>
  <c r="AT91" i="13"/>
  <c r="AI91" i="13"/>
  <c r="Y91" i="13"/>
  <c r="CI91" i="13"/>
  <c r="BX91" i="13"/>
  <c r="BN91" i="13"/>
  <c r="BC91" i="13"/>
  <c r="AR91" i="13"/>
  <c r="AH91" i="13"/>
  <c r="W91" i="13"/>
  <c r="CH91" i="13"/>
  <c r="BW91" i="13"/>
  <c r="BM91" i="13"/>
  <c r="BB91" i="13"/>
  <c r="AQ91" i="13"/>
  <c r="AG91" i="13"/>
  <c r="V91" i="13"/>
  <c r="BG91" i="13"/>
  <c r="AX91" i="13"/>
  <c r="AW91" i="13"/>
  <c r="AM91" i="13"/>
  <c r="CD91" i="13"/>
  <c r="AL91" i="13"/>
  <c r="BS91" i="13"/>
  <c r="AB91" i="13"/>
  <c r="BR91" i="13"/>
  <c r="AA91" i="13"/>
  <c r="BH91" i="13"/>
  <c r="R91" i="13"/>
  <c r="CH121" i="13"/>
  <c r="CG121" i="13"/>
  <c r="BY121" i="13"/>
  <c r="CF121" i="13"/>
  <c r="BX121" i="13"/>
  <c r="BP121" i="13"/>
  <c r="CA121" i="13"/>
  <c r="BQ121" i="13"/>
  <c r="BH121" i="13"/>
  <c r="AZ121" i="13"/>
  <c r="AR121" i="13"/>
  <c r="AJ121" i="13"/>
  <c r="AB121" i="13"/>
  <c r="T121" i="13"/>
  <c r="CE121" i="13"/>
  <c r="BU121" i="13"/>
  <c r="BL121" i="13"/>
  <c r="BD121" i="13"/>
  <c r="AV121" i="13"/>
  <c r="AN121" i="13"/>
  <c r="AF121" i="13"/>
  <c r="X121" i="13"/>
  <c r="CD121" i="13"/>
  <c r="BT121" i="13"/>
  <c r="BK121" i="13"/>
  <c r="BC121" i="13"/>
  <c r="AU121" i="13"/>
  <c r="AM121" i="13"/>
  <c r="AE121" i="13"/>
  <c r="W121" i="13"/>
  <c r="CB121" i="13"/>
  <c r="BM121" i="13"/>
  <c r="AY121" i="13"/>
  <c r="AL121" i="13"/>
  <c r="Z121" i="13"/>
  <c r="BV121" i="13"/>
  <c r="BG121" i="13"/>
  <c r="AT121" i="13"/>
  <c r="AH121" i="13"/>
  <c r="U121" i="13"/>
  <c r="BR121" i="13"/>
  <c r="BA121" i="13"/>
  <c r="AI121" i="13"/>
  <c r="R121" i="13"/>
  <c r="CK121" i="13"/>
  <c r="BO121" i="13"/>
  <c r="AX121" i="13"/>
  <c r="AG121" i="13"/>
  <c r="CC121" i="13"/>
  <c r="BI121" i="13"/>
  <c r="AQ121" i="13"/>
  <c r="AA121" i="13"/>
  <c r="BZ121" i="13"/>
  <c r="BF121" i="13"/>
  <c r="AP121" i="13"/>
  <c r="Y121" i="13"/>
  <c r="BS121" i="13"/>
  <c r="BB121" i="13"/>
  <c r="AK121" i="13"/>
  <c r="S121" i="13"/>
  <c r="BE121" i="13"/>
  <c r="AW121" i="13"/>
  <c r="AS121" i="13"/>
  <c r="CJ121" i="13"/>
  <c r="AO121" i="13"/>
  <c r="CI121" i="13"/>
  <c r="AD121" i="13"/>
  <c r="BW121" i="13"/>
  <c r="AC121" i="13"/>
  <c r="BN121" i="13"/>
  <c r="V121" i="13"/>
  <c r="BJ121" i="13"/>
  <c r="CJ75" i="13"/>
  <c r="CB75" i="13"/>
  <c r="BT75" i="13"/>
  <c r="BL75" i="13"/>
  <c r="BD75" i="13"/>
  <c r="AV75" i="13"/>
  <c r="AN75" i="13"/>
  <c r="AF75" i="13"/>
  <c r="X75" i="13"/>
  <c r="CG75" i="13"/>
  <c r="BY75" i="13"/>
  <c r="BQ75" i="13"/>
  <c r="BI75" i="13"/>
  <c r="BA75" i="13"/>
  <c r="AS75" i="13"/>
  <c r="AK75" i="13"/>
  <c r="AC75" i="13"/>
  <c r="U75" i="13"/>
  <c r="CD75" i="13"/>
  <c r="BS75" i="13"/>
  <c r="BH75" i="13"/>
  <c r="AX75" i="13"/>
  <c r="AM75" i="13"/>
  <c r="AB75" i="13"/>
  <c r="R75" i="13"/>
  <c r="CC75" i="13"/>
  <c r="BR75" i="13"/>
  <c r="BG75" i="13"/>
  <c r="AW75" i="13"/>
  <c r="AL75" i="13"/>
  <c r="AA75" i="13"/>
  <c r="CA75" i="13"/>
  <c r="BP75" i="13"/>
  <c r="BF75" i="13"/>
  <c r="AU75" i="13"/>
  <c r="AJ75" i="13"/>
  <c r="Z75" i="13"/>
  <c r="CH75" i="13"/>
  <c r="BW75" i="13"/>
  <c r="BM75" i="13"/>
  <c r="BB75" i="13"/>
  <c r="AQ75" i="13"/>
  <c r="AG75" i="13"/>
  <c r="V75" i="13"/>
  <c r="BZ75" i="13"/>
  <c r="BE75" i="13"/>
  <c r="AI75" i="13"/>
  <c r="BX75" i="13"/>
  <c r="BC75" i="13"/>
  <c r="AH75" i="13"/>
  <c r="BU75" i="13"/>
  <c r="AY75" i="13"/>
  <c r="AD75" i="13"/>
  <c r="CK75" i="13"/>
  <c r="BO75" i="13"/>
  <c r="AT75" i="13"/>
  <c r="Y75" i="13"/>
  <c r="CI75" i="13"/>
  <c r="BN75" i="13"/>
  <c r="AR75" i="13"/>
  <c r="W75" i="13"/>
  <c r="CE75" i="13"/>
  <c r="BJ75" i="13"/>
  <c r="AO75" i="13"/>
  <c r="S75" i="13"/>
  <c r="BV75" i="13"/>
  <c r="BK75" i="13"/>
  <c r="AZ75" i="13"/>
  <c r="AP75" i="13"/>
  <c r="AE75" i="13"/>
  <c r="T75" i="13"/>
  <c r="CF75" i="13"/>
  <c r="CF71" i="13"/>
  <c r="BX71" i="13"/>
  <c r="BP71" i="13"/>
  <c r="BH71" i="13"/>
  <c r="AZ71" i="13"/>
  <c r="AR71" i="13"/>
  <c r="AJ71" i="13"/>
  <c r="AB71" i="13"/>
  <c r="T71" i="13"/>
  <c r="CK71" i="13"/>
  <c r="CC71" i="13"/>
  <c r="BU71" i="13"/>
  <c r="BM71" i="13"/>
  <c r="BE71" i="13"/>
  <c r="AW71" i="13"/>
  <c r="AO71" i="13"/>
  <c r="AG71" i="13"/>
  <c r="Y71" i="13"/>
  <c r="CE71" i="13"/>
  <c r="BT71" i="13"/>
  <c r="BJ71" i="13"/>
  <c r="AY71" i="13"/>
  <c r="AN71" i="13"/>
  <c r="AD71" i="13"/>
  <c r="S71" i="13"/>
  <c r="CD71" i="13"/>
  <c r="BS71" i="13"/>
  <c r="BI71" i="13"/>
  <c r="AX71" i="13"/>
  <c r="AM71" i="13"/>
  <c r="AC71" i="13"/>
  <c r="R71" i="13"/>
  <c r="CB71" i="13"/>
  <c r="BR71" i="13"/>
  <c r="BG71" i="13"/>
  <c r="AV71" i="13"/>
  <c r="AL71" i="13"/>
  <c r="AA71" i="13"/>
  <c r="CI71" i="13"/>
  <c r="BY71" i="13"/>
  <c r="BN71" i="13"/>
  <c r="BC71" i="13"/>
  <c r="AS71" i="13"/>
  <c r="AH71" i="13"/>
  <c r="W71" i="13"/>
  <c r="BW71" i="13"/>
  <c r="BB71" i="13"/>
  <c r="AF71" i="13"/>
  <c r="CJ71" i="13"/>
  <c r="BO71" i="13"/>
  <c r="AT71" i="13"/>
  <c r="X71" i="13"/>
  <c r="CH71" i="13"/>
  <c r="BL71" i="13"/>
  <c r="AQ71" i="13"/>
  <c r="V71" i="13"/>
  <c r="BZ71" i="13"/>
  <c r="BD71" i="13"/>
  <c r="AI71" i="13"/>
  <c r="CA71" i="13"/>
  <c r="AK71" i="13"/>
  <c r="BV71" i="13"/>
  <c r="AE71" i="13"/>
  <c r="BQ71" i="13"/>
  <c r="Z71" i="13"/>
  <c r="BK71" i="13"/>
  <c r="U71" i="13"/>
  <c r="BF71" i="13"/>
  <c r="BA71" i="13"/>
  <c r="AU71" i="13"/>
  <c r="CG71" i="13"/>
  <c r="AP71" i="13"/>
  <c r="CI115" i="13"/>
  <c r="CA115" i="13"/>
  <c r="BS115" i="13"/>
  <c r="BK115" i="13"/>
  <c r="BC115" i="13"/>
  <c r="AU115" i="13"/>
  <c r="AM115" i="13"/>
  <c r="AE115" i="13"/>
  <c r="W115" i="13"/>
  <c r="CF115" i="13"/>
  <c r="BX115" i="13"/>
  <c r="BP115" i="13"/>
  <c r="BH115" i="13"/>
  <c r="AZ115" i="13"/>
  <c r="AR115" i="13"/>
  <c r="AJ115" i="13"/>
  <c r="AB115" i="13"/>
  <c r="T115" i="13"/>
  <c r="CC115" i="13"/>
  <c r="BR115" i="13"/>
  <c r="BG115" i="13"/>
  <c r="AW115" i="13"/>
  <c r="AL115" i="13"/>
  <c r="CH115" i="13"/>
  <c r="BW115" i="13"/>
  <c r="BM115" i="13"/>
  <c r="BB115" i="13"/>
  <c r="AQ115" i="13"/>
  <c r="AG115" i="13"/>
  <c r="V115" i="13"/>
  <c r="CG115" i="13"/>
  <c r="CD115" i="13"/>
  <c r="BT115" i="13"/>
  <c r="BI115" i="13"/>
  <c r="AX115" i="13"/>
  <c r="AN115" i="13"/>
  <c r="AC115" i="13"/>
  <c r="R115" i="13"/>
  <c r="CK115" i="13"/>
  <c r="BQ115" i="13"/>
  <c r="BA115" i="13"/>
  <c r="AI115" i="13"/>
  <c r="U115" i="13"/>
  <c r="CJ115" i="13"/>
  <c r="BO115" i="13"/>
  <c r="AY115" i="13"/>
  <c r="AH115" i="13"/>
  <c r="S115" i="13"/>
  <c r="CE115" i="13"/>
  <c r="BN115" i="13"/>
  <c r="AV115" i="13"/>
  <c r="AF115" i="13"/>
  <c r="CB115" i="13"/>
  <c r="BL115" i="13"/>
  <c r="AT115" i="13"/>
  <c r="AD115" i="13"/>
  <c r="BZ115" i="13"/>
  <c r="BJ115" i="13"/>
  <c r="AS115" i="13"/>
  <c r="AA115" i="13"/>
  <c r="BY115" i="13"/>
  <c r="BF115" i="13"/>
  <c r="AP115" i="13"/>
  <c r="Z115" i="13"/>
  <c r="BV115" i="13"/>
  <c r="BE115" i="13"/>
  <c r="AO115" i="13"/>
  <c r="Y115" i="13"/>
  <c r="BU115" i="13"/>
  <c r="BD115" i="13"/>
  <c r="AK115" i="13"/>
  <c r="X115" i="13"/>
  <c r="BC68" i="13"/>
  <c r="AM68" i="13"/>
  <c r="CF68" i="13"/>
  <c r="CG68" i="13" s="1"/>
  <c r="BX68" i="13"/>
  <c r="BY68" i="13" s="1"/>
  <c r="BP68" i="13"/>
  <c r="BH68" i="13"/>
  <c r="AZ68" i="13"/>
  <c r="AR68" i="13"/>
  <c r="AJ68" i="13"/>
  <c r="AB68" i="13"/>
  <c r="T68" i="13"/>
  <c r="U68" i="13" s="1"/>
  <c r="BZ68" i="13"/>
  <c r="CA68" i="13" s="1"/>
  <c r="AT68" i="13"/>
  <c r="AU68" i="13" s="1"/>
  <c r="Y68" i="13"/>
  <c r="CJ68" i="13"/>
  <c r="CK68" i="13" s="1"/>
  <c r="BN68" i="13"/>
  <c r="BO68" i="13" s="1"/>
  <c r="BD68" i="13"/>
  <c r="BE68" i="13" s="1"/>
  <c r="AS68" i="13"/>
  <c r="AH68" i="13"/>
  <c r="AI68" i="13" s="1"/>
  <c r="X68" i="13"/>
  <c r="CH68" i="13"/>
  <c r="CI68" i="13" s="1"/>
  <c r="BB68" i="13"/>
  <c r="AG68" i="13"/>
  <c r="V68" i="13"/>
  <c r="W68" i="13" s="1"/>
  <c r="CD68" i="13"/>
  <c r="BT68" i="13"/>
  <c r="BU68" i="13" s="1"/>
  <c r="BI68" i="13"/>
  <c r="AX68" i="13"/>
  <c r="AN68" i="13"/>
  <c r="AO68" i="13" s="1"/>
  <c r="AC68" i="13"/>
  <c r="R68" i="13"/>
  <c r="S68" i="13" s="1"/>
  <c r="BR68" i="13"/>
  <c r="BS68" i="13" s="1"/>
  <c r="CE68" i="13"/>
  <c r="BJ68" i="13"/>
  <c r="BK68" i="13" s="1"/>
  <c r="AL68" i="13"/>
  <c r="AY68" i="13"/>
  <c r="AD68" i="13"/>
  <c r="AE68" i="13" s="1"/>
  <c r="BF68" i="13"/>
  <c r="BG68" i="13" s="1"/>
  <c r="BA68" i="13"/>
  <c r="AV68" i="13"/>
  <c r="AW68" i="13" s="1"/>
  <c r="AP68" i="13"/>
  <c r="AQ68" i="13" s="1"/>
  <c r="CB68" i="13"/>
  <c r="CC68" i="13" s="1"/>
  <c r="AK68" i="13"/>
  <c r="BV68" i="13"/>
  <c r="BW68" i="13" s="1"/>
  <c r="AF68" i="13"/>
  <c r="BQ68" i="13"/>
  <c r="Z68" i="13"/>
  <c r="AA68" i="13" s="1"/>
  <c r="BL68" i="13"/>
  <c r="BM68" i="13" s="1"/>
  <c r="CC86" i="13"/>
  <c r="CJ86" i="13"/>
  <c r="CK86" i="13" s="1"/>
  <c r="CB86" i="13"/>
  <c r="BT86" i="13"/>
  <c r="BU86" i="13" s="1"/>
  <c r="BL86" i="13"/>
  <c r="BM86" i="13" s="1"/>
  <c r="CG86" i="13"/>
  <c r="U86" i="13"/>
  <c r="CF86" i="13"/>
  <c r="BX86" i="13"/>
  <c r="BY86" i="13" s="1"/>
  <c r="BP86" i="13"/>
  <c r="BQ86" i="13" s="1"/>
  <c r="BH86" i="13"/>
  <c r="BI86" i="13" s="1"/>
  <c r="AZ86" i="13"/>
  <c r="BA86" i="13" s="1"/>
  <c r="AR86" i="13"/>
  <c r="AS86" i="13" s="1"/>
  <c r="AJ86" i="13"/>
  <c r="AK86" i="13" s="1"/>
  <c r="AB86" i="13"/>
  <c r="AC86" i="13" s="1"/>
  <c r="T86" i="13"/>
  <c r="BW86" i="13"/>
  <c r="BO86" i="13"/>
  <c r="CD86" i="13"/>
  <c r="CE86" i="13" s="1"/>
  <c r="BV86" i="13"/>
  <c r="BN86" i="13"/>
  <c r="BF86" i="13"/>
  <c r="BG86" i="13" s="1"/>
  <c r="AX86" i="13"/>
  <c r="AY86" i="13" s="1"/>
  <c r="AP86" i="13"/>
  <c r="AQ86" i="13" s="1"/>
  <c r="AH86" i="13"/>
  <c r="AI86" i="13" s="1"/>
  <c r="Z86" i="13"/>
  <c r="AA86" i="13" s="1"/>
  <c r="R86" i="13"/>
  <c r="CH86" i="13"/>
  <c r="S86" i="13"/>
  <c r="BB86" i="13"/>
  <c r="BC86" i="13" s="1"/>
  <c r="AF86" i="13"/>
  <c r="AG86" i="13" s="1"/>
  <c r="BZ86" i="13"/>
  <c r="CA86" i="13" s="1"/>
  <c r="AV86" i="13"/>
  <c r="AW86" i="13" s="1"/>
  <c r="AD86" i="13"/>
  <c r="AE86" i="13" s="1"/>
  <c r="BR86" i="13"/>
  <c r="BS86" i="13" s="1"/>
  <c r="AT86" i="13"/>
  <c r="AU86" i="13" s="1"/>
  <c r="AN86" i="13"/>
  <c r="AO86" i="13" s="1"/>
  <c r="X86" i="13"/>
  <c r="Y86" i="13" s="1"/>
  <c r="BJ86" i="13"/>
  <c r="BK86" i="13" s="1"/>
  <c r="W86" i="13"/>
  <c r="CI86" i="13"/>
  <c r="BD86" i="13"/>
  <c r="BE86" i="13" s="1"/>
  <c r="AL86" i="13"/>
  <c r="AM86" i="13" s="1"/>
  <c r="V86" i="13"/>
  <c r="CK82" i="13"/>
  <c r="CC82" i="13"/>
  <c r="BU82" i="13"/>
  <c r="BM82" i="13"/>
  <c r="BE82" i="13"/>
  <c r="AW82" i="13"/>
  <c r="AO82" i="13"/>
  <c r="AG82" i="13"/>
  <c r="Y82" i="13"/>
  <c r="CH82" i="13"/>
  <c r="BZ82" i="13"/>
  <c r="BR82" i="13"/>
  <c r="BJ82" i="13"/>
  <c r="BB82" i="13"/>
  <c r="AT82" i="13"/>
  <c r="AL82" i="13"/>
  <c r="AD82" i="13"/>
  <c r="V82" i="13"/>
  <c r="CA82" i="13"/>
  <c r="BP82" i="13"/>
  <c r="BF82" i="13"/>
  <c r="AU82" i="13"/>
  <c r="AJ82" i="13"/>
  <c r="Z82" i="13"/>
  <c r="CI82" i="13"/>
  <c r="BX82" i="13"/>
  <c r="BN82" i="13"/>
  <c r="BC82" i="13"/>
  <c r="AR82" i="13"/>
  <c r="AH82" i="13"/>
  <c r="W82" i="13"/>
  <c r="CG82" i="13"/>
  <c r="BW82" i="13"/>
  <c r="BL82" i="13"/>
  <c r="BA82" i="13"/>
  <c r="AQ82" i="13"/>
  <c r="AF82" i="13"/>
  <c r="U82" i="13"/>
  <c r="CF82" i="13"/>
  <c r="BV82" i="13"/>
  <c r="BK82" i="13"/>
  <c r="AZ82" i="13"/>
  <c r="AP82" i="13"/>
  <c r="AE82" i="13"/>
  <c r="T82" i="13"/>
  <c r="CE82" i="13"/>
  <c r="BT82" i="13"/>
  <c r="CB82" i="13"/>
  <c r="BQ82" i="13"/>
  <c r="BG82" i="13"/>
  <c r="AV82" i="13"/>
  <c r="AK82" i="13"/>
  <c r="AA82" i="13"/>
  <c r="BS82" i="13"/>
  <c r="AN82" i="13"/>
  <c r="BO82" i="13"/>
  <c r="AM82" i="13"/>
  <c r="BI82" i="13"/>
  <c r="AI82" i="13"/>
  <c r="BH82" i="13"/>
  <c r="AC82" i="13"/>
  <c r="BD82" i="13"/>
  <c r="AB82" i="13"/>
  <c r="CJ82" i="13"/>
  <c r="AY82" i="13"/>
  <c r="X82" i="13"/>
  <c r="CD82" i="13"/>
  <c r="AX82" i="13"/>
  <c r="S82" i="13"/>
  <c r="BY82" i="13"/>
  <c r="AS82" i="13"/>
  <c r="R82" i="13"/>
  <c r="CH69" i="13"/>
  <c r="BZ69" i="13"/>
  <c r="BR69" i="13"/>
  <c r="BJ69" i="13"/>
  <c r="BB69" i="13"/>
  <c r="AT69" i="13"/>
  <c r="AL69" i="13"/>
  <c r="AD69" i="13"/>
  <c r="V69" i="13"/>
  <c r="CE69" i="13"/>
  <c r="BW69" i="13"/>
  <c r="BO69" i="13"/>
  <c r="BG69" i="13"/>
  <c r="AY69" i="13"/>
  <c r="AQ69" i="13"/>
  <c r="AI69" i="13"/>
  <c r="AA69" i="13"/>
  <c r="S69" i="13"/>
  <c r="CB69" i="13"/>
  <c r="BQ69" i="13"/>
  <c r="BF69" i="13"/>
  <c r="AV69" i="13"/>
  <c r="AK69" i="13"/>
  <c r="Z69" i="13"/>
  <c r="CK69" i="13"/>
  <c r="CA69" i="13"/>
  <c r="BP69" i="13"/>
  <c r="BE69" i="13"/>
  <c r="AU69" i="13"/>
  <c r="AJ69" i="13"/>
  <c r="Y69" i="13"/>
  <c r="CJ69" i="13"/>
  <c r="BY69" i="13"/>
  <c r="BN69" i="13"/>
  <c r="BD69" i="13"/>
  <c r="AS69" i="13"/>
  <c r="AH69" i="13"/>
  <c r="X69" i="13"/>
  <c r="CF69" i="13"/>
  <c r="BU69" i="13"/>
  <c r="BK69" i="13"/>
  <c r="AZ69" i="13"/>
  <c r="AO69" i="13"/>
  <c r="AE69" i="13"/>
  <c r="T69" i="13"/>
  <c r="CI69" i="13"/>
  <c r="BM69" i="13"/>
  <c r="AR69" i="13"/>
  <c r="W69" i="13"/>
  <c r="CC69" i="13"/>
  <c r="BH69" i="13"/>
  <c r="AM69" i="13"/>
  <c r="BX69" i="13"/>
  <c r="BC69" i="13"/>
  <c r="AG69" i="13"/>
  <c r="BS69" i="13"/>
  <c r="AW69" i="13"/>
  <c r="AB69" i="13"/>
  <c r="BV69" i="13"/>
  <c r="AF69" i="13"/>
  <c r="BT69" i="13"/>
  <c r="AC69" i="13"/>
  <c r="BL69" i="13"/>
  <c r="U69" i="13"/>
  <c r="BI69" i="13"/>
  <c r="R69" i="13"/>
  <c r="BA69" i="13"/>
  <c r="AX69" i="13"/>
  <c r="CG69" i="13"/>
  <c r="AP69" i="13"/>
  <c r="CD69" i="13"/>
  <c r="AN69" i="13"/>
  <c r="CD135" i="13"/>
  <c r="BV135" i="13"/>
  <c r="BN135" i="13"/>
  <c r="BF135" i="13"/>
  <c r="AX135" i="13"/>
  <c r="AP135" i="13"/>
  <c r="AH135" i="13"/>
  <c r="Z135" i="13"/>
  <c r="R135" i="13"/>
  <c r="CI135" i="13"/>
  <c r="CA135" i="13"/>
  <c r="BS135" i="13"/>
  <c r="BK135" i="13"/>
  <c r="BC135" i="13"/>
  <c r="AU135" i="13"/>
  <c r="AM135" i="13"/>
  <c r="AE135" i="13"/>
  <c r="W135" i="13"/>
  <c r="CC135" i="13"/>
  <c r="BR135" i="13"/>
  <c r="BH135" i="13"/>
  <c r="AW135" i="13"/>
  <c r="AL135" i="13"/>
  <c r="AB135" i="13"/>
  <c r="CB135" i="13"/>
  <c r="BQ135" i="13"/>
  <c r="BG135" i="13"/>
  <c r="AV135" i="13"/>
  <c r="AK135" i="13"/>
  <c r="AA135" i="13"/>
  <c r="CK135" i="13"/>
  <c r="BZ135" i="13"/>
  <c r="BP135" i="13"/>
  <c r="BE135" i="13"/>
  <c r="AT135" i="13"/>
  <c r="AJ135" i="13"/>
  <c r="Y135" i="13"/>
  <c r="CJ135" i="13"/>
  <c r="BY135" i="13"/>
  <c r="BO135" i="13"/>
  <c r="BD135" i="13"/>
  <c r="AS135" i="13"/>
  <c r="AI135" i="13"/>
  <c r="X135" i="13"/>
  <c r="CH135" i="13"/>
  <c r="BX135" i="13"/>
  <c r="BM135" i="13"/>
  <c r="BB135" i="13"/>
  <c r="AR135" i="13"/>
  <c r="AG135" i="13"/>
  <c r="V135" i="13"/>
  <c r="CG135" i="13"/>
  <c r="BW135" i="13"/>
  <c r="BL135" i="13"/>
  <c r="BA135" i="13"/>
  <c r="AQ135" i="13"/>
  <c r="AF135" i="13"/>
  <c r="U135" i="13"/>
  <c r="CF135" i="13"/>
  <c r="AO135" i="13"/>
  <c r="CE135" i="13"/>
  <c r="AN135" i="13"/>
  <c r="BU135" i="13"/>
  <c r="AD135" i="13"/>
  <c r="BJ135" i="13"/>
  <c r="AC135" i="13"/>
  <c r="T135" i="13"/>
  <c r="BT135" i="13"/>
  <c r="S135" i="13"/>
  <c r="BI135" i="13"/>
  <c r="AZ135" i="13"/>
  <c r="AY135" i="13"/>
  <c r="CE84" i="13"/>
  <c r="BW84" i="13"/>
  <c r="BO84" i="13"/>
  <c r="BG84" i="13"/>
  <c r="AY84" i="13"/>
  <c r="AQ84" i="13"/>
  <c r="AI84" i="13"/>
  <c r="CI84" i="13"/>
  <c r="CA84" i="13"/>
  <c r="BS84" i="13"/>
  <c r="BK84" i="13"/>
  <c r="BC84" i="13"/>
  <c r="AU84" i="13"/>
  <c r="AM84" i="13"/>
  <c r="AE84" i="13"/>
  <c r="W84" i="13"/>
  <c r="CH84" i="13"/>
  <c r="BZ84" i="13"/>
  <c r="BR84" i="13"/>
  <c r="BJ84" i="13"/>
  <c r="BB84" i="13"/>
  <c r="AT84" i="13"/>
  <c r="AL84" i="13"/>
  <c r="AD84" i="13"/>
  <c r="V84" i="13"/>
  <c r="CF84" i="13"/>
  <c r="BX84" i="13"/>
  <c r="BP84" i="13"/>
  <c r="BH84" i="13"/>
  <c r="AZ84" i="13"/>
  <c r="AR84" i="13"/>
  <c r="AJ84" i="13"/>
  <c r="AB84" i="13"/>
  <c r="T84" i="13"/>
  <c r="CG84" i="13"/>
  <c r="BQ84" i="13"/>
  <c r="BA84" i="13"/>
  <c r="AK84" i="13"/>
  <c r="X84" i="13"/>
  <c r="CD84" i="13"/>
  <c r="BN84" i="13"/>
  <c r="AX84" i="13"/>
  <c r="AH84" i="13"/>
  <c r="U84" i="13"/>
  <c r="CC84" i="13"/>
  <c r="BM84" i="13"/>
  <c r="AW84" i="13"/>
  <c r="AG84" i="13"/>
  <c r="S84" i="13"/>
  <c r="CB84" i="13"/>
  <c r="BL84" i="13"/>
  <c r="AV84" i="13"/>
  <c r="AF84" i="13"/>
  <c r="R84" i="13"/>
  <c r="BY84" i="13"/>
  <c r="BI84" i="13"/>
  <c r="AS84" i="13"/>
  <c r="AC84" i="13"/>
  <c r="BV84" i="13"/>
  <c r="BF84" i="13"/>
  <c r="AP84" i="13"/>
  <c r="AA84" i="13"/>
  <c r="CK84" i="13"/>
  <c r="BU84" i="13"/>
  <c r="BE84" i="13"/>
  <c r="AO84" i="13"/>
  <c r="Z84" i="13"/>
  <c r="CJ84" i="13"/>
  <c r="BT84" i="13"/>
  <c r="BD84" i="13"/>
  <c r="AN84" i="13"/>
  <c r="Y84" i="13"/>
  <c r="CE88" i="13"/>
  <c r="BW88" i="13"/>
  <c r="BO88" i="13"/>
  <c r="CJ88" i="13"/>
  <c r="CB88" i="13"/>
  <c r="BT88" i="13"/>
  <c r="BL88" i="13"/>
  <c r="BD88" i="13"/>
  <c r="AV88" i="13"/>
  <c r="AN88" i="13"/>
  <c r="CK88" i="13"/>
  <c r="BZ88" i="13"/>
  <c r="BP88" i="13"/>
  <c r="BF88" i="13"/>
  <c r="AW88" i="13"/>
  <c r="AM88" i="13"/>
  <c r="AE88" i="13"/>
  <c r="W88" i="13"/>
  <c r="CI88" i="13"/>
  <c r="BY88" i="13"/>
  <c r="BN88" i="13"/>
  <c r="BE88" i="13"/>
  <c r="AU88" i="13"/>
  <c r="AL88" i="13"/>
  <c r="AD88" i="13"/>
  <c r="V88" i="13"/>
  <c r="CF88" i="13"/>
  <c r="BU88" i="13"/>
  <c r="BJ88" i="13"/>
  <c r="BA88" i="13"/>
  <c r="AR88" i="13"/>
  <c r="AI88" i="13"/>
  <c r="AA88" i="13"/>
  <c r="S88" i="13"/>
  <c r="CD88" i="13"/>
  <c r="BS88" i="13"/>
  <c r="BI88" i="13"/>
  <c r="AZ88" i="13"/>
  <c r="AQ88" i="13"/>
  <c r="AH88" i="13"/>
  <c r="Z88" i="13"/>
  <c r="R88" i="13"/>
  <c r="CC88" i="13"/>
  <c r="BR88" i="13"/>
  <c r="BH88" i="13"/>
  <c r="AY88" i="13"/>
  <c r="AP88" i="13"/>
  <c r="AG88" i="13"/>
  <c r="Y88" i="13"/>
  <c r="CA88" i="13"/>
  <c r="BQ88" i="13"/>
  <c r="BG88" i="13"/>
  <c r="AX88" i="13"/>
  <c r="AO88" i="13"/>
  <c r="AF88" i="13"/>
  <c r="X88" i="13"/>
  <c r="CH88" i="13"/>
  <c r="AT88" i="13"/>
  <c r="CG88" i="13"/>
  <c r="AS88" i="13"/>
  <c r="BX88" i="13"/>
  <c r="AK88" i="13"/>
  <c r="BV88" i="13"/>
  <c r="AJ88" i="13"/>
  <c r="BM88" i="13"/>
  <c r="AC88" i="13"/>
  <c r="BK88" i="13"/>
  <c r="AB88" i="13"/>
  <c r="BC88" i="13"/>
  <c r="U88" i="13"/>
  <c r="BB88" i="13"/>
  <c r="T88" i="13"/>
  <c r="CD61" i="13"/>
  <c r="BV61" i="13"/>
  <c r="BN61" i="13"/>
  <c r="BF61" i="13"/>
  <c r="AX61" i="13"/>
  <c r="AP61" i="13"/>
  <c r="AH61" i="13"/>
  <c r="Z61" i="13"/>
  <c r="R61" i="13"/>
  <c r="CI61" i="13"/>
  <c r="CA61" i="13"/>
  <c r="BS61" i="13"/>
  <c r="BK61" i="13"/>
  <c r="BC61" i="13"/>
  <c r="AU61" i="13"/>
  <c r="AM61" i="13"/>
  <c r="AE61" i="13"/>
  <c r="W61" i="13"/>
  <c r="CG61" i="13"/>
  <c r="BW61" i="13"/>
  <c r="BL61" i="13"/>
  <c r="BA61" i="13"/>
  <c r="AQ61" i="13"/>
  <c r="AF61" i="13"/>
  <c r="U61" i="13"/>
  <c r="CC61" i="13"/>
  <c r="BR61" i="13"/>
  <c r="BH61" i="13"/>
  <c r="AW61" i="13"/>
  <c r="AL61" i="13"/>
  <c r="AB61" i="13"/>
  <c r="CB61" i="13"/>
  <c r="BQ61" i="13"/>
  <c r="BG61" i="13"/>
  <c r="AV61" i="13"/>
  <c r="AK61" i="13"/>
  <c r="AA61" i="13"/>
  <c r="CH61" i="13"/>
  <c r="BX61" i="13"/>
  <c r="BM61" i="13"/>
  <c r="BB61" i="13"/>
  <c r="AR61" i="13"/>
  <c r="AG61" i="13"/>
  <c r="V61" i="13"/>
  <c r="BT61" i="13"/>
  <c r="AY61" i="13"/>
  <c r="AC61" i="13"/>
  <c r="CK61" i="13"/>
  <c r="BP61" i="13"/>
  <c r="AT61" i="13"/>
  <c r="Y61" i="13"/>
  <c r="CJ61" i="13"/>
  <c r="BO61" i="13"/>
  <c r="AS61" i="13"/>
  <c r="X61" i="13"/>
  <c r="CF61" i="13"/>
  <c r="BJ61" i="13"/>
  <c r="AO61" i="13"/>
  <c r="T61" i="13"/>
  <c r="CE61" i="13"/>
  <c r="BI61" i="13"/>
  <c r="AN61" i="13"/>
  <c r="S61" i="13"/>
  <c r="BZ61" i="13"/>
  <c r="BE61" i="13"/>
  <c r="AJ61" i="13"/>
  <c r="BY61" i="13"/>
  <c r="BD61" i="13"/>
  <c r="AI61" i="13"/>
  <c r="BU61" i="13"/>
  <c r="AZ61" i="13"/>
  <c r="AD61" i="13"/>
  <c r="CE64" i="13"/>
  <c r="BW64" i="13"/>
  <c r="BO64" i="13"/>
  <c r="BG64" i="13"/>
  <c r="CJ64" i="13"/>
  <c r="CB64" i="13"/>
  <c r="BT64" i="13"/>
  <c r="BL64" i="13"/>
  <c r="CK64" i="13"/>
  <c r="BZ64" i="13"/>
  <c r="BP64" i="13"/>
  <c r="BE64" i="13"/>
  <c r="AW64" i="13"/>
  <c r="AO64" i="13"/>
  <c r="CI64" i="13"/>
  <c r="BY64" i="13"/>
  <c r="BN64" i="13"/>
  <c r="BD64" i="13"/>
  <c r="AV64" i="13"/>
  <c r="AN64" i="13"/>
  <c r="AF64" i="13"/>
  <c r="X64" i="13"/>
  <c r="CH64" i="13"/>
  <c r="BX64" i="13"/>
  <c r="BM64" i="13"/>
  <c r="BC64" i="13"/>
  <c r="AU64" i="13"/>
  <c r="AM64" i="13"/>
  <c r="AE64" i="13"/>
  <c r="W64" i="13"/>
  <c r="CD64" i="13"/>
  <c r="BS64" i="13"/>
  <c r="BI64" i="13"/>
  <c r="AZ64" i="13"/>
  <c r="AR64" i="13"/>
  <c r="AJ64" i="13"/>
  <c r="AB64" i="13"/>
  <c r="T64" i="13"/>
  <c r="BV64" i="13"/>
  <c r="BB64" i="13"/>
  <c r="AL64" i="13"/>
  <c r="Z64" i="13"/>
  <c r="BQ64" i="13"/>
  <c r="AX64" i="13"/>
  <c r="AH64" i="13"/>
  <c r="U64" i="13"/>
  <c r="CG64" i="13"/>
  <c r="BK64" i="13"/>
  <c r="AT64" i="13"/>
  <c r="AG64" i="13"/>
  <c r="S64" i="13"/>
  <c r="CA64" i="13"/>
  <c r="BF64" i="13"/>
  <c r="AP64" i="13"/>
  <c r="AA64" i="13"/>
  <c r="BU64" i="13"/>
  <c r="AK64" i="13"/>
  <c r="BR64" i="13"/>
  <c r="AI64" i="13"/>
  <c r="BJ64" i="13"/>
  <c r="AD64" i="13"/>
  <c r="BH64" i="13"/>
  <c r="AC64" i="13"/>
  <c r="BA64" i="13"/>
  <c r="Y64" i="13"/>
  <c r="AY64" i="13"/>
  <c r="V64" i="13"/>
  <c r="CF64" i="13"/>
  <c r="AS64" i="13"/>
  <c r="R64" i="13"/>
  <c r="CC64" i="13"/>
  <c r="AQ64" i="13"/>
  <c r="CF59" i="13"/>
  <c r="BX59" i="13"/>
  <c r="BP59" i="13"/>
  <c r="BH59" i="13"/>
  <c r="AZ59" i="13"/>
  <c r="AR59" i="13"/>
  <c r="AJ59" i="13"/>
  <c r="AB59" i="13"/>
  <c r="T59" i="13"/>
  <c r="CK59" i="13"/>
  <c r="CC59" i="13"/>
  <c r="BU59" i="13"/>
  <c r="BM59" i="13"/>
  <c r="BE59" i="13"/>
  <c r="AW59" i="13"/>
  <c r="AO59" i="13"/>
  <c r="AG59" i="13"/>
  <c r="Y59" i="13"/>
  <c r="CJ59" i="13"/>
  <c r="CB59" i="13"/>
  <c r="BT59" i="13"/>
  <c r="BL59" i="13"/>
  <c r="BD59" i="13"/>
  <c r="AV59" i="13"/>
  <c r="AN59" i="13"/>
  <c r="AF59" i="13"/>
  <c r="X59" i="13"/>
  <c r="CG59" i="13"/>
  <c r="BY59" i="13"/>
  <c r="BQ59" i="13"/>
  <c r="BI59" i="13"/>
  <c r="BA59" i="13"/>
  <c r="AS59" i="13"/>
  <c r="AK59" i="13"/>
  <c r="AC59" i="13"/>
  <c r="U59" i="13"/>
  <c r="CA59" i="13"/>
  <c r="BK59" i="13"/>
  <c r="AU59" i="13"/>
  <c r="AE59" i="13"/>
  <c r="BZ59" i="13"/>
  <c r="BJ59" i="13"/>
  <c r="AT59" i="13"/>
  <c r="AD59" i="13"/>
  <c r="BW59" i="13"/>
  <c r="BG59" i="13"/>
  <c r="AQ59" i="13"/>
  <c r="AA59" i="13"/>
  <c r="BV59" i="13"/>
  <c r="BF59" i="13"/>
  <c r="AP59" i="13"/>
  <c r="Z59" i="13"/>
  <c r="CI59" i="13"/>
  <c r="BS59" i="13"/>
  <c r="BC59" i="13"/>
  <c r="AM59" i="13"/>
  <c r="W59" i="13"/>
  <c r="CH59" i="13"/>
  <c r="BR59" i="13"/>
  <c r="BB59" i="13"/>
  <c r="AL59" i="13"/>
  <c r="V59" i="13"/>
  <c r="CE59" i="13"/>
  <c r="BO59" i="13"/>
  <c r="AY59" i="13"/>
  <c r="AI59" i="13"/>
  <c r="S59" i="13"/>
  <c r="CD59" i="13"/>
  <c r="BN59" i="13"/>
  <c r="AX59" i="13"/>
  <c r="AH59" i="13"/>
  <c r="R59" i="13"/>
  <c r="CJ67" i="13"/>
  <c r="CB67" i="13"/>
  <c r="BT67" i="13"/>
  <c r="BL67" i="13"/>
  <c r="BD67" i="13"/>
  <c r="AV67" i="13"/>
  <c r="AN67" i="13"/>
  <c r="AF67" i="13"/>
  <c r="X67" i="13"/>
  <c r="CG67" i="13"/>
  <c r="BY67" i="13"/>
  <c r="BQ67" i="13"/>
  <c r="BI67" i="13"/>
  <c r="BA67" i="13"/>
  <c r="AS67" i="13"/>
  <c r="AK67" i="13"/>
  <c r="AC67" i="13"/>
  <c r="U67" i="13"/>
  <c r="CF67" i="13"/>
  <c r="BV67" i="13"/>
  <c r="BK67" i="13"/>
  <c r="AZ67" i="13"/>
  <c r="AP67" i="13"/>
  <c r="AE67" i="13"/>
  <c r="T67" i="13"/>
  <c r="CE67" i="13"/>
  <c r="BU67" i="13"/>
  <c r="BJ67" i="13"/>
  <c r="AY67" i="13"/>
  <c r="AO67" i="13"/>
  <c r="AD67" i="13"/>
  <c r="S67" i="13"/>
  <c r="CD67" i="13"/>
  <c r="BS67" i="13"/>
  <c r="BH67" i="13"/>
  <c r="AX67" i="13"/>
  <c r="AM67" i="13"/>
  <c r="AB67" i="13"/>
  <c r="R67" i="13"/>
  <c r="CK67" i="13"/>
  <c r="BZ67" i="13"/>
  <c r="BO67" i="13"/>
  <c r="BE67" i="13"/>
  <c r="AT67" i="13"/>
  <c r="AI67" i="13"/>
  <c r="Y67" i="13"/>
  <c r="BW67" i="13"/>
  <c r="BB67" i="13"/>
  <c r="AG67" i="13"/>
  <c r="CI67" i="13"/>
  <c r="BN67" i="13"/>
  <c r="AR67" i="13"/>
  <c r="W67" i="13"/>
  <c r="CH67" i="13"/>
  <c r="BM67" i="13"/>
  <c r="AQ67" i="13"/>
  <c r="V67" i="13"/>
  <c r="BX67" i="13"/>
  <c r="BC67" i="13"/>
  <c r="AH67" i="13"/>
  <c r="CA67" i="13"/>
  <c r="AJ67" i="13"/>
  <c r="BR67" i="13"/>
  <c r="AA67" i="13"/>
  <c r="BP67" i="13"/>
  <c r="Z67" i="13"/>
  <c r="BG67" i="13"/>
  <c r="BF67" i="13"/>
  <c r="AW67" i="13"/>
  <c r="AU67" i="13"/>
  <c r="CC67" i="13"/>
  <c r="AL67" i="13"/>
  <c r="CI118" i="13"/>
  <c r="CA118" i="13"/>
  <c r="BS118" i="13"/>
  <c r="BK118" i="13"/>
  <c r="BC118" i="13"/>
  <c r="CK118" i="13"/>
  <c r="CB118" i="13"/>
  <c r="BR118" i="13"/>
  <c r="BI118" i="13"/>
  <c r="AZ118" i="13"/>
  <c r="AR118" i="13"/>
  <c r="AJ118" i="13"/>
  <c r="AB118" i="13"/>
  <c r="T118" i="13"/>
  <c r="CG118" i="13"/>
  <c r="BX118" i="13"/>
  <c r="BO118" i="13"/>
  <c r="BF118" i="13"/>
  <c r="AW118" i="13"/>
  <c r="AO118" i="13"/>
  <c r="AG118" i="13"/>
  <c r="Y118" i="13"/>
  <c r="BZ118" i="13"/>
  <c r="BN118" i="13"/>
  <c r="BB118" i="13"/>
  <c r="AQ118" i="13"/>
  <c r="AF118" i="13"/>
  <c r="V118" i="13"/>
  <c r="CF118" i="13"/>
  <c r="BU118" i="13"/>
  <c r="BH118" i="13"/>
  <c r="AV118" i="13"/>
  <c r="AL118" i="13"/>
  <c r="AA118" i="13"/>
  <c r="CE118" i="13"/>
  <c r="BT118" i="13"/>
  <c r="BG118" i="13"/>
  <c r="AU118" i="13"/>
  <c r="AK118" i="13"/>
  <c r="Z118" i="13"/>
  <c r="CC118" i="13"/>
  <c r="BP118" i="13"/>
  <c r="BD118" i="13"/>
  <c r="AS118" i="13"/>
  <c r="AH118" i="13"/>
  <c r="W118" i="13"/>
  <c r="BV118" i="13"/>
  <c r="AX118" i="13"/>
  <c r="AC118" i="13"/>
  <c r="BQ118" i="13"/>
  <c r="AT118" i="13"/>
  <c r="X118" i="13"/>
  <c r="BM118" i="13"/>
  <c r="AP118" i="13"/>
  <c r="U118" i="13"/>
  <c r="CJ118" i="13"/>
  <c r="BL118" i="13"/>
  <c r="AN118" i="13"/>
  <c r="S118" i="13"/>
  <c r="CH118" i="13"/>
  <c r="BJ118" i="13"/>
  <c r="AM118" i="13"/>
  <c r="R118" i="13"/>
  <c r="CD118" i="13"/>
  <c r="BE118" i="13"/>
  <c r="AI118" i="13"/>
  <c r="BY118" i="13"/>
  <c r="BA118" i="13"/>
  <c r="AE118" i="13"/>
  <c r="BW118" i="13"/>
  <c r="AY118" i="13"/>
  <c r="AD118" i="13"/>
  <c r="CI100" i="13"/>
  <c r="CA100" i="13"/>
  <c r="BS100" i="13"/>
  <c r="BK100" i="13"/>
  <c r="BC100" i="13"/>
  <c r="AU100" i="13"/>
  <c r="AM100" i="13"/>
  <c r="AE100" i="13"/>
  <c r="W100" i="13"/>
  <c r="CF100" i="13"/>
  <c r="BX100" i="13"/>
  <c r="BP100" i="13"/>
  <c r="BH100" i="13"/>
  <c r="AZ100" i="13"/>
  <c r="AR100" i="13"/>
  <c r="AJ100" i="13"/>
  <c r="AB100" i="13"/>
  <c r="T100" i="13"/>
  <c r="CH100" i="13"/>
  <c r="BW100" i="13"/>
  <c r="BM100" i="13"/>
  <c r="BB100" i="13"/>
  <c r="AQ100" i="13"/>
  <c r="AG100" i="13"/>
  <c r="V100" i="13"/>
  <c r="CG100" i="13"/>
  <c r="BV100" i="13"/>
  <c r="BL100" i="13"/>
  <c r="BA100" i="13"/>
  <c r="AP100" i="13"/>
  <c r="AF100" i="13"/>
  <c r="U100" i="13"/>
  <c r="CE100" i="13"/>
  <c r="BU100" i="13"/>
  <c r="BJ100" i="13"/>
  <c r="AY100" i="13"/>
  <c r="AO100" i="13"/>
  <c r="AD100" i="13"/>
  <c r="S100" i="13"/>
  <c r="CD100" i="13"/>
  <c r="BT100" i="13"/>
  <c r="BI100" i="13"/>
  <c r="AX100" i="13"/>
  <c r="AN100" i="13"/>
  <c r="AC100" i="13"/>
  <c r="R100" i="13"/>
  <c r="CC100" i="13"/>
  <c r="BR100" i="13"/>
  <c r="BG100" i="13"/>
  <c r="AW100" i="13"/>
  <c r="AL100" i="13"/>
  <c r="AA100" i="13"/>
  <c r="CB100" i="13"/>
  <c r="BQ100" i="13"/>
  <c r="BF100" i="13"/>
  <c r="AV100" i="13"/>
  <c r="AK100" i="13"/>
  <c r="Z100" i="13"/>
  <c r="CK100" i="13"/>
  <c r="BZ100" i="13"/>
  <c r="BO100" i="13"/>
  <c r="BE100" i="13"/>
  <c r="AT100" i="13"/>
  <c r="AI100" i="13"/>
  <c r="Y100" i="13"/>
  <c r="CJ100" i="13"/>
  <c r="BY100" i="13"/>
  <c r="BN100" i="13"/>
  <c r="BD100" i="13"/>
  <c r="AS100" i="13"/>
  <c r="AH100" i="13"/>
  <c r="X100" i="13"/>
  <c r="CF95" i="13"/>
  <c r="BX95" i="13"/>
  <c r="BP95" i="13"/>
  <c r="BH95" i="13"/>
  <c r="AZ95" i="13"/>
  <c r="AR95" i="13"/>
  <c r="AJ95" i="13"/>
  <c r="AB95" i="13"/>
  <c r="T95" i="13"/>
  <c r="CK95" i="13"/>
  <c r="CC95" i="13"/>
  <c r="BU95" i="13"/>
  <c r="BM95" i="13"/>
  <c r="BE95" i="13"/>
  <c r="AW95" i="13"/>
  <c r="AO95" i="13"/>
  <c r="AG95" i="13"/>
  <c r="Y95" i="13"/>
  <c r="CE95" i="13"/>
  <c r="BT95" i="13"/>
  <c r="BJ95" i="13"/>
  <c r="AY95" i="13"/>
  <c r="AN95" i="13"/>
  <c r="AD95" i="13"/>
  <c r="S95" i="13"/>
  <c r="CD95" i="13"/>
  <c r="BS95" i="13"/>
  <c r="BI95" i="13"/>
  <c r="AX95" i="13"/>
  <c r="AM95" i="13"/>
  <c r="AC95" i="13"/>
  <c r="R95" i="13"/>
  <c r="CB95" i="13"/>
  <c r="BR95" i="13"/>
  <c r="BG95" i="13"/>
  <c r="AV95" i="13"/>
  <c r="AL95" i="13"/>
  <c r="AA95" i="13"/>
  <c r="CA95" i="13"/>
  <c r="BQ95" i="13"/>
  <c r="BF95" i="13"/>
  <c r="AU95" i="13"/>
  <c r="AK95" i="13"/>
  <c r="Z95" i="13"/>
  <c r="CJ95" i="13"/>
  <c r="BZ95" i="13"/>
  <c r="BO95" i="13"/>
  <c r="BD95" i="13"/>
  <c r="AT95" i="13"/>
  <c r="AI95" i="13"/>
  <c r="X95" i="13"/>
  <c r="CI95" i="13"/>
  <c r="BY95" i="13"/>
  <c r="BN95" i="13"/>
  <c r="BC95" i="13"/>
  <c r="AS95" i="13"/>
  <c r="AH95" i="13"/>
  <c r="W95" i="13"/>
  <c r="CH95" i="13"/>
  <c r="BW95" i="13"/>
  <c r="BL95" i="13"/>
  <c r="BB95" i="13"/>
  <c r="AQ95" i="13"/>
  <c r="AF95" i="13"/>
  <c r="V95" i="13"/>
  <c r="CG95" i="13"/>
  <c r="BV95" i="13"/>
  <c r="BK95" i="13"/>
  <c r="BA95" i="13"/>
  <c r="AP95" i="13"/>
  <c r="AE95" i="13"/>
  <c r="U95" i="13"/>
  <c r="CE96" i="13"/>
  <c r="BW96" i="13"/>
  <c r="BO96" i="13"/>
  <c r="BG96" i="13"/>
  <c r="AY96" i="13"/>
  <c r="AQ96" i="13"/>
  <c r="AI96" i="13"/>
  <c r="AA96" i="13"/>
  <c r="S96" i="13"/>
  <c r="CJ96" i="13"/>
  <c r="CB96" i="13"/>
  <c r="BT96" i="13"/>
  <c r="BL96" i="13"/>
  <c r="BD96" i="13"/>
  <c r="AV96" i="13"/>
  <c r="AN96" i="13"/>
  <c r="AF96" i="13"/>
  <c r="X96" i="13"/>
  <c r="CH96" i="13"/>
  <c r="BX96" i="13"/>
  <c r="BM96" i="13"/>
  <c r="BB96" i="13"/>
  <c r="AR96" i="13"/>
  <c r="AG96" i="13"/>
  <c r="V96" i="13"/>
  <c r="CG96" i="13"/>
  <c r="BV96" i="13"/>
  <c r="BK96" i="13"/>
  <c r="BA96" i="13"/>
  <c r="AP96" i="13"/>
  <c r="AE96" i="13"/>
  <c r="U96" i="13"/>
  <c r="CF96" i="13"/>
  <c r="BU96" i="13"/>
  <c r="BJ96" i="13"/>
  <c r="AZ96" i="13"/>
  <c r="AO96" i="13"/>
  <c r="AD96" i="13"/>
  <c r="T96" i="13"/>
  <c r="CD96" i="13"/>
  <c r="BS96" i="13"/>
  <c r="BI96" i="13"/>
  <c r="AX96" i="13"/>
  <c r="AM96" i="13"/>
  <c r="AC96" i="13"/>
  <c r="R96" i="13"/>
  <c r="CC96" i="13"/>
  <c r="BR96" i="13"/>
  <c r="BH96" i="13"/>
  <c r="AW96" i="13"/>
  <c r="AL96" i="13"/>
  <c r="AB96" i="13"/>
  <c r="CA96" i="13"/>
  <c r="BQ96" i="13"/>
  <c r="BF96" i="13"/>
  <c r="AU96" i="13"/>
  <c r="AK96" i="13"/>
  <c r="Z96" i="13"/>
  <c r="CK96" i="13"/>
  <c r="BZ96" i="13"/>
  <c r="BP96" i="13"/>
  <c r="BE96" i="13"/>
  <c r="AT96" i="13"/>
  <c r="AJ96" i="13"/>
  <c r="Y96" i="13"/>
  <c r="CI96" i="13"/>
  <c r="BY96" i="13"/>
  <c r="BN96" i="13"/>
  <c r="BC96" i="13"/>
  <c r="AS96" i="13"/>
  <c r="AH96" i="13"/>
  <c r="W96" i="13"/>
  <c r="CF79" i="13"/>
  <c r="BX79" i="13"/>
  <c r="BP79" i="13"/>
  <c r="BH79" i="13"/>
  <c r="AZ79" i="13"/>
  <c r="AR79" i="13"/>
  <c r="AJ79" i="13"/>
  <c r="AB79" i="13"/>
  <c r="T79" i="13"/>
  <c r="CK79" i="13"/>
  <c r="CC79" i="13"/>
  <c r="BU79" i="13"/>
  <c r="BM79" i="13"/>
  <c r="BE79" i="13"/>
  <c r="AW79" i="13"/>
  <c r="AO79" i="13"/>
  <c r="AG79" i="13"/>
  <c r="Y79" i="13"/>
  <c r="CB79" i="13"/>
  <c r="BR79" i="13"/>
  <c r="BG79" i="13"/>
  <c r="AV79" i="13"/>
  <c r="AL79" i="13"/>
  <c r="AA79" i="13"/>
  <c r="CA79" i="13"/>
  <c r="BQ79" i="13"/>
  <c r="BF79" i="13"/>
  <c r="AU79" i="13"/>
  <c r="AK79" i="13"/>
  <c r="Z79" i="13"/>
  <c r="CJ79" i="13"/>
  <c r="BZ79" i="13"/>
  <c r="BO79" i="13"/>
  <c r="BD79" i="13"/>
  <c r="AT79" i="13"/>
  <c r="AI79" i="13"/>
  <c r="X79" i="13"/>
  <c r="CG79" i="13"/>
  <c r="BV79" i="13"/>
  <c r="BK79" i="13"/>
  <c r="BA79" i="13"/>
  <c r="AP79" i="13"/>
  <c r="AE79" i="13"/>
  <c r="U79" i="13"/>
  <c r="BY79" i="13"/>
  <c r="BC79" i="13"/>
  <c r="AH79" i="13"/>
  <c r="BW79" i="13"/>
  <c r="BB79" i="13"/>
  <c r="AF79" i="13"/>
  <c r="BT79" i="13"/>
  <c r="AY79" i="13"/>
  <c r="AD79" i="13"/>
  <c r="BS79" i="13"/>
  <c r="AX79" i="13"/>
  <c r="AC79" i="13"/>
  <c r="CI79" i="13"/>
  <c r="BN79" i="13"/>
  <c r="AS79" i="13"/>
  <c r="W79" i="13"/>
  <c r="CH79" i="13"/>
  <c r="BL79" i="13"/>
  <c r="AQ79" i="13"/>
  <c r="V79" i="13"/>
  <c r="CE79" i="13"/>
  <c r="BJ79" i="13"/>
  <c r="AN79" i="13"/>
  <c r="S79" i="13"/>
  <c r="CD79" i="13"/>
  <c r="BI79" i="13"/>
  <c r="AM79" i="13"/>
  <c r="R79" i="13"/>
  <c r="CJ55" i="13"/>
  <c r="CB55" i="13"/>
  <c r="BT55" i="13"/>
  <c r="BL55" i="13"/>
  <c r="BD55" i="13"/>
  <c r="AV55" i="13"/>
  <c r="AN55" i="13"/>
  <c r="AF55" i="13"/>
  <c r="X55" i="13"/>
  <c r="CG55" i="13"/>
  <c r="BY55" i="13"/>
  <c r="BQ55" i="13"/>
  <c r="BI55" i="13"/>
  <c r="BA55" i="13"/>
  <c r="AS55" i="13"/>
  <c r="AK55" i="13"/>
  <c r="AC55" i="13"/>
  <c r="U55" i="13"/>
  <c r="CF55" i="13"/>
  <c r="BX55" i="13"/>
  <c r="BP55" i="13"/>
  <c r="BH55" i="13"/>
  <c r="AZ55" i="13"/>
  <c r="AR55" i="13"/>
  <c r="AJ55" i="13"/>
  <c r="AB55" i="13"/>
  <c r="T55" i="13"/>
  <c r="CK55" i="13"/>
  <c r="CC55" i="13"/>
  <c r="BU55" i="13"/>
  <c r="BM55" i="13"/>
  <c r="BE55" i="13"/>
  <c r="AW55" i="13"/>
  <c r="AO55" i="13"/>
  <c r="AG55" i="13"/>
  <c r="Y55" i="13"/>
  <c r="BW55" i="13"/>
  <c r="BG55" i="13"/>
  <c r="AQ55" i="13"/>
  <c r="AA55" i="13"/>
  <c r="BV55" i="13"/>
  <c r="BF55" i="13"/>
  <c r="AP55" i="13"/>
  <c r="Z55" i="13"/>
  <c r="CI55" i="13"/>
  <c r="BS55" i="13"/>
  <c r="BC55" i="13"/>
  <c r="AM55" i="13"/>
  <c r="W55" i="13"/>
  <c r="CH55" i="13"/>
  <c r="BR55" i="13"/>
  <c r="BB55" i="13"/>
  <c r="AL55" i="13"/>
  <c r="V55" i="13"/>
  <c r="CE55" i="13"/>
  <c r="BO55" i="13"/>
  <c r="AY55" i="13"/>
  <c r="AI55" i="13"/>
  <c r="S55" i="13"/>
  <c r="CD55" i="13"/>
  <c r="BN55" i="13"/>
  <c r="AX55" i="13"/>
  <c r="AH55" i="13"/>
  <c r="R55" i="13"/>
  <c r="CA55" i="13"/>
  <c r="BK55" i="13"/>
  <c r="AU55" i="13"/>
  <c r="AE55" i="13"/>
  <c r="BZ55" i="13"/>
  <c r="BJ55" i="13"/>
  <c r="AT55" i="13"/>
  <c r="AD55" i="13"/>
  <c r="CI110" i="13"/>
  <c r="CA110" i="13"/>
  <c r="BS110" i="13"/>
  <c r="BK110" i="13"/>
  <c r="BC110" i="13"/>
  <c r="AU110" i="13"/>
  <c r="AM110" i="13"/>
  <c r="AE110" i="13"/>
  <c r="W110" i="13"/>
  <c r="CF110" i="13"/>
  <c r="BX110" i="13"/>
  <c r="BP110" i="13"/>
  <c r="BH110" i="13"/>
  <c r="AZ110" i="13"/>
  <c r="AR110" i="13"/>
  <c r="AJ110" i="13"/>
  <c r="AB110" i="13"/>
  <c r="T110" i="13"/>
  <c r="CJ110" i="13"/>
  <c r="BY110" i="13"/>
  <c r="BN110" i="13"/>
  <c r="BD110" i="13"/>
  <c r="AS110" i="13"/>
  <c r="AH110" i="13"/>
  <c r="X110" i="13"/>
  <c r="CH110" i="13"/>
  <c r="BW110" i="13"/>
  <c r="BM110" i="13"/>
  <c r="BB110" i="13"/>
  <c r="AQ110" i="13"/>
  <c r="AG110" i="13"/>
  <c r="V110" i="13"/>
  <c r="CG110" i="13"/>
  <c r="BV110" i="13"/>
  <c r="BL110" i="13"/>
  <c r="BA110" i="13"/>
  <c r="AP110" i="13"/>
  <c r="AF110" i="13"/>
  <c r="U110" i="13"/>
  <c r="CE110" i="13"/>
  <c r="BU110" i="13"/>
  <c r="BJ110" i="13"/>
  <c r="AY110" i="13"/>
  <c r="AO110" i="13"/>
  <c r="AD110" i="13"/>
  <c r="S110" i="13"/>
  <c r="CD110" i="13"/>
  <c r="BT110" i="13"/>
  <c r="BI110" i="13"/>
  <c r="AX110" i="13"/>
  <c r="AN110" i="13"/>
  <c r="AC110" i="13"/>
  <c r="R110" i="13"/>
  <c r="CC110" i="13"/>
  <c r="BR110" i="13"/>
  <c r="BG110" i="13"/>
  <c r="AW110" i="13"/>
  <c r="AL110" i="13"/>
  <c r="AA110" i="13"/>
  <c r="CB110" i="13"/>
  <c r="BQ110" i="13"/>
  <c r="BF110" i="13"/>
  <c r="AV110" i="13"/>
  <c r="AK110" i="13"/>
  <c r="Z110" i="13"/>
  <c r="CK110" i="13"/>
  <c r="BZ110" i="13"/>
  <c r="BO110" i="13"/>
  <c r="BE110" i="13"/>
  <c r="AT110" i="13"/>
  <c r="AI110" i="13"/>
  <c r="Y110" i="13"/>
  <c r="CJ114" i="13"/>
  <c r="CB114" i="13"/>
  <c r="BT114" i="13"/>
  <c r="BL114" i="13"/>
  <c r="BD114" i="13"/>
  <c r="AV114" i="13"/>
  <c r="AN114" i="13"/>
  <c r="AF114" i="13"/>
  <c r="X114" i="13"/>
  <c r="CG114" i="13"/>
  <c r="BY114" i="13"/>
  <c r="BQ114" i="13"/>
  <c r="BI114" i="13"/>
  <c r="BA114" i="13"/>
  <c r="AS114" i="13"/>
  <c r="AK114" i="13"/>
  <c r="CD114" i="13"/>
  <c r="BS114" i="13"/>
  <c r="BH114" i="13"/>
  <c r="AX114" i="13"/>
  <c r="AM114" i="13"/>
  <c r="AC114" i="13"/>
  <c r="T114" i="13"/>
  <c r="CK114" i="13"/>
  <c r="BZ114" i="13"/>
  <c r="BO114" i="13"/>
  <c r="BE114" i="13"/>
  <c r="AT114" i="13"/>
  <c r="AI114" i="13"/>
  <c r="Z114" i="13"/>
  <c r="BW114" i="13"/>
  <c r="BJ114" i="13"/>
  <c r="AU114" i="13"/>
  <c r="AG114" i="13"/>
  <c r="U114" i="13"/>
  <c r="CI114" i="13"/>
  <c r="BV114" i="13"/>
  <c r="BG114" i="13"/>
  <c r="AR114" i="13"/>
  <c r="AE114" i="13"/>
  <c r="S114" i="13"/>
  <c r="CH114" i="13"/>
  <c r="BU114" i="13"/>
  <c r="BF114" i="13"/>
  <c r="AQ114" i="13"/>
  <c r="AD114" i="13"/>
  <c r="R114" i="13"/>
  <c r="CF114" i="13"/>
  <c r="BR114" i="13"/>
  <c r="BC114" i="13"/>
  <c r="AP114" i="13"/>
  <c r="AB114" i="13"/>
  <c r="CE114" i="13"/>
  <c r="BP114" i="13"/>
  <c r="BB114" i="13"/>
  <c r="AO114" i="13"/>
  <c r="AA114" i="13"/>
  <c r="CC114" i="13"/>
  <c r="BN114" i="13"/>
  <c r="AZ114" i="13"/>
  <c r="AL114" i="13"/>
  <c r="Y114" i="13"/>
  <c r="CA114" i="13"/>
  <c r="BM114" i="13"/>
  <c r="AY114" i="13"/>
  <c r="AJ114" i="13"/>
  <c r="W114" i="13"/>
  <c r="BX114" i="13"/>
  <c r="BK114" i="13"/>
  <c r="AW114" i="13"/>
  <c r="AH114" i="13"/>
  <c r="V114" i="13"/>
  <c r="CI76" i="13"/>
  <c r="CA76" i="13"/>
  <c r="BS76" i="13"/>
  <c r="BK76" i="13"/>
  <c r="BC76" i="13"/>
  <c r="AU76" i="13"/>
  <c r="AM76" i="13"/>
  <c r="AE76" i="13"/>
  <c r="W76" i="13"/>
  <c r="CF76" i="13"/>
  <c r="BX76" i="13"/>
  <c r="BP76" i="13"/>
  <c r="BH76" i="13"/>
  <c r="AZ76" i="13"/>
  <c r="AR76" i="13"/>
  <c r="AJ76" i="13"/>
  <c r="AB76" i="13"/>
  <c r="T76" i="13"/>
  <c r="CH76" i="13"/>
  <c r="BW76" i="13"/>
  <c r="BM76" i="13"/>
  <c r="BB76" i="13"/>
  <c r="AQ76" i="13"/>
  <c r="AG76" i="13"/>
  <c r="V76" i="13"/>
  <c r="CG76" i="13"/>
  <c r="BV76" i="13"/>
  <c r="BL76" i="13"/>
  <c r="BA76" i="13"/>
  <c r="AP76" i="13"/>
  <c r="AF76" i="13"/>
  <c r="U76" i="13"/>
  <c r="CE76" i="13"/>
  <c r="BU76" i="13"/>
  <c r="BJ76" i="13"/>
  <c r="AY76" i="13"/>
  <c r="AO76" i="13"/>
  <c r="AD76" i="13"/>
  <c r="S76" i="13"/>
  <c r="CB76" i="13"/>
  <c r="BQ76" i="13"/>
  <c r="BF76" i="13"/>
  <c r="AV76" i="13"/>
  <c r="AK76" i="13"/>
  <c r="Z76" i="13"/>
  <c r="BY76" i="13"/>
  <c r="BD76" i="13"/>
  <c r="AH76" i="13"/>
  <c r="BT76" i="13"/>
  <c r="AX76" i="13"/>
  <c r="AC76" i="13"/>
  <c r="CK76" i="13"/>
  <c r="BO76" i="13"/>
  <c r="AT76" i="13"/>
  <c r="Y76" i="13"/>
  <c r="CJ76" i="13"/>
  <c r="BN76" i="13"/>
  <c r="AS76" i="13"/>
  <c r="X76" i="13"/>
  <c r="CD76" i="13"/>
  <c r="BI76" i="13"/>
  <c r="AN76" i="13"/>
  <c r="R76" i="13"/>
  <c r="CC76" i="13"/>
  <c r="BG76" i="13"/>
  <c r="AL76" i="13"/>
  <c r="BZ76" i="13"/>
  <c r="BE76" i="13"/>
  <c r="AI76" i="13"/>
  <c r="AA76" i="13"/>
  <c r="BR76" i="13"/>
  <c r="AW76" i="13"/>
  <c r="CE52" i="13"/>
  <c r="AY52" i="13"/>
  <c r="CJ52" i="13"/>
  <c r="CK52" i="13" s="1"/>
  <c r="CB52" i="13"/>
  <c r="CC52" i="13" s="1"/>
  <c r="BT52" i="13"/>
  <c r="BL52" i="13"/>
  <c r="BD52" i="13"/>
  <c r="BE52" i="13" s="1"/>
  <c r="AV52" i="13"/>
  <c r="AW52" i="13" s="1"/>
  <c r="AN52" i="13"/>
  <c r="AO52" i="13" s="1"/>
  <c r="AF52" i="13"/>
  <c r="AG52" i="13" s="1"/>
  <c r="X52" i="13"/>
  <c r="Y52" i="13" s="1"/>
  <c r="BK52" i="13"/>
  <c r="AU52" i="13"/>
  <c r="W52" i="13"/>
  <c r="CF52" i="13"/>
  <c r="CG52" i="13" s="1"/>
  <c r="BX52" i="13"/>
  <c r="BP52" i="13"/>
  <c r="BH52" i="13"/>
  <c r="BI52" i="13" s="1"/>
  <c r="AZ52" i="13"/>
  <c r="BA52" i="13" s="1"/>
  <c r="AR52" i="13"/>
  <c r="AS52" i="13" s="1"/>
  <c r="AJ52" i="13"/>
  <c r="AK52" i="13" s="1"/>
  <c r="AB52" i="13"/>
  <c r="T52" i="13"/>
  <c r="U52" i="13" s="1"/>
  <c r="BQ52" i="13"/>
  <c r="CD52" i="13"/>
  <c r="BN52" i="13"/>
  <c r="BO52" i="13" s="1"/>
  <c r="AX52" i="13"/>
  <c r="AH52" i="13"/>
  <c r="AI52" i="13" s="1"/>
  <c r="BM52" i="13"/>
  <c r="R52" i="13"/>
  <c r="S52" i="13" s="1"/>
  <c r="BZ52" i="13"/>
  <c r="CA52" i="13" s="1"/>
  <c r="BJ52" i="13"/>
  <c r="AT52" i="13"/>
  <c r="AD52" i="13"/>
  <c r="AE52" i="13" s="1"/>
  <c r="BY52" i="13"/>
  <c r="AC52" i="13"/>
  <c r="BV52" i="13"/>
  <c r="BW52" i="13" s="1"/>
  <c r="BF52" i="13"/>
  <c r="BG52" i="13" s="1"/>
  <c r="AP52" i="13"/>
  <c r="AQ52" i="13" s="1"/>
  <c r="Z52" i="13"/>
  <c r="AA52" i="13" s="1"/>
  <c r="BU52" i="13"/>
  <c r="CH52" i="13"/>
  <c r="CI52" i="13" s="1"/>
  <c r="BR52" i="13"/>
  <c r="BS52" i="13" s="1"/>
  <c r="BB52" i="13"/>
  <c r="BC52" i="13" s="1"/>
  <c r="AL52" i="13"/>
  <c r="AM52" i="13" s="1"/>
  <c r="V52" i="13"/>
  <c r="CE134" i="13"/>
  <c r="BW134" i="13"/>
  <c r="BO134" i="13"/>
  <c r="BG134" i="13"/>
  <c r="AY134" i="13"/>
  <c r="AQ134" i="13"/>
  <c r="AI134" i="13"/>
  <c r="AA134" i="13"/>
  <c r="S134" i="13"/>
  <c r="CJ134" i="13"/>
  <c r="CB134" i="13"/>
  <c r="BT134" i="13"/>
  <c r="BL134" i="13"/>
  <c r="BD134" i="13"/>
  <c r="AV134" i="13"/>
  <c r="AN134" i="13"/>
  <c r="AF134" i="13"/>
  <c r="X134" i="13"/>
  <c r="CK134" i="13"/>
  <c r="BZ134" i="13"/>
  <c r="BP134" i="13"/>
  <c r="BE134" i="13"/>
  <c r="AT134" i="13"/>
  <c r="AJ134" i="13"/>
  <c r="Y134" i="13"/>
  <c r="CI134" i="13"/>
  <c r="BY134" i="13"/>
  <c r="BN134" i="13"/>
  <c r="BC134" i="13"/>
  <c r="CH134" i="13"/>
  <c r="BX134" i="13"/>
  <c r="BM134" i="13"/>
  <c r="BB134" i="13"/>
  <c r="AR134" i="13"/>
  <c r="AG134" i="13"/>
  <c r="V134" i="13"/>
  <c r="CG134" i="13"/>
  <c r="BV134" i="13"/>
  <c r="BK134" i="13"/>
  <c r="BA134" i="13"/>
  <c r="AP134" i="13"/>
  <c r="AE134" i="13"/>
  <c r="U134" i="13"/>
  <c r="CF134" i="13"/>
  <c r="BU134" i="13"/>
  <c r="BJ134" i="13"/>
  <c r="AZ134" i="13"/>
  <c r="AO134" i="13"/>
  <c r="AD134" i="13"/>
  <c r="T134" i="13"/>
  <c r="CD134" i="13"/>
  <c r="BS134" i="13"/>
  <c r="BI134" i="13"/>
  <c r="AX134" i="13"/>
  <c r="AM134" i="13"/>
  <c r="AC134" i="13"/>
  <c r="R134" i="13"/>
  <c r="BQ134" i="13"/>
  <c r="AH134" i="13"/>
  <c r="BH134" i="13"/>
  <c r="AB134" i="13"/>
  <c r="BF134" i="13"/>
  <c r="Z134" i="13"/>
  <c r="BR134" i="13"/>
  <c r="AL134" i="13"/>
  <c r="AK134" i="13"/>
  <c r="CA134" i="13"/>
  <c r="CC134" i="13"/>
  <c r="AS134" i="13"/>
  <c r="AW134" i="13"/>
  <c r="AU134" i="13"/>
  <c r="W134" i="13"/>
  <c r="CD107" i="13"/>
  <c r="BV107" i="13"/>
  <c r="BN107" i="13"/>
  <c r="BF107" i="13"/>
  <c r="AX107" i="13"/>
  <c r="AP107" i="13"/>
  <c r="AH107" i="13"/>
  <c r="Z107" i="13"/>
  <c r="R107" i="13"/>
  <c r="CI107" i="13"/>
  <c r="CA107" i="13"/>
  <c r="BS107" i="13"/>
  <c r="BK107" i="13"/>
  <c r="BC107" i="13"/>
  <c r="AU107" i="13"/>
  <c r="AM107" i="13"/>
  <c r="AE107" i="13"/>
  <c r="W107" i="13"/>
  <c r="CB107" i="13"/>
  <c r="BQ107" i="13"/>
  <c r="BG107" i="13"/>
  <c r="AV107" i="13"/>
  <c r="AK107" i="13"/>
  <c r="AA107" i="13"/>
  <c r="CK107" i="13"/>
  <c r="BZ107" i="13"/>
  <c r="BP107" i="13"/>
  <c r="BE107" i="13"/>
  <c r="AT107" i="13"/>
  <c r="AJ107" i="13"/>
  <c r="Y107" i="13"/>
  <c r="CJ107" i="13"/>
  <c r="BY107" i="13"/>
  <c r="BO107" i="13"/>
  <c r="BD107" i="13"/>
  <c r="CH107" i="13"/>
  <c r="BX107" i="13"/>
  <c r="BM107" i="13"/>
  <c r="BB107" i="13"/>
  <c r="AR107" i="13"/>
  <c r="AG107" i="13"/>
  <c r="V107" i="13"/>
  <c r="CG107" i="13"/>
  <c r="BW107" i="13"/>
  <c r="BL107" i="13"/>
  <c r="BA107" i="13"/>
  <c r="AQ107" i="13"/>
  <c r="AF107" i="13"/>
  <c r="U107" i="13"/>
  <c r="CF107" i="13"/>
  <c r="BU107" i="13"/>
  <c r="BJ107" i="13"/>
  <c r="AZ107" i="13"/>
  <c r="AO107" i="13"/>
  <c r="AD107" i="13"/>
  <c r="T107" i="13"/>
  <c r="CE107" i="13"/>
  <c r="BT107" i="13"/>
  <c r="BI107" i="13"/>
  <c r="AY107" i="13"/>
  <c r="AN107" i="13"/>
  <c r="AC107" i="13"/>
  <c r="S107" i="13"/>
  <c r="CC107" i="13"/>
  <c r="BR107" i="13"/>
  <c r="BH107" i="13"/>
  <c r="AW107" i="13"/>
  <c r="AL107" i="13"/>
  <c r="AB107" i="13"/>
  <c r="AI107" i="13"/>
  <c r="X107" i="13"/>
  <c r="AS107" i="13"/>
  <c r="P130" i="13"/>
  <c r="CE106" i="13"/>
  <c r="BW106" i="13"/>
  <c r="BO106" i="13"/>
  <c r="BG106" i="13"/>
  <c r="AY106" i="13"/>
  <c r="AQ106" i="13"/>
  <c r="AI106" i="13"/>
  <c r="AA106" i="13"/>
  <c r="S106" i="13"/>
  <c r="CJ106" i="13"/>
  <c r="CB106" i="13"/>
  <c r="BT106" i="13"/>
  <c r="BL106" i="13"/>
  <c r="BD106" i="13"/>
  <c r="AV106" i="13"/>
  <c r="AN106" i="13"/>
  <c r="AF106" i="13"/>
  <c r="X106" i="13"/>
  <c r="CI106" i="13"/>
  <c r="BY106" i="13"/>
  <c r="BN106" i="13"/>
  <c r="BC106" i="13"/>
  <c r="AS106" i="13"/>
  <c r="AH106" i="13"/>
  <c r="W106" i="13"/>
  <c r="CH106" i="13"/>
  <c r="BX106" i="13"/>
  <c r="BM106" i="13"/>
  <c r="BB106" i="13"/>
  <c r="AR106" i="13"/>
  <c r="AG106" i="13"/>
  <c r="V106" i="13"/>
  <c r="CF106" i="13"/>
  <c r="BU106" i="13"/>
  <c r="BJ106" i="13"/>
  <c r="AZ106" i="13"/>
  <c r="AO106" i="13"/>
  <c r="AD106" i="13"/>
  <c r="T106" i="13"/>
  <c r="CD106" i="13"/>
  <c r="BS106" i="13"/>
  <c r="BI106" i="13"/>
  <c r="AX106" i="13"/>
  <c r="AM106" i="13"/>
  <c r="AC106" i="13"/>
  <c r="R106" i="13"/>
  <c r="CC106" i="13"/>
  <c r="BR106" i="13"/>
  <c r="BH106" i="13"/>
  <c r="AW106" i="13"/>
  <c r="AL106" i="13"/>
  <c r="AB106" i="13"/>
  <c r="CA106" i="13"/>
  <c r="BQ106" i="13"/>
  <c r="BF106" i="13"/>
  <c r="AU106" i="13"/>
  <c r="AK106" i="13"/>
  <c r="Z106" i="13"/>
  <c r="CK106" i="13"/>
  <c r="BZ106" i="13"/>
  <c r="BP106" i="13"/>
  <c r="BE106" i="13"/>
  <c r="AT106" i="13"/>
  <c r="AJ106" i="13"/>
  <c r="Y106" i="13"/>
  <c r="CG106" i="13"/>
  <c r="BV106" i="13"/>
  <c r="BK106" i="13"/>
  <c r="BA106" i="13"/>
  <c r="AP106" i="13"/>
  <c r="AE106" i="13"/>
  <c r="U106" i="13"/>
  <c r="CH111" i="13"/>
  <c r="BZ111" i="13"/>
  <c r="BR111" i="13"/>
  <c r="BJ111" i="13"/>
  <c r="BB111" i="13"/>
  <c r="AT111" i="13"/>
  <c r="AL111" i="13"/>
  <c r="AD111" i="13"/>
  <c r="V111" i="13"/>
  <c r="CE111" i="13"/>
  <c r="BW111" i="13"/>
  <c r="BO111" i="13"/>
  <c r="BG111" i="13"/>
  <c r="AY111" i="13"/>
  <c r="AQ111" i="13"/>
  <c r="AI111" i="13"/>
  <c r="AA111" i="13"/>
  <c r="S111" i="13"/>
  <c r="CK111" i="13"/>
  <c r="CA111" i="13"/>
  <c r="BP111" i="13"/>
  <c r="BE111" i="13"/>
  <c r="AU111" i="13"/>
  <c r="AJ111" i="13"/>
  <c r="Y111" i="13"/>
  <c r="CJ111" i="13"/>
  <c r="BY111" i="13"/>
  <c r="BN111" i="13"/>
  <c r="BD111" i="13"/>
  <c r="AS111" i="13"/>
  <c r="AH111" i="13"/>
  <c r="X111" i="13"/>
  <c r="CI111" i="13"/>
  <c r="BX111" i="13"/>
  <c r="BM111" i="13"/>
  <c r="BC111" i="13"/>
  <c r="AR111" i="13"/>
  <c r="AG111" i="13"/>
  <c r="W111" i="13"/>
  <c r="CG111" i="13"/>
  <c r="BV111" i="13"/>
  <c r="BL111" i="13"/>
  <c r="BA111" i="13"/>
  <c r="AP111" i="13"/>
  <c r="AF111" i="13"/>
  <c r="U111" i="13"/>
  <c r="CF111" i="13"/>
  <c r="BU111" i="13"/>
  <c r="BK111" i="13"/>
  <c r="AZ111" i="13"/>
  <c r="AO111" i="13"/>
  <c r="AE111" i="13"/>
  <c r="T111" i="13"/>
  <c r="CD111" i="13"/>
  <c r="BT111" i="13"/>
  <c r="BI111" i="13"/>
  <c r="AX111" i="13"/>
  <c r="AN111" i="13"/>
  <c r="AC111" i="13"/>
  <c r="R111" i="13"/>
  <c r="CC111" i="13"/>
  <c r="BS111" i="13"/>
  <c r="BH111" i="13"/>
  <c r="AW111" i="13"/>
  <c r="AM111" i="13"/>
  <c r="AB111" i="13"/>
  <c r="CB111" i="13"/>
  <c r="BQ111" i="13"/>
  <c r="BF111" i="13"/>
  <c r="AV111" i="13"/>
  <c r="AK111" i="13"/>
  <c r="Z111" i="13"/>
  <c r="CE72" i="13"/>
  <c r="BW72" i="13"/>
  <c r="BO72" i="13"/>
  <c r="BG72" i="13"/>
  <c r="AY72" i="13"/>
  <c r="AQ72" i="13"/>
  <c r="AI72" i="13"/>
  <c r="AA72" i="13"/>
  <c r="S72" i="13"/>
  <c r="CJ72" i="13"/>
  <c r="CB72" i="13"/>
  <c r="BT72" i="13"/>
  <c r="BL72" i="13"/>
  <c r="BD72" i="13"/>
  <c r="AV72" i="13"/>
  <c r="AN72" i="13"/>
  <c r="AF72" i="13"/>
  <c r="X72" i="13"/>
  <c r="CH72" i="13"/>
  <c r="BX72" i="13"/>
  <c r="BM72" i="13"/>
  <c r="BB72" i="13"/>
  <c r="AR72" i="13"/>
  <c r="AG72" i="13"/>
  <c r="V72" i="13"/>
  <c r="CG72" i="13"/>
  <c r="BV72" i="13"/>
  <c r="BK72" i="13"/>
  <c r="BA72" i="13"/>
  <c r="AP72" i="13"/>
  <c r="AE72" i="13"/>
  <c r="U72" i="13"/>
  <c r="CF72" i="13"/>
  <c r="BU72" i="13"/>
  <c r="BJ72" i="13"/>
  <c r="AZ72" i="13"/>
  <c r="AO72" i="13"/>
  <c r="AD72" i="13"/>
  <c r="T72" i="13"/>
  <c r="CA72" i="13"/>
  <c r="BQ72" i="13"/>
  <c r="BF72" i="13"/>
  <c r="AU72" i="13"/>
  <c r="AK72" i="13"/>
  <c r="Z72" i="13"/>
  <c r="BR72" i="13"/>
  <c r="AW72" i="13"/>
  <c r="AB72" i="13"/>
  <c r="CD72" i="13"/>
  <c r="BI72" i="13"/>
  <c r="AM72" i="13"/>
  <c r="R72" i="13"/>
  <c r="CC72" i="13"/>
  <c r="BH72" i="13"/>
  <c r="AL72" i="13"/>
  <c r="BS72" i="13"/>
  <c r="AX72" i="13"/>
  <c r="AC72" i="13"/>
  <c r="BE72" i="13"/>
  <c r="BC72" i="13"/>
  <c r="CK72" i="13"/>
  <c r="AT72" i="13"/>
  <c r="CI72" i="13"/>
  <c r="AS72" i="13"/>
  <c r="BZ72" i="13"/>
  <c r="AJ72" i="13"/>
  <c r="BY72" i="13"/>
  <c r="AH72" i="13"/>
  <c r="BP72" i="13"/>
  <c r="Y72" i="13"/>
  <c r="BN72" i="13"/>
  <c r="W72" i="13"/>
  <c r="CJ60" i="13"/>
  <c r="CK60" i="13" s="1"/>
  <c r="BG60" i="13"/>
  <c r="AI60" i="13"/>
  <c r="AA60" i="13"/>
  <c r="CB60" i="13"/>
  <c r="BT60" i="13"/>
  <c r="BU60" i="13" s="1"/>
  <c r="BL60" i="13"/>
  <c r="BD60" i="13"/>
  <c r="AV60" i="13"/>
  <c r="AW60" i="13" s="1"/>
  <c r="AN60" i="13"/>
  <c r="AF60" i="13"/>
  <c r="AG60" i="13" s="1"/>
  <c r="X60" i="13"/>
  <c r="AU60" i="13"/>
  <c r="CF60" i="13"/>
  <c r="CG60" i="13" s="1"/>
  <c r="BX60" i="13"/>
  <c r="BP60" i="13"/>
  <c r="BH60" i="13"/>
  <c r="BI60" i="13" s="1"/>
  <c r="AZ60" i="13"/>
  <c r="AR60" i="13"/>
  <c r="AJ60" i="13"/>
  <c r="AK60" i="13" s="1"/>
  <c r="AB60" i="13"/>
  <c r="T60" i="13"/>
  <c r="U60" i="13" s="1"/>
  <c r="BY60" i="13"/>
  <c r="AS60" i="13"/>
  <c r="AC60" i="13"/>
  <c r="BV60" i="13"/>
  <c r="BW60" i="13" s="1"/>
  <c r="BF60" i="13"/>
  <c r="AP60" i="13"/>
  <c r="AQ60" i="13" s="1"/>
  <c r="Z60" i="13"/>
  <c r="BE60" i="13"/>
  <c r="AO60" i="13"/>
  <c r="Y60" i="13"/>
  <c r="CH60" i="13"/>
  <c r="CI60" i="13" s="1"/>
  <c r="BR60" i="13"/>
  <c r="BS60" i="13" s="1"/>
  <c r="BB60" i="13"/>
  <c r="BC60" i="13" s="1"/>
  <c r="AL60" i="13"/>
  <c r="AM60" i="13" s="1"/>
  <c r="V60" i="13"/>
  <c r="W60" i="13" s="1"/>
  <c r="BQ60" i="13"/>
  <c r="BA60" i="13"/>
  <c r="CD60" i="13"/>
  <c r="CE60" i="13" s="1"/>
  <c r="BN60" i="13"/>
  <c r="BO60" i="13" s="1"/>
  <c r="AX60" i="13"/>
  <c r="AY60" i="13" s="1"/>
  <c r="AH60" i="13"/>
  <c r="R60" i="13"/>
  <c r="S60" i="13" s="1"/>
  <c r="CC60" i="13"/>
  <c r="BM60" i="13"/>
  <c r="BZ60" i="13"/>
  <c r="CA60" i="13" s="1"/>
  <c r="BJ60" i="13"/>
  <c r="BK60" i="13" s="1"/>
  <c r="AT60" i="13"/>
  <c r="AD60" i="13"/>
  <c r="AE60" i="13" s="1"/>
  <c r="P56" i="13"/>
  <c r="CE49" i="13"/>
  <c r="BW49" i="13"/>
  <c r="BO49" i="13"/>
  <c r="BG49" i="13"/>
  <c r="AY49" i="13"/>
  <c r="AQ49" i="13"/>
  <c r="AI49" i="13"/>
  <c r="AA49" i="13"/>
  <c r="S49" i="13"/>
  <c r="CD49" i="13"/>
  <c r="BN49" i="13"/>
  <c r="AX49" i="13"/>
  <c r="AH49" i="13"/>
  <c r="BU49" i="13"/>
  <c r="AW49" i="13"/>
  <c r="Y49" i="13"/>
  <c r="BV49" i="13"/>
  <c r="AP49" i="13"/>
  <c r="R49" i="13"/>
  <c r="CK49" i="13"/>
  <c r="BE49" i="13"/>
  <c r="AG49" i="13"/>
  <c r="CJ49" i="13"/>
  <c r="CB49" i="13"/>
  <c r="BT49" i="13"/>
  <c r="BL49" i="13"/>
  <c r="BD49" i="13"/>
  <c r="AV49" i="13"/>
  <c r="AN49" i="13"/>
  <c r="AF49" i="13"/>
  <c r="X49" i="13"/>
  <c r="AL49" i="13"/>
  <c r="BY49" i="13"/>
  <c r="BI49" i="13"/>
  <c r="AK49" i="13"/>
  <c r="CI49" i="13"/>
  <c r="CA49" i="13"/>
  <c r="BS49" i="13"/>
  <c r="BK49" i="13"/>
  <c r="BC49" i="13"/>
  <c r="AU49" i="13"/>
  <c r="AM49" i="13"/>
  <c r="AE49" i="13"/>
  <c r="W49" i="13"/>
  <c r="CH49" i="13"/>
  <c r="BR49" i="13"/>
  <c r="BJ49" i="13"/>
  <c r="AT49" i="13"/>
  <c r="V49" i="13"/>
  <c r="BA49" i="13"/>
  <c r="AC49" i="13"/>
  <c r="BZ49" i="13"/>
  <c r="BB49" i="13"/>
  <c r="AD49" i="13"/>
  <c r="U49" i="13"/>
  <c r="CG49" i="13"/>
  <c r="BQ49" i="13"/>
  <c r="AS49" i="13"/>
  <c r="CF49" i="13"/>
  <c r="BX49" i="13"/>
  <c r="BP49" i="13"/>
  <c r="BH49" i="13"/>
  <c r="AZ49" i="13"/>
  <c r="AR49" i="13"/>
  <c r="AJ49" i="13"/>
  <c r="AB49" i="13"/>
  <c r="T49" i="13"/>
  <c r="BF49" i="13"/>
  <c r="Z49" i="13"/>
  <c r="CC49" i="13"/>
  <c r="BM49" i="13"/>
  <c r="AO49" i="13"/>
  <c r="CI56" i="13" l="1"/>
  <c r="CA56" i="13"/>
  <c r="BS56" i="13"/>
  <c r="BK56" i="13"/>
  <c r="BC56" i="13"/>
  <c r="AU56" i="13"/>
  <c r="AM56" i="13"/>
  <c r="AE56" i="13"/>
  <c r="W56" i="13"/>
  <c r="CF56" i="13"/>
  <c r="BX56" i="13"/>
  <c r="BP56" i="13"/>
  <c r="BH56" i="13"/>
  <c r="AZ56" i="13"/>
  <c r="AR56" i="13"/>
  <c r="AJ56" i="13"/>
  <c r="AB56" i="13"/>
  <c r="T56" i="13"/>
  <c r="CE56" i="13"/>
  <c r="BW56" i="13"/>
  <c r="BO56" i="13"/>
  <c r="BG56" i="13"/>
  <c r="AY56" i="13"/>
  <c r="AQ56" i="13"/>
  <c r="AI56" i="13"/>
  <c r="AA56" i="13"/>
  <c r="S56" i="13"/>
  <c r="CJ56" i="13"/>
  <c r="CB56" i="13"/>
  <c r="BT56" i="13"/>
  <c r="BL56" i="13"/>
  <c r="BD56" i="13"/>
  <c r="AV56" i="13"/>
  <c r="AN56" i="13"/>
  <c r="AF56" i="13"/>
  <c r="X56" i="13"/>
  <c r="CK56" i="13"/>
  <c r="BU56" i="13"/>
  <c r="BE56" i="13"/>
  <c r="AO56" i="13"/>
  <c r="Y56" i="13"/>
  <c r="CH56" i="13"/>
  <c r="BR56" i="13"/>
  <c r="BB56" i="13"/>
  <c r="AL56" i="13"/>
  <c r="V56" i="13"/>
  <c r="CG56" i="13"/>
  <c r="BQ56" i="13"/>
  <c r="BA56" i="13"/>
  <c r="AK56" i="13"/>
  <c r="U56" i="13"/>
  <c r="CD56" i="13"/>
  <c r="BN56" i="13"/>
  <c r="AX56" i="13"/>
  <c r="AH56" i="13"/>
  <c r="R56" i="13"/>
  <c r="CC56" i="13"/>
  <c r="BM56" i="13"/>
  <c r="AW56" i="13"/>
  <c r="AG56" i="13"/>
  <c r="BZ56" i="13"/>
  <c r="BJ56" i="13"/>
  <c r="AT56" i="13"/>
  <c r="AD56" i="13"/>
  <c r="BY56" i="13"/>
  <c r="BI56" i="13"/>
  <c r="AS56" i="13"/>
  <c r="AC56" i="13"/>
  <c r="BV56" i="13"/>
  <c r="BF56" i="13"/>
  <c r="AP56" i="13"/>
  <c r="Z56" i="13"/>
  <c r="CI130" i="13"/>
  <c r="CF130" i="13"/>
  <c r="CC130" i="13"/>
  <c r="BU130" i="13"/>
  <c r="BM130" i="13"/>
  <c r="BE130" i="13"/>
  <c r="AW130" i="13"/>
  <c r="AO130" i="13"/>
  <c r="AG130" i="13"/>
  <c r="Y130" i="13"/>
  <c r="CK130" i="13"/>
  <c r="CA130" i="13"/>
  <c r="BS130" i="13"/>
  <c r="BK130" i="13"/>
  <c r="BC130" i="13"/>
  <c r="AU130" i="13"/>
  <c r="AM130" i="13"/>
  <c r="AE130" i="13"/>
  <c r="W130" i="13"/>
  <c r="CJ130" i="13"/>
  <c r="BZ130" i="13"/>
  <c r="BR130" i="13"/>
  <c r="BJ130" i="13"/>
  <c r="BB130" i="13"/>
  <c r="AT130" i="13"/>
  <c r="AL130" i="13"/>
  <c r="AD130" i="13"/>
  <c r="V130" i="13"/>
  <c r="CG130" i="13"/>
  <c r="BX130" i="13"/>
  <c r="BP130" i="13"/>
  <c r="BH130" i="13"/>
  <c r="AZ130" i="13"/>
  <c r="AR130" i="13"/>
  <c r="AJ130" i="13"/>
  <c r="AB130" i="13"/>
  <c r="T130" i="13"/>
  <c r="BW130" i="13"/>
  <c r="BG130" i="13"/>
  <c r="AQ130" i="13"/>
  <c r="AA130" i="13"/>
  <c r="BV130" i="13"/>
  <c r="BF130" i="13"/>
  <c r="AP130" i="13"/>
  <c r="Z130" i="13"/>
  <c r="BT130" i="13"/>
  <c r="BD130" i="13"/>
  <c r="AN130" i="13"/>
  <c r="X130" i="13"/>
  <c r="BQ130" i="13"/>
  <c r="AV130" i="13"/>
  <c r="S130" i="13"/>
  <c r="CE130" i="13"/>
  <c r="BI130" i="13"/>
  <c r="AH130" i="13"/>
  <c r="CD130" i="13"/>
  <c r="BA130" i="13"/>
  <c r="AF130" i="13"/>
  <c r="BY130" i="13"/>
  <c r="AX130" i="13"/>
  <c r="U130" i="13"/>
  <c r="CB130" i="13"/>
  <c r="AC130" i="13"/>
  <c r="BL130" i="13"/>
  <c r="AY130" i="13"/>
  <c r="AS130" i="13"/>
  <c r="AK130" i="13"/>
  <c r="AI130" i="13"/>
  <c r="R130" i="13"/>
  <c r="CH130" i="13"/>
  <c r="BO130" i="13"/>
  <c r="BN130" i="13"/>
  <c r="CI92" i="13"/>
  <c r="CA92" i="13"/>
  <c r="BS92" i="13"/>
  <c r="BK92" i="13"/>
  <c r="BC92" i="13"/>
  <c r="AU92" i="13"/>
  <c r="AM92" i="13"/>
  <c r="AE92" i="13"/>
  <c r="W92" i="13"/>
  <c r="CF92" i="13"/>
  <c r="BX92" i="13"/>
  <c r="BP92" i="13"/>
  <c r="BH92" i="13"/>
  <c r="AZ92" i="13"/>
  <c r="AR92" i="13"/>
  <c r="AJ92" i="13"/>
  <c r="AB92" i="13"/>
  <c r="T92" i="13"/>
  <c r="CK92" i="13"/>
  <c r="BZ92" i="13"/>
  <c r="BO92" i="13"/>
  <c r="BE92" i="13"/>
  <c r="AT92" i="13"/>
  <c r="AI92" i="13"/>
  <c r="Y92" i="13"/>
  <c r="CJ92" i="13"/>
  <c r="BY92" i="13"/>
  <c r="BN92" i="13"/>
  <c r="BD92" i="13"/>
  <c r="AS92" i="13"/>
  <c r="AH92" i="13"/>
  <c r="X92" i="13"/>
  <c r="CH92" i="13"/>
  <c r="BW92" i="13"/>
  <c r="BM92" i="13"/>
  <c r="BB92" i="13"/>
  <c r="AQ92" i="13"/>
  <c r="AG92" i="13"/>
  <c r="V92" i="13"/>
  <c r="CG92" i="13"/>
  <c r="BV92" i="13"/>
  <c r="BL92" i="13"/>
  <c r="BA92" i="13"/>
  <c r="AP92" i="13"/>
  <c r="AF92" i="13"/>
  <c r="U92" i="13"/>
  <c r="CE92" i="13"/>
  <c r="BU92" i="13"/>
  <c r="BJ92" i="13"/>
  <c r="AY92" i="13"/>
  <c r="AO92" i="13"/>
  <c r="AD92" i="13"/>
  <c r="S92" i="13"/>
  <c r="CD92" i="13"/>
  <c r="BT92" i="13"/>
  <c r="BI92" i="13"/>
  <c r="AX92" i="13"/>
  <c r="AN92" i="13"/>
  <c r="AC92" i="13"/>
  <c r="R92" i="13"/>
  <c r="CC92" i="13"/>
  <c r="BR92" i="13"/>
  <c r="BG92" i="13"/>
  <c r="AW92" i="13"/>
  <c r="AL92" i="13"/>
  <c r="AA92" i="13"/>
  <c r="CB92" i="13"/>
  <c r="BQ92" i="13"/>
  <c r="BF92" i="13"/>
  <c r="AV92" i="13"/>
  <c r="AK92" i="13"/>
  <c r="Z92" i="13"/>
  <c r="CK140" i="12" l="1"/>
  <c r="CJ140" i="12"/>
  <c r="CI140" i="12"/>
  <c r="CH140" i="12"/>
  <c r="CG140" i="12"/>
  <c r="CF140" i="12"/>
  <c r="CE140" i="12"/>
  <c r="CD140" i="12"/>
  <c r="CC140" i="12"/>
  <c r="CB140" i="12"/>
  <c r="CA140" i="12"/>
  <c r="BZ140" i="12"/>
  <c r="BY140" i="12"/>
  <c r="BX140" i="12"/>
  <c r="BW140" i="12"/>
  <c r="BV140" i="12"/>
  <c r="BU140" i="12"/>
  <c r="BT140" i="12"/>
  <c r="BS140" i="12"/>
  <c r="BR140" i="12"/>
  <c r="BQ140" i="12"/>
  <c r="BP140" i="12"/>
  <c r="BO140" i="12"/>
  <c r="BN140" i="12"/>
  <c r="BM140" i="12"/>
  <c r="BL140" i="12"/>
  <c r="BK140" i="12"/>
  <c r="BJ140" i="12"/>
  <c r="BI140" i="12"/>
  <c r="BH140" i="12"/>
  <c r="BG140" i="12"/>
  <c r="BF140" i="12"/>
  <c r="BE140" i="12"/>
  <c r="BD140" i="12"/>
  <c r="BC140" i="12"/>
  <c r="BB140" i="12"/>
  <c r="BA140" i="12"/>
  <c r="AZ140" i="12"/>
  <c r="AY140" i="12"/>
  <c r="AX140" i="12"/>
  <c r="AW140" i="12"/>
  <c r="AV140" i="12"/>
  <c r="AU140" i="12"/>
  <c r="AT140" i="12"/>
  <c r="AS140" i="12"/>
  <c r="AR140" i="12"/>
  <c r="AQ140" i="12"/>
  <c r="AP140" i="12"/>
  <c r="AO140" i="12"/>
  <c r="AN140" i="12"/>
  <c r="AM140" i="12"/>
  <c r="AL140" i="12"/>
  <c r="AK140" i="12"/>
  <c r="AJ140" i="12"/>
  <c r="AI140" i="12"/>
  <c r="AH140" i="12"/>
  <c r="AG140" i="12"/>
  <c r="AF140" i="12"/>
  <c r="AE140" i="12"/>
  <c r="AD140" i="12"/>
  <c r="AC140" i="12"/>
  <c r="AB140" i="12"/>
  <c r="AA140" i="12"/>
  <c r="Z140" i="12"/>
  <c r="Y140" i="12"/>
  <c r="X140" i="12"/>
  <c r="W140" i="12"/>
  <c r="V140" i="12"/>
  <c r="U140" i="12"/>
  <c r="T140" i="12"/>
  <c r="S140" i="12"/>
  <c r="R140" i="12"/>
  <c r="CK140" i="11" l="1"/>
  <c r="CJ140" i="11"/>
  <c r="CI140" i="11"/>
  <c r="CH140" i="11"/>
  <c r="CG140" i="11"/>
  <c r="CF140" i="11"/>
  <c r="CE140" i="11"/>
  <c r="CD140" i="11"/>
  <c r="CC140" i="11"/>
  <c r="CB140" i="11"/>
  <c r="CA140" i="11"/>
  <c r="BZ140" i="11"/>
  <c r="BY140" i="11"/>
  <c r="BX140" i="11"/>
  <c r="BW140" i="11"/>
  <c r="BV140" i="11"/>
  <c r="BU140" i="11"/>
  <c r="BT140" i="11"/>
  <c r="BS140" i="11"/>
  <c r="BR140" i="11"/>
  <c r="BQ140" i="11"/>
  <c r="BP140" i="11"/>
  <c r="BO140" i="11"/>
  <c r="BN140" i="11"/>
  <c r="BM140" i="11"/>
  <c r="BL140" i="11"/>
  <c r="BK140" i="11"/>
  <c r="BJ140" i="11"/>
  <c r="BI140" i="11"/>
  <c r="BH140" i="11"/>
  <c r="BG140" i="11"/>
  <c r="BF140" i="11"/>
  <c r="BE140" i="11"/>
  <c r="BD140" i="11"/>
  <c r="BC140"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AD140" i="11"/>
  <c r="AC140" i="11"/>
  <c r="AB140" i="11"/>
  <c r="AA140" i="11"/>
  <c r="Z140" i="11"/>
  <c r="Y140" i="11"/>
  <c r="X140" i="11"/>
  <c r="W140" i="11"/>
  <c r="V140" i="11"/>
  <c r="U140" i="11"/>
  <c r="T140" i="11"/>
  <c r="S140" i="11"/>
  <c r="R140" i="11"/>
  <c r="Q139" i="11"/>
  <c r="N139" i="11"/>
  <c r="M139" i="11"/>
  <c r="I139" i="11"/>
  <c r="H139" i="11"/>
  <c r="J139" i="11" s="1"/>
  <c r="F139" i="11"/>
  <c r="Q138" i="11"/>
  <c r="N138" i="11"/>
  <c r="M138" i="11"/>
  <c r="I138" i="11"/>
  <c r="H138" i="11"/>
  <c r="F138" i="11"/>
  <c r="Q137" i="11"/>
  <c r="N137" i="11"/>
  <c r="M137" i="11"/>
  <c r="I137" i="11"/>
  <c r="J137" i="11" s="1"/>
  <c r="H137" i="11"/>
  <c r="F137" i="11"/>
  <c r="Q136" i="11"/>
  <c r="N136" i="11"/>
  <c r="M136" i="11"/>
  <c r="O136" i="11" s="1"/>
  <c r="I136" i="11"/>
  <c r="H136" i="11"/>
  <c r="F136" i="11"/>
  <c r="Q135" i="11"/>
  <c r="N135" i="11"/>
  <c r="M135" i="11"/>
  <c r="I135" i="11"/>
  <c r="H135" i="11"/>
  <c r="F135" i="11"/>
  <c r="Q134" i="11"/>
  <c r="O134" i="11"/>
  <c r="N134" i="11"/>
  <c r="M134" i="11"/>
  <c r="I134" i="11"/>
  <c r="H134" i="11"/>
  <c r="F134" i="11"/>
  <c r="Q133" i="11"/>
  <c r="N133" i="11"/>
  <c r="M133" i="11"/>
  <c r="I133" i="11"/>
  <c r="H133" i="11"/>
  <c r="F133" i="11"/>
  <c r="Q132" i="11"/>
  <c r="N132" i="11"/>
  <c r="O132" i="11" s="1"/>
  <c r="M132" i="11"/>
  <c r="I132" i="11"/>
  <c r="H132" i="11"/>
  <c r="F132" i="11"/>
  <c r="Q131" i="11"/>
  <c r="N131" i="11"/>
  <c r="M131" i="11"/>
  <c r="I131" i="11"/>
  <c r="J131" i="11" s="1"/>
  <c r="H131" i="11"/>
  <c r="F131" i="11"/>
  <c r="Q130" i="11"/>
  <c r="N130" i="11"/>
  <c r="M130" i="11"/>
  <c r="I130" i="11"/>
  <c r="H130" i="11"/>
  <c r="J130" i="11" s="1"/>
  <c r="F130" i="11"/>
  <c r="Q129" i="11"/>
  <c r="N129" i="11"/>
  <c r="M129" i="11"/>
  <c r="I129" i="11"/>
  <c r="J129" i="11" s="1"/>
  <c r="P129" i="11" s="1"/>
  <c r="H129" i="11"/>
  <c r="F129" i="11"/>
  <c r="Q128" i="11"/>
  <c r="N128" i="11"/>
  <c r="M128" i="11"/>
  <c r="I128" i="11"/>
  <c r="H128" i="11"/>
  <c r="F128" i="11"/>
  <c r="Q127" i="11"/>
  <c r="N127" i="11"/>
  <c r="O127" i="11" s="1"/>
  <c r="M127" i="11"/>
  <c r="I127" i="11"/>
  <c r="H127" i="11"/>
  <c r="J127" i="11" s="1"/>
  <c r="F127" i="11"/>
  <c r="Q126" i="11"/>
  <c r="N126" i="11"/>
  <c r="M126" i="11"/>
  <c r="I126" i="11"/>
  <c r="H126" i="11"/>
  <c r="F126" i="11"/>
  <c r="Q125" i="11"/>
  <c r="N125" i="11"/>
  <c r="M125" i="11"/>
  <c r="I125" i="11"/>
  <c r="H125" i="11"/>
  <c r="F125" i="11"/>
  <c r="Q124" i="11"/>
  <c r="N124" i="11"/>
  <c r="M124" i="11"/>
  <c r="I124" i="11"/>
  <c r="H124" i="11"/>
  <c r="F124" i="11"/>
  <c r="Q123" i="11"/>
  <c r="O123" i="11"/>
  <c r="N123" i="11"/>
  <c r="M123" i="11"/>
  <c r="I123" i="11"/>
  <c r="H123" i="11"/>
  <c r="F123" i="11"/>
  <c r="Q122" i="11"/>
  <c r="N122" i="11"/>
  <c r="O122" i="11" s="1"/>
  <c r="M122" i="11"/>
  <c r="I122" i="11"/>
  <c r="H122" i="11"/>
  <c r="F122" i="11"/>
  <c r="Q121" i="11"/>
  <c r="N121" i="11"/>
  <c r="M121" i="11"/>
  <c r="I121" i="11"/>
  <c r="J121" i="11" s="1"/>
  <c r="H121" i="11"/>
  <c r="F121" i="11"/>
  <c r="Q120" i="11"/>
  <c r="N120" i="11"/>
  <c r="M120" i="11"/>
  <c r="I120" i="11"/>
  <c r="H120" i="11"/>
  <c r="F120" i="11"/>
  <c r="Q119" i="11"/>
  <c r="N119" i="11"/>
  <c r="M119" i="11"/>
  <c r="I119" i="11"/>
  <c r="H119" i="11"/>
  <c r="F119" i="11"/>
  <c r="Q118" i="11"/>
  <c r="N118" i="11"/>
  <c r="M118" i="11"/>
  <c r="I118" i="11"/>
  <c r="H118" i="11"/>
  <c r="F118" i="11"/>
  <c r="Q117" i="11"/>
  <c r="N117" i="11"/>
  <c r="M117" i="11"/>
  <c r="I117" i="11"/>
  <c r="H117" i="11"/>
  <c r="F117" i="11"/>
  <c r="Q116" i="11"/>
  <c r="N116" i="11"/>
  <c r="M116" i="11"/>
  <c r="I116" i="11"/>
  <c r="H116" i="11"/>
  <c r="F116" i="11"/>
  <c r="Q115" i="11"/>
  <c r="N115" i="11"/>
  <c r="M115" i="11"/>
  <c r="I115" i="11"/>
  <c r="H115" i="11"/>
  <c r="F115" i="11"/>
  <c r="Q114" i="11"/>
  <c r="N114" i="11"/>
  <c r="M114" i="11"/>
  <c r="I114" i="11"/>
  <c r="H114" i="11"/>
  <c r="F114" i="11"/>
  <c r="Q113" i="11"/>
  <c r="N113" i="11"/>
  <c r="M113" i="11"/>
  <c r="I113" i="11"/>
  <c r="J113" i="11" s="1"/>
  <c r="H113" i="11"/>
  <c r="F113" i="11"/>
  <c r="Q112" i="11"/>
  <c r="N112" i="11"/>
  <c r="M112" i="11"/>
  <c r="I112" i="11"/>
  <c r="H112" i="11"/>
  <c r="F112" i="11"/>
  <c r="Q111" i="11"/>
  <c r="N111" i="11"/>
  <c r="M111" i="11"/>
  <c r="I111" i="11"/>
  <c r="H111" i="11"/>
  <c r="J111" i="11" s="1"/>
  <c r="F111" i="11"/>
  <c r="Q110" i="11"/>
  <c r="N110" i="11"/>
  <c r="M110" i="11"/>
  <c r="I110" i="11"/>
  <c r="H110" i="11"/>
  <c r="F110" i="11"/>
  <c r="Q109" i="11"/>
  <c r="N109" i="11"/>
  <c r="M109" i="11"/>
  <c r="I109" i="11"/>
  <c r="H109" i="11"/>
  <c r="F109" i="11"/>
  <c r="Q108" i="11"/>
  <c r="N108" i="11"/>
  <c r="O108" i="11" s="1"/>
  <c r="M108" i="11"/>
  <c r="I108" i="11"/>
  <c r="H108" i="11"/>
  <c r="F108" i="11"/>
  <c r="Q107" i="11"/>
  <c r="O107" i="11"/>
  <c r="N107" i="11"/>
  <c r="M107" i="11"/>
  <c r="I107" i="11"/>
  <c r="H107" i="11"/>
  <c r="F107" i="11"/>
  <c r="Q106" i="11"/>
  <c r="N106" i="11"/>
  <c r="M106" i="11"/>
  <c r="I106" i="11"/>
  <c r="H106" i="11"/>
  <c r="F106" i="11"/>
  <c r="Q105" i="11"/>
  <c r="N105" i="11"/>
  <c r="M105" i="11"/>
  <c r="I105" i="11"/>
  <c r="H105" i="11"/>
  <c r="J105" i="11" s="1"/>
  <c r="P105" i="11" s="1"/>
  <c r="Z105" i="11" s="1"/>
  <c r="F105" i="11"/>
  <c r="Q104" i="11"/>
  <c r="N104" i="11"/>
  <c r="O104" i="11" s="1"/>
  <c r="M104" i="11"/>
  <c r="I104" i="11"/>
  <c r="H104" i="11"/>
  <c r="F104" i="11"/>
  <c r="Q103" i="11"/>
  <c r="N103" i="11"/>
  <c r="O103" i="11" s="1"/>
  <c r="M103" i="11"/>
  <c r="I103" i="11"/>
  <c r="H103" i="11"/>
  <c r="F103" i="11"/>
  <c r="Q102" i="11"/>
  <c r="N102" i="11"/>
  <c r="M102" i="11"/>
  <c r="I102" i="11"/>
  <c r="H102" i="11"/>
  <c r="F102" i="11"/>
  <c r="Q101" i="11"/>
  <c r="N101" i="11"/>
  <c r="M101" i="11"/>
  <c r="I101" i="11"/>
  <c r="J101" i="11" s="1"/>
  <c r="H101" i="11"/>
  <c r="F101" i="11"/>
  <c r="Q100" i="11"/>
  <c r="N100" i="11"/>
  <c r="M100" i="11"/>
  <c r="I100" i="11"/>
  <c r="H100" i="11"/>
  <c r="F100" i="11"/>
  <c r="Q99" i="11"/>
  <c r="N99" i="11"/>
  <c r="M99" i="11"/>
  <c r="I99" i="11"/>
  <c r="J99" i="11" s="1"/>
  <c r="H99" i="11"/>
  <c r="F99" i="11"/>
  <c r="Q98" i="11"/>
  <c r="N98" i="11"/>
  <c r="O98" i="11" s="1"/>
  <c r="M98" i="11"/>
  <c r="I98" i="11"/>
  <c r="H98" i="11"/>
  <c r="F98" i="11"/>
  <c r="Q97" i="11"/>
  <c r="N97" i="11"/>
  <c r="M97" i="11"/>
  <c r="I97" i="11"/>
  <c r="H97" i="11"/>
  <c r="F97" i="11"/>
  <c r="Q96" i="11"/>
  <c r="N96" i="11"/>
  <c r="M96" i="11"/>
  <c r="I96" i="11"/>
  <c r="H96" i="11"/>
  <c r="F96" i="11"/>
  <c r="Q95" i="11"/>
  <c r="N95" i="11"/>
  <c r="M95" i="11"/>
  <c r="O95" i="11" s="1"/>
  <c r="I95" i="11"/>
  <c r="H95" i="11"/>
  <c r="F95" i="11"/>
  <c r="Q94" i="11"/>
  <c r="N94" i="11"/>
  <c r="M94" i="11"/>
  <c r="I94" i="11"/>
  <c r="H94" i="11"/>
  <c r="F94" i="11"/>
  <c r="Q93" i="11"/>
  <c r="N93" i="11"/>
  <c r="M93" i="11"/>
  <c r="I93" i="11"/>
  <c r="J93" i="11" s="1"/>
  <c r="H93" i="11"/>
  <c r="F93" i="11"/>
  <c r="Q92" i="11"/>
  <c r="N92" i="11"/>
  <c r="M92" i="11"/>
  <c r="I92" i="11"/>
  <c r="H92" i="11"/>
  <c r="F92" i="11"/>
  <c r="Q91" i="11"/>
  <c r="N91" i="11"/>
  <c r="M91" i="11"/>
  <c r="I91" i="11"/>
  <c r="H91" i="11"/>
  <c r="F91" i="11"/>
  <c r="Q90" i="11"/>
  <c r="N90" i="11"/>
  <c r="O90" i="11" s="1"/>
  <c r="M90" i="11"/>
  <c r="I90" i="11"/>
  <c r="H90" i="11"/>
  <c r="J90" i="11" s="1"/>
  <c r="F90" i="11"/>
  <c r="Q89" i="11"/>
  <c r="N89" i="11"/>
  <c r="M89" i="11"/>
  <c r="I89" i="11"/>
  <c r="J89" i="11" s="1"/>
  <c r="P89" i="11" s="1"/>
  <c r="H89" i="11"/>
  <c r="F89" i="11"/>
  <c r="Q88" i="11"/>
  <c r="N88" i="11"/>
  <c r="M88" i="11"/>
  <c r="I88" i="11"/>
  <c r="H88" i="11"/>
  <c r="F88" i="11"/>
  <c r="Q87" i="11"/>
  <c r="N87" i="11"/>
  <c r="M87" i="11"/>
  <c r="O87" i="11" s="1"/>
  <c r="I87" i="11"/>
  <c r="H87" i="11"/>
  <c r="J87" i="11" s="1"/>
  <c r="F87" i="11"/>
  <c r="Q86" i="11"/>
  <c r="N86" i="11"/>
  <c r="O86" i="11" s="1"/>
  <c r="M86" i="11"/>
  <c r="I86" i="11"/>
  <c r="H86" i="11"/>
  <c r="F86" i="11"/>
  <c r="Q85" i="11"/>
  <c r="N85" i="11"/>
  <c r="M85" i="11"/>
  <c r="J85" i="11"/>
  <c r="I85" i="11"/>
  <c r="H85" i="11"/>
  <c r="F85" i="11"/>
  <c r="Q84" i="11"/>
  <c r="N84" i="11"/>
  <c r="O84" i="11" s="1"/>
  <c r="M84" i="11"/>
  <c r="I84" i="11"/>
  <c r="H84" i="11"/>
  <c r="F84" i="11"/>
  <c r="Q83" i="11"/>
  <c r="N83" i="11"/>
  <c r="M83" i="11"/>
  <c r="I83" i="11"/>
  <c r="H83" i="11"/>
  <c r="F83" i="11"/>
  <c r="Q82" i="11"/>
  <c r="N82" i="11"/>
  <c r="M82" i="11"/>
  <c r="I82" i="11"/>
  <c r="H82" i="11"/>
  <c r="F82" i="11"/>
  <c r="Q81" i="11"/>
  <c r="N81" i="11"/>
  <c r="M81" i="11"/>
  <c r="I81" i="11"/>
  <c r="J81" i="11" s="1"/>
  <c r="P81" i="11" s="1"/>
  <c r="AH81" i="11" s="1"/>
  <c r="H81" i="11"/>
  <c r="F81" i="11"/>
  <c r="Q80" i="11"/>
  <c r="N80" i="11"/>
  <c r="M80" i="11"/>
  <c r="O80" i="11" s="1"/>
  <c r="I80" i="11"/>
  <c r="J80" i="11" s="1"/>
  <c r="P80" i="11" s="1"/>
  <c r="H80" i="11"/>
  <c r="F80" i="11"/>
  <c r="Q79" i="11"/>
  <c r="N79" i="11"/>
  <c r="M79" i="11"/>
  <c r="I79" i="11"/>
  <c r="J79" i="11" s="1"/>
  <c r="H79" i="11"/>
  <c r="F79" i="11"/>
  <c r="Q78" i="11"/>
  <c r="N78" i="11"/>
  <c r="M78" i="11"/>
  <c r="I78" i="11"/>
  <c r="H78" i="11"/>
  <c r="F78" i="11"/>
  <c r="Q77" i="11"/>
  <c r="N77" i="11"/>
  <c r="M77" i="11"/>
  <c r="I77" i="11"/>
  <c r="H77" i="11"/>
  <c r="F77" i="11"/>
  <c r="Q76" i="11"/>
  <c r="N76" i="11"/>
  <c r="M76" i="11"/>
  <c r="O76" i="11" s="1"/>
  <c r="I76" i="11"/>
  <c r="H76" i="11"/>
  <c r="F76" i="11"/>
  <c r="Q75" i="11"/>
  <c r="N75" i="11"/>
  <c r="O75" i="11" s="1"/>
  <c r="M75" i="11"/>
  <c r="I75" i="11"/>
  <c r="H75" i="11"/>
  <c r="J75" i="11" s="1"/>
  <c r="P75" i="11" s="1"/>
  <c r="F75" i="11"/>
  <c r="Q74" i="11"/>
  <c r="N74" i="11"/>
  <c r="M74" i="11"/>
  <c r="I74" i="11"/>
  <c r="H74" i="11"/>
  <c r="F74" i="11"/>
  <c r="Q73" i="11"/>
  <c r="N73" i="11"/>
  <c r="M73" i="11"/>
  <c r="I73" i="11"/>
  <c r="J73" i="11" s="1"/>
  <c r="H73" i="11"/>
  <c r="F73" i="11"/>
  <c r="Q72" i="11"/>
  <c r="N72" i="11"/>
  <c r="M72" i="11"/>
  <c r="O72" i="11" s="1"/>
  <c r="I72" i="11"/>
  <c r="H72" i="11"/>
  <c r="F72" i="11"/>
  <c r="Q71" i="11"/>
  <c r="N71" i="11"/>
  <c r="O71" i="11" s="1"/>
  <c r="M71" i="11"/>
  <c r="I71" i="11"/>
  <c r="H71" i="11"/>
  <c r="F71" i="11"/>
  <c r="Q70" i="11"/>
  <c r="N70" i="11"/>
  <c r="M70" i="11"/>
  <c r="I70" i="11"/>
  <c r="H70" i="11"/>
  <c r="F70" i="11"/>
  <c r="Q69" i="11"/>
  <c r="N69" i="11"/>
  <c r="M69" i="11"/>
  <c r="I69" i="11"/>
  <c r="H69" i="11"/>
  <c r="F69" i="11"/>
  <c r="Q68" i="11"/>
  <c r="N68" i="11"/>
  <c r="M68" i="11"/>
  <c r="I68" i="11"/>
  <c r="H68" i="11"/>
  <c r="F68" i="11"/>
  <c r="Q67" i="11"/>
  <c r="N67" i="11"/>
  <c r="M67" i="11"/>
  <c r="O67" i="11" s="1"/>
  <c r="I67" i="11"/>
  <c r="J67" i="11" s="1"/>
  <c r="H67" i="11"/>
  <c r="F67" i="11"/>
  <c r="Q66" i="11"/>
  <c r="N66" i="11"/>
  <c r="M66" i="11"/>
  <c r="I66" i="11"/>
  <c r="H66" i="11"/>
  <c r="J66" i="11" s="1"/>
  <c r="F66" i="11"/>
  <c r="Q65" i="11"/>
  <c r="N65" i="11"/>
  <c r="M65" i="11"/>
  <c r="I65" i="11"/>
  <c r="H65" i="11"/>
  <c r="F65" i="11"/>
  <c r="Q64" i="11"/>
  <c r="N64" i="11"/>
  <c r="O64" i="11" s="1"/>
  <c r="M64" i="11"/>
  <c r="I64" i="11"/>
  <c r="H64" i="11"/>
  <c r="F64" i="11"/>
  <c r="Q63" i="11"/>
  <c r="N63" i="11"/>
  <c r="M63" i="11"/>
  <c r="O63" i="11" s="1"/>
  <c r="I63" i="11"/>
  <c r="H63" i="11"/>
  <c r="F63" i="11"/>
  <c r="Q62" i="11"/>
  <c r="N62" i="11"/>
  <c r="M62" i="11"/>
  <c r="I62" i="11"/>
  <c r="H62" i="11"/>
  <c r="J62" i="11" s="1"/>
  <c r="F62" i="11"/>
  <c r="Q61" i="11"/>
  <c r="N61" i="11"/>
  <c r="M61" i="11"/>
  <c r="I61" i="11"/>
  <c r="H61" i="11"/>
  <c r="J61" i="11" s="1"/>
  <c r="P61" i="11" s="1"/>
  <c r="F61" i="11"/>
  <c r="Q60" i="11"/>
  <c r="N60" i="11"/>
  <c r="M60" i="11"/>
  <c r="I60" i="11"/>
  <c r="H60" i="11"/>
  <c r="F60" i="11"/>
  <c r="Q59" i="11"/>
  <c r="N59" i="11"/>
  <c r="M59" i="11"/>
  <c r="I59" i="11"/>
  <c r="H59" i="11"/>
  <c r="F59" i="11"/>
  <c r="Q58" i="11"/>
  <c r="N58" i="11"/>
  <c r="O58" i="11" s="1"/>
  <c r="M58" i="11"/>
  <c r="I58" i="11"/>
  <c r="H58" i="11"/>
  <c r="F58" i="11"/>
  <c r="Q57" i="11"/>
  <c r="N57" i="11"/>
  <c r="O57" i="11" s="1"/>
  <c r="M57" i="11"/>
  <c r="I57" i="11"/>
  <c r="H57" i="11"/>
  <c r="J57" i="11" s="1"/>
  <c r="F57" i="11"/>
  <c r="Q56" i="11"/>
  <c r="N56" i="11"/>
  <c r="M56" i="11"/>
  <c r="O56" i="11" s="1"/>
  <c r="I56" i="11"/>
  <c r="H56" i="11"/>
  <c r="F56" i="11"/>
  <c r="Q55" i="11"/>
  <c r="N55" i="11"/>
  <c r="O55" i="11" s="1"/>
  <c r="M55" i="11"/>
  <c r="I55" i="11"/>
  <c r="H55" i="11"/>
  <c r="F55" i="11"/>
  <c r="Q54" i="11"/>
  <c r="N54" i="11"/>
  <c r="O54" i="11" s="1"/>
  <c r="M54" i="11"/>
  <c r="I54" i="11"/>
  <c r="J54" i="11" s="1"/>
  <c r="P54" i="11" s="1"/>
  <c r="H54" i="11"/>
  <c r="F54" i="11"/>
  <c r="Q53" i="11"/>
  <c r="N53" i="11"/>
  <c r="O53" i="11" s="1"/>
  <c r="M53" i="11"/>
  <c r="I53" i="11"/>
  <c r="J53" i="11" s="1"/>
  <c r="P53" i="11" s="1"/>
  <c r="H53" i="11"/>
  <c r="F53" i="11"/>
  <c r="Q52" i="11"/>
  <c r="N52" i="11"/>
  <c r="M52" i="11"/>
  <c r="I52" i="11"/>
  <c r="H52" i="11"/>
  <c r="F52" i="11"/>
  <c r="Q51" i="11"/>
  <c r="N51" i="11"/>
  <c r="M51" i="11"/>
  <c r="I51" i="11"/>
  <c r="H51" i="11"/>
  <c r="F51" i="11"/>
  <c r="Q50" i="11"/>
  <c r="N50" i="11"/>
  <c r="O50" i="11" s="1"/>
  <c r="M50" i="11"/>
  <c r="I50" i="11"/>
  <c r="H50" i="11"/>
  <c r="F50" i="11"/>
  <c r="Q49" i="11"/>
  <c r="N49" i="11"/>
  <c r="M49" i="11"/>
  <c r="I49" i="11"/>
  <c r="J49" i="11" s="1"/>
  <c r="H49" i="11"/>
  <c r="F49" i="11"/>
  <c r="BJ129" i="11" l="1"/>
  <c r="CH129" i="11"/>
  <c r="P67" i="11"/>
  <c r="P90" i="11"/>
  <c r="J50" i="11"/>
  <c r="P50" i="11" s="1"/>
  <c r="O51" i="11"/>
  <c r="J60" i="11"/>
  <c r="J94" i="11"/>
  <c r="P94" i="11" s="1"/>
  <c r="R94" i="11" s="1"/>
  <c r="J98" i="11"/>
  <c r="P98" i="11" s="1"/>
  <c r="J104" i="11"/>
  <c r="P104" i="11" s="1"/>
  <c r="J110" i="11"/>
  <c r="P110" i="11" s="1"/>
  <c r="O115" i="11"/>
  <c r="J118" i="11"/>
  <c r="P118" i="11" s="1"/>
  <c r="BX118" i="11" s="1"/>
  <c r="O119" i="11"/>
  <c r="O124" i="11"/>
  <c r="O128" i="11"/>
  <c r="P128" i="11" s="1"/>
  <c r="J132" i="11"/>
  <c r="P132" i="11" s="1"/>
  <c r="O133" i="11"/>
  <c r="P131" i="11"/>
  <c r="P127" i="11"/>
  <c r="J59" i="11"/>
  <c r="O94" i="11"/>
  <c r="O99" i="11"/>
  <c r="P99" i="11" s="1"/>
  <c r="O100" i="11"/>
  <c r="J109" i="11"/>
  <c r="P109" i="11" s="1"/>
  <c r="O114" i="11"/>
  <c r="O118" i="11"/>
  <c r="J136" i="11"/>
  <c r="P136" i="11" s="1"/>
  <c r="O68" i="11"/>
  <c r="J108" i="11"/>
  <c r="O49" i="11"/>
  <c r="P49" i="11" s="1"/>
  <c r="O59" i="11"/>
  <c r="J70" i="11"/>
  <c r="J83" i="11"/>
  <c r="P83" i="11" s="1"/>
  <c r="O85" i="11"/>
  <c r="J88" i="11"/>
  <c r="O93" i="11"/>
  <c r="P93" i="11" s="1"/>
  <c r="CA93" i="11" s="1"/>
  <c r="O102" i="11"/>
  <c r="J112" i="11"/>
  <c r="P112" i="11" s="1"/>
  <c r="J116" i="11"/>
  <c r="P116" i="11" s="1"/>
  <c r="O126" i="11"/>
  <c r="O131" i="11"/>
  <c r="P62" i="11"/>
  <c r="J71" i="11"/>
  <c r="P71" i="11" s="1"/>
  <c r="AD71" i="11" s="1"/>
  <c r="O81" i="11"/>
  <c r="O135" i="11"/>
  <c r="J58" i="11"/>
  <c r="P58" i="11" s="1"/>
  <c r="O62" i="11"/>
  <c r="J77" i="11"/>
  <c r="O88" i="11"/>
  <c r="O96" i="11"/>
  <c r="J106" i="11"/>
  <c r="P106" i="11" s="1"/>
  <c r="O112" i="11"/>
  <c r="O116" i="11"/>
  <c r="J124" i="11"/>
  <c r="P124" i="11" s="1"/>
  <c r="AZ124" i="11" s="1"/>
  <c r="O125" i="11"/>
  <c r="J128" i="11"/>
  <c r="AP54" i="11"/>
  <c r="AQ54" i="11" s="1"/>
  <c r="AB54" i="11"/>
  <c r="R54" i="11"/>
  <c r="CD54" i="11"/>
  <c r="CE54" i="11" s="1"/>
  <c r="BP54" i="11"/>
  <c r="BY136" i="11"/>
  <c r="BL110" i="11"/>
  <c r="BD110" i="11"/>
  <c r="AL110" i="11"/>
  <c r="AM110" i="11" s="1"/>
  <c r="X110" i="11"/>
  <c r="Y110" i="11" s="1"/>
  <c r="BZ110" i="11"/>
  <c r="CA110" i="11" s="1"/>
  <c r="BR110" i="11"/>
  <c r="BW67" i="11"/>
  <c r="AF67" i="11"/>
  <c r="X89" i="11"/>
  <c r="CJ89" i="11"/>
  <c r="BP89" i="11"/>
  <c r="BQ89" i="11" s="1"/>
  <c r="AV89" i="11"/>
  <c r="AB89" i="11"/>
  <c r="CB93" i="11"/>
  <c r="BT127" i="11"/>
  <c r="BL127" i="11"/>
  <c r="BC127" i="11"/>
  <c r="AM90" i="11"/>
  <c r="AJ90" i="11"/>
  <c r="AX75" i="11"/>
  <c r="AL75" i="11"/>
  <c r="BX75" i="11"/>
  <c r="AD75" i="11"/>
  <c r="BV75" i="11"/>
  <c r="BL75" i="11"/>
  <c r="X75" i="11"/>
  <c r="Y75" i="11" s="1"/>
  <c r="BD75" i="11"/>
  <c r="CB83" i="11"/>
  <c r="AF83" i="11"/>
  <c r="AG83" i="11" s="1"/>
  <c r="T98" i="11"/>
  <c r="AJ98" i="11"/>
  <c r="BP98" i="11"/>
  <c r="P57" i="11"/>
  <c r="J65" i="11"/>
  <c r="O69" i="11"/>
  <c r="O77" i="11"/>
  <c r="P77" i="11" s="1"/>
  <c r="X77" i="11" s="1"/>
  <c r="J103" i="11"/>
  <c r="P103" i="11" s="1"/>
  <c r="O105" i="11"/>
  <c r="O106" i="11"/>
  <c r="J107" i="11"/>
  <c r="P107" i="11" s="1"/>
  <c r="AT109" i="11"/>
  <c r="O113" i="11"/>
  <c r="P113" i="11" s="1"/>
  <c r="J122" i="11"/>
  <c r="P122" i="11" s="1"/>
  <c r="CJ122" i="11" s="1"/>
  <c r="J123" i="11"/>
  <c r="BB129" i="11"/>
  <c r="J134" i="11"/>
  <c r="P134" i="11" s="1"/>
  <c r="BB134" i="11" s="1"/>
  <c r="BC134" i="11" s="1"/>
  <c r="J138" i="11"/>
  <c r="P87" i="11"/>
  <c r="BB109" i="11"/>
  <c r="BR129" i="11"/>
  <c r="J52" i="11"/>
  <c r="P52" i="11" s="1"/>
  <c r="J56" i="11"/>
  <c r="P56" i="11" s="1"/>
  <c r="J64" i="11"/>
  <c r="P64" i="11" s="1"/>
  <c r="J72" i="11"/>
  <c r="P72" i="11" s="1"/>
  <c r="O74" i="11"/>
  <c r="O82" i="11"/>
  <c r="O83" i="11"/>
  <c r="J91" i="11"/>
  <c r="BR104" i="11"/>
  <c r="BS104" i="11" s="1"/>
  <c r="BN109" i="11"/>
  <c r="BZ112" i="11"/>
  <c r="J117" i="11"/>
  <c r="P117" i="11" s="1"/>
  <c r="BZ129" i="11"/>
  <c r="O138" i="11"/>
  <c r="J51" i="11"/>
  <c r="P51" i="11" s="1"/>
  <c r="BZ51" i="11" s="1"/>
  <c r="O52" i="11"/>
  <c r="J63" i="11"/>
  <c r="P63" i="11" s="1"/>
  <c r="O73" i="11"/>
  <c r="P73" i="11" s="1"/>
  <c r="J78" i="11"/>
  <c r="O91" i="11"/>
  <c r="J102" i="11"/>
  <c r="P102" i="11" s="1"/>
  <c r="CD109" i="11"/>
  <c r="J114" i="11"/>
  <c r="P114" i="11" s="1"/>
  <c r="O117" i="11"/>
  <c r="O120" i="11"/>
  <c r="O121" i="11"/>
  <c r="P121" i="11" s="1"/>
  <c r="O137" i="11"/>
  <c r="O139" i="11"/>
  <c r="P139" i="11" s="1"/>
  <c r="P108" i="11"/>
  <c r="BC108" i="11" s="1"/>
  <c r="R81" i="11"/>
  <c r="S81" i="11" s="1"/>
  <c r="V129" i="11"/>
  <c r="J69" i="11"/>
  <c r="J76" i="11"/>
  <c r="P76" i="11" s="1"/>
  <c r="O78" i="11"/>
  <c r="AQ99" i="11"/>
  <c r="AL129" i="11"/>
  <c r="J135" i="11"/>
  <c r="J86" i="11"/>
  <c r="P86" i="11" s="1"/>
  <c r="AT129" i="11"/>
  <c r="BK56" i="11"/>
  <c r="BR56" i="11"/>
  <c r="Y56" i="11"/>
  <c r="BN56" i="11"/>
  <c r="AV56" i="11"/>
  <c r="AS56" i="11"/>
  <c r="AR52" i="11"/>
  <c r="AS52" i="11" s="1"/>
  <c r="AJ52" i="11"/>
  <c r="AK52" i="11" s="1"/>
  <c r="V52" i="11"/>
  <c r="W52" i="11" s="1"/>
  <c r="BL52" i="11"/>
  <c r="BM52" i="11" s="1"/>
  <c r="AF52" i="11"/>
  <c r="AG52" i="11" s="1"/>
  <c r="BJ52" i="11"/>
  <c r="BK52" i="11" s="1"/>
  <c r="CH71" i="11"/>
  <c r="BJ71" i="11"/>
  <c r="V71" i="11"/>
  <c r="BQ71" i="11"/>
  <c r="AK71" i="11"/>
  <c r="BV71" i="11"/>
  <c r="AP71" i="11"/>
  <c r="AH71" i="11"/>
  <c r="BE71" i="11"/>
  <c r="AW71" i="11"/>
  <c r="Y71" i="11"/>
  <c r="CJ71" i="11"/>
  <c r="AN71" i="11"/>
  <c r="BC71" i="11"/>
  <c r="BO71" i="11"/>
  <c r="CB71" i="11"/>
  <c r="BL71" i="11"/>
  <c r="AR71" i="11"/>
  <c r="AJ71" i="11"/>
  <c r="T71" i="11"/>
  <c r="CI53" i="11"/>
  <c r="CH53" i="11"/>
  <c r="BZ53" i="11"/>
  <c r="CA53" i="11" s="1"/>
  <c r="BR53" i="11"/>
  <c r="BS53" i="11" s="1"/>
  <c r="BJ53" i="11"/>
  <c r="BK53" i="11" s="1"/>
  <c r="BB53" i="11"/>
  <c r="BC53" i="11" s="1"/>
  <c r="CG53" i="11"/>
  <c r="BV53" i="11"/>
  <c r="BH53" i="11"/>
  <c r="BI53" i="11" s="1"/>
  <c r="CD53" i="11"/>
  <c r="CE53" i="11" s="1"/>
  <c r="AN53" i="11"/>
  <c r="AR53" i="11"/>
  <c r="AS53" i="11" s="1"/>
  <c r="CF53" i="11"/>
  <c r="BT53" i="11"/>
  <c r="BU53" i="11" s="1"/>
  <c r="AX53" i="11"/>
  <c r="AY53" i="11" s="1"/>
  <c r="AP53" i="11"/>
  <c r="AQ53" i="11" s="1"/>
  <c r="AH53" i="11"/>
  <c r="AI53" i="11" s="1"/>
  <c r="Z53" i="11"/>
  <c r="AA53" i="11" s="1"/>
  <c r="R53" i="11"/>
  <c r="S53" i="11" s="1"/>
  <c r="AJ53" i="11"/>
  <c r="AK53" i="11" s="1"/>
  <c r="BF53" i="11"/>
  <c r="BG53" i="11" s="1"/>
  <c r="AO53" i="11"/>
  <c r="BP53" i="11"/>
  <c r="BQ53" i="11" s="1"/>
  <c r="AV53" i="11"/>
  <c r="AW53" i="11" s="1"/>
  <c r="AF53" i="11"/>
  <c r="AG53" i="11" s="1"/>
  <c r="X53" i="11"/>
  <c r="Y53" i="11" s="1"/>
  <c r="CJ53" i="11"/>
  <c r="CK53" i="11" s="1"/>
  <c r="T53" i="11"/>
  <c r="U53" i="11" s="1"/>
  <c r="CB53" i="11"/>
  <c r="CC53" i="11" s="1"/>
  <c r="BD53" i="11"/>
  <c r="BE53" i="11" s="1"/>
  <c r="AU53" i="11"/>
  <c r="BX53" i="11"/>
  <c r="BY53" i="11" s="1"/>
  <c r="BW53" i="11"/>
  <c r="AZ53" i="11"/>
  <c r="BA53" i="11" s="1"/>
  <c r="AB53" i="11"/>
  <c r="AC53" i="11" s="1"/>
  <c r="BN53" i="11"/>
  <c r="BO53" i="11" s="1"/>
  <c r="AT53" i="11"/>
  <c r="AL53" i="11"/>
  <c r="AM53" i="11" s="1"/>
  <c r="AD53" i="11"/>
  <c r="AE53" i="11" s="1"/>
  <c r="V53" i="11"/>
  <c r="W53" i="11" s="1"/>
  <c r="BL53" i="11"/>
  <c r="BM53" i="11" s="1"/>
  <c r="BI51" i="11"/>
  <c r="BA51" i="11"/>
  <c r="AZ51" i="11"/>
  <c r="AJ51" i="11"/>
  <c r="BV51" i="11"/>
  <c r="BB51" i="11"/>
  <c r="BP51" i="11"/>
  <c r="AP51" i="11"/>
  <c r="CH51" i="11"/>
  <c r="BW51" i="11"/>
  <c r="BO51" i="11"/>
  <c r="BF51" i="11"/>
  <c r="AH51" i="11"/>
  <c r="CK51" i="11"/>
  <c r="AW51" i="11"/>
  <c r="Y51" i="11"/>
  <c r="BC51" i="11"/>
  <c r="CJ51" i="11"/>
  <c r="AV51" i="11"/>
  <c r="AN51" i="11"/>
  <c r="BJ63" i="11"/>
  <c r="BN63" i="11"/>
  <c r="CC63" i="11"/>
  <c r="AN63" i="11"/>
  <c r="AB63" i="11"/>
  <c r="BQ63" i="11"/>
  <c r="AR63" i="11"/>
  <c r="BA63" i="11"/>
  <c r="CK73" i="11"/>
  <c r="CC73" i="11"/>
  <c r="BU73" i="11"/>
  <c r="BM73" i="11"/>
  <c r="BE73" i="11"/>
  <c r="AW73" i="11"/>
  <c r="AO73" i="11"/>
  <c r="AG73" i="11"/>
  <c r="Y73" i="11"/>
  <c r="CG73" i="11"/>
  <c r="BY73" i="11"/>
  <c r="BQ73" i="11"/>
  <c r="BI73" i="11"/>
  <c r="BA73" i="11"/>
  <c r="AS73" i="11"/>
  <c r="AK73" i="11"/>
  <c r="AC73" i="11"/>
  <c r="U73" i="11"/>
  <c r="CE73" i="11"/>
  <c r="BT73" i="11"/>
  <c r="BJ73" i="11"/>
  <c r="AY73" i="11"/>
  <c r="AN73" i="11"/>
  <c r="AD73" i="11"/>
  <c r="S73" i="11"/>
  <c r="CD73" i="11"/>
  <c r="BS73" i="11"/>
  <c r="BH73" i="11"/>
  <c r="AX73" i="11"/>
  <c r="AM73" i="11"/>
  <c r="AB73" i="11"/>
  <c r="R73" i="11"/>
  <c r="CJ73" i="11"/>
  <c r="BZ73" i="11"/>
  <c r="BO73" i="11"/>
  <c r="BD73" i="11"/>
  <c r="AT73" i="11"/>
  <c r="AI73" i="11"/>
  <c r="X73" i="11"/>
  <c r="CI73" i="11"/>
  <c r="BX73" i="11"/>
  <c r="BN73" i="11"/>
  <c r="BC73" i="11"/>
  <c r="AR73" i="11"/>
  <c r="AH73" i="11"/>
  <c r="W73" i="11"/>
  <c r="BV73" i="11"/>
  <c r="AZ73" i="11"/>
  <c r="AE73" i="11"/>
  <c r="BR73" i="11"/>
  <c r="AV73" i="11"/>
  <c r="AA73" i="11"/>
  <c r="BP73" i="11"/>
  <c r="AU73" i="11"/>
  <c r="Z73" i="11"/>
  <c r="CF73" i="11"/>
  <c r="BK73" i="11"/>
  <c r="AP73" i="11"/>
  <c r="T73" i="11"/>
  <c r="CB73" i="11"/>
  <c r="BG73" i="11"/>
  <c r="AL73" i="11"/>
  <c r="BW73" i="11"/>
  <c r="BB73" i="11"/>
  <c r="CA73" i="11"/>
  <c r="BL73" i="11"/>
  <c r="BF73" i="11"/>
  <c r="AQ73" i="11"/>
  <c r="AF73" i="11"/>
  <c r="AJ73" i="11"/>
  <c r="CH73" i="11"/>
  <c r="V73" i="11"/>
  <c r="AD50" i="11"/>
  <c r="AB50" i="11"/>
  <c r="BN62" i="11"/>
  <c r="BF62" i="11"/>
  <c r="AH62" i="11"/>
  <c r="BU62" i="11"/>
  <c r="BM62" i="11"/>
  <c r="AO62" i="11"/>
  <c r="CB62" i="11"/>
  <c r="BT62" i="11"/>
  <c r="AV62" i="11"/>
  <c r="CH62" i="11"/>
  <c r="BZ62" i="11"/>
  <c r="BB62" i="11"/>
  <c r="V62" i="11"/>
  <c r="CG62" i="11"/>
  <c r="BI62" i="11"/>
  <c r="AC62" i="11"/>
  <c r="U62" i="11"/>
  <c r="AR58" i="11"/>
  <c r="AS58" i="11" s="1"/>
  <c r="T58" i="11"/>
  <c r="U58" i="11" s="1"/>
  <c r="BH61" i="11"/>
  <c r="BI61" i="11" s="1"/>
  <c r="CD67" i="11"/>
  <c r="BV67" i="11"/>
  <c r="BN67" i="11"/>
  <c r="BF67" i="11"/>
  <c r="AX67" i="11"/>
  <c r="AP67" i="11"/>
  <c r="AH67" i="11"/>
  <c r="Z67" i="11"/>
  <c r="R67" i="11"/>
  <c r="CK67" i="11"/>
  <c r="CC67" i="11"/>
  <c r="BU67" i="11"/>
  <c r="BM67" i="11"/>
  <c r="BE67" i="11"/>
  <c r="AW67" i="11"/>
  <c r="AO67" i="11"/>
  <c r="AG67" i="11"/>
  <c r="Y67" i="11"/>
  <c r="CH67" i="11"/>
  <c r="BZ67" i="11"/>
  <c r="BR67" i="11"/>
  <c r="BJ67" i="11"/>
  <c r="BB67" i="11"/>
  <c r="AT67" i="11"/>
  <c r="AL67" i="11"/>
  <c r="AD67" i="11"/>
  <c r="V67" i="11"/>
  <c r="CG67" i="11"/>
  <c r="BY67" i="11"/>
  <c r="BQ67" i="11"/>
  <c r="BI67" i="11"/>
  <c r="BA67" i="11"/>
  <c r="AS67" i="11"/>
  <c r="AK67" i="11"/>
  <c r="AC67" i="11"/>
  <c r="U67" i="11"/>
  <c r="CI67" i="11"/>
  <c r="BS67" i="11"/>
  <c r="BC67" i="11"/>
  <c r="AM67" i="11"/>
  <c r="W67" i="11"/>
  <c r="CF67" i="11"/>
  <c r="BP67" i="11"/>
  <c r="AZ67" i="11"/>
  <c r="AJ67" i="11"/>
  <c r="T67" i="11"/>
  <c r="CE67" i="11"/>
  <c r="BO67" i="11"/>
  <c r="AY67" i="11"/>
  <c r="AI67" i="11"/>
  <c r="S67" i="11"/>
  <c r="CA67" i="11"/>
  <c r="BK67" i="11"/>
  <c r="AU67" i="11"/>
  <c r="AE67" i="11"/>
  <c r="BX67" i="11"/>
  <c r="BH67" i="11"/>
  <c r="AR67" i="11"/>
  <c r="AB67" i="11"/>
  <c r="CB67" i="11"/>
  <c r="S54" i="11"/>
  <c r="AR54" i="11"/>
  <c r="BF54" i="11"/>
  <c r="BG54" i="11" s="1"/>
  <c r="CF54" i="11"/>
  <c r="Y57" i="11"/>
  <c r="AV57" i="11"/>
  <c r="BP57" i="11"/>
  <c r="CK57" i="11"/>
  <c r="T61" i="11"/>
  <c r="U61" i="11" s="1"/>
  <c r="AN61" i="11"/>
  <c r="AO61" i="11" s="1"/>
  <c r="CF61" i="11"/>
  <c r="CG61" i="11" s="1"/>
  <c r="AE62" i="11"/>
  <c r="AQ67" i="11"/>
  <c r="CJ67" i="11"/>
  <c r="AI81" i="11"/>
  <c r="CJ83" i="11"/>
  <c r="CK83" i="11" s="1"/>
  <c r="BZ83" i="11"/>
  <c r="CA83" i="11" s="1"/>
  <c r="BR83" i="11"/>
  <c r="BS83" i="11" s="1"/>
  <c r="BJ83" i="11"/>
  <c r="BK83" i="11" s="1"/>
  <c r="BB83" i="11"/>
  <c r="BC83" i="11" s="1"/>
  <c r="AT83" i="11"/>
  <c r="AU83" i="11" s="1"/>
  <c r="AL83" i="11"/>
  <c r="AM83" i="11" s="1"/>
  <c r="AD83" i="11"/>
  <c r="AE83" i="11" s="1"/>
  <c r="V83" i="11"/>
  <c r="W83" i="11" s="1"/>
  <c r="CH83" i="11"/>
  <c r="CI83" i="11" s="1"/>
  <c r="BW83" i="11"/>
  <c r="CF83" i="11"/>
  <c r="CG83" i="11" s="1"/>
  <c r="BP83" i="11"/>
  <c r="BQ83" i="11" s="1"/>
  <c r="AZ83" i="11"/>
  <c r="BA83" i="11" s="1"/>
  <c r="AJ83" i="11"/>
  <c r="AK83" i="11" s="1"/>
  <c r="T83" i="11"/>
  <c r="U83" i="11" s="1"/>
  <c r="CD83" i="11"/>
  <c r="CE83" i="11" s="1"/>
  <c r="BN83" i="11"/>
  <c r="BO83" i="11" s="1"/>
  <c r="AX83" i="11"/>
  <c r="AY83" i="11" s="1"/>
  <c r="AH83" i="11"/>
  <c r="AI83" i="11" s="1"/>
  <c r="R83" i="11"/>
  <c r="S83" i="11" s="1"/>
  <c r="BX83" i="11"/>
  <c r="BY83" i="11" s="1"/>
  <c r="BH83" i="11"/>
  <c r="BI83" i="11" s="1"/>
  <c r="AR83" i="11"/>
  <c r="AS83" i="11" s="1"/>
  <c r="AB83" i="11"/>
  <c r="AC83" i="11" s="1"/>
  <c r="BV83" i="11"/>
  <c r="BF83" i="11"/>
  <c r="BG83" i="11" s="1"/>
  <c r="AP83" i="11"/>
  <c r="AQ83" i="11" s="1"/>
  <c r="Z83" i="11"/>
  <c r="AA83" i="11" s="1"/>
  <c r="Y83" i="11"/>
  <c r="BD83" i="11"/>
  <c r="BE83" i="11" s="1"/>
  <c r="X83" i="11"/>
  <c r="CC83" i="11"/>
  <c r="BT83" i="11"/>
  <c r="BU83" i="11" s="1"/>
  <c r="AN83" i="11"/>
  <c r="AO83" i="11" s="1"/>
  <c r="AJ61" i="11"/>
  <c r="AK61" i="11" s="1"/>
  <c r="BP62" i="11"/>
  <c r="BF72" i="11"/>
  <c r="AX72" i="11"/>
  <c r="BS72" i="11"/>
  <c r="AC72" i="11"/>
  <c r="BG72" i="11"/>
  <c r="CA72" i="11"/>
  <c r="CB61" i="11"/>
  <c r="CC61" i="11" s="1"/>
  <c r="AN67" i="11"/>
  <c r="AQ72" i="11"/>
  <c r="T54" i="11"/>
  <c r="U54" i="11" s="1"/>
  <c r="AH54" i="11"/>
  <c r="AI54" i="11" s="1"/>
  <c r="AB57" i="11"/>
  <c r="AW57" i="11"/>
  <c r="BT57" i="11"/>
  <c r="AR61" i="11"/>
  <c r="AS61" i="11" s="1"/>
  <c r="BL61" i="11"/>
  <c r="BM61" i="11" s="1"/>
  <c r="BX62" i="11"/>
  <c r="CG64" i="11"/>
  <c r="BY64" i="11"/>
  <c r="BQ64" i="11"/>
  <c r="BI64" i="11"/>
  <c r="BA64" i="11"/>
  <c r="AS64" i="11"/>
  <c r="AK64" i="11"/>
  <c r="AC64" i="11"/>
  <c r="U64" i="11"/>
  <c r="CK64" i="11"/>
  <c r="CC64" i="11"/>
  <c r="BU64" i="11"/>
  <c r="BM64" i="11"/>
  <c r="BE64" i="11"/>
  <c r="AW64" i="11"/>
  <c r="AO64" i="11"/>
  <c r="AG64" i="11"/>
  <c r="Y64" i="11"/>
  <c r="CJ64" i="11"/>
  <c r="CB64" i="11"/>
  <c r="BT64" i="11"/>
  <c r="BL64" i="11"/>
  <c r="BD64" i="11"/>
  <c r="AV64" i="11"/>
  <c r="AN64" i="11"/>
  <c r="AF64" i="11"/>
  <c r="X64" i="11"/>
  <c r="CA64" i="11"/>
  <c r="BO64" i="11"/>
  <c r="BB64" i="11"/>
  <c r="AP64" i="11"/>
  <c r="AB64" i="11"/>
  <c r="BZ64" i="11"/>
  <c r="BN64" i="11"/>
  <c r="AZ64" i="11"/>
  <c r="AM64" i="11"/>
  <c r="AA64" i="11"/>
  <c r="BX64" i="11"/>
  <c r="BK64" i="11"/>
  <c r="AY64" i="11"/>
  <c r="AL64" i="11"/>
  <c r="Z64" i="11"/>
  <c r="CH64" i="11"/>
  <c r="BV64" i="11"/>
  <c r="BH64" i="11"/>
  <c r="AU64" i="11"/>
  <c r="AI64" i="11"/>
  <c r="V64" i="11"/>
  <c r="CF64" i="11"/>
  <c r="BS64" i="11"/>
  <c r="BG64" i="11"/>
  <c r="AT64" i="11"/>
  <c r="AH64" i="11"/>
  <c r="T64" i="11"/>
  <c r="W64" i="11"/>
  <c r="BF64" i="11"/>
  <c r="AV67" i="11"/>
  <c r="AX81" i="11"/>
  <c r="AY81" i="11" s="1"/>
  <c r="BN81" i="11"/>
  <c r="BO81" i="11" s="1"/>
  <c r="AJ54" i="11"/>
  <c r="AK54" i="11" s="1"/>
  <c r="AX54" i="11"/>
  <c r="O60" i="11"/>
  <c r="P60" i="11" s="1"/>
  <c r="AB61" i="11"/>
  <c r="AC61" i="11" s="1"/>
  <c r="AV61" i="11"/>
  <c r="AW61" i="11" s="1"/>
  <c r="CE62" i="11"/>
  <c r="BG67" i="11"/>
  <c r="CD61" i="11"/>
  <c r="CE61" i="11" s="1"/>
  <c r="BV61" i="11"/>
  <c r="BW61" i="11" s="1"/>
  <c r="BN61" i="11"/>
  <c r="BO61" i="11" s="1"/>
  <c r="BF61" i="11"/>
  <c r="BG61" i="11" s="1"/>
  <c r="AX61" i="11"/>
  <c r="AY61" i="11" s="1"/>
  <c r="AP61" i="11"/>
  <c r="AQ61" i="11" s="1"/>
  <c r="AH61" i="11"/>
  <c r="AI61" i="11" s="1"/>
  <c r="Z61" i="11"/>
  <c r="AA61" i="11" s="1"/>
  <c r="R61" i="11"/>
  <c r="S61" i="11" s="1"/>
  <c r="CH61" i="11"/>
  <c r="CI61" i="11" s="1"/>
  <c r="BZ61" i="11"/>
  <c r="CA61" i="11" s="1"/>
  <c r="BR61" i="11"/>
  <c r="BS61" i="11" s="1"/>
  <c r="BJ61" i="11"/>
  <c r="BK61" i="11" s="1"/>
  <c r="BB61" i="11"/>
  <c r="BC61" i="11" s="1"/>
  <c r="AT61" i="11"/>
  <c r="AU61" i="11" s="1"/>
  <c r="AL61" i="11"/>
  <c r="AM61" i="11" s="1"/>
  <c r="AD61" i="11"/>
  <c r="AE61" i="11" s="1"/>
  <c r="V61" i="11"/>
  <c r="W61" i="11" s="1"/>
  <c r="CJ54" i="11"/>
  <c r="CK54" i="11" s="1"/>
  <c r="CB54" i="11"/>
  <c r="CC54" i="11" s="1"/>
  <c r="BT54" i="11"/>
  <c r="BU54" i="11" s="1"/>
  <c r="BL54" i="11"/>
  <c r="BM54" i="11" s="1"/>
  <c r="BD54" i="11"/>
  <c r="BE54" i="11" s="1"/>
  <c r="AV54" i="11"/>
  <c r="AW54" i="11" s="1"/>
  <c r="AN54" i="11"/>
  <c r="AF54" i="11"/>
  <c r="AG54" i="11" s="1"/>
  <c r="X54" i="11"/>
  <c r="Y54" i="11" s="1"/>
  <c r="CH54" i="11"/>
  <c r="CI54" i="11" s="1"/>
  <c r="BZ54" i="11"/>
  <c r="BR54" i="11"/>
  <c r="BS54" i="11" s="1"/>
  <c r="BJ54" i="11"/>
  <c r="BK54" i="11" s="1"/>
  <c r="BB54" i="11"/>
  <c r="BC54" i="11" s="1"/>
  <c r="AT54" i="11"/>
  <c r="AU54" i="11" s="1"/>
  <c r="AL54" i="11"/>
  <c r="AM54" i="11" s="1"/>
  <c r="AD54" i="11"/>
  <c r="AE54" i="11" s="1"/>
  <c r="V54" i="11"/>
  <c r="W54" i="11" s="1"/>
  <c r="CG54" i="11"/>
  <c r="BQ54" i="11"/>
  <c r="AS54" i="11"/>
  <c r="AC54" i="11"/>
  <c r="BV54" i="11"/>
  <c r="BW54" i="11" s="1"/>
  <c r="X61" i="11"/>
  <c r="Y61" i="11" s="1"/>
  <c r="BP61" i="11"/>
  <c r="BQ61" i="11" s="1"/>
  <c r="CC81" i="11"/>
  <c r="CJ81" i="11"/>
  <c r="CK81" i="11" s="1"/>
  <c r="CB81" i="11"/>
  <c r="BT81" i="11"/>
  <c r="BU81" i="11" s="1"/>
  <c r="BL81" i="11"/>
  <c r="BM81" i="11" s="1"/>
  <c r="BD81" i="11"/>
  <c r="BE81" i="11" s="1"/>
  <c r="AV81" i="11"/>
  <c r="AW81" i="11" s="1"/>
  <c r="AN81" i="11"/>
  <c r="AO81" i="11" s="1"/>
  <c r="AF81" i="11"/>
  <c r="AG81" i="11" s="1"/>
  <c r="X81" i="11"/>
  <c r="Y81" i="11" s="1"/>
  <c r="BZ81" i="11"/>
  <c r="CA81" i="11" s="1"/>
  <c r="BJ81" i="11"/>
  <c r="BK81" i="11" s="1"/>
  <c r="AT81" i="11"/>
  <c r="AU81" i="11" s="1"/>
  <c r="AD81" i="11"/>
  <c r="AE81" i="11" s="1"/>
  <c r="BX81" i="11"/>
  <c r="BY81" i="11" s="1"/>
  <c r="BH81" i="11"/>
  <c r="BI81" i="11" s="1"/>
  <c r="AR81" i="11"/>
  <c r="AS81" i="11" s="1"/>
  <c r="AB81" i="11"/>
  <c r="AC81" i="11" s="1"/>
  <c r="CH81" i="11"/>
  <c r="CI81" i="11" s="1"/>
  <c r="BR81" i="11"/>
  <c r="BS81" i="11" s="1"/>
  <c r="BB81" i="11"/>
  <c r="BC81" i="11" s="1"/>
  <c r="AL81" i="11"/>
  <c r="AM81" i="11" s="1"/>
  <c r="V81" i="11"/>
  <c r="W81" i="11" s="1"/>
  <c r="CF81" i="11"/>
  <c r="CG81" i="11" s="1"/>
  <c r="BP81" i="11"/>
  <c r="BQ81" i="11" s="1"/>
  <c r="AZ81" i="11"/>
  <c r="BA81" i="11" s="1"/>
  <c r="AJ81" i="11"/>
  <c r="AK81" i="11" s="1"/>
  <c r="T81" i="11"/>
  <c r="U81" i="11" s="1"/>
  <c r="BF81" i="11"/>
  <c r="BG81" i="11" s="1"/>
  <c r="Z81" i="11"/>
  <c r="AA81" i="11" s="1"/>
  <c r="BV81" i="11"/>
  <c r="BW81" i="11" s="1"/>
  <c r="AP81" i="11"/>
  <c r="AQ81" i="11" s="1"/>
  <c r="Z54" i="11"/>
  <c r="AA54" i="11" s="1"/>
  <c r="AY54" i="11"/>
  <c r="BX54" i="11"/>
  <c r="BY54" i="11" s="1"/>
  <c r="J55" i="11"/>
  <c r="P55" i="11" s="1"/>
  <c r="CI57" i="11"/>
  <c r="CA57" i="11"/>
  <c r="BS57" i="11"/>
  <c r="BK57" i="11"/>
  <c r="BC57" i="11"/>
  <c r="AU57" i="11"/>
  <c r="AM57" i="11"/>
  <c r="AE57" i="11"/>
  <c r="W57" i="11"/>
  <c r="CH57" i="11"/>
  <c r="BZ57" i="11"/>
  <c r="BR57" i="11"/>
  <c r="BJ57" i="11"/>
  <c r="BB57" i="11"/>
  <c r="AT57" i="11"/>
  <c r="AL57" i="11"/>
  <c r="AD57" i="11"/>
  <c r="V57" i="11"/>
  <c r="CG57" i="11"/>
  <c r="BY57" i="11"/>
  <c r="BQ57" i="11"/>
  <c r="BI57" i="11"/>
  <c r="BA57" i="11"/>
  <c r="AS57" i="11"/>
  <c r="AK57" i="11"/>
  <c r="AC57" i="11"/>
  <c r="U57" i="11"/>
  <c r="CE57" i="11"/>
  <c r="BW57" i="11"/>
  <c r="BO57" i="11"/>
  <c r="BG57" i="11"/>
  <c r="AY57" i="11"/>
  <c r="AQ57" i="11"/>
  <c r="AI57" i="11"/>
  <c r="AA57" i="11"/>
  <c r="S57" i="11"/>
  <c r="CD57" i="11"/>
  <c r="BV57" i="11"/>
  <c r="BN57" i="11"/>
  <c r="BF57" i="11"/>
  <c r="AX57" i="11"/>
  <c r="AP57" i="11"/>
  <c r="AH57" i="11"/>
  <c r="Z57" i="11"/>
  <c r="R57" i="11"/>
  <c r="AJ57" i="11"/>
  <c r="BE57" i="11"/>
  <c r="CB57" i="11"/>
  <c r="AV58" i="11"/>
  <c r="AW58" i="11" s="1"/>
  <c r="AZ61" i="11"/>
  <c r="BA61" i="11" s="1"/>
  <c r="BT61" i="11"/>
  <c r="BU61" i="11" s="1"/>
  <c r="CF62" i="11"/>
  <c r="X67" i="11"/>
  <c r="BL67" i="11"/>
  <c r="CH76" i="11"/>
  <c r="BZ76" i="11"/>
  <c r="CA76" i="11" s="1"/>
  <c r="BR76" i="11"/>
  <c r="BJ76" i="11"/>
  <c r="BK76" i="11" s="1"/>
  <c r="BB76" i="11"/>
  <c r="BC76" i="11" s="1"/>
  <c r="AT76" i="11"/>
  <c r="AL76" i="11"/>
  <c r="AM76" i="11" s="1"/>
  <c r="AD76" i="11"/>
  <c r="AE76" i="11" s="1"/>
  <c r="V76" i="11"/>
  <c r="W76" i="11" s="1"/>
  <c r="CG76" i="11"/>
  <c r="CF76" i="11"/>
  <c r="BX76" i="11"/>
  <c r="BY76" i="11" s="1"/>
  <c r="BP76" i="11"/>
  <c r="BQ76" i="11" s="1"/>
  <c r="BH76" i="11"/>
  <c r="AZ76" i="11"/>
  <c r="AR76" i="11"/>
  <c r="AS76" i="11" s="1"/>
  <c r="AJ76" i="11"/>
  <c r="AK76" i="11" s="1"/>
  <c r="AB76" i="11"/>
  <c r="AC76" i="11" s="1"/>
  <c r="T76" i="11"/>
  <c r="CD76" i="11"/>
  <c r="CE76" i="11" s="1"/>
  <c r="BV76" i="11"/>
  <c r="BW76" i="11" s="1"/>
  <c r="BN76" i="11"/>
  <c r="BF76" i="11"/>
  <c r="AX76" i="11"/>
  <c r="AY76" i="11" s="1"/>
  <c r="AP76" i="11"/>
  <c r="AQ76" i="11" s="1"/>
  <c r="AH76" i="11"/>
  <c r="AI76" i="11" s="1"/>
  <c r="Z76" i="11"/>
  <c r="AA76" i="11" s="1"/>
  <c r="R76" i="11"/>
  <c r="S76" i="11" s="1"/>
  <c r="CI76" i="11"/>
  <c r="BT76" i="11"/>
  <c r="BU76" i="11" s="1"/>
  <c r="BG76" i="11"/>
  <c r="AU76" i="11"/>
  <c r="U76" i="11"/>
  <c r="BS76" i="11"/>
  <c r="AF76" i="11"/>
  <c r="AG76" i="11" s="1"/>
  <c r="BA76" i="11"/>
  <c r="AN76" i="11"/>
  <c r="AO76" i="11" s="1"/>
  <c r="BL76" i="11"/>
  <c r="BM76" i="11" s="1"/>
  <c r="Y76" i="11"/>
  <c r="BD76" i="11"/>
  <c r="BE76" i="11" s="1"/>
  <c r="CB76" i="11"/>
  <c r="CC76" i="11" s="1"/>
  <c r="X76" i="11"/>
  <c r="BO76" i="11"/>
  <c r="BI76" i="11"/>
  <c r="CD81" i="11"/>
  <c r="CE81" i="11" s="1"/>
  <c r="AV83" i="11"/>
  <c r="AW83" i="11" s="1"/>
  <c r="BD61" i="11"/>
  <c r="BE61" i="11" s="1"/>
  <c r="AU62" i="11"/>
  <c r="AO72" i="11"/>
  <c r="BH54" i="11"/>
  <c r="BI54" i="11" s="1"/>
  <c r="CJ61" i="11"/>
  <c r="CK61" i="11" s="1"/>
  <c r="AJ62" i="11"/>
  <c r="BD67" i="11"/>
  <c r="AO54" i="11"/>
  <c r="AZ54" i="11"/>
  <c r="BA54" i="11" s="1"/>
  <c r="BN54" i="11"/>
  <c r="BO54" i="11" s="1"/>
  <c r="CA54" i="11"/>
  <c r="AN57" i="11"/>
  <c r="BH57" i="11"/>
  <c r="CC57" i="11"/>
  <c r="P59" i="11"/>
  <c r="O61" i="11"/>
  <c r="AF61" i="11"/>
  <c r="AG61" i="11" s="1"/>
  <c r="BX61" i="11"/>
  <c r="BY61" i="11" s="1"/>
  <c r="W62" i="11"/>
  <c r="AR62" i="11"/>
  <c r="AQ64" i="11"/>
  <c r="BW64" i="11"/>
  <c r="O65" i="11"/>
  <c r="P65" i="11" s="1"/>
  <c r="AA67" i="11"/>
  <c r="BT67" i="11"/>
  <c r="BL83" i="11"/>
  <c r="BM83" i="11" s="1"/>
  <c r="AM75" i="11"/>
  <c r="AE75" i="11"/>
  <c r="BY75" i="11"/>
  <c r="AK75" i="11"/>
  <c r="BW75" i="11"/>
  <c r="AY75" i="11"/>
  <c r="CB75" i="11"/>
  <c r="CC75" i="11" s="1"/>
  <c r="BN75" i="11"/>
  <c r="BO75" i="11" s="1"/>
  <c r="BB75" i="11"/>
  <c r="BC75" i="11" s="1"/>
  <c r="AO75" i="11"/>
  <c r="AB75" i="11"/>
  <c r="AC75" i="11" s="1"/>
  <c r="BZ75" i="11"/>
  <c r="CA75" i="11" s="1"/>
  <c r="BM75" i="11"/>
  <c r="AZ75" i="11"/>
  <c r="BA75" i="11" s="1"/>
  <c r="AN75" i="11"/>
  <c r="Z75" i="11"/>
  <c r="AA75" i="11" s="1"/>
  <c r="CH75" i="11"/>
  <c r="CI75" i="11" s="1"/>
  <c r="BH75" i="11"/>
  <c r="BI75" i="11" s="1"/>
  <c r="AV75" i="11"/>
  <c r="AW75" i="11" s="1"/>
  <c r="AH75" i="11"/>
  <c r="AI75" i="11" s="1"/>
  <c r="V75" i="11"/>
  <c r="W75" i="11" s="1"/>
  <c r="CF75" i="11"/>
  <c r="CG75" i="11" s="1"/>
  <c r="BT75" i="11"/>
  <c r="BU75" i="11" s="1"/>
  <c r="BF75" i="11"/>
  <c r="BG75" i="11" s="1"/>
  <c r="AT75" i="11"/>
  <c r="AU75" i="11" s="1"/>
  <c r="T75" i="11"/>
  <c r="U75" i="11" s="1"/>
  <c r="AF75" i="11"/>
  <c r="AG75" i="11" s="1"/>
  <c r="BE75" i="11"/>
  <c r="CD75" i="11"/>
  <c r="CE75" i="11" s="1"/>
  <c r="CJ93" i="11"/>
  <c r="BS93" i="11"/>
  <c r="AU93" i="11"/>
  <c r="BZ93" i="11"/>
  <c r="AT93" i="11"/>
  <c r="AL93" i="11"/>
  <c r="BA93" i="11"/>
  <c r="AK93" i="11"/>
  <c r="AC93" i="11"/>
  <c r="AQ93" i="11"/>
  <c r="AA93" i="11"/>
  <c r="BV93" i="11"/>
  <c r="AH93" i="11"/>
  <c r="BM93" i="11"/>
  <c r="AR93" i="11"/>
  <c r="BH93" i="11"/>
  <c r="BX93" i="11"/>
  <c r="BD93" i="11"/>
  <c r="AV93" i="11"/>
  <c r="J68" i="11"/>
  <c r="P68" i="11" s="1"/>
  <c r="O70" i="11"/>
  <c r="P70" i="11" s="1"/>
  <c r="AJ75" i="11"/>
  <c r="BJ75" i="11"/>
  <c r="BK75" i="11" s="1"/>
  <c r="CJ75" i="11"/>
  <c r="CK75" i="11" s="1"/>
  <c r="CG87" i="11"/>
  <c r="BY87" i="11"/>
  <c r="BQ87" i="11"/>
  <c r="AS87" i="11"/>
  <c r="AK87" i="11"/>
  <c r="AC87" i="11"/>
  <c r="U87" i="11"/>
  <c r="CF87" i="11"/>
  <c r="BX87" i="11"/>
  <c r="AZ87" i="11"/>
  <c r="AR87" i="11"/>
  <c r="AJ87" i="11"/>
  <c r="AB87" i="11"/>
  <c r="T87" i="11"/>
  <c r="CE87" i="11"/>
  <c r="BO87" i="11"/>
  <c r="BG87" i="11"/>
  <c r="AY87" i="11"/>
  <c r="AQ87" i="11"/>
  <c r="AI87" i="11"/>
  <c r="AA87" i="11"/>
  <c r="S87" i="11"/>
  <c r="CK87" i="11"/>
  <c r="CC87" i="11"/>
  <c r="BU87" i="11"/>
  <c r="BM87" i="11"/>
  <c r="BE87" i="11"/>
  <c r="AW87" i="11"/>
  <c r="AO87" i="11"/>
  <c r="AG87" i="11"/>
  <c r="Y87" i="11"/>
  <c r="CJ87" i="11"/>
  <c r="CB87" i="11"/>
  <c r="BT87" i="11"/>
  <c r="BL87" i="11"/>
  <c r="BD87" i="11"/>
  <c r="AV87" i="11"/>
  <c r="AN87" i="11"/>
  <c r="AF87" i="11"/>
  <c r="X87" i="11"/>
  <c r="BV87" i="11"/>
  <c r="BB87" i="11"/>
  <c r="AE87" i="11"/>
  <c r="BS87" i="11"/>
  <c r="AX87" i="11"/>
  <c r="AD87" i="11"/>
  <c r="BR87" i="11"/>
  <c r="AU87" i="11"/>
  <c r="Z87" i="11"/>
  <c r="CH87" i="11"/>
  <c r="BK87" i="11"/>
  <c r="AP87" i="11"/>
  <c r="V87" i="11"/>
  <c r="CD87" i="11"/>
  <c r="AM87" i="11"/>
  <c r="CA87" i="11"/>
  <c r="AL87" i="11"/>
  <c r="BJ87" i="11"/>
  <c r="R87" i="11"/>
  <c r="BF87" i="11"/>
  <c r="AT87" i="11"/>
  <c r="O66" i="11"/>
  <c r="P66" i="11" s="1"/>
  <c r="AP75" i="11"/>
  <c r="AQ75" i="11" s="1"/>
  <c r="BP75" i="11"/>
  <c r="BQ75" i="11" s="1"/>
  <c r="AM77" i="11"/>
  <c r="P78" i="11"/>
  <c r="BN87" i="11"/>
  <c r="R75" i="11"/>
  <c r="S75" i="11" s="1"/>
  <c r="AR75" i="11"/>
  <c r="AS75" i="11" s="1"/>
  <c r="BR75" i="11"/>
  <c r="BS75" i="11" s="1"/>
  <c r="AN77" i="11"/>
  <c r="CH86" i="11"/>
  <c r="BZ86" i="11"/>
  <c r="BR86" i="11"/>
  <c r="BJ86" i="11"/>
  <c r="BB86" i="11"/>
  <c r="AT86" i="11"/>
  <c r="AL86" i="11"/>
  <c r="AD86" i="11"/>
  <c r="V86" i="11"/>
  <c r="CG86" i="11"/>
  <c r="BY86" i="11"/>
  <c r="BQ86" i="11"/>
  <c r="BI86" i="11"/>
  <c r="BA86" i="11"/>
  <c r="AS86" i="11"/>
  <c r="AK86" i="11"/>
  <c r="AC86" i="11"/>
  <c r="U86" i="11"/>
  <c r="CF86" i="11"/>
  <c r="BX86" i="11"/>
  <c r="BP86" i="11"/>
  <c r="BH86" i="11"/>
  <c r="AZ86" i="11"/>
  <c r="AR86" i="11"/>
  <c r="AJ86" i="11"/>
  <c r="AB86" i="11"/>
  <c r="T86" i="11"/>
  <c r="CD86" i="11"/>
  <c r="BV86" i="11"/>
  <c r="BN86" i="11"/>
  <c r="BF86" i="11"/>
  <c r="AX86" i="11"/>
  <c r="AP86" i="11"/>
  <c r="AH86" i="11"/>
  <c r="Z86" i="11"/>
  <c r="R86" i="11"/>
  <c r="CK86" i="11"/>
  <c r="CC86" i="11"/>
  <c r="BU86" i="11"/>
  <c r="BM86" i="11"/>
  <c r="BE86" i="11"/>
  <c r="AW86" i="11"/>
  <c r="AO86" i="11"/>
  <c r="AG86" i="11"/>
  <c r="Y86" i="11"/>
  <c r="CB86" i="11"/>
  <c r="BG86" i="11"/>
  <c r="AM86" i="11"/>
  <c r="CA86" i="11"/>
  <c r="BD86" i="11"/>
  <c r="AI86" i="11"/>
  <c r="BW86" i="11"/>
  <c r="BC86" i="11"/>
  <c r="AF86" i="11"/>
  <c r="BS86" i="11"/>
  <c r="AV86" i="11"/>
  <c r="AA86" i="11"/>
  <c r="BO86" i="11"/>
  <c r="X86" i="11"/>
  <c r="BL86" i="11"/>
  <c r="W86" i="11"/>
  <c r="CJ86" i="11"/>
  <c r="AU86" i="11"/>
  <c r="CI86" i="11"/>
  <c r="AQ86" i="11"/>
  <c r="AY86" i="11"/>
  <c r="BZ87" i="11"/>
  <c r="CD90" i="11"/>
  <c r="BV90" i="11"/>
  <c r="BN90" i="11"/>
  <c r="BF90" i="11"/>
  <c r="AX90" i="11"/>
  <c r="AP90" i="11"/>
  <c r="AH90" i="11"/>
  <c r="Z90" i="11"/>
  <c r="R90" i="11"/>
  <c r="CK90" i="11"/>
  <c r="CC90" i="11"/>
  <c r="BU90" i="11"/>
  <c r="BM90" i="11"/>
  <c r="BE90" i="11"/>
  <c r="AW90" i="11"/>
  <c r="AO90" i="11"/>
  <c r="AG90" i="11"/>
  <c r="Y90" i="11"/>
  <c r="CJ90" i="11"/>
  <c r="CB90" i="11"/>
  <c r="BT90" i="11"/>
  <c r="BL90" i="11"/>
  <c r="BD90" i="11"/>
  <c r="AV90" i="11"/>
  <c r="AN90" i="11"/>
  <c r="AF90" i="11"/>
  <c r="X90" i="11"/>
  <c r="CH90" i="11"/>
  <c r="BZ90" i="11"/>
  <c r="BR90" i="11"/>
  <c r="BJ90" i="11"/>
  <c r="BB90" i="11"/>
  <c r="AT90" i="11"/>
  <c r="AL90" i="11"/>
  <c r="AD90" i="11"/>
  <c r="V90" i="11"/>
  <c r="CG90" i="11"/>
  <c r="BY90" i="11"/>
  <c r="BQ90" i="11"/>
  <c r="BI90" i="11"/>
  <c r="BA90" i="11"/>
  <c r="AS90" i="11"/>
  <c r="AK90" i="11"/>
  <c r="AC90" i="11"/>
  <c r="U90" i="11"/>
  <c r="BX90" i="11"/>
  <c r="BC90" i="11"/>
  <c r="AI90" i="11"/>
  <c r="BW90" i="11"/>
  <c r="AZ90" i="11"/>
  <c r="AE90" i="11"/>
  <c r="BS90" i="11"/>
  <c r="AY90" i="11"/>
  <c r="AB90" i="11"/>
  <c r="CI90" i="11"/>
  <c r="BO90" i="11"/>
  <c r="AR90" i="11"/>
  <c r="W90" i="11"/>
  <c r="AU90" i="11"/>
  <c r="CF90" i="11"/>
  <c r="AQ90" i="11"/>
  <c r="BP90" i="11"/>
  <c r="AA90" i="11"/>
  <c r="BK90" i="11"/>
  <c r="T90" i="11"/>
  <c r="BG90" i="11"/>
  <c r="CG108" i="11"/>
  <c r="BY108" i="11"/>
  <c r="BQ108" i="11"/>
  <c r="BI108" i="11"/>
  <c r="BA108" i="11"/>
  <c r="AS108" i="11"/>
  <c r="AK108" i="11"/>
  <c r="AC108" i="11"/>
  <c r="U108" i="11"/>
  <c r="CF108" i="11"/>
  <c r="BX108" i="11"/>
  <c r="BP108" i="11"/>
  <c r="BH108" i="11"/>
  <c r="AZ108" i="11"/>
  <c r="AR108" i="11"/>
  <c r="AJ108" i="11"/>
  <c r="AB108" i="11"/>
  <c r="T108" i="11"/>
  <c r="CE108" i="11"/>
  <c r="BW108" i="11"/>
  <c r="BO108" i="11"/>
  <c r="BG108" i="11"/>
  <c r="AY108" i="11"/>
  <c r="AQ108" i="11"/>
  <c r="AI108" i="11"/>
  <c r="AA108" i="11"/>
  <c r="S108" i="11"/>
  <c r="CK108" i="11"/>
  <c r="CC108" i="11"/>
  <c r="BU108" i="11"/>
  <c r="BM108" i="11"/>
  <c r="BE108" i="11"/>
  <c r="AW108" i="11"/>
  <c r="AO108" i="11"/>
  <c r="AG108" i="11"/>
  <c r="Y108" i="11"/>
  <c r="CJ108" i="11"/>
  <c r="CB108" i="11"/>
  <c r="BT108" i="11"/>
  <c r="BL108" i="11"/>
  <c r="BD108" i="11"/>
  <c r="AV108" i="11"/>
  <c r="AN108" i="11"/>
  <c r="AF108" i="11"/>
  <c r="X108" i="11"/>
  <c r="CH108" i="11"/>
  <c r="BK108" i="11"/>
  <c r="AP108" i="11"/>
  <c r="V108" i="11"/>
  <c r="CD108" i="11"/>
  <c r="BJ108" i="11"/>
  <c r="AM108" i="11"/>
  <c r="R108" i="11"/>
  <c r="CA108" i="11"/>
  <c r="BF108" i="11"/>
  <c r="AL108" i="11"/>
  <c r="BV108" i="11"/>
  <c r="BB108" i="11"/>
  <c r="AE108" i="11"/>
  <c r="BS108" i="11"/>
  <c r="AX108" i="11"/>
  <c r="AD108" i="11"/>
  <c r="AH108" i="11"/>
  <c r="CI108" i="11"/>
  <c r="Z108" i="11"/>
  <c r="BZ108" i="11"/>
  <c r="W108" i="11"/>
  <c r="BR108" i="11"/>
  <c r="BN108" i="11"/>
  <c r="AU108" i="11"/>
  <c r="AT108" i="11"/>
  <c r="BY77" i="11"/>
  <c r="BI77" i="11"/>
  <c r="BA77" i="11"/>
  <c r="CF77" i="11"/>
  <c r="BP77" i="11"/>
  <c r="BH77" i="11"/>
  <c r="T77" i="11"/>
  <c r="BW77" i="11"/>
  <c r="BO77" i="11"/>
  <c r="AA77" i="11"/>
  <c r="CK77" i="11"/>
  <c r="CC77" i="11"/>
  <c r="AO77" i="11"/>
  <c r="Y77" i="11"/>
  <c r="BZ77" i="11"/>
  <c r="BF77" i="11"/>
  <c r="Z77" i="11"/>
  <c r="CH77" i="11"/>
  <c r="CD77" i="11"/>
  <c r="AX77" i="11"/>
  <c r="AH77" i="11"/>
  <c r="CD80" i="11"/>
  <c r="CE80" i="11" s="1"/>
  <c r="BV80" i="11"/>
  <c r="BW80" i="11" s="1"/>
  <c r="BN80" i="11"/>
  <c r="BO80" i="11" s="1"/>
  <c r="BF80" i="11"/>
  <c r="BG80" i="11" s="1"/>
  <c r="AX80" i="11"/>
  <c r="AY80" i="11" s="1"/>
  <c r="AP80" i="11"/>
  <c r="AQ80" i="11" s="1"/>
  <c r="AH80" i="11"/>
  <c r="AI80" i="11" s="1"/>
  <c r="Z80" i="11"/>
  <c r="AA80" i="11" s="1"/>
  <c r="R80" i="11"/>
  <c r="S80" i="11" s="1"/>
  <c r="BU80" i="11"/>
  <c r="CJ80" i="11"/>
  <c r="CK80" i="11" s="1"/>
  <c r="CB80" i="11"/>
  <c r="CC80" i="11" s="1"/>
  <c r="BT80" i="11"/>
  <c r="BL80" i="11"/>
  <c r="BM80" i="11" s="1"/>
  <c r="BD80" i="11"/>
  <c r="BE80" i="11" s="1"/>
  <c r="AV80" i="11"/>
  <c r="AW80" i="11" s="1"/>
  <c r="AN80" i="11"/>
  <c r="AO80" i="11" s="1"/>
  <c r="AF80" i="11"/>
  <c r="AG80" i="11" s="1"/>
  <c r="X80" i="11"/>
  <c r="Y80" i="11" s="1"/>
  <c r="CH80" i="11"/>
  <c r="CI80" i="11" s="1"/>
  <c r="BZ80" i="11"/>
  <c r="CA80" i="11" s="1"/>
  <c r="BR80" i="11"/>
  <c r="BS80" i="11" s="1"/>
  <c r="BJ80" i="11"/>
  <c r="BK80" i="11" s="1"/>
  <c r="BB80" i="11"/>
  <c r="BC80" i="11" s="1"/>
  <c r="AT80" i="11"/>
  <c r="AU80" i="11" s="1"/>
  <c r="AL80" i="11"/>
  <c r="AM80" i="11" s="1"/>
  <c r="AD80" i="11"/>
  <c r="AE80" i="11" s="1"/>
  <c r="V80" i="11"/>
  <c r="W80" i="11" s="1"/>
  <c r="CF80" i="11"/>
  <c r="CG80" i="11" s="1"/>
  <c r="BP80" i="11"/>
  <c r="BQ80" i="11" s="1"/>
  <c r="AZ80" i="11"/>
  <c r="BA80" i="11" s="1"/>
  <c r="AJ80" i="11"/>
  <c r="AK80" i="11" s="1"/>
  <c r="T80" i="11"/>
  <c r="U80" i="11" s="1"/>
  <c r="BX80" i="11"/>
  <c r="BY80" i="11" s="1"/>
  <c r="BH80" i="11"/>
  <c r="BI80" i="11" s="1"/>
  <c r="AR80" i="11"/>
  <c r="AS80" i="11" s="1"/>
  <c r="AB80" i="11"/>
  <c r="AC80" i="11" s="1"/>
  <c r="BK86" i="11"/>
  <c r="CI87" i="11"/>
  <c r="BH90" i="11"/>
  <c r="BE93" i="11"/>
  <c r="J84" i="11"/>
  <c r="P84" i="11" s="1"/>
  <c r="BG89" i="11"/>
  <c r="CD89" i="11"/>
  <c r="CE89" i="11" s="1"/>
  <c r="BV89" i="11"/>
  <c r="BW89" i="11" s="1"/>
  <c r="BN89" i="11"/>
  <c r="BO89" i="11" s="1"/>
  <c r="BF89" i="11"/>
  <c r="AX89" i="11"/>
  <c r="AY89" i="11" s="1"/>
  <c r="AP89" i="11"/>
  <c r="AQ89" i="11" s="1"/>
  <c r="AH89" i="11"/>
  <c r="AI89" i="11" s="1"/>
  <c r="Z89" i="11"/>
  <c r="AA89" i="11" s="1"/>
  <c r="R89" i="11"/>
  <c r="S89" i="11" s="1"/>
  <c r="CK89" i="11"/>
  <c r="AW89" i="11"/>
  <c r="Y89" i="11"/>
  <c r="CH89" i="11"/>
  <c r="CI89" i="11" s="1"/>
  <c r="BZ89" i="11"/>
  <c r="CA89" i="11" s="1"/>
  <c r="BR89" i="11"/>
  <c r="BS89" i="11" s="1"/>
  <c r="BJ89" i="11"/>
  <c r="BK89" i="11" s="1"/>
  <c r="BB89" i="11"/>
  <c r="BC89" i="11" s="1"/>
  <c r="AT89" i="11"/>
  <c r="AU89" i="11" s="1"/>
  <c r="AL89" i="11"/>
  <c r="AM89" i="11" s="1"/>
  <c r="AD89" i="11"/>
  <c r="AE89" i="11" s="1"/>
  <c r="V89" i="11"/>
  <c r="W89" i="11" s="1"/>
  <c r="BL89" i="11"/>
  <c r="BM89" i="11" s="1"/>
  <c r="AR89" i="11"/>
  <c r="AS89" i="11" s="1"/>
  <c r="CF89" i="11"/>
  <c r="CG89" i="11" s="1"/>
  <c r="AN89" i="11"/>
  <c r="AO89" i="11" s="1"/>
  <c r="T89" i="11"/>
  <c r="U89" i="11" s="1"/>
  <c r="CB89" i="11"/>
  <c r="CC89" i="11" s="1"/>
  <c r="BH89" i="11"/>
  <c r="BI89" i="11" s="1"/>
  <c r="BX89" i="11"/>
  <c r="BY89" i="11" s="1"/>
  <c r="AF89" i="11"/>
  <c r="AG89" i="11" s="1"/>
  <c r="AZ89" i="11"/>
  <c r="BA89" i="11" s="1"/>
  <c r="BD89" i="11"/>
  <c r="BE89" i="11" s="1"/>
  <c r="O97" i="11"/>
  <c r="CJ105" i="11"/>
  <c r="CK105" i="11" s="1"/>
  <c r="CB105" i="11"/>
  <c r="BT105" i="11"/>
  <c r="BL105" i="11"/>
  <c r="BM105" i="11" s="1"/>
  <c r="BD105" i="11"/>
  <c r="AV105" i="11"/>
  <c r="AW105" i="11" s="1"/>
  <c r="AN105" i="11"/>
  <c r="AO105" i="11" s="1"/>
  <c r="AF105" i="11"/>
  <c r="AG105" i="11" s="1"/>
  <c r="X105" i="11"/>
  <c r="Y105" i="11" s="1"/>
  <c r="CH105" i="11"/>
  <c r="CI105" i="11" s="1"/>
  <c r="BZ105" i="11"/>
  <c r="CA105" i="11" s="1"/>
  <c r="BR105" i="11"/>
  <c r="BS105" i="11" s="1"/>
  <c r="BJ105" i="11"/>
  <c r="BK105" i="11" s="1"/>
  <c r="BB105" i="11"/>
  <c r="BC105" i="11" s="1"/>
  <c r="AT105" i="11"/>
  <c r="AU105" i="11" s="1"/>
  <c r="AL105" i="11"/>
  <c r="AM105" i="11" s="1"/>
  <c r="AD105" i="11"/>
  <c r="AE105" i="11" s="1"/>
  <c r="V105" i="11"/>
  <c r="W105" i="11" s="1"/>
  <c r="CF105" i="11"/>
  <c r="CG105" i="11" s="1"/>
  <c r="BX105" i="11"/>
  <c r="BY105" i="11" s="1"/>
  <c r="BP105" i="11"/>
  <c r="BQ105" i="11" s="1"/>
  <c r="BH105" i="11"/>
  <c r="BI105" i="11" s="1"/>
  <c r="AZ105" i="11"/>
  <c r="BA105" i="11" s="1"/>
  <c r="AR105" i="11"/>
  <c r="AS105" i="11" s="1"/>
  <c r="AJ105" i="11"/>
  <c r="AK105" i="11" s="1"/>
  <c r="AB105" i="11"/>
  <c r="AC105" i="11" s="1"/>
  <c r="T105" i="11"/>
  <c r="U105" i="11" s="1"/>
  <c r="AA105" i="11"/>
  <c r="AP105" i="11"/>
  <c r="AQ105" i="11" s="1"/>
  <c r="CD105" i="11"/>
  <c r="CE105" i="11" s="1"/>
  <c r="R105" i="11"/>
  <c r="S105" i="11" s="1"/>
  <c r="CC105" i="11"/>
  <c r="BF105" i="11"/>
  <c r="BG105" i="11" s="1"/>
  <c r="BV105" i="11"/>
  <c r="BW105" i="11" s="1"/>
  <c r="BU105" i="11"/>
  <c r="AX105" i="11"/>
  <c r="AY105" i="11" s="1"/>
  <c r="BN105" i="11"/>
  <c r="BO105" i="11" s="1"/>
  <c r="BE105" i="11"/>
  <c r="AH105" i="11"/>
  <c r="AI105" i="11" s="1"/>
  <c r="AQ113" i="11"/>
  <c r="AX113" i="11"/>
  <c r="BM113" i="11"/>
  <c r="BT113" i="11"/>
  <c r="CA113" i="11"/>
  <c r="CH113" i="11"/>
  <c r="V113" i="11"/>
  <c r="AC113" i="11"/>
  <c r="BX113" i="11"/>
  <c r="J74" i="11"/>
  <c r="P74" i="11" s="1"/>
  <c r="O79" i="11"/>
  <c r="P79" i="11" s="1"/>
  <c r="J82" i="11"/>
  <c r="P82" i="11" s="1"/>
  <c r="P85" i="11"/>
  <c r="AC89" i="11"/>
  <c r="BT89" i="11"/>
  <c r="BU89" i="11" s="1"/>
  <c r="CH98" i="11"/>
  <c r="BZ98" i="11"/>
  <c r="CA98" i="11" s="1"/>
  <c r="BR98" i="11"/>
  <c r="BS98" i="11" s="1"/>
  <c r="BJ98" i="11"/>
  <c r="BK98" i="11" s="1"/>
  <c r="BB98" i="11"/>
  <c r="BC98" i="11" s="1"/>
  <c r="AT98" i="11"/>
  <c r="AU98" i="11" s="1"/>
  <c r="AL98" i="11"/>
  <c r="AM98" i="11" s="1"/>
  <c r="AD98" i="11"/>
  <c r="AE98" i="11" s="1"/>
  <c r="V98" i="11"/>
  <c r="BQ98" i="11"/>
  <c r="BA98" i="11"/>
  <c r="AK98" i="11"/>
  <c r="U98" i="11"/>
  <c r="BW98" i="11"/>
  <c r="AQ98" i="11"/>
  <c r="CD98" i="11"/>
  <c r="CE98" i="11" s="1"/>
  <c r="BV98" i="11"/>
  <c r="BN98" i="11"/>
  <c r="BO98" i="11" s="1"/>
  <c r="BF98" i="11"/>
  <c r="BG98" i="11" s="1"/>
  <c r="AX98" i="11"/>
  <c r="AY98" i="11" s="1"/>
  <c r="AP98" i="11"/>
  <c r="AH98" i="11"/>
  <c r="AI98" i="11" s="1"/>
  <c r="Z98" i="11"/>
  <c r="AA98" i="11" s="1"/>
  <c r="R98" i="11"/>
  <c r="S98" i="11" s="1"/>
  <c r="CB98" i="11"/>
  <c r="CC98" i="11" s="1"/>
  <c r="BL98" i="11"/>
  <c r="BM98" i="11" s="1"/>
  <c r="AV98" i="11"/>
  <c r="AW98" i="11" s="1"/>
  <c r="AF98" i="11"/>
  <c r="AG98" i="11" s="1"/>
  <c r="BX98" i="11"/>
  <c r="BY98" i="11" s="1"/>
  <c r="BH98" i="11"/>
  <c r="BI98" i="11" s="1"/>
  <c r="AR98" i="11"/>
  <c r="AS98" i="11" s="1"/>
  <c r="AB98" i="11"/>
  <c r="AC98" i="11" s="1"/>
  <c r="CJ98" i="11"/>
  <c r="BT98" i="11"/>
  <c r="BU98" i="11" s="1"/>
  <c r="BD98" i="11"/>
  <c r="BE98" i="11" s="1"/>
  <c r="AN98" i="11"/>
  <c r="X98" i="11"/>
  <c r="Y98" i="11" s="1"/>
  <c r="CI98" i="11"/>
  <c r="W98" i="11"/>
  <c r="AZ98" i="11"/>
  <c r="CK98" i="11"/>
  <c r="CF98" i="11"/>
  <c r="CG98" i="11" s="1"/>
  <c r="AO98" i="11"/>
  <c r="AJ89" i="11"/>
  <c r="AK89" i="11" s="1"/>
  <c r="O92" i="11"/>
  <c r="CE102" i="11"/>
  <c r="BW102" i="11"/>
  <c r="BO102" i="11"/>
  <c r="BG102" i="11"/>
  <c r="AY102" i="11"/>
  <c r="AQ102" i="11"/>
  <c r="AI102" i="11"/>
  <c r="CD102" i="11"/>
  <c r="BV102" i="11"/>
  <c r="BN102" i="11"/>
  <c r="BF102" i="11"/>
  <c r="AX102" i="11"/>
  <c r="AP102" i="11"/>
  <c r="AH102" i="11"/>
  <c r="Z102" i="11"/>
  <c r="R102" i="11"/>
  <c r="CK102" i="11"/>
  <c r="CC102" i="11"/>
  <c r="BU102" i="11"/>
  <c r="BM102" i="11"/>
  <c r="BE102" i="11"/>
  <c r="AW102" i="11"/>
  <c r="AO102" i="11"/>
  <c r="AG102" i="11"/>
  <c r="Y102" i="11"/>
  <c r="CI102" i="11"/>
  <c r="CA102" i="11"/>
  <c r="BS102" i="11"/>
  <c r="BK102" i="11"/>
  <c r="BC102" i="11"/>
  <c r="AU102" i="11"/>
  <c r="AM102" i="11"/>
  <c r="AE102" i="11"/>
  <c r="W102" i="11"/>
  <c r="CH102" i="11"/>
  <c r="BZ102" i="11"/>
  <c r="BR102" i="11"/>
  <c r="BJ102" i="11"/>
  <c r="BB102" i="11"/>
  <c r="AT102" i="11"/>
  <c r="AL102" i="11"/>
  <c r="AD102" i="11"/>
  <c r="V102" i="11"/>
  <c r="BY102" i="11"/>
  <c r="BD102" i="11"/>
  <c r="AJ102" i="11"/>
  <c r="S102" i="11"/>
  <c r="BX102" i="11"/>
  <c r="BA102" i="11"/>
  <c r="AF102" i="11"/>
  <c r="BT102" i="11"/>
  <c r="AZ102" i="11"/>
  <c r="AC102" i="11"/>
  <c r="CJ102" i="11"/>
  <c r="BP102" i="11"/>
  <c r="AS102" i="11"/>
  <c r="AA102" i="11"/>
  <c r="CG102" i="11"/>
  <c r="BL102" i="11"/>
  <c r="AR102" i="11"/>
  <c r="X102" i="11"/>
  <c r="BI102" i="11"/>
  <c r="BH102" i="11"/>
  <c r="AV102" i="11"/>
  <c r="AK102" i="11"/>
  <c r="BQ102" i="11"/>
  <c r="O89" i="11"/>
  <c r="CD94" i="11"/>
  <c r="AD94" i="11"/>
  <c r="BI99" i="11"/>
  <c r="BA99" i="11"/>
  <c r="BP99" i="11"/>
  <c r="BH99" i="11"/>
  <c r="BV99" i="11"/>
  <c r="BN99" i="11"/>
  <c r="CK99" i="11"/>
  <c r="CC99" i="11"/>
  <c r="Y99" i="11"/>
  <c r="CI99" i="11"/>
  <c r="BB99" i="11"/>
  <c r="AL99" i="11"/>
  <c r="CA99" i="11"/>
  <c r="BK99" i="11"/>
  <c r="BD99" i="11"/>
  <c r="O101" i="11"/>
  <c r="P101" i="11" s="1"/>
  <c r="AB103" i="11"/>
  <c r="AB106" i="11"/>
  <c r="CF106" i="11"/>
  <c r="CG106" i="11" s="1"/>
  <c r="CD103" i="11"/>
  <c r="BV103" i="11"/>
  <c r="BN103" i="11"/>
  <c r="BF103" i="11"/>
  <c r="AX103" i="11"/>
  <c r="AP103" i="11"/>
  <c r="AH103" i="11"/>
  <c r="Z103" i="11"/>
  <c r="R103" i="11"/>
  <c r="CK103" i="11"/>
  <c r="CC103" i="11"/>
  <c r="BU103" i="11"/>
  <c r="BM103" i="11"/>
  <c r="BE103" i="11"/>
  <c r="AW103" i="11"/>
  <c r="AO103" i="11"/>
  <c r="AG103" i="11"/>
  <c r="Y103" i="11"/>
  <c r="CJ103" i="11"/>
  <c r="CB103" i="11"/>
  <c r="BT103" i="11"/>
  <c r="BL103" i="11"/>
  <c r="BD103" i="11"/>
  <c r="AV103" i="11"/>
  <c r="AN103" i="11"/>
  <c r="AF103" i="11"/>
  <c r="X103" i="11"/>
  <c r="CH103" i="11"/>
  <c r="BZ103" i="11"/>
  <c r="BR103" i="11"/>
  <c r="BJ103" i="11"/>
  <c r="BB103" i="11"/>
  <c r="AT103" i="11"/>
  <c r="AL103" i="11"/>
  <c r="AD103" i="11"/>
  <c r="V103" i="11"/>
  <c r="CG103" i="11"/>
  <c r="BY103" i="11"/>
  <c r="BQ103" i="11"/>
  <c r="BI103" i="11"/>
  <c r="BA103" i="11"/>
  <c r="AS103" i="11"/>
  <c r="AK103" i="11"/>
  <c r="AC103" i="11"/>
  <c r="U103" i="11"/>
  <c r="BP103" i="11"/>
  <c r="AU103" i="11"/>
  <c r="AA103" i="11"/>
  <c r="CI103" i="11"/>
  <c r="BO103" i="11"/>
  <c r="AR103" i="11"/>
  <c r="W103" i="11"/>
  <c r="CF103" i="11"/>
  <c r="BK103" i="11"/>
  <c r="AQ103" i="11"/>
  <c r="T103" i="11"/>
  <c r="CA103" i="11"/>
  <c r="BG103" i="11"/>
  <c r="AJ103" i="11"/>
  <c r="BX103" i="11"/>
  <c r="BC103" i="11"/>
  <c r="AI103" i="11"/>
  <c r="AM103" i="11"/>
  <c r="CH122" i="11"/>
  <c r="BZ122" i="11"/>
  <c r="CA122" i="11" s="1"/>
  <c r="BR122" i="11"/>
  <c r="BS122" i="11" s="1"/>
  <c r="BJ122" i="11"/>
  <c r="BK122" i="11" s="1"/>
  <c r="BB122" i="11"/>
  <c r="BC122" i="11" s="1"/>
  <c r="AT122" i="11"/>
  <c r="AL122" i="11"/>
  <c r="AM122" i="11" s="1"/>
  <c r="AD122" i="11"/>
  <c r="V122" i="11"/>
  <c r="CF122" i="11"/>
  <c r="CG122" i="11" s="1"/>
  <c r="BX122" i="11"/>
  <c r="BY122" i="11" s="1"/>
  <c r="BP122" i="11"/>
  <c r="BQ122" i="11" s="1"/>
  <c r="BH122" i="11"/>
  <c r="BI122" i="11" s="1"/>
  <c r="AZ122" i="11"/>
  <c r="BA122" i="11" s="1"/>
  <c r="AR122" i="11"/>
  <c r="AS122" i="11" s="1"/>
  <c r="AJ122" i="11"/>
  <c r="AK122" i="11" s="1"/>
  <c r="AB122" i="11"/>
  <c r="AC122" i="11" s="1"/>
  <c r="T122" i="11"/>
  <c r="U122" i="11" s="1"/>
  <c r="CD122" i="11"/>
  <c r="CE122" i="11" s="1"/>
  <c r="BV122" i="11"/>
  <c r="BW122" i="11" s="1"/>
  <c r="BN122" i="11"/>
  <c r="BO122" i="11" s="1"/>
  <c r="BF122" i="11"/>
  <c r="BG122" i="11" s="1"/>
  <c r="AX122" i="11"/>
  <c r="AY122" i="11" s="1"/>
  <c r="AP122" i="11"/>
  <c r="AQ122" i="11" s="1"/>
  <c r="AH122" i="11"/>
  <c r="AI122" i="11" s="1"/>
  <c r="Z122" i="11"/>
  <c r="AA122" i="11" s="1"/>
  <c r="R122" i="11"/>
  <c r="S122" i="11" s="1"/>
  <c r="CK122" i="11"/>
  <c r="CI122" i="11"/>
  <c r="W122" i="11"/>
  <c r="CB122" i="11"/>
  <c r="CC122" i="11" s="1"/>
  <c r="AV122" i="11"/>
  <c r="AW122" i="11" s="1"/>
  <c r="AU122" i="11"/>
  <c r="BT122" i="11"/>
  <c r="BU122" i="11" s="1"/>
  <c r="AN122" i="11"/>
  <c r="AO122" i="11" s="1"/>
  <c r="BL122" i="11"/>
  <c r="BM122" i="11" s="1"/>
  <c r="AF122" i="11"/>
  <c r="AG122" i="11" s="1"/>
  <c r="AE122" i="11"/>
  <c r="BD122" i="11"/>
  <c r="BE122" i="11" s="1"/>
  <c r="X122" i="11"/>
  <c r="Y122" i="11" s="1"/>
  <c r="P91" i="11"/>
  <c r="CJ104" i="11"/>
  <c r="CK104" i="11" s="1"/>
  <c r="CB104" i="11"/>
  <c r="CC104" i="11" s="1"/>
  <c r="BT104" i="11"/>
  <c r="BU104" i="11" s="1"/>
  <c r="BL104" i="11"/>
  <c r="BM104" i="11" s="1"/>
  <c r="BD104" i="11"/>
  <c r="BE104" i="11" s="1"/>
  <c r="AV104" i="11"/>
  <c r="AW104" i="11" s="1"/>
  <c r="AN104" i="11"/>
  <c r="AO104" i="11" s="1"/>
  <c r="AF104" i="11"/>
  <c r="AG104" i="11" s="1"/>
  <c r="X104" i="11"/>
  <c r="Y104" i="11" s="1"/>
  <c r="AE104" i="11"/>
  <c r="BY104" i="11"/>
  <c r="CF104" i="11"/>
  <c r="CG104" i="11" s="1"/>
  <c r="BX104" i="11"/>
  <c r="BP104" i="11"/>
  <c r="BQ104" i="11" s="1"/>
  <c r="BH104" i="11"/>
  <c r="BI104" i="11" s="1"/>
  <c r="AZ104" i="11"/>
  <c r="BA104" i="11" s="1"/>
  <c r="AR104" i="11"/>
  <c r="AS104" i="11" s="1"/>
  <c r="AJ104" i="11"/>
  <c r="AK104" i="11" s="1"/>
  <c r="AB104" i="11"/>
  <c r="AC104" i="11" s="1"/>
  <c r="T104" i="11"/>
  <c r="U104" i="11" s="1"/>
  <c r="CH104" i="11"/>
  <c r="CI104" i="11" s="1"/>
  <c r="BN104" i="11"/>
  <c r="BO104" i="11" s="1"/>
  <c r="V104" i="11"/>
  <c r="W104" i="11" s="1"/>
  <c r="BJ104" i="11"/>
  <c r="BK104" i="11" s="1"/>
  <c r="AP104" i="11"/>
  <c r="AQ104" i="11" s="1"/>
  <c r="CD104" i="11"/>
  <c r="CE104" i="11" s="1"/>
  <c r="AL104" i="11"/>
  <c r="AM104" i="11" s="1"/>
  <c r="R104" i="11"/>
  <c r="S104" i="11" s="1"/>
  <c r="BB104" i="11"/>
  <c r="BC104" i="11" s="1"/>
  <c r="AH104" i="11"/>
  <c r="AI104" i="11" s="1"/>
  <c r="BV104" i="11"/>
  <c r="BW104" i="11" s="1"/>
  <c r="AD104" i="11"/>
  <c r="AX104" i="11"/>
  <c r="AY104" i="11" s="1"/>
  <c r="CA106" i="11"/>
  <c r="CH106" i="11"/>
  <c r="CI106" i="11" s="1"/>
  <c r="BZ106" i="11"/>
  <c r="BR106" i="11"/>
  <c r="BS106" i="11" s="1"/>
  <c r="BJ106" i="11"/>
  <c r="BK106" i="11" s="1"/>
  <c r="BB106" i="11"/>
  <c r="BC106" i="11" s="1"/>
  <c r="AT106" i="11"/>
  <c r="AU106" i="11" s="1"/>
  <c r="AL106" i="11"/>
  <c r="AM106" i="11" s="1"/>
  <c r="AD106" i="11"/>
  <c r="AE106" i="11" s="1"/>
  <c r="V106" i="11"/>
  <c r="W106" i="11" s="1"/>
  <c r="AC106" i="11"/>
  <c r="BG106" i="11"/>
  <c r="CD106" i="11"/>
  <c r="CE106" i="11" s="1"/>
  <c r="BV106" i="11"/>
  <c r="BW106" i="11" s="1"/>
  <c r="BN106" i="11"/>
  <c r="BO106" i="11" s="1"/>
  <c r="BF106" i="11"/>
  <c r="AX106" i="11"/>
  <c r="AY106" i="11" s="1"/>
  <c r="AP106" i="11"/>
  <c r="AQ106" i="11" s="1"/>
  <c r="AH106" i="11"/>
  <c r="AI106" i="11" s="1"/>
  <c r="Z106" i="11"/>
  <c r="AA106" i="11" s="1"/>
  <c r="R106" i="11"/>
  <c r="S106" i="11" s="1"/>
  <c r="CB106" i="11"/>
  <c r="CC106" i="11" s="1"/>
  <c r="AJ106" i="11"/>
  <c r="AK106" i="11" s="1"/>
  <c r="BX106" i="11"/>
  <c r="BY106" i="11" s="1"/>
  <c r="BD106" i="11"/>
  <c r="BE106" i="11" s="1"/>
  <c r="AZ106" i="11"/>
  <c r="BA106" i="11" s="1"/>
  <c r="AF106" i="11"/>
  <c r="AG106" i="11" s="1"/>
  <c r="BP106" i="11"/>
  <c r="BQ106" i="11" s="1"/>
  <c r="AV106" i="11"/>
  <c r="AW106" i="11" s="1"/>
  <c r="CJ106" i="11"/>
  <c r="CK106" i="11" s="1"/>
  <c r="AR106" i="11"/>
  <c r="AS106" i="11" s="1"/>
  <c r="X106" i="11"/>
  <c r="Y106" i="11" s="1"/>
  <c r="P88" i="11"/>
  <c r="J92" i="11"/>
  <c r="P92" i="11" s="1"/>
  <c r="J95" i="11"/>
  <c r="P95" i="11" s="1"/>
  <c r="AZ103" i="11"/>
  <c r="BF104" i="11"/>
  <c r="BG104" i="11" s="1"/>
  <c r="BH106" i="11"/>
  <c r="BI106" i="11" s="1"/>
  <c r="CH107" i="11"/>
  <c r="CI107" i="11" s="1"/>
  <c r="BZ107" i="11"/>
  <c r="CA107" i="11" s="1"/>
  <c r="BR107" i="11"/>
  <c r="BJ107" i="11"/>
  <c r="BK107" i="11" s="1"/>
  <c r="BB107" i="11"/>
  <c r="BC107" i="11" s="1"/>
  <c r="AT107" i="11"/>
  <c r="AU107" i="11" s="1"/>
  <c r="AL107" i="11"/>
  <c r="AM107" i="11" s="1"/>
  <c r="AD107" i="11"/>
  <c r="AE107" i="11" s="1"/>
  <c r="V107" i="11"/>
  <c r="W107" i="11" s="1"/>
  <c r="CF107" i="11"/>
  <c r="CG107" i="11" s="1"/>
  <c r="BX107" i="11"/>
  <c r="BY107" i="11" s="1"/>
  <c r="BP107" i="11"/>
  <c r="BQ107" i="11" s="1"/>
  <c r="BH107" i="11"/>
  <c r="BI107" i="11" s="1"/>
  <c r="AZ107" i="11"/>
  <c r="BA107" i="11" s="1"/>
  <c r="AR107" i="11"/>
  <c r="AS107" i="11" s="1"/>
  <c r="AJ107" i="11"/>
  <c r="AK107" i="11" s="1"/>
  <c r="AB107" i="11"/>
  <c r="AC107" i="11" s="1"/>
  <c r="T107" i="11"/>
  <c r="U107" i="11" s="1"/>
  <c r="CD107" i="11"/>
  <c r="CE107" i="11" s="1"/>
  <c r="BV107" i="11"/>
  <c r="BW107" i="11" s="1"/>
  <c r="BN107" i="11"/>
  <c r="BO107" i="11" s="1"/>
  <c r="BF107" i="11"/>
  <c r="BG107" i="11" s="1"/>
  <c r="AX107" i="11"/>
  <c r="AY107" i="11" s="1"/>
  <c r="AP107" i="11"/>
  <c r="AQ107" i="11" s="1"/>
  <c r="AH107" i="11"/>
  <c r="Z107" i="11"/>
  <c r="AA107" i="11" s="1"/>
  <c r="R107" i="11"/>
  <c r="S107" i="11" s="1"/>
  <c r="AI107" i="11"/>
  <c r="BD107" i="11"/>
  <c r="BE107" i="11" s="1"/>
  <c r="O111" i="11"/>
  <c r="P111" i="11" s="1"/>
  <c r="J100" i="11"/>
  <c r="P100" i="11" s="1"/>
  <c r="CB107" i="11"/>
  <c r="CC107" i="11" s="1"/>
  <c r="BQ109" i="11"/>
  <c r="CF109" i="11"/>
  <c r="CG109" i="11" s="1"/>
  <c r="BX109" i="11"/>
  <c r="BY109" i="11" s="1"/>
  <c r="CE109" i="11"/>
  <c r="BR109" i="11"/>
  <c r="BS109" i="11" s="1"/>
  <c r="BH109" i="11"/>
  <c r="BI109" i="11" s="1"/>
  <c r="AZ109" i="11"/>
  <c r="BA109" i="11" s="1"/>
  <c r="AR109" i="11"/>
  <c r="AS109" i="11" s="1"/>
  <c r="AJ109" i="11"/>
  <c r="AK109" i="11" s="1"/>
  <c r="AB109" i="11"/>
  <c r="AC109" i="11" s="1"/>
  <c r="T109" i="11"/>
  <c r="U109" i="11" s="1"/>
  <c r="CB109" i="11"/>
  <c r="CC109" i="11" s="1"/>
  <c r="BP109" i="11"/>
  <c r="BO109" i="11"/>
  <c r="BF109" i="11"/>
  <c r="BG109" i="11" s="1"/>
  <c r="AX109" i="11"/>
  <c r="AY109" i="11" s="1"/>
  <c r="AP109" i="11"/>
  <c r="AQ109" i="11" s="1"/>
  <c r="AH109" i="11"/>
  <c r="AI109" i="11" s="1"/>
  <c r="Z109" i="11"/>
  <c r="AA109" i="11" s="1"/>
  <c r="R109" i="11"/>
  <c r="S109" i="11" s="1"/>
  <c r="CJ109" i="11"/>
  <c r="CK109" i="11" s="1"/>
  <c r="BV109" i="11"/>
  <c r="BW109" i="11" s="1"/>
  <c r="BD109" i="11"/>
  <c r="AV109" i="11"/>
  <c r="AW109" i="11" s="1"/>
  <c r="AN109" i="11"/>
  <c r="AO109" i="11" s="1"/>
  <c r="AF109" i="11"/>
  <c r="AG109" i="11" s="1"/>
  <c r="X109" i="11"/>
  <c r="Y109" i="11" s="1"/>
  <c r="BL109" i="11"/>
  <c r="BM109" i="11" s="1"/>
  <c r="BC109" i="11"/>
  <c r="AU109" i="11"/>
  <c r="AD109" i="11"/>
  <c r="AE109" i="11" s="1"/>
  <c r="BZ109" i="11"/>
  <c r="CA109" i="11" s="1"/>
  <c r="O110" i="11"/>
  <c r="J96" i="11"/>
  <c r="P96" i="11" s="1"/>
  <c r="BL107" i="11"/>
  <c r="BM107" i="11" s="1"/>
  <c r="O109" i="11"/>
  <c r="BE109" i="11"/>
  <c r="CH109" i="11"/>
  <c r="CI109" i="11" s="1"/>
  <c r="BF114" i="11"/>
  <c r="BU114" i="11"/>
  <c r="CB114" i="11"/>
  <c r="CI114" i="11"/>
  <c r="W114" i="11"/>
  <c r="AD114" i="11"/>
  <c r="AK114" i="11"/>
  <c r="AR114" i="11"/>
  <c r="BO114" i="11"/>
  <c r="BO117" i="11"/>
  <c r="CD117" i="11"/>
  <c r="CE117" i="11" s="1"/>
  <c r="BV117" i="11"/>
  <c r="BW117" i="11" s="1"/>
  <c r="BN117" i="11"/>
  <c r="BF117" i="11"/>
  <c r="BG117" i="11" s="1"/>
  <c r="AX117" i="11"/>
  <c r="AY117" i="11" s="1"/>
  <c r="CC117" i="11"/>
  <c r="BE117" i="11"/>
  <c r="CG117" i="11"/>
  <c r="BH117" i="11"/>
  <c r="BI117" i="11" s="1"/>
  <c r="CF117" i="11"/>
  <c r="BR117" i="11"/>
  <c r="BS117" i="11" s="1"/>
  <c r="BD117" i="11"/>
  <c r="AT117" i="11"/>
  <c r="AU117" i="11" s="1"/>
  <c r="AL117" i="11"/>
  <c r="AM117" i="11" s="1"/>
  <c r="AD117" i="11"/>
  <c r="AE117" i="11" s="1"/>
  <c r="V117" i="11"/>
  <c r="W117" i="11" s="1"/>
  <c r="CB117" i="11"/>
  <c r="AK117" i="11"/>
  <c r="BP117" i="11"/>
  <c r="BQ117" i="11" s="1"/>
  <c r="BB117" i="11"/>
  <c r="BC117" i="11" s="1"/>
  <c r="AR117" i="11"/>
  <c r="AS117" i="11" s="1"/>
  <c r="AJ117" i="11"/>
  <c r="AB117" i="11"/>
  <c r="AC117" i="11" s="1"/>
  <c r="T117" i="11"/>
  <c r="U117" i="11" s="1"/>
  <c r="BZ117" i="11"/>
  <c r="CA117" i="11" s="1"/>
  <c r="BL117" i="11"/>
  <c r="BM117" i="11" s="1"/>
  <c r="CJ117" i="11"/>
  <c r="CK117" i="11" s="1"/>
  <c r="AZ117" i="11"/>
  <c r="BA117" i="11" s="1"/>
  <c r="AP117" i="11"/>
  <c r="AQ117" i="11" s="1"/>
  <c r="AH117" i="11"/>
  <c r="AI117" i="11" s="1"/>
  <c r="Z117" i="11"/>
  <c r="AA117" i="11" s="1"/>
  <c r="R117" i="11"/>
  <c r="S117" i="11" s="1"/>
  <c r="BX117" i="11"/>
  <c r="BY117" i="11" s="1"/>
  <c r="BJ117" i="11"/>
  <c r="BK117" i="11" s="1"/>
  <c r="AO117" i="11"/>
  <c r="AV117" i="11"/>
  <c r="AW117" i="11" s="1"/>
  <c r="AN117" i="11"/>
  <c r="X117" i="11"/>
  <c r="Y117" i="11" s="1"/>
  <c r="X107" i="11"/>
  <c r="Y107" i="11" s="1"/>
  <c r="CJ107" i="11"/>
  <c r="CK107" i="11" s="1"/>
  <c r="AL109" i="11"/>
  <c r="AM109" i="11" s="1"/>
  <c r="BJ109" i="11"/>
  <c r="BK109" i="11" s="1"/>
  <c r="J97" i="11"/>
  <c r="P97" i="11" s="1"/>
  <c r="AV107" i="11"/>
  <c r="AW107" i="11" s="1"/>
  <c r="BS107" i="11"/>
  <c r="BP112" i="11"/>
  <c r="BQ112" i="11" s="1"/>
  <c r="AZ112" i="11"/>
  <c r="AR112" i="11"/>
  <c r="AS112" i="11" s="1"/>
  <c r="CD112" i="11"/>
  <c r="CE112" i="11" s="1"/>
  <c r="BN112" i="11"/>
  <c r="BO112" i="11" s="1"/>
  <c r="BF112" i="11"/>
  <c r="BG112" i="11" s="1"/>
  <c r="R112" i="11"/>
  <c r="S112" i="11" s="1"/>
  <c r="CJ112" i="11"/>
  <c r="CK112" i="11" s="1"/>
  <c r="CB112" i="11"/>
  <c r="CC112" i="11" s="1"/>
  <c r="AN112" i="11"/>
  <c r="AO112" i="11" s="1"/>
  <c r="X112" i="11"/>
  <c r="Y112" i="11" s="1"/>
  <c r="CA112" i="11"/>
  <c r="BB112" i="11"/>
  <c r="BC112" i="11" s="1"/>
  <c r="BA112" i="11"/>
  <c r="AF117" i="11"/>
  <c r="AG117" i="11" s="1"/>
  <c r="AN110" i="11"/>
  <c r="AO110" i="11" s="1"/>
  <c r="BB110" i="11"/>
  <c r="BC110" i="11" s="1"/>
  <c r="BM110" i="11"/>
  <c r="CF110" i="11"/>
  <c r="CG110" i="11" s="1"/>
  <c r="BX110" i="11"/>
  <c r="BY110" i="11" s="1"/>
  <c r="BP110" i="11"/>
  <c r="BQ110" i="11" s="1"/>
  <c r="BH110" i="11"/>
  <c r="BI110" i="11" s="1"/>
  <c r="AZ110" i="11"/>
  <c r="BA110" i="11" s="1"/>
  <c r="AR110" i="11"/>
  <c r="AS110" i="11" s="1"/>
  <c r="AJ110" i="11"/>
  <c r="AK110" i="11" s="1"/>
  <c r="AB110" i="11"/>
  <c r="AC110" i="11" s="1"/>
  <c r="T110" i="11"/>
  <c r="U110" i="11" s="1"/>
  <c r="AY110" i="11"/>
  <c r="CD110" i="11"/>
  <c r="CE110" i="11" s="1"/>
  <c r="BV110" i="11"/>
  <c r="BW110" i="11" s="1"/>
  <c r="BN110" i="11"/>
  <c r="BO110" i="11" s="1"/>
  <c r="BF110" i="11"/>
  <c r="BG110" i="11" s="1"/>
  <c r="AX110" i="11"/>
  <c r="AP110" i="11"/>
  <c r="AQ110" i="11" s="1"/>
  <c r="AH110" i="11"/>
  <c r="AI110" i="11" s="1"/>
  <c r="Z110" i="11"/>
  <c r="AA110" i="11" s="1"/>
  <c r="R110" i="11"/>
  <c r="S110" i="11" s="1"/>
  <c r="AD110" i="11"/>
  <c r="AE110" i="11" s="1"/>
  <c r="CB110" i="11"/>
  <c r="CC110" i="11" s="1"/>
  <c r="CI121" i="11"/>
  <c r="CA121" i="11"/>
  <c r="BS121" i="11"/>
  <c r="BK121" i="11"/>
  <c r="BC121" i="11"/>
  <c r="AU121" i="11"/>
  <c r="AM121" i="11"/>
  <c r="AE121" i="11"/>
  <c r="W121" i="11"/>
  <c r="CH121" i="11"/>
  <c r="BZ121" i="11"/>
  <c r="BR121" i="11"/>
  <c r="BJ121" i="11"/>
  <c r="BB121" i="11"/>
  <c r="AT121" i="11"/>
  <c r="AL121" i="11"/>
  <c r="AD121" i="11"/>
  <c r="V121" i="11"/>
  <c r="CG121" i="11"/>
  <c r="BY121" i="11"/>
  <c r="BQ121" i="11"/>
  <c r="BI121" i="11"/>
  <c r="BA121" i="11"/>
  <c r="AS121" i="11"/>
  <c r="AK121" i="11"/>
  <c r="AC121" i="11"/>
  <c r="U121" i="11"/>
  <c r="CF121" i="11"/>
  <c r="BX121" i="11"/>
  <c r="BP121" i="11"/>
  <c r="BH121" i="11"/>
  <c r="AZ121" i="11"/>
  <c r="AR121" i="11"/>
  <c r="AJ121" i="11"/>
  <c r="AB121" i="11"/>
  <c r="T121" i="11"/>
  <c r="CE121" i="11"/>
  <c r="BW121" i="11"/>
  <c r="BO121" i="11"/>
  <c r="BG121" i="11"/>
  <c r="AY121" i="11"/>
  <c r="AQ121" i="11"/>
  <c r="AI121" i="11"/>
  <c r="AA121" i="11"/>
  <c r="S121" i="11"/>
  <c r="CD121" i="11"/>
  <c r="BV121" i="11"/>
  <c r="BN121" i="11"/>
  <c r="BF121" i="11"/>
  <c r="AX121" i="11"/>
  <c r="AP121" i="11"/>
  <c r="AH121" i="11"/>
  <c r="Z121" i="11"/>
  <c r="R121" i="11"/>
  <c r="BL121" i="11"/>
  <c r="AF121" i="11"/>
  <c r="CK121" i="11"/>
  <c r="BE121" i="11"/>
  <c r="Y121" i="11"/>
  <c r="CJ121" i="11"/>
  <c r="BD121" i="11"/>
  <c r="X121" i="11"/>
  <c r="CC121" i="11"/>
  <c r="AW121" i="11"/>
  <c r="CB121" i="11"/>
  <c r="AV121" i="11"/>
  <c r="BU121" i="11"/>
  <c r="AO121" i="11"/>
  <c r="BT121" i="11"/>
  <c r="AN121" i="11"/>
  <c r="AF110" i="11"/>
  <c r="AG110" i="11" s="1"/>
  <c r="AT110" i="11"/>
  <c r="AU110" i="11" s="1"/>
  <c r="BE110" i="11"/>
  <c r="BS110" i="11"/>
  <c r="CH110" i="11"/>
  <c r="CI110" i="11" s="1"/>
  <c r="AG121" i="11"/>
  <c r="CK131" i="11"/>
  <c r="CC131" i="11"/>
  <c r="BU131" i="11"/>
  <c r="BM131" i="11"/>
  <c r="BE131" i="11"/>
  <c r="AW131" i="11"/>
  <c r="AO131" i="11"/>
  <c r="AG131" i="11"/>
  <c r="CJ131" i="11"/>
  <c r="CB131" i="11"/>
  <c r="BT131" i="11"/>
  <c r="BL131" i="11"/>
  <c r="BD131" i="11"/>
  <c r="AV131" i="11"/>
  <c r="AN131" i="11"/>
  <c r="AF131" i="11"/>
  <c r="X131" i="11"/>
  <c r="CI131" i="11"/>
  <c r="CA131" i="11"/>
  <c r="BS131" i="11"/>
  <c r="BK131" i="11"/>
  <c r="BC131" i="11"/>
  <c r="AU131" i="11"/>
  <c r="AM131" i="11"/>
  <c r="AE131" i="11"/>
  <c r="W131" i="11"/>
  <c r="CH131" i="11"/>
  <c r="BZ131" i="11"/>
  <c r="BR131" i="11"/>
  <c r="BJ131" i="11"/>
  <c r="BB131" i="11"/>
  <c r="AT131" i="11"/>
  <c r="AL131" i="11"/>
  <c r="AD131" i="11"/>
  <c r="V131" i="11"/>
  <c r="CG131" i="11"/>
  <c r="BY131" i="11"/>
  <c r="BQ131" i="11"/>
  <c r="BI131" i="11"/>
  <c r="BA131" i="11"/>
  <c r="AS131" i="11"/>
  <c r="AK131" i="11"/>
  <c r="AC131" i="11"/>
  <c r="U131" i="11"/>
  <c r="CE131" i="11"/>
  <c r="BW131" i="11"/>
  <c r="BO131" i="11"/>
  <c r="BG131" i="11"/>
  <c r="AY131" i="11"/>
  <c r="AQ131" i="11"/>
  <c r="AI131" i="11"/>
  <c r="AA131" i="11"/>
  <c r="S131" i="11"/>
  <c r="CF131" i="11"/>
  <c r="AZ131" i="11"/>
  <c r="Y131" i="11"/>
  <c r="CD131" i="11"/>
  <c r="AX131" i="11"/>
  <c r="T131" i="11"/>
  <c r="BX131" i="11"/>
  <c r="AR131" i="11"/>
  <c r="R131" i="11"/>
  <c r="BV131" i="11"/>
  <c r="AP131" i="11"/>
  <c r="BP131" i="11"/>
  <c r="AJ131" i="11"/>
  <c r="BN131" i="11"/>
  <c r="AH131" i="11"/>
  <c r="BF131" i="11"/>
  <c r="AB131" i="11"/>
  <c r="Z131" i="11"/>
  <c r="BH131" i="11"/>
  <c r="V110" i="11"/>
  <c r="BT110" i="11"/>
  <c r="BU110" i="11" s="1"/>
  <c r="CJ116" i="11"/>
  <c r="CK116" i="11" s="1"/>
  <c r="CB116" i="11"/>
  <c r="CC116" i="11" s="1"/>
  <c r="BT116" i="11"/>
  <c r="BU116" i="11" s="1"/>
  <c r="BL116" i="11"/>
  <c r="BM116" i="11" s="1"/>
  <c r="BD116" i="11"/>
  <c r="BE116" i="11" s="1"/>
  <c r="AV116" i="11"/>
  <c r="AW116" i="11" s="1"/>
  <c r="AN116" i="11"/>
  <c r="AO116" i="11" s="1"/>
  <c r="AF116" i="11"/>
  <c r="AG116" i="11" s="1"/>
  <c r="X116" i="11"/>
  <c r="Y116" i="11" s="1"/>
  <c r="CH116" i="11"/>
  <c r="CI116" i="11" s="1"/>
  <c r="BZ116" i="11"/>
  <c r="CA116" i="11" s="1"/>
  <c r="BR116" i="11"/>
  <c r="BS116" i="11" s="1"/>
  <c r="BJ116" i="11"/>
  <c r="BK116" i="11" s="1"/>
  <c r="BB116" i="11"/>
  <c r="BC116" i="11" s="1"/>
  <c r="AT116" i="11"/>
  <c r="AU116" i="11" s="1"/>
  <c r="AL116" i="11"/>
  <c r="AM116" i="11" s="1"/>
  <c r="AD116" i="11"/>
  <c r="AE116" i="11" s="1"/>
  <c r="V116" i="11"/>
  <c r="W116" i="11" s="1"/>
  <c r="BI116" i="11"/>
  <c r="CF116" i="11"/>
  <c r="CG116" i="11" s="1"/>
  <c r="BX116" i="11"/>
  <c r="BY116" i="11" s="1"/>
  <c r="BP116" i="11"/>
  <c r="BQ116" i="11" s="1"/>
  <c r="BH116" i="11"/>
  <c r="AZ116" i="11"/>
  <c r="BA116" i="11" s="1"/>
  <c r="AR116" i="11"/>
  <c r="AS116" i="11" s="1"/>
  <c r="AJ116" i="11"/>
  <c r="AK116" i="11" s="1"/>
  <c r="AB116" i="11"/>
  <c r="AC116" i="11" s="1"/>
  <c r="T116" i="11"/>
  <c r="U116" i="11" s="1"/>
  <c r="AI116" i="11"/>
  <c r="CD116" i="11"/>
  <c r="CE116" i="11" s="1"/>
  <c r="BV116" i="11"/>
  <c r="BW116" i="11" s="1"/>
  <c r="BN116" i="11"/>
  <c r="BO116" i="11" s="1"/>
  <c r="BF116" i="11"/>
  <c r="BG116" i="11" s="1"/>
  <c r="AX116" i="11"/>
  <c r="AY116" i="11" s="1"/>
  <c r="AP116" i="11"/>
  <c r="AQ116" i="11" s="1"/>
  <c r="AH116" i="11"/>
  <c r="Z116" i="11"/>
  <c r="AA116" i="11" s="1"/>
  <c r="R116" i="11"/>
  <c r="S116" i="11" s="1"/>
  <c r="BM121" i="11"/>
  <c r="W110" i="11"/>
  <c r="AV110" i="11"/>
  <c r="AW110" i="11" s="1"/>
  <c r="BJ110" i="11"/>
  <c r="BK110" i="11" s="1"/>
  <c r="CJ110" i="11"/>
  <c r="CK110" i="11" s="1"/>
  <c r="J115" i="11"/>
  <c r="P115" i="11" s="1"/>
  <c r="O129" i="11"/>
  <c r="AJ118" i="11"/>
  <c r="AK118" i="11" s="1"/>
  <c r="BN124" i="11"/>
  <c r="BO124" i="11" s="1"/>
  <c r="BH118" i="11"/>
  <c r="BI118" i="11" s="1"/>
  <c r="CE118" i="11"/>
  <c r="P123" i="11"/>
  <c r="T118" i="11"/>
  <c r="U118" i="11" s="1"/>
  <c r="CF118" i="11"/>
  <c r="CG118" i="11" s="1"/>
  <c r="AR118" i="11"/>
  <c r="AS118" i="11" s="1"/>
  <c r="CD118" i="11"/>
  <c r="BV118" i="11"/>
  <c r="BW118" i="11" s="1"/>
  <c r="BN118" i="11"/>
  <c r="BO118" i="11" s="1"/>
  <c r="BF118" i="11"/>
  <c r="BG118" i="11" s="1"/>
  <c r="AX118" i="11"/>
  <c r="AY118" i="11" s="1"/>
  <c r="AP118" i="11"/>
  <c r="AQ118" i="11" s="1"/>
  <c r="AH118" i="11"/>
  <c r="AI118" i="11" s="1"/>
  <c r="Z118" i="11"/>
  <c r="AA118" i="11" s="1"/>
  <c r="R118" i="11"/>
  <c r="S118" i="11" s="1"/>
  <c r="CK118" i="11"/>
  <c r="BM118" i="11"/>
  <c r="CJ118" i="11"/>
  <c r="CB118" i="11"/>
  <c r="CC118" i="11" s="1"/>
  <c r="BT118" i="11"/>
  <c r="BU118" i="11" s="1"/>
  <c r="BL118" i="11"/>
  <c r="BD118" i="11"/>
  <c r="BE118" i="11" s="1"/>
  <c r="AV118" i="11"/>
  <c r="AW118" i="11" s="1"/>
  <c r="AN118" i="11"/>
  <c r="AO118" i="11" s="1"/>
  <c r="AF118" i="11"/>
  <c r="AG118" i="11" s="1"/>
  <c r="X118" i="11"/>
  <c r="Y118" i="11" s="1"/>
  <c r="CH118" i="11"/>
  <c r="CI118" i="11" s="1"/>
  <c r="BZ118" i="11"/>
  <c r="CA118" i="11" s="1"/>
  <c r="BR118" i="11"/>
  <c r="BS118" i="11" s="1"/>
  <c r="BJ118" i="11"/>
  <c r="BK118" i="11" s="1"/>
  <c r="BB118" i="11"/>
  <c r="BC118" i="11" s="1"/>
  <c r="AT118" i="11"/>
  <c r="AU118" i="11" s="1"/>
  <c r="AL118" i="11"/>
  <c r="AM118" i="11" s="1"/>
  <c r="AD118" i="11"/>
  <c r="AE118" i="11" s="1"/>
  <c r="V118" i="11"/>
  <c r="W118" i="11" s="1"/>
  <c r="BY118" i="11"/>
  <c r="BP118" i="11"/>
  <c r="BQ118" i="11" s="1"/>
  <c r="BD124" i="11"/>
  <c r="BE124" i="11" s="1"/>
  <c r="AN124" i="11"/>
  <c r="AF124" i="11"/>
  <c r="AG124" i="11" s="1"/>
  <c r="BJ124" i="11"/>
  <c r="BK124" i="11" s="1"/>
  <c r="AT124" i="11"/>
  <c r="AU124" i="11" s="1"/>
  <c r="AL124" i="11"/>
  <c r="AM124" i="11" s="1"/>
  <c r="BA124" i="11"/>
  <c r="AX124" i="11"/>
  <c r="AY124" i="11" s="1"/>
  <c r="AJ124" i="11"/>
  <c r="CF124" i="11"/>
  <c r="CG124" i="11" s="1"/>
  <c r="T124" i="11"/>
  <c r="U124" i="11" s="1"/>
  <c r="R124" i="11"/>
  <c r="S124" i="11" s="1"/>
  <c r="AP124" i="11"/>
  <c r="AQ124" i="11" s="1"/>
  <c r="AB124" i="11"/>
  <c r="AC124" i="11" s="1"/>
  <c r="AB118" i="11"/>
  <c r="AC118" i="11" s="1"/>
  <c r="J119" i="11"/>
  <c r="P119" i="11" s="1"/>
  <c r="J120" i="11"/>
  <c r="P120" i="11" s="1"/>
  <c r="J125" i="11"/>
  <c r="P125" i="11" s="1"/>
  <c r="J126" i="11"/>
  <c r="P126" i="11" s="1"/>
  <c r="O130" i="11"/>
  <c r="P130" i="11" s="1"/>
  <c r="AM127" i="11"/>
  <c r="BS127" i="11"/>
  <c r="AN127" i="11"/>
  <c r="AD129" i="11"/>
  <c r="AE129" i="11" s="1"/>
  <c r="CH127" i="11"/>
  <c r="BZ127" i="11"/>
  <c r="BR127" i="11"/>
  <c r="BJ127" i="11"/>
  <c r="BB127" i="11"/>
  <c r="AT127" i="11"/>
  <c r="AL127" i="11"/>
  <c r="AD127" i="11"/>
  <c r="V127" i="11"/>
  <c r="CG127" i="11"/>
  <c r="BY127" i="11"/>
  <c r="BQ127" i="11"/>
  <c r="BI127" i="11"/>
  <c r="BA127" i="11"/>
  <c r="AS127" i="11"/>
  <c r="AK127" i="11"/>
  <c r="AC127" i="11"/>
  <c r="U127" i="11"/>
  <c r="CF127" i="11"/>
  <c r="BX127" i="11"/>
  <c r="BP127" i="11"/>
  <c r="BH127" i="11"/>
  <c r="AZ127" i="11"/>
  <c r="AR127" i="11"/>
  <c r="AJ127" i="11"/>
  <c r="AB127" i="11"/>
  <c r="T127" i="11"/>
  <c r="CE127" i="11"/>
  <c r="BW127" i="11"/>
  <c r="BO127" i="11"/>
  <c r="BG127" i="11"/>
  <c r="AY127" i="11"/>
  <c r="AQ127" i="11"/>
  <c r="AI127" i="11"/>
  <c r="AA127" i="11"/>
  <c r="S127" i="11"/>
  <c r="CD127" i="11"/>
  <c r="BV127" i="11"/>
  <c r="BN127" i="11"/>
  <c r="BF127" i="11"/>
  <c r="AX127" i="11"/>
  <c r="AP127" i="11"/>
  <c r="AH127" i="11"/>
  <c r="Z127" i="11"/>
  <c r="R127" i="11"/>
  <c r="CK127" i="11"/>
  <c r="CC127" i="11"/>
  <c r="BU127" i="11"/>
  <c r="BM127" i="11"/>
  <c r="BE127" i="11"/>
  <c r="AW127" i="11"/>
  <c r="AO127" i="11"/>
  <c r="AG127" i="11"/>
  <c r="Y127" i="11"/>
  <c r="AU127" i="11"/>
  <c r="CA127" i="11"/>
  <c r="CF129" i="11"/>
  <c r="CG129" i="11" s="1"/>
  <c r="BX129" i="11"/>
  <c r="BY129" i="11" s="1"/>
  <c r="BP129" i="11"/>
  <c r="BQ129" i="11" s="1"/>
  <c r="BH129" i="11"/>
  <c r="BI129" i="11" s="1"/>
  <c r="AZ129" i="11"/>
  <c r="BA129" i="11" s="1"/>
  <c r="AR129" i="11"/>
  <c r="AS129" i="11" s="1"/>
  <c r="AJ129" i="11"/>
  <c r="AK129" i="11" s="1"/>
  <c r="AB129" i="11"/>
  <c r="AC129" i="11" s="1"/>
  <c r="T129" i="11"/>
  <c r="U129" i="11" s="1"/>
  <c r="BO129" i="11"/>
  <c r="S129" i="11"/>
  <c r="CD129" i="11"/>
  <c r="CE129" i="11" s="1"/>
  <c r="BV129" i="11"/>
  <c r="BW129" i="11" s="1"/>
  <c r="BN129" i="11"/>
  <c r="BF129" i="11"/>
  <c r="BG129" i="11" s="1"/>
  <c r="AX129" i="11"/>
  <c r="AY129" i="11" s="1"/>
  <c r="AP129" i="11"/>
  <c r="AQ129" i="11" s="1"/>
  <c r="AH129" i="11"/>
  <c r="AI129" i="11" s="1"/>
  <c r="Z129" i="11"/>
  <c r="AA129" i="11" s="1"/>
  <c r="R129" i="11"/>
  <c r="CJ129" i="11"/>
  <c r="CK129" i="11" s="1"/>
  <c r="CB129" i="11"/>
  <c r="CC129" i="11" s="1"/>
  <c r="BT129" i="11"/>
  <c r="BU129" i="11" s="1"/>
  <c r="BL129" i="11"/>
  <c r="BM129" i="11" s="1"/>
  <c r="BD129" i="11"/>
  <c r="BE129" i="11" s="1"/>
  <c r="AV129" i="11"/>
  <c r="AW129" i="11" s="1"/>
  <c r="AN129" i="11"/>
  <c r="AO129" i="11" s="1"/>
  <c r="AF129" i="11"/>
  <c r="AG129" i="11" s="1"/>
  <c r="X129" i="11"/>
  <c r="Y129" i="11" s="1"/>
  <c r="CI129" i="11"/>
  <c r="CA129" i="11"/>
  <c r="BS129" i="11"/>
  <c r="BK129" i="11"/>
  <c r="BC129" i="11"/>
  <c r="AU129" i="11"/>
  <c r="AM129" i="11"/>
  <c r="W129" i="11"/>
  <c r="CJ132" i="11"/>
  <c r="CB132" i="11"/>
  <c r="BT132" i="11"/>
  <c r="BU132" i="11" s="1"/>
  <c r="BL132" i="11"/>
  <c r="BM132" i="11" s="1"/>
  <c r="BD132" i="11"/>
  <c r="BE132" i="11" s="1"/>
  <c r="AV132" i="11"/>
  <c r="AW132" i="11" s="1"/>
  <c r="AN132" i="11"/>
  <c r="AO132" i="11" s="1"/>
  <c r="AF132" i="11"/>
  <c r="AG132" i="11" s="1"/>
  <c r="X132" i="11"/>
  <c r="Y132" i="11" s="1"/>
  <c r="BC132" i="11"/>
  <c r="CH132" i="11"/>
  <c r="CI132" i="11" s="1"/>
  <c r="BZ132" i="11"/>
  <c r="CA132" i="11" s="1"/>
  <c r="BR132" i="11"/>
  <c r="BS132" i="11" s="1"/>
  <c r="BJ132" i="11"/>
  <c r="BK132" i="11" s="1"/>
  <c r="BB132" i="11"/>
  <c r="AT132" i="11"/>
  <c r="AU132" i="11" s="1"/>
  <c r="AL132" i="11"/>
  <c r="AM132" i="11" s="1"/>
  <c r="AD132" i="11"/>
  <c r="AE132" i="11" s="1"/>
  <c r="V132" i="11"/>
  <c r="W132" i="11" s="1"/>
  <c r="CG132" i="11"/>
  <c r="U132" i="11"/>
  <c r="CF132" i="11"/>
  <c r="BX132" i="11"/>
  <c r="BY132" i="11" s="1"/>
  <c r="BP132" i="11"/>
  <c r="BQ132" i="11" s="1"/>
  <c r="BH132" i="11"/>
  <c r="BI132" i="11" s="1"/>
  <c r="AZ132" i="11"/>
  <c r="BA132" i="11" s="1"/>
  <c r="AR132" i="11"/>
  <c r="AS132" i="11" s="1"/>
  <c r="AJ132" i="11"/>
  <c r="AK132" i="11" s="1"/>
  <c r="AB132" i="11"/>
  <c r="AC132" i="11" s="1"/>
  <c r="T132" i="11"/>
  <c r="CD132" i="11"/>
  <c r="CE132" i="11" s="1"/>
  <c r="BV132" i="11"/>
  <c r="BW132" i="11" s="1"/>
  <c r="BN132" i="11"/>
  <c r="BF132" i="11"/>
  <c r="BG132" i="11" s="1"/>
  <c r="AX132" i="11"/>
  <c r="AY132" i="11" s="1"/>
  <c r="AP132" i="11"/>
  <c r="AH132" i="11"/>
  <c r="AI132" i="11" s="1"/>
  <c r="Z132" i="11"/>
  <c r="AA132" i="11" s="1"/>
  <c r="R132" i="11"/>
  <c r="S132" i="11" s="1"/>
  <c r="BO132" i="11"/>
  <c r="J133" i="11"/>
  <c r="P133" i="11" s="1"/>
  <c r="CK139" i="11"/>
  <c r="CC139" i="11"/>
  <c r="BU139" i="11"/>
  <c r="BM139" i="11"/>
  <c r="BE139" i="11"/>
  <c r="AW139" i="11"/>
  <c r="AO139" i="11"/>
  <c r="AG139" i="11"/>
  <c r="Y139" i="11"/>
  <c r="CJ139" i="11"/>
  <c r="CB139" i="11"/>
  <c r="BT139" i="11"/>
  <c r="BL139" i="11"/>
  <c r="BD139" i="11"/>
  <c r="AV139" i="11"/>
  <c r="AN139" i="11"/>
  <c r="AF139" i="11"/>
  <c r="X139" i="11"/>
  <c r="CI139" i="11"/>
  <c r="CA139" i="11"/>
  <c r="BS139" i="11"/>
  <c r="BK139" i="11"/>
  <c r="BC139" i="11"/>
  <c r="AU139" i="11"/>
  <c r="AM139" i="11"/>
  <c r="AE139" i="11"/>
  <c r="W139" i="11"/>
  <c r="CH139" i="11"/>
  <c r="BZ139" i="11"/>
  <c r="BR139" i="11"/>
  <c r="BJ139" i="11"/>
  <c r="BB139" i="11"/>
  <c r="AT139" i="11"/>
  <c r="AL139" i="11"/>
  <c r="AD139" i="11"/>
  <c r="V139" i="11"/>
  <c r="CG139" i="11"/>
  <c r="BY139" i="11"/>
  <c r="BQ139" i="11"/>
  <c r="BI139" i="11"/>
  <c r="BA139" i="11"/>
  <c r="AS139" i="11"/>
  <c r="AK139" i="11"/>
  <c r="AC139" i="11"/>
  <c r="U139" i="11"/>
  <c r="CF139" i="11"/>
  <c r="BX139" i="11"/>
  <c r="BP139" i="11"/>
  <c r="BH139" i="11"/>
  <c r="AZ139" i="11"/>
  <c r="AR139" i="11"/>
  <c r="AJ139" i="11"/>
  <c r="AB139" i="11"/>
  <c r="T139" i="11"/>
  <c r="CE139" i="11"/>
  <c r="BW139" i="11"/>
  <c r="BO139" i="11"/>
  <c r="BG139" i="11"/>
  <c r="AY139" i="11"/>
  <c r="AQ139" i="11"/>
  <c r="AI139" i="11"/>
  <c r="AA139" i="11"/>
  <c r="S139" i="11"/>
  <c r="AP139" i="11"/>
  <c r="AK136" i="11"/>
  <c r="AX139" i="11"/>
  <c r="AQ132" i="11"/>
  <c r="P135" i="11"/>
  <c r="BF139" i="11"/>
  <c r="CC132" i="11"/>
  <c r="CH134" i="11"/>
  <c r="CI134" i="11" s="1"/>
  <c r="BR134" i="11"/>
  <c r="BS134" i="11" s="1"/>
  <c r="BJ134" i="11"/>
  <c r="BK134" i="11" s="1"/>
  <c r="AT134" i="11"/>
  <c r="AU134" i="11" s="1"/>
  <c r="AD134" i="11"/>
  <c r="AE134" i="11" s="1"/>
  <c r="V134" i="11"/>
  <c r="W134" i="11" s="1"/>
  <c r="BA134" i="11"/>
  <c r="CF134" i="11"/>
  <c r="CG134" i="11" s="1"/>
  <c r="BP134" i="11"/>
  <c r="BQ134" i="11" s="1"/>
  <c r="AZ134" i="11"/>
  <c r="AR134" i="11"/>
  <c r="AS134" i="11" s="1"/>
  <c r="AB134" i="11"/>
  <c r="AC134" i="11" s="1"/>
  <c r="T134" i="11"/>
  <c r="U134" i="11" s="1"/>
  <c r="BV134" i="11"/>
  <c r="BN134" i="11"/>
  <c r="BO134" i="11" s="1"/>
  <c r="AX134" i="11"/>
  <c r="AY134" i="11" s="1"/>
  <c r="AP134" i="11"/>
  <c r="AQ134" i="11" s="1"/>
  <c r="Z134" i="11"/>
  <c r="AA134" i="11" s="1"/>
  <c r="BE134" i="11"/>
  <c r="CJ134" i="11"/>
  <c r="CK134" i="11" s="1"/>
  <c r="BT134" i="11"/>
  <c r="BU134" i="11" s="1"/>
  <c r="BD134" i="11"/>
  <c r="AV134" i="11"/>
  <c r="AW134" i="11" s="1"/>
  <c r="AF134" i="11"/>
  <c r="X134" i="11"/>
  <c r="Y134" i="11" s="1"/>
  <c r="CF136" i="11"/>
  <c r="BX136" i="11"/>
  <c r="BP136" i="11"/>
  <c r="BH136" i="11"/>
  <c r="AZ136" i="11"/>
  <c r="AR136" i="11"/>
  <c r="AJ136" i="11"/>
  <c r="AB136" i="11"/>
  <c r="T136" i="11"/>
  <c r="CE136" i="11"/>
  <c r="BW136" i="11"/>
  <c r="BO136" i="11"/>
  <c r="BG136" i="11"/>
  <c r="AY136" i="11"/>
  <c r="AQ136" i="11"/>
  <c r="AI136" i="11"/>
  <c r="AA136" i="11"/>
  <c r="S136" i="11"/>
  <c r="CD136" i="11"/>
  <c r="BV136" i="11"/>
  <c r="BN136" i="11"/>
  <c r="BF136" i="11"/>
  <c r="AX136" i="11"/>
  <c r="AP136" i="11"/>
  <c r="AH136" i="11"/>
  <c r="Z136" i="11"/>
  <c r="R136" i="11"/>
  <c r="CK136" i="11"/>
  <c r="CC136" i="11"/>
  <c r="BU136" i="11"/>
  <c r="BM136" i="11"/>
  <c r="BE136" i="11"/>
  <c r="AW136" i="11"/>
  <c r="AO136" i="11"/>
  <c r="AG136" i="11"/>
  <c r="Y136" i="11"/>
  <c r="CJ136" i="11"/>
  <c r="CB136" i="11"/>
  <c r="BT136" i="11"/>
  <c r="BL136" i="11"/>
  <c r="BD136" i="11"/>
  <c r="AV136" i="11"/>
  <c r="AN136" i="11"/>
  <c r="AF136" i="11"/>
  <c r="X136" i="11"/>
  <c r="CI136" i="11"/>
  <c r="CA136" i="11"/>
  <c r="BS136" i="11"/>
  <c r="BK136" i="11"/>
  <c r="BC136" i="11"/>
  <c r="AU136" i="11"/>
  <c r="AM136" i="11"/>
  <c r="AE136" i="11"/>
  <c r="W136" i="11"/>
  <c r="CH136" i="11"/>
  <c r="BZ136" i="11"/>
  <c r="BR136" i="11"/>
  <c r="BJ136" i="11"/>
  <c r="BB136" i="11"/>
  <c r="AT136" i="11"/>
  <c r="AL136" i="11"/>
  <c r="AD136" i="11"/>
  <c r="V136" i="11"/>
  <c r="BA136" i="11"/>
  <c r="P137" i="11"/>
  <c r="BN139" i="11"/>
  <c r="BI136" i="11"/>
  <c r="BV139" i="11"/>
  <c r="CK132" i="11"/>
  <c r="R139" i="11"/>
  <c r="CD139" i="11"/>
  <c r="AG94" i="11" l="1"/>
  <c r="W94" i="11"/>
  <c r="AL94" i="11"/>
  <c r="AV94" i="11"/>
  <c r="AE94" i="11"/>
  <c r="CH50" i="11"/>
  <c r="V50" i="11"/>
  <c r="AR50" i="11"/>
  <c r="BI50" i="11"/>
  <c r="CJ50" i="11"/>
  <c r="CE50" i="11"/>
  <c r="CD50" i="11"/>
  <c r="R50" i="11"/>
  <c r="BT50" i="11"/>
  <c r="BZ50" i="11"/>
  <c r="BY50" i="11"/>
  <c r="T50" i="11"/>
  <c r="AS50" i="11"/>
  <c r="BD50" i="11"/>
  <c r="BG50" i="11"/>
  <c r="BV50" i="11"/>
  <c r="CC50" i="11"/>
  <c r="AF50" i="11"/>
  <c r="BR50" i="11"/>
  <c r="BQ50" i="11"/>
  <c r="AA50" i="11"/>
  <c r="AC50" i="11"/>
  <c r="X50" i="11"/>
  <c r="AY50" i="11"/>
  <c r="BN50" i="11"/>
  <c r="BU50" i="11"/>
  <c r="BC50" i="11"/>
  <c r="AT50" i="11"/>
  <c r="U50" i="11"/>
  <c r="AU50" i="11"/>
  <c r="BW50" i="11"/>
  <c r="BX50" i="11"/>
  <c r="CB50" i="11"/>
  <c r="AP50" i="11"/>
  <c r="AO50" i="11"/>
  <c r="BE50" i="11"/>
  <c r="AL50" i="11"/>
  <c r="CF50" i="11"/>
  <c r="W50" i="11"/>
  <c r="BO50" i="11"/>
  <c r="BH50" i="11"/>
  <c r="AN50" i="11"/>
  <c r="AH50" i="11"/>
  <c r="AG50" i="11"/>
  <c r="AV50" i="11"/>
  <c r="BA50" i="11"/>
  <c r="S50" i="11"/>
  <c r="AX50" i="11"/>
  <c r="AK50" i="11"/>
  <c r="CA50" i="11"/>
  <c r="Z50" i="11"/>
  <c r="BP50" i="11"/>
  <c r="AM50" i="11"/>
  <c r="BM50" i="11"/>
  <c r="BL50" i="11"/>
  <c r="AJ50" i="11"/>
  <c r="AW50" i="11"/>
  <c r="CI50" i="11"/>
  <c r="AQ50" i="11"/>
  <c r="Y50" i="11"/>
  <c r="BJ50" i="11"/>
  <c r="CG50" i="11"/>
  <c r="AI50" i="11"/>
  <c r="AE50" i="11"/>
  <c r="BB50" i="11"/>
  <c r="AZ50" i="11"/>
  <c r="BS50" i="11"/>
  <c r="CE94" i="11"/>
  <c r="CI94" i="11"/>
  <c r="Y94" i="11"/>
  <c r="AO94" i="11"/>
  <c r="BK50" i="11"/>
  <c r="S94" i="11"/>
  <c r="BD94" i="11"/>
  <c r="CK50" i="11"/>
  <c r="BX94" i="11"/>
  <c r="X94" i="11"/>
  <c r="AZ94" i="11"/>
  <c r="AS94" i="11"/>
  <c r="CF94" i="11"/>
  <c r="AR94" i="11"/>
  <c r="BV94" i="11"/>
  <c r="CK94" i="11"/>
  <c r="CA94" i="11"/>
  <c r="CH94" i="11"/>
  <c r="V94" i="11"/>
  <c r="AN94" i="11"/>
  <c r="BO94" i="11"/>
  <c r="T94" i="11"/>
  <c r="BH94" i="11"/>
  <c r="BN94" i="11"/>
  <c r="CC94" i="11"/>
  <c r="BS94" i="11"/>
  <c r="BZ94" i="11"/>
  <c r="BW94" i="11"/>
  <c r="AA94" i="11"/>
  <c r="AY94" i="11"/>
  <c r="AJ94" i="11"/>
  <c r="BF94" i="11"/>
  <c r="BU94" i="11"/>
  <c r="BK94" i="11"/>
  <c r="BR94" i="11"/>
  <c r="BG94" i="11"/>
  <c r="CG94" i="11"/>
  <c r="AI94" i="11"/>
  <c r="BY94" i="11"/>
  <c r="AC94" i="11"/>
  <c r="AX94" i="11"/>
  <c r="BM94" i="11"/>
  <c r="BC94" i="11"/>
  <c r="BJ94" i="11"/>
  <c r="AQ94" i="11"/>
  <c r="BQ94" i="11"/>
  <c r="U94" i="11"/>
  <c r="BP94" i="11"/>
  <c r="AP94" i="11"/>
  <c r="BE94" i="11"/>
  <c r="AU94" i="11"/>
  <c r="BB94" i="11"/>
  <c r="AB94" i="11"/>
  <c r="BA94" i="11"/>
  <c r="CB94" i="11"/>
  <c r="BI94" i="11"/>
  <c r="AH94" i="11"/>
  <c r="AW94" i="11"/>
  <c r="AM94" i="11"/>
  <c r="AT94" i="11"/>
  <c r="CJ94" i="11"/>
  <c r="AK94" i="11"/>
  <c r="BL94" i="11"/>
  <c r="AF94" i="11"/>
  <c r="BT94" i="11"/>
  <c r="Z94" i="11"/>
  <c r="BF50" i="11"/>
  <c r="AZ72" i="11"/>
  <c r="CD72" i="11"/>
  <c r="CH72" i="11"/>
  <c r="BT72" i="11"/>
  <c r="BH72" i="11"/>
  <c r="BD72" i="11"/>
  <c r="AR72" i="11"/>
  <c r="BE72" i="11"/>
  <c r="AB72" i="11"/>
  <c r="BV72" i="11"/>
  <c r="BZ72" i="11"/>
  <c r="BI72" i="11"/>
  <c r="AW72" i="11"/>
  <c r="AS72" i="11"/>
  <c r="AG72" i="11"/>
  <c r="AJ72" i="11"/>
  <c r="CK72" i="11"/>
  <c r="BN72" i="11"/>
  <c r="BR72" i="11"/>
  <c r="AY72" i="11"/>
  <c r="AM72" i="11"/>
  <c r="AI72" i="11"/>
  <c r="X72" i="11"/>
  <c r="R72" i="11"/>
  <c r="BP72" i="11"/>
  <c r="AP72" i="11"/>
  <c r="AT72" i="11"/>
  <c r="U72" i="11"/>
  <c r="CJ72" i="11"/>
  <c r="BX72" i="11"/>
  <c r="AK72" i="11"/>
  <c r="AF72" i="11"/>
  <c r="BK72" i="11"/>
  <c r="V72" i="11"/>
  <c r="CG72" i="11"/>
  <c r="AH72" i="11"/>
  <c r="AL72" i="11"/>
  <c r="CC72" i="11"/>
  <c r="BY72" i="11"/>
  <c r="BM72" i="11"/>
  <c r="S72" i="11"/>
  <c r="BQ72" i="11"/>
  <c r="BU72" i="11"/>
  <c r="W72" i="11"/>
  <c r="AF58" i="11"/>
  <c r="BJ58" i="11"/>
  <c r="BK58" i="11" s="1"/>
  <c r="BX58" i="11"/>
  <c r="CD58" i="11"/>
  <c r="R58" i="11"/>
  <c r="BB58" i="11"/>
  <c r="BC58" i="11" s="1"/>
  <c r="BP58" i="11"/>
  <c r="BQ58" i="11" s="1"/>
  <c r="BV58" i="11"/>
  <c r="BW58" i="11" s="1"/>
  <c r="AT58" i="11"/>
  <c r="AU58" i="11" s="1"/>
  <c r="BH58" i="11"/>
  <c r="BI58" i="11" s="1"/>
  <c r="BN58" i="11"/>
  <c r="BO58" i="11" s="1"/>
  <c r="AG58" i="11"/>
  <c r="CB58" i="11"/>
  <c r="CC58" i="11" s="1"/>
  <c r="S58" i="11"/>
  <c r="CH58" i="11"/>
  <c r="CI58" i="11" s="1"/>
  <c r="V58" i="11"/>
  <c r="AJ58" i="11"/>
  <c r="AK58" i="11" s="1"/>
  <c r="AP58" i="11"/>
  <c r="AI58" i="11"/>
  <c r="CE58" i="11"/>
  <c r="BZ58" i="11"/>
  <c r="CA58" i="11" s="1"/>
  <c r="BY58" i="11"/>
  <c r="AB58" i="11"/>
  <c r="AC58" i="11" s="1"/>
  <c r="AH58" i="11"/>
  <c r="AQ58" i="11"/>
  <c r="BT58" i="11"/>
  <c r="BU58" i="11" s="1"/>
  <c r="AD112" i="11"/>
  <c r="BJ112" i="11"/>
  <c r="AT112" i="11"/>
  <c r="AU112" i="11" s="1"/>
  <c r="BK49" i="11"/>
  <c r="BY49" i="11"/>
  <c r="BT49" i="11"/>
  <c r="BU49" i="11"/>
  <c r="AP49" i="11"/>
  <c r="AV99" i="11"/>
  <c r="X99" i="11"/>
  <c r="CB99" i="11"/>
  <c r="BG99" i="11"/>
  <c r="BL99" i="11"/>
  <c r="AA99" i="11"/>
  <c r="CJ99" i="11"/>
  <c r="AN99" i="11"/>
  <c r="AN134" i="11"/>
  <c r="AO134" i="11" s="1"/>
  <c r="AG134" i="11"/>
  <c r="BF134" i="11"/>
  <c r="BG134" i="11" s="1"/>
  <c r="AJ134" i="11"/>
  <c r="AK134" i="11" s="1"/>
  <c r="BZ134" i="11"/>
  <c r="CA134" i="11" s="1"/>
  <c r="AH124" i="11"/>
  <c r="AI124" i="11" s="1"/>
  <c r="AK124" i="11"/>
  <c r="BB124" i="11"/>
  <c r="BC124" i="11" s="1"/>
  <c r="AV124" i="11"/>
  <c r="AW124" i="11" s="1"/>
  <c r="V112" i="11"/>
  <c r="W112" i="11" s="1"/>
  <c r="AF112" i="11"/>
  <c r="AG112" i="11" s="1"/>
  <c r="BV112" i="11"/>
  <c r="BW112" i="11" s="1"/>
  <c r="BH112" i="11"/>
  <c r="BI112" i="11" s="1"/>
  <c r="AD99" i="11"/>
  <c r="S99" i="11"/>
  <c r="BR99" i="11"/>
  <c r="AG99" i="11"/>
  <c r="R99" i="11"/>
  <c r="CD99" i="11"/>
  <c r="BX99" i="11"/>
  <c r="BQ99" i="11"/>
  <c r="BN77" i="11"/>
  <c r="AP77" i="11"/>
  <c r="AG77" i="11"/>
  <c r="S77" i="11"/>
  <c r="CE77" i="11"/>
  <c r="BX77" i="11"/>
  <c r="BQ77" i="11"/>
  <c r="BS77" i="11"/>
  <c r="AN93" i="11"/>
  <c r="CK93" i="11"/>
  <c r="AI93" i="11"/>
  <c r="AS93" i="11"/>
  <c r="BB93" i="11"/>
  <c r="BL72" i="11"/>
  <c r="CF72" i="11"/>
  <c r="AN58" i="11"/>
  <c r="AO58" i="11" s="1"/>
  <c r="CB72" i="11"/>
  <c r="AD72" i="11"/>
  <c r="AZ58" i="11"/>
  <c r="BA58" i="11" s="1"/>
  <c r="W51" i="11"/>
  <c r="AQ51" i="11"/>
  <c r="BH71" i="11"/>
  <c r="AM71" i="11"/>
  <c r="CK71" i="11"/>
  <c r="BD52" i="11"/>
  <c r="BE52" i="11" s="1"/>
  <c r="AT99" i="11"/>
  <c r="AI99" i="11"/>
  <c r="CH99" i="11"/>
  <c r="AO99" i="11"/>
  <c r="Z99" i="11"/>
  <c r="T99" i="11"/>
  <c r="CF99" i="11"/>
  <c r="BY99" i="11"/>
  <c r="W58" i="11"/>
  <c r="AA72" i="11"/>
  <c r="BC72" i="11"/>
  <c r="AN72" i="11"/>
  <c r="CF58" i="11"/>
  <c r="CG58" i="11" s="1"/>
  <c r="BF49" i="11"/>
  <c r="BU93" i="11"/>
  <c r="BK93" i="11"/>
  <c r="BR93" i="11"/>
  <c r="BY93" i="11"/>
  <c r="CE93" i="11"/>
  <c r="S93" i="11"/>
  <c r="Z93" i="11"/>
  <c r="AO93" i="11"/>
  <c r="BT93" i="11"/>
  <c r="AF93" i="11"/>
  <c r="BC93" i="11"/>
  <c r="BJ93" i="11"/>
  <c r="BQ93" i="11"/>
  <c r="BW93" i="11"/>
  <c r="CD93" i="11"/>
  <c r="R93" i="11"/>
  <c r="T93" i="11"/>
  <c r="AB93" i="11"/>
  <c r="BR124" i="11"/>
  <c r="BS124" i="11" s="1"/>
  <c r="AV112" i="11"/>
  <c r="AW112" i="11" s="1"/>
  <c r="Z112" i="11"/>
  <c r="AA112" i="11" s="1"/>
  <c r="BX112" i="11"/>
  <c r="BY112" i="11" s="1"/>
  <c r="BW99" i="11"/>
  <c r="BJ99" i="11"/>
  <c r="AY99" i="11"/>
  <c r="W99" i="11"/>
  <c r="AW99" i="11"/>
  <c r="AH99" i="11"/>
  <c r="AB99" i="11"/>
  <c r="U99" i="11"/>
  <c r="CG99" i="11"/>
  <c r="V77" i="11"/>
  <c r="BV77" i="11"/>
  <c r="AW77" i="11"/>
  <c r="AI77" i="11"/>
  <c r="AB77" i="11"/>
  <c r="U77" i="11"/>
  <c r="CG77" i="11"/>
  <c r="BK77" i="11"/>
  <c r="AW93" i="11"/>
  <c r="CC93" i="11"/>
  <c r="AP93" i="11"/>
  <c r="AY93" i="11"/>
  <c r="BI93" i="11"/>
  <c r="CH93" i="11"/>
  <c r="CI93" i="11"/>
  <c r="AU72" i="11"/>
  <c r="CI72" i="11"/>
  <c r="CE72" i="11"/>
  <c r="BD58" i="11"/>
  <c r="BE58" i="11" s="1"/>
  <c r="AD58" i="11"/>
  <c r="AE58" i="11" s="1"/>
  <c r="CB49" i="11"/>
  <c r="BT99" i="11"/>
  <c r="BP52" i="11"/>
  <c r="BQ52" i="11" s="1"/>
  <c r="BG52" i="11"/>
  <c r="BF52" i="11"/>
  <c r="CJ52" i="11"/>
  <c r="CK52" i="11" s="1"/>
  <c r="X52" i="11"/>
  <c r="Y52" i="11" s="1"/>
  <c r="BC52" i="11"/>
  <c r="BH52" i="11"/>
  <c r="BI52" i="11" s="1"/>
  <c r="AX52" i="11"/>
  <c r="AY52" i="11" s="1"/>
  <c r="CB52" i="11"/>
  <c r="CC52" i="11" s="1"/>
  <c r="CH52" i="11"/>
  <c r="CI52" i="11" s="1"/>
  <c r="BR52" i="11"/>
  <c r="BS52" i="11" s="1"/>
  <c r="AZ52" i="11"/>
  <c r="BA52" i="11" s="1"/>
  <c r="AT52" i="11"/>
  <c r="AU52" i="11" s="1"/>
  <c r="AP52" i="11"/>
  <c r="AQ52" i="11" s="1"/>
  <c r="BT52" i="11"/>
  <c r="BU52" i="11" s="1"/>
  <c r="BZ52" i="11"/>
  <c r="AL52" i="11"/>
  <c r="AM52" i="11" s="1"/>
  <c r="AB52" i="11"/>
  <c r="CD52" i="11"/>
  <c r="CE52" i="11" s="1"/>
  <c r="R52" i="11"/>
  <c r="S52" i="11" s="1"/>
  <c r="AV52" i="11"/>
  <c r="AW52" i="11" s="1"/>
  <c r="CF52" i="11"/>
  <c r="CG52" i="11" s="1"/>
  <c r="T52" i="11"/>
  <c r="U52" i="11" s="1"/>
  <c r="BV52" i="11"/>
  <c r="BW52" i="11" s="1"/>
  <c r="BB52" i="11"/>
  <c r="AN52" i="11"/>
  <c r="AO52" i="11" s="1"/>
  <c r="BT106" i="11"/>
  <c r="BU106" i="11" s="1"/>
  <c r="BL106" i="11"/>
  <c r="BM106" i="11" s="1"/>
  <c r="BB71" i="11"/>
  <c r="BI71" i="11"/>
  <c r="BN71" i="11"/>
  <c r="CC71" i="11"/>
  <c r="BW71" i="11"/>
  <c r="X71" i="11"/>
  <c r="AY71" i="11"/>
  <c r="AU71" i="11"/>
  <c r="BP71" i="11"/>
  <c r="AT71" i="11"/>
  <c r="BA71" i="11"/>
  <c r="BF71" i="11"/>
  <c r="BU71" i="11"/>
  <c r="BG71" i="11"/>
  <c r="CI71" i="11"/>
  <c r="AI71" i="11"/>
  <c r="CA71" i="11"/>
  <c r="AB71" i="11"/>
  <c r="AL71" i="11"/>
  <c r="AS71" i="11"/>
  <c r="AX71" i="11"/>
  <c r="BM71" i="11"/>
  <c r="AQ71" i="11"/>
  <c r="BS71" i="11"/>
  <c r="S71" i="11"/>
  <c r="CF71" i="11"/>
  <c r="BK71" i="11"/>
  <c r="BZ71" i="11"/>
  <c r="CG71" i="11"/>
  <c r="U71" i="11"/>
  <c r="Z71" i="11"/>
  <c r="AO71" i="11"/>
  <c r="BT71" i="11"/>
  <c r="W71" i="11"/>
  <c r="AV71" i="11"/>
  <c r="BX71" i="11"/>
  <c r="BR71" i="11"/>
  <c r="BY71" i="11"/>
  <c r="CD71" i="11"/>
  <c r="R71" i="11"/>
  <c r="AG71" i="11"/>
  <c r="BD71" i="11"/>
  <c r="CE71" i="11"/>
  <c r="AF71" i="11"/>
  <c r="AE71" i="11"/>
  <c r="AS136" i="11"/>
  <c r="CG136" i="11"/>
  <c r="AC136" i="11"/>
  <c r="U136" i="11"/>
  <c r="AV127" i="11"/>
  <c r="W127" i="11"/>
  <c r="CJ127" i="11"/>
  <c r="BK127" i="11"/>
  <c r="AF127" i="11"/>
  <c r="BD127" i="11"/>
  <c r="CB127" i="11"/>
  <c r="X127" i="11"/>
  <c r="S90" i="11"/>
  <c r="CE90" i="11"/>
  <c r="CA90" i="11"/>
  <c r="BP124" i="11"/>
  <c r="BQ124" i="11" s="1"/>
  <c r="BL124" i="11"/>
  <c r="BM124" i="11" s="1"/>
  <c r="BL134" i="11"/>
  <c r="BM134" i="11" s="1"/>
  <c r="R134" i="11"/>
  <c r="S134" i="11" s="1"/>
  <c r="CD134" i="11"/>
  <c r="CE134" i="11" s="1"/>
  <c r="BH134" i="11"/>
  <c r="BI134" i="11" s="1"/>
  <c r="AL134" i="11"/>
  <c r="AM134" i="11" s="1"/>
  <c r="CD124" i="11"/>
  <c r="CE124" i="11" s="1"/>
  <c r="BH124" i="11"/>
  <c r="BI124" i="11" s="1"/>
  <c r="BZ124" i="11"/>
  <c r="CA124" i="11" s="1"/>
  <c r="BT124" i="11"/>
  <c r="BU124" i="11" s="1"/>
  <c r="BX124" i="11"/>
  <c r="BY124" i="11" s="1"/>
  <c r="CH112" i="11"/>
  <c r="CI112" i="11" s="1"/>
  <c r="BD112" i="11"/>
  <c r="BE112" i="11" s="1"/>
  <c r="AH112" i="11"/>
  <c r="AI112" i="11" s="1"/>
  <c r="T112" i="11"/>
  <c r="U112" i="11" s="1"/>
  <c r="CF112" i="11"/>
  <c r="CG112" i="11" s="1"/>
  <c r="AF99" i="11"/>
  <c r="BZ99" i="11"/>
  <c r="BO99" i="11"/>
  <c r="AM99" i="11"/>
  <c r="BE99" i="11"/>
  <c r="AP99" i="11"/>
  <c r="AJ99" i="11"/>
  <c r="AC99" i="11"/>
  <c r="CA77" i="11"/>
  <c r="AL77" i="11"/>
  <c r="AD77" i="11"/>
  <c r="BE77" i="11"/>
  <c r="AQ77" i="11"/>
  <c r="AJ77" i="11"/>
  <c r="AC77" i="11"/>
  <c r="AZ93" i="11"/>
  <c r="AE77" i="11"/>
  <c r="Y93" i="11"/>
  <c r="BL93" i="11"/>
  <c r="AX93" i="11"/>
  <c r="BG93" i="11"/>
  <c r="CG93" i="11"/>
  <c r="W93" i="11"/>
  <c r="CJ77" i="11"/>
  <c r="AV72" i="11"/>
  <c r="Y72" i="11"/>
  <c r="BB72" i="11"/>
  <c r="Z58" i="11"/>
  <c r="AA58" i="11" s="1"/>
  <c r="AL58" i="11"/>
  <c r="AM58" i="11" s="1"/>
  <c r="V49" i="11"/>
  <c r="AC52" i="11"/>
  <c r="Z52" i="11"/>
  <c r="AA52" i="11" s="1"/>
  <c r="BX52" i="11"/>
  <c r="BY52" i="11" s="1"/>
  <c r="CG51" i="11"/>
  <c r="U51" i="11"/>
  <c r="AX51" i="11"/>
  <c r="AR51" i="11"/>
  <c r="BJ51" i="11"/>
  <c r="AI51" i="11"/>
  <c r="CC51" i="11"/>
  <c r="BD51" i="11"/>
  <c r="CB51" i="11"/>
  <c r="BY51" i="11"/>
  <c r="BX51" i="11"/>
  <c r="Z51" i="11"/>
  <c r="AB51" i="11"/>
  <c r="AD51" i="11"/>
  <c r="AA51" i="11"/>
  <c r="BU51" i="11"/>
  <c r="AF51" i="11"/>
  <c r="BT51" i="11"/>
  <c r="BQ51" i="11"/>
  <c r="BH51" i="11"/>
  <c r="AU51" i="11"/>
  <c r="BN51" i="11"/>
  <c r="CE51" i="11"/>
  <c r="S51" i="11"/>
  <c r="BM51" i="11"/>
  <c r="CI51" i="11"/>
  <c r="BL51" i="11"/>
  <c r="AS51" i="11"/>
  <c r="T51" i="11"/>
  <c r="AL51" i="11"/>
  <c r="BS51" i="11"/>
  <c r="BG51" i="11"/>
  <c r="CA51" i="11"/>
  <c r="AO51" i="11"/>
  <c r="BR51" i="11"/>
  <c r="X51" i="11"/>
  <c r="AK51" i="11"/>
  <c r="CD51" i="11"/>
  <c r="CF51" i="11"/>
  <c r="AE51" i="11"/>
  <c r="AY51" i="11"/>
  <c r="AM51" i="11"/>
  <c r="AG51" i="11"/>
  <c r="AT51" i="11"/>
  <c r="BK51" i="11"/>
  <c r="CI62" i="11"/>
  <c r="Z62" i="11"/>
  <c r="AG62" i="11"/>
  <c r="AN62" i="11"/>
  <c r="AT62" i="11"/>
  <c r="BA62" i="11"/>
  <c r="AZ62" i="11"/>
  <c r="AB62" i="11"/>
  <c r="S62" i="11"/>
  <c r="T62" i="11"/>
  <c r="CD62" i="11"/>
  <c r="R62" i="11"/>
  <c r="Y62" i="11"/>
  <c r="AF62" i="11"/>
  <c r="AL62" i="11"/>
  <c r="AS62" i="11"/>
  <c r="BW62" i="11"/>
  <c r="BS62" i="11"/>
  <c r="AI62" i="11"/>
  <c r="AM62" i="11"/>
  <c r="AQ62" i="11"/>
  <c r="BV62" i="11"/>
  <c r="CC62" i="11"/>
  <c r="CK62" i="11"/>
  <c r="X62" i="11"/>
  <c r="AD62" i="11"/>
  <c r="AK62" i="11"/>
  <c r="BC62" i="11"/>
  <c r="BH62" i="11"/>
  <c r="AA62" i="11"/>
  <c r="BK62" i="11"/>
  <c r="CA62" i="11"/>
  <c r="AX62" i="11"/>
  <c r="BE62" i="11"/>
  <c r="BL62" i="11"/>
  <c r="BR62" i="11"/>
  <c r="BY62" i="11"/>
  <c r="AY62" i="11"/>
  <c r="BO62" i="11"/>
  <c r="AP62" i="11"/>
  <c r="AW62" i="11"/>
  <c r="BD62" i="11"/>
  <c r="BJ62" i="11"/>
  <c r="BQ62" i="11"/>
  <c r="BG62" i="11"/>
  <c r="CJ62" i="11"/>
  <c r="AR124" i="11"/>
  <c r="AS124" i="11" s="1"/>
  <c r="BV124" i="11"/>
  <c r="BW124" i="11" s="1"/>
  <c r="V124" i="11"/>
  <c r="W124" i="11" s="1"/>
  <c r="CH124" i="11"/>
  <c r="CI124" i="11" s="1"/>
  <c r="CB124" i="11"/>
  <c r="CC124" i="11" s="1"/>
  <c r="Z124" i="11"/>
  <c r="AA124" i="11" s="1"/>
  <c r="AL112" i="11"/>
  <c r="AM112" i="11" s="1"/>
  <c r="AE112" i="11"/>
  <c r="BL112" i="11"/>
  <c r="BM112" i="11" s="1"/>
  <c r="AP112" i="11"/>
  <c r="AQ112" i="11" s="1"/>
  <c r="AB112" i="11"/>
  <c r="AC112" i="11" s="1"/>
  <c r="AE99" i="11"/>
  <c r="CE99" i="11"/>
  <c r="BC99" i="11"/>
  <c r="BM99" i="11"/>
  <c r="AX99" i="11"/>
  <c r="AR99" i="11"/>
  <c r="AK99" i="11"/>
  <c r="AU77" i="11"/>
  <c r="BB77" i="11"/>
  <c r="AT77" i="11"/>
  <c r="BM77" i="11"/>
  <c r="AY77" i="11"/>
  <c r="AR77" i="11"/>
  <c r="AK77" i="11"/>
  <c r="BP93" i="11"/>
  <c r="CF93" i="11"/>
  <c r="BF93" i="11"/>
  <c r="BO93" i="11"/>
  <c r="V93" i="11"/>
  <c r="AE93" i="11"/>
  <c r="BD77" i="11"/>
  <c r="AE72" i="11"/>
  <c r="CJ58" i="11"/>
  <c r="CK58" i="11" s="1"/>
  <c r="BA72" i="11"/>
  <c r="BO72" i="11"/>
  <c r="BJ72" i="11"/>
  <c r="AX58" i="11"/>
  <c r="AY58" i="11" s="1"/>
  <c r="BR58" i="11"/>
  <c r="BS58" i="11" s="1"/>
  <c r="V51" i="11"/>
  <c r="BE51" i="11"/>
  <c r="R51" i="11"/>
  <c r="AC51" i="11"/>
  <c r="AZ71" i="11"/>
  <c r="AA71" i="11"/>
  <c r="AC71" i="11"/>
  <c r="CA52" i="11"/>
  <c r="AH52" i="11"/>
  <c r="AI52" i="11" s="1"/>
  <c r="T106" i="11"/>
  <c r="U106" i="11" s="1"/>
  <c r="AE127" i="11"/>
  <c r="AZ118" i="11"/>
  <c r="BA118" i="11" s="1"/>
  <c r="CB134" i="11"/>
  <c r="CC134" i="11" s="1"/>
  <c r="AH134" i="11"/>
  <c r="AI134" i="11" s="1"/>
  <c r="BW134" i="11"/>
  <c r="BX134" i="11"/>
  <c r="BY134" i="11" s="1"/>
  <c r="AO124" i="11"/>
  <c r="BF124" i="11"/>
  <c r="BG124" i="11" s="1"/>
  <c r="AD124" i="11"/>
  <c r="AE124" i="11" s="1"/>
  <c r="X124" i="11"/>
  <c r="Y124" i="11" s="1"/>
  <c r="CJ124" i="11"/>
  <c r="CK124" i="11" s="1"/>
  <c r="BR112" i="11"/>
  <c r="BS112" i="11" s="1"/>
  <c r="BK112" i="11"/>
  <c r="BT112" i="11"/>
  <c r="BU112" i="11" s="1"/>
  <c r="AX112" i="11"/>
  <c r="AY112" i="11" s="1"/>
  <c r="AJ112" i="11"/>
  <c r="AK112" i="11" s="1"/>
  <c r="AU99" i="11"/>
  <c r="V99" i="11"/>
  <c r="BS99" i="11"/>
  <c r="BU99" i="11"/>
  <c r="BF99" i="11"/>
  <c r="AZ99" i="11"/>
  <c r="AS99" i="11"/>
  <c r="R77" i="11"/>
  <c r="BR77" i="11"/>
  <c r="BJ77" i="11"/>
  <c r="BU77" i="11"/>
  <c r="BG77" i="11"/>
  <c r="AZ77" i="11"/>
  <c r="AS77" i="11"/>
  <c r="AJ93" i="11"/>
  <c r="AG93" i="11"/>
  <c r="X93" i="11"/>
  <c r="BN93" i="11"/>
  <c r="U93" i="11"/>
  <c r="AD93" i="11"/>
  <c r="AM93" i="11"/>
  <c r="BL58" i="11"/>
  <c r="BM58" i="11" s="1"/>
  <c r="X58" i="11"/>
  <c r="Y58" i="11" s="1"/>
  <c r="BW72" i="11"/>
  <c r="T72" i="11"/>
  <c r="Z72" i="11"/>
  <c r="BF58" i="11"/>
  <c r="BG58" i="11" s="1"/>
  <c r="AD52" i="11"/>
  <c r="AE52" i="11" s="1"/>
  <c r="BN52" i="11"/>
  <c r="BO52" i="11" s="1"/>
  <c r="BI87" i="11"/>
  <c r="BP87" i="11"/>
  <c r="BW87" i="11"/>
  <c r="BA87" i="11"/>
  <c r="BH87" i="11"/>
  <c r="AN106" i="11"/>
  <c r="AO106" i="11" s="1"/>
  <c r="CI127" i="11"/>
  <c r="BQ136" i="11"/>
  <c r="P69" i="11"/>
  <c r="V109" i="11"/>
  <c r="W109" i="11" s="1"/>
  <c r="BT109" i="11"/>
  <c r="BU109" i="11" s="1"/>
  <c r="AT104" i="11"/>
  <c r="AU104" i="11" s="1"/>
  <c r="BZ104" i="11"/>
  <c r="CA104" i="11" s="1"/>
  <c r="Z104" i="11"/>
  <c r="AA104" i="11" s="1"/>
  <c r="AI113" i="11"/>
  <c r="AP113" i="11"/>
  <c r="BE113" i="11"/>
  <c r="BL113" i="11"/>
  <c r="BS113" i="11"/>
  <c r="BZ113" i="11"/>
  <c r="CG113" i="11"/>
  <c r="U113" i="11"/>
  <c r="AZ113" i="11"/>
  <c r="AA113" i="11"/>
  <c r="AH113" i="11"/>
  <c r="AW113" i="11"/>
  <c r="BD113" i="11"/>
  <c r="BK113" i="11"/>
  <c r="BR113" i="11"/>
  <c r="BY113" i="11"/>
  <c r="AJ113" i="11"/>
  <c r="AR113" i="11"/>
  <c r="CE113" i="11"/>
  <c r="S113" i="11"/>
  <c r="Z113" i="11"/>
  <c r="AO113" i="11"/>
  <c r="AV113" i="11"/>
  <c r="BC113" i="11"/>
  <c r="BJ113" i="11"/>
  <c r="BQ113" i="11"/>
  <c r="AB113" i="11"/>
  <c r="BW113" i="11"/>
  <c r="CD113" i="11"/>
  <c r="R113" i="11"/>
  <c r="AG113" i="11"/>
  <c r="AN113" i="11"/>
  <c r="AU113" i="11"/>
  <c r="BB113" i="11"/>
  <c r="BI113" i="11"/>
  <c r="CF113" i="11"/>
  <c r="BO113" i="11"/>
  <c r="BV113" i="11"/>
  <c r="CK113" i="11"/>
  <c r="Y113" i="11"/>
  <c r="AF113" i="11"/>
  <c r="AM113" i="11"/>
  <c r="AT113" i="11"/>
  <c r="BA113" i="11"/>
  <c r="T113" i="11"/>
  <c r="BG113" i="11"/>
  <c r="BN113" i="11"/>
  <c r="CC113" i="11"/>
  <c r="CJ113" i="11"/>
  <c r="X113" i="11"/>
  <c r="AE113" i="11"/>
  <c r="AL113" i="11"/>
  <c r="AS113" i="11"/>
  <c r="BP113" i="11"/>
  <c r="AY113" i="11"/>
  <c r="BF113" i="11"/>
  <c r="BU113" i="11"/>
  <c r="CB113" i="11"/>
  <c r="CI113" i="11"/>
  <c r="W113" i="11"/>
  <c r="AD113" i="11"/>
  <c r="AK113" i="11"/>
  <c r="BH113" i="11"/>
  <c r="BC49" i="11"/>
  <c r="BQ49" i="11"/>
  <c r="AN49" i="11"/>
  <c r="BI49" i="11"/>
  <c r="BD49" i="11"/>
  <c r="AG49" i="11"/>
  <c r="AQ49" i="11"/>
  <c r="AH49" i="11"/>
  <c r="Z49" i="11"/>
  <c r="AU49" i="11"/>
  <c r="AS49" i="11"/>
  <c r="CH49" i="11"/>
  <c r="AK49" i="11"/>
  <c r="CG49" i="11"/>
  <c r="CJ49" i="11"/>
  <c r="AI49" i="11"/>
  <c r="R49" i="11"/>
  <c r="CK49" i="11"/>
  <c r="AM49" i="11"/>
  <c r="U49" i="11"/>
  <c r="BZ49" i="11"/>
  <c r="CF49" i="11"/>
  <c r="BA49" i="11"/>
  <c r="AV49" i="11"/>
  <c r="AA49" i="11"/>
  <c r="CC49" i="11"/>
  <c r="AW49" i="11"/>
  <c r="AE49" i="11"/>
  <c r="BX49" i="11"/>
  <c r="BR49" i="11"/>
  <c r="AZ49" i="11"/>
  <c r="AC49" i="11"/>
  <c r="CE49" i="11"/>
  <c r="S49" i="11"/>
  <c r="AO49" i="11"/>
  <c r="X49" i="11"/>
  <c r="CI49" i="11"/>
  <c r="W49" i="11"/>
  <c r="BH49" i="11"/>
  <c r="BJ49" i="11"/>
  <c r="AB49" i="11"/>
  <c r="BP49" i="11"/>
  <c r="BW49" i="11"/>
  <c r="BV49" i="11"/>
  <c r="BL49" i="11"/>
  <c r="CA49" i="11"/>
  <c r="BB49" i="11"/>
  <c r="AJ49" i="11"/>
  <c r="AT49" i="11"/>
  <c r="BM49" i="11"/>
  <c r="AR49" i="11"/>
  <c r="BO49" i="11"/>
  <c r="BN49" i="11"/>
  <c r="AF49" i="11"/>
  <c r="BS49" i="11"/>
  <c r="AD49" i="11"/>
  <c r="BE49" i="11"/>
  <c r="AL49" i="11"/>
  <c r="Y49" i="11"/>
  <c r="T49" i="11"/>
  <c r="BG49" i="11"/>
  <c r="AX49" i="11"/>
  <c r="CD49" i="11"/>
  <c r="BG114" i="11"/>
  <c r="CE114" i="11"/>
  <c r="AY114" i="11"/>
  <c r="S114" i="11"/>
  <c r="AX114" i="11"/>
  <c r="BM114" i="11"/>
  <c r="BT114" i="11"/>
  <c r="CA114" i="11"/>
  <c r="CH114" i="11"/>
  <c r="V114" i="11"/>
  <c r="AC114" i="11"/>
  <c r="AJ114" i="11"/>
  <c r="AP114" i="11"/>
  <c r="BE114" i="11"/>
  <c r="BL114" i="11"/>
  <c r="BS114" i="11"/>
  <c r="BZ114" i="11"/>
  <c r="CG114" i="11"/>
  <c r="U114" i="11"/>
  <c r="AB114" i="11"/>
  <c r="AH114" i="11"/>
  <c r="AW114" i="11"/>
  <c r="BD114" i="11"/>
  <c r="BK114" i="11"/>
  <c r="BR114" i="11"/>
  <c r="BY114" i="11"/>
  <c r="CF114" i="11"/>
  <c r="T114" i="11"/>
  <c r="Z114" i="11"/>
  <c r="AO114" i="11"/>
  <c r="AV114" i="11"/>
  <c r="BC114" i="11"/>
  <c r="BJ114" i="11"/>
  <c r="BQ114" i="11"/>
  <c r="BX114" i="11"/>
  <c r="AQ114" i="11"/>
  <c r="CD114" i="11"/>
  <c r="R114" i="11"/>
  <c r="AG114" i="11"/>
  <c r="AN114" i="11"/>
  <c r="AU114" i="11"/>
  <c r="BB114" i="11"/>
  <c r="BI114" i="11"/>
  <c r="BP114" i="11"/>
  <c r="AI114" i="11"/>
  <c r="BV114" i="11"/>
  <c r="CK114" i="11"/>
  <c r="Y114" i="11"/>
  <c r="AF114" i="11"/>
  <c r="AM114" i="11"/>
  <c r="AT114" i="11"/>
  <c r="BA114" i="11"/>
  <c r="BH114" i="11"/>
  <c r="AA114" i="11"/>
  <c r="BN114" i="11"/>
  <c r="CC114" i="11"/>
  <c r="CJ114" i="11"/>
  <c r="X114" i="11"/>
  <c r="AE114" i="11"/>
  <c r="AL114" i="11"/>
  <c r="AS114" i="11"/>
  <c r="AZ114" i="11"/>
  <c r="BW114" i="11"/>
  <c r="BB63" i="11"/>
  <c r="BF63" i="11"/>
  <c r="BU63" i="11"/>
  <c r="AC63" i="11"/>
  <c r="CG63" i="11"/>
  <c r="BD63" i="11"/>
  <c r="AG63" i="11"/>
  <c r="AO63" i="11"/>
  <c r="Y63" i="11"/>
  <c r="AT63" i="11"/>
  <c r="AX63" i="11"/>
  <c r="BM63" i="11"/>
  <c r="S63" i="11"/>
  <c r="BT63" i="11"/>
  <c r="AS63" i="11"/>
  <c r="W63" i="11"/>
  <c r="BO63" i="11"/>
  <c r="CF63" i="11"/>
  <c r="AL63" i="11"/>
  <c r="AP63" i="11"/>
  <c r="BE63" i="11"/>
  <c r="CI63" i="11"/>
  <c r="BH63" i="11"/>
  <c r="AI63" i="11"/>
  <c r="BY63" i="11"/>
  <c r="AJ63" i="11"/>
  <c r="U63" i="11"/>
  <c r="AD63" i="11"/>
  <c r="AH63" i="11"/>
  <c r="CJ63" i="11"/>
  <c r="BW63" i="11"/>
  <c r="AV63" i="11"/>
  <c r="X63" i="11"/>
  <c r="AQ63" i="11"/>
  <c r="BG63" i="11"/>
  <c r="T63" i="11"/>
  <c r="CH63" i="11"/>
  <c r="V63" i="11"/>
  <c r="Z63" i="11"/>
  <c r="BX63" i="11"/>
  <c r="BI63" i="11"/>
  <c r="AK63" i="11"/>
  <c r="CB63" i="11"/>
  <c r="BL63" i="11"/>
  <c r="AE63" i="11"/>
  <c r="BZ63" i="11"/>
  <c r="CD63" i="11"/>
  <c r="R63" i="11"/>
  <c r="BK63" i="11"/>
  <c r="AW63" i="11"/>
  <c r="AA63" i="11"/>
  <c r="BP63" i="11"/>
  <c r="AF63" i="11"/>
  <c r="AZ63" i="11"/>
  <c r="BR63" i="11"/>
  <c r="BV63" i="11"/>
  <c r="CK63" i="11"/>
  <c r="AY63" i="11"/>
  <c r="AM63" i="11"/>
  <c r="CE63" i="11"/>
  <c r="BC63" i="11"/>
  <c r="AU63" i="11"/>
  <c r="CA63" i="11"/>
  <c r="BC56" i="11"/>
  <c r="BJ56" i="11"/>
  <c r="BP56" i="11"/>
  <c r="BW56" i="11"/>
  <c r="BT56" i="11"/>
  <c r="CK56" i="11"/>
  <c r="AX56" i="11"/>
  <c r="AF56" i="11"/>
  <c r="AC56" i="11"/>
  <c r="AU56" i="11"/>
  <c r="BB56" i="11"/>
  <c r="BH56" i="11"/>
  <c r="BO56" i="11"/>
  <c r="BD56" i="11"/>
  <c r="BQ56" i="11"/>
  <c r="AH56" i="11"/>
  <c r="BV56" i="11"/>
  <c r="Z56" i="11"/>
  <c r="CJ56" i="11"/>
  <c r="AM56" i="11"/>
  <c r="AT56" i="11"/>
  <c r="AZ56" i="11"/>
  <c r="BG56" i="11"/>
  <c r="AN56" i="11"/>
  <c r="BA56" i="11"/>
  <c r="R56" i="11"/>
  <c r="BF56" i="11"/>
  <c r="CB56" i="11"/>
  <c r="AE56" i="11"/>
  <c r="AL56" i="11"/>
  <c r="AR56" i="11"/>
  <c r="AY56" i="11"/>
  <c r="X56" i="11"/>
  <c r="AK56" i="11"/>
  <c r="AW56" i="11"/>
  <c r="AP56" i="11"/>
  <c r="CI56" i="11"/>
  <c r="W56" i="11"/>
  <c r="AD56" i="11"/>
  <c r="AJ56" i="11"/>
  <c r="AQ56" i="11"/>
  <c r="CD56" i="11"/>
  <c r="U56" i="11"/>
  <c r="AO56" i="11"/>
  <c r="BE56" i="11"/>
  <c r="CA56" i="11"/>
  <c r="CH56" i="11"/>
  <c r="V56" i="11"/>
  <c r="AB56" i="11"/>
  <c r="AI56" i="11"/>
  <c r="AG56" i="11"/>
  <c r="BM56" i="11"/>
  <c r="CC56" i="11"/>
  <c r="BY56" i="11"/>
  <c r="BS56" i="11"/>
  <c r="BZ56" i="11"/>
  <c r="CF56" i="11"/>
  <c r="T56" i="11"/>
  <c r="AA56" i="11"/>
  <c r="BU56" i="11"/>
  <c r="CG56" i="11"/>
  <c r="BL56" i="11"/>
  <c r="BI56" i="11"/>
  <c r="S56" i="11"/>
  <c r="AY49" i="11"/>
  <c r="BS63" i="11"/>
  <c r="CE56" i="11"/>
  <c r="BX56" i="11"/>
  <c r="AH139" i="11"/>
  <c r="Z139" i="11"/>
  <c r="AN102" i="11"/>
  <c r="CF102" i="11"/>
  <c r="CB102" i="11"/>
  <c r="AB102" i="11"/>
  <c r="U102" i="11"/>
  <c r="T102" i="11"/>
  <c r="P138" i="11"/>
  <c r="AN107" i="11"/>
  <c r="AO107" i="11" s="1"/>
  <c r="AF107" i="11"/>
  <c r="AG107" i="11" s="1"/>
  <c r="BT107" i="11"/>
  <c r="BU107" i="11" s="1"/>
  <c r="CJ76" i="11"/>
  <c r="CK76" i="11" s="1"/>
  <c r="AV76" i="11"/>
  <c r="AW76" i="11" s="1"/>
  <c r="BT117" i="11"/>
  <c r="BU117" i="11" s="1"/>
  <c r="CH117" i="11"/>
  <c r="CI117" i="11" s="1"/>
  <c r="CE103" i="11"/>
  <c r="AY103" i="11"/>
  <c r="AE103" i="11"/>
  <c r="S103" i="11"/>
  <c r="BW103" i="11"/>
  <c r="BS103" i="11"/>
  <c r="BH103" i="11"/>
  <c r="AN86" i="11"/>
  <c r="CE86" i="11"/>
  <c r="BT86" i="11"/>
  <c r="AE86" i="11"/>
  <c r="S86" i="11"/>
  <c r="BC64" i="11"/>
  <c r="AX64" i="11"/>
  <c r="CI64" i="11"/>
  <c r="AR64" i="11"/>
  <c r="CE64" i="11"/>
  <c r="AJ64" i="11"/>
  <c r="AE64" i="11"/>
  <c r="CD64" i="11"/>
  <c r="BR64" i="11"/>
  <c r="AD64" i="11"/>
  <c r="BP64" i="11"/>
  <c r="S64" i="11"/>
  <c r="BJ64" i="11"/>
  <c r="R64" i="11"/>
  <c r="AH87" i="11"/>
  <c r="W87" i="11"/>
  <c r="BC87" i="11"/>
  <c r="BT77" i="11"/>
  <c r="BL77" i="11"/>
  <c r="BC77" i="11"/>
  <c r="AV77" i="11"/>
  <c r="AF77" i="11"/>
  <c r="W77" i="11"/>
  <c r="CI77" i="11"/>
  <c r="CB77" i="11"/>
  <c r="BX57" i="11"/>
  <c r="BL57" i="11"/>
  <c r="T57" i="11"/>
  <c r="BD57" i="11"/>
  <c r="AZ57" i="11"/>
  <c r="AO57" i="11"/>
  <c r="AR57" i="11"/>
  <c r="CF57" i="11"/>
  <c r="AG57" i="11"/>
  <c r="BU57" i="11"/>
  <c r="AF57" i="11"/>
  <c r="BM57" i="11"/>
  <c r="X57" i="11"/>
  <c r="CJ57" i="11"/>
  <c r="CE101" i="11"/>
  <c r="BW101" i="11"/>
  <c r="BO101" i="11"/>
  <c r="BG101" i="11"/>
  <c r="AY101" i="11"/>
  <c r="AQ101" i="11"/>
  <c r="AI101" i="11"/>
  <c r="AA101" i="11"/>
  <c r="S101" i="11"/>
  <c r="CD101" i="11"/>
  <c r="BV101" i="11"/>
  <c r="BN101" i="11"/>
  <c r="BF101" i="11"/>
  <c r="AX101" i="11"/>
  <c r="AP101" i="11"/>
  <c r="AH101" i="11"/>
  <c r="Z101" i="11"/>
  <c r="R101" i="11"/>
  <c r="CJ101" i="11"/>
  <c r="CB101" i="11"/>
  <c r="BT101" i="11"/>
  <c r="BL101" i="11"/>
  <c r="BD101" i="11"/>
  <c r="AV101" i="11"/>
  <c r="AN101" i="11"/>
  <c r="AF101" i="11"/>
  <c r="X101" i="11"/>
  <c r="CI101" i="11"/>
  <c r="CA101" i="11"/>
  <c r="BS101" i="11"/>
  <c r="BK101" i="11"/>
  <c r="BC101" i="11"/>
  <c r="AU101" i="11"/>
  <c r="AM101" i="11"/>
  <c r="AE101" i="11"/>
  <c r="W101" i="11"/>
  <c r="BX101" i="11"/>
  <c r="BH101" i="11"/>
  <c r="AR101" i="11"/>
  <c r="AB101" i="11"/>
  <c r="CK101" i="11"/>
  <c r="BU101" i="11"/>
  <c r="BE101" i="11"/>
  <c r="AO101" i="11"/>
  <c r="Y101" i="11"/>
  <c r="CH101" i="11"/>
  <c r="BR101" i="11"/>
  <c r="BB101" i="11"/>
  <c r="AL101" i="11"/>
  <c r="V101" i="11"/>
  <c r="CF101" i="11"/>
  <c r="BP101" i="11"/>
  <c r="AZ101" i="11"/>
  <c r="AJ101" i="11"/>
  <c r="T101" i="11"/>
  <c r="CC101" i="11"/>
  <c r="BM101" i="11"/>
  <c r="AW101" i="11"/>
  <c r="AG101" i="11"/>
  <c r="BY101" i="11"/>
  <c r="AD101" i="11"/>
  <c r="BQ101" i="11"/>
  <c r="AC101" i="11"/>
  <c r="BJ101" i="11"/>
  <c r="U101" i="11"/>
  <c r="BA101" i="11"/>
  <c r="AK101" i="11"/>
  <c r="BZ101" i="11"/>
  <c r="BI101" i="11"/>
  <c r="CG101" i="11"/>
  <c r="AT101" i="11"/>
  <c r="AS101" i="11"/>
  <c r="CG111" i="11"/>
  <c r="BY111" i="11"/>
  <c r="BQ111" i="11"/>
  <c r="BI111" i="11"/>
  <c r="CF111" i="11"/>
  <c r="BX111" i="11"/>
  <c r="BP111" i="11"/>
  <c r="BH111" i="11"/>
  <c r="AZ111" i="11"/>
  <c r="AR111" i="11"/>
  <c r="AJ111" i="11"/>
  <c r="AB111" i="11"/>
  <c r="T111" i="11"/>
  <c r="CE111" i="11"/>
  <c r="BW111" i="11"/>
  <c r="BO111" i="11"/>
  <c r="BG111" i="11"/>
  <c r="AY111" i="11"/>
  <c r="AQ111" i="11"/>
  <c r="AI111" i="11"/>
  <c r="AA111" i="11"/>
  <c r="S111" i="11"/>
  <c r="CD111" i="11"/>
  <c r="BV111" i="11"/>
  <c r="BN111" i="11"/>
  <c r="BF111" i="11"/>
  <c r="AX111" i="11"/>
  <c r="AP111" i="11"/>
  <c r="AH111" i="11"/>
  <c r="Z111" i="11"/>
  <c r="R111" i="11"/>
  <c r="CK111" i="11"/>
  <c r="CC111" i="11"/>
  <c r="BU111" i="11"/>
  <c r="BM111" i="11"/>
  <c r="BE111" i="11"/>
  <c r="AW111" i="11"/>
  <c r="AO111" i="11"/>
  <c r="AG111" i="11"/>
  <c r="Y111" i="11"/>
  <c r="CJ111" i="11"/>
  <c r="CB111" i="11"/>
  <c r="BT111" i="11"/>
  <c r="BL111" i="11"/>
  <c r="BD111" i="11"/>
  <c r="AV111" i="11"/>
  <c r="AN111" i="11"/>
  <c r="AF111" i="11"/>
  <c r="X111" i="11"/>
  <c r="BJ111" i="11"/>
  <c r="AL111" i="11"/>
  <c r="CI111" i="11"/>
  <c r="BC111" i="11"/>
  <c r="AK111" i="11"/>
  <c r="CH111" i="11"/>
  <c r="BB111" i="11"/>
  <c r="AE111" i="11"/>
  <c r="BZ111" i="11"/>
  <c r="AU111" i="11"/>
  <c r="AC111" i="11"/>
  <c r="BS111" i="11"/>
  <c r="AT111" i="11"/>
  <c r="W111" i="11"/>
  <c r="AM111" i="11"/>
  <c r="AD111" i="11"/>
  <c r="V111" i="11"/>
  <c r="BR111" i="11"/>
  <c r="BK111" i="11"/>
  <c r="AS111" i="11"/>
  <c r="U111" i="11"/>
  <c r="BA111" i="11"/>
  <c r="CA111" i="11"/>
  <c r="CE130" i="11"/>
  <c r="BW130" i="11"/>
  <c r="BO130" i="11"/>
  <c r="BG130" i="11"/>
  <c r="AY130" i="11"/>
  <c r="AQ130" i="11"/>
  <c r="AI130" i="11"/>
  <c r="AA130" i="11"/>
  <c r="S130" i="11"/>
  <c r="CD130" i="11"/>
  <c r="BV130" i="11"/>
  <c r="BN130" i="11"/>
  <c r="BF130" i="11"/>
  <c r="AX130" i="11"/>
  <c r="AP130" i="11"/>
  <c r="AH130" i="11"/>
  <c r="Z130" i="11"/>
  <c r="R130" i="11"/>
  <c r="CK130" i="11"/>
  <c r="CC130" i="11"/>
  <c r="BU130" i="11"/>
  <c r="BM130" i="11"/>
  <c r="BE130" i="11"/>
  <c r="AW130" i="11"/>
  <c r="AO130" i="11"/>
  <c r="AG130" i="11"/>
  <c r="Y130" i="11"/>
  <c r="CJ130" i="11"/>
  <c r="CB130" i="11"/>
  <c r="BT130" i="11"/>
  <c r="BL130" i="11"/>
  <c r="BD130" i="11"/>
  <c r="AV130" i="11"/>
  <c r="AN130" i="11"/>
  <c r="AF130" i="11"/>
  <c r="X130" i="11"/>
  <c r="CI130" i="11"/>
  <c r="CA130" i="11"/>
  <c r="BS130" i="11"/>
  <c r="BK130" i="11"/>
  <c r="BC130" i="11"/>
  <c r="AU130" i="11"/>
  <c r="AM130" i="11"/>
  <c r="AE130" i="11"/>
  <c r="W130" i="11"/>
  <c r="CH130" i="11"/>
  <c r="BZ130" i="11"/>
  <c r="BR130" i="11"/>
  <c r="BJ130" i="11"/>
  <c r="BB130" i="11"/>
  <c r="AT130" i="11"/>
  <c r="AL130" i="11"/>
  <c r="AD130" i="11"/>
  <c r="V130" i="11"/>
  <c r="BI130" i="11"/>
  <c r="AC130" i="11"/>
  <c r="BH130" i="11"/>
  <c r="AB130" i="11"/>
  <c r="CG130" i="11"/>
  <c r="BA130" i="11"/>
  <c r="U130" i="11"/>
  <c r="CF130" i="11"/>
  <c r="AZ130" i="11"/>
  <c r="T130" i="11"/>
  <c r="BY130" i="11"/>
  <c r="AS130" i="11"/>
  <c r="BX130" i="11"/>
  <c r="AR130" i="11"/>
  <c r="BQ130" i="11"/>
  <c r="BP130" i="11"/>
  <c r="AK130" i="11"/>
  <c r="AJ130" i="11"/>
  <c r="CE79" i="11"/>
  <c r="BW79" i="11"/>
  <c r="BO79" i="11"/>
  <c r="BG79" i="11"/>
  <c r="AY79" i="11"/>
  <c r="AQ79" i="11"/>
  <c r="AI79" i="11"/>
  <c r="AA79" i="11"/>
  <c r="S79" i="11"/>
  <c r="CD79" i="11"/>
  <c r="BV79" i="11"/>
  <c r="BN79" i="11"/>
  <c r="BF79" i="11"/>
  <c r="AX79" i="11"/>
  <c r="AP79" i="11"/>
  <c r="AH79" i="11"/>
  <c r="Z79" i="11"/>
  <c r="R79" i="11"/>
  <c r="CK79" i="11"/>
  <c r="CC79" i="11"/>
  <c r="BU79" i="11"/>
  <c r="BM79" i="11"/>
  <c r="BE79" i="11"/>
  <c r="AW79" i="11"/>
  <c r="AO79" i="11"/>
  <c r="AG79" i="11"/>
  <c r="Y79" i="11"/>
  <c r="CI79" i="11"/>
  <c r="CA79" i="11"/>
  <c r="BS79" i="11"/>
  <c r="BK79" i="11"/>
  <c r="BC79" i="11"/>
  <c r="AU79" i="11"/>
  <c r="AM79" i="11"/>
  <c r="AE79" i="11"/>
  <c r="W79" i="11"/>
  <c r="BZ79" i="11"/>
  <c r="BJ79" i="11"/>
  <c r="AT79" i="11"/>
  <c r="AD79" i="11"/>
  <c r="BY79" i="11"/>
  <c r="BI79" i="11"/>
  <c r="AS79" i="11"/>
  <c r="AC79" i="11"/>
  <c r="CH79" i="11"/>
  <c r="BR79" i="11"/>
  <c r="BB79" i="11"/>
  <c r="AL79" i="11"/>
  <c r="V79" i="11"/>
  <c r="CG79" i="11"/>
  <c r="BQ79" i="11"/>
  <c r="BA79" i="11"/>
  <c r="AK79" i="11"/>
  <c r="U79" i="11"/>
  <c r="BT79" i="11"/>
  <c r="AN79" i="11"/>
  <c r="BP79" i="11"/>
  <c r="AJ79" i="11"/>
  <c r="BL79" i="11"/>
  <c r="AF79" i="11"/>
  <c r="CJ79" i="11"/>
  <c r="BD79" i="11"/>
  <c r="X79" i="11"/>
  <c r="CF79" i="11"/>
  <c r="AZ79" i="11"/>
  <c r="T79" i="11"/>
  <c r="AV79" i="11"/>
  <c r="AR79" i="11"/>
  <c r="AB79" i="11"/>
  <c r="BH79" i="11"/>
  <c r="BX79" i="11"/>
  <c r="CB79" i="11"/>
  <c r="CG135" i="11"/>
  <c r="BY135" i="11"/>
  <c r="BQ135" i="11"/>
  <c r="BI135" i="11"/>
  <c r="BA135" i="11"/>
  <c r="AS135" i="11"/>
  <c r="AK135" i="11"/>
  <c r="AC135" i="11"/>
  <c r="U135" i="11"/>
  <c r="CF135" i="11"/>
  <c r="BX135" i="11"/>
  <c r="BP135" i="11"/>
  <c r="BH135" i="11"/>
  <c r="AZ135" i="11"/>
  <c r="AR135" i="11"/>
  <c r="AJ135" i="11"/>
  <c r="AB135" i="11"/>
  <c r="T135" i="11"/>
  <c r="CE135" i="11"/>
  <c r="BW135" i="11"/>
  <c r="BO135" i="11"/>
  <c r="BG135" i="11"/>
  <c r="AY135" i="11"/>
  <c r="AQ135" i="11"/>
  <c r="AI135" i="11"/>
  <c r="AA135" i="11"/>
  <c r="S135" i="11"/>
  <c r="CD135" i="11"/>
  <c r="BV135" i="11"/>
  <c r="BN135" i="11"/>
  <c r="BF135" i="11"/>
  <c r="AX135" i="11"/>
  <c r="AP135" i="11"/>
  <c r="AH135" i="11"/>
  <c r="Z135" i="11"/>
  <c r="R135" i="11"/>
  <c r="CK135" i="11"/>
  <c r="CC135" i="11"/>
  <c r="BU135" i="11"/>
  <c r="BM135" i="11"/>
  <c r="BE135" i="11"/>
  <c r="AW135" i="11"/>
  <c r="AO135" i="11"/>
  <c r="AG135" i="11"/>
  <c r="Y135" i="11"/>
  <c r="CJ135" i="11"/>
  <c r="CB135" i="11"/>
  <c r="BT135" i="11"/>
  <c r="BL135" i="11"/>
  <c r="BD135" i="11"/>
  <c r="AV135" i="11"/>
  <c r="AN135" i="11"/>
  <c r="AF135" i="11"/>
  <c r="X135" i="11"/>
  <c r="CI135" i="11"/>
  <c r="CA135" i="11"/>
  <c r="BS135" i="11"/>
  <c r="BK135" i="11"/>
  <c r="BC135" i="11"/>
  <c r="AU135" i="11"/>
  <c r="AM135" i="11"/>
  <c r="AE135" i="11"/>
  <c r="W135" i="11"/>
  <c r="BR135" i="11"/>
  <c r="BJ135" i="11"/>
  <c r="BB135" i="11"/>
  <c r="AT135" i="11"/>
  <c r="AL135" i="11"/>
  <c r="AD135" i="11"/>
  <c r="CH135" i="11"/>
  <c r="BZ135" i="11"/>
  <c r="V135" i="11"/>
  <c r="CH133" i="11"/>
  <c r="CI133" i="11" s="1"/>
  <c r="BZ133" i="11"/>
  <c r="CA133" i="11" s="1"/>
  <c r="BR133" i="11"/>
  <c r="BS133" i="11" s="1"/>
  <c r="BJ133" i="11"/>
  <c r="BK133" i="11" s="1"/>
  <c r="BB133" i="11"/>
  <c r="BC133" i="11" s="1"/>
  <c r="AT133" i="11"/>
  <c r="AU133" i="11" s="1"/>
  <c r="AL133" i="11"/>
  <c r="AM133" i="11" s="1"/>
  <c r="AD133" i="11"/>
  <c r="AE133" i="11" s="1"/>
  <c r="V133" i="11"/>
  <c r="W133" i="11" s="1"/>
  <c r="BI133" i="11"/>
  <c r="AS133" i="11"/>
  <c r="CF133" i="11"/>
  <c r="CG133" i="11" s="1"/>
  <c r="BX133" i="11"/>
  <c r="BY133" i="11" s="1"/>
  <c r="BP133" i="11"/>
  <c r="BQ133" i="11" s="1"/>
  <c r="BH133" i="11"/>
  <c r="AZ133" i="11"/>
  <c r="BA133" i="11" s="1"/>
  <c r="AR133" i="11"/>
  <c r="AJ133" i="11"/>
  <c r="AK133" i="11" s="1"/>
  <c r="AB133" i="11"/>
  <c r="AC133" i="11" s="1"/>
  <c r="T133" i="11"/>
  <c r="U133" i="11" s="1"/>
  <c r="S133" i="11"/>
  <c r="CD133" i="11"/>
  <c r="CE133" i="11" s="1"/>
  <c r="BV133" i="11"/>
  <c r="BW133" i="11" s="1"/>
  <c r="BN133" i="11"/>
  <c r="BO133" i="11" s="1"/>
  <c r="BF133" i="11"/>
  <c r="BG133" i="11" s="1"/>
  <c r="AX133" i="11"/>
  <c r="AY133" i="11" s="1"/>
  <c r="AP133" i="11"/>
  <c r="AQ133" i="11" s="1"/>
  <c r="AH133" i="11"/>
  <c r="AI133" i="11" s="1"/>
  <c r="AG133" i="11"/>
  <c r="Y133" i="11"/>
  <c r="BL133" i="11"/>
  <c r="BM133" i="11" s="1"/>
  <c r="BD133" i="11"/>
  <c r="BE133" i="11" s="1"/>
  <c r="AV133" i="11"/>
  <c r="AW133" i="11" s="1"/>
  <c r="AN133" i="11"/>
  <c r="AO133" i="11" s="1"/>
  <c r="AF133" i="11"/>
  <c r="CJ133" i="11"/>
  <c r="CK133" i="11" s="1"/>
  <c r="Z133" i="11"/>
  <c r="AA133" i="11" s="1"/>
  <c r="CB133" i="11"/>
  <c r="CC133" i="11" s="1"/>
  <c r="BT133" i="11"/>
  <c r="BU133" i="11" s="1"/>
  <c r="X133" i="11"/>
  <c r="R133" i="11"/>
  <c r="CJ69" i="11"/>
  <c r="CB69" i="11"/>
  <c r="BT69" i="11"/>
  <c r="BL69" i="11"/>
  <c r="BD69" i="11"/>
  <c r="AV69" i="11"/>
  <c r="AN69" i="11"/>
  <c r="AF69" i="11"/>
  <c r="X69" i="11"/>
  <c r="CI69" i="11"/>
  <c r="CA69" i="11"/>
  <c r="BS69" i="11"/>
  <c r="BK69" i="11"/>
  <c r="BC69" i="11"/>
  <c r="AU69" i="11"/>
  <c r="AM69" i="11"/>
  <c r="AE69" i="11"/>
  <c r="W69" i="11"/>
  <c r="CF69" i="11"/>
  <c r="BX69" i="11"/>
  <c r="BP69" i="11"/>
  <c r="BH69" i="11"/>
  <c r="AZ69" i="11"/>
  <c r="AR69" i="11"/>
  <c r="AJ69" i="11"/>
  <c r="AB69" i="11"/>
  <c r="T69" i="11"/>
  <c r="CE69" i="11"/>
  <c r="BW69" i="11"/>
  <c r="BO69" i="11"/>
  <c r="BG69" i="11"/>
  <c r="AY69" i="11"/>
  <c r="AQ69" i="11"/>
  <c r="AI69" i="11"/>
  <c r="AA69" i="11"/>
  <c r="S69" i="11"/>
  <c r="BY69" i="11"/>
  <c r="BI69" i="11"/>
  <c r="AS69" i="11"/>
  <c r="AC69" i="11"/>
  <c r="BV69" i="11"/>
  <c r="BF69" i="11"/>
  <c r="AP69" i="11"/>
  <c r="Z69" i="11"/>
  <c r="CK69" i="11"/>
  <c r="BU69" i="11"/>
  <c r="BE69" i="11"/>
  <c r="AO69" i="11"/>
  <c r="Y69" i="11"/>
  <c r="CG69" i="11"/>
  <c r="BQ69" i="11"/>
  <c r="BA69" i="11"/>
  <c r="AK69" i="11"/>
  <c r="U69" i="11"/>
  <c r="CD69" i="11"/>
  <c r="BN69" i="11"/>
  <c r="AX69" i="11"/>
  <c r="AH69" i="11"/>
  <c r="R69" i="11"/>
  <c r="BR69" i="11"/>
  <c r="AD69" i="11"/>
  <c r="BZ69" i="11"/>
  <c r="BM69" i="11"/>
  <c r="V69" i="11"/>
  <c r="BB69" i="11"/>
  <c r="BJ69" i="11"/>
  <c r="AW69" i="11"/>
  <c r="CH69" i="11"/>
  <c r="AT69" i="11"/>
  <c r="CC69" i="11"/>
  <c r="AL69" i="11"/>
  <c r="AG69" i="11"/>
  <c r="CI126" i="11"/>
  <c r="CA126" i="11"/>
  <c r="CH126" i="11"/>
  <c r="BZ126" i="11"/>
  <c r="BR126" i="11"/>
  <c r="BJ126" i="11"/>
  <c r="BB126" i="11"/>
  <c r="AT126" i="11"/>
  <c r="AL126" i="11"/>
  <c r="AD126" i="11"/>
  <c r="V126" i="11"/>
  <c r="CG126" i="11"/>
  <c r="BY126" i="11"/>
  <c r="BQ126" i="11"/>
  <c r="BI126" i="11"/>
  <c r="BA126" i="11"/>
  <c r="AS126" i="11"/>
  <c r="AK126" i="11"/>
  <c r="AC126" i="11"/>
  <c r="U126" i="11"/>
  <c r="CF126" i="11"/>
  <c r="BX126" i="11"/>
  <c r="BP126" i="11"/>
  <c r="BH126" i="11"/>
  <c r="AZ126" i="11"/>
  <c r="AR126" i="11"/>
  <c r="AJ126" i="11"/>
  <c r="AB126" i="11"/>
  <c r="T126" i="11"/>
  <c r="CE126" i="11"/>
  <c r="BW126" i="11"/>
  <c r="BO126" i="11"/>
  <c r="BG126" i="11"/>
  <c r="AY126" i="11"/>
  <c r="AQ126" i="11"/>
  <c r="AI126" i="11"/>
  <c r="AA126" i="11"/>
  <c r="S126" i="11"/>
  <c r="CD126" i="11"/>
  <c r="BV126" i="11"/>
  <c r="CK126" i="11"/>
  <c r="BM126" i="11"/>
  <c r="AW126" i="11"/>
  <c r="AG126" i="11"/>
  <c r="CJ126" i="11"/>
  <c r="BL126" i="11"/>
  <c r="AV126" i="11"/>
  <c r="AF126" i="11"/>
  <c r="CC126" i="11"/>
  <c r="BK126" i="11"/>
  <c r="AU126" i="11"/>
  <c r="AE126" i="11"/>
  <c r="CB126" i="11"/>
  <c r="BF126" i="11"/>
  <c r="AP126" i="11"/>
  <c r="Z126" i="11"/>
  <c r="BU126" i="11"/>
  <c r="BE126" i="11"/>
  <c r="AO126" i="11"/>
  <c r="Y126" i="11"/>
  <c r="BT126" i="11"/>
  <c r="BD126" i="11"/>
  <c r="AN126" i="11"/>
  <c r="X126" i="11"/>
  <c r="AM126" i="11"/>
  <c r="AH126" i="11"/>
  <c r="W126" i="11"/>
  <c r="R126" i="11"/>
  <c r="BS126" i="11"/>
  <c r="BN126" i="11"/>
  <c r="BC126" i="11"/>
  <c r="AX126" i="11"/>
  <c r="CJ92" i="11"/>
  <c r="CB92" i="11"/>
  <c r="CC92" i="11" s="1"/>
  <c r="BT92" i="11"/>
  <c r="BU92" i="11" s="1"/>
  <c r="BL92" i="11"/>
  <c r="BM92" i="11" s="1"/>
  <c r="BD92" i="11"/>
  <c r="BE92" i="11" s="1"/>
  <c r="AV92" i="11"/>
  <c r="AW92" i="11" s="1"/>
  <c r="AN92" i="11"/>
  <c r="AO92" i="11" s="1"/>
  <c r="AF92" i="11"/>
  <c r="AG92" i="11" s="1"/>
  <c r="X92" i="11"/>
  <c r="CH92" i="11"/>
  <c r="CI92" i="11" s="1"/>
  <c r="BZ92" i="11"/>
  <c r="CA92" i="11" s="1"/>
  <c r="BR92" i="11"/>
  <c r="BS92" i="11" s="1"/>
  <c r="BJ92" i="11"/>
  <c r="BK92" i="11" s="1"/>
  <c r="BB92" i="11"/>
  <c r="BC92" i="11" s="1"/>
  <c r="AT92" i="11"/>
  <c r="AU92" i="11" s="1"/>
  <c r="AL92" i="11"/>
  <c r="AM92" i="11" s="1"/>
  <c r="AD92" i="11"/>
  <c r="AE92" i="11" s="1"/>
  <c r="V92" i="11"/>
  <c r="W92" i="11" s="1"/>
  <c r="CF92" i="11"/>
  <c r="CG92" i="11" s="1"/>
  <c r="BX92" i="11"/>
  <c r="BY92" i="11" s="1"/>
  <c r="BP92" i="11"/>
  <c r="BQ92" i="11" s="1"/>
  <c r="BH92" i="11"/>
  <c r="BI92" i="11" s="1"/>
  <c r="AZ92" i="11"/>
  <c r="BA92" i="11" s="1"/>
  <c r="AR92" i="11"/>
  <c r="AJ92" i="11"/>
  <c r="AB92" i="11"/>
  <c r="AC92" i="11" s="1"/>
  <c r="T92" i="11"/>
  <c r="U92" i="11" s="1"/>
  <c r="CE92" i="11"/>
  <c r="BW92" i="11"/>
  <c r="AX92" i="11"/>
  <c r="AY92" i="11" s="1"/>
  <c r="Z92" i="11"/>
  <c r="AA92" i="11" s="1"/>
  <c r="CK92" i="11"/>
  <c r="BN92" i="11"/>
  <c r="BO92" i="11" s="1"/>
  <c r="AS92" i="11"/>
  <c r="Y92" i="11"/>
  <c r="CD92" i="11"/>
  <c r="R92" i="11"/>
  <c r="S92" i="11" s="1"/>
  <c r="AH92" i="11"/>
  <c r="AI92" i="11" s="1"/>
  <c r="BV92" i="11"/>
  <c r="AP92" i="11"/>
  <c r="AQ92" i="11" s="1"/>
  <c r="AK92" i="11"/>
  <c r="BF92" i="11"/>
  <c r="BG92" i="11" s="1"/>
  <c r="CI85" i="11"/>
  <c r="CA85" i="11"/>
  <c r="BS85" i="11"/>
  <c r="BK85" i="11"/>
  <c r="BC85" i="11"/>
  <c r="AU85" i="11"/>
  <c r="AM85" i="11"/>
  <c r="AE85" i="11"/>
  <c r="W85" i="11"/>
  <c r="CH85" i="11"/>
  <c r="BZ85" i="11"/>
  <c r="BR85" i="11"/>
  <c r="BJ85" i="11"/>
  <c r="BB85" i="11"/>
  <c r="AT85" i="11"/>
  <c r="AL85" i="11"/>
  <c r="AD85" i="11"/>
  <c r="V85" i="11"/>
  <c r="CG85" i="11"/>
  <c r="BY85" i="11"/>
  <c r="BQ85" i="11"/>
  <c r="BI85" i="11"/>
  <c r="BA85" i="11"/>
  <c r="AS85" i="11"/>
  <c r="AK85" i="11"/>
  <c r="AC85" i="11"/>
  <c r="U85" i="11"/>
  <c r="CE85" i="11"/>
  <c r="BW85" i="11"/>
  <c r="BO85" i="11"/>
  <c r="BG85" i="11"/>
  <c r="AY85" i="11"/>
  <c r="AQ85" i="11"/>
  <c r="AI85" i="11"/>
  <c r="AA85" i="11"/>
  <c r="S85" i="11"/>
  <c r="CD85" i="11"/>
  <c r="BV85" i="11"/>
  <c r="BN85" i="11"/>
  <c r="BF85" i="11"/>
  <c r="AX85" i="11"/>
  <c r="AP85" i="11"/>
  <c r="AH85" i="11"/>
  <c r="Z85" i="11"/>
  <c r="R85" i="11"/>
  <c r="CK85" i="11"/>
  <c r="BP85" i="11"/>
  <c r="AV85" i="11"/>
  <c r="Y85" i="11"/>
  <c r="CJ85" i="11"/>
  <c r="BM85" i="11"/>
  <c r="AR85" i="11"/>
  <c r="X85" i="11"/>
  <c r="CF85" i="11"/>
  <c r="BL85" i="11"/>
  <c r="AO85" i="11"/>
  <c r="T85" i="11"/>
  <c r="CB85" i="11"/>
  <c r="BE85" i="11"/>
  <c r="AJ85" i="11"/>
  <c r="AZ85" i="11"/>
  <c r="AW85" i="11"/>
  <c r="BU85" i="11"/>
  <c r="AF85" i="11"/>
  <c r="BT85" i="11"/>
  <c r="AB85" i="11"/>
  <c r="AN85" i="11"/>
  <c r="AG85" i="11"/>
  <c r="CC85" i="11"/>
  <c r="BX85" i="11"/>
  <c r="BH85" i="11"/>
  <c r="BD85" i="11"/>
  <c r="CG59" i="11"/>
  <c r="BY59" i="11"/>
  <c r="BQ59" i="11"/>
  <c r="BI59" i="11"/>
  <c r="BA59" i="11"/>
  <c r="AS59" i="11"/>
  <c r="AK59" i="11"/>
  <c r="AC59" i="11"/>
  <c r="U59" i="11"/>
  <c r="CF59" i="11"/>
  <c r="BX59" i="11"/>
  <c r="BP59" i="11"/>
  <c r="BH59" i="11"/>
  <c r="AZ59" i="11"/>
  <c r="AR59" i="11"/>
  <c r="AJ59" i="11"/>
  <c r="AB59" i="11"/>
  <c r="T59" i="11"/>
  <c r="CE59" i="11"/>
  <c r="BW59" i="11"/>
  <c r="BO59" i="11"/>
  <c r="BG59" i="11"/>
  <c r="AY59" i="11"/>
  <c r="AQ59" i="11"/>
  <c r="AI59" i="11"/>
  <c r="AA59" i="11"/>
  <c r="S59" i="11"/>
  <c r="CK59" i="11"/>
  <c r="CC59" i="11"/>
  <c r="BU59" i="11"/>
  <c r="BM59" i="11"/>
  <c r="BE59" i="11"/>
  <c r="AW59" i="11"/>
  <c r="AO59" i="11"/>
  <c r="AG59" i="11"/>
  <c r="Y59" i="11"/>
  <c r="CJ59" i="11"/>
  <c r="CB59" i="11"/>
  <c r="BT59" i="11"/>
  <c r="BL59" i="11"/>
  <c r="BD59" i="11"/>
  <c r="AV59" i="11"/>
  <c r="AN59" i="11"/>
  <c r="AF59" i="11"/>
  <c r="X59" i="11"/>
  <c r="CI59" i="11"/>
  <c r="BN59" i="11"/>
  <c r="AT59" i="11"/>
  <c r="W59" i="11"/>
  <c r="CA59" i="11"/>
  <c r="BF59" i="11"/>
  <c r="AL59" i="11"/>
  <c r="Z59" i="11"/>
  <c r="CH59" i="11"/>
  <c r="BK59" i="11"/>
  <c r="AP59" i="11"/>
  <c r="V59" i="11"/>
  <c r="CD59" i="11"/>
  <c r="BJ59" i="11"/>
  <c r="AM59" i="11"/>
  <c r="R59" i="11"/>
  <c r="BZ59" i="11"/>
  <c r="BC59" i="11"/>
  <c r="AH59" i="11"/>
  <c r="AX59" i="11"/>
  <c r="BR59" i="11"/>
  <c r="AU59" i="11"/>
  <c r="BV59" i="11"/>
  <c r="BB59" i="11"/>
  <c r="AE59" i="11"/>
  <c r="BS59" i="11"/>
  <c r="AD59" i="11"/>
  <c r="CH125" i="11"/>
  <c r="CI125" i="11" s="1"/>
  <c r="BZ125" i="11"/>
  <c r="CA125" i="11" s="1"/>
  <c r="BR125" i="11"/>
  <c r="BS125" i="11" s="1"/>
  <c r="BJ125" i="11"/>
  <c r="BK125" i="11" s="1"/>
  <c r="CG125" i="11"/>
  <c r="U125" i="11"/>
  <c r="CF125" i="11"/>
  <c r="BX125" i="11"/>
  <c r="BY125" i="11" s="1"/>
  <c r="BP125" i="11"/>
  <c r="BQ125" i="11" s="1"/>
  <c r="BH125" i="11"/>
  <c r="BI125" i="11" s="1"/>
  <c r="AZ125" i="11"/>
  <c r="BA125" i="11" s="1"/>
  <c r="AR125" i="11"/>
  <c r="AS125" i="11" s="1"/>
  <c r="AJ125" i="11"/>
  <c r="AK125" i="11" s="1"/>
  <c r="AB125" i="11"/>
  <c r="AC125" i="11" s="1"/>
  <c r="T125" i="11"/>
  <c r="AF125" i="11"/>
  <c r="AG125" i="11" s="1"/>
  <c r="R125" i="11"/>
  <c r="S125" i="11" s="1"/>
  <c r="CJ125" i="11"/>
  <c r="CK125" i="11" s="1"/>
  <c r="BT125" i="11"/>
  <c r="BU125" i="11" s="1"/>
  <c r="BD125" i="11"/>
  <c r="BE125" i="11" s="1"/>
  <c r="AP125" i="11"/>
  <c r="AQ125" i="11" s="1"/>
  <c r="AD125" i="11"/>
  <c r="AE125" i="11" s="1"/>
  <c r="BB125" i="11"/>
  <c r="BC125" i="11" s="1"/>
  <c r="CD125" i="11"/>
  <c r="CE125" i="11" s="1"/>
  <c r="BN125" i="11"/>
  <c r="BO125" i="11" s="1"/>
  <c r="AN125" i="11"/>
  <c r="AO125" i="11" s="1"/>
  <c r="Z125" i="11"/>
  <c r="AA125" i="11" s="1"/>
  <c r="AX125" i="11"/>
  <c r="AY125" i="11" s="1"/>
  <c r="AL125" i="11"/>
  <c r="AM125" i="11" s="1"/>
  <c r="CB125" i="11"/>
  <c r="CC125" i="11" s="1"/>
  <c r="BL125" i="11"/>
  <c r="BM125" i="11" s="1"/>
  <c r="X125" i="11"/>
  <c r="Y125" i="11" s="1"/>
  <c r="AT125" i="11"/>
  <c r="AU125" i="11" s="1"/>
  <c r="AH125" i="11"/>
  <c r="AI125" i="11" s="1"/>
  <c r="V125" i="11"/>
  <c r="W125" i="11" s="1"/>
  <c r="BV125" i="11"/>
  <c r="BW125" i="11" s="1"/>
  <c r="BG125" i="11"/>
  <c r="BF125" i="11"/>
  <c r="AV125" i="11"/>
  <c r="AW125" i="11" s="1"/>
  <c r="CF88" i="11"/>
  <c r="BX88" i="11"/>
  <c r="BP88" i="11"/>
  <c r="BH88" i="11"/>
  <c r="AZ88" i="11"/>
  <c r="AR88" i="11"/>
  <c r="AJ88" i="11"/>
  <c r="AB88" i="11"/>
  <c r="T88" i="11"/>
  <c r="CE88" i="11"/>
  <c r="BW88" i="11"/>
  <c r="BO88" i="11"/>
  <c r="BG88" i="11"/>
  <c r="AY88" i="11"/>
  <c r="AQ88" i="11"/>
  <c r="AI88" i="11"/>
  <c r="AA88" i="11"/>
  <c r="S88" i="11"/>
  <c r="CD88" i="11"/>
  <c r="BV88" i="11"/>
  <c r="BN88" i="11"/>
  <c r="BF88" i="11"/>
  <c r="AX88" i="11"/>
  <c r="AP88" i="11"/>
  <c r="AH88" i="11"/>
  <c r="Z88" i="11"/>
  <c r="R88" i="11"/>
  <c r="CJ88" i="11"/>
  <c r="CB88" i="11"/>
  <c r="BT88" i="11"/>
  <c r="BL88" i="11"/>
  <c r="BD88" i="11"/>
  <c r="AV88" i="11"/>
  <c r="AN88" i="11"/>
  <c r="AF88" i="11"/>
  <c r="X88" i="11"/>
  <c r="CI88" i="11"/>
  <c r="CA88" i="11"/>
  <c r="BS88" i="11"/>
  <c r="BK88" i="11"/>
  <c r="BC88" i="11"/>
  <c r="AU88" i="11"/>
  <c r="AM88" i="11"/>
  <c r="AE88" i="11"/>
  <c r="W88" i="11"/>
  <c r="BU88" i="11"/>
  <c r="BA88" i="11"/>
  <c r="AD88" i="11"/>
  <c r="BR88" i="11"/>
  <c r="AW88" i="11"/>
  <c r="AC88" i="11"/>
  <c r="CK88" i="11"/>
  <c r="BQ88" i="11"/>
  <c r="AT88" i="11"/>
  <c r="Y88" i="11"/>
  <c r="CG88" i="11"/>
  <c r="BJ88" i="11"/>
  <c r="AO88" i="11"/>
  <c r="U88" i="11"/>
  <c r="BM88" i="11"/>
  <c r="V88" i="11"/>
  <c r="BI88" i="11"/>
  <c r="CH88" i="11"/>
  <c r="AS88" i="11"/>
  <c r="CC88" i="11"/>
  <c r="AL88" i="11"/>
  <c r="AK88" i="11"/>
  <c r="AG88" i="11"/>
  <c r="BZ88" i="11"/>
  <c r="BY88" i="11"/>
  <c r="BB88" i="11"/>
  <c r="BE88" i="11"/>
  <c r="CK91" i="11"/>
  <c r="CC91" i="11"/>
  <c r="BU91" i="11"/>
  <c r="BM91" i="11"/>
  <c r="BE91" i="11"/>
  <c r="AW91" i="11"/>
  <c r="AO91" i="11"/>
  <c r="AG91" i="11"/>
  <c r="Y91" i="11"/>
  <c r="CJ91" i="11"/>
  <c r="CB91" i="11"/>
  <c r="BT91" i="11"/>
  <c r="BL91" i="11"/>
  <c r="BD91" i="11"/>
  <c r="AV91" i="11"/>
  <c r="AN91" i="11"/>
  <c r="AF91" i="11"/>
  <c r="X91" i="11"/>
  <c r="CI91" i="11"/>
  <c r="CA91" i="11"/>
  <c r="BS91" i="11"/>
  <c r="BK91" i="11"/>
  <c r="BC91" i="11"/>
  <c r="AU91" i="11"/>
  <c r="AM91" i="11"/>
  <c r="AE91" i="11"/>
  <c r="W91" i="11"/>
  <c r="CG91" i="11"/>
  <c r="BY91" i="11"/>
  <c r="BQ91" i="11"/>
  <c r="BI91" i="11"/>
  <c r="BA91" i="11"/>
  <c r="AS91" i="11"/>
  <c r="AK91" i="11"/>
  <c r="AC91" i="11"/>
  <c r="U91" i="11"/>
  <c r="CF91" i="11"/>
  <c r="BX91" i="11"/>
  <c r="BP91" i="11"/>
  <c r="BH91" i="11"/>
  <c r="AZ91" i="11"/>
  <c r="AR91" i="11"/>
  <c r="AJ91" i="11"/>
  <c r="AB91" i="11"/>
  <c r="T91" i="11"/>
  <c r="BV91" i="11"/>
  <c r="AY91" i="11"/>
  <c r="AD91" i="11"/>
  <c r="BR91" i="11"/>
  <c r="AX91" i="11"/>
  <c r="AA91" i="11"/>
  <c r="BO91" i="11"/>
  <c r="AT91" i="11"/>
  <c r="Z91" i="11"/>
  <c r="CE91" i="11"/>
  <c r="BJ91" i="11"/>
  <c r="AP91" i="11"/>
  <c r="S91" i="11"/>
  <c r="BW91" i="11"/>
  <c r="AH91" i="11"/>
  <c r="BN91" i="11"/>
  <c r="V91" i="11"/>
  <c r="BB91" i="11"/>
  <c r="CH91" i="11"/>
  <c r="AQ91" i="11"/>
  <c r="CD91" i="11"/>
  <c r="BZ91" i="11"/>
  <c r="BF91" i="11"/>
  <c r="AL91" i="11"/>
  <c r="BG91" i="11"/>
  <c r="R91" i="11"/>
  <c r="AI91" i="11"/>
  <c r="CJ82" i="11"/>
  <c r="CK82" i="11" s="1"/>
  <c r="CB82" i="11"/>
  <c r="BT82" i="11"/>
  <c r="BL82" i="11"/>
  <c r="BM82" i="11" s="1"/>
  <c r="BD82" i="11"/>
  <c r="BE82" i="11" s="1"/>
  <c r="AV82" i="11"/>
  <c r="AW82" i="11" s="1"/>
  <c r="AN82" i="11"/>
  <c r="AF82" i="11"/>
  <c r="X82" i="11"/>
  <c r="CH82" i="11"/>
  <c r="CI82" i="11" s="1"/>
  <c r="BZ82" i="11"/>
  <c r="CA82" i="11" s="1"/>
  <c r="BR82" i="11"/>
  <c r="BS82" i="11" s="1"/>
  <c r="BJ82" i="11"/>
  <c r="BK82" i="11" s="1"/>
  <c r="BB82" i="11"/>
  <c r="BC82" i="11" s="1"/>
  <c r="AT82" i="11"/>
  <c r="AU82" i="11" s="1"/>
  <c r="AL82" i="11"/>
  <c r="AM82" i="11" s="1"/>
  <c r="AD82" i="11"/>
  <c r="AE82" i="11" s="1"/>
  <c r="V82" i="11"/>
  <c r="W82" i="11" s="1"/>
  <c r="CF82" i="11"/>
  <c r="CG82" i="11" s="1"/>
  <c r="BX82" i="11"/>
  <c r="BY82" i="11" s="1"/>
  <c r="BP82" i="11"/>
  <c r="BQ82" i="11" s="1"/>
  <c r="BH82" i="11"/>
  <c r="BI82" i="11" s="1"/>
  <c r="AZ82" i="11"/>
  <c r="AR82" i="11"/>
  <c r="AS82" i="11" s="1"/>
  <c r="AJ82" i="11"/>
  <c r="AK82" i="11" s="1"/>
  <c r="AB82" i="11"/>
  <c r="T82" i="11"/>
  <c r="U82" i="11" s="1"/>
  <c r="BW82" i="11"/>
  <c r="BG82" i="11"/>
  <c r="BV82" i="11"/>
  <c r="BF82" i="11"/>
  <c r="AP82" i="11"/>
  <c r="AQ82" i="11" s="1"/>
  <c r="Z82" i="11"/>
  <c r="AA82" i="11" s="1"/>
  <c r="CD82" i="11"/>
  <c r="CE82" i="11" s="1"/>
  <c r="BN82" i="11"/>
  <c r="BO82" i="11" s="1"/>
  <c r="AX82" i="11"/>
  <c r="AY82" i="11" s="1"/>
  <c r="AH82" i="11"/>
  <c r="AI82" i="11" s="1"/>
  <c r="R82" i="11"/>
  <c r="S82" i="11" s="1"/>
  <c r="AG82" i="11"/>
  <c r="AC82" i="11"/>
  <c r="Y82" i="11"/>
  <c r="CC82" i="11"/>
  <c r="AO82" i="11"/>
  <c r="BA82" i="11"/>
  <c r="BU82" i="11"/>
  <c r="CE66" i="11"/>
  <c r="BW66" i="11"/>
  <c r="BO66" i="11"/>
  <c r="BG66" i="11"/>
  <c r="AY66" i="11"/>
  <c r="AQ66" i="11"/>
  <c r="AI66" i="11"/>
  <c r="AA66" i="11"/>
  <c r="S66" i="11"/>
  <c r="CD66" i="11"/>
  <c r="BV66" i="11"/>
  <c r="BN66" i="11"/>
  <c r="BF66" i="11"/>
  <c r="AX66" i="11"/>
  <c r="AP66" i="11"/>
  <c r="AH66" i="11"/>
  <c r="Z66" i="11"/>
  <c r="R66" i="11"/>
  <c r="CI66" i="11"/>
  <c r="CA66" i="11"/>
  <c r="BS66" i="11"/>
  <c r="BK66" i="11"/>
  <c r="BC66" i="11"/>
  <c r="AU66" i="11"/>
  <c r="AM66" i="11"/>
  <c r="AE66" i="11"/>
  <c r="W66" i="11"/>
  <c r="CH66" i="11"/>
  <c r="BZ66" i="11"/>
  <c r="BR66" i="11"/>
  <c r="BJ66" i="11"/>
  <c r="BB66" i="11"/>
  <c r="AT66" i="11"/>
  <c r="AL66" i="11"/>
  <c r="AD66" i="11"/>
  <c r="V66" i="11"/>
  <c r="CC66" i="11"/>
  <c r="BM66" i="11"/>
  <c r="AW66" i="11"/>
  <c r="AG66" i="11"/>
  <c r="CB66" i="11"/>
  <c r="BL66" i="11"/>
  <c r="AV66" i="11"/>
  <c r="AF66" i="11"/>
  <c r="BY66" i="11"/>
  <c r="BI66" i="11"/>
  <c r="AS66" i="11"/>
  <c r="AC66" i="11"/>
  <c r="CK66" i="11"/>
  <c r="BU66" i="11"/>
  <c r="BE66" i="11"/>
  <c r="AO66" i="11"/>
  <c r="Y66" i="11"/>
  <c r="CJ66" i="11"/>
  <c r="BT66" i="11"/>
  <c r="BD66" i="11"/>
  <c r="AN66" i="11"/>
  <c r="X66" i="11"/>
  <c r="BA66" i="11"/>
  <c r="AK66" i="11"/>
  <c r="AZ66" i="11"/>
  <c r="CF66" i="11"/>
  <c r="CG66" i="11"/>
  <c r="AR66" i="11"/>
  <c r="BH66" i="11"/>
  <c r="BX66" i="11"/>
  <c r="AJ66" i="11"/>
  <c r="BP66" i="11"/>
  <c r="U66" i="11"/>
  <c r="BQ66" i="11"/>
  <c r="AB66" i="11"/>
  <c r="T66" i="11"/>
  <c r="CI70" i="11"/>
  <c r="CA70" i="11"/>
  <c r="BS70" i="11"/>
  <c r="BK70" i="11"/>
  <c r="BC70" i="11"/>
  <c r="AU70" i="11"/>
  <c r="AM70" i="11"/>
  <c r="AE70" i="11"/>
  <c r="W70" i="11"/>
  <c r="CH70" i="11"/>
  <c r="BZ70" i="11"/>
  <c r="BR70" i="11"/>
  <c r="BJ70" i="11"/>
  <c r="BB70" i="11"/>
  <c r="AT70" i="11"/>
  <c r="AL70" i="11"/>
  <c r="AD70" i="11"/>
  <c r="V70" i="11"/>
  <c r="CE70" i="11"/>
  <c r="BW70" i="11"/>
  <c r="BO70" i="11"/>
  <c r="BG70" i="11"/>
  <c r="AY70" i="11"/>
  <c r="AQ70" i="11"/>
  <c r="AI70" i="11"/>
  <c r="AA70" i="11"/>
  <c r="S70" i="11"/>
  <c r="CD70" i="11"/>
  <c r="BV70" i="11"/>
  <c r="BN70" i="11"/>
  <c r="BF70" i="11"/>
  <c r="AX70" i="11"/>
  <c r="AP70" i="11"/>
  <c r="AH70" i="11"/>
  <c r="Z70" i="11"/>
  <c r="R70" i="11"/>
  <c r="CG70" i="11"/>
  <c r="BQ70" i="11"/>
  <c r="BA70" i="11"/>
  <c r="AK70" i="11"/>
  <c r="U70" i="11"/>
  <c r="CF70" i="11"/>
  <c r="BP70" i="11"/>
  <c r="AZ70" i="11"/>
  <c r="AJ70" i="11"/>
  <c r="T70" i="11"/>
  <c r="CC70" i="11"/>
  <c r="BM70" i="11"/>
  <c r="AW70" i="11"/>
  <c r="AG70" i="11"/>
  <c r="BY70" i="11"/>
  <c r="BI70" i="11"/>
  <c r="AS70" i="11"/>
  <c r="AC70" i="11"/>
  <c r="BX70" i="11"/>
  <c r="BH70" i="11"/>
  <c r="AR70" i="11"/>
  <c r="AB70" i="11"/>
  <c r="CJ70" i="11"/>
  <c r="AO70" i="11"/>
  <c r="Y70" i="11"/>
  <c r="CB70" i="11"/>
  <c r="AN70" i="11"/>
  <c r="BT70" i="11"/>
  <c r="CK70" i="11"/>
  <c r="BU70" i="11"/>
  <c r="AF70" i="11"/>
  <c r="AV70" i="11"/>
  <c r="BL70" i="11"/>
  <c r="X70" i="11"/>
  <c r="BE70" i="11"/>
  <c r="BD70" i="11"/>
  <c r="CJ55" i="11"/>
  <c r="CB55" i="11"/>
  <c r="BT55" i="11"/>
  <c r="BL55" i="11"/>
  <c r="BD55" i="11"/>
  <c r="AV55" i="11"/>
  <c r="AN55" i="11"/>
  <c r="AF55" i="11"/>
  <c r="X55" i="11"/>
  <c r="CI55" i="11"/>
  <c r="CA55" i="11"/>
  <c r="BS55" i="11"/>
  <c r="BK55" i="11"/>
  <c r="BC55" i="11"/>
  <c r="AU55" i="11"/>
  <c r="AM55" i="11"/>
  <c r="AE55" i="11"/>
  <c r="W55" i="11"/>
  <c r="CG55" i="11"/>
  <c r="BY55" i="11"/>
  <c r="BQ55" i="11"/>
  <c r="BI55" i="11"/>
  <c r="BA55" i="11"/>
  <c r="AS55" i="11"/>
  <c r="AK55" i="11"/>
  <c r="AC55" i="11"/>
  <c r="U55" i="11"/>
  <c r="CF55" i="11"/>
  <c r="BX55" i="11"/>
  <c r="BP55" i="11"/>
  <c r="BH55" i="11"/>
  <c r="AZ55" i="11"/>
  <c r="AR55" i="11"/>
  <c r="AJ55" i="11"/>
  <c r="AB55" i="11"/>
  <c r="T55" i="11"/>
  <c r="BW55" i="11"/>
  <c r="BG55" i="11"/>
  <c r="AQ55" i="11"/>
  <c r="AA55" i="11"/>
  <c r="BR55" i="11"/>
  <c r="V55" i="11"/>
  <c r="BV55" i="11"/>
  <c r="BF55" i="11"/>
  <c r="AP55" i="11"/>
  <c r="Z55" i="11"/>
  <c r="AL55" i="11"/>
  <c r="BZ55" i="11"/>
  <c r="AT55" i="11"/>
  <c r="CK55" i="11"/>
  <c r="BU55" i="11"/>
  <c r="BE55" i="11"/>
  <c r="AO55" i="11"/>
  <c r="Y55" i="11"/>
  <c r="CH55" i="11"/>
  <c r="BB55" i="11"/>
  <c r="CE55" i="11"/>
  <c r="BO55" i="11"/>
  <c r="AY55" i="11"/>
  <c r="AI55" i="11"/>
  <c r="S55" i="11"/>
  <c r="BJ55" i="11"/>
  <c r="AD55" i="11"/>
  <c r="CD55" i="11"/>
  <c r="BN55" i="11"/>
  <c r="AX55" i="11"/>
  <c r="AH55" i="11"/>
  <c r="R55" i="11"/>
  <c r="CC55" i="11"/>
  <c r="BM55" i="11"/>
  <c r="AW55" i="11"/>
  <c r="AG55" i="11"/>
  <c r="CF60" i="11"/>
  <c r="BX60" i="11"/>
  <c r="BP60" i="11"/>
  <c r="BH60" i="11"/>
  <c r="AZ60" i="11"/>
  <c r="AR60" i="11"/>
  <c r="AJ60" i="11"/>
  <c r="AB60" i="11"/>
  <c r="T60" i="11"/>
  <c r="CE60" i="11"/>
  <c r="BW60" i="11"/>
  <c r="BO60" i="11"/>
  <c r="BG60" i="11"/>
  <c r="AY60" i="11"/>
  <c r="AQ60" i="11"/>
  <c r="AI60" i="11"/>
  <c r="AA60" i="11"/>
  <c r="S60" i="11"/>
  <c r="CD60" i="11"/>
  <c r="BV60" i="11"/>
  <c r="BN60" i="11"/>
  <c r="BF60" i="11"/>
  <c r="AX60" i="11"/>
  <c r="AP60" i="11"/>
  <c r="AH60" i="11"/>
  <c r="Z60" i="11"/>
  <c r="R60" i="11"/>
  <c r="CJ60" i="11"/>
  <c r="CB60" i="11"/>
  <c r="BT60" i="11"/>
  <c r="BL60" i="11"/>
  <c r="BD60" i="11"/>
  <c r="AV60" i="11"/>
  <c r="AN60" i="11"/>
  <c r="AF60" i="11"/>
  <c r="X60" i="11"/>
  <c r="CI60" i="11"/>
  <c r="CA60" i="11"/>
  <c r="BS60" i="11"/>
  <c r="BK60" i="11"/>
  <c r="BC60" i="11"/>
  <c r="AU60" i="11"/>
  <c r="AM60" i="11"/>
  <c r="AE60" i="11"/>
  <c r="W60" i="11"/>
  <c r="CG60" i="11"/>
  <c r="BJ60" i="11"/>
  <c r="AO60" i="11"/>
  <c r="U60" i="11"/>
  <c r="BY60" i="11"/>
  <c r="BM60" i="11"/>
  <c r="CC60" i="11"/>
  <c r="BI60" i="11"/>
  <c r="AL60" i="11"/>
  <c r="BB60" i="11"/>
  <c r="BZ60" i="11"/>
  <c r="BE60" i="11"/>
  <c r="AK60" i="11"/>
  <c r="AG60" i="11"/>
  <c r="V60" i="11"/>
  <c r="BU60" i="11"/>
  <c r="BA60" i="11"/>
  <c r="AD60" i="11"/>
  <c r="BQ60" i="11"/>
  <c r="Y60" i="11"/>
  <c r="CH60" i="11"/>
  <c r="AS60" i="11"/>
  <c r="BR60" i="11"/>
  <c r="AW60" i="11"/>
  <c r="AC60" i="11"/>
  <c r="CK60" i="11"/>
  <c r="AT60" i="11"/>
  <c r="CE137" i="11"/>
  <c r="BW137" i="11"/>
  <c r="BO137" i="11"/>
  <c r="BG137" i="11"/>
  <c r="AY137" i="11"/>
  <c r="AQ137" i="11"/>
  <c r="AI137" i="11"/>
  <c r="AA137" i="11"/>
  <c r="S137" i="11"/>
  <c r="CD137" i="11"/>
  <c r="BV137" i="11"/>
  <c r="BN137" i="11"/>
  <c r="BF137" i="11"/>
  <c r="AX137" i="11"/>
  <c r="AP137" i="11"/>
  <c r="AH137" i="11"/>
  <c r="Z137" i="11"/>
  <c r="R137" i="11"/>
  <c r="CK137" i="11"/>
  <c r="CC137" i="11"/>
  <c r="BU137" i="11"/>
  <c r="BM137" i="11"/>
  <c r="BE137" i="11"/>
  <c r="AW137" i="11"/>
  <c r="AO137" i="11"/>
  <c r="AG137" i="11"/>
  <c r="Y137" i="11"/>
  <c r="CJ137" i="11"/>
  <c r="CB137" i="11"/>
  <c r="BT137" i="11"/>
  <c r="BL137" i="11"/>
  <c r="BD137" i="11"/>
  <c r="AV137" i="11"/>
  <c r="AN137" i="11"/>
  <c r="AF137" i="11"/>
  <c r="X137" i="11"/>
  <c r="CI137" i="11"/>
  <c r="CA137" i="11"/>
  <c r="BS137" i="11"/>
  <c r="BK137" i="11"/>
  <c r="BC137" i="11"/>
  <c r="AU137" i="11"/>
  <c r="AM137" i="11"/>
  <c r="AE137" i="11"/>
  <c r="W137" i="11"/>
  <c r="CH137" i="11"/>
  <c r="BZ137" i="11"/>
  <c r="BR137" i="11"/>
  <c r="BJ137" i="11"/>
  <c r="BB137" i="11"/>
  <c r="AT137" i="11"/>
  <c r="AL137" i="11"/>
  <c r="AD137" i="11"/>
  <c r="V137" i="11"/>
  <c r="CG137" i="11"/>
  <c r="BY137" i="11"/>
  <c r="BQ137" i="11"/>
  <c r="BI137" i="11"/>
  <c r="BA137" i="11"/>
  <c r="AS137" i="11"/>
  <c r="AK137" i="11"/>
  <c r="AC137" i="11"/>
  <c r="U137" i="11"/>
  <c r="BP137" i="11"/>
  <c r="BH137" i="11"/>
  <c r="AZ137" i="11"/>
  <c r="AR137" i="11"/>
  <c r="AJ137" i="11"/>
  <c r="AB137" i="11"/>
  <c r="CF137" i="11"/>
  <c r="BX137" i="11"/>
  <c r="T137" i="11"/>
  <c r="CK123" i="11"/>
  <c r="CC123" i="11"/>
  <c r="BU123" i="11"/>
  <c r="BM123" i="11"/>
  <c r="BE123" i="11"/>
  <c r="AW123" i="11"/>
  <c r="AO123" i="11"/>
  <c r="AG123" i="11"/>
  <c r="Y123" i="11"/>
  <c r="CI123" i="11"/>
  <c r="CA123" i="11"/>
  <c r="BS123" i="11"/>
  <c r="BK123" i="11"/>
  <c r="BC123" i="11"/>
  <c r="AU123" i="11"/>
  <c r="AM123" i="11"/>
  <c r="AE123" i="11"/>
  <c r="CH123" i="11"/>
  <c r="BZ123" i="11"/>
  <c r="BR123" i="11"/>
  <c r="BJ123" i="11"/>
  <c r="BB123" i="11"/>
  <c r="AT123" i="11"/>
  <c r="AL123" i="11"/>
  <c r="AD123" i="11"/>
  <c r="CE123" i="11"/>
  <c r="BQ123" i="11"/>
  <c r="BF123" i="11"/>
  <c r="AR123" i="11"/>
  <c r="AF123" i="11"/>
  <c r="U123" i="11"/>
  <c r="CD123" i="11"/>
  <c r="BP123" i="11"/>
  <c r="BD123" i="11"/>
  <c r="AQ123" i="11"/>
  <c r="AC123" i="11"/>
  <c r="T123" i="11"/>
  <c r="CB123" i="11"/>
  <c r="BO123" i="11"/>
  <c r="BA123" i="11"/>
  <c r="AP123" i="11"/>
  <c r="AB123" i="11"/>
  <c r="S123" i="11"/>
  <c r="BY123" i="11"/>
  <c r="BN123" i="11"/>
  <c r="AZ123" i="11"/>
  <c r="AN123" i="11"/>
  <c r="AA123" i="11"/>
  <c r="R123" i="11"/>
  <c r="BX123" i="11"/>
  <c r="BL123" i="11"/>
  <c r="AY123" i="11"/>
  <c r="AK123" i="11"/>
  <c r="Z123" i="11"/>
  <c r="CJ123" i="11"/>
  <c r="BW123" i="11"/>
  <c r="BI123" i="11"/>
  <c r="AX123" i="11"/>
  <c r="AJ123" i="11"/>
  <c r="X123" i="11"/>
  <c r="BH123" i="11"/>
  <c r="BG123" i="11"/>
  <c r="AV123" i="11"/>
  <c r="AS123" i="11"/>
  <c r="CG123" i="11"/>
  <c r="AI123" i="11"/>
  <c r="CF123" i="11"/>
  <c r="AH123" i="11"/>
  <c r="BV123" i="11"/>
  <c r="W123" i="11"/>
  <c r="BT123" i="11"/>
  <c r="V123" i="11"/>
  <c r="CJ74" i="11"/>
  <c r="CK74" i="11" s="1"/>
  <c r="CB74" i="11"/>
  <c r="BT74" i="11"/>
  <c r="BL74" i="11"/>
  <c r="BD74" i="11"/>
  <c r="BE74" i="11" s="1"/>
  <c r="AV74" i="11"/>
  <c r="AW74" i="11" s="1"/>
  <c r="AN74" i="11"/>
  <c r="AF74" i="11"/>
  <c r="AG74" i="11" s="1"/>
  <c r="X74" i="11"/>
  <c r="Y74" i="11" s="1"/>
  <c r="CF74" i="11"/>
  <c r="BX74" i="11"/>
  <c r="BP74" i="11"/>
  <c r="BH74" i="11"/>
  <c r="BI74" i="11" s="1"/>
  <c r="AZ74" i="11"/>
  <c r="BA74" i="11" s="1"/>
  <c r="AR74" i="11"/>
  <c r="AS74" i="11" s="1"/>
  <c r="AJ74" i="11"/>
  <c r="AK74" i="11" s="1"/>
  <c r="AB74" i="11"/>
  <c r="AC74" i="11" s="1"/>
  <c r="T74" i="11"/>
  <c r="BY74" i="11"/>
  <c r="BN74" i="11"/>
  <c r="BO74" i="11" s="1"/>
  <c r="AH74" i="11"/>
  <c r="AI74" i="11" s="1"/>
  <c r="CH74" i="11"/>
  <c r="CI74" i="11" s="1"/>
  <c r="BM74" i="11"/>
  <c r="BB74" i="11"/>
  <c r="BC74" i="11" s="1"/>
  <c r="V74" i="11"/>
  <c r="W74" i="11" s="1"/>
  <c r="CD74" i="11"/>
  <c r="AX74" i="11"/>
  <c r="AY74" i="11" s="1"/>
  <c r="R74" i="11"/>
  <c r="CC74" i="11"/>
  <c r="BR74" i="11"/>
  <c r="BS74" i="11" s="1"/>
  <c r="AL74" i="11"/>
  <c r="AM74" i="11" s="1"/>
  <c r="AA74" i="11"/>
  <c r="BQ74" i="11"/>
  <c r="Z74" i="11"/>
  <c r="AT74" i="11"/>
  <c r="AU74" i="11" s="1"/>
  <c r="CG74" i="11"/>
  <c r="AP74" i="11"/>
  <c r="AQ74" i="11" s="1"/>
  <c r="U74" i="11"/>
  <c r="BF74" i="11"/>
  <c r="BG74" i="11" s="1"/>
  <c r="BZ74" i="11"/>
  <c r="CA74" i="11" s="1"/>
  <c r="BU74" i="11"/>
  <c r="BJ74" i="11"/>
  <c r="BK74" i="11" s="1"/>
  <c r="S74" i="11"/>
  <c r="AO74" i="11"/>
  <c r="AD74" i="11"/>
  <c r="AE74" i="11" s="1"/>
  <c r="BV74" i="11"/>
  <c r="BW74" i="11" s="1"/>
  <c r="CE74" i="11"/>
  <c r="CF65" i="11"/>
  <c r="BX65" i="11"/>
  <c r="BP65" i="11"/>
  <c r="BH65" i="11"/>
  <c r="AZ65" i="11"/>
  <c r="AR65" i="11"/>
  <c r="AJ65" i="11"/>
  <c r="AB65" i="11"/>
  <c r="T65" i="11"/>
  <c r="CJ65" i="11"/>
  <c r="CB65" i="11"/>
  <c r="BT65" i="11"/>
  <c r="BL65" i="11"/>
  <c r="BD65" i="11"/>
  <c r="AV65" i="11"/>
  <c r="AN65" i="11"/>
  <c r="AF65" i="11"/>
  <c r="X65" i="11"/>
  <c r="CI65" i="11"/>
  <c r="CA65" i="11"/>
  <c r="BS65" i="11"/>
  <c r="BK65" i="11"/>
  <c r="BC65" i="11"/>
  <c r="AU65" i="11"/>
  <c r="AM65" i="11"/>
  <c r="AE65" i="11"/>
  <c r="W65" i="11"/>
  <c r="CK65" i="11"/>
  <c r="BW65" i="11"/>
  <c r="BJ65" i="11"/>
  <c r="AX65" i="11"/>
  <c r="AK65" i="11"/>
  <c r="Y65" i="11"/>
  <c r="CH65" i="11"/>
  <c r="BV65" i="11"/>
  <c r="BI65" i="11"/>
  <c r="AW65" i="11"/>
  <c r="AI65" i="11"/>
  <c r="V65" i="11"/>
  <c r="CG65" i="11"/>
  <c r="BU65" i="11"/>
  <c r="BG65" i="11"/>
  <c r="AT65" i="11"/>
  <c r="AH65" i="11"/>
  <c r="U65" i="11"/>
  <c r="CD65" i="11"/>
  <c r="BQ65" i="11"/>
  <c r="BE65" i="11"/>
  <c r="AQ65" i="11"/>
  <c r="AD65" i="11"/>
  <c r="R65" i="11"/>
  <c r="CC65" i="11"/>
  <c r="BO65" i="11"/>
  <c r="BB65" i="11"/>
  <c r="AP65" i="11"/>
  <c r="AC65" i="11"/>
  <c r="BZ65" i="11"/>
  <c r="AS65" i="11"/>
  <c r="AG65" i="11"/>
  <c r="BY65" i="11"/>
  <c r="AO65" i="11"/>
  <c r="BN65" i="11"/>
  <c r="BR65" i="11"/>
  <c r="AL65" i="11"/>
  <c r="AY65" i="11"/>
  <c r="BM65" i="11"/>
  <c r="AA65" i="11"/>
  <c r="BA65" i="11"/>
  <c r="S65" i="11"/>
  <c r="BF65" i="11"/>
  <c r="Z65" i="11"/>
  <c r="CE65" i="11"/>
  <c r="CK68" i="11"/>
  <c r="CC68" i="11"/>
  <c r="BU68" i="11"/>
  <c r="BM68" i="11"/>
  <c r="BE68" i="11"/>
  <c r="AW68" i="11"/>
  <c r="AO68" i="11"/>
  <c r="AG68" i="11"/>
  <c r="Y68" i="11"/>
  <c r="CJ68" i="11"/>
  <c r="CB68" i="11"/>
  <c r="BT68" i="11"/>
  <c r="BL68" i="11"/>
  <c r="BD68" i="11"/>
  <c r="AV68" i="11"/>
  <c r="AN68" i="11"/>
  <c r="AF68" i="11"/>
  <c r="X68" i="11"/>
  <c r="CG68" i="11"/>
  <c r="BY68" i="11"/>
  <c r="BQ68" i="11"/>
  <c r="BI68" i="11"/>
  <c r="BA68" i="11"/>
  <c r="AS68" i="11"/>
  <c r="AK68" i="11"/>
  <c r="AC68" i="11"/>
  <c r="U68" i="11"/>
  <c r="CF68" i="11"/>
  <c r="BX68" i="11"/>
  <c r="BP68" i="11"/>
  <c r="BH68" i="11"/>
  <c r="AZ68" i="11"/>
  <c r="AR68" i="11"/>
  <c r="AJ68" i="11"/>
  <c r="AB68" i="11"/>
  <c r="T68" i="11"/>
  <c r="CA68" i="11"/>
  <c r="BK68" i="11"/>
  <c r="AU68" i="11"/>
  <c r="AE68" i="11"/>
  <c r="BZ68" i="11"/>
  <c r="BJ68" i="11"/>
  <c r="AT68" i="11"/>
  <c r="AD68" i="11"/>
  <c r="BW68" i="11"/>
  <c r="BG68" i="11"/>
  <c r="AQ68" i="11"/>
  <c r="AA68" i="11"/>
  <c r="CI68" i="11"/>
  <c r="BS68" i="11"/>
  <c r="BC68" i="11"/>
  <c r="AM68" i="11"/>
  <c r="W68" i="11"/>
  <c r="CH68" i="11"/>
  <c r="BR68" i="11"/>
  <c r="BB68" i="11"/>
  <c r="AL68" i="11"/>
  <c r="V68" i="11"/>
  <c r="CE68" i="11"/>
  <c r="AP68" i="11"/>
  <c r="BO68" i="11"/>
  <c r="CD68" i="11"/>
  <c r="AI68" i="11"/>
  <c r="Z68" i="11"/>
  <c r="BV68" i="11"/>
  <c r="AH68" i="11"/>
  <c r="AX68" i="11"/>
  <c r="BN68" i="11"/>
  <c r="S68" i="11"/>
  <c r="AY68" i="11"/>
  <c r="BF68" i="11"/>
  <c r="R68" i="11"/>
  <c r="CF78" i="11"/>
  <c r="BX78" i="11"/>
  <c r="BP78" i="11"/>
  <c r="BH78" i="11"/>
  <c r="AZ78" i="11"/>
  <c r="AR78" i="11"/>
  <c r="AJ78" i="11"/>
  <c r="AB78" i="11"/>
  <c r="T78" i="11"/>
  <c r="CE78" i="11"/>
  <c r="BW78" i="11"/>
  <c r="BO78" i="11"/>
  <c r="BG78" i="11"/>
  <c r="AY78" i="11"/>
  <c r="AQ78" i="11"/>
  <c r="AI78" i="11"/>
  <c r="AA78" i="11"/>
  <c r="S78" i="11"/>
  <c r="CD78" i="11"/>
  <c r="BV78" i="11"/>
  <c r="BN78" i="11"/>
  <c r="BF78" i="11"/>
  <c r="AX78" i="11"/>
  <c r="AP78" i="11"/>
  <c r="AH78" i="11"/>
  <c r="Z78" i="11"/>
  <c r="R78" i="11"/>
  <c r="CJ78" i="11"/>
  <c r="CB78" i="11"/>
  <c r="BT78" i="11"/>
  <c r="BL78" i="11"/>
  <c r="BD78" i="11"/>
  <c r="AV78" i="11"/>
  <c r="AN78" i="11"/>
  <c r="AF78" i="11"/>
  <c r="X78" i="11"/>
  <c r="CI78" i="11"/>
  <c r="BS78" i="11"/>
  <c r="BC78" i="11"/>
  <c r="AM78" i="11"/>
  <c r="W78" i="11"/>
  <c r="CH78" i="11"/>
  <c r="BR78" i="11"/>
  <c r="BB78" i="11"/>
  <c r="AL78" i="11"/>
  <c r="V78" i="11"/>
  <c r="CA78" i="11"/>
  <c r="BK78" i="11"/>
  <c r="AU78" i="11"/>
  <c r="AE78" i="11"/>
  <c r="BZ78" i="11"/>
  <c r="BJ78" i="11"/>
  <c r="AT78" i="11"/>
  <c r="AD78" i="11"/>
  <c r="BY78" i="11"/>
  <c r="AS78" i="11"/>
  <c r="BU78" i="11"/>
  <c r="AO78" i="11"/>
  <c r="BQ78" i="11"/>
  <c r="AK78" i="11"/>
  <c r="BI78" i="11"/>
  <c r="AC78" i="11"/>
  <c r="CK78" i="11"/>
  <c r="BE78" i="11"/>
  <c r="Y78" i="11"/>
  <c r="U78" i="11"/>
  <c r="CG78" i="11"/>
  <c r="CC78" i="11"/>
  <c r="BM78" i="11"/>
  <c r="AW78" i="11"/>
  <c r="BA78" i="11"/>
  <c r="AG78" i="11"/>
  <c r="CJ120" i="11"/>
  <c r="CB120" i="11"/>
  <c r="CC120" i="11" s="1"/>
  <c r="BT120" i="11"/>
  <c r="BU120" i="11" s="1"/>
  <c r="BL120" i="11"/>
  <c r="BM120" i="11" s="1"/>
  <c r="BD120" i="11"/>
  <c r="BE120" i="11" s="1"/>
  <c r="AV120" i="11"/>
  <c r="AW120" i="11" s="1"/>
  <c r="AN120" i="11"/>
  <c r="AF120" i="11"/>
  <c r="X120" i="11"/>
  <c r="Y120" i="11" s="1"/>
  <c r="AM120" i="11"/>
  <c r="CH120" i="11"/>
  <c r="CI120" i="11" s="1"/>
  <c r="BZ120" i="11"/>
  <c r="CA120" i="11" s="1"/>
  <c r="BR120" i="11"/>
  <c r="BS120" i="11" s="1"/>
  <c r="BJ120" i="11"/>
  <c r="BK120" i="11" s="1"/>
  <c r="BB120" i="11"/>
  <c r="BC120" i="11" s="1"/>
  <c r="AT120" i="11"/>
  <c r="AU120" i="11" s="1"/>
  <c r="AL120" i="11"/>
  <c r="AD120" i="11"/>
  <c r="AE120" i="11" s="1"/>
  <c r="V120" i="11"/>
  <c r="W120" i="11" s="1"/>
  <c r="CF120" i="11"/>
  <c r="CG120" i="11" s="1"/>
  <c r="BX120" i="11"/>
  <c r="BY120" i="11" s="1"/>
  <c r="BP120" i="11"/>
  <c r="BQ120" i="11" s="1"/>
  <c r="BH120" i="11"/>
  <c r="BI120" i="11" s="1"/>
  <c r="AZ120" i="11"/>
  <c r="BA120" i="11" s="1"/>
  <c r="AR120" i="11"/>
  <c r="AS120" i="11" s="1"/>
  <c r="AJ120" i="11"/>
  <c r="AK120" i="11" s="1"/>
  <c r="AB120" i="11"/>
  <c r="AC120" i="11" s="1"/>
  <c r="T120" i="11"/>
  <c r="U120" i="11" s="1"/>
  <c r="CE120" i="11"/>
  <c r="BO120" i="11"/>
  <c r="BN120" i="11"/>
  <c r="AH120" i="11"/>
  <c r="AI120" i="11" s="1"/>
  <c r="AG120" i="11"/>
  <c r="BF120" i="11"/>
  <c r="BG120" i="11" s="1"/>
  <c r="Z120" i="11"/>
  <c r="AA120" i="11" s="1"/>
  <c r="CK120" i="11"/>
  <c r="CD120" i="11"/>
  <c r="AX120" i="11"/>
  <c r="AY120" i="11" s="1"/>
  <c r="R120" i="11"/>
  <c r="S120" i="11" s="1"/>
  <c r="BV120" i="11"/>
  <c r="BW120" i="11" s="1"/>
  <c r="AP120" i="11"/>
  <c r="AQ120" i="11" s="1"/>
  <c r="AO120" i="11"/>
  <c r="CJ119" i="11"/>
  <c r="CK119" i="11" s="1"/>
  <c r="CB119" i="11"/>
  <c r="CC119" i="11" s="1"/>
  <c r="BT119" i="11"/>
  <c r="BU119" i="11" s="1"/>
  <c r="BL119" i="11"/>
  <c r="BM119" i="11" s="1"/>
  <c r="BD119" i="11"/>
  <c r="BE119" i="11" s="1"/>
  <c r="AV119" i="11"/>
  <c r="AW119" i="11" s="1"/>
  <c r="AN119" i="11"/>
  <c r="AO119" i="11" s="1"/>
  <c r="AF119" i="11"/>
  <c r="AG119" i="11" s="1"/>
  <c r="X119" i="11"/>
  <c r="Y119" i="11" s="1"/>
  <c r="CH119" i="11"/>
  <c r="CI119" i="11" s="1"/>
  <c r="BZ119" i="11"/>
  <c r="CA119" i="11" s="1"/>
  <c r="BR119" i="11"/>
  <c r="BS119" i="11" s="1"/>
  <c r="BJ119" i="11"/>
  <c r="BK119" i="11" s="1"/>
  <c r="BB119" i="11"/>
  <c r="BC119" i="11" s="1"/>
  <c r="AT119" i="11"/>
  <c r="AU119" i="11" s="1"/>
  <c r="AL119" i="11"/>
  <c r="AM119" i="11" s="1"/>
  <c r="AD119" i="11"/>
  <c r="AE119" i="11" s="1"/>
  <c r="V119" i="11"/>
  <c r="W119" i="11" s="1"/>
  <c r="CF119" i="11"/>
  <c r="CG119" i="11" s="1"/>
  <c r="BX119" i="11"/>
  <c r="BY119" i="11" s="1"/>
  <c r="BP119" i="11"/>
  <c r="BQ119" i="11" s="1"/>
  <c r="BH119" i="11"/>
  <c r="BI119" i="11" s="1"/>
  <c r="AZ119" i="11"/>
  <c r="BA119" i="11" s="1"/>
  <c r="AR119" i="11"/>
  <c r="AS119" i="11" s="1"/>
  <c r="AJ119" i="11"/>
  <c r="AK119" i="11" s="1"/>
  <c r="AB119" i="11"/>
  <c r="AC119" i="11" s="1"/>
  <c r="T119" i="11"/>
  <c r="U119" i="11" s="1"/>
  <c r="BN119" i="11"/>
  <c r="BO119" i="11" s="1"/>
  <c r="AH119" i="11"/>
  <c r="AI119" i="11" s="1"/>
  <c r="BF119" i="11"/>
  <c r="BG119" i="11" s="1"/>
  <c r="Z119" i="11"/>
  <c r="AA119" i="11" s="1"/>
  <c r="CD119" i="11"/>
  <c r="CE119" i="11" s="1"/>
  <c r="AX119" i="11"/>
  <c r="AY119" i="11" s="1"/>
  <c r="R119" i="11"/>
  <c r="S119" i="11" s="1"/>
  <c r="BV119" i="11"/>
  <c r="BW119" i="11" s="1"/>
  <c r="AP119" i="11"/>
  <c r="AQ119" i="11" s="1"/>
  <c r="CK95" i="11"/>
  <c r="CC95" i="11"/>
  <c r="BU95" i="11"/>
  <c r="BM95" i="11"/>
  <c r="BE95" i="11"/>
  <c r="AW95" i="11"/>
  <c r="AO95" i="11"/>
  <c r="AG95" i="11"/>
  <c r="Y95" i="11"/>
  <c r="CJ95" i="11"/>
  <c r="CB95" i="11"/>
  <c r="BT95" i="11"/>
  <c r="BL95" i="11"/>
  <c r="BD95" i="11"/>
  <c r="AV95" i="11"/>
  <c r="AN95" i="11"/>
  <c r="AF95" i="11"/>
  <c r="X95" i="11"/>
  <c r="CH95" i="11"/>
  <c r="BZ95" i="11"/>
  <c r="BR95" i="11"/>
  <c r="BJ95" i="11"/>
  <c r="BB95" i="11"/>
  <c r="AT95" i="11"/>
  <c r="AL95" i="11"/>
  <c r="AD95" i="11"/>
  <c r="V95" i="11"/>
  <c r="CG95" i="11"/>
  <c r="BY95" i="11"/>
  <c r="BQ95" i="11"/>
  <c r="BI95" i="11"/>
  <c r="BA95" i="11"/>
  <c r="AS95" i="11"/>
  <c r="AK95" i="11"/>
  <c r="AC95" i="11"/>
  <c r="U95" i="11"/>
  <c r="CD95" i="11"/>
  <c r="BN95" i="11"/>
  <c r="AX95" i="11"/>
  <c r="AH95" i="11"/>
  <c r="R95" i="11"/>
  <c r="CA95" i="11"/>
  <c r="BK95" i="11"/>
  <c r="AU95" i="11"/>
  <c r="AE95" i="11"/>
  <c r="BX95" i="11"/>
  <c r="BH95" i="11"/>
  <c r="AR95" i="11"/>
  <c r="AB95" i="11"/>
  <c r="BV95" i="11"/>
  <c r="BF95" i="11"/>
  <c r="AP95" i="11"/>
  <c r="Z95" i="11"/>
  <c r="CI95" i="11"/>
  <c r="BS95" i="11"/>
  <c r="BC95" i="11"/>
  <c r="AM95" i="11"/>
  <c r="W95" i="11"/>
  <c r="BW95" i="11"/>
  <c r="AI95" i="11"/>
  <c r="BP95" i="11"/>
  <c r="AA95" i="11"/>
  <c r="BO95" i="11"/>
  <c r="T95" i="11"/>
  <c r="AZ95" i="11"/>
  <c r="CE95" i="11"/>
  <c r="BG95" i="11"/>
  <c r="AJ95" i="11"/>
  <c r="S95" i="11"/>
  <c r="AY95" i="11"/>
  <c r="AQ95" i="11"/>
  <c r="CF95" i="11"/>
  <c r="AS128" i="11"/>
  <c r="CF128" i="11"/>
  <c r="CG128" i="11" s="1"/>
  <c r="BX128" i="11"/>
  <c r="BY128" i="11" s="1"/>
  <c r="BP128" i="11"/>
  <c r="BQ128" i="11" s="1"/>
  <c r="BH128" i="11"/>
  <c r="BI128" i="11" s="1"/>
  <c r="AZ128" i="11"/>
  <c r="BA128" i="11" s="1"/>
  <c r="AR128" i="11"/>
  <c r="AJ128" i="11"/>
  <c r="AK128" i="11" s="1"/>
  <c r="AB128" i="11"/>
  <c r="AC128" i="11" s="1"/>
  <c r="T128" i="11"/>
  <c r="U128" i="11" s="1"/>
  <c r="AQ128" i="11"/>
  <c r="CD128" i="11"/>
  <c r="CE128" i="11" s="1"/>
  <c r="BV128" i="11"/>
  <c r="BW128" i="11" s="1"/>
  <c r="BN128" i="11"/>
  <c r="BO128" i="11" s="1"/>
  <c r="BF128" i="11"/>
  <c r="BG128" i="11" s="1"/>
  <c r="AX128" i="11"/>
  <c r="AY128" i="11" s="1"/>
  <c r="AP128" i="11"/>
  <c r="AH128" i="11"/>
  <c r="AI128" i="11" s="1"/>
  <c r="Z128" i="11"/>
  <c r="AA128" i="11" s="1"/>
  <c r="R128" i="11"/>
  <c r="S128" i="11" s="1"/>
  <c r="CJ128" i="11"/>
  <c r="CK128" i="11" s="1"/>
  <c r="CB128" i="11"/>
  <c r="CC128" i="11" s="1"/>
  <c r="BT128" i="11"/>
  <c r="BU128" i="11" s="1"/>
  <c r="BL128" i="11"/>
  <c r="BM128" i="11" s="1"/>
  <c r="BD128" i="11"/>
  <c r="BE128" i="11" s="1"/>
  <c r="AV128" i="11"/>
  <c r="AW128" i="11" s="1"/>
  <c r="AN128" i="11"/>
  <c r="AO128" i="11" s="1"/>
  <c r="AF128" i="11"/>
  <c r="AG128" i="11" s="1"/>
  <c r="X128" i="11"/>
  <c r="Y128" i="11" s="1"/>
  <c r="BR128" i="11"/>
  <c r="BS128" i="11" s="1"/>
  <c r="AL128" i="11"/>
  <c r="AM128" i="11" s="1"/>
  <c r="BJ128" i="11"/>
  <c r="BK128" i="11" s="1"/>
  <c r="AD128" i="11"/>
  <c r="AE128" i="11" s="1"/>
  <c r="CH128" i="11"/>
  <c r="CI128" i="11" s="1"/>
  <c r="BB128" i="11"/>
  <c r="BC128" i="11" s="1"/>
  <c r="V128" i="11"/>
  <c r="W128" i="11" s="1"/>
  <c r="BZ128" i="11"/>
  <c r="CA128" i="11" s="1"/>
  <c r="AT128" i="11"/>
  <c r="AU128" i="11" s="1"/>
  <c r="CI97" i="11"/>
  <c r="CA97" i="11"/>
  <c r="BS97" i="11"/>
  <c r="BK97" i="11"/>
  <c r="BC97" i="11"/>
  <c r="AU97" i="11"/>
  <c r="AM97" i="11"/>
  <c r="AE97" i="11"/>
  <c r="W97" i="11"/>
  <c r="CH97" i="11"/>
  <c r="BZ97" i="11"/>
  <c r="BR97" i="11"/>
  <c r="BJ97" i="11"/>
  <c r="BB97" i="11"/>
  <c r="AT97" i="11"/>
  <c r="AL97" i="11"/>
  <c r="AD97" i="11"/>
  <c r="V97" i="11"/>
  <c r="CF97" i="11"/>
  <c r="BX97" i="11"/>
  <c r="BP97" i="11"/>
  <c r="BH97" i="11"/>
  <c r="AZ97" i="11"/>
  <c r="AR97" i="11"/>
  <c r="AJ97" i="11"/>
  <c r="AB97" i="11"/>
  <c r="T97" i="11"/>
  <c r="CE97" i="11"/>
  <c r="BW97" i="11"/>
  <c r="BO97" i="11"/>
  <c r="BG97" i="11"/>
  <c r="AY97" i="11"/>
  <c r="AQ97" i="11"/>
  <c r="AI97" i="11"/>
  <c r="AA97" i="11"/>
  <c r="S97" i="11"/>
  <c r="CK97" i="11"/>
  <c r="BU97" i="11"/>
  <c r="BE97" i="11"/>
  <c r="AO97" i="11"/>
  <c r="Y97" i="11"/>
  <c r="CJ97" i="11"/>
  <c r="BT97" i="11"/>
  <c r="BD97" i="11"/>
  <c r="AN97" i="11"/>
  <c r="X97" i="11"/>
  <c r="CG97" i="11"/>
  <c r="BQ97" i="11"/>
  <c r="BA97" i="11"/>
  <c r="AK97" i="11"/>
  <c r="U97" i="11"/>
  <c r="CC97" i="11"/>
  <c r="BM97" i="11"/>
  <c r="AW97" i="11"/>
  <c r="AG97" i="11"/>
  <c r="CB97" i="11"/>
  <c r="BL97" i="11"/>
  <c r="AV97" i="11"/>
  <c r="AF97" i="11"/>
  <c r="BY97" i="11"/>
  <c r="AH97" i="11"/>
  <c r="BV97" i="11"/>
  <c r="AC97" i="11"/>
  <c r="BN97" i="11"/>
  <c r="Z97" i="11"/>
  <c r="BF97" i="11"/>
  <c r="AS97" i="11"/>
  <c r="AP97" i="11"/>
  <c r="CD97" i="11"/>
  <c r="BI97" i="11"/>
  <c r="AX97" i="11"/>
  <c r="R97" i="11"/>
  <c r="CJ115" i="11"/>
  <c r="CK115" i="11" s="1"/>
  <c r="CB115" i="11"/>
  <c r="CC115" i="11" s="1"/>
  <c r="BT115" i="11"/>
  <c r="BU115" i="11" s="1"/>
  <c r="BL115" i="11"/>
  <c r="BM115" i="11" s="1"/>
  <c r="BD115" i="11"/>
  <c r="BE115" i="11" s="1"/>
  <c r="AV115" i="11"/>
  <c r="AW115" i="11" s="1"/>
  <c r="AN115" i="11"/>
  <c r="AO115" i="11" s="1"/>
  <c r="AF115" i="11"/>
  <c r="AG115" i="11" s="1"/>
  <c r="X115" i="11"/>
  <c r="Y115" i="11" s="1"/>
  <c r="BK115" i="11"/>
  <c r="CH115" i="11"/>
  <c r="CI115" i="11" s="1"/>
  <c r="BZ115" i="11"/>
  <c r="CA115" i="11" s="1"/>
  <c r="BR115" i="11"/>
  <c r="BS115" i="11" s="1"/>
  <c r="BJ115" i="11"/>
  <c r="BB115" i="11"/>
  <c r="BC115" i="11" s="1"/>
  <c r="AT115" i="11"/>
  <c r="AU115" i="11" s="1"/>
  <c r="AL115" i="11"/>
  <c r="AM115" i="11" s="1"/>
  <c r="AD115" i="11"/>
  <c r="AE115" i="11" s="1"/>
  <c r="V115" i="11"/>
  <c r="W115" i="11" s="1"/>
  <c r="BY115" i="11"/>
  <c r="BI115" i="11"/>
  <c r="CF115" i="11"/>
  <c r="CG115" i="11" s="1"/>
  <c r="BX115" i="11"/>
  <c r="BP115" i="11"/>
  <c r="BQ115" i="11" s="1"/>
  <c r="BH115" i="11"/>
  <c r="AZ115" i="11"/>
  <c r="BA115" i="11" s="1"/>
  <c r="AR115" i="11"/>
  <c r="AS115" i="11" s="1"/>
  <c r="AJ115" i="11"/>
  <c r="AK115" i="11" s="1"/>
  <c r="AB115" i="11"/>
  <c r="AC115" i="11" s="1"/>
  <c r="T115" i="11"/>
  <c r="U115" i="11" s="1"/>
  <c r="AX115" i="11"/>
  <c r="AY115" i="11" s="1"/>
  <c r="AP115" i="11"/>
  <c r="AQ115" i="11" s="1"/>
  <c r="AH115" i="11"/>
  <c r="AI115" i="11" s="1"/>
  <c r="CD115" i="11"/>
  <c r="CE115" i="11" s="1"/>
  <c r="R115" i="11"/>
  <c r="S115" i="11" s="1"/>
  <c r="BV115" i="11"/>
  <c r="BW115" i="11" s="1"/>
  <c r="BN115" i="11"/>
  <c r="BO115" i="11" s="1"/>
  <c r="Z115" i="11"/>
  <c r="AA115" i="11" s="1"/>
  <c r="BF115" i="11"/>
  <c r="BG115" i="11" s="1"/>
  <c r="CJ96" i="11"/>
  <c r="CB96" i="11"/>
  <c r="BT96" i="11"/>
  <c r="BL96" i="11"/>
  <c r="BD96" i="11"/>
  <c r="AV96" i="11"/>
  <c r="AN96" i="11"/>
  <c r="AF96" i="11"/>
  <c r="X96" i="11"/>
  <c r="CI96" i="11"/>
  <c r="CA96" i="11"/>
  <c r="BS96" i="11"/>
  <c r="BK96" i="11"/>
  <c r="BC96" i="11"/>
  <c r="AU96" i="11"/>
  <c r="AM96" i="11"/>
  <c r="AE96" i="11"/>
  <c r="W96" i="11"/>
  <c r="CG96" i="11"/>
  <c r="BY96" i="11"/>
  <c r="BQ96" i="11"/>
  <c r="BI96" i="11"/>
  <c r="BA96" i="11"/>
  <c r="AS96" i="11"/>
  <c r="AK96" i="11"/>
  <c r="AC96" i="11"/>
  <c r="U96" i="11"/>
  <c r="CF96" i="11"/>
  <c r="BX96" i="11"/>
  <c r="BP96" i="11"/>
  <c r="BH96" i="11"/>
  <c r="AZ96" i="11"/>
  <c r="AR96" i="11"/>
  <c r="AJ96" i="11"/>
  <c r="AB96" i="11"/>
  <c r="T96" i="11"/>
  <c r="BZ96" i="11"/>
  <c r="BJ96" i="11"/>
  <c r="AT96" i="11"/>
  <c r="AD96" i="11"/>
  <c r="BW96" i="11"/>
  <c r="BG96" i="11"/>
  <c r="AQ96" i="11"/>
  <c r="AA96" i="11"/>
  <c r="BV96" i="11"/>
  <c r="BF96" i="11"/>
  <c r="AP96" i="11"/>
  <c r="Z96" i="11"/>
  <c r="CH96" i="11"/>
  <c r="BR96" i="11"/>
  <c r="BB96" i="11"/>
  <c r="AL96" i="11"/>
  <c r="V96" i="11"/>
  <c r="CE96" i="11"/>
  <c r="BO96" i="11"/>
  <c r="AY96" i="11"/>
  <c r="AI96" i="11"/>
  <c r="S96" i="11"/>
  <c r="BE96" i="11"/>
  <c r="AX96" i="11"/>
  <c r="CK96" i="11"/>
  <c r="AW96" i="11"/>
  <c r="CC96" i="11"/>
  <c r="AH96" i="11"/>
  <c r="R96" i="11"/>
  <c r="CD96" i="11"/>
  <c r="BM96" i="11"/>
  <c r="AO96" i="11"/>
  <c r="BU96" i="11"/>
  <c r="BN96" i="11"/>
  <c r="Y96" i="11"/>
  <c r="AG96" i="11"/>
  <c r="CF100" i="11"/>
  <c r="BX100" i="11"/>
  <c r="BP100" i="11"/>
  <c r="BH100" i="11"/>
  <c r="AZ100" i="11"/>
  <c r="AR100" i="11"/>
  <c r="AJ100" i="11"/>
  <c r="AB100" i="11"/>
  <c r="T100" i="11"/>
  <c r="CE100" i="11"/>
  <c r="BW100" i="11"/>
  <c r="BO100" i="11"/>
  <c r="BG100" i="11"/>
  <c r="AY100" i="11"/>
  <c r="AQ100" i="11"/>
  <c r="AI100" i="11"/>
  <c r="AA100" i="11"/>
  <c r="S100" i="11"/>
  <c r="CK100" i="11"/>
  <c r="CC100" i="11"/>
  <c r="BU100" i="11"/>
  <c r="BM100" i="11"/>
  <c r="BE100" i="11"/>
  <c r="AW100" i="11"/>
  <c r="AO100" i="11"/>
  <c r="AG100" i="11"/>
  <c r="Y100" i="11"/>
  <c r="CJ100" i="11"/>
  <c r="CB100" i="11"/>
  <c r="BT100" i="11"/>
  <c r="BL100" i="11"/>
  <c r="BD100" i="11"/>
  <c r="AV100" i="11"/>
  <c r="AN100" i="11"/>
  <c r="AF100" i="11"/>
  <c r="X100" i="11"/>
  <c r="CA100" i="11"/>
  <c r="BK100" i="11"/>
  <c r="AU100" i="11"/>
  <c r="AE100" i="11"/>
  <c r="BZ100" i="11"/>
  <c r="BJ100" i="11"/>
  <c r="AT100" i="11"/>
  <c r="AD100" i="11"/>
  <c r="BY100" i="11"/>
  <c r="BI100" i="11"/>
  <c r="AS100" i="11"/>
  <c r="AC100" i="11"/>
  <c r="CI100" i="11"/>
  <c r="BS100" i="11"/>
  <c r="BC100" i="11"/>
  <c r="AM100" i="11"/>
  <c r="W100" i="11"/>
  <c r="CH100" i="11"/>
  <c r="BR100" i="11"/>
  <c r="BB100" i="11"/>
  <c r="AL100" i="11"/>
  <c r="V100" i="11"/>
  <c r="BA100" i="11"/>
  <c r="AX100" i="11"/>
  <c r="CG100" i="11"/>
  <c r="AP100" i="11"/>
  <c r="BV100" i="11"/>
  <c r="AH100" i="11"/>
  <c r="CD100" i="11"/>
  <c r="BQ100" i="11"/>
  <c r="AK100" i="11"/>
  <c r="Z100" i="11"/>
  <c r="BN100" i="11"/>
  <c r="U100" i="11"/>
  <c r="R100" i="11"/>
  <c r="BF100" i="11"/>
  <c r="CJ84" i="11"/>
  <c r="CB84" i="11"/>
  <c r="BT84" i="11"/>
  <c r="BU84" i="11" s="1"/>
  <c r="BL84" i="11"/>
  <c r="BM84" i="11" s="1"/>
  <c r="BD84" i="11"/>
  <c r="BE84" i="11" s="1"/>
  <c r="AV84" i="11"/>
  <c r="AW84" i="11" s="1"/>
  <c r="AN84" i="11"/>
  <c r="AF84" i="11"/>
  <c r="X84" i="11"/>
  <c r="BS84" i="11"/>
  <c r="BK84" i="11"/>
  <c r="CH84" i="11"/>
  <c r="CI84" i="11" s="1"/>
  <c r="BZ84" i="11"/>
  <c r="CA84" i="11" s="1"/>
  <c r="BR84" i="11"/>
  <c r="BJ84" i="11"/>
  <c r="BB84" i="11"/>
  <c r="BC84" i="11" s="1"/>
  <c r="AT84" i="11"/>
  <c r="AL84" i="11"/>
  <c r="AM84" i="11" s="1"/>
  <c r="AD84" i="11"/>
  <c r="AE84" i="11" s="1"/>
  <c r="V84" i="11"/>
  <c r="W84" i="11" s="1"/>
  <c r="CF84" i="11"/>
  <c r="CG84" i="11" s="1"/>
  <c r="BX84" i="11"/>
  <c r="BY84" i="11" s="1"/>
  <c r="BP84" i="11"/>
  <c r="BH84" i="11"/>
  <c r="AZ84" i="11"/>
  <c r="AR84" i="11"/>
  <c r="AS84" i="11" s="1"/>
  <c r="AJ84" i="11"/>
  <c r="AK84" i="11" s="1"/>
  <c r="AB84" i="11"/>
  <c r="AC84" i="11" s="1"/>
  <c r="T84" i="11"/>
  <c r="U84" i="11" s="1"/>
  <c r="BV84" i="11"/>
  <c r="BW84" i="11" s="1"/>
  <c r="R84" i="11"/>
  <c r="AP84" i="11"/>
  <c r="AQ84" i="11" s="1"/>
  <c r="BQ84" i="11"/>
  <c r="BA84" i="11"/>
  <c r="AO84" i="11"/>
  <c r="AX84" i="11"/>
  <c r="AY84" i="11" s="1"/>
  <c r="Y84" i="11"/>
  <c r="S84" i="11"/>
  <c r="BN84" i="11"/>
  <c r="BO84" i="11" s="1"/>
  <c r="BF84" i="11"/>
  <c r="BG84" i="11" s="1"/>
  <c r="AG84" i="11"/>
  <c r="CK84" i="11"/>
  <c r="Z84" i="11"/>
  <c r="AA84" i="11" s="1"/>
  <c r="AH84" i="11"/>
  <c r="AI84" i="11" s="1"/>
  <c r="CD84" i="11"/>
  <c r="CE84" i="11" s="1"/>
  <c r="CC84" i="11"/>
  <c r="BI84" i="11"/>
  <c r="AU84" i="11"/>
  <c r="AQ138" i="11" l="1"/>
  <c r="CE138" i="11"/>
  <c r="AI138" i="11"/>
  <c r="AA138" i="11"/>
  <c r="S138" i="11"/>
  <c r="BN138" i="11"/>
  <c r="CC138" i="11"/>
  <c r="CJ138" i="11"/>
  <c r="X138" i="11"/>
  <c r="AE138" i="11"/>
  <c r="AL138" i="11"/>
  <c r="AS138" i="11"/>
  <c r="AZ138" i="11"/>
  <c r="BO138" i="11"/>
  <c r="AP138" i="11"/>
  <c r="BL138" i="11"/>
  <c r="CG138" i="11"/>
  <c r="AB138" i="11"/>
  <c r="BW138" i="11"/>
  <c r="AG138" i="11"/>
  <c r="BF138" i="11"/>
  <c r="BU138" i="11"/>
  <c r="CB138" i="11"/>
  <c r="CI138" i="11"/>
  <c r="W138" i="11"/>
  <c r="AD138" i="11"/>
  <c r="AK138" i="11"/>
  <c r="AR138" i="11"/>
  <c r="AX138" i="11"/>
  <c r="BM138" i="11"/>
  <c r="CA138" i="11"/>
  <c r="CH138" i="11"/>
  <c r="AC138" i="11"/>
  <c r="AJ138" i="11"/>
  <c r="BE138" i="11"/>
  <c r="BZ138" i="11"/>
  <c r="U138" i="11"/>
  <c r="BG138" i="11"/>
  <c r="AN138" i="11"/>
  <c r="BT138" i="11"/>
  <c r="V138" i="11"/>
  <c r="BS138" i="11"/>
  <c r="CD138" i="11"/>
  <c r="BP138" i="11"/>
  <c r="AH138" i="11"/>
  <c r="AW138" i="11"/>
  <c r="BD138" i="11"/>
  <c r="BK138" i="11"/>
  <c r="BR138" i="11"/>
  <c r="BY138" i="11"/>
  <c r="CF138" i="11"/>
  <c r="T138" i="11"/>
  <c r="BI138" i="11"/>
  <c r="Z138" i="11"/>
  <c r="AO138" i="11"/>
  <c r="AV138" i="11"/>
  <c r="BC138" i="11"/>
  <c r="BJ138" i="11"/>
  <c r="BQ138" i="11"/>
  <c r="BX138" i="11"/>
  <c r="AY138" i="11"/>
  <c r="AU138" i="11"/>
  <c r="BV138" i="11"/>
  <c r="CK138" i="11"/>
  <c r="Y138" i="11"/>
  <c r="AF138" i="11"/>
  <c r="AM138" i="11"/>
  <c r="AT138" i="11"/>
  <c r="BA138" i="11"/>
  <c r="BH138" i="11"/>
  <c r="R138" i="11"/>
  <c r="BB138" i="11"/>
  <c r="CK140" i="10"/>
  <c r="CJ140" i="10"/>
  <c r="CI140" i="10"/>
  <c r="CH140" i="10"/>
  <c r="CG140" i="10"/>
  <c r="CF140" i="10"/>
  <c r="CE140" i="10"/>
  <c r="CD140" i="10"/>
  <c r="CC140" i="10"/>
  <c r="CB140" i="10"/>
  <c r="CA140" i="10"/>
  <c r="BZ140" i="10"/>
  <c r="BY140" i="10"/>
  <c r="BX140" i="10"/>
  <c r="BW140" i="10"/>
  <c r="BV140" i="10"/>
  <c r="BU140" i="10"/>
  <c r="BT140" i="10"/>
  <c r="BS140" i="10"/>
  <c r="BR140" i="10"/>
  <c r="BQ140" i="10"/>
  <c r="BP140" i="10"/>
  <c r="BO140" i="10"/>
  <c r="BN140" i="10"/>
  <c r="BM140" i="10"/>
  <c r="BL140" i="10"/>
  <c r="BK140" i="10"/>
  <c r="BJ140" i="10"/>
  <c r="BI140" i="10"/>
  <c r="BH140" i="10"/>
  <c r="BG140" i="10"/>
  <c r="BF140" i="10"/>
  <c r="BE140" i="10"/>
  <c r="BD140" i="10"/>
  <c r="BC140" i="10"/>
  <c r="BB140" i="10"/>
  <c r="BA140" i="10"/>
  <c r="AZ140" i="10"/>
  <c r="AY140" i="10"/>
  <c r="AX140" i="10"/>
  <c r="AW140" i="10"/>
  <c r="AV140" i="10"/>
  <c r="AU140" i="10"/>
  <c r="AT140" i="10"/>
  <c r="AS140" i="10"/>
  <c r="AR140" i="10"/>
  <c r="AQ140" i="10"/>
  <c r="AP140" i="10"/>
  <c r="AO140" i="10"/>
  <c r="AN140" i="10"/>
  <c r="AM140" i="10"/>
  <c r="AL140" i="10"/>
  <c r="AK140" i="10"/>
  <c r="AJ140" i="10"/>
  <c r="AI140" i="10"/>
  <c r="AH140" i="10"/>
  <c r="AG140" i="10"/>
  <c r="AF140" i="10"/>
  <c r="AE140" i="10"/>
  <c r="AD140" i="10"/>
  <c r="AC140" i="10"/>
  <c r="AB140" i="10"/>
  <c r="AA140" i="10"/>
  <c r="Z140" i="10"/>
  <c r="Y140" i="10"/>
  <c r="X140" i="10"/>
  <c r="W140" i="10"/>
  <c r="V140" i="10"/>
  <c r="U140" i="10"/>
  <c r="T140" i="10"/>
  <c r="S140" i="10"/>
  <c r="R140" i="10"/>
  <c r="Q139" i="10"/>
  <c r="N139" i="10"/>
  <c r="M139" i="10"/>
  <c r="I139" i="10"/>
  <c r="H139" i="10"/>
  <c r="F139" i="10"/>
  <c r="Q138" i="10"/>
  <c r="N138" i="10"/>
  <c r="M138" i="10"/>
  <c r="I138" i="10"/>
  <c r="J138" i="10" s="1"/>
  <c r="H138" i="10"/>
  <c r="F138" i="10"/>
  <c r="Q137" i="10"/>
  <c r="N137" i="10"/>
  <c r="M137" i="10"/>
  <c r="O137" i="10" s="1"/>
  <c r="I137" i="10"/>
  <c r="H137" i="10"/>
  <c r="F137" i="10"/>
  <c r="Q136" i="10"/>
  <c r="N136" i="10"/>
  <c r="M136" i="10"/>
  <c r="I136" i="10"/>
  <c r="H136" i="10"/>
  <c r="F136" i="10"/>
  <c r="Q135" i="10"/>
  <c r="N135" i="10"/>
  <c r="M135" i="10"/>
  <c r="I135" i="10"/>
  <c r="H135" i="10"/>
  <c r="J135" i="10" s="1"/>
  <c r="P135" i="10" s="1"/>
  <c r="F135" i="10"/>
  <c r="Q134" i="10"/>
  <c r="N134" i="10"/>
  <c r="O134" i="10" s="1"/>
  <c r="M134" i="10"/>
  <c r="I134" i="10"/>
  <c r="H134" i="10"/>
  <c r="F134" i="10"/>
  <c r="Q133" i="10"/>
  <c r="N133" i="10"/>
  <c r="O133" i="10" s="1"/>
  <c r="M133" i="10"/>
  <c r="I133" i="10"/>
  <c r="H133" i="10"/>
  <c r="F133" i="10"/>
  <c r="Q132" i="10"/>
  <c r="N132" i="10"/>
  <c r="M132" i="10"/>
  <c r="I132" i="10"/>
  <c r="H132" i="10"/>
  <c r="F132" i="10"/>
  <c r="Q131" i="10"/>
  <c r="N131" i="10"/>
  <c r="O131" i="10" s="1"/>
  <c r="M131" i="10"/>
  <c r="I131" i="10"/>
  <c r="H131" i="10"/>
  <c r="F131" i="10"/>
  <c r="Q130" i="10"/>
  <c r="N130" i="10"/>
  <c r="M130" i="10"/>
  <c r="I130" i="10"/>
  <c r="H130" i="10"/>
  <c r="F130" i="10"/>
  <c r="Q129" i="10"/>
  <c r="N129" i="10"/>
  <c r="M129" i="10"/>
  <c r="I129" i="10"/>
  <c r="H129" i="10"/>
  <c r="F129" i="10"/>
  <c r="Q128" i="10"/>
  <c r="N128" i="10"/>
  <c r="M128" i="10"/>
  <c r="I128" i="10"/>
  <c r="J128" i="10" s="1"/>
  <c r="P128" i="10" s="1"/>
  <c r="AP128" i="10" s="1"/>
  <c r="H128" i="10"/>
  <c r="F128" i="10"/>
  <c r="Q127" i="10"/>
  <c r="N127" i="10"/>
  <c r="M127" i="10"/>
  <c r="I127" i="10"/>
  <c r="H127" i="10"/>
  <c r="F127" i="10"/>
  <c r="Q126" i="10"/>
  <c r="N126" i="10"/>
  <c r="M126" i="10"/>
  <c r="O126" i="10" s="1"/>
  <c r="I126" i="10"/>
  <c r="H126" i="10"/>
  <c r="F126" i="10"/>
  <c r="Q125" i="10"/>
  <c r="N125" i="10"/>
  <c r="M125" i="10"/>
  <c r="I125" i="10"/>
  <c r="H125" i="10"/>
  <c r="F125" i="10"/>
  <c r="Q124" i="10"/>
  <c r="N124" i="10"/>
  <c r="M124" i="10"/>
  <c r="I124" i="10"/>
  <c r="J124" i="10" s="1"/>
  <c r="P124" i="10" s="1"/>
  <c r="H124" i="10"/>
  <c r="F124" i="10"/>
  <c r="Q123" i="10"/>
  <c r="N123" i="10"/>
  <c r="O123" i="10" s="1"/>
  <c r="M123" i="10"/>
  <c r="I123" i="10"/>
  <c r="H123" i="10"/>
  <c r="F123" i="10"/>
  <c r="Q122" i="10"/>
  <c r="N122" i="10"/>
  <c r="M122" i="10"/>
  <c r="I122" i="10"/>
  <c r="H122" i="10"/>
  <c r="F122" i="10"/>
  <c r="Q121" i="10"/>
  <c r="N121" i="10"/>
  <c r="M121" i="10"/>
  <c r="O121" i="10" s="1"/>
  <c r="I121" i="10"/>
  <c r="H121" i="10"/>
  <c r="F121" i="10"/>
  <c r="Q120" i="10"/>
  <c r="N120" i="10"/>
  <c r="M120" i="10"/>
  <c r="I120" i="10"/>
  <c r="H120" i="10"/>
  <c r="F120" i="10"/>
  <c r="Q119" i="10"/>
  <c r="N119" i="10"/>
  <c r="O119" i="10" s="1"/>
  <c r="M119" i="10"/>
  <c r="I119" i="10"/>
  <c r="H119" i="10"/>
  <c r="F119" i="10"/>
  <c r="Q118" i="10"/>
  <c r="N118" i="10"/>
  <c r="M118" i="10"/>
  <c r="I118" i="10"/>
  <c r="H118" i="10"/>
  <c r="F118" i="10"/>
  <c r="Q117" i="10"/>
  <c r="N117" i="10"/>
  <c r="M117" i="10"/>
  <c r="I117" i="10"/>
  <c r="H117" i="10"/>
  <c r="F117" i="10"/>
  <c r="Q116" i="10"/>
  <c r="N116" i="10"/>
  <c r="M116" i="10"/>
  <c r="I116" i="10"/>
  <c r="H116" i="10"/>
  <c r="F116" i="10"/>
  <c r="Q115" i="10"/>
  <c r="N115" i="10"/>
  <c r="M115" i="10"/>
  <c r="I115" i="10"/>
  <c r="H115" i="10"/>
  <c r="F115" i="10"/>
  <c r="Q114" i="10"/>
  <c r="N114" i="10"/>
  <c r="M114" i="10"/>
  <c r="I114" i="10"/>
  <c r="H114" i="10"/>
  <c r="F114" i="10"/>
  <c r="Q113" i="10"/>
  <c r="N113" i="10"/>
  <c r="M113" i="10"/>
  <c r="I113" i="10"/>
  <c r="H113" i="10"/>
  <c r="J113" i="10" s="1"/>
  <c r="P113" i="10" s="1"/>
  <c r="F113" i="10"/>
  <c r="Q112" i="10"/>
  <c r="N112" i="10"/>
  <c r="M112" i="10"/>
  <c r="I112" i="10"/>
  <c r="H112" i="10"/>
  <c r="F112" i="10"/>
  <c r="Q111" i="10"/>
  <c r="N111" i="10"/>
  <c r="M111" i="10"/>
  <c r="I111" i="10"/>
  <c r="H111" i="10"/>
  <c r="F111" i="10"/>
  <c r="Q110" i="10"/>
  <c r="N110" i="10"/>
  <c r="M110" i="10"/>
  <c r="I110" i="10"/>
  <c r="H110" i="10"/>
  <c r="J110" i="10" s="1"/>
  <c r="P110" i="10" s="1"/>
  <c r="BJ110" i="10" s="1"/>
  <c r="F110" i="10"/>
  <c r="Q109" i="10"/>
  <c r="N109" i="10"/>
  <c r="M109" i="10"/>
  <c r="O109" i="10" s="1"/>
  <c r="I109" i="10"/>
  <c r="H109" i="10"/>
  <c r="F109" i="10"/>
  <c r="Q108" i="10"/>
  <c r="N108" i="10"/>
  <c r="M108" i="10"/>
  <c r="I108" i="10"/>
  <c r="J108" i="10" s="1"/>
  <c r="H108" i="10"/>
  <c r="F108" i="10"/>
  <c r="Q107" i="10"/>
  <c r="N107" i="10"/>
  <c r="O107" i="10" s="1"/>
  <c r="M107" i="10"/>
  <c r="I107" i="10"/>
  <c r="H107" i="10"/>
  <c r="F107" i="10"/>
  <c r="Q106" i="10"/>
  <c r="N106" i="10"/>
  <c r="M106" i="10"/>
  <c r="I106" i="10"/>
  <c r="H106" i="10"/>
  <c r="F106" i="10"/>
  <c r="Q105" i="10"/>
  <c r="N105" i="10"/>
  <c r="M105" i="10"/>
  <c r="I105" i="10"/>
  <c r="J105" i="10" s="1"/>
  <c r="H105" i="10"/>
  <c r="F105" i="10"/>
  <c r="Q104" i="10"/>
  <c r="N104" i="10"/>
  <c r="M104" i="10"/>
  <c r="I104" i="10"/>
  <c r="H104" i="10"/>
  <c r="J104" i="10" s="1"/>
  <c r="P104" i="10" s="1"/>
  <c r="CB104" i="10" s="1"/>
  <c r="F104" i="10"/>
  <c r="Q103" i="10"/>
  <c r="N103" i="10"/>
  <c r="M103" i="10"/>
  <c r="I103" i="10"/>
  <c r="H103" i="10"/>
  <c r="F103" i="10"/>
  <c r="Q102" i="10"/>
  <c r="N102" i="10"/>
  <c r="M102" i="10"/>
  <c r="I102" i="10"/>
  <c r="H102" i="10"/>
  <c r="F102" i="10"/>
  <c r="Q101" i="10"/>
  <c r="N101" i="10"/>
  <c r="M101" i="10"/>
  <c r="O101" i="10" s="1"/>
  <c r="I101" i="10"/>
  <c r="H101" i="10"/>
  <c r="F101" i="10"/>
  <c r="Q100" i="10"/>
  <c r="N100" i="10"/>
  <c r="M100" i="10"/>
  <c r="I100" i="10"/>
  <c r="J100" i="10" s="1"/>
  <c r="H100" i="10"/>
  <c r="F100" i="10"/>
  <c r="Q99" i="10"/>
  <c r="N99" i="10"/>
  <c r="M99" i="10"/>
  <c r="I99" i="10"/>
  <c r="H99" i="10"/>
  <c r="F99" i="10"/>
  <c r="AH98" i="10"/>
  <c r="Q98" i="10"/>
  <c r="N98" i="10"/>
  <c r="M98" i="10"/>
  <c r="I98" i="10"/>
  <c r="H98" i="10"/>
  <c r="J98" i="10" s="1"/>
  <c r="P98" i="10" s="1"/>
  <c r="Z98" i="10" s="1"/>
  <c r="F98" i="10"/>
  <c r="Q97" i="10"/>
  <c r="N97" i="10"/>
  <c r="M97" i="10"/>
  <c r="I97" i="10"/>
  <c r="H97" i="10"/>
  <c r="F97" i="10"/>
  <c r="Q96" i="10"/>
  <c r="N96" i="10"/>
  <c r="M96" i="10"/>
  <c r="I96" i="10"/>
  <c r="H96" i="10"/>
  <c r="F96" i="10"/>
  <c r="Q95" i="10"/>
  <c r="N95" i="10"/>
  <c r="M95" i="10"/>
  <c r="I95" i="10"/>
  <c r="H95" i="10"/>
  <c r="F95" i="10"/>
  <c r="Q94" i="10"/>
  <c r="N94" i="10"/>
  <c r="M94" i="10"/>
  <c r="I94" i="10"/>
  <c r="H94" i="10"/>
  <c r="F94" i="10"/>
  <c r="Q93" i="10"/>
  <c r="N93" i="10"/>
  <c r="M93" i="10"/>
  <c r="I93" i="10"/>
  <c r="J93" i="10" s="1"/>
  <c r="H93" i="10"/>
  <c r="F93" i="10"/>
  <c r="Q92" i="10"/>
  <c r="N92" i="10"/>
  <c r="M92" i="10"/>
  <c r="I92" i="10"/>
  <c r="H92" i="10"/>
  <c r="F92" i="10"/>
  <c r="Q91" i="10"/>
  <c r="N91" i="10"/>
  <c r="M91" i="10"/>
  <c r="I91" i="10"/>
  <c r="H91" i="10"/>
  <c r="F91" i="10"/>
  <c r="Q90" i="10"/>
  <c r="N90" i="10"/>
  <c r="M90" i="10"/>
  <c r="I90" i="10"/>
  <c r="H90" i="10"/>
  <c r="F90" i="10"/>
  <c r="Q89" i="10"/>
  <c r="N89" i="10"/>
  <c r="M89" i="10"/>
  <c r="I89" i="10"/>
  <c r="H89" i="10"/>
  <c r="F89" i="10"/>
  <c r="Q88" i="10"/>
  <c r="N88" i="10"/>
  <c r="M88" i="10"/>
  <c r="O88" i="10" s="1"/>
  <c r="I88" i="10"/>
  <c r="H88" i="10"/>
  <c r="F88" i="10"/>
  <c r="Q87" i="10"/>
  <c r="N87" i="10"/>
  <c r="M87" i="10"/>
  <c r="I87" i="10"/>
  <c r="H87" i="10"/>
  <c r="F87" i="10"/>
  <c r="Q86" i="10"/>
  <c r="N86" i="10"/>
  <c r="M86" i="10"/>
  <c r="I86" i="10"/>
  <c r="H86" i="10"/>
  <c r="F86" i="10"/>
  <c r="Q85" i="10"/>
  <c r="N85" i="10"/>
  <c r="M85" i="10"/>
  <c r="O85" i="10" s="1"/>
  <c r="I85" i="10"/>
  <c r="J85" i="10" s="1"/>
  <c r="P85" i="10" s="1"/>
  <c r="CK85" i="10" s="1"/>
  <c r="H85" i="10"/>
  <c r="F85" i="10"/>
  <c r="Q84" i="10"/>
  <c r="N84" i="10"/>
  <c r="O84" i="10" s="1"/>
  <c r="M84" i="10"/>
  <c r="I84" i="10"/>
  <c r="H84" i="10"/>
  <c r="J84" i="10" s="1"/>
  <c r="F84" i="10"/>
  <c r="Q83" i="10"/>
  <c r="N83" i="10"/>
  <c r="M83" i="10"/>
  <c r="I83" i="10"/>
  <c r="H83" i="10"/>
  <c r="F83" i="10"/>
  <c r="Q82" i="10"/>
  <c r="N82" i="10"/>
  <c r="M82" i="10"/>
  <c r="I82" i="10"/>
  <c r="H82" i="10"/>
  <c r="F82" i="10"/>
  <c r="Q81" i="10"/>
  <c r="N81" i="10"/>
  <c r="M81" i="10"/>
  <c r="I81" i="10"/>
  <c r="H81" i="10"/>
  <c r="J81" i="10" s="1"/>
  <c r="P81" i="10" s="1"/>
  <c r="F81" i="10"/>
  <c r="Q80" i="10"/>
  <c r="N80" i="10"/>
  <c r="M80" i="10"/>
  <c r="I80" i="10"/>
  <c r="J80" i="10" s="1"/>
  <c r="H80" i="10"/>
  <c r="F80" i="10"/>
  <c r="Q79" i="10"/>
  <c r="N79" i="10"/>
  <c r="O79" i="10" s="1"/>
  <c r="M79" i="10"/>
  <c r="I79" i="10"/>
  <c r="H79" i="10"/>
  <c r="F79" i="10"/>
  <c r="Q78" i="10"/>
  <c r="N78" i="10"/>
  <c r="M78" i="10"/>
  <c r="I78" i="10"/>
  <c r="H78" i="10"/>
  <c r="F78" i="10"/>
  <c r="Q77" i="10"/>
  <c r="N77" i="10"/>
  <c r="M77" i="10"/>
  <c r="O77" i="10" s="1"/>
  <c r="I77" i="10"/>
  <c r="H77" i="10"/>
  <c r="F77" i="10"/>
  <c r="Q76" i="10"/>
  <c r="N76" i="10"/>
  <c r="M76" i="10"/>
  <c r="I76" i="10"/>
  <c r="H76" i="10"/>
  <c r="F76" i="10"/>
  <c r="Q75" i="10"/>
  <c r="O75" i="10"/>
  <c r="N75" i="10"/>
  <c r="M75" i="10"/>
  <c r="I75" i="10"/>
  <c r="H75" i="10"/>
  <c r="F75" i="10"/>
  <c r="Q74" i="10"/>
  <c r="N74" i="10"/>
  <c r="M74" i="10"/>
  <c r="I74" i="10"/>
  <c r="H74" i="10"/>
  <c r="F74" i="10"/>
  <c r="Q73" i="10"/>
  <c r="N73" i="10"/>
  <c r="M73" i="10"/>
  <c r="I73" i="10"/>
  <c r="H73" i="10"/>
  <c r="F73" i="10"/>
  <c r="Q72" i="10"/>
  <c r="N72" i="10"/>
  <c r="M72" i="10"/>
  <c r="I72" i="10"/>
  <c r="J72" i="10" s="1"/>
  <c r="P72" i="10" s="1"/>
  <c r="CJ72" i="10" s="1"/>
  <c r="CK72" i="10" s="1"/>
  <c r="H72" i="10"/>
  <c r="F72" i="10"/>
  <c r="Q71" i="10"/>
  <c r="N71" i="10"/>
  <c r="O71" i="10" s="1"/>
  <c r="M71" i="10"/>
  <c r="I71" i="10"/>
  <c r="J71" i="10" s="1"/>
  <c r="P71" i="10" s="1"/>
  <c r="CF71" i="10" s="1"/>
  <c r="H71" i="10"/>
  <c r="F71" i="10"/>
  <c r="Q70" i="10"/>
  <c r="N70" i="10"/>
  <c r="O70" i="10" s="1"/>
  <c r="M70" i="10"/>
  <c r="I70" i="10"/>
  <c r="H70" i="10"/>
  <c r="F70" i="10"/>
  <c r="Q69" i="10"/>
  <c r="N69" i="10"/>
  <c r="M69" i="10"/>
  <c r="I69" i="10"/>
  <c r="H69" i="10"/>
  <c r="F69" i="10"/>
  <c r="Q68" i="10"/>
  <c r="N68" i="10"/>
  <c r="M68" i="10"/>
  <c r="I68" i="10"/>
  <c r="J68" i="10" s="1"/>
  <c r="H68" i="10"/>
  <c r="F68" i="10"/>
  <c r="Q67" i="10"/>
  <c r="N67" i="10"/>
  <c r="M67" i="10"/>
  <c r="I67" i="10"/>
  <c r="H67" i="10"/>
  <c r="F67" i="10"/>
  <c r="Q66" i="10"/>
  <c r="N66" i="10"/>
  <c r="M66" i="10"/>
  <c r="I66" i="10"/>
  <c r="H66" i="10"/>
  <c r="F66" i="10"/>
  <c r="Q65" i="10"/>
  <c r="N65" i="10"/>
  <c r="M65" i="10"/>
  <c r="I65" i="10"/>
  <c r="H65" i="10"/>
  <c r="F65" i="10"/>
  <c r="Q64" i="10"/>
  <c r="N64" i="10"/>
  <c r="M64" i="10"/>
  <c r="O64" i="10" s="1"/>
  <c r="I64" i="10"/>
  <c r="H64" i="10"/>
  <c r="F64" i="10"/>
  <c r="Q63" i="10"/>
  <c r="N63" i="10"/>
  <c r="O63" i="10" s="1"/>
  <c r="M63" i="10"/>
  <c r="I63" i="10"/>
  <c r="J63" i="10" s="1"/>
  <c r="H63" i="10"/>
  <c r="F63" i="10"/>
  <c r="Q62" i="10"/>
  <c r="N62" i="10"/>
  <c r="M62" i="10"/>
  <c r="I62" i="10"/>
  <c r="H62" i="10"/>
  <c r="F62" i="10"/>
  <c r="Q61" i="10"/>
  <c r="N61" i="10"/>
  <c r="M61" i="10"/>
  <c r="O61" i="10" s="1"/>
  <c r="I61" i="10"/>
  <c r="H61" i="10"/>
  <c r="F61" i="10"/>
  <c r="Q60" i="10"/>
  <c r="N60" i="10"/>
  <c r="M60" i="10"/>
  <c r="I60" i="10"/>
  <c r="H60" i="10"/>
  <c r="F60" i="10"/>
  <c r="Q59" i="10"/>
  <c r="N59" i="10"/>
  <c r="M59" i="10"/>
  <c r="I59" i="10"/>
  <c r="H59" i="10"/>
  <c r="F59" i="10"/>
  <c r="Q58" i="10"/>
  <c r="N58" i="10"/>
  <c r="M58" i="10"/>
  <c r="I58" i="10"/>
  <c r="J58" i="10" s="1"/>
  <c r="H58" i="10"/>
  <c r="F58" i="10"/>
  <c r="Q57" i="10"/>
  <c r="N57" i="10"/>
  <c r="M57" i="10"/>
  <c r="I57" i="10"/>
  <c r="H57" i="10"/>
  <c r="F57" i="10"/>
  <c r="Q56" i="10"/>
  <c r="N56" i="10"/>
  <c r="M56" i="10"/>
  <c r="I56" i="10"/>
  <c r="J56" i="10" s="1"/>
  <c r="P56" i="10" s="1"/>
  <c r="H56" i="10"/>
  <c r="F56" i="10"/>
  <c r="Q55" i="10"/>
  <c r="N55" i="10"/>
  <c r="O55" i="10" s="1"/>
  <c r="M55" i="10"/>
  <c r="I55" i="10"/>
  <c r="H55" i="10"/>
  <c r="F55" i="10"/>
  <c r="Q54" i="10"/>
  <c r="N54" i="10"/>
  <c r="M54" i="10"/>
  <c r="I54" i="10"/>
  <c r="H54" i="10"/>
  <c r="F54" i="10"/>
  <c r="Q53" i="10"/>
  <c r="N53" i="10"/>
  <c r="M53" i="10"/>
  <c r="I53" i="10"/>
  <c r="H53" i="10"/>
  <c r="F53" i="10"/>
  <c r="Q52" i="10"/>
  <c r="N52" i="10"/>
  <c r="M52" i="10"/>
  <c r="I52" i="10"/>
  <c r="H52" i="10"/>
  <c r="F52" i="10"/>
  <c r="Q51" i="10"/>
  <c r="N51" i="10"/>
  <c r="M51" i="10"/>
  <c r="I51" i="10"/>
  <c r="H51" i="10"/>
  <c r="F51" i="10"/>
  <c r="Q50" i="10"/>
  <c r="N50" i="10"/>
  <c r="M50" i="10"/>
  <c r="I50" i="10"/>
  <c r="J50" i="10" s="1"/>
  <c r="P50" i="10" s="1"/>
  <c r="BJ50" i="10" s="1"/>
  <c r="BK50" i="10" s="1"/>
  <c r="H50" i="10"/>
  <c r="F50" i="10"/>
  <c r="Q49" i="10"/>
  <c r="O49" i="10"/>
  <c r="N49" i="10"/>
  <c r="M49" i="10"/>
  <c r="I49" i="10"/>
  <c r="H49" i="10"/>
  <c r="F49" i="10"/>
  <c r="CB124" i="10" l="1"/>
  <c r="AR124" i="10"/>
  <c r="AT124" i="10"/>
  <c r="AZ124" i="10"/>
  <c r="J91" i="10"/>
  <c r="P91" i="10" s="1"/>
  <c r="J117" i="10"/>
  <c r="J131" i="10"/>
  <c r="P131" i="10" s="1"/>
  <c r="J61" i="10"/>
  <c r="P61" i="10" s="1"/>
  <c r="CG61" i="10" s="1"/>
  <c r="J70" i="10"/>
  <c r="J95" i="10"/>
  <c r="O91" i="10"/>
  <c r="O52" i="10"/>
  <c r="J76" i="10"/>
  <c r="P76" i="10" s="1"/>
  <c r="AZ76" i="10" s="1"/>
  <c r="O95" i="10"/>
  <c r="J49" i="10"/>
  <c r="P49" i="10" s="1"/>
  <c r="J64" i="10"/>
  <c r="P64" i="10" s="1"/>
  <c r="J79" i="10"/>
  <c r="P79" i="10" s="1"/>
  <c r="J89" i="10"/>
  <c r="P89" i="10" s="1"/>
  <c r="BH89" i="10" s="1"/>
  <c r="O99" i="10"/>
  <c r="O103" i="10"/>
  <c r="J106" i="10"/>
  <c r="O108" i="10"/>
  <c r="P108" i="10" s="1"/>
  <c r="J111" i="10"/>
  <c r="O112" i="10"/>
  <c r="J123" i="10"/>
  <c r="J129" i="10"/>
  <c r="P129" i="10" s="1"/>
  <c r="CF129" i="10" s="1"/>
  <c r="J134" i="10"/>
  <c r="P134" i="10" s="1"/>
  <c r="O135" i="10"/>
  <c r="O92" i="10"/>
  <c r="O118" i="10"/>
  <c r="O62" i="10"/>
  <c r="O78" i="10"/>
  <c r="O96" i="10"/>
  <c r="J126" i="10"/>
  <c r="O57" i="10"/>
  <c r="J107" i="10"/>
  <c r="P107" i="10" s="1"/>
  <c r="O125" i="10"/>
  <c r="O129" i="10"/>
  <c r="O139" i="10"/>
  <c r="O67" i="10"/>
  <c r="O58" i="10"/>
  <c r="J65" i="10"/>
  <c r="P65" i="10" s="1"/>
  <c r="BR65" i="10" s="1"/>
  <c r="J86" i="10"/>
  <c r="J99" i="10"/>
  <c r="P99" i="10" s="1"/>
  <c r="J112" i="10"/>
  <c r="P112" i="10" s="1"/>
  <c r="BB112" i="10" s="1"/>
  <c r="J51" i="10"/>
  <c r="P51" i="10" s="1"/>
  <c r="J55" i="10"/>
  <c r="P55" i="10" s="1"/>
  <c r="J94" i="10"/>
  <c r="J67" i="10"/>
  <c r="O68" i="10"/>
  <c r="P68" i="10" s="1"/>
  <c r="J78" i="10"/>
  <c r="P78" i="10" s="1"/>
  <c r="AJ79" i="10"/>
  <c r="AB79" i="10"/>
  <c r="BX89" i="10"/>
  <c r="BY89" i="10" s="1"/>
  <c r="CB89" i="10"/>
  <c r="CC89" i="10" s="1"/>
  <c r="BB135" i="10"/>
  <c r="BC135" i="10" s="1"/>
  <c r="AD135" i="10"/>
  <c r="V135" i="10"/>
  <c r="W135" i="10" s="1"/>
  <c r="BT135" i="10"/>
  <c r="CB135" i="10"/>
  <c r="BR135" i="10"/>
  <c r="BS135" i="10" s="1"/>
  <c r="BR50" i="10"/>
  <c r="BS50" i="10" s="1"/>
  <c r="J53" i="10"/>
  <c r="BZ50" i="10"/>
  <c r="CA50" i="10" s="1"/>
  <c r="J59" i="10"/>
  <c r="P59" i="10" s="1"/>
  <c r="O110" i="10"/>
  <c r="J116" i="10"/>
  <c r="CH50" i="10"/>
  <c r="CI50" i="10" s="1"/>
  <c r="O127" i="10"/>
  <c r="AD50" i="10"/>
  <c r="AE50" i="10" s="1"/>
  <c r="J52" i="10"/>
  <c r="O53" i="10"/>
  <c r="J57" i="10"/>
  <c r="P57" i="10" s="1"/>
  <c r="O59" i="10"/>
  <c r="J82" i="10"/>
  <c r="O83" i="10"/>
  <c r="BV98" i="10"/>
  <c r="BW98" i="10" s="1"/>
  <c r="J103" i="10"/>
  <c r="P103" i="10" s="1"/>
  <c r="AD110" i="10"/>
  <c r="O116" i="10"/>
  <c r="J119" i="10"/>
  <c r="P119" i="10" s="1"/>
  <c r="AN119" i="10" s="1"/>
  <c r="J120" i="10"/>
  <c r="T124" i="10"/>
  <c r="BB124" i="10"/>
  <c r="BT128" i="10"/>
  <c r="P67" i="10"/>
  <c r="AR128" i="10"/>
  <c r="BF98" i="10"/>
  <c r="BG98" i="10" s="1"/>
  <c r="O94" i="10"/>
  <c r="J114" i="10"/>
  <c r="P114" i="10" s="1"/>
  <c r="O128" i="10"/>
  <c r="AL50" i="10"/>
  <c r="AM50" i="10" s="1"/>
  <c r="V65" i="10"/>
  <c r="W65" i="10" s="1"/>
  <c r="O66" i="10"/>
  <c r="J73" i="10"/>
  <c r="P73" i="10" s="1"/>
  <c r="J74" i="10"/>
  <c r="BP85" i="10"/>
  <c r="O90" i="10"/>
  <c r="J96" i="10"/>
  <c r="P96" i="10" s="1"/>
  <c r="AF96" i="10" s="1"/>
  <c r="J97" i="10"/>
  <c r="P97" i="10" s="1"/>
  <c r="O98" i="10"/>
  <c r="CD98" i="10"/>
  <c r="CE98" i="10" s="1"/>
  <c r="O106" i="10"/>
  <c r="AL110" i="10"/>
  <c r="AM110" i="10" s="1"/>
  <c r="O114" i="10"/>
  <c r="O115" i="10"/>
  <c r="V124" i="10"/>
  <c r="BH124" i="10"/>
  <c r="V128" i="10"/>
  <c r="W128" i="10" s="1"/>
  <c r="BV128" i="10"/>
  <c r="AZ129" i="10"/>
  <c r="J133" i="10"/>
  <c r="P133" i="10" s="1"/>
  <c r="AF133" i="10" s="1"/>
  <c r="J137" i="10"/>
  <c r="P137" i="10" s="1"/>
  <c r="O69" i="10"/>
  <c r="O104" i="10"/>
  <c r="J121" i="10"/>
  <c r="P121" i="10" s="1"/>
  <c r="O65" i="10"/>
  <c r="AT50" i="10"/>
  <c r="AU50" i="10" s="1"/>
  <c r="AT65" i="10"/>
  <c r="O87" i="10"/>
  <c r="O97" i="10"/>
  <c r="CL98" i="10"/>
  <c r="J102" i="10"/>
  <c r="P102" i="10" s="1"/>
  <c r="AB124" i="10"/>
  <c r="BJ124" i="10"/>
  <c r="Z128" i="10"/>
  <c r="BX128" i="10"/>
  <c r="O54" i="10"/>
  <c r="J88" i="10"/>
  <c r="P88" i="10" s="1"/>
  <c r="J109" i="10"/>
  <c r="P109" i="10" s="1"/>
  <c r="AZ128" i="10"/>
  <c r="V50" i="10"/>
  <c r="W50" i="10" s="1"/>
  <c r="J75" i="10"/>
  <c r="P75" i="10" s="1"/>
  <c r="O80" i="10"/>
  <c r="P80" i="10" s="1"/>
  <c r="O86" i="10"/>
  <c r="P86" i="10" s="1"/>
  <c r="O93" i="10"/>
  <c r="P93" i="10" s="1"/>
  <c r="BN98" i="10"/>
  <c r="BB50" i="10"/>
  <c r="BC50" i="10" s="1"/>
  <c r="BJ65" i="10"/>
  <c r="O73" i="10"/>
  <c r="O74" i="10"/>
  <c r="O81" i="10"/>
  <c r="R98" i="10"/>
  <c r="P105" i="10"/>
  <c r="J122" i="10"/>
  <c r="P122" i="10" s="1"/>
  <c r="AD124" i="10"/>
  <c r="BT124" i="10"/>
  <c r="AN128" i="10"/>
  <c r="J130" i="10"/>
  <c r="J136" i="10"/>
  <c r="P136" i="10" s="1"/>
  <c r="J139" i="10"/>
  <c r="O60" i="10"/>
  <c r="O124" i="10"/>
  <c r="O100" i="10"/>
  <c r="P100" i="10" s="1"/>
  <c r="O111" i="10"/>
  <c r="J115" i="10"/>
  <c r="BN128" i="10"/>
  <c r="P58" i="10"/>
  <c r="O50" i="10"/>
  <c r="O51" i="10"/>
  <c r="J54" i="10"/>
  <c r="P54" i="10" s="1"/>
  <c r="O56" i="10"/>
  <c r="J60" i="10"/>
  <c r="CH65" i="10"/>
  <c r="O72" i="10"/>
  <c r="J92" i="10"/>
  <c r="P92" i="10" s="1"/>
  <c r="J101" i="10"/>
  <c r="O102" i="10"/>
  <c r="O105" i="10"/>
  <c r="AL124" i="10"/>
  <c r="J127" i="10"/>
  <c r="P127" i="10" s="1"/>
  <c r="O132" i="10"/>
  <c r="AD55" i="10"/>
  <c r="W55" i="10"/>
  <c r="BE55" i="10"/>
  <c r="X55" i="10"/>
  <c r="CD58" i="10"/>
  <c r="BV58" i="10"/>
  <c r="R58" i="10"/>
  <c r="BZ58" i="10"/>
  <c r="AW58" i="10"/>
  <c r="W58" i="10"/>
  <c r="CH67" i="10"/>
  <c r="BZ67" i="10"/>
  <c r="AT67" i="10"/>
  <c r="AL67" i="10"/>
  <c r="AB67" i="10"/>
  <c r="AN67" i="10"/>
  <c r="S67" i="10"/>
  <c r="CB67" i="10"/>
  <c r="BG67" i="10"/>
  <c r="BF59" i="10"/>
  <c r="CJ59" i="10"/>
  <c r="AF59" i="10"/>
  <c r="AG59" i="10" s="1"/>
  <c r="X59" i="10"/>
  <c r="Y59" i="10" s="1"/>
  <c r="BB59" i="10"/>
  <c r="BH59" i="10"/>
  <c r="BI59" i="10" s="1"/>
  <c r="AZ59" i="10"/>
  <c r="BA59" i="10" s="1"/>
  <c r="BP56" i="10"/>
  <c r="CL56" i="10"/>
  <c r="CM56" i="10" s="1"/>
  <c r="CD56" i="10"/>
  <c r="CE56" i="10" s="1"/>
  <c r="BV56" i="10"/>
  <c r="BW56" i="10" s="1"/>
  <c r="BN56" i="10"/>
  <c r="BO56" i="10" s="1"/>
  <c r="BF56" i="10"/>
  <c r="BG56" i="10" s="1"/>
  <c r="AX56" i="10"/>
  <c r="AY56" i="10" s="1"/>
  <c r="AP56" i="10"/>
  <c r="AQ56" i="10" s="1"/>
  <c r="AH56" i="10"/>
  <c r="AI56" i="10" s="1"/>
  <c r="Z56" i="10"/>
  <c r="AA56" i="10" s="1"/>
  <c r="R56" i="10"/>
  <c r="S56" i="10" s="1"/>
  <c r="AZ56" i="10"/>
  <c r="BA56" i="10" s="1"/>
  <c r="CC56" i="10"/>
  <c r="BH56" i="10"/>
  <c r="BI56" i="10" s="1"/>
  <c r="T56" i="10"/>
  <c r="CJ56" i="10"/>
  <c r="CK56" i="10" s="1"/>
  <c r="CB56" i="10"/>
  <c r="BT56" i="10"/>
  <c r="BU56" i="10" s="1"/>
  <c r="BL56" i="10"/>
  <c r="BM56" i="10" s="1"/>
  <c r="BD56" i="10"/>
  <c r="BE56" i="10" s="1"/>
  <c r="AV56" i="10"/>
  <c r="AW56" i="10" s="1"/>
  <c r="AN56" i="10"/>
  <c r="AO56" i="10" s="1"/>
  <c r="AF56" i="10"/>
  <c r="AG56" i="10" s="1"/>
  <c r="X56" i="10"/>
  <c r="Y56" i="10" s="1"/>
  <c r="CF56" i="10"/>
  <c r="CG56" i="10" s="1"/>
  <c r="AR56" i="10"/>
  <c r="AS56" i="10" s="1"/>
  <c r="BK56" i="10"/>
  <c r="BX56" i="10"/>
  <c r="BY56" i="10" s="1"/>
  <c r="AB56" i="10"/>
  <c r="AC56" i="10" s="1"/>
  <c r="CH56" i="10"/>
  <c r="CI56" i="10" s="1"/>
  <c r="BZ56" i="10"/>
  <c r="CA56" i="10" s="1"/>
  <c r="BR56" i="10"/>
  <c r="BS56" i="10" s="1"/>
  <c r="BJ56" i="10"/>
  <c r="BB56" i="10"/>
  <c r="BC56" i="10" s="1"/>
  <c r="AT56" i="10"/>
  <c r="AU56" i="10" s="1"/>
  <c r="AL56" i="10"/>
  <c r="AM56" i="10" s="1"/>
  <c r="AD56" i="10"/>
  <c r="AE56" i="10" s="1"/>
  <c r="V56" i="10"/>
  <c r="W56" i="10" s="1"/>
  <c r="BQ56" i="10"/>
  <c r="U56" i="10"/>
  <c r="AJ56" i="10"/>
  <c r="AK56" i="10" s="1"/>
  <c r="BN54" i="10"/>
  <c r="BO54" i="10" s="1"/>
  <c r="CJ54" i="10"/>
  <c r="CK54" i="10" s="1"/>
  <c r="CB54" i="10"/>
  <c r="CC54" i="10" s="1"/>
  <c r="BT54" i="10"/>
  <c r="BU54" i="10" s="1"/>
  <c r="BL54" i="10"/>
  <c r="BM54" i="10" s="1"/>
  <c r="BD54" i="10"/>
  <c r="BE54" i="10" s="1"/>
  <c r="AV54" i="10"/>
  <c r="AW54" i="10" s="1"/>
  <c r="AN54" i="10"/>
  <c r="AO54" i="10" s="1"/>
  <c r="AF54" i="10"/>
  <c r="AG54" i="10" s="1"/>
  <c r="X54" i="10"/>
  <c r="Y54" i="10" s="1"/>
  <c r="Z54" i="10"/>
  <c r="AA54" i="10" s="1"/>
  <c r="CD54" i="10"/>
  <c r="AH54" i="10"/>
  <c r="CH54" i="10"/>
  <c r="CI54" i="10" s="1"/>
  <c r="BZ54" i="10"/>
  <c r="CA54" i="10" s="1"/>
  <c r="BR54" i="10"/>
  <c r="BS54" i="10" s="1"/>
  <c r="BJ54" i="10"/>
  <c r="BK54" i="10" s="1"/>
  <c r="BB54" i="10"/>
  <c r="BC54" i="10" s="1"/>
  <c r="AT54" i="10"/>
  <c r="AU54" i="10" s="1"/>
  <c r="AL54" i="10"/>
  <c r="AM54" i="10" s="1"/>
  <c r="AD54" i="10"/>
  <c r="AE54" i="10" s="1"/>
  <c r="V54" i="10"/>
  <c r="W54" i="10" s="1"/>
  <c r="BV54" i="10"/>
  <c r="BW54" i="10" s="1"/>
  <c r="AP54" i="10"/>
  <c r="AQ54" i="10" s="1"/>
  <c r="CF54" i="10"/>
  <c r="CG54" i="10" s="1"/>
  <c r="BX54" i="10"/>
  <c r="BY54" i="10" s="1"/>
  <c r="BP54" i="10"/>
  <c r="BQ54" i="10" s="1"/>
  <c r="BH54" i="10"/>
  <c r="BI54" i="10" s="1"/>
  <c r="AZ54" i="10"/>
  <c r="BA54" i="10" s="1"/>
  <c r="AR54" i="10"/>
  <c r="AS54" i="10" s="1"/>
  <c r="AJ54" i="10"/>
  <c r="AK54" i="10" s="1"/>
  <c r="AB54" i="10"/>
  <c r="AC54" i="10" s="1"/>
  <c r="T54" i="10"/>
  <c r="U54" i="10" s="1"/>
  <c r="BF54" i="10"/>
  <c r="BG54" i="10" s="1"/>
  <c r="R54" i="10"/>
  <c r="CE54" i="10"/>
  <c r="AI54" i="10"/>
  <c r="S54" i="10"/>
  <c r="CL54" i="10"/>
  <c r="CM54" i="10" s="1"/>
  <c r="AX54" i="10"/>
  <c r="AY54" i="10" s="1"/>
  <c r="CH64" i="10"/>
  <c r="CI64" i="10" s="1"/>
  <c r="BZ64" i="10"/>
  <c r="CA64" i="10" s="1"/>
  <c r="BR64" i="10"/>
  <c r="BS64" i="10" s="1"/>
  <c r="BJ64" i="10"/>
  <c r="BK64" i="10" s="1"/>
  <c r="BB64" i="10"/>
  <c r="BC64" i="10" s="1"/>
  <c r="AT64" i="10"/>
  <c r="AU64" i="10" s="1"/>
  <c r="AL64" i="10"/>
  <c r="AM64" i="10" s="1"/>
  <c r="AD64" i="10"/>
  <c r="AE64" i="10" s="1"/>
  <c r="V64" i="10"/>
  <c r="W64" i="10" s="1"/>
  <c r="BQ64" i="10"/>
  <c r="BW64" i="10"/>
  <c r="CL64" i="10"/>
  <c r="CM64" i="10" s="1"/>
  <c r="CD64" i="10"/>
  <c r="CE64" i="10" s="1"/>
  <c r="BV64" i="10"/>
  <c r="BN64" i="10"/>
  <c r="BO64" i="10" s="1"/>
  <c r="BF64" i="10"/>
  <c r="BG64" i="10" s="1"/>
  <c r="AX64" i="10"/>
  <c r="AY64" i="10" s="1"/>
  <c r="AP64" i="10"/>
  <c r="AQ64" i="10" s="1"/>
  <c r="AH64" i="10"/>
  <c r="AI64" i="10" s="1"/>
  <c r="Z64" i="10"/>
  <c r="AA64" i="10" s="1"/>
  <c r="R64" i="10"/>
  <c r="S64" i="10" s="1"/>
  <c r="CF64" i="10"/>
  <c r="CG64" i="10" s="1"/>
  <c r="BL64" i="10"/>
  <c r="BM64" i="10" s="1"/>
  <c r="T64" i="10"/>
  <c r="U64" i="10" s="1"/>
  <c r="AR64" i="10"/>
  <c r="AS64" i="10" s="1"/>
  <c r="BH64" i="10"/>
  <c r="BI64" i="10" s="1"/>
  <c r="AN64" i="10"/>
  <c r="AO64" i="10" s="1"/>
  <c r="CJ64" i="10"/>
  <c r="CK64" i="10" s="1"/>
  <c r="CB64" i="10"/>
  <c r="CC64" i="10" s="1"/>
  <c r="AJ64" i="10"/>
  <c r="AK64" i="10" s="1"/>
  <c r="BX64" i="10"/>
  <c r="BY64" i="10" s="1"/>
  <c r="BD64" i="10"/>
  <c r="BE64" i="10" s="1"/>
  <c r="AZ64" i="10"/>
  <c r="BA64" i="10" s="1"/>
  <c r="AF64" i="10"/>
  <c r="AG64" i="10" s="1"/>
  <c r="X64" i="10"/>
  <c r="Y64" i="10" s="1"/>
  <c r="BT64" i="10"/>
  <c r="BU64" i="10" s="1"/>
  <c r="AB64" i="10"/>
  <c r="AC64" i="10" s="1"/>
  <c r="BP64" i="10"/>
  <c r="AV64" i="10"/>
  <c r="AW64" i="10" s="1"/>
  <c r="CI75" i="10"/>
  <c r="CA75" i="10"/>
  <c r="BS75" i="10"/>
  <c r="BK75" i="10"/>
  <c r="BC75" i="10"/>
  <c r="AU75" i="10"/>
  <c r="AM75" i="10"/>
  <c r="AE75" i="10"/>
  <c r="W75" i="10"/>
  <c r="CH75" i="10"/>
  <c r="BZ75" i="10"/>
  <c r="BR75" i="10"/>
  <c r="BJ75" i="10"/>
  <c r="BB75" i="10"/>
  <c r="AT75" i="10"/>
  <c r="AL75" i="10"/>
  <c r="AD75" i="10"/>
  <c r="V75" i="10"/>
  <c r="CG75" i="10"/>
  <c r="BY75" i="10"/>
  <c r="BQ75" i="10"/>
  <c r="BI75" i="10"/>
  <c r="BA75" i="10"/>
  <c r="AS75" i="10"/>
  <c r="AK75" i="10"/>
  <c r="AC75" i="10"/>
  <c r="U75" i="10"/>
  <c r="CF75" i="10"/>
  <c r="BX75" i="10"/>
  <c r="BP75" i="10"/>
  <c r="BH75" i="10"/>
  <c r="AZ75" i="10"/>
  <c r="AR75" i="10"/>
  <c r="AJ75" i="10"/>
  <c r="AB75" i="10"/>
  <c r="T75" i="10"/>
  <c r="CM75" i="10"/>
  <c r="CE75" i="10"/>
  <c r="BW75" i="10"/>
  <c r="BO75" i="10"/>
  <c r="BG75" i="10"/>
  <c r="AY75" i="10"/>
  <c r="AQ75" i="10"/>
  <c r="AI75" i="10"/>
  <c r="AA75" i="10"/>
  <c r="S75" i="10"/>
  <c r="CL75" i="10"/>
  <c r="CD75" i="10"/>
  <c r="BV75" i="10"/>
  <c r="BN75" i="10"/>
  <c r="BF75" i="10"/>
  <c r="AX75" i="10"/>
  <c r="AP75" i="10"/>
  <c r="AH75" i="10"/>
  <c r="Z75" i="10"/>
  <c r="R75" i="10"/>
  <c r="CK75" i="10"/>
  <c r="CC75" i="10"/>
  <c r="BU75" i="10"/>
  <c r="BM75" i="10"/>
  <c r="BE75" i="10"/>
  <c r="AW75" i="10"/>
  <c r="AO75" i="10"/>
  <c r="AG75" i="10"/>
  <c r="Y75" i="10"/>
  <c r="AF75" i="10"/>
  <c r="CJ75" i="10"/>
  <c r="X75" i="10"/>
  <c r="CB75" i="10"/>
  <c r="AN75" i="10"/>
  <c r="BT75" i="10"/>
  <c r="BL75" i="10"/>
  <c r="BD75" i="10"/>
  <c r="AV75" i="10"/>
  <c r="X51" i="10"/>
  <c r="Y51" i="10" s="1"/>
  <c r="BZ51" i="10"/>
  <c r="BR51" i="10"/>
  <c r="BS51" i="10" s="1"/>
  <c r="AL51" i="10"/>
  <c r="CB57" i="10"/>
  <c r="CC57" i="10" s="1"/>
  <c r="AN57" i="10"/>
  <c r="AO57" i="10" s="1"/>
  <c r="BR57" i="10"/>
  <c r="BS57" i="10" s="1"/>
  <c r="AD57" i="10"/>
  <c r="AE57" i="10" s="1"/>
  <c r="CF57" i="10"/>
  <c r="CG57" i="10" s="1"/>
  <c r="BX57" i="10"/>
  <c r="BY57" i="10" s="1"/>
  <c r="BP57" i="10"/>
  <c r="BQ57" i="10" s="1"/>
  <c r="AR57" i="10"/>
  <c r="AS57" i="10" s="1"/>
  <c r="CD57" i="10"/>
  <c r="CE57" i="10" s="1"/>
  <c r="BV57" i="10"/>
  <c r="BW57" i="10" s="1"/>
  <c r="BN57" i="10"/>
  <c r="BO57" i="10" s="1"/>
  <c r="AP57" i="10"/>
  <c r="BU61" i="10"/>
  <c r="AG61" i="10"/>
  <c r="BA61" i="10"/>
  <c r="BV61" i="10"/>
  <c r="AZ71" i="10"/>
  <c r="BP73" i="10"/>
  <c r="BQ73" i="10" s="1"/>
  <c r="AR73" i="10"/>
  <c r="AS73" i="10" s="1"/>
  <c r="AJ73" i="10"/>
  <c r="AK73" i="10" s="1"/>
  <c r="AB73" i="10"/>
  <c r="AC73" i="10" s="1"/>
  <c r="BW73" i="10"/>
  <c r="CL73" i="10"/>
  <c r="CM73" i="10" s="1"/>
  <c r="CD73" i="10"/>
  <c r="BV73" i="10"/>
  <c r="AX73" i="10"/>
  <c r="AY73" i="10" s="1"/>
  <c r="Z73" i="10"/>
  <c r="AA73" i="10" s="1"/>
  <c r="R73" i="10"/>
  <c r="BE73" i="10"/>
  <c r="CJ73" i="10"/>
  <c r="CK73" i="10" s="1"/>
  <c r="BL73" i="10"/>
  <c r="BM73" i="10" s="1"/>
  <c r="BD73" i="10"/>
  <c r="AV73" i="10"/>
  <c r="AW73" i="10" s="1"/>
  <c r="X73" i="10"/>
  <c r="Y73" i="10" s="1"/>
  <c r="BB73" i="10"/>
  <c r="J77" i="10"/>
  <c r="P77" i="10" s="1"/>
  <c r="CH88" i="10"/>
  <c r="CI88" i="10" s="1"/>
  <c r="V88" i="10"/>
  <c r="CF88" i="10"/>
  <c r="CG88" i="10" s="1"/>
  <c r="AP88" i="10"/>
  <c r="AH88" i="10"/>
  <c r="AI88" i="10" s="1"/>
  <c r="Z88" i="10"/>
  <c r="AA88" i="10" s="1"/>
  <c r="CJ88" i="10"/>
  <c r="CK88" i="10" s="1"/>
  <c r="CB88" i="10"/>
  <c r="AE112" i="10"/>
  <c r="BE112" i="10"/>
  <c r="U112" i="10"/>
  <c r="BQ112" i="10"/>
  <c r="AY112" i="10"/>
  <c r="BA68" i="10"/>
  <c r="AR71" i="10"/>
  <c r="AS71" i="10" s="1"/>
  <c r="AN50" i="10"/>
  <c r="CJ50" i="10"/>
  <c r="CK50" i="10" s="1"/>
  <c r="AH61" i="10"/>
  <c r="BE61" i="10"/>
  <c r="BY61" i="10"/>
  <c r="J62" i="10"/>
  <c r="U68" i="10"/>
  <c r="BH71" i="10"/>
  <c r="AP76" i="10"/>
  <c r="AQ76" i="10" s="1"/>
  <c r="BZ76" i="10"/>
  <c r="CA76" i="10" s="1"/>
  <c r="BR76" i="10"/>
  <c r="CM79" i="10"/>
  <c r="CE79" i="10"/>
  <c r="BW79" i="10"/>
  <c r="BO79" i="10"/>
  <c r="BG79" i="10"/>
  <c r="AY79" i="10"/>
  <c r="AQ79" i="10"/>
  <c r="AI79" i="10"/>
  <c r="AA79" i="10"/>
  <c r="S79" i="10"/>
  <c r="CL79" i="10"/>
  <c r="CD79" i="10"/>
  <c r="BV79" i="10"/>
  <c r="BN79" i="10"/>
  <c r="BF79" i="10"/>
  <c r="AX79" i="10"/>
  <c r="AP79" i="10"/>
  <c r="AH79" i="10"/>
  <c r="Z79" i="10"/>
  <c r="R79" i="10"/>
  <c r="CK79" i="10"/>
  <c r="CC79" i="10"/>
  <c r="BU79" i="10"/>
  <c r="BM79" i="10"/>
  <c r="BE79" i="10"/>
  <c r="AW79" i="10"/>
  <c r="AO79" i="10"/>
  <c r="AG79" i="10"/>
  <c r="Y79" i="10"/>
  <c r="CJ79" i="10"/>
  <c r="CB79" i="10"/>
  <c r="BT79" i="10"/>
  <c r="BL79" i="10"/>
  <c r="BD79" i="10"/>
  <c r="AV79" i="10"/>
  <c r="AN79" i="10"/>
  <c r="AF79" i="10"/>
  <c r="X79" i="10"/>
  <c r="CI79" i="10"/>
  <c r="CA79" i="10"/>
  <c r="BS79" i="10"/>
  <c r="BK79" i="10"/>
  <c r="BC79" i="10"/>
  <c r="AU79" i="10"/>
  <c r="AM79" i="10"/>
  <c r="AE79" i="10"/>
  <c r="W79" i="10"/>
  <c r="CH79" i="10"/>
  <c r="BZ79" i="10"/>
  <c r="BR79" i="10"/>
  <c r="BJ79" i="10"/>
  <c r="BB79" i="10"/>
  <c r="AT79" i="10"/>
  <c r="AL79" i="10"/>
  <c r="AD79" i="10"/>
  <c r="V79" i="10"/>
  <c r="CG79" i="10"/>
  <c r="BY79" i="10"/>
  <c r="BQ79" i="10"/>
  <c r="BI79" i="10"/>
  <c r="BA79" i="10"/>
  <c r="AS79" i="10"/>
  <c r="AK79" i="10"/>
  <c r="AC79" i="10"/>
  <c r="U79" i="10"/>
  <c r="AR79" i="10"/>
  <c r="CI85" i="10"/>
  <c r="CA85" i="10"/>
  <c r="BS85" i="10"/>
  <c r="BK85" i="10"/>
  <c r="BC85" i="10"/>
  <c r="AU85" i="10"/>
  <c r="AM85" i="10"/>
  <c r="AE85" i="10"/>
  <c r="W85" i="10"/>
  <c r="CH85" i="10"/>
  <c r="BZ85" i="10"/>
  <c r="BR85" i="10"/>
  <c r="BJ85" i="10"/>
  <c r="BB85" i="10"/>
  <c r="AT85" i="10"/>
  <c r="AL85" i="10"/>
  <c r="AD85" i="10"/>
  <c r="V85" i="10"/>
  <c r="CG85" i="10"/>
  <c r="BY85" i="10"/>
  <c r="BQ85" i="10"/>
  <c r="BI85" i="10"/>
  <c r="BA85" i="10"/>
  <c r="AS85" i="10"/>
  <c r="AK85" i="10"/>
  <c r="AC85" i="10"/>
  <c r="U85" i="10"/>
  <c r="CM85" i="10"/>
  <c r="CE85" i="10"/>
  <c r="BW85" i="10"/>
  <c r="BO85" i="10"/>
  <c r="BG85" i="10"/>
  <c r="AY85" i="10"/>
  <c r="AQ85" i="10"/>
  <c r="AI85" i="10"/>
  <c r="AA85" i="10"/>
  <c r="S85" i="10"/>
  <c r="CL85" i="10"/>
  <c r="CD85" i="10"/>
  <c r="BV85" i="10"/>
  <c r="BN85" i="10"/>
  <c r="BF85" i="10"/>
  <c r="AX85" i="10"/>
  <c r="AP85" i="10"/>
  <c r="AH85" i="10"/>
  <c r="Z85" i="10"/>
  <c r="R85" i="10"/>
  <c r="CJ85" i="10"/>
  <c r="BM85" i="10"/>
  <c r="AR85" i="10"/>
  <c r="X85" i="10"/>
  <c r="CF85" i="10"/>
  <c r="BL85" i="10"/>
  <c r="AO85" i="10"/>
  <c r="T85" i="10"/>
  <c r="CC85" i="10"/>
  <c r="BH85" i="10"/>
  <c r="AN85" i="10"/>
  <c r="CB85" i="10"/>
  <c r="BE85" i="10"/>
  <c r="AJ85" i="10"/>
  <c r="BX85" i="10"/>
  <c r="BD85" i="10"/>
  <c r="AG85" i="10"/>
  <c r="BU85" i="10"/>
  <c r="AZ85" i="10"/>
  <c r="AF85" i="10"/>
  <c r="BT85" i="10"/>
  <c r="AW85" i="10"/>
  <c r="AB85" i="10"/>
  <c r="CH78" i="10"/>
  <c r="BZ78" i="10"/>
  <c r="BR78" i="10"/>
  <c r="BJ78" i="10"/>
  <c r="BQ78" i="10"/>
  <c r="AK78" i="10"/>
  <c r="AC78" i="10"/>
  <c r="U78" i="10"/>
  <c r="AB78" i="10"/>
  <c r="T78" i="10"/>
  <c r="CM78" i="10"/>
  <c r="BG78" i="10"/>
  <c r="BV78" i="10"/>
  <c r="BN78" i="10"/>
  <c r="BF78" i="10"/>
  <c r="AX78" i="10"/>
  <c r="BM78" i="10"/>
  <c r="BE78" i="10"/>
  <c r="Y78" i="10"/>
  <c r="CJ78" i="10"/>
  <c r="X78" i="10"/>
  <c r="X50" i="10"/>
  <c r="Y50" i="10" s="1"/>
  <c r="AF50" i="10"/>
  <c r="AG50" i="10" s="1"/>
  <c r="BL50" i="10"/>
  <c r="BM50" i="10" s="1"/>
  <c r="CB50" i="10"/>
  <c r="CC50" i="10" s="1"/>
  <c r="AO50" i="10"/>
  <c r="AK61" i="10"/>
  <c r="BF61" i="10"/>
  <c r="CC61" i="10"/>
  <c r="X68" i="10"/>
  <c r="BP71" i="10"/>
  <c r="BR73" i="10"/>
  <c r="BS73" i="10" s="1"/>
  <c r="AZ79" i="10"/>
  <c r="CD92" i="10"/>
  <c r="BV92" i="10"/>
  <c r="BW92" i="10" s="1"/>
  <c r="BN92" i="10"/>
  <c r="R92" i="10"/>
  <c r="BM92" i="10"/>
  <c r="CB92" i="10"/>
  <c r="CC92" i="10" s="1"/>
  <c r="BT92" i="10"/>
  <c r="BU92" i="10" s="1"/>
  <c r="BL92" i="10"/>
  <c r="CH92" i="10"/>
  <c r="CI92" i="10" s="1"/>
  <c r="BZ92" i="10"/>
  <c r="CA92" i="10" s="1"/>
  <c r="BR92" i="10"/>
  <c r="BS92" i="10" s="1"/>
  <c r="BB92" i="10"/>
  <c r="BC92" i="10" s="1"/>
  <c r="AT92" i="10"/>
  <c r="BX92" i="10"/>
  <c r="BY92" i="10" s="1"/>
  <c r="AZ92" i="10"/>
  <c r="BA92" i="10" s="1"/>
  <c r="AB92" i="10"/>
  <c r="CE92" i="10"/>
  <c r="BH92" i="10"/>
  <c r="BI92" i="10" s="1"/>
  <c r="AC61" i="10"/>
  <c r="CF68" i="10"/>
  <c r="AZ68" i="10"/>
  <c r="AR68" i="10"/>
  <c r="AJ68" i="10"/>
  <c r="AB68" i="10"/>
  <c r="T68" i="10"/>
  <c r="BO68" i="10"/>
  <c r="BG68" i="10"/>
  <c r="AY68" i="10"/>
  <c r="AQ68" i="10"/>
  <c r="AI68" i="10"/>
  <c r="CD68" i="10"/>
  <c r="BV68" i="10"/>
  <c r="BN68" i="10"/>
  <c r="BF68" i="10"/>
  <c r="AX68" i="10"/>
  <c r="R68" i="10"/>
  <c r="CK68" i="10"/>
  <c r="CC68" i="10"/>
  <c r="BU68" i="10"/>
  <c r="BM68" i="10"/>
  <c r="AW68" i="10"/>
  <c r="AG68" i="10"/>
  <c r="Y68" i="10"/>
  <c r="CJ68" i="10"/>
  <c r="CB68" i="10"/>
  <c r="BT68" i="10"/>
  <c r="BD68" i="10"/>
  <c r="AN68" i="10"/>
  <c r="CI68" i="10"/>
  <c r="CA68" i="10"/>
  <c r="BS68" i="10"/>
  <c r="BK68" i="10"/>
  <c r="BC68" i="10"/>
  <c r="AU68" i="10"/>
  <c r="AE68" i="10"/>
  <c r="W68" i="10"/>
  <c r="CH68" i="10"/>
  <c r="BZ68" i="10"/>
  <c r="BR68" i="10"/>
  <c r="BJ68" i="10"/>
  <c r="BB68" i="10"/>
  <c r="AL68" i="10"/>
  <c r="AD68" i="10"/>
  <c r="V68" i="10"/>
  <c r="CD91" i="10"/>
  <c r="CE91" i="10" s="1"/>
  <c r="R91" i="10"/>
  <c r="S91" i="10" s="1"/>
  <c r="BT50" i="10"/>
  <c r="BU50" i="10" s="1"/>
  <c r="R50" i="10"/>
  <c r="S50" i="10" s="1"/>
  <c r="Z50" i="10"/>
  <c r="AH50" i="10"/>
  <c r="AP50" i="10"/>
  <c r="AX50" i="10"/>
  <c r="AY50" i="10" s="1"/>
  <c r="BF50" i="10"/>
  <c r="BG50" i="10" s="1"/>
  <c r="BN50" i="10"/>
  <c r="BV50" i="10"/>
  <c r="BW50" i="10" s="1"/>
  <c r="CD50" i="10"/>
  <c r="CE50" i="10" s="1"/>
  <c r="CL50" i="10"/>
  <c r="R61" i="10"/>
  <c r="AO61" i="10"/>
  <c r="BI61" i="10"/>
  <c r="CD61" i="10"/>
  <c r="CF65" i="10"/>
  <c r="CG65" i="10" s="1"/>
  <c r="BX65" i="10"/>
  <c r="BY65" i="10" s="1"/>
  <c r="BP65" i="10"/>
  <c r="BQ65" i="10" s="1"/>
  <c r="BH65" i="10"/>
  <c r="AZ65" i="10"/>
  <c r="AR65" i="10"/>
  <c r="AS65" i="10" s="1"/>
  <c r="AJ65" i="10"/>
  <c r="AK65" i="10" s="1"/>
  <c r="AB65" i="10"/>
  <c r="AC65" i="10" s="1"/>
  <c r="T65" i="10"/>
  <c r="U65" i="10" s="1"/>
  <c r="S65" i="10"/>
  <c r="CL65" i="10"/>
  <c r="CM65" i="10" s="1"/>
  <c r="CD65" i="10"/>
  <c r="CE65" i="10" s="1"/>
  <c r="BV65" i="10"/>
  <c r="BW65" i="10" s="1"/>
  <c r="BN65" i="10"/>
  <c r="BO65" i="10" s="1"/>
  <c r="BF65" i="10"/>
  <c r="BG65" i="10" s="1"/>
  <c r="AX65" i="10"/>
  <c r="AY65" i="10" s="1"/>
  <c r="AP65" i="10"/>
  <c r="AQ65" i="10" s="1"/>
  <c r="AH65" i="10"/>
  <c r="AI65" i="10" s="1"/>
  <c r="Z65" i="10"/>
  <c r="AA65" i="10" s="1"/>
  <c r="R65" i="10"/>
  <c r="CJ65" i="10"/>
  <c r="CK65" i="10" s="1"/>
  <c r="CB65" i="10"/>
  <c r="BT65" i="10"/>
  <c r="BU65" i="10" s="1"/>
  <c r="BL65" i="10"/>
  <c r="BM65" i="10" s="1"/>
  <c r="BD65" i="10"/>
  <c r="BE65" i="10" s="1"/>
  <c r="AV65" i="10"/>
  <c r="AW65" i="10" s="1"/>
  <c r="AN65" i="10"/>
  <c r="AO65" i="10" s="1"/>
  <c r="AF65" i="10"/>
  <c r="AG65" i="10" s="1"/>
  <c r="X65" i="10"/>
  <c r="Y65" i="10" s="1"/>
  <c r="CI65" i="10"/>
  <c r="BS65" i="10"/>
  <c r="BK65" i="10"/>
  <c r="AU65" i="10"/>
  <c r="AD65" i="10"/>
  <c r="AE65" i="10" s="1"/>
  <c r="BA65" i="10"/>
  <c r="AC68" i="10"/>
  <c r="CG68" i="10"/>
  <c r="BX71" i="10"/>
  <c r="BY71" i="10" s="1"/>
  <c r="BZ73" i="10"/>
  <c r="CA73" i="10" s="1"/>
  <c r="O76" i="10"/>
  <c r="BH79" i="10"/>
  <c r="CL81" i="10"/>
  <c r="CM81" i="10" s="1"/>
  <c r="CD81" i="10"/>
  <c r="CE81" i="10" s="1"/>
  <c r="BV81" i="10"/>
  <c r="BW81" i="10" s="1"/>
  <c r="BN81" i="10"/>
  <c r="BO81" i="10" s="1"/>
  <c r="BF81" i="10"/>
  <c r="BG81" i="10" s="1"/>
  <c r="AX81" i="10"/>
  <c r="AY81" i="10" s="1"/>
  <c r="AP81" i="10"/>
  <c r="AQ81" i="10" s="1"/>
  <c r="AH81" i="10"/>
  <c r="AI81" i="10" s="1"/>
  <c r="Z81" i="10"/>
  <c r="AA81" i="10" s="1"/>
  <c r="R81" i="10"/>
  <c r="S81" i="10" s="1"/>
  <c r="BK81" i="10"/>
  <c r="CH81" i="10"/>
  <c r="CI81" i="10" s="1"/>
  <c r="BZ81" i="10"/>
  <c r="CA81" i="10" s="1"/>
  <c r="BR81" i="10"/>
  <c r="BS81" i="10" s="1"/>
  <c r="BJ81" i="10"/>
  <c r="BB81" i="10"/>
  <c r="BC81" i="10" s="1"/>
  <c r="AT81" i="10"/>
  <c r="AU81" i="10" s="1"/>
  <c r="AL81" i="10"/>
  <c r="AM81" i="10" s="1"/>
  <c r="AD81" i="10"/>
  <c r="AE81" i="10" s="1"/>
  <c r="V81" i="10"/>
  <c r="W81" i="10" s="1"/>
  <c r="BX81" i="10"/>
  <c r="BY81" i="10" s="1"/>
  <c r="AF81" i="10"/>
  <c r="AG81" i="10" s="1"/>
  <c r="BT81" i="10"/>
  <c r="BU81" i="10" s="1"/>
  <c r="AZ81" i="10"/>
  <c r="BA81" i="10" s="1"/>
  <c r="AV81" i="10"/>
  <c r="AW81" i="10" s="1"/>
  <c r="AB81" i="10"/>
  <c r="AC81" i="10" s="1"/>
  <c r="CJ81" i="10"/>
  <c r="CK81" i="10" s="1"/>
  <c r="BP81" i="10"/>
  <c r="BQ81" i="10" s="1"/>
  <c r="X81" i="10"/>
  <c r="Y81" i="10" s="1"/>
  <c r="BL81" i="10"/>
  <c r="BM81" i="10" s="1"/>
  <c r="AR81" i="10"/>
  <c r="AS81" i="10" s="1"/>
  <c r="CF81" i="10"/>
  <c r="CG81" i="10" s="1"/>
  <c r="AN81" i="10"/>
  <c r="AO81" i="10" s="1"/>
  <c r="T81" i="10"/>
  <c r="U81" i="10" s="1"/>
  <c r="CB81" i="10"/>
  <c r="CC81" i="10" s="1"/>
  <c r="BH81" i="10"/>
  <c r="BI81" i="10" s="1"/>
  <c r="BD50" i="10"/>
  <c r="BE50" i="10" s="1"/>
  <c r="AA50" i="10"/>
  <c r="AI50" i="10"/>
  <c r="AQ50" i="10"/>
  <c r="BO50" i="10"/>
  <c r="CM50" i="10"/>
  <c r="U61" i="10"/>
  <c r="AP61" i="10"/>
  <c r="BM61" i="10"/>
  <c r="BB65" i="10"/>
  <c r="BC65" i="10" s="1"/>
  <c r="J66" i="10"/>
  <c r="P66" i="10" s="1"/>
  <c r="AF68" i="10"/>
  <c r="T71" i="10"/>
  <c r="V73" i="10"/>
  <c r="W73" i="10" s="1"/>
  <c r="CH73" i="10"/>
  <c r="CI73" i="10" s="1"/>
  <c r="BP79" i="10"/>
  <c r="CH80" i="10"/>
  <c r="BZ80" i="10"/>
  <c r="BR80" i="10"/>
  <c r="BJ80" i="10"/>
  <c r="CG80" i="10"/>
  <c r="CF80" i="10"/>
  <c r="BX80" i="10"/>
  <c r="BP80" i="10"/>
  <c r="BH80" i="10"/>
  <c r="CL80" i="10"/>
  <c r="CD80" i="10"/>
  <c r="BV80" i="10"/>
  <c r="BN80" i="10"/>
  <c r="CK80" i="10"/>
  <c r="CC80" i="10"/>
  <c r="BU80" i="10"/>
  <c r="BM80" i="10"/>
  <c r="CI80" i="10"/>
  <c r="BQ80" i="10"/>
  <c r="BD80" i="10"/>
  <c r="AV80" i="10"/>
  <c r="AN80" i="10"/>
  <c r="AF80" i="10"/>
  <c r="X80" i="10"/>
  <c r="CE80" i="10"/>
  <c r="BO80" i="10"/>
  <c r="BC80" i="10"/>
  <c r="AU80" i="10"/>
  <c r="AM80" i="10"/>
  <c r="AE80" i="10"/>
  <c r="W80" i="10"/>
  <c r="CB80" i="10"/>
  <c r="BL80" i="10"/>
  <c r="BB80" i="10"/>
  <c r="AT80" i="10"/>
  <c r="AL80" i="10"/>
  <c r="AD80" i="10"/>
  <c r="V80" i="10"/>
  <c r="CA80" i="10"/>
  <c r="BK80" i="10"/>
  <c r="BA80" i="10"/>
  <c r="AS80" i="10"/>
  <c r="AK80" i="10"/>
  <c r="AC80" i="10"/>
  <c r="U80" i="10"/>
  <c r="BY80" i="10"/>
  <c r="BI80" i="10"/>
  <c r="AZ80" i="10"/>
  <c r="AR80" i="10"/>
  <c r="AJ80" i="10"/>
  <c r="AB80" i="10"/>
  <c r="T80" i="10"/>
  <c r="BW80" i="10"/>
  <c r="BG80" i="10"/>
  <c r="AY80" i="10"/>
  <c r="AQ80" i="10"/>
  <c r="AI80" i="10"/>
  <c r="AA80" i="10"/>
  <c r="S80" i="10"/>
  <c r="CM80" i="10"/>
  <c r="BT80" i="10"/>
  <c r="BF80" i="10"/>
  <c r="AX80" i="10"/>
  <c r="AP80" i="10"/>
  <c r="AH80" i="10"/>
  <c r="Z80" i="10"/>
  <c r="R80" i="10"/>
  <c r="CJ80" i="10"/>
  <c r="CJ61" i="10"/>
  <c r="CB61" i="10"/>
  <c r="BT61" i="10"/>
  <c r="BL61" i="10"/>
  <c r="BD61" i="10"/>
  <c r="AV61" i="10"/>
  <c r="AN61" i="10"/>
  <c r="AF61" i="10"/>
  <c r="X61" i="10"/>
  <c r="CI61" i="10"/>
  <c r="CA61" i="10"/>
  <c r="BS61" i="10"/>
  <c r="BK61" i="10"/>
  <c r="BC61" i="10"/>
  <c r="AU61" i="10"/>
  <c r="AM61" i="10"/>
  <c r="AE61" i="10"/>
  <c r="W61" i="10"/>
  <c r="CH61" i="10"/>
  <c r="BZ61" i="10"/>
  <c r="BR61" i="10"/>
  <c r="BJ61" i="10"/>
  <c r="BB61" i="10"/>
  <c r="AT61" i="10"/>
  <c r="AL61" i="10"/>
  <c r="AD61" i="10"/>
  <c r="V61" i="10"/>
  <c r="CF61" i="10"/>
  <c r="BX61" i="10"/>
  <c r="BP61" i="10"/>
  <c r="BH61" i="10"/>
  <c r="AZ61" i="10"/>
  <c r="AR61" i="10"/>
  <c r="AJ61" i="10"/>
  <c r="AB61" i="10"/>
  <c r="T61" i="10"/>
  <c r="CM61" i="10"/>
  <c r="CE61" i="10"/>
  <c r="BW61" i="10"/>
  <c r="BO61" i="10"/>
  <c r="BG61" i="10"/>
  <c r="AY61" i="10"/>
  <c r="AQ61" i="10"/>
  <c r="AI61" i="10"/>
  <c r="AA61" i="10"/>
  <c r="S61" i="10"/>
  <c r="CM71" i="10"/>
  <c r="CL71" i="10"/>
  <c r="CD71" i="10"/>
  <c r="CE71" i="10" s="1"/>
  <c r="BV71" i="10"/>
  <c r="BW71" i="10" s="1"/>
  <c r="BN71" i="10"/>
  <c r="BO71" i="10" s="1"/>
  <c r="BF71" i="10"/>
  <c r="BG71" i="10" s="1"/>
  <c r="AX71" i="10"/>
  <c r="AY71" i="10" s="1"/>
  <c r="AP71" i="10"/>
  <c r="AQ71" i="10" s="1"/>
  <c r="AH71" i="10"/>
  <c r="AI71" i="10" s="1"/>
  <c r="Z71" i="10"/>
  <c r="AA71" i="10" s="1"/>
  <c r="R71" i="10"/>
  <c r="S71" i="10" s="1"/>
  <c r="AW71" i="10"/>
  <c r="CJ71" i="10"/>
  <c r="CK71" i="10" s="1"/>
  <c r="CB71" i="10"/>
  <c r="CC71" i="10" s="1"/>
  <c r="BT71" i="10"/>
  <c r="BU71" i="10" s="1"/>
  <c r="BL71" i="10"/>
  <c r="BM71" i="10" s="1"/>
  <c r="BD71" i="10"/>
  <c r="BE71" i="10" s="1"/>
  <c r="AV71" i="10"/>
  <c r="AN71" i="10"/>
  <c r="AO71" i="10" s="1"/>
  <c r="AF71" i="10"/>
  <c r="AG71" i="10" s="1"/>
  <c r="X71" i="10"/>
  <c r="Y71" i="10" s="1"/>
  <c r="BS71" i="10"/>
  <c r="CH71" i="10"/>
  <c r="CI71" i="10" s="1"/>
  <c r="BZ71" i="10"/>
  <c r="CA71" i="10" s="1"/>
  <c r="BR71" i="10"/>
  <c r="BJ71" i="10"/>
  <c r="BK71" i="10" s="1"/>
  <c r="BB71" i="10"/>
  <c r="BC71" i="10" s="1"/>
  <c r="AT71" i="10"/>
  <c r="AU71" i="10" s="1"/>
  <c r="AL71" i="10"/>
  <c r="AM71" i="10" s="1"/>
  <c r="AD71" i="10"/>
  <c r="AE71" i="10" s="1"/>
  <c r="V71" i="10"/>
  <c r="W71" i="10" s="1"/>
  <c r="CG71" i="10"/>
  <c r="BQ71" i="10"/>
  <c r="BI71" i="10"/>
  <c r="BA71" i="10"/>
  <c r="U71" i="10"/>
  <c r="T50" i="10"/>
  <c r="AB50" i="10"/>
  <c r="AJ50" i="10"/>
  <c r="AK50" i="10" s="1"/>
  <c r="AR50" i="10"/>
  <c r="AZ50" i="10"/>
  <c r="BA50" i="10" s="1"/>
  <c r="BH50" i="10"/>
  <c r="BP50" i="10"/>
  <c r="BQ50" i="10" s="1"/>
  <c r="BX50" i="10"/>
  <c r="CF50" i="10"/>
  <c r="CG50" i="10" s="1"/>
  <c r="Y61" i="10"/>
  <c r="AS61" i="10"/>
  <c r="BN61" i="10"/>
  <c r="CK61" i="10"/>
  <c r="P63" i="10"/>
  <c r="BZ65" i="10"/>
  <c r="CA65" i="10" s="1"/>
  <c r="AK68" i="10"/>
  <c r="AB71" i="10"/>
  <c r="AC71" i="10" s="1"/>
  <c r="AD73" i="10"/>
  <c r="AE73" i="10" s="1"/>
  <c r="CI78" i="10"/>
  <c r="BX79" i="10"/>
  <c r="AJ81" i="10"/>
  <c r="AK81" i="10" s="1"/>
  <c r="Y85" i="10"/>
  <c r="CI93" i="10"/>
  <c r="CA93" i="10"/>
  <c r="BS93" i="10"/>
  <c r="BK93" i="10"/>
  <c r="BC93" i="10"/>
  <c r="AU93" i="10"/>
  <c r="AM93" i="10"/>
  <c r="AE93" i="10"/>
  <c r="W93" i="10"/>
  <c r="CH93" i="10"/>
  <c r="BZ93" i="10"/>
  <c r="BR93" i="10"/>
  <c r="BJ93" i="10"/>
  <c r="BB93" i="10"/>
  <c r="AT93" i="10"/>
  <c r="AL93" i="10"/>
  <c r="AD93" i="10"/>
  <c r="V93" i="10"/>
  <c r="CG93" i="10"/>
  <c r="BY93" i="10"/>
  <c r="BQ93" i="10"/>
  <c r="BI93" i="10"/>
  <c r="BA93" i="10"/>
  <c r="AS93" i="10"/>
  <c r="AK93" i="10"/>
  <c r="AC93" i="10"/>
  <c r="U93" i="10"/>
  <c r="CF93" i="10"/>
  <c r="CM93" i="10"/>
  <c r="CE93" i="10"/>
  <c r="BW93" i="10"/>
  <c r="BO93" i="10"/>
  <c r="BG93" i="10"/>
  <c r="AY93" i="10"/>
  <c r="AQ93" i="10"/>
  <c r="AI93" i="10"/>
  <c r="AA93" i="10"/>
  <c r="S93" i="10"/>
  <c r="CL93" i="10"/>
  <c r="CD93" i="10"/>
  <c r="BV93" i="10"/>
  <c r="BN93" i="10"/>
  <c r="BF93" i="10"/>
  <c r="AX93" i="10"/>
  <c r="AP93" i="10"/>
  <c r="AH93" i="10"/>
  <c r="Z93" i="10"/>
  <c r="R93" i="10"/>
  <c r="BP93" i="10"/>
  <c r="AV93" i="10"/>
  <c r="Y93" i="10"/>
  <c r="CK93" i="10"/>
  <c r="BM93" i="10"/>
  <c r="AR93" i="10"/>
  <c r="X93" i="10"/>
  <c r="CJ93" i="10"/>
  <c r="BL93" i="10"/>
  <c r="AO93" i="10"/>
  <c r="T93" i="10"/>
  <c r="CC93" i="10"/>
  <c r="BH93" i="10"/>
  <c r="AN93" i="10"/>
  <c r="CB93" i="10"/>
  <c r="BE93" i="10"/>
  <c r="AJ93" i="10"/>
  <c r="BX93" i="10"/>
  <c r="BD93" i="10"/>
  <c r="AG93" i="10"/>
  <c r="BU93" i="10"/>
  <c r="AZ93" i="10"/>
  <c r="AF93" i="10"/>
  <c r="CH96" i="10"/>
  <c r="CI96" i="10" s="1"/>
  <c r="BZ96" i="10"/>
  <c r="CA96" i="10" s="1"/>
  <c r="BR96" i="10"/>
  <c r="BS96" i="10" s="1"/>
  <c r="CF96" i="10"/>
  <c r="CG96" i="10" s="1"/>
  <c r="BX96" i="10"/>
  <c r="BY96" i="10" s="1"/>
  <c r="BP96" i="10"/>
  <c r="BQ96" i="10" s="1"/>
  <c r="BH96" i="10"/>
  <c r="BI96" i="10" s="1"/>
  <c r="BT96" i="10"/>
  <c r="BU96" i="10" s="1"/>
  <c r="AX96" i="10"/>
  <c r="AY96" i="10" s="1"/>
  <c r="AN96" i="10"/>
  <c r="AO96" i="10" s="1"/>
  <c r="BN96" i="10"/>
  <c r="BO96" i="10" s="1"/>
  <c r="AV96" i="10"/>
  <c r="AW96" i="10" s="1"/>
  <c r="AD96" i="10"/>
  <c r="AE96" i="10" s="1"/>
  <c r="V96" i="10"/>
  <c r="W96" i="10" s="1"/>
  <c r="BL96" i="10"/>
  <c r="BM96" i="10" s="1"/>
  <c r="AL96" i="10"/>
  <c r="AM96" i="10" s="1"/>
  <c r="CL96" i="10"/>
  <c r="CM96" i="10" s="1"/>
  <c r="BJ96" i="10"/>
  <c r="BK96" i="10" s="1"/>
  <c r="AT96" i="10"/>
  <c r="AU96" i="10" s="1"/>
  <c r="AK96" i="10"/>
  <c r="AB96" i="10"/>
  <c r="AC96" i="10" s="1"/>
  <c r="T96" i="10"/>
  <c r="U96" i="10" s="1"/>
  <c r="CJ96" i="10"/>
  <c r="CK96" i="10" s="1"/>
  <c r="BF96" i="10"/>
  <c r="BG96" i="10" s="1"/>
  <c r="AJ96" i="10"/>
  <c r="AA96" i="10"/>
  <c r="S96" i="10"/>
  <c r="CD96" i="10"/>
  <c r="CE96" i="10" s="1"/>
  <c r="BD96" i="10"/>
  <c r="BE96" i="10" s="1"/>
  <c r="AR96" i="10"/>
  <c r="AS96" i="10" s="1"/>
  <c r="AH96" i="10"/>
  <c r="AI96" i="10" s="1"/>
  <c r="Z96" i="10"/>
  <c r="R96" i="10"/>
  <c r="CB96" i="10"/>
  <c r="CC96" i="10" s="1"/>
  <c r="BB96" i="10"/>
  <c r="BC96" i="10" s="1"/>
  <c r="AP96" i="10"/>
  <c r="AQ96" i="10" s="1"/>
  <c r="AG96" i="10"/>
  <c r="X96" i="10"/>
  <c r="Y96" i="10" s="1"/>
  <c r="BV96" i="10"/>
  <c r="BW96" i="10" s="1"/>
  <c r="AZ96" i="10"/>
  <c r="BA96" i="10" s="1"/>
  <c r="AX61" i="10"/>
  <c r="AV50" i="10"/>
  <c r="AW50" i="10" s="1"/>
  <c r="U50" i="10"/>
  <c r="AC50" i="10"/>
  <c r="AS50" i="10"/>
  <c r="BI50" i="10"/>
  <c r="BY50" i="10"/>
  <c r="Z61" i="10"/>
  <c r="AW61" i="10"/>
  <c r="BQ61" i="10"/>
  <c r="CL61" i="10"/>
  <c r="AL65" i="10"/>
  <c r="AM65" i="10" s="1"/>
  <c r="BI65" i="10"/>
  <c r="CC65" i="10"/>
  <c r="AS68" i="10"/>
  <c r="J69" i="10"/>
  <c r="P69" i="10" s="1"/>
  <c r="P70" i="10"/>
  <c r="AJ71" i="10"/>
  <c r="AK71" i="10" s="1"/>
  <c r="AL73" i="10"/>
  <c r="AM73" i="10" s="1"/>
  <c r="T79" i="10"/>
  <c r="CF79" i="10"/>
  <c r="Y80" i="10"/>
  <c r="BD81" i="10"/>
  <c r="BE81" i="10" s="1"/>
  <c r="AV85" i="10"/>
  <c r="AV88" i="10"/>
  <c r="AW88" i="10" s="1"/>
  <c r="R72" i="10"/>
  <c r="S72" i="10" s="1"/>
  <c r="Z72" i="10"/>
  <c r="AA72" i="10" s="1"/>
  <c r="AH72" i="10"/>
  <c r="AI72" i="10" s="1"/>
  <c r="AP72" i="10"/>
  <c r="AQ72" i="10" s="1"/>
  <c r="AX72" i="10"/>
  <c r="AY72" i="10" s="1"/>
  <c r="BF72" i="10"/>
  <c r="BG72" i="10" s="1"/>
  <c r="BN72" i="10"/>
  <c r="BV72" i="10"/>
  <c r="BW72" i="10" s="1"/>
  <c r="CD72" i="10"/>
  <c r="CE72" i="10" s="1"/>
  <c r="CL72" i="10"/>
  <c r="CM72" i="10" s="1"/>
  <c r="O82" i="10"/>
  <c r="P82" i="10" s="1"/>
  <c r="J83" i="10"/>
  <c r="P83" i="10" s="1"/>
  <c r="Y86" i="10"/>
  <c r="AT86" i="10"/>
  <c r="BQ86" i="10"/>
  <c r="CK86" i="10"/>
  <c r="T89" i="10"/>
  <c r="U89" i="10" s="1"/>
  <c r="AN89" i="10"/>
  <c r="AO89" i="10" s="1"/>
  <c r="BI89" i="10"/>
  <c r="CF89" i="10"/>
  <c r="CG89" i="10" s="1"/>
  <c r="P94" i="10"/>
  <c r="P95" i="10"/>
  <c r="BO72" i="10"/>
  <c r="AC86" i="10"/>
  <c r="AW86" i="10"/>
  <c r="AR89" i="10"/>
  <c r="AS89" i="10" s="1"/>
  <c r="BL89" i="10"/>
  <c r="T72" i="10"/>
  <c r="U72" i="10" s="1"/>
  <c r="AB72" i="10"/>
  <c r="AC72" i="10" s="1"/>
  <c r="AJ72" i="10"/>
  <c r="AK72" i="10" s="1"/>
  <c r="AR72" i="10"/>
  <c r="AZ72" i="10"/>
  <c r="BA72" i="10" s="1"/>
  <c r="BH72" i="10"/>
  <c r="BP72" i="10"/>
  <c r="BQ72" i="10" s="1"/>
  <c r="BX72" i="10"/>
  <c r="BY72" i="10" s="1"/>
  <c r="CF72" i="10"/>
  <c r="CG72" i="10" s="1"/>
  <c r="CF86" i="10"/>
  <c r="BX86" i="10"/>
  <c r="BP86" i="10"/>
  <c r="BH86" i="10"/>
  <c r="AZ86" i="10"/>
  <c r="AR86" i="10"/>
  <c r="AJ86" i="10"/>
  <c r="AB86" i="10"/>
  <c r="T86" i="10"/>
  <c r="CM86" i="10"/>
  <c r="CE86" i="10"/>
  <c r="BW86" i="10"/>
  <c r="BO86" i="10"/>
  <c r="BG86" i="10"/>
  <c r="AY86" i="10"/>
  <c r="AQ86" i="10"/>
  <c r="AI86" i="10"/>
  <c r="AA86" i="10"/>
  <c r="S86" i="10"/>
  <c r="CL86" i="10"/>
  <c r="CD86" i="10"/>
  <c r="BV86" i="10"/>
  <c r="BN86" i="10"/>
  <c r="BF86" i="10"/>
  <c r="AX86" i="10"/>
  <c r="AP86" i="10"/>
  <c r="AH86" i="10"/>
  <c r="Z86" i="10"/>
  <c r="R86" i="10"/>
  <c r="CJ86" i="10"/>
  <c r="CB86" i="10"/>
  <c r="BT86" i="10"/>
  <c r="BL86" i="10"/>
  <c r="BD86" i="10"/>
  <c r="AV86" i="10"/>
  <c r="AN86" i="10"/>
  <c r="AF86" i="10"/>
  <c r="X86" i="10"/>
  <c r="CI86" i="10"/>
  <c r="CA86" i="10"/>
  <c r="BS86" i="10"/>
  <c r="BK86" i="10"/>
  <c r="BC86" i="10"/>
  <c r="AU86" i="10"/>
  <c r="AM86" i="10"/>
  <c r="AE86" i="10"/>
  <c r="W86" i="10"/>
  <c r="AD86" i="10"/>
  <c r="BA86" i="10"/>
  <c r="BU86" i="10"/>
  <c r="X89" i="10"/>
  <c r="BP89" i="10"/>
  <c r="CJ89" i="10"/>
  <c r="CK89" i="10" s="1"/>
  <c r="AS72" i="10"/>
  <c r="BI72" i="10"/>
  <c r="AG86" i="10"/>
  <c r="BB86" i="10"/>
  <c r="BY86" i="10"/>
  <c r="J87" i="10"/>
  <c r="P87" i="10" s="1"/>
  <c r="AB89" i="10"/>
  <c r="AC89" i="10" s="1"/>
  <c r="AV89" i="10"/>
  <c r="BQ89" i="10"/>
  <c r="CH104" i="10"/>
  <c r="CI104" i="10" s="1"/>
  <c r="BZ104" i="10"/>
  <c r="CA104" i="10" s="1"/>
  <c r="BR104" i="10"/>
  <c r="BS104" i="10" s="1"/>
  <c r="BJ104" i="10"/>
  <c r="BK104" i="10" s="1"/>
  <c r="BB104" i="10"/>
  <c r="BC104" i="10" s="1"/>
  <c r="AT104" i="10"/>
  <c r="AU104" i="10" s="1"/>
  <c r="AL104" i="10"/>
  <c r="AM104" i="10" s="1"/>
  <c r="AD104" i="10"/>
  <c r="AE104" i="10" s="1"/>
  <c r="V104" i="10"/>
  <c r="W104" i="10" s="1"/>
  <c r="CG104" i="10"/>
  <c r="CF104" i="10"/>
  <c r="BX104" i="10"/>
  <c r="BY104" i="10" s="1"/>
  <c r="BP104" i="10"/>
  <c r="BQ104" i="10" s="1"/>
  <c r="BH104" i="10"/>
  <c r="BI104" i="10" s="1"/>
  <c r="AZ104" i="10"/>
  <c r="BA104" i="10" s="1"/>
  <c r="AR104" i="10"/>
  <c r="AS104" i="10" s="1"/>
  <c r="AJ104" i="10"/>
  <c r="AK104" i="10" s="1"/>
  <c r="AB104" i="10"/>
  <c r="AC104" i="10" s="1"/>
  <c r="T104" i="10"/>
  <c r="U104" i="10" s="1"/>
  <c r="CL104" i="10"/>
  <c r="CM104" i="10" s="1"/>
  <c r="CD104" i="10"/>
  <c r="CE104" i="10" s="1"/>
  <c r="BV104" i="10"/>
  <c r="BW104" i="10" s="1"/>
  <c r="BN104" i="10"/>
  <c r="BO104" i="10" s="1"/>
  <c r="BF104" i="10"/>
  <c r="BG104" i="10" s="1"/>
  <c r="AX104" i="10"/>
  <c r="AY104" i="10" s="1"/>
  <c r="AP104" i="10"/>
  <c r="AQ104" i="10" s="1"/>
  <c r="AH104" i="10"/>
  <c r="AI104" i="10" s="1"/>
  <c r="Z104" i="10"/>
  <c r="AA104" i="10" s="1"/>
  <c r="R104" i="10"/>
  <c r="S104" i="10" s="1"/>
  <c r="CC104" i="10"/>
  <c r="BT104" i="10"/>
  <c r="BU104" i="10" s="1"/>
  <c r="BL104" i="10"/>
  <c r="BM104" i="10" s="1"/>
  <c r="BD104" i="10"/>
  <c r="BE104" i="10" s="1"/>
  <c r="AV104" i="10"/>
  <c r="AW104" i="10" s="1"/>
  <c r="AN104" i="10"/>
  <c r="AO104" i="10" s="1"/>
  <c r="AF104" i="10"/>
  <c r="AG104" i="10" s="1"/>
  <c r="CJ104" i="10"/>
  <c r="CK104" i="10" s="1"/>
  <c r="X104" i="10"/>
  <c r="Y104" i="10" s="1"/>
  <c r="V72" i="10"/>
  <c r="W72" i="10" s="1"/>
  <c r="AD72" i="10"/>
  <c r="AE72" i="10" s="1"/>
  <c r="AL72" i="10"/>
  <c r="AM72" i="10" s="1"/>
  <c r="AT72" i="10"/>
  <c r="AU72" i="10" s="1"/>
  <c r="BB72" i="10"/>
  <c r="BJ72" i="10"/>
  <c r="BR72" i="10"/>
  <c r="BS72" i="10" s="1"/>
  <c r="BZ72" i="10"/>
  <c r="CH72" i="10"/>
  <c r="CI72" i="10" s="1"/>
  <c r="P84" i="10"/>
  <c r="AK86" i="10"/>
  <c r="BE86" i="10"/>
  <c r="BZ86" i="10"/>
  <c r="AZ89" i="10"/>
  <c r="BT89" i="10"/>
  <c r="BU89" i="10" s="1"/>
  <c r="BC72" i="10"/>
  <c r="BK72" i="10"/>
  <c r="CA72" i="10"/>
  <c r="AL86" i="10"/>
  <c r="BI86" i="10"/>
  <c r="CC86" i="10"/>
  <c r="O89" i="10"/>
  <c r="AF89" i="10"/>
  <c r="AG89" i="10" s="1"/>
  <c r="BA89" i="10"/>
  <c r="J90" i="10"/>
  <c r="P90" i="10" s="1"/>
  <c r="X72" i="10"/>
  <c r="Y72" i="10" s="1"/>
  <c r="AF72" i="10"/>
  <c r="AG72" i="10" s="1"/>
  <c r="AN72" i="10"/>
  <c r="AO72" i="10" s="1"/>
  <c r="AV72" i="10"/>
  <c r="AW72" i="10" s="1"/>
  <c r="BD72" i="10"/>
  <c r="BE72" i="10" s="1"/>
  <c r="BL72" i="10"/>
  <c r="BM72" i="10" s="1"/>
  <c r="BT72" i="10"/>
  <c r="BU72" i="10" s="1"/>
  <c r="CB72" i="10"/>
  <c r="CC72" i="10" s="1"/>
  <c r="AO86" i="10"/>
  <c r="BJ86" i="10"/>
  <c r="CG86" i="10"/>
  <c r="S89" i="10"/>
  <c r="CL89" i="10"/>
  <c r="CM89" i="10" s="1"/>
  <c r="CD89" i="10"/>
  <c r="CE89" i="10" s="1"/>
  <c r="BV89" i="10"/>
  <c r="BW89" i="10" s="1"/>
  <c r="BN89" i="10"/>
  <c r="BO89" i="10" s="1"/>
  <c r="BF89" i="10"/>
  <c r="BG89" i="10" s="1"/>
  <c r="AX89" i="10"/>
  <c r="AY89" i="10" s="1"/>
  <c r="AP89" i="10"/>
  <c r="AQ89" i="10" s="1"/>
  <c r="AH89" i="10"/>
  <c r="AI89" i="10" s="1"/>
  <c r="Z89" i="10"/>
  <c r="AA89" i="10" s="1"/>
  <c r="R89" i="10"/>
  <c r="BM89" i="10"/>
  <c r="AW89" i="10"/>
  <c r="Y89" i="10"/>
  <c r="CA89" i="10"/>
  <c r="CH89" i="10"/>
  <c r="CI89" i="10" s="1"/>
  <c r="BZ89" i="10"/>
  <c r="BR89" i="10"/>
  <c r="BS89" i="10" s="1"/>
  <c r="BJ89" i="10"/>
  <c r="BK89" i="10" s="1"/>
  <c r="BB89" i="10"/>
  <c r="BC89" i="10" s="1"/>
  <c r="AT89" i="10"/>
  <c r="AU89" i="10" s="1"/>
  <c r="AL89" i="10"/>
  <c r="AM89" i="10" s="1"/>
  <c r="AD89" i="10"/>
  <c r="AE89" i="10" s="1"/>
  <c r="V89" i="10"/>
  <c r="W89" i="10" s="1"/>
  <c r="AJ89" i="10"/>
  <c r="AK89" i="10" s="1"/>
  <c r="BD89" i="10"/>
  <c r="BE89" i="10" s="1"/>
  <c r="BP100" i="10"/>
  <c r="CF110" i="10"/>
  <c r="CG110" i="10" s="1"/>
  <c r="BX110" i="10"/>
  <c r="BY110" i="10" s="1"/>
  <c r="BP110" i="10"/>
  <c r="BQ110" i="10" s="1"/>
  <c r="BH110" i="10"/>
  <c r="BI110" i="10" s="1"/>
  <c r="AZ110" i="10"/>
  <c r="BA110" i="10" s="1"/>
  <c r="AR110" i="10"/>
  <c r="AS110" i="10" s="1"/>
  <c r="AJ110" i="10"/>
  <c r="AK110" i="10" s="1"/>
  <c r="AB110" i="10"/>
  <c r="AC110" i="10" s="1"/>
  <c r="T110" i="10"/>
  <c r="U110" i="10" s="1"/>
  <c r="CL110" i="10"/>
  <c r="CM110" i="10" s="1"/>
  <c r="CD110" i="10"/>
  <c r="CE110" i="10" s="1"/>
  <c r="BV110" i="10"/>
  <c r="BW110" i="10" s="1"/>
  <c r="BN110" i="10"/>
  <c r="BO110" i="10" s="1"/>
  <c r="BF110" i="10"/>
  <c r="BG110" i="10" s="1"/>
  <c r="AX110" i="10"/>
  <c r="AY110" i="10" s="1"/>
  <c r="AP110" i="10"/>
  <c r="AQ110" i="10" s="1"/>
  <c r="AH110" i="10"/>
  <c r="AI110" i="10" s="1"/>
  <c r="Z110" i="10"/>
  <c r="AA110" i="10" s="1"/>
  <c r="R110" i="10"/>
  <c r="S110" i="10" s="1"/>
  <c r="CK110" i="10"/>
  <c r="Y110" i="10"/>
  <c r="CJ110" i="10"/>
  <c r="CB110" i="10"/>
  <c r="CC110" i="10" s="1"/>
  <c r="BT110" i="10"/>
  <c r="BU110" i="10" s="1"/>
  <c r="BL110" i="10"/>
  <c r="BM110" i="10" s="1"/>
  <c r="BD110" i="10"/>
  <c r="BE110" i="10" s="1"/>
  <c r="AV110" i="10"/>
  <c r="AW110" i="10" s="1"/>
  <c r="AN110" i="10"/>
  <c r="AO110" i="10" s="1"/>
  <c r="AF110" i="10"/>
  <c r="AG110" i="10" s="1"/>
  <c r="X110" i="10"/>
  <c r="BK110" i="10"/>
  <c r="AE110" i="10"/>
  <c r="AT110" i="10"/>
  <c r="AU110" i="10" s="1"/>
  <c r="P111" i="10"/>
  <c r="BX100" i="10"/>
  <c r="BB110" i="10"/>
  <c r="BC110" i="10" s="1"/>
  <c r="T100" i="10"/>
  <c r="CF100" i="10"/>
  <c r="CH107" i="10"/>
  <c r="CI107" i="10" s="1"/>
  <c r="BZ107" i="10"/>
  <c r="CA107" i="10" s="1"/>
  <c r="BR107" i="10"/>
  <c r="BJ107" i="10"/>
  <c r="BK107" i="10" s="1"/>
  <c r="BB107" i="10"/>
  <c r="BC107" i="10" s="1"/>
  <c r="AT107" i="10"/>
  <c r="AU107" i="10" s="1"/>
  <c r="AL107" i="10"/>
  <c r="AM107" i="10" s="1"/>
  <c r="AD107" i="10"/>
  <c r="AE107" i="10" s="1"/>
  <c r="V107" i="10"/>
  <c r="W107" i="10" s="1"/>
  <c r="AK107" i="10"/>
  <c r="CF107" i="10"/>
  <c r="CG107" i="10" s="1"/>
  <c r="BX107" i="10"/>
  <c r="BY107" i="10" s="1"/>
  <c r="BP107" i="10"/>
  <c r="BQ107" i="10" s="1"/>
  <c r="BH107" i="10"/>
  <c r="BI107" i="10" s="1"/>
  <c r="AZ107" i="10"/>
  <c r="BA107" i="10" s="1"/>
  <c r="AR107" i="10"/>
  <c r="AS107" i="10" s="1"/>
  <c r="AJ107" i="10"/>
  <c r="AB107" i="10"/>
  <c r="AC107" i="10" s="1"/>
  <c r="T107" i="10"/>
  <c r="U107" i="10" s="1"/>
  <c r="BG107" i="10"/>
  <c r="AY107" i="10"/>
  <c r="CL107" i="10"/>
  <c r="CM107" i="10" s="1"/>
  <c r="CD107" i="10"/>
  <c r="CE107" i="10" s="1"/>
  <c r="BV107" i="10"/>
  <c r="BW107" i="10" s="1"/>
  <c r="BN107" i="10"/>
  <c r="BO107" i="10" s="1"/>
  <c r="BF107" i="10"/>
  <c r="AX107" i="10"/>
  <c r="AP107" i="10"/>
  <c r="AQ107" i="10" s="1"/>
  <c r="AH107" i="10"/>
  <c r="AI107" i="10" s="1"/>
  <c r="Z107" i="10"/>
  <c r="AA107" i="10" s="1"/>
  <c r="R107" i="10"/>
  <c r="S107" i="10" s="1"/>
  <c r="CK107" i="10"/>
  <c r="CJ107" i="10"/>
  <c r="CB107" i="10"/>
  <c r="CC107" i="10" s="1"/>
  <c r="BT107" i="10"/>
  <c r="BU107" i="10" s="1"/>
  <c r="BL107" i="10"/>
  <c r="BM107" i="10" s="1"/>
  <c r="BD107" i="10"/>
  <c r="BE107" i="10" s="1"/>
  <c r="AV107" i="10"/>
  <c r="AW107" i="10" s="1"/>
  <c r="AN107" i="10"/>
  <c r="AO107" i="10" s="1"/>
  <c r="AF107" i="10"/>
  <c r="AG107" i="10" s="1"/>
  <c r="X107" i="10"/>
  <c r="Y107" i="10" s="1"/>
  <c r="CB109" i="10"/>
  <c r="CC109" i="10" s="1"/>
  <c r="BT109" i="10"/>
  <c r="BU109" i="10" s="1"/>
  <c r="BL109" i="10"/>
  <c r="BM109" i="10" s="1"/>
  <c r="BD109" i="10"/>
  <c r="AV109" i="10"/>
  <c r="AW109" i="10" s="1"/>
  <c r="CH109" i="10"/>
  <c r="CI109" i="10" s="1"/>
  <c r="BZ109" i="10"/>
  <c r="CA109" i="10" s="1"/>
  <c r="BR109" i="10"/>
  <c r="BS109" i="10" s="1"/>
  <c r="AL109" i="10"/>
  <c r="AM109" i="10" s="1"/>
  <c r="AD109" i="10"/>
  <c r="AE109" i="10" s="1"/>
  <c r="V109" i="10"/>
  <c r="W109" i="10" s="1"/>
  <c r="BH109" i="10"/>
  <c r="BI109" i="10" s="1"/>
  <c r="AZ109" i="10"/>
  <c r="BA109" i="10" s="1"/>
  <c r="AR109" i="10"/>
  <c r="AS109" i="10" s="1"/>
  <c r="AJ109" i="10"/>
  <c r="AK109" i="10" s="1"/>
  <c r="AB109" i="10"/>
  <c r="AC109" i="10" s="1"/>
  <c r="CL109" i="10"/>
  <c r="CM109" i="10" s="1"/>
  <c r="CD109" i="10"/>
  <c r="BV109" i="10"/>
  <c r="BW109" i="10" s="1"/>
  <c r="BN109" i="10"/>
  <c r="BO109" i="10" s="1"/>
  <c r="BF109" i="10"/>
  <c r="BG109" i="10" s="1"/>
  <c r="Z109" i="10"/>
  <c r="AA109" i="10" s="1"/>
  <c r="R109" i="10"/>
  <c r="BE109" i="10"/>
  <c r="AB100" i="10"/>
  <c r="AX103" i="10"/>
  <c r="AO103" i="10"/>
  <c r="CB103" i="10"/>
  <c r="BT103" i="10"/>
  <c r="BL103" i="10"/>
  <c r="BS103" i="10"/>
  <c r="AD103" i="10"/>
  <c r="V103" i="10"/>
  <c r="CG103" i="10"/>
  <c r="BY103" i="10"/>
  <c r="CF103" i="10"/>
  <c r="CF105" i="10"/>
  <c r="BX105" i="10"/>
  <c r="BP105" i="10"/>
  <c r="BH105" i="10"/>
  <c r="AZ105" i="10"/>
  <c r="AR105" i="10"/>
  <c r="AJ105" i="10"/>
  <c r="AB105" i="10"/>
  <c r="T105" i="10"/>
  <c r="CM105" i="10"/>
  <c r="CE105" i="10"/>
  <c r="BW105" i="10"/>
  <c r="BO105" i="10"/>
  <c r="BG105" i="10"/>
  <c r="AY105" i="10"/>
  <c r="AQ105" i="10"/>
  <c r="AI105" i="10"/>
  <c r="AA105" i="10"/>
  <c r="S105" i="10"/>
  <c r="CL105" i="10"/>
  <c r="CD105" i="10"/>
  <c r="BV105" i="10"/>
  <c r="BN105" i="10"/>
  <c r="BF105" i="10"/>
  <c r="AX105" i="10"/>
  <c r="AP105" i="10"/>
  <c r="AH105" i="10"/>
  <c r="Z105" i="10"/>
  <c r="R105" i="10"/>
  <c r="CK105" i="10"/>
  <c r="CC105" i="10"/>
  <c r="BU105" i="10"/>
  <c r="BM105" i="10"/>
  <c r="BE105" i="10"/>
  <c r="AW105" i="10"/>
  <c r="AO105" i="10"/>
  <c r="AG105" i="10"/>
  <c r="Y105" i="10"/>
  <c r="CJ105" i="10"/>
  <c r="CB105" i="10"/>
  <c r="BT105" i="10"/>
  <c r="BL105" i="10"/>
  <c r="BD105" i="10"/>
  <c r="AV105" i="10"/>
  <c r="AN105" i="10"/>
  <c r="AF105" i="10"/>
  <c r="X105" i="10"/>
  <c r="CI105" i="10"/>
  <c r="CA105" i="10"/>
  <c r="BS105" i="10"/>
  <c r="BK105" i="10"/>
  <c r="BC105" i="10"/>
  <c r="AU105" i="10"/>
  <c r="AM105" i="10"/>
  <c r="AE105" i="10"/>
  <c r="W105" i="10"/>
  <c r="CH105" i="10"/>
  <c r="BZ105" i="10"/>
  <c r="BR105" i="10"/>
  <c r="BJ105" i="10"/>
  <c r="BB105" i="10"/>
  <c r="AT105" i="10"/>
  <c r="AL105" i="10"/>
  <c r="AD105" i="10"/>
  <c r="V105" i="10"/>
  <c r="BA105" i="10"/>
  <c r="CM108" i="10"/>
  <c r="CE108" i="10"/>
  <c r="BW108" i="10"/>
  <c r="CD108" i="10"/>
  <c r="AH108" i="10"/>
  <c r="Z108" i="10"/>
  <c r="R108" i="10"/>
  <c r="CK108" i="10"/>
  <c r="CJ108" i="10"/>
  <c r="AN108" i="10"/>
  <c r="AF108" i="10"/>
  <c r="X108" i="10"/>
  <c r="CA108" i="10"/>
  <c r="BZ108" i="10"/>
  <c r="AL108" i="10"/>
  <c r="V108" i="10"/>
  <c r="CG108" i="10"/>
  <c r="BY108" i="10"/>
  <c r="AZ108" i="10"/>
  <c r="BR110" i="10"/>
  <c r="BS110" i="10" s="1"/>
  <c r="R113" i="10"/>
  <c r="S113" i="10" s="1"/>
  <c r="AO98" i="10"/>
  <c r="CJ98" i="10"/>
  <c r="CK98" i="10" s="1"/>
  <c r="CB98" i="10"/>
  <c r="CC98" i="10" s="1"/>
  <c r="BT98" i="10"/>
  <c r="BU98" i="10" s="1"/>
  <c r="BL98" i="10"/>
  <c r="BM98" i="10" s="1"/>
  <c r="BD98" i="10"/>
  <c r="BE98" i="10" s="1"/>
  <c r="AV98" i="10"/>
  <c r="AW98" i="10" s="1"/>
  <c r="AN98" i="10"/>
  <c r="AF98" i="10"/>
  <c r="AG98" i="10" s="1"/>
  <c r="X98" i="10"/>
  <c r="Y98" i="10" s="1"/>
  <c r="CI98" i="10"/>
  <c r="AM98" i="10"/>
  <c r="CH98" i="10"/>
  <c r="BZ98" i="10"/>
  <c r="CA98" i="10" s="1"/>
  <c r="BR98" i="10"/>
  <c r="BS98" i="10" s="1"/>
  <c r="BJ98" i="10"/>
  <c r="BK98" i="10" s="1"/>
  <c r="BB98" i="10"/>
  <c r="BC98" i="10" s="1"/>
  <c r="AT98" i="10"/>
  <c r="AU98" i="10" s="1"/>
  <c r="AL98" i="10"/>
  <c r="AD98" i="10"/>
  <c r="AE98" i="10" s="1"/>
  <c r="V98" i="10"/>
  <c r="W98" i="10" s="1"/>
  <c r="BA98" i="10"/>
  <c r="CF98" i="10"/>
  <c r="CG98" i="10" s="1"/>
  <c r="BX98" i="10"/>
  <c r="BY98" i="10" s="1"/>
  <c r="BP98" i="10"/>
  <c r="BQ98" i="10" s="1"/>
  <c r="BH98" i="10"/>
  <c r="BI98" i="10" s="1"/>
  <c r="AZ98" i="10"/>
  <c r="AR98" i="10"/>
  <c r="AS98" i="10" s="1"/>
  <c r="AJ98" i="10"/>
  <c r="AK98" i="10" s="1"/>
  <c r="AB98" i="10"/>
  <c r="AC98" i="10" s="1"/>
  <c r="T98" i="10"/>
  <c r="U98" i="10" s="1"/>
  <c r="CM98" i="10"/>
  <c r="BO98" i="10"/>
  <c r="AI98" i="10"/>
  <c r="AA98" i="10"/>
  <c r="S98" i="10"/>
  <c r="AP98" i="10"/>
  <c r="AQ98" i="10" s="1"/>
  <c r="AJ100" i="10"/>
  <c r="BI105" i="10"/>
  <c r="BZ110" i="10"/>
  <c r="CA110" i="10" s="1"/>
  <c r="AX98" i="10"/>
  <c r="AY98" i="10" s="1"/>
  <c r="CH99" i="10"/>
  <c r="CI99" i="10" s="1"/>
  <c r="BZ99" i="10"/>
  <c r="CA99" i="10" s="1"/>
  <c r="BR99" i="10"/>
  <c r="BS99" i="10" s="1"/>
  <c r="BJ99" i="10"/>
  <c r="BK99" i="10" s="1"/>
  <c r="BB99" i="10"/>
  <c r="BC99" i="10" s="1"/>
  <c r="AT99" i="10"/>
  <c r="AU99" i="10" s="1"/>
  <c r="AL99" i="10"/>
  <c r="AM99" i="10" s="1"/>
  <c r="AD99" i="10"/>
  <c r="AE99" i="10" s="1"/>
  <c r="V99" i="10"/>
  <c r="W99" i="10" s="1"/>
  <c r="CF99" i="10"/>
  <c r="CG99" i="10" s="1"/>
  <c r="BX99" i="10"/>
  <c r="BY99" i="10" s="1"/>
  <c r="BP99" i="10"/>
  <c r="BQ99" i="10" s="1"/>
  <c r="BH99" i="10"/>
  <c r="BI99" i="10" s="1"/>
  <c r="AZ99" i="10"/>
  <c r="BA99" i="10" s="1"/>
  <c r="AR99" i="10"/>
  <c r="AS99" i="10" s="1"/>
  <c r="AJ99" i="10"/>
  <c r="AK99" i="10" s="1"/>
  <c r="AB99" i="10"/>
  <c r="AC99" i="10" s="1"/>
  <c r="T99" i="10"/>
  <c r="U99" i="10" s="1"/>
  <c r="AQ99" i="10"/>
  <c r="CL99" i="10"/>
  <c r="CM99" i="10" s="1"/>
  <c r="CD99" i="10"/>
  <c r="CE99" i="10" s="1"/>
  <c r="BV99" i="10"/>
  <c r="BW99" i="10" s="1"/>
  <c r="BN99" i="10"/>
  <c r="BO99" i="10" s="1"/>
  <c r="BF99" i="10"/>
  <c r="BG99" i="10" s="1"/>
  <c r="AX99" i="10"/>
  <c r="AY99" i="10" s="1"/>
  <c r="AP99" i="10"/>
  <c r="AH99" i="10"/>
  <c r="AI99" i="10" s="1"/>
  <c r="Z99" i="10"/>
  <c r="AA99" i="10" s="1"/>
  <c r="R99" i="10"/>
  <c r="S99" i="10" s="1"/>
  <c r="CJ99" i="10"/>
  <c r="CK99" i="10" s="1"/>
  <c r="CB99" i="10"/>
  <c r="CC99" i="10" s="1"/>
  <c r="BT99" i="10"/>
  <c r="BU99" i="10" s="1"/>
  <c r="BL99" i="10"/>
  <c r="BM99" i="10" s="1"/>
  <c r="BD99" i="10"/>
  <c r="BE99" i="10" s="1"/>
  <c r="AV99" i="10"/>
  <c r="AW99" i="10" s="1"/>
  <c r="AN99" i="10"/>
  <c r="AO99" i="10" s="1"/>
  <c r="AF99" i="10"/>
  <c r="AG99" i="10" s="1"/>
  <c r="X99" i="10"/>
  <c r="Y99" i="10" s="1"/>
  <c r="P101" i="10"/>
  <c r="BO103" i="10"/>
  <c r="BQ105" i="10"/>
  <c r="BS107" i="10"/>
  <c r="BP108" i="10"/>
  <c r="V110" i="10"/>
  <c r="W110" i="10" s="1"/>
  <c r="CH110" i="10"/>
  <c r="CI110" i="10" s="1"/>
  <c r="CF97" i="10"/>
  <c r="CG97" i="10" s="1"/>
  <c r="BX97" i="10"/>
  <c r="BY97" i="10" s="1"/>
  <c r="BP97" i="10"/>
  <c r="BQ97" i="10" s="1"/>
  <c r="BH97" i="10"/>
  <c r="BI97" i="10" s="1"/>
  <c r="AZ97" i="10"/>
  <c r="BA97" i="10" s="1"/>
  <c r="AR97" i="10"/>
  <c r="AS97" i="10" s="1"/>
  <c r="AJ97" i="10"/>
  <c r="AK97" i="10" s="1"/>
  <c r="AB97" i="10"/>
  <c r="AC97" i="10" s="1"/>
  <c r="T97" i="10"/>
  <c r="U97" i="10" s="1"/>
  <c r="AY97" i="10"/>
  <c r="CL97" i="10"/>
  <c r="CM97" i="10" s="1"/>
  <c r="CD97" i="10"/>
  <c r="CE97" i="10" s="1"/>
  <c r="BV97" i="10"/>
  <c r="BW97" i="10" s="1"/>
  <c r="BN97" i="10"/>
  <c r="BO97" i="10" s="1"/>
  <c r="BF97" i="10"/>
  <c r="BG97" i="10" s="1"/>
  <c r="AX97" i="10"/>
  <c r="AP97" i="10"/>
  <c r="AQ97" i="10" s="1"/>
  <c r="AH97" i="10"/>
  <c r="AI97" i="10" s="1"/>
  <c r="Z97" i="10"/>
  <c r="AA97" i="10" s="1"/>
  <c r="R97" i="10"/>
  <c r="S97" i="10" s="1"/>
  <c r="CC97" i="10"/>
  <c r="AW97" i="10"/>
  <c r="CJ97" i="10"/>
  <c r="CK97" i="10" s="1"/>
  <c r="CB97" i="10"/>
  <c r="BT97" i="10"/>
  <c r="BU97" i="10" s="1"/>
  <c r="BL97" i="10"/>
  <c r="BM97" i="10" s="1"/>
  <c r="BD97" i="10"/>
  <c r="BE97" i="10" s="1"/>
  <c r="AV97" i="10"/>
  <c r="AN97" i="10"/>
  <c r="AO97" i="10" s="1"/>
  <c r="AF97" i="10"/>
  <c r="AG97" i="10" s="1"/>
  <c r="X97" i="10"/>
  <c r="Y97" i="10" s="1"/>
  <c r="CH97" i="10"/>
  <c r="CI97" i="10" s="1"/>
  <c r="BZ97" i="10"/>
  <c r="CA97" i="10" s="1"/>
  <c r="BR97" i="10"/>
  <c r="BS97" i="10" s="1"/>
  <c r="BJ97" i="10"/>
  <c r="BK97" i="10" s="1"/>
  <c r="BB97" i="10"/>
  <c r="BC97" i="10" s="1"/>
  <c r="AT97" i="10"/>
  <c r="AU97" i="10" s="1"/>
  <c r="AL97" i="10"/>
  <c r="AM97" i="10" s="1"/>
  <c r="AD97" i="10"/>
  <c r="AE97" i="10" s="1"/>
  <c r="V97" i="10"/>
  <c r="W97" i="10" s="1"/>
  <c r="CM100" i="10"/>
  <c r="CE100" i="10"/>
  <c r="BW100" i="10"/>
  <c r="BO100" i="10"/>
  <c r="BG100" i="10"/>
  <c r="AY100" i="10"/>
  <c r="AQ100" i="10"/>
  <c r="AI100" i="10"/>
  <c r="AA100" i="10"/>
  <c r="S100" i="10"/>
  <c r="CL100" i="10"/>
  <c r="CD100" i="10"/>
  <c r="BV100" i="10"/>
  <c r="BN100" i="10"/>
  <c r="BF100" i="10"/>
  <c r="AX100" i="10"/>
  <c r="AP100" i="10"/>
  <c r="AH100" i="10"/>
  <c r="Z100" i="10"/>
  <c r="R100" i="10"/>
  <c r="CK100" i="10"/>
  <c r="CC100" i="10"/>
  <c r="BU100" i="10"/>
  <c r="BM100" i="10"/>
  <c r="BE100" i="10"/>
  <c r="AW100" i="10"/>
  <c r="AO100" i="10"/>
  <c r="AG100" i="10"/>
  <c r="Y100" i="10"/>
  <c r="CJ100" i="10"/>
  <c r="CB100" i="10"/>
  <c r="BT100" i="10"/>
  <c r="BL100" i="10"/>
  <c r="BD100" i="10"/>
  <c r="AV100" i="10"/>
  <c r="AN100" i="10"/>
  <c r="AF100" i="10"/>
  <c r="X100" i="10"/>
  <c r="CI100" i="10"/>
  <c r="CA100" i="10"/>
  <c r="BS100" i="10"/>
  <c r="BK100" i="10"/>
  <c r="BC100" i="10"/>
  <c r="AU100" i="10"/>
  <c r="AM100" i="10"/>
  <c r="AE100" i="10"/>
  <c r="W100" i="10"/>
  <c r="CH100" i="10"/>
  <c r="BZ100" i="10"/>
  <c r="BR100" i="10"/>
  <c r="BJ100" i="10"/>
  <c r="BB100" i="10"/>
  <c r="AT100" i="10"/>
  <c r="AL100" i="10"/>
  <c r="AD100" i="10"/>
  <c r="V100" i="10"/>
  <c r="CG100" i="10"/>
  <c r="BY100" i="10"/>
  <c r="BQ100" i="10"/>
  <c r="BI100" i="10"/>
  <c r="BA100" i="10"/>
  <c r="AS100" i="10"/>
  <c r="AK100" i="10"/>
  <c r="AC100" i="10"/>
  <c r="U100" i="10"/>
  <c r="AZ100" i="10"/>
  <c r="CJ113" i="10"/>
  <c r="CK113" i="10" s="1"/>
  <c r="CB113" i="10"/>
  <c r="BT113" i="10"/>
  <c r="BL113" i="10"/>
  <c r="BM113" i="10" s="1"/>
  <c r="BD113" i="10"/>
  <c r="BE113" i="10" s="1"/>
  <c r="AV113" i="10"/>
  <c r="AW113" i="10" s="1"/>
  <c r="AN113" i="10"/>
  <c r="AO113" i="10" s="1"/>
  <c r="AF113" i="10"/>
  <c r="AG113" i="10" s="1"/>
  <c r="X113" i="10"/>
  <c r="Y113" i="10" s="1"/>
  <c r="BS113" i="10"/>
  <c r="W113" i="10"/>
  <c r="CH113" i="10"/>
  <c r="CI113" i="10" s="1"/>
  <c r="BZ113" i="10"/>
  <c r="CA113" i="10" s="1"/>
  <c r="BR113" i="10"/>
  <c r="BJ113" i="10"/>
  <c r="BK113" i="10" s="1"/>
  <c r="BB113" i="10"/>
  <c r="BC113" i="10" s="1"/>
  <c r="AT113" i="10"/>
  <c r="AU113" i="10" s="1"/>
  <c r="AL113" i="10"/>
  <c r="AM113" i="10" s="1"/>
  <c r="AD113" i="10"/>
  <c r="AE113" i="10" s="1"/>
  <c r="V113" i="10"/>
  <c r="BA113" i="10"/>
  <c r="CF113" i="10"/>
  <c r="CG113" i="10" s="1"/>
  <c r="BX113" i="10"/>
  <c r="BY113" i="10" s="1"/>
  <c r="BP113" i="10"/>
  <c r="BQ113" i="10" s="1"/>
  <c r="BH113" i="10"/>
  <c r="BI113" i="10" s="1"/>
  <c r="CL113" i="10"/>
  <c r="CM113" i="10" s="1"/>
  <c r="CD113" i="10"/>
  <c r="CE113" i="10" s="1"/>
  <c r="BV113" i="10"/>
  <c r="BW113" i="10" s="1"/>
  <c r="BN113" i="10"/>
  <c r="BO113" i="10" s="1"/>
  <c r="BF113" i="10"/>
  <c r="BG113" i="10" s="1"/>
  <c r="AX113" i="10"/>
  <c r="AY113" i="10" s="1"/>
  <c r="AP113" i="10"/>
  <c r="AQ113" i="10" s="1"/>
  <c r="CC113" i="10"/>
  <c r="AJ113" i="10"/>
  <c r="AK113" i="10" s="1"/>
  <c r="BU113" i="10"/>
  <c r="AH113" i="10"/>
  <c r="AI113" i="10" s="1"/>
  <c r="AB113" i="10"/>
  <c r="AC113" i="10" s="1"/>
  <c r="AZ113" i="10"/>
  <c r="Z113" i="10"/>
  <c r="AA113" i="10" s="1"/>
  <c r="AR113" i="10"/>
  <c r="AS113" i="10" s="1"/>
  <c r="T113" i="10"/>
  <c r="U113" i="10" s="1"/>
  <c r="J118" i="10"/>
  <c r="P118" i="10" s="1"/>
  <c r="CL119" i="10"/>
  <c r="CM119" i="10" s="1"/>
  <c r="CD119" i="10"/>
  <c r="BV119" i="10"/>
  <c r="BN119" i="10"/>
  <c r="BO119" i="10" s="1"/>
  <c r="BF119" i="10"/>
  <c r="BG119" i="10" s="1"/>
  <c r="AX119" i="10"/>
  <c r="AY119" i="10" s="1"/>
  <c r="AP119" i="10"/>
  <c r="AQ119" i="10" s="1"/>
  <c r="AH119" i="10"/>
  <c r="AI119" i="10" s="1"/>
  <c r="CK119" i="10"/>
  <c r="CJ119" i="10"/>
  <c r="BZ119" i="10"/>
  <c r="BP119" i="10"/>
  <c r="BQ119" i="10" s="1"/>
  <c r="AV119" i="10"/>
  <c r="AW119" i="10" s="1"/>
  <c r="AD119" i="10"/>
  <c r="AE119" i="10" s="1"/>
  <c r="V119" i="10"/>
  <c r="BD119" i="10"/>
  <c r="BE119" i="10" s="1"/>
  <c r="AL119" i="10"/>
  <c r="AM119" i="10" s="1"/>
  <c r="CH119" i="10"/>
  <c r="CI119" i="10" s="1"/>
  <c r="BX119" i="10"/>
  <c r="BY119" i="10" s="1"/>
  <c r="BL119" i="10"/>
  <c r="BM119" i="10" s="1"/>
  <c r="AT119" i="10"/>
  <c r="AU119" i="10" s="1"/>
  <c r="AB119" i="10"/>
  <c r="AC119" i="10" s="1"/>
  <c r="T119" i="10"/>
  <c r="U119" i="10" s="1"/>
  <c r="BW119" i="10"/>
  <c r="BB119" i="10"/>
  <c r="BC119" i="10" s="1"/>
  <c r="AJ119" i="10"/>
  <c r="AK119" i="10" s="1"/>
  <c r="CF119" i="10"/>
  <c r="CG119" i="10" s="1"/>
  <c r="BT119" i="10"/>
  <c r="BU119" i="10" s="1"/>
  <c r="BJ119" i="10"/>
  <c r="BK119" i="10" s="1"/>
  <c r="AR119" i="10"/>
  <c r="AS119" i="10" s="1"/>
  <c r="Z119" i="10"/>
  <c r="AA119" i="10" s="1"/>
  <c r="R119" i="10"/>
  <c r="S119" i="10" s="1"/>
  <c r="CE119" i="10"/>
  <c r="AZ119" i="10"/>
  <c r="BA119" i="10" s="1"/>
  <c r="CB119" i="10"/>
  <c r="CC119" i="10" s="1"/>
  <c r="BR119" i="10"/>
  <c r="BS119" i="10" s="1"/>
  <c r="BH119" i="10"/>
  <c r="BI119" i="10" s="1"/>
  <c r="AO119" i="10"/>
  <c r="AF119" i="10"/>
  <c r="AG119" i="10" s="1"/>
  <c r="X119" i="10"/>
  <c r="Y119" i="10" s="1"/>
  <c r="CG114" i="10"/>
  <c r="BY114" i="10"/>
  <c r="BQ114" i="10"/>
  <c r="BI114" i="10"/>
  <c r="BA114" i="10"/>
  <c r="AS114" i="10"/>
  <c r="AK114" i="10"/>
  <c r="AC114" i="10"/>
  <c r="U114" i="10"/>
  <c r="CF114" i="10"/>
  <c r="BX114" i="10"/>
  <c r="BP114" i="10"/>
  <c r="BH114" i="10"/>
  <c r="AZ114" i="10"/>
  <c r="AR114" i="10"/>
  <c r="AJ114" i="10"/>
  <c r="AB114" i="10"/>
  <c r="T114" i="10"/>
  <c r="CM114" i="10"/>
  <c r="CE114" i="10"/>
  <c r="BW114" i="10"/>
  <c r="BO114" i="10"/>
  <c r="BG114" i="10"/>
  <c r="AY114" i="10"/>
  <c r="AQ114" i="10"/>
  <c r="AI114" i="10"/>
  <c r="AA114" i="10"/>
  <c r="S114" i="10"/>
  <c r="CL114" i="10"/>
  <c r="CD114" i="10"/>
  <c r="BV114" i="10"/>
  <c r="BN114" i="10"/>
  <c r="BF114" i="10"/>
  <c r="AX114" i="10"/>
  <c r="AP114" i="10"/>
  <c r="AH114" i="10"/>
  <c r="Z114" i="10"/>
  <c r="R114" i="10"/>
  <c r="CK114" i="10"/>
  <c r="CC114" i="10"/>
  <c r="BU114" i="10"/>
  <c r="BM114" i="10"/>
  <c r="BE114" i="10"/>
  <c r="AW114" i="10"/>
  <c r="AO114" i="10"/>
  <c r="AG114" i="10"/>
  <c r="Y114" i="10"/>
  <c r="CJ114" i="10"/>
  <c r="CB114" i="10"/>
  <c r="BT114" i="10"/>
  <c r="BL114" i="10"/>
  <c r="BD114" i="10"/>
  <c r="AV114" i="10"/>
  <c r="AN114" i="10"/>
  <c r="AF114" i="10"/>
  <c r="X114" i="10"/>
  <c r="CI114" i="10"/>
  <c r="CA114" i="10"/>
  <c r="BS114" i="10"/>
  <c r="BK114" i="10"/>
  <c r="BC114" i="10"/>
  <c r="AU114" i="10"/>
  <c r="AM114" i="10"/>
  <c r="AE114" i="10"/>
  <c r="W114" i="10"/>
  <c r="BB114" i="10"/>
  <c r="BS134" i="10"/>
  <c r="BK134" i="10"/>
  <c r="CH134" i="10"/>
  <c r="CI134" i="10" s="1"/>
  <c r="BZ134" i="10"/>
  <c r="CA134" i="10" s="1"/>
  <c r="BR134" i="10"/>
  <c r="BJ134" i="10"/>
  <c r="BB134" i="10"/>
  <c r="BC134" i="10" s="1"/>
  <c r="AT134" i="10"/>
  <c r="AL134" i="10"/>
  <c r="AM134" i="10" s="1"/>
  <c r="AD134" i="10"/>
  <c r="AE134" i="10" s="1"/>
  <c r="V134" i="10"/>
  <c r="W134" i="10" s="1"/>
  <c r="CG134" i="10"/>
  <c r="BL134" i="10"/>
  <c r="AX134" i="10"/>
  <c r="AY134" i="10" s="1"/>
  <c r="AN134" i="10"/>
  <c r="AO134" i="10" s="1"/>
  <c r="AB134" i="10"/>
  <c r="AC134" i="10" s="1"/>
  <c r="R134" i="10"/>
  <c r="S134" i="10" s="1"/>
  <c r="CJ134" i="10"/>
  <c r="CK134" i="10" s="1"/>
  <c r="BV134" i="10"/>
  <c r="BW134" i="10" s="1"/>
  <c r="BH134" i="10"/>
  <c r="BI134" i="10" s="1"/>
  <c r="CF134" i="10"/>
  <c r="BG134" i="10"/>
  <c r="AV134" i="10"/>
  <c r="AW134" i="10" s="1"/>
  <c r="AJ134" i="10"/>
  <c r="AK134" i="10" s="1"/>
  <c r="Z134" i="10"/>
  <c r="AA134" i="10" s="1"/>
  <c r="CD134" i="10"/>
  <c r="CE134" i="10" s="1"/>
  <c r="BP134" i="10"/>
  <c r="BQ134" i="10" s="1"/>
  <c r="AR134" i="10"/>
  <c r="AS134" i="10" s="1"/>
  <c r="AH134" i="10"/>
  <c r="AI134" i="10" s="1"/>
  <c r="X134" i="10"/>
  <c r="Y134" i="10" s="1"/>
  <c r="BN134" i="10"/>
  <c r="BO134" i="10" s="1"/>
  <c r="AP134" i="10"/>
  <c r="T134" i="10"/>
  <c r="U134" i="10" s="1"/>
  <c r="CL134" i="10"/>
  <c r="CM134" i="10" s="1"/>
  <c r="BM134" i="10"/>
  <c r="BF134" i="10"/>
  <c r="BD134" i="10"/>
  <c r="BE134" i="10" s="1"/>
  <c r="BX134" i="10"/>
  <c r="BY134" i="10" s="1"/>
  <c r="AU134" i="10"/>
  <c r="AQ134" i="10"/>
  <c r="AF134" i="10"/>
  <c r="AG134" i="10" s="1"/>
  <c r="CB134" i="10"/>
  <c r="CC134" i="10" s="1"/>
  <c r="BT134" i="10"/>
  <c r="BU134" i="10" s="1"/>
  <c r="AZ134" i="10"/>
  <c r="BA134" i="10" s="1"/>
  <c r="BJ114" i="10"/>
  <c r="O117" i="10"/>
  <c r="P117" i="10" s="1"/>
  <c r="CA119" i="10"/>
  <c r="CF121" i="10"/>
  <c r="CG121" i="10" s="1"/>
  <c r="BX121" i="10"/>
  <c r="BP121" i="10"/>
  <c r="BQ121" i="10" s="1"/>
  <c r="BH121" i="10"/>
  <c r="BI121" i="10" s="1"/>
  <c r="AZ121" i="10"/>
  <c r="BA121" i="10" s="1"/>
  <c r="AR121" i="10"/>
  <c r="AS121" i="10" s="1"/>
  <c r="AJ121" i="10"/>
  <c r="AK121" i="10" s="1"/>
  <c r="AB121" i="10"/>
  <c r="AC121" i="10" s="1"/>
  <c r="T121" i="10"/>
  <c r="U121" i="10" s="1"/>
  <c r="CL121" i="10"/>
  <c r="CM121" i="10" s="1"/>
  <c r="CD121" i="10"/>
  <c r="CE121" i="10" s="1"/>
  <c r="BV121" i="10"/>
  <c r="BW121" i="10" s="1"/>
  <c r="BN121" i="10"/>
  <c r="BO121" i="10" s="1"/>
  <c r="BF121" i="10"/>
  <c r="BG121" i="10" s="1"/>
  <c r="AX121" i="10"/>
  <c r="AY121" i="10" s="1"/>
  <c r="AP121" i="10"/>
  <c r="AQ121" i="10" s="1"/>
  <c r="AH121" i="10"/>
  <c r="AI121" i="10" s="1"/>
  <c r="Z121" i="10"/>
  <c r="AA121" i="10" s="1"/>
  <c r="R121" i="10"/>
  <c r="S121" i="10" s="1"/>
  <c r="BU121" i="10"/>
  <c r="CH121" i="10"/>
  <c r="CI121" i="10" s="1"/>
  <c r="BZ121" i="10"/>
  <c r="BR121" i="10"/>
  <c r="BS121" i="10" s="1"/>
  <c r="BJ121" i="10"/>
  <c r="BK121" i="10" s="1"/>
  <c r="BB121" i="10"/>
  <c r="AT121" i="10"/>
  <c r="AU121" i="10" s="1"/>
  <c r="AL121" i="10"/>
  <c r="AM121" i="10" s="1"/>
  <c r="AD121" i="10"/>
  <c r="AE121" i="10" s="1"/>
  <c r="V121" i="10"/>
  <c r="W121" i="10" s="1"/>
  <c r="CJ121" i="10"/>
  <c r="CK121" i="10" s="1"/>
  <c r="AV121" i="10"/>
  <c r="AW121" i="10" s="1"/>
  <c r="AF121" i="10"/>
  <c r="AG121" i="10" s="1"/>
  <c r="BL121" i="10"/>
  <c r="BM121" i="10" s="1"/>
  <c r="CB121" i="10"/>
  <c r="CC121" i="10" s="1"/>
  <c r="CA121" i="10"/>
  <c r="BD121" i="10"/>
  <c r="BE121" i="10" s="1"/>
  <c r="AN121" i="10"/>
  <c r="AO121" i="10" s="1"/>
  <c r="X121" i="10"/>
  <c r="Y121" i="10" s="1"/>
  <c r="BY121" i="10"/>
  <c r="BC121" i="10"/>
  <c r="BT121" i="10"/>
  <c r="CC122" i="10"/>
  <c r="CJ122" i="10"/>
  <c r="CK122" i="10" s="1"/>
  <c r="CB122" i="10"/>
  <c r="BT122" i="10"/>
  <c r="BU122" i="10" s="1"/>
  <c r="BL122" i="10"/>
  <c r="BM122" i="10" s="1"/>
  <c r="BD122" i="10"/>
  <c r="BE122" i="10" s="1"/>
  <c r="AV122" i="10"/>
  <c r="AW122" i="10" s="1"/>
  <c r="AN122" i="10"/>
  <c r="AO122" i="10" s="1"/>
  <c r="AF122" i="10"/>
  <c r="AG122" i="10" s="1"/>
  <c r="X122" i="10"/>
  <c r="Y122" i="10" s="1"/>
  <c r="CH122" i="10"/>
  <c r="CI122" i="10" s="1"/>
  <c r="BZ122" i="10"/>
  <c r="CA122" i="10" s="1"/>
  <c r="BR122" i="10"/>
  <c r="BS122" i="10" s="1"/>
  <c r="BJ122" i="10"/>
  <c r="BK122" i="10" s="1"/>
  <c r="BB122" i="10"/>
  <c r="BC122" i="10" s="1"/>
  <c r="AT122" i="10"/>
  <c r="AU122" i="10" s="1"/>
  <c r="AL122" i="10"/>
  <c r="AM122" i="10" s="1"/>
  <c r="AD122" i="10"/>
  <c r="AE122" i="10" s="1"/>
  <c r="V122" i="10"/>
  <c r="W122" i="10" s="1"/>
  <c r="CD122" i="10"/>
  <c r="CE122" i="10" s="1"/>
  <c r="BH122" i="10"/>
  <c r="BI122" i="10" s="1"/>
  <c r="AK122" i="10"/>
  <c r="R122" i="10"/>
  <c r="S122" i="10" s="1"/>
  <c r="BF122" i="10"/>
  <c r="BG122" i="10" s="1"/>
  <c r="AJ122" i="10"/>
  <c r="BX122" i="10"/>
  <c r="BY122" i="10" s="1"/>
  <c r="AH122" i="10"/>
  <c r="AI122" i="10" s="1"/>
  <c r="BV122" i="10"/>
  <c r="BW122" i="10" s="1"/>
  <c r="AZ122" i="10"/>
  <c r="BA122" i="10" s="1"/>
  <c r="AX122" i="10"/>
  <c r="AY122" i="10" s="1"/>
  <c r="AB122" i="10"/>
  <c r="AC122" i="10" s="1"/>
  <c r="CL122" i="10"/>
  <c r="CM122" i="10" s="1"/>
  <c r="BP122" i="10"/>
  <c r="BQ122" i="10" s="1"/>
  <c r="Z122" i="10"/>
  <c r="AA122" i="10" s="1"/>
  <c r="BN122" i="10"/>
  <c r="BO122" i="10" s="1"/>
  <c r="AR122" i="10"/>
  <c r="AS122" i="10" s="1"/>
  <c r="CF122" i="10"/>
  <c r="CG122" i="10" s="1"/>
  <c r="BR114" i="10"/>
  <c r="O113" i="10"/>
  <c r="BZ114" i="10"/>
  <c r="W119" i="10"/>
  <c r="V114" i="10"/>
  <c r="CH114" i="10"/>
  <c r="BE136" i="10"/>
  <c r="CJ136" i="10"/>
  <c r="CK136" i="10" s="1"/>
  <c r="CB136" i="10"/>
  <c r="CC136" i="10" s="1"/>
  <c r="BT136" i="10"/>
  <c r="BU136" i="10" s="1"/>
  <c r="BL136" i="10"/>
  <c r="BM136" i="10" s="1"/>
  <c r="BD136" i="10"/>
  <c r="AV136" i="10"/>
  <c r="AW136" i="10" s="1"/>
  <c r="AN136" i="10"/>
  <c r="AO136" i="10" s="1"/>
  <c r="AF136" i="10"/>
  <c r="AG136" i="10" s="1"/>
  <c r="X136" i="10"/>
  <c r="Y136" i="10" s="1"/>
  <c r="BS136" i="10"/>
  <c r="CD136" i="10"/>
  <c r="CE136" i="10" s="1"/>
  <c r="BP136" i="10"/>
  <c r="BQ136" i="10" s="1"/>
  <c r="BB136" i="10"/>
  <c r="BC136" i="10" s="1"/>
  <c r="R136" i="10"/>
  <c r="BZ136" i="10"/>
  <c r="CA136" i="10" s="1"/>
  <c r="AP136" i="10"/>
  <c r="AQ136" i="10" s="1"/>
  <c r="AB136" i="10"/>
  <c r="AC136" i="10" s="1"/>
  <c r="BN136" i="10"/>
  <c r="BO136" i="10" s="1"/>
  <c r="AZ136" i="10"/>
  <c r="BA136" i="10" s="1"/>
  <c r="AL136" i="10"/>
  <c r="AM136" i="10" s="1"/>
  <c r="CH136" i="10"/>
  <c r="CI136" i="10" s="1"/>
  <c r="AX136" i="10"/>
  <c r="AJ136" i="10"/>
  <c r="AK136" i="10" s="1"/>
  <c r="V136" i="10"/>
  <c r="W136" i="10" s="1"/>
  <c r="BX136" i="10"/>
  <c r="BY136" i="10" s="1"/>
  <c r="AY136" i="10"/>
  <c r="Z136" i="10"/>
  <c r="AA136" i="10" s="1"/>
  <c r="BV136" i="10"/>
  <c r="BW136" i="10" s="1"/>
  <c r="AT136" i="10"/>
  <c r="AU136" i="10" s="1"/>
  <c r="BR136" i="10"/>
  <c r="T136" i="10"/>
  <c r="U136" i="10" s="1"/>
  <c r="AR136" i="10"/>
  <c r="AS136" i="10" s="1"/>
  <c r="S136" i="10"/>
  <c r="BH136" i="10"/>
  <c r="BI136" i="10" s="1"/>
  <c r="AI136" i="10"/>
  <c r="BF136" i="10"/>
  <c r="BG136" i="10" s="1"/>
  <c r="AH136" i="10"/>
  <c r="CL136" i="10"/>
  <c r="CM136" i="10" s="1"/>
  <c r="AD136" i="10"/>
  <c r="AE136" i="10" s="1"/>
  <c r="CF136" i="10"/>
  <c r="CG136" i="10" s="1"/>
  <c r="BJ136" i="10"/>
  <c r="BK136" i="10" s="1"/>
  <c r="CA131" i="10"/>
  <c r="AU131" i="10"/>
  <c r="AT131" i="10"/>
  <c r="AD131" i="10"/>
  <c r="CD131" i="10"/>
  <c r="CC131" i="10"/>
  <c r="AV131" i="10"/>
  <c r="AJ131" i="10"/>
  <c r="AH131" i="10"/>
  <c r="BU131" i="10"/>
  <c r="BA131" i="10"/>
  <c r="CG131" i="10"/>
  <c r="CF131" i="10"/>
  <c r="BM131" i="10"/>
  <c r="AC131" i="10"/>
  <c r="Y131" i="10"/>
  <c r="BE131" i="10"/>
  <c r="O122" i="10"/>
  <c r="P123" i="10"/>
  <c r="O120" i="10"/>
  <c r="P120" i="10" s="1"/>
  <c r="CJ127" i="10"/>
  <c r="CK127" i="10" s="1"/>
  <c r="CB127" i="10"/>
  <c r="CC127" i="10" s="1"/>
  <c r="BT127" i="10"/>
  <c r="BL127" i="10"/>
  <c r="BM127" i="10" s="1"/>
  <c r="BD127" i="10"/>
  <c r="BE127" i="10" s="1"/>
  <c r="AV127" i="10"/>
  <c r="AW127" i="10" s="1"/>
  <c r="AN127" i="10"/>
  <c r="AO127" i="10" s="1"/>
  <c r="AF127" i="10"/>
  <c r="AG127" i="10" s="1"/>
  <c r="X127" i="10"/>
  <c r="Y127" i="10" s="1"/>
  <c r="CH127" i="10"/>
  <c r="CI127" i="10" s="1"/>
  <c r="BZ127" i="10"/>
  <c r="CA127" i="10" s="1"/>
  <c r="BR127" i="10"/>
  <c r="BS127" i="10" s="1"/>
  <c r="BJ127" i="10"/>
  <c r="BK127" i="10" s="1"/>
  <c r="BB127" i="10"/>
  <c r="BC127" i="10" s="1"/>
  <c r="AT127" i="10"/>
  <c r="AU127" i="10" s="1"/>
  <c r="AL127" i="10"/>
  <c r="AM127" i="10" s="1"/>
  <c r="AD127" i="10"/>
  <c r="AE127" i="10" s="1"/>
  <c r="V127" i="10"/>
  <c r="W127" i="10" s="1"/>
  <c r="CM127" i="10"/>
  <c r="CE127" i="10"/>
  <c r="BF127" i="10"/>
  <c r="BG127" i="10" s="1"/>
  <c r="AJ127" i="10"/>
  <c r="AK127" i="10" s="1"/>
  <c r="BX127" i="10"/>
  <c r="BY127" i="10" s="1"/>
  <c r="AH127" i="10"/>
  <c r="AI127" i="10" s="1"/>
  <c r="BV127" i="10"/>
  <c r="BW127" i="10" s="1"/>
  <c r="AZ127" i="10"/>
  <c r="BA127" i="10" s="1"/>
  <c r="BU127" i="10"/>
  <c r="AX127" i="10"/>
  <c r="AY127" i="10" s="1"/>
  <c r="AB127" i="10"/>
  <c r="AC127" i="10" s="1"/>
  <c r="CL127" i="10"/>
  <c r="BP127" i="10"/>
  <c r="BQ127" i="10" s="1"/>
  <c r="Z127" i="10"/>
  <c r="AA127" i="10" s="1"/>
  <c r="BN127" i="10"/>
  <c r="BO127" i="10" s="1"/>
  <c r="AR127" i="10"/>
  <c r="AS127" i="10" s="1"/>
  <c r="CF127" i="10"/>
  <c r="CG127" i="10" s="1"/>
  <c r="AP127" i="10"/>
  <c r="AQ127" i="10" s="1"/>
  <c r="T127" i="10"/>
  <c r="U127" i="10" s="1"/>
  <c r="CD127" i="10"/>
  <c r="CC124" i="10"/>
  <c r="BU124" i="10"/>
  <c r="BS124" i="10"/>
  <c r="CL124" i="10"/>
  <c r="CM124" i="10" s="1"/>
  <c r="BZ124" i="10"/>
  <c r="CA124" i="10" s="1"/>
  <c r="BP124" i="10"/>
  <c r="BQ124" i="10" s="1"/>
  <c r="CJ124" i="10"/>
  <c r="CK124" i="10" s="1"/>
  <c r="BF124" i="10"/>
  <c r="BG124" i="10" s="1"/>
  <c r="AX124" i="10"/>
  <c r="AY124" i="10" s="1"/>
  <c r="AP124" i="10"/>
  <c r="AQ124" i="10" s="1"/>
  <c r="AH124" i="10"/>
  <c r="AI124" i="10" s="1"/>
  <c r="Z124" i="10"/>
  <c r="AA124" i="10" s="1"/>
  <c r="R124" i="10"/>
  <c r="S124" i="10" s="1"/>
  <c r="CH124" i="10"/>
  <c r="CI124" i="10" s="1"/>
  <c r="BX124" i="10"/>
  <c r="BY124" i="10" s="1"/>
  <c r="BN124" i="10"/>
  <c r="BO124" i="10" s="1"/>
  <c r="BL124" i="10"/>
  <c r="BM124" i="10" s="1"/>
  <c r="BD124" i="10"/>
  <c r="BE124" i="10" s="1"/>
  <c r="AV124" i="10"/>
  <c r="AW124" i="10" s="1"/>
  <c r="AN124" i="10"/>
  <c r="AO124" i="10" s="1"/>
  <c r="AF124" i="10"/>
  <c r="AG124" i="10" s="1"/>
  <c r="X124" i="10"/>
  <c r="Y124" i="10" s="1"/>
  <c r="CF124" i="10"/>
  <c r="CG124" i="10" s="1"/>
  <c r="BV124" i="10"/>
  <c r="BW124" i="10" s="1"/>
  <c r="BK124" i="10"/>
  <c r="BC124" i="10"/>
  <c r="AU124" i="10"/>
  <c r="AM124" i="10"/>
  <c r="AE124" i="10"/>
  <c r="W124" i="10"/>
  <c r="CD124" i="10"/>
  <c r="CE124" i="10" s="1"/>
  <c r="BR124" i="10"/>
  <c r="BI124" i="10"/>
  <c r="BA124" i="10"/>
  <c r="AS124" i="10"/>
  <c r="AC124" i="10"/>
  <c r="U124" i="10"/>
  <c r="AJ124" i="10"/>
  <c r="AK124" i="10" s="1"/>
  <c r="P126" i="10"/>
  <c r="CL129" i="10"/>
  <c r="CM129" i="10" s="1"/>
  <c r="CD129" i="10"/>
  <c r="CE129" i="10" s="1"/>
  <c r="BV129" i="10"/>
  <c r="BW129" i="10" s="1"/>
  <c r="BN129" i="10"/>
  <c r="BF129" i="10"/>
  <c r="BG129" i="10" s="1"/>
  <c r="AX129" i="10"/>
  <c r="AY129" i="10" s="1"/>
  <c r="AP129" i="10"/>
  <c r="AQ129" i="10" s="1"/>
  <c r="AH129" i="10"/>
  <c r="AI129" i="10" s="1"/>
  <c r="Z129" i="10"/>
  <c r="AA129" i="10" s="1"/>
  <c r="R129" i="10"/>
  <c r="S129" i="10" s="1"/>
  <c r="CH129" i="10"/>
  <c r="BZ129" i="10"/>
  <c r="CA129" i="10" s="1"/>
  <c r="BR129" i="10"/>
  <c r="BS129" i="10" s="1"/>
  <c r="BJ129" i="10"/>
  <c r="BK129" i="10" s="1"/>
  <c r="BB129" i="10"/>
  <c r="BC129" i="10" s="1"/>
  <c r="AT129" i="10"/>
  <c r="AU129" i="10" s="1"/>
  <c r="AL129" i="10"/>
  <c r="AM129" i="10" s="1"/>
  <c r="AD129" i="10"/>
  <c r="AE129" i="10" s="1"/>
  <c r="V129" i="10"/>
  <c r="W129" i="10" s="1"/>
  <c r="BH129" i="10"/>
  <c r="BI129" i="10" s="1"/>
  <c r="AB129" i="10"/>
  <c r="AC129" i="10" s="1"/>
  <c r="CB129" i="10"/>
  <c r="CC129" i="10" s="1"/>
  <c r="AV129" i="10"/>
  <c r="AW129" i="10" s="1"/>
  <c r="BP129" i="10"/>
  <c r="BQ129" i="10" s="1"/>
  <c r="AJ129" i="10"/>
  <c r="AK129" i="10" s="1"/>
  <c r="CJ129" i="10"/>
  <c r="CK129" i="10" s="1"/>
  <c r="BY129" i="10"/>
  <c r="BO129" i="10"/>
  <c r="BD129" i="10"/>
  <c r="BE129" i="10" s="1"/>
  <c r="X129" i="10"/>
  <c r="Y129" i="10" s="1"/>
  <c r="CG129" i="10"/>
  <c r="BL129" i="10"/>
  <c r="BA129" i="10"/>
  <c r="AF129" i="10"/>
  <c r="AG129" i="10" s="1"/>
  <c r="CI129" i="10"/>
  <c r="J125" i="10"/>
  <c r="P125" i="10" s="1"/>
  <c r="J132" i="10"/>
  <c r="P132" i="10" s="1"/>
  <c r="AN129" i="10"/>
  <c r="AO129" i="10" s="1"/>
  <c r="BM129" i="10"/>
  <c r="CB133" i="10"/>
  <c r="CD133" i="10"/>
  <c r="CE133" i="10" s="1"/>
  <c r="R133" i="10"/>
  <c r="S133" i="10" s="1"/>
  <c r="AT133" i="10"/>
  <c r="AU133" i="10" s="1"/>
  <c r="AP133" i="10"/>
  <c r="AQ133" i="10" s="1"/>
  <c r="BT129" i="10"/>
  <c r="BY128" i="10"/>
  <c r="BI128" i="10"/>
  <c r="BA128" i="10"/>
  <c r="AS128" i="10"/>
  <c r="BU128" i="10"/>
  <c r="AO128" i="10"/>
  <c r="CD128" i="10"/>
  <c r="CE128" i="10" s="1"/>
  <c r="BH128" i="10"/>
  <c r="AX128" i="10"/>
  <c r="AY128" i="10" s="1"/>
  <c r="AD128" i="10"/>
  <c r="AE128" i="10" s="1"/>
  <c r="CB128" i="10"/>
  <c r="CC128" i="10" s="1"/>
  <c r="BR128" i="10"/>
  <c r="BS128" i="10" s="1"/>
  <c r="AV128" i="10"/>
  <c r="AW128" i="10" s="1"/>
  <c r="AL128" i="10"/>
  <c r="AM128" i="10" s="1"/>
  <c r="T128" i="10"/>
  <c r="U128" i="10" s="1"/>
  <c r="CL128" i="10"/>
  <c r="CM128" i="10" s="1"/>
  <c r="BP128" i="10"/>
  <c r="BQ128" i="10" s="1"/>
  <c r="BF128" i="10"/>
  <c r="BG128" i="10" s="1"/>
  <c r="AB128" i="10"/>
  <c r="AC128" i="10" s="1"/>
  <c r="CJ128" i="10"/>
  <c r="CK128" i="10" s="1"/>
  <c r="BZ128" i="10"/>
  <c r="CA128" i="10" s="1"/>
  <c r="BO128" i="10"/>
  <c r="BD128" i="10"/>
  <c r="BE128" i="10" s="1"/>
  <c r="AT128" i="10"/>
  <c r="AU128" i="10" s="1"/>
  <c r="AJ128" i="10"/>
  <c r="AK128" i="10" s="1"/>
  <c r="AA128" i="10"/>
  <c r="R128" i="10"/>
  <c r="S128" i="10" s="1"/>
  <c r="CH128" i="10"/>
  <c r="CI128" i="10" s="1"/>
  <c r="BW128" i="10"/>
  <c r="BL128" i="10"/>
  <c r="BM128" i="10" s="1"/>
  <c r="BB128" i="10"/>
  <c r="AQ128" i="10"/>
  <c r="AH128" i="10"/>
  <c r="AI128" i="10" s="1"/>
  <c r="X128" i="10"/>
  <c r="Y128" i="10" s="1"/>
  <c r="BC128" i="10"/>
  <c r="CF128" i="10"/>
  <c r="CG128" i="10" s="1"/>
  <c r="AR129" i="10"/>
  <c r="AS129" i="10" s="1"/>
  <c r="BU129" i="10"/>
  <c r="AF128" i="10"/>
  <c r="AG128" i="10" s="1"/>
  <c r="BJ128" i="10"/>
  <c r="BK128" i="10" s="1"/>
  <c r="T129" i="10"/>
  <c r="U129" i="10" s="1"/>
  <c r="BX129" i="10"/>
  <c r="O138" i="10"/>
  <c r="P138" i="10" s="1"/>
  <c r="CH137" i="10"/>
  <c r="CI137" i="10" s="1"/>
  <c r="BZ137" i="10"/>
  <c r="CA137" i="10" s="1"/>
  <c r="BR137" i="10"/>
  <c r="BJ137" i="10"/>
  <c r="BK137" i="10" s="1"/>
  <c r="BB137" i="10"/>
  <c r="BC137" i="10" s="1"/>
  <c r="AT137" i="10"/>
  <c r="AL137" i="10"/>
  <c r="AM137" i="10" s="1"/>
  <c r="AD137" i="10"/>
  <c r="AE137" i="10" s="1"/>
  <c r="V137" i="10"/>
  <c r="W137" i="10" s="1"/>
  <c r="CF137" i="10"/>
  <c r="CG137" i="10" s="1"/>
  <c r="BX137" i="10"/>
  <c r="BY137" i="10" s="1"/>
  <c r="BP137" i="10"/>
  <c r="BQ137" i="10" s="1"/>
  <c r="BH137" i="10"/>
  <c r="BI137" i="10" s="1"/>
  <c r="AZ137" i="10"/>
  <c r="BA137" i="10" s="1"/>
  <c r="AR137" i="10"/>
  <c r="AS137" i="10" s="1"/>
  <c r="AJ137" i="10"/>
  <c r="AK137" i="10" s="1"/>
  <c r="AB137" i="10"/>
  <c r="AC137" i="10" s="1"/>
  <c r="T137" i="10"/>
  <c r="U137" i="10" s="1"/>
  <c r="BT137" i="10"/>
  <c r="BF137" i="10"/>
  <c r="BG137" i="10" s="1"/>
  <c r="AU137" i="10"/>
  <c r="S137" i="10"/>
  <c r="CD137" i="10"/>
  <c r="CE137" i="10" s="1"/>
  <c r="BS137" i="10"/>
  <c r="AF137" i="10"/>
  <c r="AG137" i="10" s="1"/>
  <c r="R137" i="10"/>
  <c r="BD137" i="10"/>
  <c r="BE137" i="10" s="1"/>
  <c r="AP137" i="10"/>
  <c r="AQ137" i="10" s="1"/>
  <c r="CL137" i="10"/>
  <c r="CM137" i="10" s="1"/>
  <c r="BM137" i="10"/>
  <c r="AN137" i="10"/>
  <c r="AO137" i="10" s="1"/>
  <c r="Z137" i="10"/>
  <c r="BL137" i="10"/>
  <c r="O130" i="10"/>
  <c r="P130" i="10" s="1"/>
  <c r="AE135" i="10"/>
  <c r="BD135" i="10"/>
  <c r="CC135" i="10"/>
  <c r="AV137" i="10"/>
  <c r="AW137" i="10" s="1"/>
  <c r="BU137" i="10"/>
  <c r="CH135" i="10"/>
  <c r="CI135" i="10" s="1"/>
  <c r="X137" i="10"/>
  <c r="Y137" i="10" s="1"/>
  <c r="BV137" i="10"/>
  <c r="AN135" i="10"/>
  <c r="AO135" i="10" s="1"/>
  <c r="AX137" i="10"/>
  <c r="AY137" i="10" s="1"/>
  <c r="BW137" i="10"/>
  <c r="CF135" i="10"/>
  <c r="CG135" i="10" s="1"/>
  <c r="BX135" i="10"/>
  <c r="BP135" i="10"/>
  <c r="BQ135" i="10" s="1"/>
  <c r="BH135" i="10"/>
  <c r="BI135" i="10" s="1"/>
  <c r="AZ135" i="10"/>
  <c r="BA135" i="10" s="1"/>
  <c r="AR135" i="10"/>
  <c r="AS135" i="10" s="1"/>
  <c r="AJ135" i="10"/>
  <c r="AK135" i="10" s="1"/>
  <c r="AB135" i="10"/>
  <c r="AC135" i="10" s="1"/>
  <c r="T135" i="10"/>
  <c r="U135" i="10" s="1"/>
  <c r="CL135" i="10"/>
  <c r="CM135" i="10" s="1"/>
  <c r="CD135" i="10"/>
  <c r="CE135" i="10" s="1"/>
  <c r="BV135" i="10"/>
  <c r="BW135" i="10" s="1"/>
  <c r="BN135" i="10"/>
  <c r="BO135" i="10" s="1"/>
  <c r="BF135" i="10"/>
  <c r="BG135" i="10" s="1"/>
  <c r="AX135" i="10"/>
  <c r="AY135" i="10" s="1"/>
  <c r="AP135" i="10"/>
  <c r="AQ135" i="10" s="1"/>
  <c r="AH135" i="10"/>
  <c r="AI135" i="10" s="1"/>
  <c r="Z135" i="10"/>
  <c r="AA135" i="10" s="1"/>
  <c r="R135" i="10"/>
  <c r="S135" i="10" s="1"/>
  <c r="CK135" i="10"/>
  <c r="BZ135" i="10"/>
  <c r="CA135" i="10" s="1"/>
  <c r="BL135" i="10"/>
  <c r="BM135" i="10" s="1"/>
  <c r="CJ135" i="10"/>
  <c r="BY135" i="10"/>
  <c r="AL135" i="10"/>
  <c r="AM135" i="10" s="1"/>
  <c r="X135" i="10"/>
  <c r="Y135" i="10" s="1"/>
  <c r="BU135" i="10"/>
  <c r="BJ135" i="10"/>
  <c r="BK135" i="10" s="1"/>
  <c r="AV135" i="10"/>
  <c r="AW135" i="10" s="1"/>
  <c r="BE135" i="10"/>
  <c r="AT135" i="10"/>
  <c r="AU135" i="10" s="1"/>
  <c r="AF135" i="10"/>
  <c r="AG135" i="10" s="1"/>
  <c r="AA137" i="10"/>
  <c r="CB137" i="10"/>
  <c r="CC137" i="10" s="1"/>
  <c r="O136" i="10"/>
  <c r="AA49" i="10" l="1"/>
  <c r="AO49" i="10"/>
  <c r="CA49" i="10"/>
  <c r="CF49" i="10"/>
  <c r="BS49" i="10"/>
  <c r="AB49" i="10"/>
  <c r="BI49" i="10"/>
  <c r="T49" i="10"/>
  <c r="BL49" i="10"/>
  <c r="AI49" i="10"/>
  <c r="BG49" i="10"/>
  <c r="CD49" i="10"/>
  <c r="AG49" i="10"/>
  <c r="BQ49" i="10"/>
  <c r="CH49" i="10"/>
  <c r="AD49" i="10"/>
  <c r="BB55" i="10"/>
  <c r="BI55" i="10"/>
  <c r="CF55" i="10"/>
  <c r="T55" i="10"/>
  <c r="AQ55" i="10"/>
  <c r="BV55" i="10"/>
  <c r="BS55" i="10"/>
  <c r="AG55" i="10"/>
  <c r="BD55" i="10"/>
  <c r="AT55" i="10"/>
  <c r="BA55" i="10"/>
  <c r="BX55" i="10"/>
  <c r="AU55" i="10"/>
  <c r="AI55" i="10"/>
  <c r="BN55" i="10"/>
  <c r="CK55" i="10"/>
  <c r="Y55" i="10"/>
  <c r="AV55" i="10"/>
  <c r="AL55" i="10"/>
  <c r="AS55" i="10"/>
  <c r="BP55" i="10"/>
  <c r="CM55" i="10"/>
  <c r="AA55" i="10"/>
  <c r="BF55" i="10"/>
  <c r="CC55" i="10"/>
  <c r="CI55" i="10"/>
  <c r="AN55" i="10"/>
  <c r="BY55" i="10"/>
  <c r="AZ55" i="10"/>
  <c r="AY55" i="10"/>
  <c r="AH55" i="10"/>
  <c r="AM55" i="10"/>
  <c r="CH55" i="10"/>
  <c r="BQ55" i="10"/>
  <c r="AR55" i="10"/>
  <c r="S55" i="10"/>
  <c r="Z55" i="10"/>
  <c r="CJ55" i="10"/>
  <c r="BZ55" i="10"/>
  <c r="AK55" i="10"/>
  <c r="AJ55" i="10"/>
  <c r="CA55" i="10"/>
  <c r="R55" i="10"/>
  <c r="CB55" i="10"/>
  <c r="BR55" i="10"/>
  <c r="AC55" i="10"/>
  <c r="AB55" i="10"/>
  <c r="AE55" i="10"/>
  <c r="BU55" i="10"/>
  <c r="BT55" i="10"/>
  <c r="V55" i="10"/>
  <c r="BO55" i="10"/>
  <c r="AW55" i="10"/>
  <c r="AF55" i="10"/>
  <c r="CG55" i="10"/>
  <c r="BG55" i="10"/>
  <c r="AO55" i="10"/>
  <c r="BK55" i="10"/>
  <c r="U55" i="10"/>
  <c r="CL55" i="10"/>
  <c r="BL55" i="10"/>
  <c r="CD55" i="10"/>
  <c r="BS131" i="10"/>
  <c r="BR131" i="10"/>
  <c r="BH131" i="10"/>
  <c r="CB131" i="10"/>
  <c r="BX131" i="10"/>
  <c r="AK131" i="10"/>
  <c r="BO131" i="10"/>
  <c r="BY131" i="10"/>
  <c r="BL131" i="10"/>
  <c r="BK131" i="10"/>
  <c r="BJ131" i="10"/>
  <c r="AX131" i="10"/>
  <c r="BP131" i="10"/>
  <c r="BN131" i="10"/>
  <c r="V131" i="10"/>
  <c r="AY131" i="10"/>
  <c r="BI131" i="10"/>
  <c r="W131" i="10"/>
  <c r="BC131" i="10"/>
  <c r="BB131" i="10"/>
  <c r="AN131" i="10"/>
  <c r="BF131" i="10"/>
  <c r="BD131" i="10"/>
  <c r="CK131" i="10"/>
  <c r="AG131" i="10"/>
  <c r="AQ131" i="10"/>
  <c r="BG131" i="10"/>
  <c r="BV131" i="10"/>
  <c r="S131" i="10"/>
  <c r="X131" i="10"/>
  <c r="CL131" i="10"/>
  <c r="AL131" i="10"/>
  <c r="CI131" i="10"/>
  <c r="V91" i="10"/>
  <c r="W91" i="10" s="1"/>
  <c r="AF76" i="10"/>
  <c r="AG76" i="10" s="1"/>
  <c r="BH112" i="10"/>
  <c r="W112" i="10"/>
  <c r="BM55" i="10"/>
  <c r="BJ55" i="10"/>
  <c r="BR67" i="10"/>
  <c r="BY67" i="10"/>
  <c r="CF67" i="10"/>
  <c r="T67" i="10"/>
  <c r="AH67" i="10"/>
  <c r="AW67" i="10"/>
  <c r="X67" i="10"/>
  <c r="CA67" i="10"/>
  <c r="AY67" i="10"/>
  <c r="BJ67" i="10"/>
  <c r="BQ67" i="10"/>
  <c r="BX67" i="10"/>
  <c r="CL67" i="10"/>
  <c r="Z67" i="10"/>
  <c r="AO67" i="10"/>
  <c r="CE67" i="10"/>
  <c r="BD67" i="10"/>
  <c r="AE67" i="10"/>
  <c r="BB67" i="10"/>
  <c r="BI67" i="10"/>
  <c r="BP67" i="10"/>
  <c r="CD67" i="10"/>
  <c r="R67" i="10"/>
  <c r="AG67" i="10"/>
  <c r="BK67" i="10"/>
  <c r="AI67" i="10"/>
  <c r="AU67" i="10"/>
  <c r="AD67" i="10"/>
  <c r="BH67" i="10"/>
  <c r="AX67" i="10"/>
  <c r="CI67" i="10"/>
  <c r="AM67" i="10"/>
  <c r="AV67" i="10"/>
  <c r="V67" i="10"/>
  <c r="AZ67" i="10"/>
  <c r="AP67" i="10"/>
  <c r="BL67" i="10"/>
  <c r="BW67" i="10"/>
  <c r="AA67" i="10"/>
  <c r="CG67" i="10"/>
  <c r="AR67" i="10"/>
  <c r="CK67" i="10"/>
  <c r="AQ67" i="10"/>
  <c r="BC67" i="10"/>
  <c r="BO67" i="10"/>
  <c r="BA67" i="10"/>
  <c r="AJ67" i="10"/>
  <c r="CC67" i="10"/>
  <c r="W67" i="10"/>
  <c r="AF67" i="10"/>
  <c r="AS67" i="10"/>
  <c r="BU67" i="10"/>
  <c r="CJ67" i="10"/>
  <c r="Y67" i="10"/>
  <c r="AK67" i="10"/>
  <c r="BM67" i="10"/>
  <c r="BT67" i="10"/>
  <c r="AC67" i="10"/>
  <c r="BE67" i="10"/>
  <c r="CM67" i="10"/>
  <c r="U67" i="10"/>
  <c r="BS67" i="10"/>
  <c r="CD103" i="10"/>
  <c r="R103" i="10"/>
  <c r="AG103" i="10"/>
  <c r="AN103" i="10"/>
  <c r="AU103" i="10"/>
  <c r="BB103" i="10"/>
  <c r="BI103" i="10"/>
  <c r="BP103" i="10"/>
  <c r="BV103" i="10"/>
  <c r="CK103" i="10"/>
  <c r="Y103" i="10"/>
  <c r="AF103" i="10"/>
  <c r="AM103" i="10"/>
  <c r="AT103" i="10"/>
  <c r="BA103" i="10"/>
  <c r="BH103" i="10"/>
  <c r="BN103" i="10"/>
  <c r="CC103" i="10"/>
  <c r="CJ103" i="10"/>
  <c r="X103" i="10"/>
  <c r="AE103" i="10"/>
  <c r="AL103" i="10"/>
  <c r="AS103" i="10"/>
  <c r="AZ103" i="10"/>
  <c r="BU103" i="10"/>
  <c r="BD103" i="10"/>
  <c r="CH103" i="10"/>
  <c r="BQ103" i="10"/>
  <c r="AB103" i="10"/>
  <c r="BF103" i="10"/>
  <c r="CA103" i="10"/>
  <c r="U103" i="10"/>
  <c r="BM103" i="10"/>
  <c r="AV103" i="10"/>
  <c r="BZ103" i="10"/>
  <c r="AK103" i="10"/>
  <c r="T103" i="10"/>
  <c r="BG103" i="10"/>
  <c r="AW103" i="10"/>
  <c r="BJ103" i="10"/>
  <c r="CL103" i="10"/>
  <c r="BE103" i="10"/>
  <c r="CI103" i="10"/>
  <c r="BR103" i="10"/>
  <c r="AC103" i="10"/>
  <c r="AY103" i="10"/>
  <c r="BV51" i="10"/>
  <c r="BW51" i="10" s="1"/>
  <c r="BX51" i="10"/>
  <c r="BY51" i="10" s="1"/>
  <c r="BT51" i="10"/>
  <c r="T51" i="10"/>
  <c r="U51" i="10" s="1"/>
  <c r="BJ51" i="10"/>
  <c r="BK51" i="10" s="1"/>
  <c r="BN51" i="10"/>
  <c r="BO51" i="10" s="1"/>
  <c r="AB51" i="10"/>
  <c r="AC51" i="10" s="1"/>
  <c r="BL51" i="10"/>
  <c r="BM51" i="10" s="1"/>
  <c r="BB51" i="10"/>
  <c r="BC51" i="10" s="1"/>
  <c r="CF51" i="10"/>
  <c r="CG51" i="10" s="1"/>
  <c r="BF51" i="10"/>
  <c r="BG51" i="10" s="1"/>
  <c r="CC51" i="10"/>
  <c r="BD51" i="10"/>
  <c r="BE51" i="10" s="1"/>
  <c r="CA51" i="10"/>
  <c r="AT51" i="10"/>
  <c r="AU51" i="10" s="1"/>
  <c r="CL51" i="10"/>
  <c r="CM51" i="10" s="1"/>
  <c r="AJ51" i="10"/>
  <c r="AK51" i="10" s="1"/>
  <c r="BH51" i="10"/>
  <c r="BI51" i="10" s="1"/>
  <c r="V51" i="10"/>
  <c r="W51" i="10" s="1"/>
  <c r="CD51" i="10"/>
  <c r="CE51" i="10" s="1"/>
  <c r="AM51" i="10"/>
  <c r="AX51" i="10"/>
  <c r="AY51" i="10" s="1"/>
  <c r="CJ51" i="10"/>
  <c r="CK51" i="10" s="1"/>
  <c r="AZ51" i="10"/>
  <c r="BA51" i="10" s="1"/>
  <c r="AP51" i="10"/>
  <c r="AQ51" i="10" s="1"/>
  <c r="CB51" i="10"/>
  <c r="CH51" i="10"/>
  <c r="CI51" i="10" s="1"/>
  <c r="BP51" i="10"/>
  <c r="BQ51" i="10" s="1"/>
  <c r="BU51" i="10"/>
  <c r="AD51" i="10"/>
  <c r="AE51" i="10" s="1"/>
  <c r="AV51" i="10"/>
  <c r="AW51" i="10" s="1"/>
  <c r="AR51" i="10"/>
  <c r="AS51" i="10" s="1"/>
  <c r="AF51" i="10"/>
  <c r="AG51" i="10" s="1"/>
  <c r="AN51" i="10"/>
  <c r="AO51" i="10" s="1"/>
  <c r="AQ108" i="10"/>
  <c r="BF108" i="10"/>
  <c r="BU108" i="10"/>
  <c r="CB108" i="10"/>
  <c r="CI108" i="10"/>
  <c r="W108" i="10"/>
  <c r="AD108" i="10"/>
  <c r="BO108" i="10"/>
  <c r="BV108" i="10"/>
  <c r="CC108" i="10"/>
  <c r="BT108" i="10"/>
  <c r="BS108" i="10"/>
  <c r="BR108" i="10"/>
  <c r="BQ108" i="10"/>
  <c r="AP108" i="10"/>
  <c r="AV108" i="10"/>
  <c r="AS108" i="10"/>
  <c r="BG108" i="10"/>
  <c r="BN108" i="10"/>
  <c r="BM108" i="10"/>
  <c r="BL108" i="10"/>
  <c r="BK108" i="10"/>
  <c r="BJ108" i="10"/>
  <c r="BI108" i="10"/>
  <c r="AI108" i="10"/>
  <c r="AW108" i="10"/>
  <c r="AT108" i="10"/>
  <c r="AY108" i="10"/>
  <c r="AX108" i="10"/>
  <c r="BE108" i="10"/>
  <c r="BD108" i="10"/>
  <c r="BC108" i="10"/>
  <c r="BB108" i="10"/>
  <c r="BA108" i="10"/>
  <c r="AU108" i="10"/>
  <c r="BH108" i="10"/>
  <c r="BW131" i="10"/>
  <c r="U131" i="10"/>
  <c r="AR131" i="10"/>
  <c r="CM131" i="10"/>
  <c r="BZ131" i="10"/>
  <c r="AZ112" i="10"/>
  <c r="AP112" i="10"/>
  <c r="AA131" i="10"/>
  <c r="AI131" i="10"/>
  <c r="CJ131" i="10"/>
  <c r="T131" i="10"/>
  <c r="CH131" i="10"/>
  <c r="U108" i="10"/>
  <c r="CH108" i="10"/>
  <c r="Y108" i="10"/>
  <c r="CL108" i="10"/>
  <c r="AJ103" i="10"/>
  <c r="W103" i="10"/>
  <c r="Z103" i="10"/>
  <c r="AR76" i="10"/>
  <c r="AS76" i="10" s="1"/>
  <c r="AS112" i="10"/>
  <c r="R51" i="10"/>
  <c r="S51" i="10" s="1"/>
  <c r="BF67" i="10"/>
  <c r="BW55" i="10"/>
  <c r="CL91" i="10"/>
  <c r="CM91" i="10" s="1"/>
  <c r="AZ91" i="10"/>
  <c r="BA91" i="10" s="1"/>
  <c r="CJ91" i="10"/>
  <c r="CK91" i="10" s="1"/>
  <c r="X91" i="10"/>
  <c r="Y91" i="10" s="1"/>
  <c r="BJ91" i="10"/>
  <c r="BK91" i="10" s="1"/>
  <c r="AX91" i="10"/>
  <c r="AY91" i="10" s="1"/>
  <c r="BH91" i="10"/>
  <c r="BI91" i="10" s="1"/>
  <c r="CB91" i="10"/>
  <c r="CC91" i="10" s="1"/>
  <c r="BN91" i="10"/>
  <c r="BO91" i="10" s="1"/>
  <c r="AL91" i="10"/>
  <c r="AM91" i="10" s="1"/>
  <c r="Z91" i="10"/>
  <c r="AA91" i="10" s="1"/>
  <c r="BR91" i="10"/>
  <c r="BS91" i="10" s="1"/>
  <c r="AR91" i="10"/>
  <c r="AS91" i="10" s="1"/>
  <c r="BT91" i="10"/>
  <c r="BU91" i="10" s="1"/>
  <c r="AT91" i="10"/>
  <c r="AU91" i="10" s="1"/>
  <c r="BZ91" i="10"/>
  <c r="CA91" i="10" s="1"/>
  <c r="AJ91" i="10"/>
  <c r="AK91" i="10" s="1"/>
  <c r="BL91" i="10"/>
  <c r="BM91" i="10" s="1"/>
  <c r="CH91" i="10"/>
  <c r="AH91" i="10"/>
  <c r="AI91" i="10" s="1"/>
  <c r="AB91" i="10"/>
  <c r="AC91" i="10" s="1"/>
  <c r="BD91" i="10"/>
  <c r="BE91" i="10" s="1"/>
  <c r="AP91" i="10"/>
  <c r="AQ91" i="10" s="1"/>
  <c r="BV91" i="10"/>
  <c r="BW91" i="10" s="1"/>
  <c r="AV91" i="10"/>
  <c r="AW91" i="10" s="1"/>
  <c r="BB91" i="10"/>
  <c r="BC91" i="10" s="1"/>
  <c r="CI91" i="10"/>
  <c r="CF91" i="10"/>
  <c r="CG91" i="10" s="1"/>
  <c r="AN91" i="10"/>
  <c r="AO91" i="10" s="1"/>
  <c r="AD91" i="10"/>
  <c r="AE91" i="10" s="1"/>
  <c r="BX91" i="10"/>
  <c r="BY91" i="10" s="1"/>
  <c r="AF91" i="10"/>
  <c r="AG91" i="10" s="1"/>
  <c r="BP91" i="10"/>
  <c r="BQ91" i="10" s="1"/>
  <c r="AX55" i="10"/>
  <c r="AP131" i="10"/>
  <c r="AF131" i="10"/>
  <c r="AZ131" i="10"/>
  <c r="R131" i="10"/>
  <c r="AB131" i="10"/>
  <c r="AE131" i="10"/>
  <c r="AC108" i="10"/>
  <c r="AE108" i="10"/>
  <c r="AG108" i="10"/>
  <c r="S108" i="10"/>
  <c r="AR103" i="10"/>
  <c r="BC103" i="10"/>
  <c r="AH103" i="10"/>
  <c r="T91" i="10"/>
  <c r="U91" i="10" s="1"/>
  <c r="Z51" i="10"/>
  <c r="AA51" i="10" s="1"/>
  <c r="BN67" i="10"/>
  <c r="CE55" i="10"/>
  <c r="AP55" i="10"/>
  <c r="CL112" i="10"/>
  <c r="CJ112" i="10"/>
  <c r="CI112" i="10"/>
  <c r="CH112" i="10"/>
  <c r="CG112" i="10"/>
  <c r="CF112" i="10"/>
  <c r="CC112" i="10"/>
  <c r="CB112" i="10"/>
  <c r="X112" i="10"/>
  <c r="CD112" i="10"/>
  <c r="BZ112" i="10"/>
  <c r="BY112" i="10"/>
  <c r="BX112" i="10"/>
  <c r="BU112" i="10"/>
  <c r="BT112" i="10"/>
  <c r="BS112" i="10"/>
  <c r="BR112" i="10"/>
  <c r="CK112" i="10"/>
  <c r="BV112" i="10"/>
  <c r="BP112" i="10"/>
  <c r="BO112" i="10"/>
  <c r="BM112" i="10"/>
  <c r="BL112" i="10"/>
  <c r="BK112" i="10"/>
  <c r="BJ112" i="10"/>
  <c r="BI112" i="10"/>
  <c r="CA112" i="10"/>
  <c r="AH112" i="10"/>
  <c r="AM112" i="10"/>
  <c r="BC112" i="10"/>
  <c r="AA112" i="10"/>
  <c r="AQ112" i="10"/>
  <c r="CM112" i="10"/>
  <c r="BG112" i="10"/>
  <c r="AD112" i="10"/>
  <c r="AT112" i="10"/>
  <c r="S112" i="10"/>
  <c r="AG112" i="10"/>
  <c r="CE112" i="10"/>
  <c r="AW112" i="10"/>
  <c r="V112" i="10"/>
  <c r="AK112" i="10"/>
  <c r="BA112" i="10"/>
  <c r="Y112" i="10"/>
  <c r="BW112" i="10"/>
  <c r="AN112" i="10"/>
  <c r="BD112" i="10"/>
  <c r="AB112" i="10"/>
  <c r="AR112" i="10"/>
  <c r="AF112" i="10"/>
  <c r="AV112" i="10"/>
  <c r="AJ112" i="10"/>
  <c r="AO112" i="10"/>
  <c r="AX112" i="10"/>
  <c r="AC112" i="10"/>
  <c r="R112" i="10"/>
  <c r="BN112" i="10"/>
  <c r="AU112" i="10"/>
  <c r="AI112" i="10"/>
  <c r="BF112" i="10"/>
  <c r="AL112" i="10"/>
  <c r="Z112" i="10"/>
  <c r="AJ76" i="10"/>
  <c r="AK76" i="10" s="1"/>
  <c r="BN76" i="10"/>
  <c r="BO76" i="10" s="1"/>
  <c r="CJ76" i="10"/>
  <c r="CK76" i="10" s="1"/>
  <c r="X76" i="10"/>
  <c r="Y76" i="10" s="1"/>
  <c r="AL76" i="10"/>
  <c r="AM76" i="10" s="1"/>
  <c r="AB76" i="10"/>
  <c r="BF76" i="10"/>
  <c r="BG76" i="10" s="1"/>
  <c r="CB76" i="10"/>
  <c r="CC76" i="10" s="1"/>
  <c r="BS76" i="10"/>
  <c r="AD76" i="10"/>
  <c r="AE76" i="10" s="1"/>
  <c r="CF76" i="10"/>
  <c r="CG76" i="10" s="1"/>
  <c r="T76" i="10"/>
  <c r="U76" i="10" s="1"/>
  <c r="AX76" i="10"/>
  <c r="AY76" i="10" s="1"/>
  <c r="BT76" i="10"/>
  <c r="CH76" i="10"/>
  <c r="CI76" i="10" s="1"/>
  <c r="V76" i="10"/>
  <c r="W76" i="10" s="1"/>
  <c r="BU76" i="10"/>
  <c r="BJ76" i="10"/>
  <c r="BK76" i="10" s="1"/>
  <c r="AC76" i="10"/>
  <c r="CL76" i="10"/>
  <c r="BL76" i="10"/>
  <c r="BM76" i="10" s="1"/>
  <c r="BB76" i="10"/>
  <c r="BC76" i="10" s="1"/>
  <c r="BX76" i="10"/>
  <c r="BY76" i="10" s="1"/>
  <c r="CD76" i="10"/>
  <c r="CE76" i="10" s="1"/>
  <c r="BD76" i="10"/>
  <c r="BE76" i="10" s="1"/>
  <c r="AT76" i="10"/>
  <c r="AU76" i="10" s="1"/>
  <c r="BP76" i="10"/>
  <c r="BV76" i="10"/>
  <c r="BW76" i="10" s="1"/>
  <c r="AV76" i="10"/>
  <c r="AW76" i="10" s="1"/>
  <c r="BA76" i="10"/>
  <c r="AH76" i="10"/>
  <c r="AI76" i="10" s="1"/>
  <c r="BH76" i="10"/>
  <c r="BI76" i="10" s="1"/>
  <c r="Z76" i="10"/>
  <c r="AA76" i="10" s="1"/>
  <c r="AN76" i="10"/>
  <c r="AO76" i="10" s="1"/>
  <c r="R76" i="10"/>
  <c r="S76" i="10" s="1"/>
  <c r="BQ76" i="10"/>
  <c r="CM76" i="10"/>
  <c r="AS131" i="10"/>
  <c r="AW131" i="10"/>
  <c r="BQ131" i="10"/>
  <c r="Z131" i="10"/>
  <c r="BT131" i="10"/>
  <c r="AM131" i="10"/>
  <c r="AK108" i="10"/>
  <c r="AM108" i="10"/>
  <c r="AO108" i="10"/>
  <c r="AA108" i="10"/>
  <c r="BX103" i="10"/>
  <c r="BK103" i="10"/>
  <c r="AP103" i="10"/>
  <c r="BF91" i="10"/>
  <c r="BG91" i="10" s="1"/>
  <c r="T112" i="10"/>
  <c r="AH51" i="10"/>
  <c r="AI51" i="10" s="1"/>
  <c r="BV67" i="10"/>
  <c r="BC55" i="10"/>
  <c r="BH55" i="10"/>
  <c r="AN109" i="10"/>
  <c r="AO109" i="10" s="1"/>
  <c r="BJ109" i="10"/>
  <c r="BK109" i="10" s="1"/>
  <c r="CF109" i="10"/>
  <c r="CG109" i="10" s="1"/>
  <c r="T109" i="10"/>
  <c r="U109" i="10" s="1"/>
  <c r="AX109" i="10"/>
  <c r="AY109" i="10" s="1"/>
  <c r="AF109" i="10"/>
  <c r="AG109" i="10" s="1"/>
  <c r="BB109" i="10"/>
  <c r="BC109" i="10" s="1"/>
  <c r="BX109" i="10"/>
  <c r="BY109" i="10" s="1"/>
  <c r="CE109" i="10"/>
  <c r="AP109" i="10"/>
  <c r="AQ109" i="10" s="1"/>
  <c r="CJ109" i="10"/>
  <c r="CK109" i="10" s="1"/>
  <c r="X109" i="10"/>
  <c r="Y109" i="10" s="1"/>
  <c r="AT109" i="10"/>
  <c r="AU109" i="10" s="1"/>
  <c r="BP109" i="10"/>
  <c r="BQ109" i="10" s="1"/>
  <c r="S109" i="10"/>
  <c r="AH109" i="10"/>
  <c r="AI109" i="10" s="1"/>
  <c r="BC78" i="10"/>
  <c r="BB78" i="10"/>
  <c r="BI78" i="10"/>
  <c r="BP78" i="10"/>
  <c r="CE78" i="10"/>
  <c r="S78" i="10"/>
  <c r="AH78" i="10"/>
  <c r="AW78" i="10"/>
  <c r="BD78" i="10"/>
  <c r="AT78" i="10"/>
  <c r="BA78" i="10"/>
  <c r="BH78" i="10"/>
  <c r="BW78" i="10"/>
  <c r="CL78" i="10"/>
  <c r="Z78" i="10"/>
  <c r="AO78" i="10"/>
  <c r="AV78" i="10"/>
  <c r="AL78" i="10"/>
  <c r="AS78" i="10"/>
  <c r="AZ78" i="10"/>
  <c r="BO78" i="10"/>
  <c r="CD78" i="10"/>
  <c r="R78" i="10"/>
  <c r="AG78" i="10"/>
  <c r="AN78" i="10"/>
  <c r="AD78" i="10"/>
  <c r="CF78" i="10"/>
  <c r="AY78" i="10"/>
  <c r="AP78" i="10"/>
  <c r="CB78" i="10"/>
  <c r="BK78" i="10"/>
  <c r="BS78" i="10"/>
  <c r="AM78" i="10"/>
  <c r="V78" i="10"/>
  <c r="BX78" i="10"/>
  <c r="AQ78" i="10"/>
  <c r="CK78" i="10"/>
  <c r="BT78" i="10"/>
  <c r="AE78" i="10"/>
  <c r="CG78" i="10"/>
  <c r="AR78" i="10"/>
  <c r="AI78" i="10"/>
  <c r="CC78" i="10"/>
  <c r="BL78" i="10"/>
  <c r="CA78" i="10"/>
  <c r="W78" i="10"/>
  <c r="AU78" i="10"/>
  <c r="BY78" i="10"/>
  <c r="AJ78" i="10"/>
  <c r="AA78" i="10"/>
  <c r="BU78" i="10"/>
  <c r="AF78" i="10"/>
  <c r="P62" i="10"/>
  <c r="P139" i="10"/>
  <c r="BJ88" i="10"/>
  <c r="BK88" i="10" s="1"/>
  <c r="AB88" i="10"/>
  <c r="AC88" i="10" s="1"/>
  <c r="X88" i="10"/>
  <c r="BB88" i="10"/>
  <c r="BC88" i="10" s="1"/>
  <c r="T88" i="10"/>
  <c r="U88" i="10" s="1"/>
  <c r="W88" i="10"/>
  <c r="AT88" i="10"/>
  <c r="AU88" i="10" s="1"/>
  <c r="CL88" i="10"/>
  <c r="AN88" i="10"/>
  <c r="AO88" i="10" s="1"/>
  <c r="BN88" i="10"/>
  <c r="BO88" i="10" s="1"/>
  <c r="AX92" i="10"/>
  <c r="AV92" i="10"/>
  <c r="AW92" i="10" s="1"/>
  <c r="AL92" i="10"/>
  <c r="AM92" i="10" s="1"/>
  <c r="BP92" i="10"/>
  <c r="BQ92" i="10" s="1"/>
  <c r="AP92" i="10"/>
  <c r="AQ92" i="10" s="1"/>
  <c r="AN92" i="10"/>
  <c r="AO92" i="10" s="1"/>
  <c r="V92" i="10"/>
  <c r="W92" i="10" s="1"/>
  <c r="BO92" i="10"/>
  <c r="AH92" i="10"/>
  <c r="AF92" i="10"/>
  <c r="AG92" i="10" s="1"/>
  <c r="CF92" i="10"/>
  <c r="CG92" i="10" s="1"/>
  <c r="U58" i="10"/>
  <c r="AO58" i="10"/>
  <c r="AZ58" i="10"/>
  <c r="CI58" i="10"/>
  <c r="AR58" i="10"/>
  <c r="CA58" i="10"/>
  <c r="AZ88" i="10"/>
  <c r="AC58" i="10"/>
  <c r="BY68" i="10"/>
  <c r="BI68" i="10"/>
  <c r="BQ68" i="10"/>
  <c r="BX68" i="10"/>
  <c r="CM68" i="10"/>
  <c r="AA68" i="10"/>
  <c r="AP68" i="10"/>
  <c r="BE68" i="10"/>
  <c r="BL68" i="10"/>
  <c r="BP68" i="10"/>
  <c r="CE68" i="10"/>
  <c r="S68" i="10"/>
  <c r="AH68" i="10"/>
  <c r="BH68" i="10"/>
  <c r="BW68" i="10"/>
  <c r="CL68" i="10"/>
  <c r="Z68" i="10"/>
  <c r="AO68" i="10"/>
  <c r="AV68" i="10"/>
  <c r="AM68" i="10"/>
  <c r="AT68" i="10"/>
  <c r="CM88" i="10"/>
  <c r="BX88" i="10"/>
  <c r="BY88" i="10" s="1"/>
  <c r="BR58" i="10"/>
  <c r="CG58" i="10"/>
  <c r="P115" i="10"/>
  <c r="P60" i="10"/>
  <c r="AN60" i="10" s="1"/>
  <c r="P74" i="10"/>
  <c r="BN74" i="10" s="1"/>
  <c r="P106" i="10"/>
  <c r="P52" i="10"/>
  <c r="T133" i="10"/>
  <c r="U133" i="10" s="1"/>
  <c r="CL133" i="10"/>
  <c r="AL133" i="10"/>
  <c r="AM133" i="10" s="1"/>
  <c r="AG133" i="10"/>
  <c r="BI106" i="10"/>
  <c r="Z106" i="10"/>
  <c r="AH106" i="10"/>
  <c r="CL106" i="10"/>
  <c r="AX106" i="10"/>
  <c r="CK106" i="10"/>
  <c r="AF106" i="10"/>
  <c r="BA106" i="10"/>
  <c r="BH106" i="10"/>
  <c r="BW106" i="10"/>
  <c r="AP106" i="10"/>
  <c r="CJ106" i="10"/>
  <c r="AL106" i="10"/>
  <c r="AS106" i="10"/>
  <c r="AZ106" i="10"/>
  <c r="BO106" i="10"/>
  <c r="CB106" i="10"/>
  <c r="AD106" i="10"/>
  <c r="AK106" i="10"/>
  <c r="AR106" i="10"/>
  <c r="BG106" i="10"/>
  <c r="BT106" i="10"/>
  <c r="V106" i="10"/>
  <c r="AC106" i="10"/>
  <c r="AJ106" i="10"/>
  <c r="AY106" i="10"/>
  <c r="BL106" i="10"/>
  <c r="CG106" i="10"/>
  <c r="U106" i="10"/>
  <c r="AB106" i="10"/>
  <c r="AQ106" i="10"/>
  <c r="AO106" i="10"/>
  <c r="BJ106" i="10"/>
  <c r="BQ106" i="10"/>
  <c r="BX106" i="10"/>
  <c r="CM106" i="10"/>
  <c r="BF106" i="10"/>
  <c r="AR133" i="10"/>
  <c r="AS133" i="10" s="1"/>
  <c r="BR106" i="10"/>
  <c r="AS74" i="10"/>
  <c r="BF133" i="10"/>
  <c r="BG133" i="10" s="1"/>
  <c r="BN133" i="10"/>
  <c r="BO133" i="10" s="1"/>
  <c r="CE106" i="10"/>
  <c r="AU106" i="10"/>
  <c r="BZ133" i="10"/>
  <c r="BX133" i="10"/>
  <c r="BY133" i="10" s="1"/>
  <c r="AJ133" i="10"/>
  <c r="AK133" i="10" s="1"/>
  <c r="AH133" i="10"/>
  <c r="AI133" i="10" s="1"/>
  <c r="BB133" i="10"/>
  <c r="CC133" i="10"/>
  <c r="BD133" i="10"/>
  <c r="BE133" i="10" s="1"/>
  <c r="BR133" i="10"/>
  <c r="BS133" i="10" s="1"/>
  <c r="BV133" i="10"/>
  <c r="BW133" i="10" s="1"/>
  <c r="AV133" i="10"/>
  <c r="AW133" i="10" s="1"/>
  <c r="BH133" i="10"/>
  <c r="BI133" i="10" s="1"/>
  <c r="AZ133" i="10"/>
  <c r="BA133" i="10" s="1"/>
  <c r="AN133" i="10"/>
  <c r="AO133" i="10" s="1"/>
  <c r="AX133" i="10"/>
  <c r="AY133" i="10" s="1"/>
  <c r="AD133" i="10"/>
  <c r="AE133" i="10" s="1"/>
  <c r="V133" i="10"/>
  <c r="W133" i="10" s="1"/>
  <c r="CJ133" i="10"/>
  <c r="CK133" i="10" s="1"/>
  <c r="X133" i="10"/>
  <c r="Y133" i="10" s="1"/>
  <c r="AB133" i="10"/>
  <c r="AC133" i="10" s="1"/>
  <c r="BC133" i="10"/>
  <c r="BP133" i="10"/>
  <c r="BQ133" i="10" s="1"/>
  <c r="BJ133" i="10"/>
  <c r="BK133" i="10" s="1"/>
  <c r="CF133" i="10"/>
  <c r="CG133" i="10" s="1"/>
  <c r="CH133" i="10"/>
  <c r="CI133" i="10" s="1"/>
  <c r="CA133" i="10"/>
  <c r="BL133" i="10"/>
  <c r="BM133" i="10" s="1"/>
  <c r="T106" i="10"/>
  <c r="BK106" i="10"/>
  <c r="Z133" i="10"/>
  <c r="AA133" i="10" s="1"/>
  <c r="CM133" i="10"/>
  <c r="BT133" i="10"/>
  <c r="BU133" i="10" s="1"/>
  <c r="BP106" i="10"/>
  <c r="AN106" i="10"/>
  <c r="AR100" i="10"/>
  <c r="BH100" i="10"/>
  <c r="AF57" i="10"/>
  <c r="AG57" i="10" s="1"/>
  <c r="CH57" i="10"/>
  <c r="V57" i="10"/>
  <c r="W57" i="10" s="1"/>
  <c r="BH57" i="10"/>
  <c r="BI57" i="10" s="1"/>
  <c r="CM57" i="10"/>
  <c r="BF57" i="10"/>
  <c r="BG57" i="10" s="1"/>
  <c r="CJ57" i="10"/>
  <c r="X57" i="10"/>
  <c r="Y57" i="10" s="1"/>
  <c r="BZ57" i="10"/>
  <c r="CA57" i="10" s="1"/>
  <c r="AZ57" i="10"/>
  <c r="BA57" i="10" s="1"/>
  <c r="AQ57" i="10"/>
  <c r="AX57" i="10"/>
  <c r="AY57" i="10" s="1"/>
  <c r="BT57" i="10"/>
  <c r="BJ57" i="10"/>
  <c r="BK57" i="10" s="1"/>
  <c r="AK57" i="10"/>
  <c r="AJ57" i="10"/>
  <c r="AH57" i="10"/>
  <c r="AI57" i="10" s="1"/>
  <c r="BL57" i="10"/>
  <c r="BM57" i="10" s="1"/>
  <c r="CI57" i="10"/>
  <c r="BB57" i="10"/>
  <c r="BC57" i="10" s="1"/>
  <c r="AB57" i="10"/>
  <c r="AC57" i="10" s="1"/>
  <c r="CL57" i="10"/>
  <c r="Z57" i="10"/>
  <c r="AA57" i="10" s="1"/>
  <c r="AH59" i="10"/>
  <c r="BT59" i="10"/>
  <c r="BU59" i="10" s="1"/>
  <c r="BC59" i="10"/>
  <c r="AT59" i="10"/>
  <c r="AU59" i="10" s="1"/>
  <c r="AJ59" i="10"/>
  <c r="AK59" i="10" s="1"/>
  <c r="CL59" i="10"/>
  <c r="CM59" i="10" s="1"/>
  <c r="Z59" i="10"/>
  <c r="AA59" i="10" s="1"/>
  <c r="BL59" i="10"/>
  <c r="BM59" i="10" s="1"/>
  <c r="AL59" i="10"/>
  <c r="AM59" i="10" s="1"/>
  <c r="AB59" i="10"/>
  <c r="AC59" i="10" s="1"/>
  <c r="CD59" i="10"/>
  <c r="CE59" i="10" s="1"/>
  <c r="R59" i="10"/>
  <c r="S59" i="10" s="1"/>
  <c r="BD59" i="10"/>
  <c r="BE59" i="10" s="1"/>
  <c r="AD59" i="10"/>
  <c r="AE59" i="10" s="1"/>
  <c r="CF59" i="10"/>
  <c r="CG59" i="10" s="1"/>
  <c r="T59" i="10"/>
  <c r="U59" i="10" s="1"/>
  <c r="BV59" i="10"/>
  <c r="BW59" i="10" s="1"/>
  <c r="BG59" i="10"/>
  <c r="AV59" i="10"/>
  <c r="AW59" i="10" s="1"/>
  <c r="CH59" i="10"/>
  <c r="CI59" i="10" s="1"/>
  <c r="V59" i="10"/>
  <c r="W59" i="10" s="1"/>
  <c r="BX59" i="10"/>
  <c r="BY59" i="10" s="1"/>
  <c r="BN59" i="10"/>
  <c r="BO59" i="10" s="1"/>
  <c r="CK59" i="10"/>
  <c r="AN59" i="10"/>
  <c r="AO59" i="10" s="1"/>
  <c r="BZ59" i="10"/>
  <c r="CA59" i="10" s="1"/>
  <c r="BP59" i="10"/>
  <c r="BQ59" i="10" s="1"/>
  <c r="AI59" i="10"/>
  <c r="CB59" i="10"/>
  <c r="CC59" i="10" s="1"/>
  <c r="BJ73" i="10"/>
  <c r="BK73" i="10" s="1"/>
  <c r="AT73" i="10"/>
  <c r="AU73" i="10" s="1"/>
  <c r="CF73" i="10"/>
  <c r="CG73" i="10" s="1"/>
  <c r="T73" i="10"/>
  <c r="U73" i="10" s="1"/>
  <c r="BN73" i="10"/>
  <c r="AN73" i="10"/>
  <c r="AO73" i="10" s="1"/>
  <c r="BX73" i="10"/>
  <c r="BY73" i="10" s="1"/>
  <c r="CE73" i="10"/>
  <c r="BF73" i="10"/>
  <c r="BG73" i="10" s="1"/>
  <c r="AF73" i="10"/>
  <c r="AG73" i="10" s="1"/>
  <c r="BH73" i="10"/>
  <c r="BI73" i="10" s="1"/>
  <c r="BO73" i="10"/>
  <c r="AP73" i="10"/>
  <c r="AQ73" i="10" s="1"/>
  <c r="CB73" i="10"/>
  <c r="CC73" i="10" s="1"/>
  <c r="AZ73" i="10"/>
  <c r="BA73" i="10" s="1"/>
  <c r="S73" i="10"/>
  <c r="AH73" i="10"/>
  <c r="AI73" i="10" s="1"/>
  <c r="BT73" i="10"/>
  <c r="BU73" i="10" s="1"/>
  <c r="BC73" i="10"/>
  <c r="BO139" i="10"/>
  <c r="BE139" i="10"/>
  <c r="AA139" i="10"/>
  <c r="AJ108" i="10"/>
  <c r="CF108" i="10"/>
  <c r="BX108" i="10"/>
  <c r="AR108" i="10"/>
  <c r="T108" i="10"/>
  <c r="AB108" i="10"/>
  <c r="AV49" i="10"/>
  <c r="CL49" i="10"/>
  <c r="BK49" i="10"/>
  <c r="BZ49" i="10"/>
  <c r="CM49" i="10"/>
  <c r="BA49" i="10"/>
  <c r="BX49" i="10"/>
  <c r="BO49" i="10"/>
  <c r="BF49" i="10"/>
  <c r="AN49" i="10"/>
  <c r="AP49" i="10"/>
  <c r="BC49" i="10"/>
  <c r="BR49" i="10"/>
  <c r="AY49" i="10"/>
  <c r="AS49" i="10"/>
  <c r="BP49" i="10"/>
  <c r="AQ49" i="10"/>
  <c r="CC49" i="10"/>
  <c r="AF49" i="10"/>
  <c r="CK49" i="10"/>
  <c r="AU49" i="10"/>
  <c r="BJ49" i="10"/>
  <c r="S49" i="10"/>
  <c r="AK49" i="10"/>
  <c r="BH49" i="10"/>
  <c r="AX49" i="10"/>
  <c r="BE49" i="10"/>
  <c r="CJ49" i="10"/>
  <c r="X49" i="10"/>
  <c r="BM49" i="10"/>
  <c r="AM49" i="10"/>
  <c r="BB49" i="10"/>
  <c r="Z49" i="10"/>
  <c r="AC49" i="10"/>
  <c r="AZ49" i="10"/>
  <c r="R49" i="10"/>
  <c r="BN49" i="10"/>
  <c r="CB49" i="10"/>
  <c r="W49" i="10"/>
  <c r="Y49" i="10"/>
  <c r="AE49" i="10"/>
  <c r="AT49" i="10"/>
  <c r="CG49" i="10"/>
  <c r="U49" i="10"/>
  <c r="AR49" i="10"/>
  <c r="AW49" i="10"/>
  <c r="BU49" i="10"/>
  <c r="BT49" i="10"/>
  <c r="CE49" i="10"/>
  <c r="CI49" i="10"/>
  <c r="BV49" i="10"/>
  <c r="AL49" i="10"/>
  <c r="BY49" i="10"/>
  <c r="AH49" i="10"/>
  <c r="AJ49" i="10"/>
  <c r="BW49" i="10"/>
  <c r="AJ92" i="10"/>
  <c r="AK92" i="10" s="1"/>
  <c r="BF92" i="10"/>
  <c r="BG92" i="10" s="1"/>
  <c r="CJ92" i="10"/>
  <c r="CK92" i="10" s="1"/>
  <c r="X92" i="10"/>
  <c r="Y92" i="10" s="1"/>
  <c r="AD92" i="10"/>
  <c r="AE92" i="10" s="1"/>
  <c r="AI92" i="10"/>
  <c r="AU92" i="10"/>
  <c r="T92" i="10"/>
  <c r="U92" i="10" s="1"/>
  <c r="CL92" i="10"/>
  <c r="CM92" i="10" s="1"/>
  <c r="Z92" i="10"/>
  <c r="AA92" i="10" s="1"/>
  <c r="BD92" i="10"/>
  <c r="BE92" i="10" s="1"/>
  <c r="BJ92" i="10"/>
  <c r="BK92" i="10" s="1"/>
  <c r="AC92" i="10"/>
  <c r="AY92" i="10"/>
  <c r="AR92" i="10"/>
  <c r="AS92" i="10" s="1"/>
  <c r="S92" i="10"/>
  <c r="BY58" i="10"/>
  <c r="CH58" i="10"/>
  <c r="AJ58" i="10"/>
  <c r="AY58" i="10"/>
  <c r="BN58" i="10"/>
  <c r="V58" i="10"/>
  <c r="AG58" i="10"/>
  <c r="AV58" i="10"/>
  <c r="BS58" i="10"/>
  <c r="AL58" i="10"/>
  <c r="BQ58" i="10"/>
  <c r="AT58" i="10"/>
  <c r="AB58" i="10"/>
  <c r="AQ58" i="10"/>
  <c r="BF58" i="10"/>
  <c r="CK58" i="10"/>
  <c r="Y58" i="10"/>
  <c r="AN58" i="10"/>
  <c r="BK58" i="10"/>
  <c r="BI58" i="10"/>
  <c r="CF58" i="10"/>
  <c r="T58" i="10"/>
  <c r="AI58" i="10"/>
  <c r="AX58" i="10"/>
  <c r="CC58" i="10"/>
  <c r="BB58" i="10"/>
  <c r="AF58" i="10"/>
  <c r="BC58" i="10"/>
  <c r="BA58" i="10"/>
  <c r="BX58" i="10"/>
  <c r="CM58" i="10"/>
  <c r="AA58" i="10"/>
  <c r="AP58" i="10"/>
  <c r="BU58" i="10"/>
  <c r="CJ58" i="10"/>
  <c r="X58" i="10"/>
  <c r="AU58" i="10"/>
  <c r="AS58" i="10"/>
  <c r="BP58" i="10"/>
  <c r="CE58" i="10"/>
  <c r="S58" i="10"/>
  <c r="AH58" i="10"/>
  <c r="BM58" i="10"/>
  <c r="CB58" i="10"/>
  <c r="BJ58" i="10"/>
  <c r="AM58" i="10"/>
  <c r="AK58" i="10"/>
  <c r="BH58" i="10"/>
  <c r="BW58" i="10"/>
  <c r="CL58" i="10"/>
  <c r="Z58" i="10"/>
  <c r="BE58" i="10"/>
  <c r="BT58" i="10"/>
  <c r="AD58" i="10"/>
  <c r="AE58" i="10"/>
  <c r="CG105" i="10"/>
  <c r="BY105" i="10"/>
  <c r="AS105" i="10"/>
  <c r="AK105" i="10"/>
  <c r="U105" i="10"/>
  <c r="AC105" i="10"/>
  <c r="BT93" i="10"/>
  <c r="AW93" i="10"/>
  <c r="AB93" i="10"/>
  <c r="AL88" i="10"/>
  <c r="AM88" i="10" s="1"/>
  <c r="BP88" i="10"/>
  <c r="BQ88" i="10" s="1"/>
  <c r="CD88" i="10"/>
  <c r="CE88" i="10" s="1"/>
  <c r="R88" i="10"/>
  <c r="S88" i="10" s="1"/>
  <c r="BL88" i="10"/>
  <c r="BM88" i="10" s="1"/>
  <c r="AD88" i="10"/>
  <c r="AE88" i="10" s="1"/>
  <c r="BH88" i="10"/>
  <c r="BI88" i="10" s="1"/>
  <c r="BV88" i="10"/>
  <c r="BW88" i="10" s="1"/>
  <c r="CC88" i="10"/>
  <c r="AQ88" i="10"/>
  <c r="BD88" i="10"/>
  <c r="BE88" i="10" s="1"/>
  <c r="BZ88" i="10"/>
  <c r="CA88" i="10" s="1"/>
  <c r="BA88" i="10"/>
  <c r="AR88" i="10"/>
  <c r="AS88" i="10" s="1"/>
  <c r="BF88" i="10"/>
  <c r="BG88" i="10" s="1"/>
  <c r="AF88" i="10"/>
  <c r="AG88" i="10" s="1"/>
  <c r="BR88" i="10"/>
  <c r="BS88" i="10" s="1"/>
  <c r="AJ88" i="10"/>
  <c r="AK88" i="10" s="1"/>
  <c r="AX88" i="10"/>
  <c r="AY88" i="10" s="1"/>
  <c r="Y88" i="10"/>
  <c r="BT88" i="10"/>
  <c r="BU88" i="10" s="1"/>
  <c r="BU57" i="10"/>
  <c r="CK57" i="10"/>
  <c r="AL57" i="10"/>
  <c r="AM57" i="10" s="1"/>
  <c r="AV57" i="10"/>
  <c r="AW57" i="10" s="1"/>
  <c r="BJ59" i="10"/>
  <c r="BK59" i="10" s="1"/>
  <c r="AP59" i="10"/>
  <c r="AQ59" i="10" s="1"/>
  <c r="BD58" i="10"/>
  <c r="BG58" i="10"/>
  <c r="BR86" i="10"/>
  <c r="BM86" i="10"/>
  <c r="AS86" i="10"/>
  <c r="V86" i="10"/>
  <c r="U86" i="10"/>
  <c r="CH86" i="10"/>
  <c r="R57" i="10"/>
  <c r="S57" i="10" s="1"/>
  <c r="T57" i="10"/>
  <c r="U57" i="10" s="1"/>
  <c r="AT57" i="10"/>
  <c r="AU57" i="10" s="1"/>
  <c r="BD57" i="10"/>
  <c r="BE57" i="10" s="1"/>
  <c r="AR59" i="10"/>
  <c r="AS59" i="10" s="1"/>
  <c r="BR59" i="10"/>
  <c r="BS59" i="10" s="1"/>
  <c r="AX59" i="10"/>
  <c r="AY59" i="10" s="1"/>
  <c r="V49" i="10"/>
  <c r="BD49" i="10"/>
  <c r="BL58" i="10"/>
  <c r="BO58" i="10"/>
  <c r="P53" i="10"/>
  <c r="AQ115" i="10"/>
  <c r="AI115" i="10"/>
  <c r="BE80" i="10"/>
  <c r="AW80" i="10"/>
  <c r="AO80" i="10"/>
  <c r="AG80" i="10"/>
  <c r="BS80" i="10"/>
  <c r="AI103" i="10"/>
  <c r="S103" i="10"/>
  <c r="AA103" i="10"/>
  <c r="BW103" i="10"/>
  <c r="CM103" i="10"/>
  <c r="AQ103" i="10"/>
  <c r="CE103" i="10"/>
  <c r="BH127" i="10"/>
  <c r="BI127" i="10" s="1"/>
  <c r="R127" i="10"/>
  <c r="S127" i="10" s="1"/>
  <c r="CE131" i="10"/>
  <c r="AO131" i="10"/>
  <c r="AP122" i="10"/>
  <c r="AQ122" i="10" s="1"/>
  <c r="T122" i="10"/>
  <c r="U122" i="10" s="1"/>
  <c r="AL114" i="10"/>
  <c r="AT114" i="10"/>
  <c r="AD114" i="10"/>
  <c r="P116" i="10"/>
  <c r="X60" i="10"/>
  <c r="AZ60" i="10"/>
  <c r="CJ137" i="10"/>
  <c r="CK137" i="10" s="1"/>
  <c r="BN137" i="10"/>
  <c r="BO137" i="10" s="1"/>
  <c r="AH137" i="10"/>
  <c r="AI137" i="10" s="1"/>
  <c r="CI120" i="10"/>
  <c r="CA120" i="10"/>
  <c r="BS120" i="10"/>
  <c r="BK120" i="10"/>
  <c r="BC120" i="10"/>
  <c r="AU120" i="10"/>
  <c r="AM120" i="10"/>
  <c r="AE120" i="10"/>
  <c r="W120" i="10"/>
  <c r="CH120" i="10"/>
  <c r="BZ120" i="10"/>
  <c r="BR120" i="10"/>
  <c r="BJ120" i="10"/>
  <c r="BB120" i="10"/>
  <c r="AT120" i="10"/>
  <c r="AL120" i="10"/>
  <c r="AD120" i="10"/>
  <c r="V120" i="10"/>
  <c r="CG120" i="10"/>
  <c r="CK120" i="10"/>
  <c r="CC120" i="10"/>
  <c r="BU120" i="10"/>
  <c r="BM120" i="10"/>
  <c r="BE120" i="10"/>
  <c r="AW120" i="10"/>
  <c r="AO120" i="10"/>
  <c r="CL120" i="10"/>
  <c r="BW120" i="10"/>
  <c r="BI120" i="10"/>
  <c r="AX120" i="10"/>
  <c r="AJ120" i="10"/>
  <c r="Z120" i="10"/>
  <c r="CJ120" i="10"/>
  <c r="BV120" i="10"/>
  <c r="BH120" i="10"/>
  <c r="AV120" i="10"/>
  <c r="AI120" i="10"/>
  <c r="Y120" i="10"/>
  <c r="CF120" i="10"/>
  <c r="BT120" i="10"/>
  <c r="BG120" i="10"/>
  <c r="AS120" i="10"/>
  <c r="AH120" i="10"/>
  <c r="X120" i="10"/>
  <c r="CE120" i="10"/>
  <c r="BQ120" i="10"/>
  <c r="BF120" i="10"/>
  <c r="AR120" i="10"/>
  <c r="AG120" i="10"/>
  <c r="U120" i="10"/>
  <c r="CD120" i="10"/>
  <c r="BP120" i="10"/>
  <c r="BD120" i="10"/>
  <c r="AQ120" i="10"/>
  <c r="AF120" i="10"/>
  <c r="T120" i="10"/>
  <c r="CB120" i="10"/>
  <c r="BO120" i="10"/>
  <c r="BA120" i="10"/>
  <c r="AP120" i="10"/>
  <c r="AC120" i="10"/>
  <c r="S120" i="10"/>
  <c r="BY120" i="10"/>
  <c r="BN120" i="10"/>
  <c r="AZ120" i="10"/>
  <c r="AN120" i="10"/>
  <c r="AB120" i="10"/>
  <c r="R120" i="10"/>
  <c r="BL120" i="10"/>
  <c r="AY120" i="10"/>
  <c r="AK120" i="10"/>
  <c r="AA120" i="10"/>
  <c r="CM120" i="10"/>
  <c r="BX120" i="10"/>
  <c r="CI130" i="10"/>
  <c r="CA130" i="10"/>
  <c r="BS130" i="10"/>
  <c r="BK130" i="10"/>
  <c r="BC130" i="10"/>
  <c r="AU130" i="10"/>
  <c r="AM130" i="10"/>
  <c r="AE130" i="10"/>
  <c r="W130" i="10"/>
  <c r="CM130" i="10"/>
  <c r="CE130" i="10"/>
  <c r="BW130" i="10"/>
  <c r="BO130" i="10"/>
  <c r="BG130" i="10"/>
  <c r="AY130" i="10"/>
  <c r="AQ130" i="10"/>
  <c r="AI130" i="10"/>
  <c r="AA130" i="10"/>
  <c r="S130" i="10"/>
  <c r="CD130" i="10"/>
  <c r="BT130" i="10"/>
  <c r="BI130" i="10"/>
  <c r="AX130" i="10"/>
  <c r="AN130" i="10"/>
  <c r="AC130" i="10"/>
  <c r="R130" i="10"/>
  <c r="CC130" i="10"/>
  <c r="BR130" i="10"/>
  <c r="BH130" i="10"/>
  <c r="AW130" i="10"/>
  <c r="AL130" i="10"/>
  <c r="AB130" i="10"/>
  <c r="CL130" i="10"/>
  <c r="CB130" i="10"/>
  <c r="BQ130" i="10"/>
  <c r="BF130" i="10"/>
  <c r="AV130" i="10"/>
  <c r="AK130" i="10"/>
  <c r="Z130" i="10"/>
  <c r="CK130" i="10"/>
  <c r="BZ130" i="10"/>
  <c r="BP130" i="10"/>
  <c r="BE130" i="10"/>
  <c r="AT130" i="10"/>
  <c r="AJ130" i="10"/>
  <c r="Y130" i="10"/>
  <c r="CH130" i="10"/>
  <c r="BX130" i="10"/>
  <c r="BM130" i="10"/>
  <c r="BB130" i="10"/>
  <c r="AR130" i="10"/>
  <c r="AG130" i="10"/>
  <c r="V130" i="10"/>
  <c r="BN130" i="10"/>
  <c r="AO130" i="10"/>
  <c r="BL130" i="10"/>
  <c r="AH130" i="10"/>
  <c r="CJ130" i="10"/>
  <c r="BJ130" i="10"/>
  <c r="AF130" i="10"/>
  <c r="CG130" i="10"/>
  <c r="BD130" i="10"/>
  <c r="AD130" i="10"/>
  <c r="CF130" i="10"/>
  <c r="BA130" i="10"/>
  <c r="X130" i="10"/>
  <c r="BY130" i="10"/>
  <c r="AZ130" i="10"/>
  <c r="U130" i="10"/>
  <c r="BV130" i="10"/>
  <c r="AS130" i="10"/>
  <c r="T130" i="10"/>
  <c r="BU130" i="10"/>
  <c r="AP130" i="10"/>
  <c r="CF117" i="10"/>
  <c r="BX117" i="10"/>
  <c r="BP117" i="10"/>
  <c r="BH117" i="10"/>
  <c r="AZ117" i="10"/>
  <c r="AR117" i="10"/>
  <c r="AJ117" i="10"/>
  <c r="AB117" i="10"/>
  <c r="T117" i="10"/>
  <c r="CM117" i="10"/>
  <c r="CE117" i="10"/>
  <c r="BW117" i="10"/>
  <c r="BO117" i="10"/>
  <c r="BG117" i="10"/>
  <c r="AY117" i="10"/>
  <c r="AQ117" i="10"/>
  <c r="AI117" i="10"/>
  <c r="AA117" i="10"/>
  <c r="S117" i="10"/>
  <c r="CL117" i="10"/>
  <c r="CD117" i="10"/>
  <c r="BV117" i="10"/>
  <c r="BN117" i="10"/>
  <c r="BF117" i="10"/>
  <c r="AX117" i="10"/>
  <c r="AP117" i="10"/>
  <c r="AH117" i="10"/>
  <c r="Z117" i="10"/>
  <c r="R117" i="10"/>
  <c r="CK117" i="10"/>
  <c r="CC117" i="10"/>
  <c r="BU117" i="10"/>
  <c r="BM117" i="10"/>
  <c r="BE117" i="10"/>
  <c r="AW117" i="10"/>
  <c r="AO117" i="10"/>
  <c r="AG117" i="10"/>
  <c r="Y117" i="10"/>
  <c r="CJ117" i="10"/>
  <c r="CB117" i="10"/>
  <c r="BT117" i="10"/>
  <c r="BL117" i="10"/>
  <c r="BD117" i="10"/>
  <c r="AV117" i="10"/>
  <c r="AN117" i="10"/>
  <c r="AF117" i="10"/>
  <c r="X117" i="10"/>
  <c r="CI117" i="10"/>
  <c r="CA117" i="10"/>
  <c r="BS117" i="10"/>
  <c r="BK117" i="10"/>
  <c r="BC117" i="10"/>
  <c r="AU117" i="10"/>
  <c r="AM117" i="10"/>
  <c r="AE117" i="10"/>
  <c r="W117" i="10"/>
  <c r="CH117" i="10"/>
  <c r="BZ117" i="10"/>
  <c r="BR117" i="10"/>
  <c r="BJ117" i="10"/>
  <c r="BB117" i="10"/>
  <c r="AT117" i="10"/>
  <c r="AL117" i="10"/>
  <c r="AD117" i="10"/>
  <c r="V117" i="10"/>
  <c r="AC117" i="10"/>
  <c r="CG117" i="10"/>
  <c r="U117" i="10"/>
  <c r="BY117" i="10"/>
  <c r="BQ117" i="10"/>
  <c r="BI117" i="10"/>
  <c r="BA117" i="10"/>
  <c r="AS117" i="10"/>
  <c r="AK117" i="10"/>
  <c r="AO118" i="10"/>
  <c r="CJ118" i="10"/>
  <c r="CK118" i="10" s="1"/>
  <c r="CB118" i="10"/>
  <c r="CC118" i="10" s="1"/>
  <c r="BT118" i="10"/>
  <c r="BU118" i="10" s="1"/>
  <c r="BL118" i="10"/>
  <c r="BM118" i="10" s="1"/>
  <c r="BD118" i="10"/>
  <c r="BE118" i="10" s="1"/>
  <c r="AV118" i="10"/>
  <c r="AW118" i="10" s="1"/>
  <c r="AN118" i="10"/>
  <c r="AF118" i="10"/>
  <c r="AG118" i="10" s="1"/>
  <c r="X118" i="10"/>
  <c r="Y118" i="10" s="1"/>
  <c r="CH118" i="10"/>
  <c r="CI118" i="10" s="1"/>
  <c r="BZ118" i="10"/>
  <c r="CA118" i="10" s="1"/>
  <c r="BR118" i="10"/>
  <c r="BS118" i="10" s="1"/>
  <c r="BJ118" i="10"/>
  <c r="BK118" i="10" s="1"/>
  <c r="BB118" i="10"/>
  <c r="BC118" i="10" s="1"/>
  <c r="AT118" i="10"/>
  <c r="AU118" i="10" s="1"/>
  <c r="AL118" i="10"/>
  <c r="AM118" i="10" s="1"/>
  <c r="AD118" i="10"/>
  <c r="AE118" i="10" s="1"/>
  <c r="V118" i="10"/>
  <c r="W118" i="10" s="1"/>
  <c r="CF118" i="10"/>
  <c r="CG118" i="10" s="1"/>
  <c r="BX118" i="10"/>
  <c r="BY118" i="10" s="1"/>
  <c r="BP118" i="10"/>
  <c r="BQ118" i="10" s="1"/>
  <c r="BH118" i="10"/>
  <c r="BI118" i="10" s="1"/>
  <c r="AZ118" i="10"/>
  <c r="BA118" i="10" s="1"/>
  <c r="AR118" i="10"/>
  <c r="AS118" i="10" s="1"/>
  <c r="AJ118" i="10"/>
  <c r="AK118" i="10" s="1"/>
  <c r="AB118" i="10"/>
  <c r="AC118" i="10" s="1"/>
  <c r="T118" i="10"/>
  <c r="U118" i="10" s="1"/>
  <c r="BW118" i="10"/>
  <c r="AH118" i="10"/>
  <c r="AI118" i="10" s="1"/>
  <c r="CL118" i="10"/>
  <c r="CM118" i="10" s="1"/>
  <c r="Z118" i="10"/>
  <c r="AA118" i="10" s="1"/>
  <c r="CD118" i="10"/>
  <c r="CE118" i="10" s="1"/>
  <c r="R118" i="10"/>
  <c r="S118" i="10" s="1"/>
  <c r="BV118" i="10"/>
  <c r="BN118" i="10"/>
  <c r="BO118" i="10" s="1"/>
  <c r="BF118" i="10"/>
  <c r="BG118" i="10" s="1"/>
  <c r="AX118" i="10"/>
  <c r="AY118" i="10" s="1"/>
  <c r="AP118" i="10"/>
  <c r="AQ118" i="10" s="1"/>
  <c r="CH125" i="10"/>
  <c r="BZ125" i="10"/>
  <c r="BR125" i="10"/>
  <c r="BJ125" i="10"/>
  <c r="BB125" i="10"/>
  <c r="AT125" i="10"/>
  <c r="AL125" i="10"/>
  <c r="AD125" i="10"/>
  <c r="V125" i="10"/>
  <c r="CG125" i="10"/>
  <c r="BY125" i="10"/>
  <c r="BQ125" i="10"/>
  <c r="BI125" i="10"/>
  <c r="BA125" i="10"/>
  <c r="AS125" i="10"/>
  <c r="AK125" i="10"/>
  <c r="AC125" i="10"/>
  <c r="U125" i="10"/>
  <c r="CF125" i="10"/>
  <c r="BX125" i="10"/>
  <c r="BP125" i="10"/>
  <c r="BH125" i="10"/>
  <c r="AZ125" i="10"/>
  <c r="AR125" i="10"/>
  <c r="AJ125" i="10"/>
  <c r="AB125" i="10"/>
  <c r="T125" i="10"/>
  <c r="CM125" i="10"/>
  <c r="CE125" i="10"/>
  <c r="BW125" i="10"/>
  <c r="BO125" i="10"/>
  <c r="BG125" i="10"/>
  <c r="AY125" i="10"/>
  <c r="AQ125" i="10"/>
  <c r="CK125" i="10"/>
  <c r="CC125" i="10"/>
  <c r="BU125" i="10"/>
  <c r="BV125" i="10"/>
  <c r="BE125" i="10"/>
  <c r="AO125" i="10"/>
  <c r="AA125" i="10"/>
  <c r="BT125" i="10"/>
  <c r="BD125" i="10"/>
  <c r="AN125" i="10"/>
  <c r="Z125" i="10"/>
  <c r="CL125" i="10"/>
  <c r="BS125" i="10"/>
  <c r="BC125" i="10"/>
  <c r="AM125" i="10"/>
  <c r="Y125" i="10"/>
  <c r="CJ125" i="10"/>
  <c r="BN125" i="10"/>
  <c r="AX125" i="10"/>
  <c r="AI125" i="10"/>
  <c r="X125" i="10"/>
  <c r="CI125" i="10"/>
  <c r="BM125" i="10"/>
  <c r="AW125" i="10"/>
  <c r="AH125" i="10"/>
  <c r="W125" i="10"/>
  <c r="CD125" i="10"/>
  <c r="BL125" i="10"/>
  <c r="CB125" i="10"/>
  <c r="BK125" i="10"/>
  <c r="AU125" i="10"/>
  <c r="AF125" i="10"/>
  <c r="R125" i="10"/>
  <c r="AV125" i="10"/>
  <c r="AP125" i="10"/>
  <c r="AG125" i="10"/>
  <c r="AE125" i="10"/>
  <c r="S125" i="10"/>
  <c r="CA125" i="10"/>
  <c r="BF125" i="10"/>
  <c r="CK77" i="10"/>
  <c r="CC77" i="10"/>
  <c r="BU77" i="10"/>
  <c r="BM77" i="10"/>
  <c r="BE77" i="10"/>
  <c r="AW77" i="10"/>
  <c r="AO77" i="10"/>
  <c r="AG77" i="10"/>
  <c r="Y77" i="10"/>
  <c r="CJ77" i="10"/>
  <c r="CB77" i="10"/>
  <c r="BT77" i="10"/>
  <c r="BL77" i="10"/>
  <c r="BD77" i="10"/>
  <c r="AV77" i="10"/>
  <c r="AN77" i="10"/>
  <c r="AF77" i="10"/>
  <c r="X77" i="10"/>
  <c r="CI77" i="10"/>
  <c r="CA77" i="10"/>
  <c r="BS77" i="10"/>
  <c r="BK77" i="10"/>
  <c r="BC77" i="10"/>
  <c r="AU77" i="10"/>
  <c r="AM77" i="10"/>
  <c r="AE77" i="10"/>
  <c r="W77" i="10"/>
  <c r="CH77" i="10"/>
  <c r="BZ77" i="10"/>
  <c r="BR77" i="10"/>
  <c r="BJ77" i="10"/>
  <c r="BB77" i="10"/>
  <c r="AT77" i="10"/>
  <c r="AL77" i="10"/>
  <c r="AD77" i="10"/>
  <c r="V77" i="10"/>
  <c r="CG77" i="10"/>
  <c r="BY77" i="10"/>
  <c r="BQ77" i="10"/>
  <c r="BI77" i="10"/>
  <c r="BA77" i="10"/>
  <c r="AS77" i="10"/>
  <c r="AK77" i="10"/>
  <c r="AC77" i="10"/>
  <c r="U77" i="10"/>
  <c r="CF77" i="10"/>
  <c r="BX77" i="10"/>
  <c r="BP77" i="10"/>
  <c r="BH77" i="10"/>
  <c r="AZ77" i="10"/>
  <c r="AR77" i="10"/>
  <c r="AJ77" i="10"/>
  <c r="AB77" i="10"/>
  <c r="T77" i="10"/>
  <c r="CM77" i="10"/>
  <c r="CE77" i="10"/>
  <c r="BW77" i="10"/>
  <c r="BO77" i="10"/>
  <c r="BG77" i="10"/>
  <c r="AY77" i="10"/>
  <c r="AQ77" i="10"/>
  <c r="AI77" i="10"/>
  <c r="AA77" i="10"/>
  <c r="S77" i="10"/>
  <c r="AH77" i="10"/>
  <c r="CL77" i="10"/>
  <c r="Z77" i="10"/>
  <c r="CD77" i="10"/>
  <c r="R77" i="10"/>
  <c r="BV77" i="10"/>
  <c r="BN77" i="10"/>
  <c r="BF77" i="10"/>
  <c r="AX77" i="10"/>
  <c r="AP77" i="10"/>
  <c r="CH123" i="10"/>
  <c r="BZ123" i="10"/>
  <c r="BR123" i="10"/>
  <c r="BJ123" i="10"/>
  <c r="BB123" i="10"/>
  <c r="AT123" i="10"/>
  <c r="AL123" i="10"/>
  <c r="AD123" i="10"/>
  <c r="V123" i="10"/>
  <c r="CG123" i="10"/>
  <c r="BY123" i="10"/>
  <c r="BQ123" i="10"/>
  <c r="BI123" i="10"/>
  <c r="BA123" i="10"/>
  <c r="AS123" i="10"/>
  <c r="AK123" i="10"/>
  <c r="AC123" i="10"/>
  <c r="U123" i="10"/>
  <c r="CF123" i="10"/>
  <c r="BX123" i="10"/>
  <c r="BP123" i="10"/>
  <c r="BH123" i="10"/>
  <c r="AZ123" i="10"/>
  <c r="AR123" i="10"/>
  <c r="AJ123" i="10"/>
  <c r="AB123" i="10"/>
  <c r="T123" i="10"/>
  <c r="CM123" i="10"/>
  <c r="CE123" i="10"/>
  <c r="BW123" i="10"/>
  <c r="BO123" i="10"/>
  <c r="BG123" i="10"/>
  <c r="AY123" i="10"/>
  <c r="AQ123" i="10"/>
  <c r="AI123" i="10"/>
  <c r="AA123" i="10"/>
  <c r="S123" i="10"/>
  <c r="CL123" i="10"/>
  <c r="CD123" i="10"/>
  <c r="BV123" i="10"/>
  <c r="BN123" i="10"/>
  <c r="BF123" i="10"/>
  <c r="AX123" i="10"/>
  <c r="AP123" i="10"/>
  <c r="AH123" i="10"/>
  <c r="Z123" i="10"/>
  <c r="R123" i="10"/>
  <c r="CJ123" i="10"/>
  <c r="CB123" i="10"/>
  <c r="BT123" i="10"/>
  <c r="BL123" i="10"/>
  <c r="BD123" i="10"/>
  <c r="AV123" i="10"/>
  <c r="AN123" i="10"/>
  <c r="AF123" i="10"/>
  <c r="X123" i="10"/>
  <c r="BU123" i="10"/>
  <c r="AO123" i="10"/>
  <c r="BS123" i="10"/>
  <c r="AM123" i="10"/>
  <c r="BM123" i="10"/>
  <c r="AG123" i="10"/>
  <c r="BK123" i="10"/>
  <c r="AE123" i="10"/>
  <c r="CK123" i="10"/>
  <c r="BE123" i="10"/>
  <c r="Y123" i="10"/>
  <c r="CI123" i="10"/>
  <c r="BC123" i="10"/>
  <c r="W123" i="10"/>
  <c r="CC123" i="10"/>
  <c r="AW123" i="10"/>
  <c r="CA123" i="10"/>
  <c r="AU123" i="10"/>
  <c r="CL63" i="10"/>
  <c r="CD63" i="10"/>
  <c r="BV63" i="10"/>
  <c r="BN63" i="10"/>
  <c r="BF63" i="10"/>
  <c r="AX63" i="10"/>
  <c r="AP63" i="10"/>
  <c r="AH63" i="10"/>
  <c r="Z63" i="10"/>
  <c r="R63" i="10"/>
  <c r="CK63" i="10"/>
  <c r="CC63" i="10"/>
  <c r="BU63" i="10"/>
  <c r="BM63" i="10"/>
  <c r="BE63" i="10"/>
  <c r="AW63" i="10"/>
  <c r="AO63" i="10"/>
  <c r="AG63" i="10"/>
  <c r="Y63" i="10"/>
  <c r="CJ63" i="10"/>
  <c r="CB63" i="10"/>
  <c r="BT63" i="10"/>
  <c r="BL63" i="10"/>
  <c r="BD63" i="10"/>
  <c r="AV63" i="10"/>
  <c r="AN63" i="10"/>
  <c r="AF63" i="10"/>
  <c r="X63" i="10"/>
  <c r="CH63" i="10"/>
  <c r="BZ63" i="10"/>
  <c r="BR63" i="10"/>
  <c r="BJ63" i="10"/>
  <c r="BB63" i="10"/>
  <c r="AT63" i="10"/>
  <c r="AL63" i="10"/>
  <c r="AD63" i="10"/>
  <c r="V63" i="10"/>
  <c r="CG63" i="10"/>
  <c r="BY63" i="10"/>
  <c r="BQ63" i="10"/>
  <c r="BI63" i="10"/>
  <c r="BA63" i="10"/>
  <c r="AS63" i="10"/>
  <c r="AK63" i="10"/>
  <c r="AC63" i="10"/>
  <c r="U63" i="10"/>
  <c r="BS63" i="10"/>
  <c r="AY63" i="10"/>
  <c r="AB63" i="10"/>
  <c r="CM63" i="10"/>
  <c r="BP63" i="10"/>
  <c r="AU63" i="10"/>
  <c r="AA63" i="10"/>
  <c r="CI63" i="10"/>
  <c r="BO63" i="10"/>
  <c r="AR63" i="10"/>
  <c r="W63" i="10"/>
  <c r="BW63" i="10"/>
  <c r="CF63" i="10"/>
  <c r="BK63" i="10"/>
  <c r="AQ63" i="10"/>
  <c r="T63" i="10"/>
  <c r="CE63" i="10"/>
  <c r="BH63" i="10"/>
  <c r="AM63" i="10"/>
  <c r="S63" i="10"/>
  <c r="CA63" i="10"/>
  <c r="BG63" i="10"/>
  <c r="AJ63" i="10"/>
  <c r="AE63" i="10"/>
  <c r="BX63" i="10"/>
  <c r="BC63" i="10"/>
  <c r="AI63" i="10"/>
  <c r="AZ63" i="10"/>
  <c r="CM138" i="10"/>
  <c r="CE138" i="10"/>
  <c r="BW138" i="10"/>
  <c r="BO138" i="10"/>
  <c r="BG138" i="10"/>
  <c r="AY138" i="10"/>
  <c r="AQ138" i="10"/>
  <c r="AI138" i="10"/>
  <c r="AA138" i="10"/>
  <c r="S138" i="10"/>
  <c r="CL138" i="10"/>
  <c r="CD138" i="10"/>
  <c r="BV138" i="10"/>
  <c r="BN138" i="10"/>
  <c r="BF138" i="10"/>
  <c r="AX138" i="10"/>
  <c r="AP138" i="10"/>
  <c r="AH138" i="10"/>
  <c r="Z138" i="10"/>
  <c r="R138" i="10"/>
  <c r="CK138" i="10"/>
  <c r="CC138" i="10"/>
  <c r="BU138" i="10"/>
  <c r="BM138" i="10"/>
  <c r="BE138" i="10"/>
  <c r="AW138" i="10"/>
  <c r="AO138" i="10"/>
  <c r="AG138" i="10"/>
  <c r="Y138" i="10"/>
  <c r="CG138" i="10"/>
  <c r="BS138" i="10"/>
  <c r="BH138" i="10"/>
  <c r="AT138" i="10"/>
  <c r="AF138" i="10"/>
  <c r="U138" i="10"/>
  <c r="CF138" i="10"/>
  <c r="BR138" i="10"/>
  <c r="BD138" i="10"/>
  <c r="AS138" i="10"/>
  <c r="AE138" i="10"/>
  <c r="T138" i="10"/>
  <c r="CB138" i="10"/>
  <c r="BQ138" i="10"/>
  <c r="BC138" i="10"/>
  <c r="AR138" i="10"/>
  <c r="AD138" i="10"/>
  <c r="CA138" i="10"/>
  <c r="BP138" i="10"/>
  <c r="BZ138" i="10"/>
  <c r="BL138" i="10"/>
  <c r="BA138" i="10"/>
  <c r="AM138" i="10"/>
  <c r="AB138" i="10"/>
  <c r="CI138" i="10"/>
  <c r="BB138" i="10"/>
  <c r="AC138" i="10"/>
  <c r="CH138" i="10"/>
  <c r="AZ138" i="10"/>
  <c r="X138" i="10"/>
  <c r="BY138" i="10"/>
  <c r="AV138" i="10"/>
  <c r="W138" i="10"/>
  <c r="BX138" i="10"/>
  <c r="AU138" i="10"/>
  <c r="V138" i="10"/>
  <c r="BK138" i="10"/>
  <c r="AL138" i="10"/>
  <c r="BJ138" i="10"/>
  <c r="AK138" i="10"/>
  <c r="CJ138" i="10"/>
  <c r="BT138" i="10"/>
  <c r="BI138" i="10"/>
  <c r="AN138" i="10"/>
  <c r="AJ138" i="10"/>
  <c r="CG102" i="10"/>
  <c r="BY102" i="10"/>
  <c r="BQ102" i="10"/>
  <c r="BI102" i="10"/>
  <c r="BA102" i="10"/>
  <c r="AS102" i="10"/>
  <c r="AK102" i="10"/>
  <c r="AC102" i="10"/>
  <c r="U102" i="10"/>
  <c r="CF102" i="10"/>
  <c r="BX102" i="10"/>
  <c r="BP102" i="10"/>
  <c r="BH102" i="10"/>
  <c r="AZ102" i="10"/>
  <c r="AR102" i="10"/>
  <c r="AJ102" i="10"/>
  <c r="AB102" i="10"/>
  <c r="T102" i="10"/>
  <c r="CM102" i="10"/>
  <c r="CE102" i="10"/>
  <c r="BW102" i="10"/>
  <c r="BO102" i="10"/>
  <c r="BG102" i="10"/>
  <c r="AY102" i="10"/>
  <c r="AQ102" i="10"/>
  <c r="AI102" i="10"/>
  <c r="AA102" i="10"/>
  <c r="S102" i="10"/>
  <c r="CL102" i="10"/>
  <c r="CD102" i="10"/>
  <c r="BV102" i="10"/>
  <c r="BN102" i="10"/>
  <c r="BF102" i="10"/>
  <c r="AX102" i="10"/>
  <c r="AP102" i="10"/>
  <c r="AH102" i="10"/>
  <c r="Z102" i="10"/>
  <c r="R102" i="10"/>
  <c r="CK102" i="10"/>
  <c r="CC102" i="10"/>
  <c r="BU102" i="10"/>
  <c r="BM102" i="10"/>
  <c r="BE102" i="10"/>
  <c r="AW102" i="10"/>
  <c r="AO102" i="10"/>
  <c r="AG102" i="10"/>
  <c r="Y102" i="10"/>
  <c r="CJ102" i="10"/>
  <c r="CB102" i="10"/>
  <c r="BT102" i="10"/>
  <c r="BL102" i="10"/>
  <c r="BD102" i="10"/>
  <c r="AV102" i="10"/>
  <c r="AN102" i="10"/>
  <c r="AF102" i="10"/>
  <c r="X102" i="10"/>
  <c r="CI102" i="10"/>
  <c r="CA102" i="10"/>
  <c r="BS102" i="10"/>
  <c r="BK102" i="10"/>
  <c r="BC102" i="10"/>
  <c r="AU102" i="10"/>
  <c r="AM102" i="10"/>
  <c r="AE102" i="10"/>
  <c r="W102" i="10"/>
  <c r="BR102" i="10"/>
  <c r="BJ102" i="10"/>
  <c r="BB102" i="10"/>
  <c r="AT102" i="10"/>
  <c r="AL102" i="10"/>
  <c r="AD102" i="10"/>
  <c r="CH102" i="10"/>
  <c r="V102" i="10"/>
  <c r="BZ102" i="10"/>
  <c r="CJ82" i="10"/>
  <c r="CB82" i="10"/>
  <c r="BT82" i="10"/>
  <c r="BL82" i="10"/>
  <c r="BD82" i="10"/>
  <c r="AV82" i="10"/>
  <c r="AN82" i="10"/>
  <c r="AF82" i="10"/>
  <c r="X82" i="10"/>
  <c r="CI82" i="10"/>
  <c r="CA82" i="10"/>
  <c r="BS82" i="10"/>
  <c r="BK82" i="10"/>
  <c r="BC82" i="10"/>
  <c r="AU82" i="10"/>
  <c r="AM82" i="10"/>
  <c r="AE82" i="10"/>
  <c r="W82" i="10"/>
  <c r="CH82" i="10"/>
  <c r="BZ82" i="10"/>
  <c r="BR82" i="10"/>
  <c r="BJ82" i="10"/>
  <c r="BB82" i="10"/>
  <c r="AT82" i="10"/>
  <c r="AL82" i="10"/>
  <c r="AD82" i="10"/>
  <c r="V82" i="10"/>
  <c r="CF82" i="10"/>
  <c r="BX82" i="10"/>
  <c r="BP82" i="10"/>
  <c r="BH82" i="10"/>
  <c r="AZ82" i="10"/>
  <c r="AR82" i="10"/>
  <c r="AJ82" i="10"/>
  <c r="AB82" i="10"/>
  <c r="T82" i="10"/>
  <c r="CM82" i="10"/>
  <c r="CE82" i="10"/>
  <c r="BW82" i="10"/>
  <c r="BO82" i="10"/>
  <c r="BG82" i="10"/>
  <c r="AY82" i="10"/>
  <c r="AQ82" i="10"/>
  <c r="AI82" i="10"/>
  <c r="AA82" i="10"/>
  <c r="S82" i="10"/>
  <c r="BU82" i="10"/>
  <c r="AX82" i="10"/>
  <c r="AC82" i="10"/>
  <c r="CL82" i="10"/>
  <c r="BQ82" i="10"/>
  <c r="AW82" i="10"/>
  <c r="Z82" i="10"/>
  <c r="CK82" i="10"/>
  <c r="BN82" i="10"/>
  <c r="AS82" i="10"/>
  <c r="Y82" i="10"/>
  <c r="CG82" i="10"/>
  <c r="BM82" i="10"/>
  <c r="AP82" i="10"/>
  <c r="U82" i="10"/>
  <c r="CD82" i="10"/>
  <c r="BI82" i="10"/>
  <c r="AO82" i="10"/>
  <c r="R82" i="10"/>
  <c r="CC82" i="10"/>
  <c r="BF82" i="10"/>
  <c r="AK82" i="10"/>
  <c r="BY82" i="10"/>
  <c r="BE82" i="10"/>
  <c r="AH82" i="10"/>
  <c r="AG82" i="10"/>
  <c r="BA82" i="10"/>
  <c r="BV82" i="10"/>
  <c r="CL95" i="10"/>
  <c r="CD95" i="10"/>
  <c r="BV95" i="10"/>
  <c r="BN95" i="10"/>
  <c r="BF95" i="10"/>
  <c r="AX95" i="10"/>
  <c r="AP95" i="10"/>
  <c r="AH95" i="10"/>
  <c r="Z95" i="10"/>
  <c r="R95" i="10"/>
  <c r="CK95" i="10"/>
  <c r="CC95" i="10"/>
  <c r="BU95" i="10"/>
  <c r="BM95" i="10"/>
  <c r="BE95" i="10"/>
  <c r="AW95" i="10"/>
  <c r="AO95" i="10"/>
  <c r="AG95" i="10"/>
  <c r="Y95" i="10"/>
  <c r="CJ95" i="10"/>
  <c r="CB95" i="10"/>
  <c r="BT95" i="10"/>
  <c r="BL95" i="10"/>
  <c r="BD95" i="10"/>
  <c r="AV95" i="10"/>
  <c r="AN95" i="10"/>
  <c r="AF95" i="10"/>
  <c r="X95" i="10"/>
  <c r="CI95" i="10"/>
  <c r="CA95" i="10"/>
  <c r="BS95" i="10"/>
  <c r="BK95" i="10"/>
  <c r="BC95" i="10"/>
  <c r="AU95" i="10"/>
  <c r="AM95" i="10"/>
  <c r="AE95" i="10"/>
  <c r="W95" i="10"/>
  <c r="CH95" i="10"/>
  <c r="BZ95" i="10"/>
  <c r="BR95" i="10"/>
  <c r="BJ95" i="10"/>
  <c r="BB95" i="10"/>
  <c r="AT95" i="10"/>
  <c r="AL95" i="10"/>
  <c r="AD95" i="10"/>
  <c r="V95" i="10"/>
  <c r="CG95" i="10"/>
  <c r="BY95" i="10"/>
  <c r="BQ95" i="10"/>
  <c r="BI95" i="10"/>
  <c r="BA95" i="10"/>
  <c r="AS95" i="10"/>
  <c r="AK95" i="10"/>
  <c r="AC95" i="10"/>
  <c r="U95" i="10"/>
  <c r="CF95" i="10"/>
  <c r="BX95" i="10"/>
  <c r="BP95" i="10"/>
  <c r="BH95" i="10"/>
  <c r="AZ95" i="10"/>
  <c r="AR95" i="10"/>
  <c r="AJ95" i="10"/>
  <c r="AB95" i="10"/>
  <c r="T95" i="10"/>
  <c r="AI95" i="10"/>
  <c r="CM95" i="10"/>
  <c r="AA95" i="10"/>
  <c r="CE95" i="10"/>
  <c r="S95" i="10"/>
  <c r="BW95" i="10"/>
  <c r="BO95" i="10"/>
  <c r="BG95" i="10"/>
  <c r="AY95" i="10"/>
  <c r="AQ95" i="10"/>
  <c r="CL111" i="10"/>
  <c r="CD111" i="10"/>
  <c r="BV111" i="10"/>
  <c r="BN111" i="10"/>
  <c r="BF111" i="10"/>
  <c r="AX111" i="10"/>
  <c r="AP111" i="10"/>
  <c r="AH111" i="10"/>
  <c r="Z111" i="10"/>
  <c r="R111" i="10"/>
  <c r="CK111" i="10"/>
  <c r="CC111" i="10"/>
  <c r="BU111" i="10"/>
  <c r="BM111" i="10"/>
  <c r="BE111" i="10"/>
  <c r="AW111" i="10"/>
  <c r="AO111" i="10"/>
  <c r="AG111" i="10"/>
  <c r="Y111" i="10"/>
  <c r="CJ111" i="10"/>
  <c r="CB111" i="10"/>
  <c r="BT111" i="10"/>
  <c r="BL111" i="10"/>
  <c r="BD111" i="10"/>
  <c r="AV111" i="10"/>
  <c r="AN111" i="10"/>
  <c r="AF111" i="10"/>
  <c r="X111" i="10"/>
  <c r="CI111" i="10"/>
  <c r="CA111" i="10"/>
  <c r="BS111" i="10"/>
  <c r="BK111" i="10"/>
  <c r="BC111" i="10"/>
  <c r="AU111" i="10"/>
  <c r="AM111" i="10"/>
  <c r="AE111" i="10"/>
  <c r="W111" i="10"/>
  <c r="CH111" i="10"/>
  <c r="BZ111" i="10"/>
  <c r="BR111" i="10"/>
  <c r="BJ111" i="10"/>
  <c r="BB111" i="10"/>
  <c r="AT111" i="10"/>
  <c r="AL111" i="10"/>
  <c r="AD111" i="10"/>
  <c r="V111" i="10"/>
  <c r="CG111" i="10"/>
  <c r="BY111" i="10"/>
  <c r="BQ111" i="10"/>
  <c r="BI111" i="10"/>
  <c r="BA111" i="10"/>
  <c r="AS111" i="10"/>
  <c r="AK111" i="10"/>
  <c r="AC111" i="10"/>
  <c r="U111" i="10"/>
  <c r="CF111" i="10"/>
  <c r="BX111" i="10"/>
  <c r="BP111" i="10"/>
  <c r="BH111" i="10"/>
  <c r="AZ111" i="10"/>
  <c r="AR111" i="10"/>
  <c r="AJ111" i="10"/>
  <c r="AB111" i="10"/>
  <c r="T111" i="10"/>
  <c r="AI111" i="10"/>
  <c r="CM111" i="10"/>
  <c r="AA111" i="10"/>
  <c r="CE111" i="10"/>
  <c r="S111" i="10"/>
  <c r="BW111" i="10"/>
  <c r="BO111" i="10"/>
  <c r="BG111" i="10"/>
  <c r="AY111" i="10"/>
  <c r="AQ111" i="10"/>
  <c r="CM126" i="10"/>
  <c r="CE126" i="10"/>
  <c r="BW126" i="10"/>
  <c r="BO126" i="10"/>
  <c r="BG126" i="10"/>
  <c r="AY126" i="10"/>
  <c r="AQ126" i="10"/>
  <c r="AI126" i="10"/>
  <c r="AA126" i="10"/>
  <c r="S126" i="10"/>
  <c r="CL126" i="10"/>
  <c r="CD126" i="10"/>
  <c r="BV126" i="10"/>
  <c r="BN126" i="10"/>
  <c r="BF126" i="10"/>
  <c r="AX126" i="10"/>
  <c r="AP126" i="10"/>
  <c r="AH126" i="10"/>
  <c r="Z126" i="10"/>
  <c r="R126" i="10"/>
  <c r="CK126" i="10"/>
  <c r="CC126" i="10"/>
  <c r="BU126" i="10"/>
  <c r="BM126" i="10"/>
  <c r="BE126" i="10"/>
  <c r="AW126" i="10"/>
  <c r="AO126" i="10"/>
  <c r="AG126" i="10"/>
  <c r="Y126" i="10"/>
  <c r="CJ126" i="10"/>
  <c r="CB126" i="10"/>
  <c r="BT126" i="10"/>
  <c r="BL126" i="10"/>
  <c r="BD126" i="10"/>
  <c r="AV126" i="10"/>
  <c r="AN126" i="10"/>
  <c r="AF126" i="10"/>
  <c r="X126" i="10"/>
  <c r="CH126" i="10"/>
  <c r="BZ126" i="10"/>
  <c r="BR126" i="10"/>
  <c r="BJ126" i="10"/>
  <c r="BB126" i="10"/>
  <c r="AT126" i="10"/>
  <c r="AL126" i="10"/>
  <c r="AD126" i="10"/>
  <c r="V126" i="10"/>
  <c r="CG126" i="10"/>
  <c r="BK126" i="10"/>
  <c r="AR126" i="10"/>
  <c r="U126" i="10"/>
  <c r="CF126" i="10"/>
  <c r="BI126" i="10"/>
  <c r="AM126" i="10"/>
  <c r="T126" i="10"/>
  <c r="CA126" i="10"/>
  <c r="BH126" i="10"/>
  <c r="AK126" i="10"/>
  <c r="BY126" i="10"/>
  <c r="BC126" i="10"/>
  <c r="AJ126" i="10"/>
  <c r="BX126" i="10"/>
  <c r="BA126" i="10"/>
  <c r="AE126" i="10"/>
  <c r="BS126" i="10"/>
  <c r="AZ126" i="10"/>
  <c r="AC126" i="10"/>
  <c r="BQ126" i="10"/>
  <c r="AU126" i="10"/>
  <c r="AB126" i="10"/>
  <c r="CI126" i="10"/>
  <c r="BP126" i="10"/>
  <c r="AS126" i="10"/>
  <c r="W126" i="10"/>
  <c r="CL84" i="10"/>
  <c r="CD84" i="10"/>
  <c r="BV84" i="10"/>
  <c r="BN84" i="10"/>
  <c r="BF84" i="10"/>
  <c r="AX84" i="10"/>
  <c r="AP84" i="10"/>
  <c r="AH84" i="10"/>
  <c r="Z84" i="10"/>
  <c r="R84" i="10"/>
  <c r="CK84" i="10"/>
  <c r="CC84" i="10"/>
  <c r="BU84" i="10"/>
  <c r="BM84" i="10"/>
  <c r="BE84" i="10"/>
  <c r="AW84" i="10"/>
  <c r="AO84" i="10"/>
  <c r="AG84" i="10"/>
  <c r="Y84" i="10"/>
  <c r="CJ84" i="10"/>
  <c r="CB84" i="10"/>
  <c r="BT84" i="10"/>
  <c r="BL84" i="10"/>
  <c r="BD84" i="10"/>
  <c r="AV84" i="10"/>
  <c r="AN84" i="10"/>
  <c r="AF84" i="10"/>
  <c r="X84" i="10"/>
  <c r="CH84" i="10"/>
  <c r="BZ84" i="10"/>
  <c r="BR84" i="10"/>
  <c r="BJ84" i="10"/>
  <c r="BB84" i="10"/>
  <c r="AT84" i="10"/>
  <c r="AL84" i="10"/>
  <c r="AD84" i="10"/>
  <c r="V84" i="10"/>
  <c r="CG84" i="10"/>
  <c r="BY84" i="10"/>
  <c r="BQ84" i="10"/>
  <c r="BI84" i="10"/>
  <c r="BA84" i="10"/>
  <c r="AS84" i="10"/>
  <c r="AK84" i="10"/>
  <c r="AC84" i="10"/>
  <c r="U84" i="10"/>
  <c r="BW84" i="10"/>
  <c r="AZ84" i="10"/>
  <c r="AE84" i="10"/>
  <c r="BS84" i="10"/>
  <c r="AY84" i="10"/>
  <c r="AB84" i="10"/>
  <c r="CM84" i="10"/>
  <c r="BP84" i="10"/>
  <c r="AU84" i="10"/>
  <c r="AA84" i="10"/>
  <c r="CI84" i="10"/>
  <c r="BO84" i="10"/>
  <c r="AR84" i="10"/>
  <c r="W84" i="10"/>
  <c r="CF84" i="10"/>
  <c r="BK84" i="10"/>
  <c r="AQ84" i="10"/>
  <c r="T84" i="10"/>
  <c r="CE84" i="10"/>
  <c r="BH84" i="10"/>
  <c r="AM84" i="10"/>
  <c r="S84" i="10"/>
  <c r="CA84" i="10"/>
  <c r="BG84" i="10"/>
  <c r="AJ84" i="10"/>
  <c r="BX84" i="10"/>
  <c r="BC84" i="10"/>
  <c r="AI84" i="10"/>
  <c r="CF94" i="10"/>
  <c r="BX94" i="10"/>
  <c r="BP94" i="10"/>
  <c r="BH94" i="10"/>
  <c r="AZ94" i="10"/>
  <c r="AR94" i="10"/>
  <c r="AJ94" i="10"/>
  <c r="AB94" i="10"/>
  <c r="T94" i="10"/>
  <c r="CM94" i="10"/>
  <c r="CE94" i="10"/>
  <c r="BW94" i="10"/>
  <c r="BO94" i="10"/>
  <c r="BG94" i="10"/>
  <c r="AY94" i="10"/>
  <c r="AQ94" i="10"/>
  <c r="AI94" i="10"/>
  <c r="AA94" i="10"/>
  <c r="S94" i="10"/>
  <c r="CL94" i="10"/>
  <c r="CD94" i="10"/>
  <c r="BV94" i="10"/>
  <c r="BN94" i="10"/>
  <c r="BF94" i="10"/>
  <c r="AX94" i="10"/>
  <c r="AP94" i="10"/>
  <c r="AH94" i="10"/>
  <c r="Z94" i="10"/>
  <c r="R94" i="10"/>
  <c r="CK94" i="10"/>
  <c r="CC94" i="10"/>
  <c r="BU94" i="10"/>
  <c r="BM94" i="10"/>
  <c r="BE94" i="10"/>
  <c r="AW94" i="10"/>
  <c r="AO94" i="10"/>
  <c r="AG94" i="10"/>
  <c r="Y94" i="10"/>
  <c r="CJ94" i="10"/>
  <c r="CB94" i="10"/>
  <c r="BT94" i="10"/>
  <c r="BL94" i="10"/>
  <c r="BD94" i="10"/>
  <c r="AV94" i="10"/>
  <c r="AN94" i="10"/>
  <c r="AF94" i="10"/>
  <c r="X94" i="10"/>
  <c r="CI94" i="10"/>
  <c r="CA94" i="10"/>
  <c r="BS94" i="10"/>
  <c r="BK94" i="10"/>
  <c r="BC94" i="10"/>
  <c r="AU94" i="10"/>
  <c r="AM94" i="10"/>
  <c r="AE94" i="10"/>
  <c r="W94" i="10"/>
  <c r="BI94" i="10"/>
  <c r="AC94" i="10"/>
  <c r="CH94" i="10"/>
  <c r="BB94" i="10"/>
  <c r="V94" i="10"/>
  <c r="CG94" i="10"/>
  <c r="BA94" i="10"/>
  <c r="U94" i="10"/>
  <c r="BZ94" i="10"/>
  <c r="AT94" i="10"/>
  <c r="BY94" i="10"/>
  <c r="AS94" i="10"/>
  <c r="BR94" i="10"/>
  <c r="AL94" i="10"/>
  <c r="BQ94" i="10"/>
  <c r="AK94" i="10"/>
  <c r="BJ94" i="10"/>
  <c r="AD94" i="10"/>
  <c r="CK66" i="10"/>
  <c r="CC66" i="10"/>
  <c r="BU66" i="10"/>
  <c r="BM66" i="10"/>
  <c r="BE66" i="10"/>
  <c r="AW66" i="10"/>
  <c r="AO66" i="10"/>
  <c r="AG66" i="10"/>
  <c r="Y66" i="10"/>
  <c r="CJ66" i="10"/>
  <c r="CB66" i="10"/>
  <c r="BT66" i="10"/>
  <c r="BL66" i="10"/>
  <c r="BD66" i="10"/>
  <c r="AV66" i="10"/>
  <c r="AN66" i="10"/>
  <c r="AF66" i="10"/>
  <c r="X66" i="10"/>
  <c r="CI66" i="10"/>
  <c r="CA66" i="10"/>
  <c r="BS66" i="10"/>
  <c r="BK66" i="10"/>
  <c r="BC66" i="10"/>
  <c r="AU66" i="10"/>
  <c r="AM66" i="10"/>
  <c r="AE66" i="10"/>
  <c r="W66" i="10"/>
  <c r="CG66" i="10"/>
  <c r="BY66" i="10"/>
  <c r="BQ66" i="10"/>
  <c r="BI66" i="10"/>
  <c r="BA66" i="10"/>
  <c r="AS66" i="10"/>
  <c r="AK66" i="10"/>
  <c r="AC66" i="10"/>
  <c r="U66" i="10"/>
  <c r="CF66" i="10"/>
  <c r="BX66" i="10"/>
  <c r="BP66" i="10"/>
  <c r="BH66" i="10"/>
  <c r="AZ66" i="10"/>
  <c r="AR66" i="10"/>
  <c r="AJ66" i="10"/>
  <c r="AB66" i="10"/>
  <c r="T66" i="10"/>
  <c r="BW66" i="10"/>
  <c r="BB66" i="10"/>
  <c r="AH66" i="10"/>
  <c r="BZ66" i="10"/>
  <c r="BV66" i="10"/>
  <c r="AY66" i="10"/>
  <c r="AD66" i="10"/>
  <c r="CM66" i="10"/>
  <c r="BR66" i="10"/>
  <c r="AX66" i="10"/>
  <c r="AA66" i="10"/>
  <c r="AI66" i="10"/>
  <c r="CL66" i="10"/>
  <c r="BO66" i="10"/>
  <c r="AT66" i="10"/>
  <c r="Z66" i="10"/>
  <c r="CH66" i="10"/>
  <c r="BN66" i="10"/>
  <c r="AQ66" i="10"/>
  <c r="V66" i="10"/>
  <c r="CE66" i="10"/>
  <c r="BJ66" i="10"/>
  <c r="AP66" i="10"/>
  <c r="S66" i="10"/>
  <c r="BF66" i="10"/>
  <c r="CD66" i="10"/>
  <c r="BG66" i="10"/>
  <c r="AL66" i="10"/>
  <c r="R66" i="10"/>
  <c r="CI52" i="10"/>
  <c r="CA52" i="10"/>
  <c r="BS52" i="10"/>
  <c r="BK52" i="10"/>
  <c r="BC52" i="10"/>
  <c r="AU52" i="10"/>
  <c r="AM52" i="10"/>
  <c r="AE52" i="10"/>
  <c r="W52" i="10"/>
  <c r="AN52" i="10"/>
  <c r="CH52" i="10"/>
  <c r="BZ52" i="10"/>
  <c r="BR52" i="10"/>
  <c r="BJ52" i="10"/>
  <c r="BB52" i="10"/>
  <c r="AT52" i="10"/>
  <c r="AL52" i="10"/>
  <c r="AD52" i="10"/>
  <c r="V52" i="10"/>
  <c r="CB52" i="10"/>
  <c r="AF52" i="10"/>
  <c r="CG52" i="10"/>
  <c r="BY52" i="10"/>
  <c r="BQ52" i="10"/>
  <c r="BI52" i="10"/>
  <c r="BA52" i="10"/>
  <c r="AS52" i="10"/>
  <c r="AK52" i="10"/>
  <c r="AC52" i="10"/>
  <c r="U52" i="10"/>
  <c r="BL52" i="10"/>
  <c r="CF52" i="10"/>
  <c r="BX52" i="10"/>
  <c r="BP52" i="10"/>
  <c r="BH52" i="10"/>
  <c r="AZ52" i="10"/>
  <c r="AR52" i="10"/>
  <c r="AJ52" i="10"/>
  <c r="AB52" i="10"/>
  <c r="T52" i="10"/>
  <c r="BD52" i="10"/>
  <c r="CM52" i="10"/>
  <c r="CE52" i="10"/>
  <c r="BW52" i="10"/>
  <c r="BO52" i="10"/>
  <c r="BG52" i="10"/>
  <c r="AY52" i="10"/>
  <c r="AQ52" i="10"/>
  <c r="AI52" i="10"/>
  <c r="AA52" i="10"/>
  <c r="S52" i="10"/>
  <c r="R52" i="10"/>
  <c r="CL52" i="10"/>
  <c r="CD52" i="10"/>
  <c r="BV52" i="10"/>
  <c r="BN52" i="10"/>
  <c r="BF52" i="10"/>
  <c r="AX52" i="10"/>
  <c r="AP52" i="10"/>
  <c r="AH52" i="10"/>
  <c r="Z52" i="10"/>
  <c r="CJ52" i="10"/>
  <c r="AV52" i="10"/>
  <c r="CK52" i="10"/>
  <c r="CC52" i="10"/>
  <c r="BU52" i="10"/>
  <c r="BM52" i="10"/>
  <c r="BE52" i="10"/>
  <c r="AW52" i="10"/>
  <c r="AO52" i="10"/>
  <c r="AG52" i="10"/>
  <c r="Y52" i="10"/>
  <c r="BT52" i="10"/>
  <c r="X52" i="10"/>
  <c r="CF132" i="10"/>
  <c r="BX132" i="10"/>
  <c r="BP132" i="10"/>
  <c r="BH132" i="10"/>
  <c r="AZ132" i="10"/>
  <c r="AR132" i="10"/>
  <c r="AJ132" i="10"/>
  <c r="AB132" i="10"/>
  <c r="T132" i="10"/>
  <c r="CM132" i="10"/>
  <c r="CE132" i="10"/>
  <c r="BW132" i="10"/>
  <c r="BO132" i="10"/>
  <c r="BG132" i="10"/>
  <c r="AY132" i="10"/>
  <c r="AQ132" i="10"/>
  <c r="AI132" i="10"/>
  <c r="AA132" i="10"/>
  <c r="S132" i="10"/>
  <c r="CD132" i="10"/>
  <c r="BT132" i="10"/>
  <c r="BJ132" i="10"/>
  <c r="AX132" i="10"/>
  <c r="AN132" i="10"/>
  <c r="AD132" i="10"/>
  <c r="R132" i="10"/>
  <c r="CC132" i="10"/>
  <c r="BS132" i="10"/>
  <c r="BI132" i="10"/>
  <c r="AW132" i="10"/>
  <c r="AM132" i="10"/>
  <c r="AC132" i="10"/>
  <c r="CL132" i="10"/>
  <c r="CB132" i="10"/>
  <c r="BR132" i="10"/>
  <c r="BF132" i="10"/>
  <c r="AV132" i="10"/>
  <c r="AL132" i="10"/>
  <c r="Z132" i="10"/>
  <c r="CJ132" i="10"/>
  <c r="BZ132" i="10"/>
  <c r="BN132" i="10"/>
  <c r="BD132" i="10"/>
  <c r="AT132" i="10"/>
  <c r="AH132" i="10"/>
  <c r="X132" i="10"/>
  <c r="CH132" i="10"/>
  <c r="BL132" i="10"/>
  <c r="AP132" i="10"/>
  <c r="V132" i="10"/>
  <c r="CG132" i="10"/>
  <c r="BK132" i="10"/>
  <c r="AO132" i="10"/>
  <c r="U132" i="10"/>
  <c r="CA132" i="10"/>
  <c r="BE132" i="10"/>
  <c r="AK132" i="10"/>
  <c r="BY132" i="10"/>
  <c r="BC132" i="10"/>
  <c r="AG132" i="10"/>
  <c r="BU132" i="10"/>
  <c r="BA132" i="10"/>
  <c r="AE132" i="10"/>
  <c r="BV132" i="10"/>
  <c r="W132" i="10"/>
  <c r="BQ132" i="10"/>
  <c r="BM132" i="10"/>
  <c r="BB132" i="10"/>
  <c r="AU132" i="10"/>
  <c r="AS132" i="10"/>
  <c r="CK132" i="10"/>
  <c r="AF132" i="10"/>
  <c r="CI132" i="10"/>
  <c r="Y132" i="10"/>
  <c r="BM87" i="10"/>
  <c r="AO87" i="10"/>
  <c r="CJ87" i="10"/>
  <c r="CK87" i="10" s="1"/>
  <c r="CB87" i="10"/>
  <c r="CC87" i="10" s="1"/>
  <c r="BT87" i="10"/>
  <c r="BU87" i="10" s="1"/>
  <c r="BL87" i="10"/>
  <c r="BD87" i="10"/>
  <c r="BE87" i="10" s="1"/>
  <c r="AV87" i="10"/>
  <c r="AW87" i="10" s="1"/>
  <c r="AN87" i="10"/>
  <c r="AF87" i="10"/>
  <c r="AG87" i="10" s="1"/>
  <c r="X87" i="10"/>
  <c r="Y87" i="10" s="1"/>
  <c r="CF87" i="10"/>
  <c r="CG87" i="10" s="1"/>
  <c r="BX87" i="10"/>
  <c r="BY87" i="10" s="1"/>
  <c r="BP87" i="10"/>
  <c r="BQ87" i="10" s="1"/>
  <c r="BH87" i="10"/>
  <c r="BI87" i="10" s="1"/>
  <c r="AZ87" i="10"/>
  <c r="BA87" i="10" s="1"/>
  <c r="AR87" i="10"/>
  <c r="AS87" i="10" s="1"/>
  <c r="AJ87" i="10"/>
  <c r="AK87" i="10" s="1"/>
  <c r="AB87" i="10"/>
  <c r="AC87" i="10" s="1"/>
  <c r="T87" i="10"/>
  <c r="U87" i="10" s="1"/>
  <c r="BZ87" i="10"/>
  <c r="CA87" i="10" s="1"/>
  <c r="BF87" i="10"/>
  <c r="BG87" i="10" s="1"/>
  <c r="BB87" i="10"/>
  <c r="BC87" i="10" s="1"/>
  <c r="AH87" i="10"/>
  <c r="AI87" i="10" s="1"/>
  <c r="BV87" i="10"/>
  <c r="BW87" i="10" s="1"/>
  <c r="AD87" i="10"/>
  <c r="AE87" i="10" s="1"/>
  <c r="CM87" i="10"/>
  <c r="BR87" i="10"/>
  <c r="BS87" i="10" s="1"/>
  <c r="AX87" i="10"/>
  <c r="AY87" i="10" s="1"/>
  <c r="CL87" i="10"/>
  <c r="AT87" i="10"/>
  <c r="AU87" i="10" s="1"/>
  <c r="Z87" i="10"/>
  <c r="AA87" i="10" s="1"/>
  <c r="CH87" i="10"/>
  <c r="CI87" i="10" s="1"/>
  <c r="BN87" i="10"/>
  <c r="BO87" i="10" s="1"/>
  <c r="AQ87" i="10"/>
  <c r="V87" i="10"/>
  <c r="W87" i="10" s="1"/>
  <c r="BJ87" i="10"/>
  <c r="BK87" i="10" s="1"/>
  <c r="AP87" i="10"/>
  <c r="CD87" i="10"/>
  <c r="CE87" i="10" s="1"/>
  <c r="AL87" i="10"/>
  <c r="AM87" i="10" s="1"/>
  <c r="R87" i="10"/>
  <c r="S87" i="10" s="1"/>
  <c r="CG83" i="10"/>
  <c r="BY83" i="10"/>
  <c r="BQ83" i="10"/>
  <c r="BI83" i="10"/>
  <c r="BA83" i="10"/>
  <c r="AS83" i="10"/>
  <c r="AK83" i="10"/>
  <c r="AC83" i="10"/>
  <c r="U83" i="10"/>
  <c r="CF83" i="10"/>
  <c r="BX83" i="10"/>
  <c r="BP83" i="10"/>
  <c r="BH83" i="10"/>
  <c r="AZ83" i="10"/>
  <c r="AR83" i="10"/>
  <c r="AJ83" i="10"/>
  <c r="AB83" i="10"/>
  <c r="T83" i="10"/>
  <c r="CM83" i="10"/>
  <c r="CE83" i="10"/>
  <c r="BW83" i="10"/>
  <c r="BO83" i="10"/>
  <c r="BG83" i="10"/>
  <c r="AY83" i="10"/>
  <c r="AQ83" i="10"/>
  <c r="AI83" i="10"/>
  <c r="AA83" i="10"/>
  <c r="S83" i="10"/>
  <c r="CK83" i="10"/>
  <c r="CC83" i="10"/>
  <c r="BU83" i="10"/>
  <c r="BM83" i="10"/>
  <c r="BE83" i="10"/>
  <c r="AW83" i="10"/>
  <c r="AO83" i="10"/>
  <c r="AG83" i="10"/>
  <c r="Y83" i="10"/>
  <c r="CJ83" i="10"/>
  <c r="CB83" i="10"/>
  <c r="BT83" i="10"/>
  <c r="BL83" i="10"/>
  <c r="BD83" i="10"/>
  <c r="AV83" i="10"/>
  <c r="AN83" i="10"/>
  <c r="AF83" i="10"/>
  <c r="X83" i="10"/>
  <c r="CH83" i="10"/>
  <c r="BK83" i="10"/>
  <c r="AP83" i="10"/>
  <c r="V83" i="10"/>
  <c r="CD83" i="10"/>
  <c r="BJ83" i="10"/>
  <c r="AM83" i="10"/>
  <c r="R83" i="10"/>
  <c r="CA83" i="10"/>
  <c r="BF83" i="10"/>
  <c r="AL83" i="10"/>
  <c r="BZ83" i="10"/>
  <c r="BC83" i="10"/>
  <c r="AH83" i="10"/>
  <c r="BV83" i="10"/>
  <c r="BB83" i="10"/>
  <c r="AE83" i="10"/>
  <c r="BS83" i="10"/>
  <c r="AX83" i="10"/>
  <c r="AD83" i="10"/>
  <c r="CL83" i="10"/>
  <c r="BR83" i="10"/>
  <c r="AU83" i="10"/>
  <c r="Z83" i="10"/>
  <c r="CI83" i="10"/>
  <c r="W83" i="10"/>
  <c r="BN83" i="10"/>
  <c r="AT83" i="10"/>
  <c r="CH70" i="10"/>
  <c r="BZ70" i="10"/>
  <c r="BR70" i="10"/>
  <c r="BJ70" i="10"/>
  <c r="BB70" i="10"/>
  <c r="AT70" i="10"/>
  <c r="AL70" i="10"/>
  <c r="AD70" i="10"/>
  <c r="V70" i="10"/>
  <c r="CG70" i="10"/>
  <c r="BY70" i="10"/>
  <c r="BQ70" i="10"/>
  <c r="BI70" i="10"/>
  <c r="BA70" i="10"/>
  <c r="AS70" i="10"/>
  <c r="AK70" i="10"/>
  <c r="AC70" i="10"/>
  <c r="U70" i="10"/>
  <c r="CF70" i="10"/>
  <c r="BX70" i="10"/>
  <c r="BP70" i="10"/>
  <c r="BH70" i="10"/>
  <c r="AZ70" i="10"/>
  <c r="AR70" i="10"/>
  <c r="AJ70" i="10"/>
  <c r="AB70" i="10"/>
  <c r="T70" i="10"/>
  <c r="CM70" i="10"/>
  <c r="CE70" i="10"/>
  <c r="BW70" i="10"/>
  <c r="BO70" i="10"/>
  <c r="BG70" i="10"/>
  <c r="AY70" i="10"/>
  <c r="AQ70" i="10"/>
  <c r="AI70" i="10"/>
  <c r="AA70" i="10"/>
  <c r="S70" i="10"/>
  <c r="CL70" i="10"/>
  <c r="CD70" i="10"/>
  <c r="BV70" i="10"/>
  <c r="BN70" i="10"/>
  <c r="BF70" i="10"/>
  <c r="AX70" i="10"/>
  <c r="AP70" i="10"/>
  <c r="AH70" i="10"/>
  <c r="Z70" i="10"/>
  <c r="R70" i="10"/>
  <c r="CK70" i="10"/>
  <c r="CC70" i="10"/>
  <c r="BU70" i="10"/>
  <c r="BM70" i="10"/>
  <c r="BE70" i="10"/>
  <c r="AW70" i="10"/>
  <c r="AO70" i="10"/>
  <c r="AG70" i="10"/>
  <c r="Y70" i="10"/>
  <c r="CJ70" i="10"/>
  <c r="CB70" i="10"/>
  <c r="BT70" i="10"/>
  <c r="BL70" i="10"/>
  <c r="BD70" i="10"/>
  <c r="AV70" i="10"/>
  <c r="AN70" i="10"/>
  <c r="AF70" i="10"/>
  <c r="X70" i="10"/>
  <c r="AU70" i="10"/>
  <c r="AM70" i="10"/>
  <c r="AE70" i="10"/>
  <c r="CI70" i="10"/>
  <c r="W70" i="10"/>
  <c r="CA70" i="10"/>
  <c r="BS70" i="10"/>
  <c r="BC70" i="10"/>
  <c r="BK70" i="10"/>
  <c r="CG62" i="10"/>
  <c r="BY62" i="10"/>
  <c r="BQ62" i="10"/>
  <c r="BI62" i="10"/>
  <c r="BA62" i="10"/>
  <c r="AS62" i="10"/>
  <c r="AK62" i="10"/>
  <c r="AC62" i="10"/>
  <c r="U62" i="10"/>
  <c r="CF62" i="10"/>
  <c r="BX62" i="10"/>
  <c r="BP62" i="10"/>
  <c r="BH62" i="10"/>
  <c r="AZ62" i="10"/>
  <c r="AR62" i="10"/>
  <c r="AJ62" i="10"/>
  <c r="AB62" i="10"/>
  <c r="T62" i="10"/>
  <c r="CM62" i="10"/>
  <c r="CE62" i="10"/>
  <c r="BW62" i="10"/>
  <c r="BO62" i="10"/>
  <c r="BG62" i="10"/>
  <c r="AY62" i="10"/>
  <c r="AQ62" i="10"/>
  <c r="AI62" i="10"/>
  <c r="AA62" i="10"/>
  <c r="S62" i="10"/>
  <c r="CK62" i="10"/>
  <c r="CC62" i="10"/>
  <c r="BU62" i="10"/>
  <c r="BM62" i="10"/>
  <c r="BE62" i="10"/>
  <c r="AW62" i="10"/>
  <c r="AO62" i="10"/>
  <c r="AG62" i="10"/>
  <c r="Y62" i="10"/>
  <c r="CJ62" i="10"/>
  <c r="CB62" i="10"/>
  <c r="BT62" i="10"/>
  <c r="BL62" i="10"/>
  <c r="BD62" i="10"/>
  <c r="AV62" i="10"/>
  <c r="AN62" i="10"/>
  <c r="AF62" i="10"/>
  <c r="X62" i="10"/>
  <c r="CD62" i="10"/>
  <c r="BJ62" i="10"/>
  <c r="AM62" i="10"/>
  <c r="R62" i="10"/>
  <c r="AP62" i="10"/>
  <c r="CA62" i="10"/>
  <c r="BF62" i="10"/>
  <c r="AL62" i="10"/>
  <c r="BK62" i="10"/>
  <c r="BZ62" i="10"/>
  <c r="BC62" i="10"/>
  <c r="AH62" i="10"/>
  <c r="V62" i="10"/>
  <c r="BV62" i="10"/>
  <c r="BB62" i="10"/>
  <c r="AE62" i="10"/>
  <c r="CH62" i="10"/>
  <c r="BS62" i="10"/>
  <c r="AX62" i="10"/>
  <c r="AD62" i="10"/>
  <c r="CL62" i="10"/>
  <c r="BR62" i="10"/>
  <c r="AU62" i="10"/>
  <c r="Z62" i="10"/>
  <c r="CI62" i="10"/>
  <c r="BN62" i="10"/>
  <c r="AT62" i="10"/>
  <c r="W62" i="10"/>
  <c r="CJ101" i="10"/>
  <c r="CB101" i="10"/>
  <c r="BT101" i="10"/>
  <c r="BL101" i="10"/>
  <c r="BD101" i="10"/>
  <c r="AV101" i="10"/>
  <c r="AN101" i="10"/>
  <c r="AF101" i="10"/>
  <c r="X101" i="10"/>
  <c r="CI101" i="10"/>
  <c r="CA101" i="10"/>
  <c r="BS101" i="10"/>
  <c r="BK101" i="10"/>
  <c r="BC101" i="10"/>
  <c r="AU101" i="10"/>
  <c r="AM101" i="10"/>
  <c r="AE101" i="10"/>
  <c r="W101" i="10"/>
  <c r="CH101" i="10"/>
  <c r="BZ101" i="10"/>
  <c r="BR101" i="10"/>
  <c r="BJ101" i="10"/>
  <c r="BB101" i="10"/>
  <c r="AT101" i="10"/>
  <c r="AL101" i="10"/>
  <c r="AD101" i="10"/>
  <c r="V101" i="10"/>
  <c r="CG101" i="10"/>
  <c r="BY101" i="10"/>
  <c r="BQ101" i="10"/>
  <c r="BI101" i="10"/>
  <c r="BA101" i="10"/>
  <c r="AS101" i="10"/>
  <c r="AK101" i="10"/>
  <c r="AC101" i="10"/>
  <c r="U101" i="10"/>
  <c r="CF101" i="10"/>
  <c r="BX101" i="10"/>
  <c r="BP101" i="10"/>
  <c r="BH101" i="10"/>
  <c r="AZ101" i="10"/>
  <c r="AR101" i="10"/>
  <c r="AJ101" i="10"/>
  <c r="AB101" i="10"/>
  <c r="T101" i="10"/>
  <c r="CM101" i="10"/>
  <c r="CE101" i="10"/>
  <c r="BW101" i="10"/>
  <c r="BO101" i="10"/>
  <c r="BG101" i="10"/>
  <c r="AY101" i="10"/>
  <c r="AQ101" i="10"/>
  <c r="AI101" i="10"/>
  <c r="AA101" i="10"/>
  <c r="S101" i="10"/>
  <c r="CL101" i="10"/>
  <c r="CD101" i="10"/>
  <c r="BV101" i="10"/>
  <c r="BN101" i="10"/>
  <c r="BF101" i="10"/>
  <c r="AX101" i="10"/>
  <c r="AP101" i="10"/>
  <c r="AH101" i="10"/>
  <c r="Z101" i="10"/>
  <c r="R101" i="10"/>
  <c r="BM101" i="10"/>
  <c r="BE101" i="10"/>
  <c r="AW101" i="10"/>
  <c r="AO101" i="10"/>
  <c r="AG101" i="10"/>
  <c r="CK101" i="10"/>
  <c r="Y101" i="10"/>
  <c r="CC101" i="10"/>
  <c r="BU101" i="10"/>
  <c r="CJ90" i="10"/>
  <c r="CK90" i="10" s="1"/>
  <c r="CB90" i="10"/>
  <c r="CC90" i="10" s="1"/>
  <c r="BT90" i="10"/>
  <c r="BU90" i="10" s="1"/>
  <c r="BL90" i="10"/>
  <c r="BD90" i="10"/>
  <c r="BE90" i="10" s="1"/>
  <c r="AV90" i="10"/>
  <c r="AN90" i="10"/>
  <c r="AO90" i="10" s="1"/>
  <c r="AF90" i="10"/>
  <c r="AG90" i="10" s="1"/>
  <c r="X90" i="10"/>
  <c r="Y90" i="10" s="1"/>
  <c r="CH90" i="10"/>
  <c r="CI90" i="10" s="1"/>
  <c r="BZ90" i="10"/>
  <c r="CA90" i="10" s="1"/>
  <c r="BR90" i="10"/>
  <c r="BS90" i="10" s="1"/>
  <c r="BJ90" i="10"/>
  <c r="BK90" i="10" s="1"/>
  <c r="BB90" i="10"/>
  <c r="BC90" i="10" s="1"/>
  <c r="AT90" i="10"/>
  <c r="AU90" i="10" s="1"/>
  <c r="AL90" i="10"/>
  <c r="AM90" i="10" s="1"/>
  <c r="AD90" i="10"/>
  <c r="AE90" i="10" s="1"/>
  <c r="V90" i="10"/>
  <c r="W90" i="10" s="1"/>
  <c r="CF90" i="10"/>
  <c r="CG90" i="10" s="1"/>
  <c r="BX90" i="10"/>
  <c r="BY90" i="10" s="1"/>
  <c r="BP90" i="10"/>
  <c r="BH90" i="10"/>
  <c r="AZ90" i="10"/>
  <c r="BA90" i="10" s="1"/>
  <c r="AR90" i="10"/>
  <c r="AS90" i="10" s="1"/>
  <c r="AJ90" i="10"/>
  <c r="AK90" i="10" s="1"/>
  <c r="AB90" i="10"/>
  <c r="AC90" i="10" s="1"/>
  <c r="T90" i="10"/>
  <c r="BV90" i="10"/>
  <c r="BW90" i="10" s="1"/>
  <c r="AX90" i="10"/>
  <c r="AY90" i="10" s="1"/>
  <c r="CL90" i="10"/>
  <c r="CM90" i="10" s="1"/>
  <c r="BQ90" i="10"/>
  <c r="AW90" i="10"/>
  <c r="Z90" i="10"/>
  <c r="AA90" i="10" s="1"/>
  <c r="BN90" i="10"/>
  <c r="BO90" i="10" s="1"/>
  <c r="BM90" i="10"/>
  <c r="AP90" i="10"/>
  <c r="AQ90" i="10" s="1"/>
  <c r="U90" i="10"/>
  <c r="CD90" i="10"/>
  <c r="CE90" i="10" s="1"/>
  <c r="BI90" i="10"/>
  <c r="R90" i="10"/>
  <c r="S90" i="10" s="1"/>
  <c r="BF90" i="10"/>
  <c r="BG90" i="10" s="1"/>
  <c r="AH90" i="10"/>
  <c r="AI90" i="10" s="1"/>
  <c r="CK69" i="10"/>
  <c r="CC69" i="10"/>
  <c r="BU69" i="10"/>
  <c r="BM69" i="10"/>
  <c r="BE69" i="10"/>
  <c r="AW69" i="10"/>
  <c r="AO69" i="10"/>
  <c r="AG69" i="10"/>
  <c r="Y69" i="10"/>
  <c r="CJ69" i="10"/>
  <c r="CB69" i="10"/>
  <c r="BT69" i="10"/>
  <c r="BL69" i="10"/>
  <c r="BD69" i="10"/>
  <c r="AV69" i="10"/>
  <c r="AN69" i="10"/>
  <c r="AF69" i="10"/>
  <c r="X69" i="10"/>
  <c r="CI69" i="10"/>
  <c r="CA69" i="10"/>
  <c r="BS69" i="10"/>
  <c r="BK69" i="10"/>
  <c r="BC69" i="10"/>
  <c r="AU69" i="10"/>
  <c r="AM69" i="10"/>
  <c r="AE69" i="10"/>
  <c r="W69" i="10"/>
  <c r="CH69" i="10"/>
  <c r="BZ69" i="10"/>
  <c r="BR69" i="10"/>
  <c r="BJ69" i="10"/>
  <c r="BB69" i="10"/>
  <c r="AT69" i="10"/>
  <c r="AL69" i="10"/>
  <c r="AD69" i="10"/>
  <c r="V69" i="10"/>
  <c r="CG69" i="10"/>
  <c r="BY69" i="10"/>
  <c r="BQ69" i="10"/>
  <c r="BI69" i="10"/>
  <c r="BA69" i="10"/>
  <c r="AS69" i="10"/>
  <c r="AK69" i="10"/>
  <c r="AC69" i="10"/>
  <c r="U69" i="10"/>
  <c r="CF69" i="10"/>
  <c r="BX69" i="10"/>
  <c r="BP69" i="10"/>
  <c r="BH69" i="10"/>
  <c r="AZ69" i="10"/>
  <c r="AR69" i="10"/>
  <c r="AJ69" i="10"/>
  <c r="AB69" i="10"/>
  <c r="T69" i="10"/>
  <c r="CM69" i="10"/>
  <c r="CE69" i="10"/>
  <c r="BW69" i="10"/>
  <c r="BO69" i="10"/>
  <c r="BG69" i="10"/>
  <c r="AY69" i="10"/>
  <c r="AQ69" i="10"/>
  <c r="AI69" i="10"/>
  <c r="AA69" i="10"/>
  <c r="S69" i="10"/>
  <c r="AX69" i="10"/>
  <c r="BF69" i="10"/>
  <c r="AP69" i="10"/>
  <c r="AH69" i="10"/>
  <c r="CL69" i="10"/>
  <c r="Z69" i="10"/>
  <c r="CD69" i="10"/>
  <c r="R69" i="10"/>
  <c r="BV69" i="10"/>
  <c r="BN69" i="10"/>
  <c r="BR60" i="10" l="1"/>
  <c r="AI74" i="10"/>
  <c r="V74" i="10"/>
  <c r="CJ74" i="10"/>
  <c r="AR74" i="10"/>
  <c r="BG74" i="10"/>
  <c r="BV74" i="10"/>
  <c r="CD74" i="10"/>
  <c r="CL74" i="10"/>
  <c r="AH74" i="10"/>
  <c r="BS74" i="10"/>
  <c r="AG106" i="10"/>
  <c r="BB106" i="10"/>
  <c r="BY106" i="10"/>
  <c r="CF106" i="10"/>
  <c r="S106" i="10"/>
  <c r="AW106" i="10"/>
  <c r="BD106" i="10"/>
  <c r="BH74" i="10"/>
  <c r="BX74" i="10"/>
  <c r="BO74" i="10"/>
  <c r="BN106" i="10"/>
  <c r="AI106" i="10"/>
  <c r="BC106" i="10"/>
  <c r="BZ106" i="10"/>
  <c r="CH106" i="10"/>
  <c r="W106" i="10"/>
  <c r="AE106" i="10"/>
  <c r="AT106" i="10"/>
  <c r="CD106" i="10"/>
  <c r="W74" i="10"/>
  <c r="AT74" i="10"/>
  <c r="BB74" i="10"/>
  <c r="BJ74" i="10"/>
  <c r="BY74" i="10"/>
  <c r="CM74" i="10"/>
  <c r="AP74" i="10"/>
  <c r="CD115" i="10"/>
  <c r="R115" i="10"/>
  <c r="AG115" i="10"/>
  <c r="AN115" i="10"/>
  <c r="AU115" i="10"/>
  <c r="BB115" i="10"/>
  <c r="BI115" i="10"/>
  <c r="BP115" i="10"/>
  <c r="CM115" i="10"/>
  <c r="BU115" i="10"/>
  <c r="CI115" i="10"/>
  <c r="AD115" i="10"/>
  <c r="AR115" i="10"/>
  <c r="BV115" i="10"/>
  <c r="CK115" i="10"/>
  <c r="Y115" i="10"/>
  <c r="AF115" i="10"/>
  <c r="AM115" i="10"/>
  <c r="AT115" i="10"/>
  <c r="BA115" i="10"/>
  <c r="BH115" i="10"/>
  <c r="BG115" i="10"/>
  <c r="CE115" i="10"/>
  <c r="BN115" i="10"/>
  <c r="CC115" i="10"/>
  <c r="CJ115" i="10"/>
  <c r="X115" i="10"/>
  <c r="AE115" i="10"/>
  <c r="AL115" i="10"/>
  <c r="AS115" i="10"/>
  <c r="AZ115" i="10"/>
  <c r="S115" i="10"/>
  <c r="BF115" i="10"/>
  <c r="CB115" i="10"/>
  <c r="W115" i="10"/>
  <c r="AK115" i="10"/>
  <c r="CL115" i="10"/>
  <c r="AO115" i="10"/>
  <c r="BC115" i="10"/>
  <c r="BQ115" i="10"/>
  <c r="AY115" i="10"/>
  <c r="BO115" i="10"/>
  <c r="BR115" i="10"/>
  <c r="BW115" i="10"/>
  <c r="AX115" i="10"/>
  <c r="BT115" i="10"/>
  <c r="CH115" i="10"/>
  <c r="AC115" i="10"/>
  <c r="BD115" i="10"/>
  <c r="Z115" i="10"/>
  <c r="BJ115" i="10"/>
  <c r="BS115" i="10"/>
  <c r="AW115" i="10"/>
  <c r="T115" i="10"/>
  <c r="AP115" i="10"/>
  <c r="BL115" i="10"/>
  <c r="BZ115" i="10"/>
  <c r="U115" i="10"/>
  <c r="AA115" i="10"/>
  <c r="AH115" i="10"/>
  <c r="CF115" i="10"/>
  <c r="AV115" i="10"/>
  <c r="BX115" i="10"/>
  <c r="BY115" i="10"/>
  <c r="CG115" i="10"/>
  <c r="BM115" i="10"/>
  <c r="CA115" i="10"/>
  <c r="V115" i="10"/>
  <c r="AJ115" i="10"/>
  <c r="BE115" i="10"/>
  <c r="AB115" i="10"/>
  <c r="BK115" i="10"/>
  <c r="BD139" i="10"/>
  <c r="BK139" i="10"/>
  <c r="BR139" i="10"/>
  <c r="BX139" i="10"/>
  <c r="AX139" i="10"/>
  <c r="U139" i="10"/>
  <c r="BQ139" i="10"/>
  <c r="CD139" i="10"/>
  <c r="R139" i="10"/>
  <c r="AV139" i="10"/>
  <c r="BC139" i="10"/>
  <c r="BJ139" i="10"/>
  <c r="BM139" i="10"/>
  <c r="AJ139" i="10"/>
  <c r="CF139" i="10"/>
  <c r="BF139" i="10"/>
  <c r="BA139" i="10"/>
  <c r="AR139" i="10"/>
  <c r="AQ139" i="10"/>
  <c r="CM139" i="10"/>
  <c r="AN139" i="10"/>
  <c r="AU139" i="10"/>
  <c r="BB139" i="10"/>
  <c r="AY139" i="10"/>
  <c r="Y139" i="10"/>
  <c r="BU139" i="10"/>
  <c r="CI139" i="10"/>
  <c r="AT139" i="10"/>
  <c r="BW139" i="10"/>
  <c r="AS139" i="10"/>
  <c r="BV139" i="10"/>
  <c r="BT139" i="10"/>
  <c r="BH139" i="10"/>
  <c r="CH139" i="10"/>
  <c r="AO139" i="10"/>
  <c r="BZ139" i="10"/>
  <c r="BP139" i="10"/>
  <c r="AZ139" i="10"/>
  <c r="AC139" i="10"/>
  <c r="CA139" i="10"/>
  <c r="AL139" i="10"/>
  <c r="BI139" i="10"/>
  <c r="AH139" i="10"/>
  <c r="CL139" i="10"/>
  <c r="AB139" i="10"/>
  <c r="CK139" i="10"/>
  <c r="CJ139" i="10"/>
  <c r="BS139" i="10"/>
  <c r="AD139" i="10"/>
  <c r="CG139" i="10"/>
  <c r="T139" i="10"/>
  <c r="CB139" i="10"/>
  <c r="AM139" i="10"/>
  <c r="V139" i="10"/>
  <c r="CE139" i="10"/>
  <c r="CC139" i="10"/>
  <c r="AE139" i="10"/>
  <c r="AG139" i="10"/>
  <c r="AI139" i="10"/>
  <c r="Z139" i="10"/>
  <c r="AP139" i="10"/>
  <c r="BN139" i="10"/>
  <c r="X139" i="10"/>
  <c r="BG139" i="10"/>
  <c r="BY139" i="10"/>
  <c r="BL139" i="10"/>
  <c r="W139" i="10"/>
  <c r="AK139" i="10"/>
  <c r="AW139" i="10"/>
  <c r="S139" i="10"/>
  <c r="AF139" i="10"/>
  <c r="AK74" i="10"/>
  <c r="BP74" i="10"/>
  <c r="T74" i="10"/>
  <c r="BL74" i="10"/>
  <c r="BI74" i="10"/>
  <c r="AI60" i="10"/>
  <c r="BO60" i="10"/>
  <c r="BN60" i="10"/>
  <c r="BU60" i="10"/>
  <c r="BS60" i="10"/>
  <c r="BJ60" i="10"/>
  <c r="BQ60" i="10"/>
  <c r="BL60" i="10"/>
  <c r="BH60" i="10"/>
  <c r="BG60" i="10"/>
  <c r="BF60" i="10"/>
  <c r="BM60" i="10"/>
  <c r="BC60" i="10"/>
  <c r="BB60" i="10"/>
  <c r="AV60" i="10"/>
  <c r="AR60" i="10"/>
  <c r="AK60" i="10"/>
  <c r="AY60" i="10"/>
  <c r="AX60" i="10"/>
  <c r="AW60" i="10"/>
  <c r="AU60" i="10"/>
  <c r="AT60" i="10"/>
  <c r="AB60" i="10"/>
  <c r="U60" i="10"/>
  <c r="S60" i="10"/>
  <c r="BV60" i="10"/>
  <c r="Y60" i="10"/>
  <c r="AL60" i="10"/>
  <c r="BA60" i="10"/>
  <c r="BD60" i="10"/>
  <c r="CM60" i="10"/>
  <c r="AH60" i="10"/>
  <c r="CI60" i="10"/>
  <c r="AD60" i="10"/>
  <c r="CG60" i="10"/>
  <c r="AJ60" i="10"/>
  <c r="CE60" i="10"/>
  <c r="Z60" i="10"/>
  <c r="CA60" i="10"/>
  <c r="V60" i="10"/>
  <c r="CF60" i="10"/>
  <c r="BW60" i="10"/>
  <c r="R60" i="10"/>
  <c r="AM60" i="10"/>
  <c r="BT60" i="10"/>
  <c r="BI60" i="10"/>
  <c r="CK60" i="10"/>
  <c r="AC60" i="10"/>
  <c r="AG60" i="10"/>
  <c r="CC60" i="10"/>
  <c r="CJ60" i="10"/>
  <c r="AO60" i="10"/>
  <c r="BP60" i="10"/>
  <c r="AS60" i="10"/>
  <c r="AA60" i="10"/>
  <c r="BX60" i="10"/>
  <c r="T60" i="10"/>
  <c r="CL60" i="10"/>
  <c r="CB60" i="10"/>
  <c r="AE60" i="10"/>
  <c r="W60" i="10"/>
  <c r="CD60" i="10"/>
  <c r="AF60" i="10"/>
  <c r="AQ60" i="10"/>
  <c r="CH60" i="10"/>
  <c r="BZ60" i="10"/>
  <c r="BY60" i="10"/>
  <c r="AV106" i="10"/>
  <c r="BS106" i="10"/>
  <c r="CA106" i="10"/>
  <c r="CI106" i="10"/>
  <c r="X106" i="10"/>
  <c r="AM106" i="10"/>
  <c r="R106" i="10"/>
  <c r="CI74" i="10"/>
  <c r="AM74" i="10"/>
  <c r="AU74" i="10"/>
  <c r="BC74" i="10"/>
  <c r="BR74" i="10"/>
  <c r="AB74" i="10"/>
  <c r="AY74" i="10"/>
  <c r="AD74" i="10"/>
  <c r="BQ74" i="10"/>
  <c r="AQ74" i="10"/>
  <c r="AP60" i="10"/>
  <c r="CC74" i="10"/>
  <c r="CB74" i="10"/>
  <c r="AF74" i="10"/>
  <c r="AN74" i="10"/>
  <c r="AV74" i="10"/>
  <c r="BK74" i="10"/>
  <c r="U74" i="10"/>
  <c r="BW74" i="10"/>
  <c r="CA74" i="10"/>
  <c r="S74" i="10"/>
  <c r="X74" i="10"/>
  <c r="AZ74" i="10"/>
  <c r="BA74" i="10"/>
  <c r="CF74" i="10"/>
  <c r="BE74" i="10"/>
  <c r="BE60" i="10"/>
  <c r="AX74" i="10"/>
  <c r="AL74" i="10"/>
  <c r="AA106" i="10"/>
  <c r="BV106" i="10"/>
  <c r="BE106" i="10"/>
  <c r="BM106" i="10"/>
  <c r="BU106" i="10"/>
  <c r="CC106" i="10"/>
  <c r="Y106" i="10"/>
  <c r="BT74" i="10"/>
  <c r="BU74" i="10"/>
  <c r="Y74" i="10"/>
  <c r="AG74" i="10"/>
  <c r="AO74" i="10"/>
  <c r="BD74" i="10"/>
  <c r="CG74" i="10"/>
  <c r="CE74" i="10"/>
  <c r="AE74" i="10"/>
  <c r="BK60" i="10"/>
  <c r="CH74" i="10"/>
  <c r="AA74" i="10"/>
  <c r="BM74" i="10"/>
  <c r="AC74" i="10"/>
  <c r="BF74" i="10"/>
  <c r="CK74" i="10"/>
  <c r="R74" i="10"/>
  <c r="Z74" i="10"/>
  <c r="AW74" i="10"/>
  <c r="BZ74" i="10"/>
  <c r="AJ74" i="10"/>
  <c r="BC116" i="10"/>
  <c r="BJ116" i="10"/>
  <c r="BQ116" i="10"/>
  <c r="BX116" i="10"/>
  <c r="CM116" i="10"/>
  <c r="AA116" i="10"/>
  <c r="AP116" i="10"/>
  <c r="BE116" i="10"/>
  <c r="BT116" i="10"/>
  <c r="AU116" i="10"/>
  <c r="BB116" i="10"/>
  <c r="BI116" i="10"/>
  <c r="BP116" i="10"/>
  <c r="CE116" i="10"/>
  <c r="S116" i="10"/>
  <c r="AH116" i="10"/>
  <c r="AW116" i="10"/>
  <c r="BL116" i="10"/>
  <c r="AM116" i="10"/>
  <c r="AT116" i="10"/>
  <c r="BA116" i="10"/>
  <c r="BH116" i="10"/>
  <c r="BW116" i="10"/>
  <c r="CL116" i="10"/>
  <c r="Z116" i="10"/>
  <c r="AO116" i="10"/>
  <c r="BD116" i="10"/>
  <c r="AE116" i="10"/>
  <c r="AL116" i="10"/>
  <c r="AS116" i="10"/>
  <c r="AZ116" i="10"/>
  <c r="BO116" i="10"/>
  <c r="CD116" i="10"/>
  <c r="R116" i="10"/>
  <c r="AG116" i="10"/>
  <c r="AV116" i="10"/>
  <c r="CI116" i="10"/>
  <c r="W116" i="10"/>
  <c r="AD116" i="10"/>
  <c r="AK116" i="10"/>
  <c r="AR116" i="10"/>
  <c r="BG116" i="10"/>
  <c r="BV116" i="10"/>
  <c r="CK116" i="10"/>
  <c r="Y116" i="10"/>
  <c r="AN116" i="10"/>
  <c r="BS116" i="10"/>
  <c r="BZ116" i="10"/>
  <c r="CG116" i="10"/>
  <c r="U116" i="10"/>
  <c r="AB116" i="10"/>
  <c r="AQ116" i="10"/>
  <c r="BF116" i="10"/>
  <c r="BU116" i="10"/>
  <c r="X116" i="10"/>
  <c r="BK116" i="10"/>
  <c r="T116" i="10"/>
  <c r="CB116" i="10"/>
  <c r="CH116" i="10"/>
  <c r="AY116" i="10"/>
  <c r="AF116" i="10"/>
  <c r="BY116" i="10"/>
  <c r="AC116" i="10"/>
  <c r="BR116" i="10"/>
  <c r="AI116" i="10"/>
  <c r="V116" i="10"/>
  <c r="BN116" i="10"/>
  <c r="CC116" i="10"/>
  <c r="AX116" i="10"/>
  <c r="CF116" i="10"/>
  <c r="BM116" i="10"/>
  <c r="CA116" i="10"/>
  <c r="AJ116" i="10"/>
  <c r="CJ116" i="10"/>
  <c r="BX53" i="10"/>
  <c r="CM53" i="10"/>
  <c r="AA53" i="10"/>
  <c r="AX53" i="10"/>
  <c r="CC53" i="10"/>
  <c r="BQ53" i="10"/>
  <c r="AN53" i="10"/>
  <c r="BC53" i="10"/>
  <c r="BR53" i="10"/>
  <c r="AC53" i="10"/>
  <c r="BP53" i="10"/>
  <c r="CE53" i="10"/>
  <c r="S53" i="10"/>
  <c r="AP53" i="10"/>
  <c r="BU53" i="10"/>
  <c r="U53" i="10"/>
  <c r="AF53" i="10"/>
  <c r="AU53" i="10"/>
  <c r="BJ53" i="10"/>
  <c r="BH53" i="10"/>
  <c r="BW53" i="10"/>
  <c r="AS53" i="10"/>
  <c r="AH53" i="10"/>
  <c r="BM53" i="10"/>
  <c r="CJ53" i="10"/>
  <c r="X53" i="10"/>
  <c r="AM53" i="10"/>
  <c r="BB53" i="10"/>
  <c r="AZ53" i="10"/>
  <c r="BO53" i="10"/>
  <c r="CL53" i="10"/>
  <c r="Z53" i="10"/>
  <c r="BE53" i="10"/>
  <c r="CB53" i="10"/>
  <c r="BY53" i="10"/>
  <c r="AE53" i="10"/>
  <c r="AT53" i="10"/>
  <c r="AR53" i="10"/>
  <c r="BG53" i="10"/>
  <c r="CD53" i="10"/>
  <c r="R53" i="10"/>
  <c r="AW53" i="10"/>
  <c r="BT53" i="10"/>
  <c r="CI53" i="10"/>
  <c r="W53" i="10"/>
  <c r="AL53" i="10"/>
  <c r="AQ53" i="10"/>
  <c r="AO53" i="10"/>
  <c r="BK53" i="10"/>
  <c r="AI53" i="10"/>
  <c r="AG53" i="10"/>
  <c r="BA53" i="10"/>
  <c r="BV53" i="10"/>
  <c r="Y53" i="10"/>
  <c r="CH53" i="10"/>
  <c r="CF53" i="10"/>
  <c r="BN53" i="10"/>
  <c r="BL53" i="10"/>
  <c r="BZ53" i="10"/>
  <c r="AJ53" i="10"/>
  <c r="BF53" i="10"/>
  <c r="BD53" i="10"/>
  <c r="AD53" i="10"/>
  <c r="T53" i="10"/>
  <c r="AK53" i="10"/>
  <c r="CA53" i="10"/>
  <c r="BI53" i="10"/>
  <c r="AV53" i="10"/>
  <c r="BS53" i="10"/>
  <c r="AY53" i="10"/>
  <c r="V53" i="10"/>
  <c r="AB53" i="10"/>
  <c r="CG53" i="10"/>
  <c r="CK53" i="10"/>
  <c r="CK140" i="9" l="1"/>
  <c r="CJ140" i="9"/>
  <c r="CI140" i="9"/>
  <c r="CH140" i="9"/>
  <c r="CG140" i="9"/>
  <c r="CF140" i="9"/>
  <c r="CE140" i="9"/>
  <c r="CD140" i="9"/>
  <c r="CC140" i="9"/>
  <c r="CB140" i="9"/>
  <c r="CA140" i="9"/>
  <c r="BZ140" i="9"/>
  <c r="BY140" i="9"/>
  <c r="BX140" i="9"/>
  <c r="BW140" i="9"/>
  <c r="BV140" i="9"/>
  <c r="BU140" i="9"/>
  <c r="BT140" i="9"/>
  <c r="BS140" i="9"/>
  <c r="BR140" i="9"/>
  <c r="BQ140" i="9"/>
  <c r="BP140" i="9"/>
  <c r="BO140" i="9"/>
  <c r="BN140" i="9"/>
  <c r="BM140" i="9"/>
  <c r="BL140" i="9"/>
  <c r="BK140" i="9"/>
  <c r="BJ140" i="9"/>
  <c r="BI140" i="9"/>
  <c r="BH140" i="9"/>
  <c r="BG140" i="9"/>
  <c r="BF140" i="9"/>
  <c r="BE140" i="9"/>
  <c r="BD140" i="9"/>
  <c r="BC140" i="9"/>
  <c r="BB140" i="9"/>
  <c r="BA140" i="9"/>
  <c r="AZ140" i="9"/>
  <c r="AY140" i="9"/>
  <c r="AX140" i="9"/>
  <c r="AW140" i="9"/>
  <c r="AV140" i="9"/>
  <c r="AU140" i="9"/>
  <c r="AT140" i="9"/>
  <c r="AS140" i="9"/>
  <c r="AR140" i="9"/>
  <c r="AQ140" i="9"/>
  <c r="AP140" i="9"/>
  <c r="AO140" i="9"/>
  <c r="AN140" i="9"/>
  <c r="AM140" i="9"/>
  <c r="AL140" i="9"/>
  <c r="AK140" i="9"/>
  <c r="AJ140" i="9"/>
  <c r="AI140" i="9"/>
  <c r="AH140" i="9"/>
  <c r="AG140" i="9"/>
  <c r="AF140" i="9"/>
  <c r="AE140" i="9"/>
  <c r="AD140" i="9"/>
  <c r="AC140" i="9"/>
  <c r="AB140" i="9"/>
  <c r="AA140" i="9"/>
  <c r="Z140" i="9"/>
  <c r="Y140" i="9"/>
  <c r="X140" i="9"/>
  <c r="W140" i="9"/>
  <c r="V140" i="9"/>
  <c r="U140" i="9"/>
  <c r="T140" i="9"/>
  <c r="S140" i="9"/>
  <c r="R140" i="9"/>
  <c r="Q139" i="9"/>
  <c r="N139" i="9"/>
  <c r="M139" i="9"/>
  <c r="I139" i="9"/>
  <c r="H139" i="9"/>
  <c r="F139" i="9"/>
  <c r="Q138" i="9"/>
  <c r="N138" i="9"/>
  <c r="M138" i="9"/>
  <c r="I138" i="9"/>
  <c r="H138" i="9"/>
  <c r="F138" i="9"/>
  <c r="Q137" i="9"/>
  <c r="N137" i="9"/>
  <c r="M137" i="9"/>
  <c r="I137" i="9"/>
  <c r="H137" i="9"/>
  <c r="F137" i="9"/>
  <c r="Q136" i="9"/>
  <c r="N136" i="9"/>
  <c r="M136" i="9"/>
  <c r="O136" i="9" s="1"/>
  <c r="I136" i="9"/>
  <c r="H136" i="9"/>
  <c r="F136" i="9"/>
  <c r="Q135" i="9"/>
  <c r="N135" i="9"/>
  <c r="M135" i="9"/>
  <c r="I135" i="9"/>
  <c r="H135" i="9"/>
  <c r="F135" i="9"/>
  <c r="Q134" i="9"/>
  <c r="N134" i="9"/>
  <c r="M134" i="9"/>
  <c r="I134" i="9"/>
  <c r="H134" i="9"/>
  <c r="F134" i="9"/>
  <c r="Q133" i="9"/>
  <c r="N133" i="9"/>
  <c r="M133" i="9"/>
  <c r="I133" i="9"/>
  <c r="H133" i="9"/>
  <c r="F133" i="9"/>
  <c r="Q132" i="9"/>
  <c r="N132" i="9"/>
  <c r="M132" i="9"/>
  <c r="I132" i="9"/>
  <c r="H132" i="9"/>
  <c r="F132" i="9"/>
  <c r="N131" i="9"/>
  <c r="O131" i="9" s="1"/>
  <c r="M131" i="9"/>
  <c r="I131" i="9"/>
  <c r="H131" i="9"/>
  <c r="F131" i="9"/>
  <c r="Q130" i="9"/>
  <c r="N130" i="9"/>
  <c r="M130" i="9"/>
  <c r="I130" i="9"/>
  <c r="J130" i="9" s="1"/>
  <c r="P130" i="9" s="1"/>
  <c r="H130" i="9"/>
  <c r="F130" i="9"/>
  <c r="Q129" i="9"/>
  <c r="N129" i="9"/>
  <c r="M129" i="9"/>
  <c r="I129" i="9"/>
  <c r="H129" i="9"/>
  <c r="F129" i="9"/>
  <c r="Q128" i="9"/>
  <c r="N128" i="9"/>
  <c r="M128" i="9"/>
  <c r="I128" i="9"/>
  <c r="J128" i="9" s="1"/>
  <c r="P128" i="9" s="1"/>
  <c r="BZ128" i="9" s="1"/>
  <c r="H128" i="9"/>
  <c r="F128" i="9"/>
  <c r="Q127" i="9"/>
  <c r="N127" i="9"/>
  <c r="M127" i="9"/>
  <c r="I127" i="9"/>
  <c r="H127" i="9"/>
  <c r="F127" i="9"/>
  <c r="Q126" i="9"/>
  <c r="N126" i="9"/>
  <c r="M126" i="9"/>
  <c r="I126" i="9"/>
  <c r="H126" i="9"/>
  <c r="F126" i="9"/>
  <c r="Q125" i="9"/>
  <c r="N125" i="9"/>
  <c r="M125" i="9"/>
  <c r="I125" i="9"/>
  <c r="H125" i="9"/>
  <c r="F125" i="9"/>
  <c r="Q124" i="9"/>
  <c r="N124" i="9"/>
  <c r="M124" i="9"/>
  <c r="I124" i="9"/>
  <c r="H124" i="9"/>
  <c r="F124" i="9"/>
  <c r="Q123" i="9"/>
  <c r="N123" i="9"/>
  <c r="M123" i="9"/>
  <c r="I123" i="9"/>
  <c r="H123" i="9"/>
  <c r="F123" i="9"/>
  <c r="Q122" i="9"/>
  <c r="N122" i="9"/>
  <c r="M122" i="9"/>
  <c r="I122" i="9"/>
  <c r="H122" i="9"/>
  <c r="F122" i="9"/>
  <c r="Q121" i="9"/>
  <c r="N121" i="9"/>
  <c r="O121" i="9" s="1"/>
  <c r="M121" i="9"/>
  <c r="I121" i="9"/>
  <c r="H121" i="9"/>
  <c r="F121" i="9"/>
  <c r="Q120" i="9"/>
  <c r="N120" i="9"/>
  <c r="M120" i="9"/>
  <c r="I120" i="9"/>
  <c r="H120" i="9"/>
  <c r="F120" i="9"/>
  <c r="Q119" i="9"/>
  <c r="N119" i="9"/>
  <c r="O119" i="9" s="1"/>
  <c r="M119" i="9"/>
  <c r="I119" i="9"/>
  <c r="H119" i="9"/>
  <c r="F119" i="9"/>
  <c r="Q118" i="9"/>
  <c r="N118" i="9"/>
  <c r="M118" i="9"/>
  <c r="I118" i="9"/>
  <c r="J118" i="9" s="1"/>
  <c r="H118" i="9"/>
  <c r="F118" i="9"/>
  <c r="Q117" i="9"/>
  <c r="N117" i="9"/>
  <c r="M117" i="9"/>
  <c r="I117" i="9"/>
  <c r="H117" i="9"/>
  <c r="F117" i="9"/>
  <c r="Q116" i="9"/>
  <c r="N116" i="9"/>
  <c r="M116" i="9"/>
  <c r="I116" i="9"/>
  <c r="J116" i="9" s="1"/>
  <c r="H116" i="9"/>
  <c r="F116" i="9"/>
  <c r="Q115" i="9"/>
  <c r="N115" i="9"/>
  <c r="M115" i="9"/>
  <c r="I115" i="9"/>
  <c r="H115" i="9"/>
  <c r="F115" i="9"/>
  <c r="Q114" i="9"/>
  <c r="N114" i="9"/>
  <c r="M114" i="9"/>
  <c r="I114" i="9"/>
  <c r="H114" i="9"/>
  <c r="F114" i="9"/>
  <c r="Q113" i="9"/>
  <c r="N113" i="9"/>
  <c r="M113" i="9"/>
  <c r="I113" i="9"/>
  <c r="H113" i="9"/>
  <c r="F113" i="9"/>
  <c r="Q112" i="9"/>
  <c r="N112" i="9"/>
  <c r="M112" i="9"/>
  <c r="I112" i="9"/>
  <c r="H112" i="9"/>
  <c r="F112" i="9"/>
  <c r="Q111" i="9"/>
  <c r="N111" i="9"/>
  <c r="M111" i="9"/>
  <c r="I111" i="9"/>
  <c r="H111" i="9"/>
  <c r="F111" i="9"/>
  <c r="N110" i="9"/>
  <c r="M110" i="9"/>
  <c r="I110" i="9"/>
  <c r="H110" i="9"/>
  <c r="F110" i="9"/>
  <c r="Q109" i="9"/>
  <c r="N109" i="9"/>
  <c r="M109" i="9"/>
  <c r="O109" i="9" s="1"/>
  <c r="I109" i="9"/>
  <c r="H109" i="9"/>
  <c r="F109" i="9"/>
  <c r="Q108" i="9"/>
  <c r="N108" i="9"/>
  <c r="M108" i="9"/>
  <c r="I108" i="9"/>
  <c r="H108" i="9"/>
  <c r="F108" i="9"/>
  <c r="Q107" i="9"/>
  <c r="N107" i="9"/>
  <c r="M107" i="9"/>
  <c r="I107" i="9"/>
  <c r="H107" i="9"/>
  <c r="F107" i="9"/>
  <c r="Q106" i="9"/>
  <c r="N106" i="9"/>
  <c r="M106" i="9"/>
  <c r="I106" i="9"/>
  <c r="H106" i="9"/>
  <c r="F106" i="9"/>
  <c r="Q105" i="9"/>
  <c r="N105" i="9"/>
  <c r="M105" i="9"/>
  <c r="I105" i="9"/>
  <c r="H105" i="9"/>
  <c r="F105" i="9"/>
  <c r="Q104" i="9"/>
  <c r="N104" i="9"/>
  <c r="M104" i="9"/>
  <c r="I104" i="9"/>
  <c r="H104" i="9"/>
  <c r="F104" i="9"/>
  <c r="Q103" i="9"/>
  <c r="N103" i="9"/>
  <c r="O103" i="9" s="1"/>
  <c r="M103" i="9"/>
  <c r="I103" i="9"/>
  <c r="H103" i="9"/>
  <c r="F103" i="9"/>
  <c r="N102" i="9"/>
  <c r="M102" i="9"/>
  <c r="I102" i="9"/>
  <c r="H102" i="9"/>
  <c r="J102" i="9" s="1"/>
  <c r="P102" i="9" s="1"/>
  <c r="F102" i="9"/>
  <c r="Q101" i="9"/>
  <c r="N101" i="9"/>
  <c r="M101" i="9"/>
  <c r="I101" i="9"/>
  <c r="H101" i="9"/>
  <c r="F101" i="9"/>
  <c r="Q100" i="9"/>
  <c r="N100" i="9"/>
  <c r="M100" i="9"/>
  <c r="I100" i="9"/>
  <c r="H100" i="9"/>
  <c r="F100" i="9"/>
  <c r="N99" i="9"/>
  <c r="M99" i="9"/>
  <c r="I99" i="9"/>
  <c r="J99" i="9" s="1"/>
  <c r="P99" i="9" s="1"/>
  <c r="H99" i="9"/>
  <c r="F99" i="9"/>
  <c r="Q98" i="9"/>
  <c r="N98" i="9"/>
  <c r="O98" i="9" s="1"/>
  <c r="M98" i="9"/>
  <c r="I98" i="9"/>
  <c r="H98" i="9"/>
  <c r="F98" i="9"/>
  <c r="N97" i="9"/>
  <c r="M97" i="9"/>
  <c r="O97" i="9" s="1"/>
  <c r="I97" i="9"/>
  <c r="H97" i="9"/>
  <c r="J97" i="9" s="1"/>
  <c r="P97" i="9" s="1"/>
  <c r="F97" i="9"/>
  <c r="Q96" i="9"/>
  <c r="N96" i="9"/>
  <c r="M96" i="9"/>
  <c r="I96" i="9"/>
  <c r="H96" i="9"/>
  <c r="F96" i="9"/>
  <c r="Q95" i="9"/>
  <c r="N95" i="9"/>
  <c r="M95" i="9"/>
  <c r="I95" i="9"/>
  <c r="H95" i="9"/>
  <c r="F95" i="9"/>
  <c r="Q94" i="9"/>
  <c r="N94" i="9"/>
  <c r="M94" i="9"/>
  <c r="I94" i="9"/>
  <c r="H94" i="9"/>
  <c r="F94" i="9"/>
  <c r="Q93" i="9"/>
  <c r="N93" i="9"/>
  <c r="M93" i="9"/>
  <c r="I93" i="9"/>
  <c r="H93" i="9"/>
  <c r="F93" i="9"/>
  <c r="Q92" i="9"/>
  <c r="O92" i="9"/>
  <c r="N92" i="9"/>
  <c r="M92" i="9"/>
  <c r="I92" i="9"/>
  <c r="J92" i="9" s="1"/>
  <c r="H92" i="9"/>
  <c r="F92" i="9"/>
  <c r="Q91" i="9"/>
  <c r="N91" i="9"/>
  <c r="M91" i="9"/>
  <c r="I91" i="9"/>
  <c r="H91" i="9"/>
  <c r="F91" i="9"/>
  <c r="N90" i="9"/>
  <c r="M90" i="9"/>
  <c r="I90" i="9"/>
  <c r="H90" i="9"/>
  <c r="F90" i="9"/>
  <c r="Q89" i="9"/>
  <c r="N89" i="9"/>
  <c r="M89" i="9"/>
  <c r="I89" i="9"/>
  <c r="H89" i="9"/>
  <c r="F89" i="9"/>
  <c r="Q88" i="9"/>
  <c r="N88" i="9"/>
  <c r="M88" i="9"/>
  <c r="I88" i="9"/>
  <c r="H88" i="9"/>
  <c r="F88" i="9"/>
  <c r="Q87" i="9"/>
  <c r="N87" i="9"/>
  <c r="M87" i="9"/>
  <c r="I87" i="9"/>
  <c r="H87" i="9"/>
  <c r="F87" i="9"/>
  <c r="Q86" i="9"/>
  <c r="N86" i="9"/>
  <c r="M86" i="9"/>
  <c r="I86" i="9"/>
  <c r="H86" i="9"/>
  <c r="F86" i="9"/>
  <c r="Q85" i="9"/>
  <c r="N85" i="9"/>
  <c r="M85" i="9"/>
  <c r="I85" i="9"/>
  <c r="H85" i="9"/>
  <c r="F85" i="9"/>
  <c r="Q84" i="9"/>
  <c r="N84" i="9"/>
  <c r="M84" i="9"/>
  <c r="I84" i="9"/>
  <c r="H84" i="9"/>
  <c r="F84" i="9"/>
  <c r="Q83" i="9"/>
  <c r="N83" i="9"/>
  <c r="M83" i="9"/>
  <c r="I83" i="9"/>
  <c r="H83" i="9"/>
  <c r="F83" i="9"/>
  <c r="Q82" i="9"/>
  <c r="N82" i="9"/>
  <c r="M82" i="9"/>
  <c r="I82" i="9"/>
  <c r="H82" i="9"/>
  <c r="F82" i="9"/>
  <c r="Q81" i="9"/>
  <c r="N81" i="9"/>
  <c r="M81" i="9"/>
  <c r="I81" i="9"/>
  <c r="H81" i="9"/>
  <c r="F81" i="9"/>
  <c r="Q80" i="9"/>
  <c r="N80" i="9"/>
  <c r="M80" i="9"/>
  <c r="I80" i="9"/>
  <c r="H80" i="9"/>
  <c r="F80" i="9"/>
  <c r="Q79" i="9"/>
  <c r="N79" i="9"/>
  <c r="M79" i="9"/>
  <c r="I79" i="9"/>
  <c r="H79" i="9"/>
  <c r="F79" i="9"/>
  <c r="Q78" i="9"/>
  <c r="N78" i="9"/>
  <c r="M78" i="9"/>
  <c r="O78" i="9" s="1"/>
  <c r="I78" i="9"/>
  <c r="H78" i="9"/>
  <c r="F78" i="9"/>
  <c r="Q77" i="9"/>
  <c r="N77" i="9"/>
  <c r="M77" i="9"/>
  <c r="I77" i="9"/>
  <c r="H77" i="9"/>
  <c r="F77" i="9"/>
  <c r="Q76" i="9"/>
  <c r="N76" i="9"/>
  <c r="M76" i="9"/>
  <c r="I76" i="9"/>
  <c r="H76" i="9"/>
  <c r="F76" i="9"/>
  <c r="Q75" i="9"/>
  <c r="N75" i="9"/>
  <c r="M75" i="9"/>
  <c r="I75" i="9"/>
  <c r="H75" i="9"/>
  <c r="F75" i="9"/>
  <c r="Q74" i="9"/>
  <c r="N74" i="9"/>
  <c r="M74" i="9"/>
  <c r="I74" i="9"/>
  <c r="H74" i="9"/>
  <c r="F74" i="9"/>
  <c r="Q73" i="9"/>
  <c r="N73" i="9"/>
  <c r="M73" i="9"/>
  <c r="I73" i="9"/>
  <c r="H73" i="9"/>
  <c r="J73" i="9" s="1"/>
  <c r="F73" i="9"/>
  <c r="Q72" i="9"/>
  <c r="N72" i="9"/>
  <c r="O72" i="9" s="1"/>
  <c r="M72" i="9"/>
  <c r="I72" i="9"/>
  <c r="H72" i="9"/>
  <c r="F72" i="9"/>
  <c r="Q71" i="9"/>
  <c r="N71" i="9"/>
  <c r="M71" i="9"/>
  <c r="I71" i="9"/>
  <c r="H71" i="9"/>
  <c r="F71" i="9"/>
  <c r="Q70" i="9"/>
  <c r="N70" i="9"/>
  <c r="M70" i="9"/>
  <c r="I70" i="9"/>
  <c r="H70" i="9"/>
  <c r="F70" i="9"/>
  <c r="Q69" i="9"/>
  <c r="N69" i="9"/>
  <c r="M69" i="9"/>
  <c r="I69" i="9"/>
  <c r="H69" i="9"/>
  <c r="F69" i="9"/>
  <c r="Q68" i="9"/>
  <c r="N68" i="9"/>
  <c r="M68" i="9"/>
  <c r="I68" i="9"/>
  <c r="H68" i="9"/>
  <c r="J68" i="9" s="1"/>
  <c r="P68" i="9" s="1"/>
  <c r="AF68" i="9" s="1"/>
  <c r="F68" i="9"/>
  <c r="Q67" i="9"/>
  <c r="N67" i="9"/>
  <c r="M67" i="9"/>
  <c r="I67" i="9"/>
  <c r="H67" i="9"/>
  <c r="F67" i="9"/>
  <c r="Q66" i="9"/>
  <c r="N66" i="9"/>
  <c r="M66" i="9"/>
  <c r="I66" i="9"/>
  <c r="H66" i="9"/>
  <c r="F66" i="9"/>
  <c r="Q65" i="9"/>
  <c r="N65" i="9"/>
  <c r="M65" i="9"/>
  <c r="I65" i="9"/>
  <c r="H65" i="9"/>
  <c r="J65" i="9" s="1"/>
  <c r="P65" i="9" s="1"/>
  <c r="F65" i="9"/>
  <c r="Q64" i="9"/>
  <c r="N64" i="9"/>
  <c r="M64" i="9"/>
  <c r="O64" i="9" s="1"/>
  <c r="I64" i="9"/>
  <c r="H64" i="9"/>
  <c r="F64" i="9"/>
  <c r="N63" i="9"/>
  <c r="O63" i="9" s="1"/>
  <c r="M63" i="9"/>
  <c r="I63" i="9"/>
  <c r="H63" i="9"/>
  <c r="F63" i="9"/>
  <c r="Q62" i="9"/>
  <c r="N62" i="9"/>
  <c r="M62" i="9"/>
  <c r="I62" i="9"/>
  <c r="J62" i="9" s="1"/>
  <c r="H62" i="9"/>
  <c r="F62" i="9"/>
  <c r="N61" i="9"/>
  <c r="M61" i="9"/>
  <c r="O61" i="9" s="1"/>
  <c r="I61" i="9"/>
  <c r="H61" i="9"/>
  <c r="F61" i="9"/>
  <c r="Q60" i="9"/>
  <c r="N60" i="9"/>
  <c r="M60" i="9"/>
  <c r="I60" i="9"/>
  <c r="H60" i="9"/>
  <c r="F60" i="9"/>
  <c r="Q59" i="9"/>
  <c r="N59" i="9"/>
  <c r="M59" i="9"/>
  <c r="I59" i="9"/>
  <c r="H59" i="9"/>
  <c r="F59" i="9"/>
  <c r="Q58" i="9"/>
  <c r="N58" i="9"/>
  <c r="M58" i="9"/>
  <c r="I58" i="9"/>
  <c r="H58" i="9"/>
  <c r="F58" i="9"/>
  <c r="Q57" i="9"/>
  <c r="N57" i="9"/>
  <c r="M57" i="9"/>
  <c r="I57" i="9"/>
  <c r="H57" i="9"/>
  <c r="F57" i="9"/>
  <c r="Q56" i="9"/>
  <c r="N56" i="9"/>
  <c r="M56" i="9"/>
  <c r="I56" i="9"/>
  <c r="H56" i="9"/>
  <c r="F56" i="9"/>
  <c r="Q55" i="9"/>
  <c r="N55" i="9"/>
  <c r="M55" i="9"/>
  <c r="I55" i="9"/>
  <c r="H55" i="9"/>
  <c r="F55" i="9"/>
  <c r="Q54" i="9"/>
  <c r="N54" i="9"/>
  <c r="M54" i="9"/>
  <c r="I54" i="9"/>
  <c r="H54" i="9"/>
  <c r="F54" i="9"/>
  <c r="N53" i="9"/>
  <c r="M53" i="9"/>
  <c r="I53" i="9"/>
  <c r="H53" i="9"/>
  <c r="F53" i="9"/>
  <c r="Q52" i="9"/>
  <c r="N52" i="9"/>
  <c r="M52" i="9"/>
  <c r="I52" i="9"/>
  <c r="H52" i="9"/>
  <c r="F52" i="9"/>
  <c r="Q51" i="9"/>
  <c r="N51" i="9"/>
  <c r="M51" i="9"/>
  <c r="I51" i="9"/>
  <c r="H51" i="9"/>
  <c r="J51" i="9" s="1"/>
  <c r="P51" i="9" s="1"/>
  <c r="F51" i="9"/>
  <c r="Q50" i="9"/>
  <c r="N50" i="9"/>
  <c r="M50" i="9"/>
  <c r="I50" i="9"/>
  <c r="H50" i="9"/>
  <c r="F50" i="9"/>
  <c r="Q49" i="9"/>
  <c r="N49" i="9"/>
  <c r="M49" i="9"/>
  <c r="I49" i="9"/>
  <c r="H49" i="9"/>
  <c r="F49" i="9"/>
  <c r="J82" i="9" l="1"/>
  <c r="O106" i="9"/>
  <c r="J109" i="9"/>
  <c r="O110" i="9"/>
  <c r="J112" i="9"/>
  <c r="J120" i="9"/>
  <c r="P120" i="9" s="1"/>
  <c r="O133" i="9"/>
  <c r="J136" i="9"/>
  <c r="O137" i="9"/>
  <c r="O55" i="9"/>
  <c r="J69" i="9"/>
  <c r="O50" i="9"/>
  <c r="J61" i="9"/>
  <c r="P61" i="9" s="1"/>
  <c r="J54" i="9"/>
  <c r="P54" i="9" s="1"/>
  <c r="O130" i="9"/>
  <c r="J104" i="9"/>
  <c r="O132" i="9"/>
  <c r="J125" i="9"/>
  <c r="O49" i="9"/>
  <c r="J52" i="9"/>
  <c r="P52" i="9" s="1"/>
  <c r="J71" i="9"/>
  <c r="P71" i="9" s="1"/>
  <c r="J88" i="9"/>
  <c r="P88" i="9" s="1"/>
  <c r="O89" i="9"/>
  <c r="O112" i="9"/>
  <c r="J115" i="9"/>
  <c r="P115" i="9" s="1"/>
  <c r="J119" i="9"/>
  <c r="J50" i="9"/>
  <c r="O104" i="9"/>
  <c r="J122" i="9"/>
  <c r="P122" i="9" s="1"/>
  <c r="O127" i="9"/>
  <c r="J129" i="9"/>
  <c r="P129" i="9" s="1"/>
  <c r="J110" i="9"/>
  <c r="P110" i="9" s="1"/>
  <c r="P119" i="9"/>
  <c r="J133" i="9"/>
  <c r="O53" i="9"/>
  <c r="O60" i="9"/>
  <c r="O68" i="9"/>
  <c r="J72" i="9"/>
  <c r="P72" i="9" s="1"/>
  <c r="J77" i="9"/>
  <c r="P77" i="9" s="1"/>
  <c r="CL77" i="9" s="1"/>
  <c r="CM77" i="9" s="1"/>
  <c r="J81" i="9"/>
  <c r="J90" i="9"/>
  <c r="P90" i="9" s="1"/>
  <c r="CH90" i="9" s="1"/>
  <c r="CI90" i="9" s="1"/>
  <c r="J98" i="9"/>
  <c r="P98" i="9" s="1"/>
  <c r="CJ98" i="9" s="1"/>
  <c r="O120" i="9"/>
  <c r="O52" i="9"/>
  <c r="O82" i="9"/>
  <c r="J85" i="9"/>
  <c r="J105" i="9"/>
  <c r="P105" i="9" s="1"/>
  <c r="O115" i="9"/>
  <c r="J123" i="9"/>
  <c r="P123" i="9" s="1"/>
  <c r="O124" i="9"/>
  <c r="O129" i="9"/>
  <c r="J135" i="9"/>
  <c r="J58" i="9"/>
  <c r="O67" i="9"/>
  <c r="P67" i="9" s="1"/>
  <c r="J80" i="9"/>
  <c r="O85" i="9"/>
  <c r="J93" i="9"/>
  <c r="P93" i="9" s="1"/>
  <c r="O123" i="9"/>
  <c r="J126" i="9"/>
  <c r="O66" i="9"/>
  <c r="O71" i="9"/>
  <c r="O76" i="9"/>
  <c r="O80" i="9"/>
  <c r="J96" i="9"/>
  <c r="O101" i="9"/>
  <c r="O118" i="9"/>
  <c r="J139" i="9"/>
  <c r="P139" i="9" s="1"/>
  <c r="BX139" i="9" s="1"/>
  <c r="P104" i="9"/>
  <c r="O117" i="9"/>
  <c r="O125" i="9"/>
  <c r="P125" i="9" s="1"/>
  <c r="O134" i="9"/>
  <c r="J138" i="9"/>
  <c r="P138" i="9" s="1"/>
  <c r="O83" i="9"/>
  <c r="O87" i="9"/>
  <c r="O91" i="9"/>
  <c r="J106" i="9"/>
  <c r="P106" i="9" s="1"/>
  <c r="BK106" i="9" s="1"/>
  <c r="O138" i="9"/>
  <c r="Z110" i="9"/>
  <c r="CL110" i="9"/>
  <c r="CM110" i="9" s="1"/>
  <c r="BR102" i="9"/>
  <c r="CH102" i="9"/>
  <c r="AT102" i="9"/>
  <c r="BP102" i="9"/>
  <c r="BQ102" i="9" s="1"/>
  <c r="BJ102" i="9"/>
  <c r="AR102" i="9"/>
  <c r="AS102" i="9" s="1"/>
  <c r="AB102" i="9"/>
  <c r="V102" i="9"/>
  <c r="W102" i="9" s="1"/>
  <c r="BR90" i="9"/>
  <c r="BS90" i="9" s="1"/>
  <c r="AT90" i="9"/>
  <c r="BJ90" i="9"/>
  <c r="BK90" i="9" s="1"/>
  <c r="AD90" i="9"/>
  <c r="AE90" i="9" s="1"/>
  <c r="V90" i="9"/>
  <c r="W90" i="9" s="1"/>
  <c r="CF93" i="9"/>
  <c r="AV93" i="9"/>
  <c r="BL106" i="9"/>
  <c r="CF51" i="9"/>
  <c r="CG51" i="9" s="1"/>
  <c r="AZ51" i="9"/>
  <c r="BA51" i="9" s="1"/>
  <c r="T51" i="9"/>
  <c r="U51" i="9" s="1"/>
  <c r="BZ104" i="9"/>
  <c r="BT104" i="9"/>
  <c r="BS104" i="9"/>
  <c r="AP65" i="9"/>
  <c r="BV65" i="9"/>
  <c r="AF65" i="9"/>
  <c r="AG65" i="9" s="1"/>
  <c r="CB61" i="9"/>
  <c r="CC61" i="9" s="1"/>
  <c r="BT61" i="9"/>
  <c r="X61" i="9"/>
  <c r="BL61" i="9"/>
  <c r="AV61" i="9"/>
  <c r="BD61" i="9"/>
  <c r="CJ61" i="9"/>
  <c r="CK61" i="9" s="1"/>
  <c r="AN61" i="9"/>
  <c r="AO61" i="9" s="1"/>
  <c r="AF61" i="9"/>
  <c r="BR98" i="9"/>
  <c r="BJ128" i="9"/>
  <c r="O54" i="9"/>
  <c r="J57" i="9"/>
  <c r="P57" i="9" s="1"/>
  <c r="O58" i="9"/>
  <c r="P58" i="9" s="1"/>
  <c r="CH58" i="9" s="1"/>
  <c r="J70" i="9"/>
  <c r="P70" i="9" s="1"/>
  <c r="J76" i="9"/>
  <c r="J87" i="9"/>
  <c r="O88" i="9"/>
  <c r="J91" i="9"/>
  <c r="P91" i="9" s="1"/>
  <c r="O95" i="9"/>
  <c r="J103" i="9"/>
  <c r="P103" i="9" s="1"/>
  <c r="O107" i="9"/>
  <c r="O108" i="9"/>
  <c r="J113" i="9"/>
  <c r="P113" i="9" s="1"/>
  <c r="O114" i="9"/>
  <c r="O116" i="9"/>
  <c r="P116" i="9" s="1"/>
  <c r="J117" i="9"/>
  <c r="P117" i="9" s="1"/>
  <c r="J131" i="9"/>
  <c r="P131" i="9" s="1"/>
  <c r="CA128" i="9"/>
  <c r="R52" i="9"/>
  <c r="S52" i="9" s="1"/>
  <c r="J56" i="9"/>
  <c r="P56" i="9" s="1"/>
  <c r="O57" i="9"/>
  <c r="O70" i="9"/>
  <c r="O79" i="9"/>
  <c r="J84" i="9"/>
  <c r="P84" i="9" s="1"/>
  <c r="J86" i="9"/>
  <c r="O94" i="9"/>
  <c r="O100" i="9"/>
  <c r="O113" i="9"/>
  <c r="O128" i="9"/>
  <c r="CL128" i="9"/>
  <c r="O139" i="9"/>
  <c r="J55" i="9"/>
  <c r="P55" i="9" s="1"/>
  <c r="O56" i="9"/>
  <c r="J67" i="9"/>
  <c r="O84" i="9"/>
  <c r="O99" i="9"/>
  <c r="J111" i="9"/>
  <c r="Z128" i="9"/>
  <c r="R139" i="9"/>
  <c r="S139" i="9" s="1"/>
  <c r="J59" i="9"/>
  <c r="P59" i="9" s="1"/>
  <c r="R59" i="9" s="1"/>
  <c r="S59" i="9" s="1"/>
  <c r="J74" i="9"/>
  <c r="P74" i="9" s="1"/>
  <c r="O75" i="9"/>
  <c r="O86" i="9"/>
  <c r="J89" i="9"/>
  <c r="P92" i="9"/>
  <c r="X98" i="9"/>
  <c r="AB128" i="9"/>
  <c r="AX139" i="9"/>
  <c r="P50" i="9"/>
  <c r="BV50" i="9" s="1"/>
  <c r="AV98" i="9"/>
  <c r="J101" i="9"/>
  <c r="P101" i="9" s="1"/>
  <c r="O102" i="9"/>
  <c r="O105" i="9"/>
  <c r="J107" i="9"/>
  <c r="P107" i="9" s="1"/>
  <c r="O111" i="9"/>
  <c r="J114" i="9"/>
  <c r="P114" i="9" s="1"/>
  <c r="AZ128" i="9"/>
  <c r="J132" i="9"/>
  <c r="P132" i="9" s="1"/>
  <c r="J134" i="9"/>
  <c r="O135" i="9"/>
  <c r="P135" i="9" s="1"/>
  <c r="BH139" i="9"/>
  <c r="O51" i="9"/>
  <c r="J53" i="9"/>
  <c r="P53" i="9" s="1"/>
  <c r="O59" i="9"/>
  <c r="J64" i="9"/>
  <c r="O73" i="9"/>
  <c r="P73" i="9" s="1"/>
  <c r="BG73" i="9" s="1"/>
  <c r="O81" i="9"/>
  <c r="P81" i="9" s="1"/>
  <c r="O96" i="9"/>
  <c r="P96" i="9" s="1"/>
  <c r="BL98" i="9"/>
  <c r="O126" i="9"/>
  <c r="P126" i="9" s="1"/>
  <c r="J127" i="9"/>
  <c r="BB128" i="9"/>
  <c r="P136" i="9"/>
  <c r="J137" i="9"/>
  <c r="P137" i="9" s="1"/>
  <c r="BN139" i="9"/>
  <c r="CL57" i="9"/>
  <c r="CD57" i="9"/>
  <c r="BV57" i="9"/>
  <c r="BN57" i="9"/>
  <c r="BF57" i="9"/>
  <c r="AX57" i="9"/>
  <c r="AP57" i="9"/>
  <c r="AH57" i="9"/>
  <c r="Z57" i="9"/>
  <c r="R57" i="9"/>
  <c r="BY57" i="9"/>
  <c r="AS57" i="9"/>
  <c r="U57" i="9"/>
  <c r="CK57" i="9"/>
  <c r="CC57" i="9"/>
  <c r="BU57" i="9"/>
  <c r="BM57" i="9"/>
  <c r="BE57" i="9"/>
  <c r="AW57" i="9"/>
  <c r="AO57" i="9"/>
  <c r="AG57" i="9"/>
  <c r="Y57" i="9"/>
  <c r="CG57" i="9"/>
  <c r="BA57" i="9"/>
  <c r="CJ57" i="9"/>
  <c r="CB57" i="9"/>
  <c r="BT57" i="9"/>
  <c r="BL57" i="9"/>
  <c r="BD57" i="9"/>
  <c r="AV57" i="9"/>
  <c r="AN57" i="9"/>
  <c r="AF57" i="9"/>
  <c r="X57" i="9"/>
  <c r="CI57" i="9"/>
  <c r="CA57" i="9"/>
  <c r="BS57" i="9"/>
  <c r="BK57" i="9"/>
  <c r="BC57" i="9"/>
  <c r="AU57" i="9"/>
  <c r="AM57" i="9"/>
  <c r="AE57" i="9"/>
  <c r="W57" i="9"/>
  <c r="BI57" i="9"/>
  <c r="AC57" i="9"/>
  <c r="CH57" i="9"/>
  <c r="BZ57" i="9"/>
  <c r="BR57" i="9"/>
  <c r="BJ57" i="9"/>
  <c r="BB57" i="9"/>
  <c r="AT57" i="9"/>
  <c r="AL57" i="9"/>
  <c r="AD57" i="9"/>
  <c r="V57" i="9"/>
  <c r="BQ57" i="9"/>
  <c r="AK57" i="9"/>
  <c r="CM57" i="9"/>
  <c r="BG57" i="9"/>
  <c r="AA57" i="9"/>
  <c r="CF57" i="9"/>
  <c r="AZ57" i="9"/>
  <c r="T57" i="9"/>
  <c r="AR57" i="9"/>
  <c r="BO57" i="9"/>
  <c r="AI57" i="9"/>
  <c r="BH57" i="9"/>
  <c r="AB57" i="9"/>
  <c r="CE57" i="9"/>
  <c r="AY57" i="9"/>
  <c r="S57" i="9"/>
  <c r="BX57" i="9"/>
  <c r="BW57" i="9"/>
  <c r="AQ57" i="9"/>
  <c r="BP57" i="9"/>
  <c r="AJ57" i="9"/>
  <c r="BX58" i="9"/>
  <c r="AB51" i="9"/>
  <c r="AC51" i="9" s="1"/>
  <c r="BH51" i="9"/>
  <c r="BI51" i="9" s="1"/>
  <c r="Z52" i="9"/>
  <c r="AA52" i="9" s="1"/>
  <c r="BF52" i="9"/>
  <c r="BG52" i="9" s="1"/>
  <c r="CL52" i="9"/>
  <c r="CM52" i="9" s="1"/>
  <c r="CD59" i="9"/>
  <c r="CE59" i="9" s="1"/>
  <c r="Z59" i="9"/>
  <c r="AA59" i="9" s="1"/>
  <c r="J63" i="9"/>
  <c r="P63" i="9" s="1"/>
  <c r="AK73" i="9"/>
  <c r="AR73" i="9"/>
  <c r="AH73" i="9"/>
  <c r="BM73" i="9"/>
  <c r="CL122" i="9"/>
  <c r="CM122" i="9" s="1"/>
  <c r="CD122" i="9"/>
  <c r="CE122" i="9" s="1"/>
  <c r="BV122" i="9"/>
  <c r="BW122" i="9" s="1"/>
  <c r="BN122" i="9"/>
  <c r="BO122" i="9" s="1"/>
  <c r="BF122" i="9"/>
  <c r="BG122" i="9" s="1"/>
  <c r="AX122" i="9"/>
  <c r="AP122" i="9"/>
  <c r="AQ122" i="9" s="1"/>
  <c r="AH122" i="9"/>
  <c r="AI122" i="9" s="1"/>
  <c r="Z122" i="9"/>
  <c r="AA122" i="9" s="1"/>
  <c r="R122" i="9"/>
  <c r="S122" i="9" s="1"/>
  <c r="CF122" i="9"/>
  <c r="CG122" i="9" s="1"/>
  <c r="BT122" i="9"/>
  <c r="BU122" i="9" s="1"/>
  <c r="AV122" i="9"/>
  <c r="AW122" i="9" s="1"/>
  <c r="AK122" i="9"/>
  <c r="BR122" i="9"/>
  <c r="BS122" i="9" s="1"/>
  <c r="AT122" i="9"/>
  <c r="AU122" i="9" s="1"/>
  <c r="AJ122" i="9"/>
  <c r="BP122" i="9"/>
  <c r="BQ122" i="9" s="1"/>
  <c r="BD122" i="9"/>
  <c r="BE122" i="9" s="1"/>
  <c r="X122" i="9"/>
  <c r="Y122" i="9" s="1"/>
  <c r="CJ122" i="9"/>
  <c r="CK122" i="9" s="1"/>
  <c r="BJ122" i="9"/>
  <c r="BK122" i="9" s="1"/>
  <c r="AY122" i="9"/>
  <c r="AN122" i="9"/>
  <c r="AO122" i="9" s="1"/>
  <c r="AB122" i="9"/>
  <c r="AC122" i="9" s="1"/>
  <c r="AR122" i="9"/>
  <c r="AS122" i="9" s="1"/>
  <c r="V122" i="9"/>
  <c r="W122" i="9" s="1"/>
  <c r="BL122" i="9"/>
  <c r="BM122" i="9" s="1"/>
  <c r="T122" i="9"/>
  <c r="U122" i="9" s="1"/>
  <c r="CH122" i="9"/>
  <c r="CI122" i="9" s="1"/>
  <c r="BH122" i="9"/>
  <c r="BI122" i="9" s="1"/>
  <c r="AL122" i="9"/>
  <c r="AM122" i="9" s="1"/>
  <c r="BZ122" i="9"/>
  <c r="CA122" i="9" s="1"/>
  <c r="AF122" i="9"/>
  <c r="AG122" i="9" s="1"/>
  <c r="BB122" i="9"/>
  <c r="BC122" i="9" s="1"/>
  <c r="AZ122" i="9"/>
  <c r="BA122" i="9" s="1"/>
  <c r="CB122" i="9"/>
  <c r="CC122" i="9" s="1"/>
  <c r="BX122" i="9"/>
  <c r="BY122" i="9" s="1"/>
  <c r="AD122" i="9"/>
  <c r="AE122" i="9" s="1"/>
  <c r="BR51" i="9"/>
  <c r="BS51" i="9" s="1"/>
  <c r="V51" i="9"/>
  <c r="CL51" i="9"/>
  <c r="CM51" i="9" s="1"/>
  <c r="CD51" i="9"/>
  <c r="CE51" i="9" s="1"/>
  <c r="BV51" i="9"/>
  <c r="BW51" i="9" s="1"/>
  <c r="BN51" i="9"/>
  <c r="BO51" i="9" s="1"/>
  <c r="BF51" i="9"/>
  <c r="BG51" i="9" s="1"/>
  <c r="AX51" i="9"/>
  <c r="AY51" i="9" s="1"/>
  <c r="AP51" i="9"/>
  <c r="AQ51" i="9" s="1"/>
  <c r="AH51" i="9"/>
  <c r="AI51" i="9" s="1"/>
  <c r="Z51" i="9"/>
  <c r="AA51" i="9" s="1"/>
  <c r="R51" i="9"/>
  <c r="S51" i="9" s="1"/>
  <c r="BZ51" i="9"/>
  <c r="CA51" i="9" s="1"/>
  <c r="AT51" i="9"/>
  <c r="AU51" i="9" s="1"/>
  <c r="AD51" i="9"/>
  <c r="CJ51" i="9"/>
  <c r="CK51" i="9" s="1"/>
  <c r="CB51" i="9"/>
  <c r="CC51" i="9" s="1"/>
  <c r="BT51" i="9"/>
  <c r="BU51" i="9" s="1"/>
  <c r="BL51" i="9"/>
  <c r="BM51" i="9" s="1"/>
  <c r="BD51" i="9"/>
  <c r="BE51" i="9" s="1"/>
  <c r="AV51" i="9"/>
  <c r="AW51" i="9" s="1"/>
  <c r="AN51" i="9"/>
  <c r="AO51" i="9" s="1"/>
  <c r="AF51" i="9"/>
  <c r="AG51" i="9" s="1"/>
  <c r="X51" i="9"/>
  <c r="Y51" i="9" s="1"/>
  <c r="CH51" i="9"/>
  <c r="CI51" i="9" s="1"/>
  <c r="BJ51" i="9"/>
  <c r="BK51" i="9" s="1"/>
  <c r="AL51" i="9"/>
  <c r="AM51" i="9" s="1"/>
  <c r="AE51" i="9"/>
  <c r="W51" i="9"/>
  <c r="BB51" i="9"/>
  <c r="BC51" i="9" s="1"/>
  <c r="AJ51" i="9"/>
  <c r="AK51" i="9" s="1"/>
  <c r="BP51" i="9"/>
  <c r="BQ51" i="9" s="1"/>
  <c r="J49" i="9"/>
  <c r="P49" i="9" s="1"/>
  <c r="BJ53" i="9"/>
  <c r="BK53" i="9" s="1"/>
  <c r="BP53" i="9"/>
  <c r="BQ53" i="9" s="1"/>
  <c r="CD53" i="9"/>
  <c r="CE53" i="9" s="1"/>
  <c r="R53" i="9"/>
  <c r="S53" i="9" s="1"/>
  <c r="O62" i="9"/>
  <c r="P62" i="9" s="1"/>
  <c r="BW65" i="9"/>
  <c r="AQ65" i="9"/>
  <c r="CF65" i="9"/>
  <c r="BJ65" i="9"/>
  <c r="BK65" i="9" s="1"/>
  <c r="AZ65" i="9"/>
  <c r="BA65" i="9" s="1"/>
  <c r="AD65" i="9"/>
  <c r="AE65" i="9" s="1"/>
  <c r="T65" i="9"/>
  <c r="U65" i="9" s="1"/>
  <c r="CH65" i="9"/>
  <c r="CI65" i="9" s="1"/>
  <c r="AR65" i="9"/>
  <c r="AS65" i="9" s="1"/>
  <c r="CD65" i="9"/>
  <c r="CE65" i="9" s="1"/>
  <c r="BT65" i="9"/>
  <c r="BU65" i="9" s="1"/>
  <c r="AX65" i="9"/>
  <c r="AY65" i="9" s="1"/>
  <c r="AN65" i="9"/>
  <c r="AO65" i="9" s="1"/>
  <c r="R65" i="9"/>
  <c r="S65" i="9" s="1"/>
  <c r="CJ65" i="9"/>
  <c r="CK65" i="9" s="1"/>
  <c r="X65" i="9"/>
  <c r="Y65" i="9" s="1"/>
  <c r="V65" i="9"/>
  <c r="W65" i="9" s="1"/>
  <c r="BR65" i="9"/>
  <c r="BS65" i="9" s="1"/>
  <c r="BH65" i="9"/>
  <c r="BI65" i="9" s="1"/>
  <c r="AL65" i="9"/>
  <c r="AM65" i="9" s="1"/>
  <c r="AB65" i="9"/>
  <c r="AC65" i="9" s="1"/>
  <c r="BN65" i="9"/>
  <c r="BO65" i="9" s="1"/>
  <c r="CL65" i="9"/>
  <c r="CM65" i="9" s="1"/>
  <c r="CB65" i="9"/>
  <c r="CC65" i="9" s="1"/>
  <c r="BF65" i="9"/>
  <c r="BG65" i="9" s="1"/>
  <c r="AV65" i="9"/>
  <c r="AW65" i="9" s="1"/>
  <c r="Z65" i="9"/>
  <c r="AA65" i="9" s="1"/>
  <c r="BD65" i="9"/>
  <c r="BE65" i="9" s="1"/>
  <c r="BB65" i="9"/>
  <c r="BC65" i="9" s="1"/>
  <c r="BZ65" i="9"/>
  <c r="CA65" i="9" s="1"/>
  <c r="BP65" i="9"/>
  <c r="BQ65" i="9" s="1"/>
  <c r="AT65" i="9"/>
  <c r="AU65" i="9" s="1"/>
  <c r="AJ65" i="9"/>
  <c r="AK65" i="9" s="1"/>
  <c r="AH65" i="9"/>
  <c r="AI65" i="9" s="1"/>
  <c r="BX65" i="9"/>
  <c r="BY65" i="9" s="1"/>
  <c r="BL65" i="9"/>
  <c r="BM65" i="9" s="1"/>
  <c r="CH68" i="9"/>
  <c r="BZ68" i="9"/>
  <c r="CA68" i="9" s="1"/>
  <c r="BR68" i="9"/>
  <c r="BS68" i="9" s="1"/>
  <c r="BJ68" i="9"/>
  <c r="BK68" i="9" s="1"/>
  <c r="BB68" i="9"/>
  <c r="BC68" i="9" s="1"/>
  <c r="AT68" i="9"/>
  <c r="AU68" i="9" s="1"/>
  <c r="AL68" i="9"/>
  <c r="AM68" i="9" s="1"/>
  <c r="AD68" i="9"/>
  <c r="AE68" i="9" s="1"/>
  <c r="V68" i="9"/>
  <c r="W68" i="9" s="1"/>
  <c r="CL68" i="9"/>
  <c r="CM68" i="9" s="1"/>
  <c r="CD68" i="9"/>
  <c r="CE68" i="9" s="1"/>
  <c r="BV68" i="9"/>
  <c r="BW68" i="9" s="1"/>
  <c r="BN68" i="9"/>
  <c r="BO68" i="9" s="1"/>
  <c r="BF68" i="9"/>
  <c r="BG68" i="9" s="1"/>
  <c r="AX68" i="9"/>
  <c r="AY68" i="9" s="1"/>
  <c r="AP68" i="9"/>
  <c r="AQ68" i="9" s="1"/>
  <c r="AH68" i="9"/>
  <c r="AI68" i="9" s="1"/>
  <c r="Z68" i="9"/>
  <c r="AA68" i="9" s="1"/>
  <c r="R68" i="9"/>
  <c r="S68" i="9" s="1"/>
  <c r="CF68" i="9"/>
  <c r="AZ68" i="9"/>
  <c r="BA68" i="9" s="1"/>
  <c r="T68" i="9"/>
  <c r="U68" i="9" s="1"/>
  <c r="BT68" i="9"/>
  <c r="BU68" i="9" s="1"/>
  <c r="AN68" i="9"/>
  <c r="AO68" i="9" s="1"/>
  <c r="BD68" i="9"/>
  <c r="BE68" i="9" s="1"/>
  <c r="X68" i="9"/>
  <c r="Y68" i="9" s="1"/>
  <c r="AG68" i="9"/>
  <c r="BH68" i="9"/>
  <c r="BI68" i="9" s="1"/>
  <c r="AB68" i="9"/>
  <c r="AC68" i="9" s="1"/>
  <c r="CJ68" i="9"/>
  <c r="CK68" i="9" s="1"/>
  <c r="CI68" i="9"/>
  <c r="CB68" i="9"/>
  <c r="CC68" i="9" s="1"/>
  <c r="AV68" i="9"/>
  <c r="AW68" i="9" s="1"/>
  <c r="BX68" i="9"/>
  <c r="BY68" i="9" s="1"/>
  <c r="AR68" i="9"/>
  <c r="AS68" i="9" s="1"/>
  <c r="BP68" i="9"/>
  <c r="BQ68" i="9" s="1"/>
  <c r="AJ68" i="9"/>
  <c r="AK68" i="9" s="1"/>
  <c r="BL68" i="9"/>
  <c r="BM68" i="9" s="1"/>
  <c r="J75" i="9"/>
  <c r="CM99" i="9"/>
  <c r="CL99" i="9"/>
  <c r="CD99" i="9"/>
  <c r="CE99" i="9" s="1"/>
  <c r="BV99" i="9"/>
  <c r="BW99" i="9" s="1"/>
  <c r="BN99" i="9"/>
  <c r="BO99" i="9" s="1"/>
  <c r="BF99" i="9"/>
  <c r="BG99" i="9" s="1"/>
  <c r="AX99" i="9"/>
  <c r="AY99" i="9" s="1"/>
  <c r="AP99" i="9"/>
  <c r="AQ99" i="9" s="1"/>
  <c r="AH99" i="9"/>
  <c r="AI99" i="9" s="1"/>
  <c r="Z99" i="9"/>
  <c r="AA99" i="9" s="1"/>
  <c r="R99" i="9"/>
  <c r="S99" i="9" s="1"/>
  <c r="BE99" i="9"/>
  <c r="CJ99" i="9"/>
  <c r="CK99" i="9" s="1"/>
  <c r="CB99" i="9"/>
  <c r="CC99" i="9" s="1"/>
  <c r="BT99" i="9"/>
  <c r="BU99" i="9" s="1"/>
  <c r="BL99" i="9"/>
  <c r="BM99" i="9" s="1"/>
  <c r="BD99" i="9"/>
  <c r="AV99" i="9"/>
  <c r="AW99" i="9" s="1"/>
  <c r="AN99" i="9"/>
  <c r="AO99" i="9" s="1"/>
  <c r="AF99" i="9"/>
  <c r="AG99" i="9" s="1"/>
  <c r="X99" i="9"/>
  <c r="Y99" i="9" s="1"/>
  <c r="BC99" i="9"/>
  <c r="BZ99" i="9"/>
  <c r="CA99" i="9" s="1"/>
  <c r="BH99" i="9"/>
  <c r="BI99" i="9" s="1"/>
  <c r="BB99" i="9"/>
  <c r="AJ99" i="9"/>
  <c r="AK99" i="9" s="1"/>
  <c r="BX99" i="9"/>
  <c r="BY99" i="9" s="1"/>
  <c r="AD99" i="9"/>
  <c r="AE99" i="9" s="1"/>
  <c r="BR99" i="9"/>
  <c r="BS99" i="9" s="1"/>
  <c r="AZ99" i="9"/>
  <c r="BA99" i="9" s="1"/>
  <c r="AT99" i="9"/>
  <c r="AU99" i="9" s="1"/>
  <c r="AB99" i="9"/>
  <c r="AC99" i="9" s="1"/>
  <c r="AR99" i="9"/>
  <c r="AS99" i="9" s="1"/>
  <c r="CH99" i="9"/>
  <c r="CI99" i="9" s="1"/>
  <c r="AL99" i="9"/>
  <c r="AM99" i="9" s="1"/>
  <c r="V99" i="9"/>
  <c r="W99" i="9" s="1"/>
  <c r="CF99" i="9"/>
  <c r="CG99" i="9" s="1"/>
  <c r="BP99" i="9"/>
  <c r="BQ99" i="9" s="1"/>
  <c r="T99" i="9"/>
  <c r="U99" i="9" s="1"/>
  <c r="BJ99" i="9"/>
  <c r="BK99" i="9" s="1"/>
  <c r="J60" i="9"/>
  <c r="P60" i="9" s="1"/>
  <c r="O74" i="9"/>
  <c r="CJ52" i="9"/>
  <c r="CK52" i="9" s="1"/>
  <c r="CB52" i="9"/>
  <c r="CC52" i="9" s="1"/>
  <c r="BT52" i="9"/>
  <c r="BU52" i="9" s="1"/>
  <c r="BL52" i="9"/>
  <c r="BM52" i="9" s="1"/>
  <c r="BD52" i="9"/>
  <c r="BE52" i="9" s="1"/>
  <c r="AV52" i="9"/>
  <c r="AW52" i="9" s="1"/>
  <c r="AN52" i="9"/>
  <c r="AO52" i="9" s="1"/>
  <c r="AF52" i="9"/>
  <c r="AG52" i="9" s="1"/>
  <c r="X52" i="9"/>
  <c r="Y52" i="9" s="1"/>
  <c r="CH52" i="9"/>
  <c r="CI52" i="9" s="1"/>
  <c r="BZ52" i="9"/>
  <c r="CA52" i="9" s="1"/>
  <c r="BR52" i="9"/>
  <c r="BS52" i="9" s="1"/>
  <c r="BJ52" i="9"/>
  <c r="BK52" i="9" s="1"/>
  <c r="BB52" i="9"/>
  <c r="BC52" i="9" s="1"/>
  <c r="AT52" i="9"/>
  <c r="AU52" i="9" s="1"/>
  <c r="AL52" i="9"/>
  <c r="AM52" i="9" s="1"/>
  <c r="AD52" i="9"/>
  <c r="AE52" i="9" s="1"/>
  <c r="V52" i="9"/>
  <c r="W52" i="9" s="1"/>
  <c r="CF52" i="9"/>
  <c r="CG52" i="9" s="1"/>
  <c r="BX52" i="9"/>
  <c r="BY52" i="9" s="1"/>
  <c r="BP52" i="9"/>
  <c r="BQ52" i="9" s="1"/>
  <c r="BH52" i="9"/>
  <c r="BI52" i="9" s="1"/>
  <c r="AZ52" i="9"/>
  <c r="BA52" i="9" s="1"/>
  <c r="AR52" i="9"/>
  <c r="AS52" i="9" s="1"/>
  <c r="AJ52" i="9"/>
  <c r="AK52" i="9" s="1"/>
  <c r="AB52" i="9"/>
  <c r="AC52" i="9" s="1"/>
  <c r="T52" i="9"/>
  <c r="U52" i="9" s="1"/>
  <c r="AH52" i="9"/>
  <c r="AI52" i="9" s="1"/>
  <c r="BN52" i="9"/>
  <c r="BO52" i="9" s="1"/>
  <c r="AR51" i="9"/>
  <c r="AS51" i="9" s="1"/>
  <c r="BX51" i="9"/>
  <c r="BY51" i="9" s="1"/>
  <c r="AP52" i="9"/>
  <c r="AQ52" i="9" s="1"/>
  <c r="BV52" i="9"/>
  <c r="BW52" i="9" s="1"/>
  <c r="BF54" i="9"/>
  <c r="BG54" i="9" s="1"/>
  <c r="AX54" i="9"/>
  <c r="AY54" i="9" s="1"/>
  <c r="CH54" i="9"/>
  <c r="CI54" i="9" s="1"/>
  <c r="BB54" i="9"/>
  <c r="BC54" i="9" s="1"/>
  <c r="AN54" i="9"/>
  <c r="AO54" i="9" s="1"/>
  <c r="AF54" i="9"/>
  <c r="AG54" i="9" s="1"/>
  <c r="AJ54" i="9"/>
  <c r="AK54" i="9" s="1"/>
  <c r="BP54" i="9"/>
  <c r="BQ54" i="9" s="1"/>
  <c r="AN55" i="9"/>
  <c r="AF55" i="9"/>
  <c r="AG55" i="9" s="1"/>
  <c r="AT55" i="9"/>
  <c r="AU55" i="9" s="1"/>
  <c r="AL55" i="9"/>
  <c r="AM55" i="9" s="1"/>
  <c r="AZ55" i="9"/>
  <c r="BA55" i="9" s="1"/>
  <c r="AR55" i="9"/>
  <c r="AS55" i="9" s="1"/>
  <c r="BT56" i="9"/>
  <c r="BU56" i="9" s="1"/>
  <c r="AN56" i="9"/>
  <c r="AO56" i="9" s="1"/>
  <c r="CF56" i="9"/>
  <c r="CG56" i="9" s="1"/>
  <c r="BX56" i="9"/>
  <c r="BY56" i="9" s="1"/>
  <c r="BP56" i="9"/>
  <c r="BQ56" i="9" s="1"/>
  <c r="BH56" i="9"/>
  <c r="BI56" i="9" s="1"/>
  <c r="AZ56" i="9"/>
  <c r="BA56" i="9" s="1"/>
  <c r="AR56" i="9"/>
  <c r="AS56" i="9" s="1"/>
  <c r="AJ56" i="9"/>
  <c r="AK56" i="9" s="1"/>
  <c r="AB56" i="9"/>
  <c r="AC56" i="9" s="1"/>
  <c r="T56" i="9"/>
  <c r="U56" i="9" s="1"/>
  <c r="CJ56" i="9"/>
  <c r="CK56" i="9" s="1"/>
  <c r="BD56" i="9"/>
  <c r="BE56" i="9" s="1"/>
  <c r="AF56" i="9"/>
  <c r="AG56" i="9" s="1"/>
  <c r="BL56" i="9"/>
  <c r="BM56" i="9" s="1"/>
  <c r="CL56" i="9"/>
  <c r="CM56" i="9" s="1"/>
  <c r="CD56" i="9"/>
  <c r="CE56" i="9" s="1"/>
  <c r="BV56" i="9"/>
  <c r="BW56" i="9" s="1"/>
  <c r="BN56" i="9"/>
  <c r="BO56" i="9" s="1"/>
  <c r="BF56" i="9"/>
  <c r="BG56" i="9" s="1"/>
  <c r="AX56" i="9"/>
  <c r="AY56" i="9" s="1"/>
  <c r="AP56" i="9"/>
  <c r="AQ56" i="9" s="1"/>
  <c r="AH56" i="9"/>
  <c r="AI56" i="9" s="1"/>
  <c r="Z56" i="9"/>
  <c r="AA56" i="9" s="1"/>
  <c r="R56" i="9"/>
  <c r="S56" i="9" s="1"/>
  <c r="CB56" i="9"/>
  <c r="CC56" i="9" s="1"/>
  <c r="AV56" i="9"/>
  <c r="AW56" i="9" s="1"/>
  <c r="X56" i="9"/>
  <c r="Y56" i="9" s="1"/>
  <c r="P64" i="9"/>
  <c r="CG65" i="9"/>
  <c r="CG68" i="9"/>
  <c r="BY71" i="9"/>
  <c r="CF71" i="9"/>
  <c r="CG71" i="9" s="1"/>
  <c r="BX71" i="9"/>
  <c r="BP71" i="9"/>
  <c r="BQ71" i="9" s="1"/>
  <c r="BH71" i="9"/>
  <c r="BI71" i="9" s="1"/>
  <c r="AZ71" i="9"/>
  <c r="BA71" i="9" s="1"/>
  <c r="AR71" i="9"/>
  <c r="AS71" i="9" s="1"/>
  <c r="AJ71" i="9"/>
  <c r="AK71" i="9" s="1"/>
  <c r="AB71" i="9"/>
  <c r="AC71" i="9" s="1"/>
  <c r="T71" i="9"/>
  <c r="U71" i="9" s="1"/>
  <c r="BZ71" i="9"/>
  <c r="CA71" i="9" s="1"/>
  <c r="BJ71" i="9"/>
  <c r="BK71" i="9" s="1"/>
  <c r="AT71" i="9"/>
  <c r="AU71" i="9" s="1"/>
  <c r="AD71" i="9"/>
  <c r="AE71" i="9" s="1"/>
  <c r="AH71" i="9"/>
  <c r="AI71" i="9" s="1"/>
  <c r="CL71" i="9"/>
  <c r="CM71" i="9" s="1"/>
  <c r="BV71" i="9"/>
  <c r="BW71" i="9" s="1"/>
  <c r="BF71" i="9"/>
  <c r="BG71" i="9" s="1"/>
  <c r="AP71" i="9"/>
  <c r="AQ71" i="9" s="1"/>
  <c r="Z71" i="9"/>
  <c r="AA71" i="9" s="1"/>
  <c r="AX71" i="9"/>
  <c r="AY71" i="9" s="1"/>
  <c r="CJ71" i="9"/>
  <c r="CK71" i="9" s="1"/>
  <c r="BT71" i="9"/>
  <c r="BU71" i="9" s="1"/>
  <c r="BD71" i="9"/>
  <c r="BE71" i="9" s="1"/>
  <c r="AN71" i="9"/>
  <c r="AO71" i="9" s="1"/>
  <c r="X71" i="9"/>
  <c r="Y71" i="9" s="1"/>
  <c r="BL71" i="9"/>
  <c r="BM71" i="9" s="1"/>
  <c r="AF71" i="9"/>
  <c r="AG71" i="9" s="1"/>
  <c r="CD71" i="9"/>
  <c r="CE71" i="9" s="1"/>
  <c r="R71" i="9"/>
  <c r="S71" i="9" s="1"/>
  <c r="CH71" i="9"/>
  <c r="CI71" i="9" s="1"/>
  <c r="BR71" i="9"/>
  <c r="BS71" i="9" s="1"/>
  <c r="BB71" i="9"/>
  <c r="BC71" i="9" s="1"/>
  <c r="AL71" i="9"/>
  <c r="AM71" i="9" s="1"/>
  <c r="V71" i="9"/>
  <c r="W71" i="9" s="1"/>
  <c r="BN71" i="9"/>
  <c r="BO71" i="9" s="1"/>
  <c r="CB71" i="9"/>
  <c r="CC71" i="9" s="1"/>
  <c r="AV71" i="9"/>
  <c r="AW71" i="9" s="1"/>
  <c r="CD72" i="9"/>
  <c r="CE72" i="9" s="1"/>
  <c r="BV72" i="9"/>
  <c r="BW72" i="9" s="1"/>
  <c r="R72" i="9"/>
  <c r="S72" i="9" s="1"/>
  <c r="AN72" i="9"/>
  <c r="AO72" i="9" s="1"/>
  <c r="AF72" i="9"/>
  <c r="AG72" i="9" s="1"/>
  <c r="AT72" i="9"/>
  <c r="AU72" i="9" s="1"/>
  <c r="AL72" i="9"/>
  <c r="AM72" i="9" s="1"/>
  <c r="BX72" i="9"/>
  <c r="BY72" i="9" s="1"/>
  <c r="BH72" i="9"/>
  <c r="BI72" i="9" s="1"/>
  <c r="AW61" i="9"/>
  <c r="BU61" i="9"/>
  <c r="U101" i="9"/>
  <c r="CF101" i="9"/>
  <c r="CG101" i="9" s="1"/>
  <c r="BX101" i="9"/>
  <c r="BY101" i="9" s="1"/>
  <c r="BP101" i="9"/>
  <c r="BQ101" i="9" s="1"/>
  <c r="BH101" i="9"/>
  <c r="BI101" i="9" s="1"/>
  <c r="AZ101" i="9"/>
  <c r="BA101" i="9" s="1"/>
  <c r="AR101" i="9"/>
  <c r="AS101" i="9" s="1"/>
  <c r="AJ101" i="9"/>
  <c r="AK101" i="9" s="1"/>
  <c r="AB101" i="9"/>
  <c r="AC101" i="9" s="1"/>
  <c r="T101" i="9"/>
  <c r="CL101" i="9"/>
  <c r="CM101" i="9" s="1"/>
  <c r="CD101" i="9"/>
  <c r="CE101" i="9" s="1"/>
  <c r="BV101" i="9"/>
  <c r="BW101" i="9" s="1"/>
  <c r="BN101" i="9"/>
  <c r="BO101" i="9" s="1"/>
  <c r="BF101" i="9"/>
  <c r="BG101" i="9" s="1"/>
  <c r="AX101" i="9"/>
  <c r="AY101" i="9" s="1"/>
  <c r="AP101" i="9"/>
  <c r="AQ101" i="9" s="1"/>
  <c r="AH101" i="9"/>
  <c r="AI101" i="9" s="1"/>
  <c r="Z101" i="9"/>
  <c r="AA101" i="9" s="1"/>
  <c r="R101" i="9"/>
  <c r="S101" i="9" s="1"/>
  <c r="BL101" i="9"/>
  <c r="BM101" i="9" s="1"/>
  <c r="AT101" i="9"/>
  <c r="AU101" i="9" s="1"/>
  <c r="CH101" i="9"/>
  <c r="CI101" i="9" s="1"/>
  <c r="AN101" i="9"/>
  <c r="AO101" i="9" s="1"/>
  <c r="V101" i="9"/>
  <c r="W101" i="9" s="1"/>
  <c r="CB101" i="9"/>
  <c r="CC101" i="9" s="1"/>
  <c r="BJ101" i="9"/>
  <c r="BK101" i="9" s="1"/>
  <c r="BD101" i="9"/>
  <c r="BE101" i="9" s="1"/>
  <c r="AL101" i="9"/>
  <c r="AM101" i="9" s="1"/>
  <c r="BZ101" i="9"/>
  <c r="CA101" i="9" s="1"/>
  <c r="AF101" i="9"/>
  <c r="AG101" i="9" s="1"/>
  <c r="CJ101" i="9"/>
  <c r="CK101" i="9" s="1"/>
  <c r="AD101" i="9"/>
  <c r="BT101" i="9"/>
  <c r="BU101" i="9" s="1"/>
  <c r="X101" i="9"/>
  <c r="Y101" i="9" s="1"/>
  <c r="BR101" i="9"/>
  <c r="BS101" i="9" s="1"/>
  <c r="BB101" i="9"/>
  <c r="BC101" i="9" s="1"/>
  <c r="R61" i="9"/>
  <c r="S61" i="9" s="1"/>
  <c r="BF61" i="9"/>
  <c r="BG61" i="9" s="1"/>
  <c r="J79" i="9"/>
  <c r="P79" i="9" s="1"/>
  <c r="O65" i="9"/>
  <c r="O77" i="9"/>
  <c r="AN81" i="9"/>
  <c r="AO81" i="9" s="1"/>
  <c r="CF84" i="9"/>
  <c r="CG84" i="9" s="1"/>
  <c r="BX84" i="9"/>
  <c r="BY84" i="9" s="1"/>
  <c r="BP84" i="9"/>
  <c r="BQ84" i="9" s="1"/>
  <c r="BH84" i="9"/>
  <c r="BI84" i="9" s="1"/>
  <c r="AZ84" i="9"/>
  <c r="BA84" i="9" s="1"/>
  <c r="AR84" i="9"/>
  <c r="AS84" i="9" s="1"/>
  <c r="AJ84" i="9"/>
  <c r="AK84" i="9" s="1"/>
  <c r="AB84" i="9"/>
  <c r="AC84" i="9" s="1"/>
  <c r="T84" i="9"/>
  <c r="U84" i="9" s="1"/>
  <c r="CL84" i="9"/>
  <c r="CM84" i="9" s="1"/>
  <c r="CD84" i="9"/>
  <c r="CE84" i="9" s="1"/>
  <c r="BV84" i="9"/>
  <c r="BW84" i="9" s="1"/>
  <c r="BN84" i="9"/>
  <c r="BO84" i="9" s="1"/>
  <c r="BF84" i="9"/>
  <c r="BG84" i="9" s="1"/>
  <c r="AX84" i="9"/>
  <c r="AY84" i="9" s="1"/>
  <c r="AP84" i="9"/>
  <c r="AQ84" i="9" s="1"/>
  <c r="AH84" i="9"/>
  <c r="AI84" i="9" s="1"/>
  <c r="Z84" i="9"/>
  <c r="AA84" i="9" s="1"/>
  <c r="R84" i="9"/>
  <c r="S84" i="9" s="1"/>
  <c r="CB84" i="9"/>
  <c r="CC84" i="9" s="1"/>
  <c r="BJ84" i="9"/>
  <c r="BK84" i="9" s="1"/>
  <c r="BD84" i="9"/>
  <c r="BE84" i="9" s="1"/>
  <c r="AL84" i="9"/>
  <c r="AM84" i="9" s="1"/>
  <c r="BZ84" i="9"/>
  <c r="CA84" i="9" s="1"/>
  <c r="AF84" i="9"/>
  <c r="AG84" i="9" s="1"/>
  <c r="BT84" i="9"/>
  <c r="BU84" i="9" s="1"/>
  <c r="BB84" i="9"/>
  <c r="BC84" i="9" s="1"/>
  <c r="AV84" i="9"/>
  <c r="AW84" i="9" s="1"/>
  <c r="AD84" i="9"/>
  <c r="AE84" i="9" s="1"/>
  <c r="AT84" i="9"/>
  <c r="AU84" i="9" s="1"/>
  <c r="AZ93" i="9"/>
  <c r="CM106" i="9"/>
  <c r="CE106" i="9"/>
  <c r="BW106" i="9"/>
  <c r="BO106" i="9"/>
  <c r="BG106" i="9"/>
  <c r="AY106" i="9"/>
  <c r="AQ106" i="9"/>
  <c r="CH106" i="9"/>
  <c r="BZ106" i="9"/>
  <c r="BR106" i="9"/>
  <c r="BJ106" i="9"/>
  <c r="BB106" i="9"/>
  <c r="AT106" i="9"/>
  <c r="CC106" i="9"/>
  <c r="BS106" i="9"/>
  <c r="BH106" i="9"/>
  <c r="AW106" i="9"/>
  <c r="AM106" i="9"/>
  <c r="AE106" i="9"/>
  <c r="W106" i="9"/>
  <c r="CL106" i="9"/>
  <c r="CB106" i="9"/>
  <c r="BQ106" i="9"/>
  <c r="BF106" i="9"/>
  <c r="AV106" i="9"/>
  <c r="AL106" i="9"/>
  <c r="AD106" i="9"/>
  <c r="V106" i="9"/>
  <c r="CK106" i="9"/>
  <c r="CA106" i="9"/>
  <c r="BP106" i="9"/>
  <c r="BE106" i="9"/>
  <c r="AU106" i="9"/>
  <c r="AK106" i="9"/>
  <c r="AC106" i="9"/>
  <c r="U106" i="9"/>
  <c r="CJ106" i="9"/>
  <c r="BY106" i="9"/>
  <c r="BN106" i="9"/>
  <c r="BD106" i="9"/>
  <c r="AS106" i="9"/>
  <c r="AJ106" i="9"/>
  <c r="AB106" i="9"/>
  <c r="T106" i="9"/>
  <c r="CI106" i="9"/>
  <c r="BX106" i="9"/>
  <c r="BM106" i="9"/>
  <c r="BC106" i="9"/>
  <c r="AR106" i="9"/>
  <c r="AI106" i="9"/>
  <c r="AA106" i="9"/>
  <c r="S106" i="9"/>
  <c r="CG106" i="9"/>
  <c r="BI106" i="9"/>
  <c r="AG106" i="9"/>
  <c r="CF106" i="9"/>
  <c r="BA106" i="9"/>
  <c r="AF106" i="9"/>
  <c r="CD106" i="9"/>
  <c r="AZ106" i="9"/>
  <c r="Z106" i="9"/>
  <c r="BV106" i="9"/>
  <c r="AX106" i="9"/>
  <c r="Y106" i="9"/>
  <c r="BU106" i="9"/>
  <c r="AP106" i="9"/>
  <c r="X106" i="9"/>
  <c r="AO106" i="9"/>
  <c r="AN106" i="9"/>
  <c r="AH106" i="9"/>
  <c r="R106" i="9"/>
  <c r="Y61" i="9"/>
  <c r="BM61" i="9"/>
  <c r="Z61" i="9"/>
  <c r="AA61" i="9" s="1"/>
  <c r="BN61" i="9"/>
  <c r="BO61" i="9" s="1"/>
  <c r="O69" i="9"/>
  <c r="P69" i="9" s="1"/>
  <c r="T61" i="9"/>
  <c r="U61" i="9" s="1"/>
  <c r="AB61" i="9"/>
  <c r="AJ61" i="9"/>
  <c r="AR61" i="9"/>
  <c r="AS61" i="9" s="1"/>
  <c r="AZ61" i="9"/>
  <c r="BA61" i="9" s="1"/>
  <c r="BH61" i="9"/>
  <c r="BI61" i="9" s="1"/>
  <c r="BP61" i="9"/>
  <c r="BQ61" i="9" s="1"/>
  <c r="BX61" i="9"/>
  <c r="BY61" i="9" s="1"/>
  <c r="CF61" i="9"/>
  <c r="CG61" i="9" s="1"/>
  <c r="CH70" i="9"/>
  <c r="CI70" i="9" s="1"/>
  <c r="BJ70" i="9"/>
  <c r="CK91" i="9"/>
  <c r="CC91" i="9"/>
  <c r="BU91" i="9"/>
  <c r="BM91" i="9"/>
  <c r="BE91" i="9"/>
  <c r="AW91" i="9"/>
  <c r="AO91" i="9"/>
  <c r="AG91" i="9"/>
  <c r="Y91" i="9"/>
  <c r="CJ91" i="9"/>
  <c r="CB91" i="9"/>
  <c r="BT91" i="9"/>
  <c r="BL91" i="9"/>
  <c r="BD91" i="9"/>
  <c r="AV91" i="9"/>
  <c r="AN91" i="9"/>
  <c r="AF91" i="9"/>
  <c r="X91" i="9"/>
  <c r="CI91" i="9"/>
  <c r="CA91" i="9"/>
  <c r="BS91" i="9"/>
  <c r="BK91" i="9"/>
  <c r="BC91" i="9"/>
  <c r="AU91" i="9"/>
  <c r="AM91" i="9"/>
  <c r="AE91" i="9"/>
  <c r="W91" i="9"/>
  <c r="CH91" i="9"/>
  <c r="BZ91" i="9"/>
  <c r="BR91" i="9"/>
  <c r="BJ91" i="9"/>
  <c r="BB91" i="9"/>
  <c r="AT91" i="9"/>
  <c r="AL91" i="9"/>
  <c r="AD91" i="9"/>
  <c r="V91" i="9"/>
  <c r="CG91" i="9"/>
  <c r="BY91" i="9"/>
  <c r="BQ91" i="9"/>
  <c r="BI91" i="9"/>
  <c r="BA91" i="9"/>
  <c r="AS91" i="9"/>
  <c r="AK91" i="9"/>
  <c r="AC91" i="9"/>
  <c r="U91" i="9"/>
  <c r="BV91" i="9"/>
  <c r="AY91" i="9"/>
  <c r="AB91" i="9"/>
  <c r="CM91" i="9"/>
  <c r="BP91" i="9"/>
  <c r="AX91" i="9"/>
  <c r="AA91" i="9"/>
  <c r="CL91" i="9"/>
  <c r="BO91" i="9"/>
  <c r="AR91" i="9"/>
  <c r="Z91" i="9"/>
  <c r="CF91" i="9"/>
  <c r="BN91" i="9"/>
  <c r="AQ91" i="9"/>
  <c r="T91" i="9"/>
  <c r="CE91" i="9"/>
  <c r="BH91" i="9"/>
  <c r="AP91" i="9"/>
  <c r="S91" i="9"/>
  <c r="AZ91" i="9"/>
  <c r="CH92" i="9"/>
  <c r="CF92" i="9"/>
  <c r="CL92" i="9"/>
  <c r="CD92" i="9"/>
  <c r="BV92" i="9"/>
  <c r="BN92" i="9"/>
  <c r="BF92" i="9"/>
  <c r="AX92" i="9"/>
  <c r="AP92" i="9"/>
  <c r="AH92" i="9"/>
  <c r="Z92" i="9"/>
  <c r="R92" i="9"/>
  <c r="CK92" i="9"/>
  <c r="BZ92" i="9"/>
  <c r="BQ92" i="9"/>
  <c r="BH92" i="9"/>
  <c r="AY92" i="9"/>
  <c r="AO92" i="9"/>
  <c r="AF92" i="9"/>
  <c r="W92" i="9"/>
  <c r="CJ92" i="9"/>
  <c r="BY92" i="9"/>
  <c r="BP92" i="9"/>
  <c r="BG92" i="9"/>
  <c r="AW92" i="9"/>
  <c r="AN92" i="9"/>
  <c r="AE92" i="9"/>
  <c r="V92" i="9"/>
  <c r="CI92" i="9"/>
  <c r="BX92" i="9"/>
  <c r="BO92" i="9"/>
  <c r="BE92" i="9"/>
  <c r="AV92" i="9"/>
  <c r="AM92" i="9"/>
  <c r="AD92" i="9"/>
  <c r="U92" i="9"/>
  <c r="CG92" i="9"/>
  <c r="BW92" i="9"/>
  <c r="BM92" i="9"/>
  <c r="BD92" i="9"/>
  <c r="AU92" i="9"/>
  <c r="AL92" i="9"/>
  <c r="AC92" i="9"/>
  <c r="T92" i="9"/>
  <c r="CE92" i="9"/>
  <c r="BU92" i="9"/>
  <c r="BL92" i="9"/>
  <c r="BC92" i="9"/>
  <c r="AT92" i="9"/>
  <c r="AK92" i="9"/>
  <c r="AB92" i="9"/>
  <c r="S92" i="9"/>
  <c r="BS92" i="9"/>
  <c r="AS92" i="9"/>
  <c r="X92" i="9"/>
  <c r="BR92" i="9"/>
  <c r="AR92" i="9"/>
  <c r="BK92" i="9"/>
  <c r="AQ92" i="9"/>
  <c r="CM92" i="9"/>
  <c r="BJ92" i="9"/>
  <c r="AJ92" i="9"/>
  <c r="CC92" i="9"/>
  <c r="BI92" i="9"/>
  <c r="AI92" i="9"/>
  <c r="AZ92" i="9"/>
  <c r="AP61" i="9"/>
  <c r="AQ61" i="9" s="1"/>
  <c r="CD61" i="9"/>
  <c r="CE61" i="9" s="1"/>
  <c r="AC61" i="9"/>
  <c r="AK61" i="9"/>
  <c r="CL93" i="9"/>
  <c r="CM93" i="9" s="1"/>
  <c r="CD93" i="9"/>
  <c r="CE93" i="9" s="1"/>
  <c r="BV93" i="9"/>
  <c r="BW93" i="9" s="1"/>
  <c r="BN93" i="9"/>
  <c r="BO93" i="9" s="1"/>
  <c r="BF93" i="9"/>
  <c r="BG93" i="9" s="1"/>
  <c r="AX93" i="9"/>
  <c r="AY93" i="9" s="1"/>
  <c r="AP93" i="9"/>
  <c r="AQ93" i="9" s="1"/>
  <c r="AH93" i="9"/>
  <c r="AI93" i="9" s="1"/>
  <c r="Z93" i="9"/>
  <c r="AA93" i="9" s="1"/>
  <c r="R93" i="9"/>
  <c r="S93" i="9" s="1"/>
  <c r="AW93" i="9"/>
  <c r="BZ93" i="9"/>
  <c r="CA93" i="9" s="1"/>
  <c r="BJ93" i="9"/>
  <c r="BK93" i="9" s="1"/>
  <c r="AT93" i="9"/>
  <c r="AU93" i="9" s="1"/>
  <c r="AD93" i="9"/>
  <c r="AE93" i="9" s="1"/>
  <c r="BX93" i="9"/>
  <c r="BY93" i="9" s="1"/>
  <c r="BH93" i="9"/>
  <c r="BI93" i="9" s="1"/>
  <c r="AR93" i="9"/>
  <c r="AS93" i="9" s="1"/>
  <c r="AB93" i="9"/>
  <c r="AC93" i="9" s="1"/>
  <c r="CJ93" i="9"/>
  <c r="CK93" i="9" s="1"/>
  <c r="BT93" i="9"/>
  <c r="BU93" i="9" s="1"/>
  <c r="BD93" i="9"/>
  <c r="BE93" i="9" s="1"/>
  <c r="AN93" i="9"/>
  <c r="AO93" i="9" s="1"/>
  <c r="X93" i="9"/>
  <c r="Y93" i="9" s="1"/>
  <c r="CH93" i="9"/>
  <c r="CI93" i="9" s="1"/>
  <c r="BR93" i="9"/>
  <c r="BS93" i="9" s="1"/>
  <c r="BB93" i="9"/>
  <c r="BC93" i="9" s="1"/>
  <c r="AL93" i="9"/>
  <c r="AM93" i="9" s="1"/>
  <c r="V93" i="9"/>
  <c r="W93" i="9" s="1"/>
  <c r="CB93" i="9"/>
  <c r="CC93" i="9" s="1"/>
  <c r="AJ93" i="9"/>
  <c r="AK93" i="9" s="1"/>
  <c r="AF93" i="9"/>
  <c r="AG93" i="9" s="1"/>
  <c r="BP93" i="9"/>
  <c r="BQ93" i="9" s="1"/>
  <c r="BL93" i="9"/>
  <c r="BM93" i="9" s="1"/>
  <c r="T93" i="9"/>
  <c r="U93" i="9" s="1"/>
  <c r="BA93" i="9"/>
  <c r="CG93" i="9"/>
  <c r="AE101" i="9"/>
  <c r="CG104" i="9"/>
  <c r="BY104" i="9"/>
  <c r="BQ104" i="9"/>
  <c r="BI104" i="9"/>
  <c r="BA104" i="9"/>
  <c r="AS104" i="9"/>
  <c r="AK104" i="9"/>
  <c r="AC104" i="9"/>
  <c r="U104" i="9"/>
  <c r="CF104" i="9"/>
  <c r="BX104" i="9"/>
  <c r="BP104" i="9"/>
  <c r="BH104" i="9"/>
  <c r="AZ104" i="9"/>
  <c r="AR104" i="9"/>
  <c r="AJ104" i="9"/>
  <c r="AB104" i="9"/>
  <c r="T104" i="9"/>
  <c r="CM104" i="9"/>
  <c r="CE104" i="9"/>
  <c r="BW104" i="9"/>
  <c r="BO104" i="9"/>
  <c r="BG104" i="9"/>
  <c r="AY104" i="9"/>
  <c r="AQ104" i="9"/>
  <c r="AI104" i="9"/>
  <c r="AA104" i="9"/>
  <c r="S104" i="9"/>
  <c r="CL104" i="9"/>
  <c r="CD104" i="9"/>
  <c r="BV104" i="9"/>
  <c r="BN104" i="9"/>
  <c r="BF104" i="9"/>
  <c r="AX104" i="9"/>
  <c r="AP104" i="9"/>
  <c r="AH104" i="9"/>
  <c r="Z104" i="9"/>
  <c r="R104" i="9"/>
  <c r="CK104" i="9"/>
  <c r="CC104" i="9"/>
  <c r="BU104" i="9"/>
  <c r="BM104" i="9"/>
  <c r="BE104" i="9"/>
  <c r="AW104" i="9"/>
  <c r="AO104" i="9"/>
  <c r="AG104" i="9"/>
  <c r="Y104" i="9"/>
  <c r="CJ104" i="9"/>
  <c r="BR104" i="9"/>
  <c r="AU104" i="9"/>
  <c r="X104" i="9"/>
  <c r="CI104" i="9"/>
  <c r="BL104" i="9"/>
  <c r="AT104" i="9"/>
  <c r="W104" i="9"/>
  <c r="CH104" i="9"/>
  <c r="BK104" i="9"/>
  <c r="AN104" i="9"/>
  <c r="V104" i="9"/>
  <c r="CB104" i="9"/>
  <c r="BJ104" i="9"/>
  <c r="AM104" i="9"/>
  <c r="CA104" i="9"/>
  <c r="BD104" i="9"/>
  <c r="AL104" i="9"/>
  <c r="BC104" i="9"/>
  <c r="BB104" i="9"/>
  <c r="AV104" i="9"/>
  <c r="AF104" i="9"/>
  <c r="AE104" i="9"/>
  <c r="BE61" i="9"/>
  <c r="BJ81" i="9"/>
  <c r="BK81" i="9" s="1"/>
  <c r="BB81" i="9"/>
  <c r="BC81" i="9" s="1"/>
  <c r="AT81" i="9"/>
  <c r="AU81" i="9" s="1"/>
  <c r="CD81" i="9"/>
  <c r="CE81" i="9" s="1"/>
  <c r="BV81" i="9"/>
  <c r="BW81" i="9" s="1"/>
  <c r="BN81" i="9"/>
  <c r="BO81" i="9" s="1"/>
  <c r="AH81" i="9"/>
  <c r="AI81" i="9" s="1"/>
  <c r="R81" i="9"/>
  <c r="S81" i="9" s="1"/>
  <c r="CF81" i="9"/>
  <c r="CG81" i="9" s="1"/>
  <c r="BT81" i="9"/>
  <c r="BU81" i="9" s="1"/>
  <c r="AJ81" i="9"/>
  <c r="BD81" i="9"/>
  <c r="BE81" i="9" s="1"/>
  <c r="X81" i="9"/>
  <c r="Y81" i="9" s="1"/>
  <c r="CB81" i="9"/>
  <c r="CC81" i="9" s="1"/>
  <c r="AX61" i="9"/>
  <c r="AY61" i="9" s="1"/>
  <c r="CL61" i="9"/>
  <c r="CM61" i="9" s="1"/>
  <c r="J78" i="9"/>
  <c r="P78" i="9" s="1"/>
  <c r="BL81" i="9"/>
  <c r="BM81" i="9" s="1"/>
  <c r="V61" i="9"/>
  <c r="W61" i="9" s="1"/>
  <c r="AD61" i="9"/>
  <c r="AL61" i="9"/>
  <c r="AT61" i="9"/>
  <c r="AU61" i="9" s="1"/>
  <c r="BB61" i="9"/>
  <c r="BJ61" i="9"/>
  <c r="BK61" i="9" s="1"/>
  <c r="BR61" i="9"/>
  <c r="BS61" i="9" s="1"/>
  <c r="BZ61" i="9"/>
  <c r="CA61" i="9" s="1"/>
  <c r="CH61" i="9"/>
  <c r="CI61" i="9" s="1"/>
  <c r="Z70" i="9"/>
  <c r="T81" i="9"/>
  <c r="U81" i="9" s="1"/>
  <c r="BG91" i="9"/>
  <c r="BB92" i="9"/>
  <c r="CJ97" i="9"/>
  <c r="CK97" i="9" s="1"/>
  <c r="CB97" i="9"/>
  <c r="CC97" i="9" s="1"/>
  <c r="BT97" i="9"/>
  <c r="BU97" i="9" s="1"/>
  <c r="BL97" i="9"/>
  <c r="BM97" i="9" s="1"/>
  <c r="BD97" i="9"/>
  <c r="BE97" i="9" s="1"/>
  <c r="AV97" i="9"/>
  <c r="AW97" i="9" s="1"/>
  <c r="AN97" i="9"/>
  <c r="AO97" i="9" s="1"/>
  <c r="AF97" i="9"/>
  <c r="X97" i="9"/>
  <c r="Y97" i="9" s="1"/>
  <c r="BS97" i="9"/>
  <c r="CH97" i="9"/>
  <c r="CI97" i="9" s="1"/>
  <c r="BZ97" i="9"/>
  <c r="CA97" i="9" s="1"/>
  <c r="BR97" i="9"/>
  <c r="BJ97" i="9"/>
  <c r="BK97" i="9" s="1"/>
  <c r="BB97" i="9"/>
  <c r="BC97" i="9" s="1"/>
  <c r="AT97" i="9"/>
  <c r="AU97" i="9" s="1"/>
  <c r="AL97" i="9"/>
  <c r="AM97" i="9" s="1"/>
  <c r="AD97" i="9"/>
  <c r="AE97" i="9" s="1"/>
  <c r="V97" i="9"/>
  <c r="W97" i="9" s="1"/>
  <c r="CF97" i="9"/>
  <c r="CG97" i="9" s="1"/>
  <c r="BX97" i="9"/>
  <c r="BY97" i="9" s="1"/>
  <c r="BP97" i="9"/>
  <c r="BQ97" i="9" s="1"/>
  <c r="BH97" i="9"/>
  <c r="BI97" i="9" s="1"/>
  <c r="AZ97" i="9"/>
  <c r="BA97" i="9" s="1"/>
  <c r="AR97" i="9"/>
  <c r="AS97" i="9" s="1"/>
  <c r="AJ97" i="9"/>
  <c r="AK97" i="9" s="1"/>
  <c r="AB97" i="9"/>
  <c r="AC97" i="9" s="1"/>
  <c r="T97" i="9"/>
  <c r="U97" i="9" s="1"/>
  <c r="BV97" i="9"/>
  <c r="BW97" i="9" s="1"/>
  <c r="AG97" i="9"/>
  <c r="AX97" i="9"/>
  <c r="AY97" i="9" s="1"/>
  <c r="CL97" i="9"/>
  <c r="CM97" i="9" s="1"/>
  <c r="Z97" i="9"/>
  <c r="AA97" i="9" s="1"/>
  <c r="BN97" i="9"/>
  <c r="BO97" i="9" s="1"/>
  <c r="AP97" i="9"/>
  <c r="AQ97" i="9" s="1"/>
  <c r="BF97" i="9"/>
  <c r="BG97" i="9" s="1"/>
  <c r="CD97" i="9"/>
  <c r="CE97" i="9" s="1"/>
  <c r="AH97" i="9"/>
  <c r="AI97" i="9" s="1"/>
  <c r="AG61" i="9"/>
  <c r="AH77" i="9"/>
  <c r="AI77" i="9" s="1"/>
  <c r="AH61" i="9"/>
  <c r="AI61" i="9" s="1"/>
  <c r="BV61" i="9"/>
  <c r="BW61" i="9" s="1"/>
  <c r="AE61" i="9"/>
  <c r="AM61" i="9"/>
  <c r="BC61" i="9"/>
  <c r="J66" i="9"/>
  <c r="P66" i="9" s="1"/>
  <c r="AA70" i="9"/>
  <c r="AB81" i="9"/>
  <c r="AC81" i="9" s="1"/>
  <c r="AZ81" i="9"/>
  <c r="BA81" i="9" s="1"/>
  <c r="CJ81" i="9"/>
  <c r="CK81" i="9" s="1"/>
  <c r="BW91" i="9"/>
  <c r="BT92" i="9"/>
  <c r="R97" i="9"/>
  <c r="S97" i="9" s="1"/>
  <c r="AV101" i="9"/>
  <c r="AW101" i="9" s="1"/>
  <c r="AD104" i="9"/>
  <c r="BT106" i="9"/>
  <c r="P87" i="9"/>
  <c r="AU90" i="9"/>
  <c r="AK96" i="9"/>
  <c r="BS98" i="9"/>
  <c r="CL96" i="9"/>
  <c r="CD96" i="9"/>
  <c r="BV96" i="9"/>
  <c r="BN96" i="9"/>
  <c r="BF96" i="9"/>
  <c r="AX96" i="9"/>
  <c r="AP96" i="9"/>
  <c r="AH96" i="9"/>
  <c r="Z96" i="9"/>
  <c r="R96" i="9"/>
  <c r="CK96" i="9"/>
  <c r="CC96" i="9"/>
  <c r="BU96" i="9"/>
  <c r="BM96" i="9"/>
  <c r="BE96" i="9"/>
  <c r="AW96" i="9"/>
  <c r="AO96" i="9"/>
  <c r="AG96" i="9"/>
  <c r="Y96" i="9"/>
  <c r="CJ96" i="9"/>
  <c r="CB96" i="9"/>
  <c r="BT96" i="9"/>
  <c r="BL96" i="9"/>
  <c r="BD96" i="9"/>
  <c r="AV96" i="9"/>
  <c r="AN96" i="9"/>
  <c r="AF96" i="9"/>
  <c r="X96" i="9"/>
  <c r="CI96" i="9"/>
  <c r="CA96" i="9"/>
  <c r="BS96" i="9"/>
  <c r="BK96" i="9"/>
  <c r="BC96" i="9"/>
  <c r="AU96" i="9"/>
  <c r="AM96" i="9"/>
  <c r="CH96" i="9"/>
  <c r="BZ96" i="9"/>
  <c r="BR96" i="9"/>
  <c r="BJ96" i="9"/>
  <c r="BB96" i="9"/>
  <c r="AT96" i="9"/>
  <c r="AL96" i="9"/>
  <c r="AD96" i="9"/>
  <c r="V96" i="9"/>
  <c r="BY96" i="9"/>
  <c r="BG96" i="9"/>
  <c r="AJ96" i="9"/>
  <c r="T96" i="9"/>
  <c r="BX96" i="9"/>
  <c r="BA96" i="9"/>
  <c r="AI96" i="9"/>
  <c r="S96" i="9"/>
  <c r="BW96" i="9"/>
  <c r="AZ96" i="9"/>
  <c r="AE96" i="9"/>
  <c r="BQ96" i="9"/>
  <c r="AY96" i="9"/>
  <c r="AC96" i="9"/>
  <c r="CM96" i="9"/>
  <c r="BP96" i="9"/>
  <c r="AS96" i="9"/>
  <c r="AB96" i="9"/>
  <c r="AQ96" i="9"/>
  <c r="CB107" i="9"/>
  <c r="BL107" i="9"/>
  <c r="BD107" i="9"/>
  <c r="AV107" i="9"/>
  <c r="CI107" i="9"/>
  <c r="BS107" i="9"/>
  <c r="BK107" i="9"/>
  <c r="BC107" i="9"/>
  <c r="BW107" i="9"/>
  <c r="BG107" i="9"/>
  <c r="AY107" i="9"/>
  <c r="AQ107" i="9"/>
  <c r="CL107" i="9"/>
  <c r="BM107" i="9"/>
  <c r="AZ107" i="9"/>
  <c r="AM107" i="9"/>
  <c r="BX107" i="9"/>
  <c r="AX107" i="9"/>
  <c r="AL107" i="9"/>
  <c r="AB107" i="9"/>
  <c r="AW107" i="9"/>
  <c r="Z107" i="9"/>
  <c r="CG107" i="9"/>
  <c r="BU107" i="9"/>
  <c r="Y107" i="9"/>
  <c r="BR107" i="9"/>
  <c r="BF107" i="9"/>
  <c r="AS107" i="9"/>
  <c r="AR107" i="9"/>
  <c r="BZ107" i="9"/>
  <c r="AP107" i="9"/>
  <c r="BQ107" i="9"/>
  <c r="BN107" i="9"/>
  <c r="BA107" i="9"/>
  <c r="CK114" i="9"/>
  <c r="CC114" i="9"/>
  <c r="BU114" i="9"/>
  <c r="BM114" i="9"/>
  <c r="BE114" i="9"/>
  <c r="AW114" i="9"/>
  <c r="AO114" i="9"/>
  <c r="AG114" i="9"/>
  <c r="Y114" i="9"/>
  <c r="CJ114" i="9"/>
  <c r="CB114" i="9"/>
  <c r="BT114" i="9"/>
  <c r="BL114" i="9"/>
  <c r="BD114" i="9"/>
  <c r="AV114" i="9"/>
  <c r="AN114" i="9"/>
  <c r="AF114" i="9"/>
  <c r="X114" i="9"/>
  <c r="CI114" i="9"/>
  <c r="CA114" i="9"/>
  <c r="BS114" i="9"/>
  <c r="BK114" i="9"/>
  <c r="BC114" i="9"/>
  <c r="AU114" i="9"/>
  <c r="AM114" i="9"/>
  <c r="AE114" i="9"/>
  <c r="W114" i="9"/>
  <c r="CG114" i="9"/>
  <c r="BY114" i="9"/>
  <c r="BQ114" i="9"/>
  <c r="BI114" i="9"/>
  <c r="BA114" i="9"/>
  <c r="AS114" i="9"/>
  <c r="AK114" i="9"/>
  <c r="AC114" i="9"/>
  <c r="U114" i="9"/>
  <c r="CM114" i="9"/>
  <c r="CE114" i="9"/>
  <c r="BW114" i="9"/>
  <c r="BO114" i="9"/>
  <c r="BG114" i="9"/>
  <c r="AY114" i="9"/>
  <c r="AQ114" i="9"/>
  <c r="AI114" i="9"/>
  <c r="AA114" i="9"/>
  <c r="S114" i="9"/>
  <c r="CD114" i="9"/>
  <c r="BH114" i="9"/>
  <c r="AL114" i="9"/>
  <c r="R114" i="9"/>
  <c r="BZ114" i="9"/>
  <c r="BF114" i="9"/>
  <c r="AJ114" i="9"/>
  <c r="BX114" i="9"/>
  <c r="BB114" i="9"/>
  <c r="AH114" i="9"/>
  <c r="BR114" i="9"/>
  <c r="AX114" i="9"/>
  <c r="AB114" i="9"/>
  <c r="CL114" i="9"/>
  <c r="BP114" i="9"/>
  <c r="AT114" i="9"/>
  <c r="Z114" i="9"/>
  <c r="CF114" i="9"/>
  <c r="V114" i="9"/>
  <c r="BV114" i="9"/>
  <c r="T114" i="9"/>
  <c r="BN114" i="9"/>
  <c r="BJ114" i="9"/>
  <c r="AZ114" i="9"/>
  <c r="AD114" i="9"/>
  <c r="CL117" i="9"/>
  <c r="CD117" i="9"/>
  <c r="BV117" i="9"/>
  <c r="BN117" i="9"/>
  <c r="BF117" i="9"/>
  <c r="AX117" i="9"/>
  <c r="AP117" i="9"/>
  <c r="AH117" i="9"/>
  <c r="Z117" i="9"/>
  <c r="R117" i="9"/>
  <c r="CK117" i="9"/>
  <c r="CC117" i="9"/>
  <c r="BU117" i="9"/>
  <c r="BM117" i="9"/>
  <c r="BE117" i="9"/>
  <c r="AW117" i="9"/>
  <c r="AO117" i="9"/>
  <c r="AG117" i="9"/>
  <c r="Y117" i="9"/>
  <c r="CJ117" i="9"/>
  <c r="CB117" i="9"/>
  <c r="BT117" i="9"/>
  <c r="CF117" i="9"/>
  <c r="BX117" i="9"/>
  <c r="BP117" i="9"/>
  <c r="BH117" i="9"/>
  <c r="AZ117" i="9"/>
  <c r="AR117" i="9"/>
  <c r="AJ117" i="9"/>
  <c r="AB117" i="9"/>
  <c r="T117" i="9"/>
  <c r="CA117" i="9"/>
  <c r="BL117" i="9"/>
  <c r="BA117" i="9"/>
  <c r="AM117" i="9"/>
  <c r="AA117" i="9"/>
  <c r="BZ117" i="9"/>
  <c r="BK117" i="9"/>
  <c r="AY117" i="9"/>
  <c r="AL117" i="9"/>
  <c r="X117" i="9"/>
  <c r="BY117" i="9"/>
  <c r="BJ117" i="9"/>
  <c r="AV117" i="9"/>
  <c r="AK117" i="9"/>
  <c r="W117" i="9"/>
  <c r="CI117" i="9"/>
  <c r="BS117" i="9"/>
  <c r="BG117" i="9"/>
  <c r="AT117" i="9"/>
  <c r="AF117" i="9"/>
  <c r="U117" i="9"/>
  <c r="CG117" i="9"/>
  <c r="BQ117" i="9"/>
  <c r="BC117" i="9"/>
  <c r="AQ117" i="9"/>
  <c r="AD117" i="9"/>
  <c r="BD117" i="9"/>
  <c r="V117" i="9"/>
  <c r="CM117" i="9"/>
  <c r="BB117" i="9"/>
  <c r="S117" i="9"/>
  <c r="CH117" i="9"/>
  <c r="AU117" i="9"/>
  <c r="BW117" i="9"/>
  <c r="AN117" i="9"/>
  <c r="BR117" i="9"/>
  <c r="AI117" i="9"/>
  <c r="CE117" i="9"/>
  <c r="BO117" i="9"/>
  <c r="BI117" i="9"/>
  <c r="AS117" i="9"/>
  <c r="AE117" i="9"/>
  <c r="CF119" i="9"/>
  <c r="BX119" i="9"/>
  <c r="BP119" i="9"/>
  <c r="BH119" i="9"/>
  <c r="AZ119" i="9"/>
  <c r="AR119" i="9"/>
  <c r="AJ119" i="9"/>
  <c r="AB119" i="9"/>
  <c r="T119" i="9"/>
  <c r="CM119" i="9"/>
  <c r="CE119" i="9"/>
  <c r="BW119" i="9"/>
  <c r="BO119" i="9"/>
  <c r="BG119" i="9"/>
  <c r="AY119" i="9"/>
  <c r="AQ119" i="9"/>
  <c r="AI119" i="9"/>
  <c r="AA119" i="9"/>
  <c r="S119" i="9"/>
  <c r="CL119" i="9"/>
  <c r="CD119" i="9"/>
  <c r="BV119" i="9"/>
  <c r="BN119" i="9"/>
  <c r="BF119" i="9"/>
  <c r="AX119" i="9"/>
  <c r="AP119" i="9"/>
  <c r="AH119" i="9"/>
  <c r="Z119" i="9"/>
  <c r="R119" i="9"/>
  <c r="CH119" i="9"/>
  <c r="BZ119" i="9"/>
  <c r="BR119" i="9"/>
  <c r="BJ119" i="9"/>
  <c r="BB119" i="9"/>
  <c r="AT119" i="9"/>
  <c r="AL119" i="9"/>
  <c r="AD119" i="9"/>
  <c r="V119" i="9"/>
  <c r="BY119" i="9"/>
  <c r="BI119" i="9"/>
  <c r="AS119" i="9"/>
  <c r="AC119" i="9"/>
  <c r="CK119" i="9"/>
  <c r="BU119" i="9"/>
  <c r="BE119" i="9"/>
  <c r="AO119" i="9"/>
  <c r="Y119" i="9"/>
  <c r="CJ119" i="9"/>
  <c r="BT119" i="9"/>
  <c r="BD119" i="9"/>
  <c r="AN119" i="9"/>
  <c r="X119" i="9"/>
  <c r="CG119" i="9"/>
  <c r="BQ119" i="9"/>
  <c r="BA119" i="9"/>
  <c r="AK119" i="9"/>
  <c r="U119" i="9"/>
  <c r="CB119" i="9"/>
  <c r="BL119" i="9"/>
  <c r="AV119" i="9"/>
  <c r="AF119" i="9"/>
  <c r="CI119" i="9"/>
  <c r="AU119" i="9"/>
  <c r="CC119" i="9"/>
  <c r="AM119" i="9"/>
  <c r="CA119" i="9"/>
  <c r="AG119" i="9"/>
  <c r="BM119" i="9"/>
  <c r="W119" i="9"/>
  <c r="BK119" i="9"/>
  <c r="BS119" i="9"/>
  <c r="BC119" i="9"/>
  <c r="AW119" i="9"/>
  <c r="AE119" i="9"/>
  <c r="CF90" i="9"/>
  <c r="CG90" i="9" s="1"/>
  <c r="BX90" i="9"/>
  <c r="BY90" i="9" s="1"/>
  <c r="BP90" i="9"/>
  <c r="BQ90" i="9" s="1"/>
  <c r="BH90" i="9"/>
  <c r="BI90" i="9" s="1"/>
  <c r="AZ90" i="9"/>
  <c r="BA90" i="9" s="1"/>
  <c r="AR90" i="9"/>
  <c r="AS90" i="9" s="1"/>
  <c r="AJ90" i="9"/>
  <c r="AK90" i="9" s="1"/>
  <c r="AB90" i="9"/>
  <c r="AC90" i="9" s="1"/>
  <c r="T90" i="9"/>
  <c r="U90" i="9" s="1"/>
  <c r="CL90" i="9"/>
  <c r="CM90" i="9" s="1"/>
  <c r="CD90" i="9"/>
  <c r="CE90" i="9" s="1"/>
  <c r="BV90" i="9"/>
  <c r="BW90" i="9" s="1"/>
  <c r="BN90" i="9"/>
  <c r="BO90" i="9" s="1"/>
  <c r="BF90" i="9"/>
  <c r="BG90" i="9" s="1"/>
  <c r="AX90" i="9"/>
  <c r="AY90" i="9" s="1"/>
  <c r="AP90" i="9"/>
  <c r="AQ90" i="9" s="1"/>
  <c r="AH90" i="9"/>
  <c r="AI90" i="9" s="1"/>
  <c r="Z90" i="9"/>
  <c r="AA90" i="9" s="1"/>
  <c r="R90" i="9"/>
  <c r="S90" i="9" s="1"/>
  <c r="CJ90" i="9"/>
  <c r="CK90" i="9" s="1"/>
  <c r="CB90" i="9"/>
  <c r="CC90" i="9" s="1"/>
  <c r="BT90" i="9"/>
  <c r="BU90" i="9" s="1"/>
  <c r="BL90" i="9"/>
  <c r="BM90" i="9" s="1"/>
  <c r="BD90" i="9"/>
  <c r="BE90" i="9" s="1"/>
  <c r="AV90" i="9"/>
  <c r="AW90" i="9" s="1"/>
  <c r="AN90" i="9"/>
  <c r="AO90" i="9" s="1"/>
  <c r="AF90" i="9"/>
  <c r="AG90" i="9" s="1"/>
  <c r="X90" i="9"/>
  <c r="Y90" i="9" s="1"/>
  <c r="BB90" i="9"/>
  <c r="BC90" i="9" s="1"/>
  <c r="AR96" i="9"/>
  <c r="AD98" i="9"/>
  <c r="AE98" i="9" s="1"/>
  <c r="BD105" i="9"/>
  <c r="BE105" i="9" s="1"/>
  <c r="BB107" i="9"/>
  <c r="P82" i="9"/>
  <c r="BZ90" i="9"/>
  <c r="CA90" i="9" s="1"/>
  <c r="BH96" i="9"/>
  <c r="CF98" i="9"/>
  <c r="CG98" i="9" s="1"/>
  <c r="BX98" i="9"/>
  <c r="BY98" i="9" s="1"/>
  <c r="BP98" i="9"/>
  <c r="BQ98" i="9" s="1"/>
  <c r="BH98" i="9"/>
  <c r="BI98" i="9" s="1"/>
  <c r="AZ98" i="9"/>
  <c r="BA98" i="9" s="1"/>
  <c r="AR98" i="9"/>
  <c r="AS98" i="9" s="1"/>
  <c r="AJ98" i="9"/>
  <c r="AK98" i="9" s="1"/>
  <c r="AB98" i="9"/>
  <c r="AC98" i="9" s="1"/>
  <c r="T98" i="9"/>
  <c r="U98" i="9" s="1"/>
  <c r="CL98" i="9"/>
  <c r="CM98" i="9" s="1"/>
  <c r="CD98" i="9"/>
  <c r="CE98" i="9" s="1"/>
  <c r="BV98" i="9"/>
  <c r="BW98" i="9" s="1"/>
  <c r="BN98" i="9"/>
  <c r="BO98" i="9" s="1"/>
  <c r="BF98" i="9"/>
  <c r="BG98" i="9" s="1"/>
  <c r="AX98" i="9"/>
  <c r="AY98" i="9" s="1"/>
  <c r="AP98" i="9"/>
  <c r="AQ98" i="9" s="1"/>
  <c r="AH98" i="9"/>
  <c r="AI98" i="9" s="1"/>
  <c r="Z98" i="9"/>
  <c r="AA98" i="9" s="1"/>
  <c r="R98" i="9"/>
  <c r="S98" i="9" s="1"/>
  <c r="CK98" i="9"/>
  <c r="BM98" i="9"/>
  <c r="AW98" i="9"/>
  <c r="Y98" i="9"/>
  <c r="CH98" i="9"/>
  <c r="CI98" i="9" s="1"/>
  <c r="AN98" i="9"/>
  <c r="AO98" i="9" s="1"/>
  <c r="V98" i="9"/>
  <c r="W98" i="9" s="1"/>
  <c r="CB98" i="9"/>
  <c r="CC98" i="9" s="1"/>
  <c r="BJ98" i="9"/>
  <c r="BK98" i="9" s="1"/>
  <c r="BD98" i="9"/>
  <c r="BE98" i="9" s="1"/>
  <c r="AL98" i="9"/>
  <c r="AM98" i="9" s="1"/>
  <c r="BZ98" i="9"/>
  <c r="CA98" i="9" s="1"/>
  <c r="AF98" i="9"/>
  <c r="AG98" i="9" s="1"/>
  <c r="BT98" i="9"/>
  <c r="BU98" i="9" s="1"/>
  <c r="BB98" i="9"/>
  <c r="BC98" i="9" s="1"/>
  <c r="AT98" i="9"/>
  <c r="AU98" i="9" s="1"/>
  <c r="AC117" i="9"/>
  <c r="J83" i="9"/>
  <c r="P83" i="9" s="1"/>
  <c r="O90" i="9"/>
  <c r="AL90" i="9"/>
  <c r="AM90" i="9" s="1"/>
  <c r="BI96" i="9"/>
  <c r="CD107" i="9"/>
  <c r="J95" i="9"/>
  <c r="P95" i="9" s="1"/>
  <c r="AC102" i="9"/>
  <c r="AZ102" i="9"/>
  <c r="BA102" i="9" s="1"/>
  <c r="Z103" i="9"/>
  <c r="AW103" i="9"/>
  <c r="BO103" i="9"/>
  <c r="J108" i="9"/>
  <c r="P108" i="9" s="1"/>
  <c r="CF125" i="9"/>
  <c r="BP125" i="9"/>
  <c r="BH125" i="9"/>
  <c r="AZ125" i="9"/>
  <c r="T125" i="9"/>
  <c r="CE125" i="9"/>
  <c r="BW125" i="9"/>
  <c r="BO125" i="9"/>
  <c r="AI125" i="9"/>
  <c r="S125" i="9"/>
  <c r="CL125" i="9"/>
  <c r="CD125" i="9"/>
  <c r="BF125" i="9"/>
  <c r="AX125" i="9"/>
  <c r="AH125" i="9"/>
  <c r="Z125" i="9"/>
  <c r="R125" i="9"/>
  <c r="BU125" i="9"/>
  <c r="BM125" i="9"/>
  <c r="AW125" i="9"/>
  <c r="AO125" i="9"/>
  <c r="AG125" i="9"/>
  <c r="CH125" i="9"/>
  <c r="BZ125" i="9"/>
  <c r="BR125" i="9"/>
  <c r="BB125" i="9"/>
  <c r="AT125" i="9"/>
  <c r="AL125" i="9"/>
  <c r="V125" i="9"/>
  <c r="CJ125" i="9"/>
  <c r="BQ125" i="9"/>
  <c r="X125" i="9"/>
  <c r="CI125" i="9"/>
  <c r="BL125" i="9"/>
  <c r="AS125" i="9"/>
  <c r="W125" i="9"/>
  <c r="CG125" i="9"/>
  <c r="BK125" i="9"/>
  <c r="U125" i="9"/>
  <c r="CB125" i="9"/>
  <c r="BI125" i="9"/>
  <c r="AM125" i="9"/>
  <c r="BT125" i="9"/>
  <c r="BA125" i="9"/>
  <c r="AE125" i="9"/>
  <c r="AF125" i="9"/>
  <c r="CA125" i="9"/>
  <c r="AC125" i="9"/>
  <c r="BY125" i="9"/>
  <c r="BS125" i="9"/>
  <c r="BC125" i="9"/>
  <c r="BD125" i="9"/>
  <c r="S102" i="9"/>
  <c r="CL102" i="9"/>
  <c r="CM102" i="9" s="1"/>
  <c r="CD102" i="9"/>
  <c r="CE102" i="9" s="1"/>
  <c r="BV102" i="9"/>
  <c r="BW102" i="9" s="1"/>
  <c r="BN102" i="9"/>
  <c r="BO102" i="9" s="1"/>
  <c r="BF102" i="9"/>
  <c r="BG102" i="9" s="1"/>
  <c r="AX102" i="9"/>
  <c r="AY102" i="9" s="1"/>
  <c r="AP102" i="9"/>
  <c r="AQ102" i="9" s="1"/>
  <c r="AH102" i="9"/>
  <c r="AI102" i="9" s="1"/>
  <c r="Z102" i="9"/>
  <c r="AA102" i="9" s="1"/>
  <c r="R102" i="9"/>
  <c r="CJ102" i="9"/>
  <c r="CK102" i="9" s="1"/>
  <c r="CB102" i="9"/>
  <c r="CC102" i="9" s="1"/>
  <c r="BT102" i="9"/>
  <c r="BU102" i="9" s="1"/>
  <c r="BL102" i="9"/>
  <c r="BM102" i="9" s="1"/>
  <c r="BD102" i="9"/>
  <c r="BE102" i="9" s="1"/>
  <c r="AV102" i="9"/>
  <c r="AW102" i="9" s="1"/>
  <c r="AN102" i="9"/>
  <c r="AO102" i="9" s="1"/>
  <c r="AF102" i="9"/>
  <c r="AG102" i="9" s="1"/>
  <c r="X102" i="9"/>
  <c r="Y102" i="9" s="1"/>
  <c r="CI102" i="9"/>
  <c r="BS102" i="9"/>
  <c r="BK102" i="9"/>
  <c r="AU102" i="9"/>
  <c r="AD102" i="9"/>
  <c r="AE102" i="9" s="1"/>
  <c r="BX102" i="9"/>
  <c r="BY102" i="9" s="1"/>
  <c r="CJ103" i="9"/>
  <c r="CB103" i="9"/>
  <c r="BT103" i="9"/>
  <c r="BL103" i="9"/>
  <c r="BD103" i="9"/>
  <c r="AV103" i="9"/>
  <c r="AN103" i="9"/>
  <c r="AF103" i="9"/>
  <c r="X103" i="9"/>
  <c r="CI103" i="9"/>
  <c r="CA103" i="9"/>
  <c r="BS103" i="9"/>
  <c r="BK103" i="9"/>
  <c r="BC103" i="9"/>
  <c r="AU103" i="9"/>
  <c r="AM103" i="9"/>
  <c r="AE103" i="9"/>
  <c r="W103" i="9"/>
  <c r="CH103" i="9"/>
  <c r="BZ103" i="9"/>
  <c r="BR103" i="9"/>
  <c r="BJ103" i="9"/>
  <c r="BB103" i="9"/>
  <c r="AT103" i="9"/>
  <c r="AL103" i="9"/>
  <c r="AD103" i="9"/>
  <c r="V103" i="9"/>
  <c r="CG103" i="9"/>
  <c r="BY103" i="9"/>
  <c r="BQ103" i="9"/>
  <c r="BI103" i="9"/>
  <c r="BA103" i="9"/>
  <c r="AS103" i="9"/>
  <c r="AK103" i="9"/>
  <c r="AC103" i="9"/>
  <c r="U103" i="9"/>
  <c r="CF103" i="9"/>
  <c r="BX103" i="9"/>
  <c r="BP103" i="9"/>
  <c r="BH103" i="9"/>
  <c r="AZ103" i="9"/>
  <c r="AR103" i="9"/>
  <c r="AJ103" i="9"/>
  <c r="AB103" i="9"/>
  <c r="T103" i="9"/>
  <c r="AA103" i="9"/>
  <c r="AX103" i="9"/>
  <c r="BU103" i="9"/>
  <c r="CM103" i="9"/>
  <c r="J100" i="9"/>
  <c r="P100" i="9" s="1"/>
  <c r="AJ102" i="9"/>
  <c r="BB102" i="9"/>
  <c r="BC102" i="9" s="1"/>
  <c r="AG103" i="9"/>
  <c r="AY103" i="9"/>
  <c r="BV103" i="9"/>
  <c r="P109" i="9"/>
  <c r="CG116" i="9"/>
  <c r="CF116" i="9"/>
  <c r="BX116" i="9"/>
  <c r="CI116" i="9"/>
  <c r="CA116" i="9"/>
  <c r="BS116" i="9"/>
  <c r="CK116" i="9"/>
  <c r="BY116" i="9"/>
  <c r="BO116" i="9"/>
  <c r="BG116" i="9"/>
  <c r="AY116" i="9"/>
  <c r="AQ116" i="9"/>
  <c r="AI116" i="9"/>
  <c r="AA116" i="9"/>
  <c r="S116" i="9"/>
  <c r="CJ116" i="9"/>
  <c r="BW116" i="9"/>
  <c r="BN116" i="9"/>
  <c r="BF116" i="9"/>
  <c r="AX116" i="9"/>
  <c r="AP116" i="9"/>
  <c r="AH116" i="9"/>
  <c r="Z116" i="9"/>
  <c r="R116" i="9"/>
  <c r="CH116" i="9"/>
  <c r="BV116" i="9"/>
  <c r="BM116" i="9"/>
  <c r="BE116" i="9"/>
  <c r="AW116" i="9"/>
  <c r="AO116" i="9"/>
  <c r="AG116" i="9"/>
  <c r="Y116" i="9"/>
  <c r="CD116" i="9"/>
  <c r="BT116" i="9"/>
  <c r="BK116" i="9"/>
  <c r="BC116" i="9"/>
  <c r="AU116" i="9"/>
  <c r="AM116" i="9"/>
  <c r="AE116" i="9"/>
  <c r="W116" i="9"/>
  <c r="CM116" i="9"/>
  <c r="CB116" i="9"/>
  <c r="BQ116" i="9"/>
  <c r="BI116" i="9"/>
  <c r="BA116" i="9"/>
  <c r="AS116" i="9"/>
  <c r="AK116" i="9"/>
  <c r="AC116" i="9"/>
  <c r="U116" i="9"/>
  <c r="BL116" i="9"/>
  <c r="AR116" i="9"/>
  <c r="V116" i="9"/>
  <c r="CL116" i="9"/>
  <c r="BJ116" i="9"/>
  <c r="AN116" i="9"/>
  <c r="T116" i="9"/>
  <c r="CE116" i="9"/>
  <c r="BH116" i="9"/>
  <c r="AL116" i="9"/>
  <c r="BZ116" i="9"/>
  <c r="BB116" i="9"/>
  <c r="AF116" i="9"/>
  <c r="BU116" i="9"/>
  <c r="AZ116" i="9"/>
  <c r="AD116" i="9"/>
  <c r="BD116" i="9"/>
  <c r="AV116" i="9"/>
  <c r="AT116" i="9"/>
  <c r="AJ116" i="9"/>
  <c r="AB116" i="9"/>
  <c r="CJ120" i="9"/>
  <c r="CK120" i="9" s="1"/>
  <c r="CB120" i="9"/>
  <c r="CC120" i="9" s="1"/>
  <c r="BT120" i="9"/>
  <c r="BU120" i="9" s="1"/>
  <c r="BL120" i="9"/>
  <c r="BM120" i="9" s="1"/>
  <c r="BD120" i="9"/>
  <c r="BE120" i="9" s="1"/>
  <c r="AV120" i="9"/>
  <c r="AW120" i="9" s="1"/>
  <c r="AN120" i="9"/>
  <c r="AO120" i="9" s="1"/>
  <c r="AF120" i="9"/>
  <c r="AG120" i="9" s="1"/>
  <c r="X120" i="9"/>
  <c r="Y120" i="9" s="1"/>
  <c r="CF120" i="9"/>
  <c r="CG120" i="9" s="1"/>
  <c r="BP120" i="9"/>
  <c r="BQ120" i="9" s="1"/>
  <c r="AZ120" i="9"/>
  <c r="BA120" i="9" s="1"/>
  <c r="AJ120" i="9"/>
  <c r="AK120" i="9" s="1"/>
  <c r="T120" i="9"/>
  <c r="U120" i="9" s="1"/>
  <c r="CD120" i="9"/>
  <c r="CE120" i="9" s="1"/>
  <c r="BN120" i="9"/>
  <c r="BO120" i="9" s="1"/>
  <c r="AX120" i="9"/>
  <c r="AY120" i="9" s="1"/>
  <c r="AH120" i="9"/>
  <c r="AI120" i="9" s="1"/>
  <c r="R120" i="9"/>
  <c r="S120" i="9" s="1"/>
  <c r="BZ120" i="9"/>
  <c r="CA120" i="9" s="1"/>
  <c r="BJ120" i="9"/>
  <c r="BK120" i="9" s="1"/>
  <c r="AT120" i="9"/>
  <c r="AU120" i="9" s="1"/>
  <c r="AD120" i="9"/>
  <c r="AE120" i="9" s="1"/>
  <c r="BX120" i="9"/>
  <c r="BY120" i="9" s="1"/>
  <c r="BH120" i="9"/>
  <c r="AR120" i="9"/>
  <c r="AS120" i="9" s="1"/>
  <c r="AB120" i="9"/>
  <c r="AC120" i="9" s="1"/>
  <c r="CH120" i="9"/>
  <c r="CI120" i="9" s="1"/>
  <c r="BR120" i="9"/>
  <c r="BS120" i="9" s="1"/>
  <c r="BB120" i="9"/>
  <c r="BC120" i="9" s="1"/>
  <c r="AL120" i="9"/>
  <c r="AM120" i="9" s="1"/>
  <c r="V120" i="9"/>
  <c r="W120" i="9" s="1"/>
  <c r="BI120" i="9"/>
  <c r="BF120" i="9"/>
  <c r="BG120" i="9" s="1"/>
  <c r="AP120" i="9"/>
  <c r="AQ120" i="9" s="1"/>
  <c r="Z120" i="9"/>
  <c r="AA120" i="9" s="1"/>
  <c r="O93" i="9"/>
  <c r="AK102" i="9"/>
  <c r="BH102" i="9"/>
  <c r="BI102" i="9" s="1"/>
  <c r="BZ102" i="9"/>
  <c r="CA102" i="9" s="1"/>
  <c r="AH103" i="9"/>
  <c r="BE103" i="9"/>
  <c r="BW103" i="9"/>
  <c r="CJ110" i="9"/>
  <c r="CK110" i="9" s="1"/>
  <c r="CB110" i="9"/>
  <c r="CC110" i="9" s="1"/>
  <c r="BT110" i="9"/>
  <c r="BU110" i="9" s="1"/>
  <c r="BL110" i="9"/>
  <c r="BM110" i="9" s="1"/>
  <c r="BD110" i="9"/>
  <c r="BE110" i="9" s="1"/>
  <c r="AV110" i="9"/>
  <c r="AW110" i="9" s="1"/>
  <c r="AN110" i="9"/>
  <c r="AO110" i="9" s="1"/>
  <c r="AF110" i="9"/>
  <c r="AG110" i="9" s="1"/>
  <c r="X110" i="9"/>
  <c r="Y110" i="9" s="1"/>
  <c r="CH110" i="9"/>
  <c r="CI110" i="9" s="1"/>
  <c r="BZ110" i="9"/>
  <c r="CA110" i="9" s="1"/>
  <c r="BR110" i="9"/>
  <c r="BS110" i="9" s="1"/>
  <c r="BJ110" i="9"/>
  <c r="BK110" i="9" s="1"/>
  <c r="BB110" i="9"/>
  <c r="BC110" i="9" s="1"/>
  <c r="AT110" i="9"/>
  <c r="AU110" i="9" s="1"/>
  <c r="AL110" i="9"/>
  <c r="AM110" i="9" s="1"/>
  <c r="AD110" i="9"/>
  <c r="AE110" i="9" s="1"/>
  <c r="V110" i="9"/>
  <c r="W110" i="9" s="1"/>
  <c r="CF110" i="9"/>
  <c r="CG110" i="9" s="1"/>
  <c r="BX110" i="9"/>
  <c r="BY110" i="9" s="1"/>
  <c r="BP110" i="9"/>
  <c r="BQ110" i="9" s="1"/>
  <c r="BH110" i="9"/>
  <c r="BI110" i="9" s="1"/>
  <c r="AZ110" i="9"/>
  <c r="AR110" i="9"/>
  <c r="AS110" i="9" s="1"/>
  <c r="AJ110" i="9"/>
  <c r="AK110" i="9" s="1"/>
  <c r="AB110" i="9"/>
  <c r="AC110" i="9" s="1"/>
  <c r="T110" i="9"/>
  <c r="U110" i="9" s="1"/>
  <c r="AY110" i="9"/>
  <c r="AA110" i="9"/>
  <c r="AP110" i="9"/>
  <c r="AQ110" i="9" s="1"/>
  <c r="CD110" i="9"/>
  <c r="CE110" i="9" s="1"/>
  <c r="R110" i="9"/>
  <c r="S110" i="9" s="1"/>
  <c r="BF110" i="9"/>
  <c r="BG110" i="9" s="1"/>
  <c r="AH110" i="9"/>
  <c r="AI110" i="9" s="1"/>
  <c r="BV110" i="9"/>
  <c r="BW110" i="9" s="1"/>
  <c r="BA110" i="9"/>
  <c r="AX110" i="9"/>
  <c r="CL123" i="9"/>
  <c r="CM123" i="9" s="1"/>
  <c r="CD123" i="9"/>
  <c r="CE123" i="9" s="1"/>
  <c r="BV123" i="9"/>
  <c r="BW123" i="9" s="1"/>
  <c r="BN123" i="9"/>
  <c r="BO123" i="9" s="1"/>
  <c r="BF123" i="9"/>
  <c r="BG123" i="9" s="1"/>
  <c r="AX123" i="9"/>
  <c r="AY123" i="9" s="1"/>
  <c r="AP123" i="9"/>
  <c r="AQ123" i="9" s="1"/>
  <c r="AH123" i="9"/>
  <c r="Z123" i="9"/>
  <c r="AA123" i="9" s="1"/>
  <c r="R123" i="9"/>
  <c r="S123" i="9" s="1"/>
  <c r="CJ123" i="9"/>
  <c r="CK123" i="9" s="1"/>
  <c r="CB123" i="9"/>
  <c r="CC123" i="9" s="1"/>
  <c r="BT123" i="9"/>
  <c r="BU123" i="9" s="1"/>
  <c r="BL123" i="9"/>
  <c r="BM123" i="9" s="1"/>
  <c r="BD123" i="9"/>
  <c r="BE123" i="9" s="1"/>
  <c r="AV123" i="9"/>
  <c r="AW123" i="9" s="1"/>
  <c r="AN123" i="9"/>
  <c r="AO123" i="9" s="1"/>
  <c r="CF123" i="9"/>
  <c r="CG123" i="9" s="1"/>
  <c r="BX123" i="9"/>
  <c r="BY123" i="9" s="1"/>
  <c r="BP123" i="9"/>
  <c r="BH123" i="9"/>
  <c r="BI123" i="9" s="1"/>
  <c r="AZ123" i="9"/>
  <c r="AR123" i="9"/>
  <c r="AS123" i="9" s="1"/>
  <c r="AJ123" i="9"/>
  <c r="AK123" i="9" s="1"/>
  <c r="AB123" i="9"/>
  <c r="AC123" i="9" s="1"/>
  <c r="T123" i="9"/>
  <c r="U123" i="9" s="1"/>
  <c r="CH123" i="9"/>
  <c r="CI123" i="9" s="1"/>
  <c r="BJ123" i="9"/>
  <c r="BK123" i="9" s="1"/>
  <c r="X123" i="9"/>
  <c r="Y123" i="9" s="1"/>
  <c r="AL123" i="9"/>
  <c r="AM123" i="9" s="1"/>
  <c r="V123" i="9"/>
  <c r="W123" i="9" s="1"/>
  <c r="BR123" i="9"/>
  <c r="BS123" i="9" s="1"/>
  <c r="AD123" i="9"/>
  <c r="AE123" i="9" s="1"/>
  <c r="AF123" i="9"/>
  <c r="AG123" i="9" s="1"/>
  <c r="BQ123" i="9"/>
  <c r="BB123" i="9"/>
  <c r="BC123" i="9" s="1"/>
  <c r="BA123" i="9"/>
  <c r="BZ123" i="9"/>
  <c r="CA123" i="9" s="1"/>
  <c r="AT123" i="9"/>
  <c r="AU123" i="9" s="1"/>
  <c r="AI123" i="9"/>
  <c r="J94" i="9"/>
  <c r="P94" i="9" s="1"/>
  <c r="T102" i="9"/>
  <c r="U102" i="9" s="1"/>
  <c r="AL102" i="9"/>
  <c r="AM102" i="9" s="1"/>
  <c r="CF102" i="9"/>
  <c r="CG102" i="9" s="1"/>
  <c r="AI103" i="9"/>
  <c r="BF103" i="9"/>
  <c r="CC103" i="9"/>
  <c r="BN110" i="9"/>
  <c r="BO110" i="9" s="1"/>
  <c r="X116" i="9"/>
  <c r="CF113" i="9"/>
  <c r="CG113" i="9" s="1"/>
  <c r="BX113" i="9"/>
  <c r="BP113" i="9"/>
  <c r="BQ113" i="9" s="1"/>
  <c r="BH113" i="9"/>
  <c r="BI113" i="9" s="1"/>
  <c r="AZ113" i="9"/>
  <c r="AR113" i="9"/>
  <c r="AS113" i="9" s="1"/>
  <c r="AJ113" i="9"/>
  <c r="AK113" i="9" s="1"/>
  <c r="AB113" i="9"/>
  <c r="AC113" i="9" s="1"/>
  <c r="T113" i="9"/>
  <c r="U113" i="9" s="1"/>
  <c r="CL113" i="9"/>
  <c r="CM113" i="9" s="1"/>
  <c r="CD113" i="9"/>
  <c r="CE113" i="9" s="1"/>
  <c r="BV113" i="9"/>
  <c r="BW113" i="9" s="1"/>
  <c r="BN113" i="9"/>
  <c r="BO113" i="9" s="1"/>
  <c r="BF113" i="9"/>
  <c r="BG113" i="9" s="1"/>
  <c r="AX113" i="9"/>
  <c r="AY113" i="9" s="1"/>
  <c r="AP113" i="9"/>
  <c r="AQ113" i="9" s="1"/>
  <c r="AH113" i="9"/>
  <c r="AI113" i="9" s="1"/>
  <c r="Z113" i="9"/>
  <c r="AA113" i="9" s="1"/>
  <c r="R113" i="9"/>
  <c r="S113" i="9" s="1"/>
  <c r="CJ113" i="9"/>
  <c r="CK113" i="9" s="1"/>
  <c r="CB113" i="9"/>
  <c r="BT113" i="9"/>
  <c r="BU113" i="9" s="1"/>
  <c r="BL113" i="9"/>
  <c r="BM113" i="9" s="1"/>
  <c r="BD113" i="9"/>
  <c r="BE113" i="9" s="1"/>
  <c r="AV113" i="9"/>
  <c r="AW113" i="9" s="1"/>
  <c r="AN113" i="9"/>
  <c r="AO113" i="9" s="1"/>
  <c r="AF113" i="9"/>
  <c r="AG113" i="9" s="1"/>
  <c r="X113" i="9"/>
  <c r="Y113" i="9" s="1"/>
  <c r="CH113" i="9"/>
  <c r="CI113" i="9" s="1"/>
  <c r="BZ113" i="9"/>
  <c r="CA113" i="9" s="1"/>
  <c r="BR113" i="9"/>
  <c r="BS113" i="9" s="1"/>
  <c r="BJ113" i="9"/>
  <c r="BK113" i="9" s="1"/>
  <c r="BB113" i="9"/>
  <c r="BC113" i="9" s="1"/>
  <c r="AT113" i="9"/>
  <c r="AU113" i="9" s="1"/>
  <c r="AL113" i="9"/>
  <c r="AM113" i="9" s="1"/>
  <c r="AD113" i="9"/>
  <c r="AE113" i="9" s="1"/>
  <c r="V113" i="9"/>
  <c r="W113" i="9" s="1"/>
  <c r="BY113" i="9"/>
  <c r="BA113" i="9"/>
  <c r="P111" i="9"/>
  <c r="CC113" i="9"/>
  <c r="P118" i="9"/>
  <c r="CJ130" i="9"/>
  <c r="CK130" i="9" s="1"/>
  <c r="CB130" i="9"/>
  <c r="CC130" i="9" s="1"/>
  <c r="BT130" i="9"/>
  <c r="BU130" i="9" s="1"/>
  <c r="BL130" i="9"/>
  <c r="BM130" i="9" s="1"/>
  <c r="BD130" i="9"/>
  <c r="BE130" i="9" s="1"/>
  <c r="AV130" i="9"/>
  <c r="AW130" i="9" s="1"/>
  <c r="AN130" i="9"/>
  <c r="AO130" i="9" s="1"/>
  <c r="AF130" i="9"/>
  <c r="AG130" i="9" s="1"/>
  <c r="X130" i="9"/>
  <c r="AU130" i="9"/>
  <c r="CH130" i="9"/>
  <c r="CI130" i="9" s="1"/>
  <c r="BZ130" i="9"/>
  <c r="CA130" i="9" s="1"/>
  <c r="BR130" i="9"/>
  <c r="BS130" i="9" s="1"/>
  <c r="BJ130" i="9"/>
  <c r="BK130" i="9" s="1"/>
  <c r="BB130" i="9"/>
  <c r="BC130" i="9" s="1"/>
  <c r="AT130" i="9"/>
  <c r="AL130" i="9"/>
  <c r="AM130" i="9" s="1"/>
  <c r="AD130" i="9"/>
  <c r="AE130" i="9" s="1"/>
  <c r="V130" i="9"/>
  <c r="W130" i="9" s="1"/>
  <c r="CL130" i="9"/>
  <c r="CM130" i="9" s="1"/>
  <c r="CD130" i="9"/>
  <c r="CE130" i="9" s="1"/>
  <c r="BV130" i="9"/>
  <c r="BN130" i="9"/>
  <c r="BO130" i="9" s="1"/>
  <c r="BF130" i="9"/>
  <c r="BG130" i="9" s="1"/>
  <c r="AX130" i="9"/>
  <c r="AY130" i="9" s="1"/>
  <c r="AP130" i="9"/>
  <c r="AQ130" i="9" s="1"/>
  <c r="AH130" i="9"/>
  <c r="AI130" i="9" s="1"/>
  <c r="Z130" i="9"/>
  <c r="AA130" i="9" s="1"/>
  <c r="R130" i="9"/>
  <c r="S130" i="9" s="1"/>
  <c r="BW130" i="9"/>
  <c r="AZ130" i="9"/>
  <c r="BA130" i="9" s="1"/>
  <c r="AB130" i="9"/>
  <c r="AC130" i="9" s="1"/>
  <c r="BP130" i="9"/>
  <c r="BQ130" i="9" s="1"/>
  <c r="AR130" i="9"/>
  <c r="AS130" i="9" s="1"/>
  <c r="Y130" i="9"/>
  <c r="AJ130" i="9"/>
  <c r="AK130" i="9" s="1"/>
  <c r="BX130" i="9"/>
  <c r="BY130" i="9" s="1"/>
  <c r="BH130" i="9"/>
  <c r="BI130" i="9" s="1"/>
  <c r="CF130" i="9"/>
  <c r="CG130" i="9" s="1"/>
  <c r="T130" i="9"/>
  <c r="U130" i="9" s="1"/>
  <c r="CH115" i="9"/>
  <c r="CI115" i="9" s="1"/>
  <c r="BZ115" i="9"/>
  <c r="CA115" i="9" s="1"/>
  <c r="BR115" i="9"/>
  <c r="BS115" i="9" s="1"/>
  <c r="BJ115" i="9"/>
  <c r="BK115" i="9" s="1"/>
  <c r="BB115" i="9"/>
  <c r="BC115" i="9" s="1"/>
  <c r="AT115" i="9"/>
  <c r="AU115" i="9" s="1"/>
  <c r="AL115" i="9"/>
  <c r="AM115" i="9" s="1"/>
  <c r="AD115" i="9"/>
  <c r="AE115" i="9" s="1"/>
  <c r="V115" i="9"/>
  <c r="W115" i="9" s="1"/>
  <c r="CG115" i="9"/>
  <c r="BA115" i="9"/>
  <c r="CF115" i="9"/>
  <c r="BX115" i="9"/>
  <c r="BY115" i="9" s="1"/>
  <c r="BP115" i="9"/>
  <c r="BQ115" i="9" s="1"/>
  <c r="BH115" i="9"/>
  <c r="BI115" i="9" s="1"/>
  <c r="AZ115" i="9"/>
  <c r="AR115" i="9"/>
  <c r="AS115" i="9" s="1"/>
  <c r="AJ115" i="9"/>
  <c r="AK115" i="9" s="1"/>
  <c r="AB115" i="9"/>
  <c r="AC115" i="9" s="1"/>
  <c r="T115" i="9"/>
  <c r="U115" i="9" s="1"/>
  <c r="CL115" i="9"/>
  <c r="CM115" i="9" s="1"/>
  <c r="CD115" i="9"/>
  <c r="CE115" i="9" s="1"/>
  <c r="BV115" i="9"/>
  <c r="BW115" i="9" s="1"/>
  <c r="BN115" i="9"/>
  <c r="BO115" i="9" s="1"/>
  <c r="BF115" i="9"/>
  <c r="BG115" i="9" s="1"/>
  <c r="AX115" i="9"/>
  <c r="AY115" i="9" s="1"/>
  <c r="AP115" i="9"/>
  <c r="AQ115" i="9" s="1"/>
  <c r="AH115" i="9"/>
  <c r="AI115" i="9" s="1"/>
  <c r="Z115" i="9"/>
  <c r="AA115" i="9" s="1"/>
  <c r="R115" i="9"/>
  <c r="S115" i="9" s="1"/>
  <c r="CJ115" i="9"/>
  <c r="CK115" i="9" s="1"/>
  <c r="CB115" i="9"/>
  <c r="CC115" i="9" s="1"/>
  <c r="BT115" i="9"/>
  <c r="BU115" i="9" s="1"/>
  <c r="BL115" i="9"/>
  <c r="BM115" i="9" s="1"/>
  <c r="BD115" i="9"/>
  <c r="BE115" i="9" s="1"/>
  <c r="AV115" i="9"/>
  <c r="AW115" i="9" s="1"/>
  <c r="AN115" i="9"/>
  <c r="AO115" i="9" s="1"/>
  <c r="AF115" i="9"/>
  <c r="AG115" i="9" s="1"/>
  <c r="X115" i="9"/>
  <c r="Y115" i="9" s="1"/>
  <c r="CK126" i="9"/>
  <c r="CC126" i="9"/>
  <c r="BU126" i="9"/>
  <c r="BM126" i="9"/>
  <c r="BE126" i="9"/>
  <c r="AW126" i="9"/>
  <c r="AO126" i="9"/>
  <c r="AG126" i="9"/>
  <c r="Y126" i="9"/>
  <c r="CJ126" i="9"/>
  <c r="CB126" i="9"/>
  <c r="BT126" i="9"/>
  <c r="BL126" i="9"/>
  <c r="BD126" i="9"/>
  <c r="AV126" i="9"/>
  <c r="AN126" i="9"/>
  <c r="AF126" i="9"/>
  <c r="X126" i="9"/>
  <c r="CI126" i="9"/>
  <c r="CA126" i="9"/>
  <c r="BS126" i="9"/>
  <c r="BK126" i="9"/>
  <c r="BC126" i="9"/>
  <c r="AU126" i="9"/>
  <c r="AM126" i="9"/>
  <c r="AE126" i="9"/>
  <c r="W126" i="9"/>
  <c r="CH126" i="9"/>
  <c r="BZ126" i="9"/>
  <c r="BR126" i="9"/>
  <c r="BJ126" i="9"/>
  <c r="BB126" i="9"/>
  <c r="AT126" i="9"/>
  <c r="AL126" i="9"/>
  <c r="AD126" i="9"/>
  <c r="V126" i="9"/>
  <c r="CM126" i="9"/>
  <c r="CE126" i="9"/>
  <c r="BW126" i="9"/>
  <c r="BO126" i="9"/>
  <c r="BG126" i="9"/>
  <c r="AY126" i="9"/>
  <c r="AQ126" i="9"/>
  <c r="AI126" i="9"/>
  <c r="AA126" i="9"/>
  <c r="S126" i="9"/>
  <c r="CD126" i="9"/>
  <c r="BH126" i="9"/>
  <c r="AK126" i="9"/>
  <c r="R126" i="9"/>
  <c r="BY126" i="9"/>
  <c r="BF126" i="9"/>
  <c r="AJ126" i="9"/>
  <c r="BX126" i="9"/>
  <c r="BA126" i="9"/>
  <c r="AH126" i="9"/>
  <c r="BV126" i="9"/>
  <c r="AZ126" i="9"/>
  <c r="AC126" i="9"/>
  <c r="CG126" i="9"/>
  <c r="BN126" i="9"/>
  <c r="AR126" i="9"/>
  <c r="U126" i="9"/>
  <c r="AS126" i="9"/>
  <c r="CJ131" i="9"/>
  <c r="CK131" i="9" s="1"/>
  <c r="CB131" i="9"/>
  <c r="CC131" i="9" s="1"/>
  <c r="BT131" i="9"/>
  <c r="BU131" i="9" s="1"/>
  <c r="BL131" i="9"/>
  <c r="BM131" i="9" s="1"/>
  <c r="BD131" i="9"/>
  <c r="BE131" i="9" s="1"/>
  <c r="AV131" i="9"/>
  <c r="AW131" i="9" s="1"/>
  <c r="BQ131" i="9"/>
  <c r="BB131" i="9"/>
  <c r="BC131" i="9" s="1"/>
  <c r="AP131" i="9"/>
  <c r="AQ131" i="9" s="1"/>
  <c r="AF131" i="9"/>
  <c r="AG131" i="9" s="1"/>
  <c r="V131" i="9"/>
  <c r="W131" i="9" s="1"/>
  <c r="BZ131" i="9"/>
  <c r="CA131" i="9" s="1"/>
  <c r="BN131" i="9"/>
  <c r="BO131" i="9" s="1"/>
  <c r="AZ131" i="9"/>
  <c r="BA131" i="9" s="1"/>
  <c r="AD131" i="9"/>
  <c r="AE131" i="9" s="1"/>
  <c r="CL131" i="9"/>
  <c r="CM131" i="9" s="1"/>
  <c r="BX131" i="9"/>
  <c r="BY131" i="9" s="1"/>
  <c r="AN131" i="9"/>
  <c r="AO131" i="9" s="1"/>
  <c r="AB131" i="9"/>
  <c r="AC131" i="9" s="1"/>
  <c r="T131" i="9"/>
  <c r="U131" i="9" s="1"/>
  <c r="BJ131" i="9"/>
  <c r="BK131" i="9" s="1"/>
  <c r="AX131" i="9"/>
  <c r="AY131" i="9" s="1"/>
  <c r="AL131" i="9"/>
  <c r="AM131" i="9" s="1"/>
  <c r="BR131" i="9"/>
  <c r="BS131" i="9" s="1"/>
  <c r="BF131" i="9"/>
  <c r="BG131" i="9" s="1"/>
  <c r="AR131" i="9"/>
  <c r="AS131" i="9" s="1"/>
  <c r="AH131" i="9"/>
  <c r="AI131" i="9" s="1"/>
  <c r="X131" i="9"/>
  <c r="Y131" i="9" s="1"/>
  <c r="Z131" i="9"/>
  <c r="AA131" i="9" s="1"/>
  <c r="CH131" i="9"/>
  <c r="CI131" i="9" s="1"/>
  <c r="CF131" i="9"/>
  <c r="CG131" i="9" s="1"/>
  <c r="CD131" i="9"/>
  <c r="CE131" i="9" s="1"/>
  <c r="AT131" i="9"/>
  <c r="AU131" i="9" s="1"/>
  <c r="R131" i="9"/>
  <c r="S131" i="9" s="1"/>
  <c r="BP131" i="9"/>
  <c r="BV131" i="9"/>
  <c r="BW131" i="9" s="1"/>
  <c r="AJ131" i="9"/>
  <c r="AK131" i="9" s="1"/>
  <c r="CG132" i="9"/>
  <c r="BY132" i="9"/>
  <c r="BQ132" i="9"/>
  <c r="BI132" i="9"/>
  <c r="BA132" i="9"/>
  <c r="AS132" i="9"/>
  <c r="AK132" i="9"/>
  <c r="AC132" i="9"/>
  <c r="U132" i="9"/>
  <c r="CF132" i="9"/>
  <c r="BX132" i="9"/>
  <c r="BP132" i="9"/>
  <c r="BH132" i="9"/>
  <c r="AZ132" i="9"/>
  <c r="AR132" i="9"/>
  <c r="AJ132" i="9"/>
  <c r="AB132" i="9"/>
  <c r="T132" i="9"/>
  <c r="CL132" i="9"/>
  <c r="CD132" i="9"/>
  <c r="BV132" i="9"/>
  <c r="BN132" i="9"/>
  <c r="BF132" i="9"/>
  <c r="AX132" i="9"/>
  <c r="AP132" i="9"/>
  <c r="AH132" i="9"/>
  <c r="Z132" i="9"/>
  <c r="R132" i="9"/>
  <c r="CE132" i="9"/>
  <c r="BS132" i="9"/>
  <c r="BE132" i="9"/>
  <c r="AT132" i="9"/>
  <c r="AF132" i="9"/>
  <c r="S132" i="9"/>
  <c r="CC132" i="9"/>
  <c r="BR132" i="9"/>
  <c r="BD132" i="9"/>
  <c r="AQ132" i="9"/>
  <c r="AE132" i="9"/>
  <c r="CB132" i="9"/>
  <c r="BO132" i="9"/>
  <c r="BC132" i="9"/>
  <c r="AO132" i="9"/>
  <c r="AD132" i="9"/>
  <c r="CM132" i="9"/>
  <c r="CA132" i="9"/>
  <c r="BM132" i="9"/>
  <c r="BB132" i="9"/>
  <c r="AN132" i="9"/>
  <c r="AA132" i="9"/>
  <c r="CI132" i="9"/>
  <c r="BU132" i="9"/>
  <c r="BJ132" i="9"/>
  <c r="AV132" i="9"/>
  <c r="AI132" i="9"/>
  <c r="W132" i="9"/>
  <c r="BK132" i="9"/>
  <c r="Y132" i="9"/>
  <c r="CK132" i="9"/>
  <c r="BG132" i="9"/>
  <c r="X132" i="9"/>
  <c r="CJ132" i="9"/>
  <c r="AY132" i="9"/>
  <c r="V132" i="9"/>
  <c r="CH132" i="9"/>
  <c r="AW132" i="9"/>
  <c r="BT132" i="9"/>
  <c r="AL132" i="9"/>
  <c r="BL132" i="9"/>
  <c r="AU132" i="9"/>
  <c r="AM132" i="9"/>
  <c r="AG132" i="9"/>
  <c r="BZ132" i="9"/>
  <c r="J121" i="9"/>
  <c r="P121" i="9" s="1"/>
  <c r="J124" i="9"/>
  <c r="P124" i="9" s="1"/>
  <c r="T126" i="9"/>
  <c r="BQ126" i="9"/>
  <c r="Z126" i="9"/>
  <c r="CF126" i="9"/>
  <c r="BW132" i="9"/>
  <c r="AB126" i="9"/>
  <c r="CL126" i="9"/>
  <c r="BH131" i="9"/>
  <c r="BI131" i="9" s="1"/>
  <c r="CL138" i="9"/>
  <c r="CM138" i="9" s="1"/>
  <c r="CD138" i="9"/>
  <c r="CE138" i="9" s="1"/>
  <c r="BV138" i="9"/>
  <c r="BW138" i="9" s="1"/>
  <c r="BN138" i="9"/>
  <c r="BO138" i="9" s="1"/>
  <c r="BF138" i="9"/>
  <c r="BG138" i="9" s="1"/>
  <c r="AX138" i="9"/>
  <c r="AY138" i="9" s="1"/>
  <c r="AP138" i="9"/>
  <c r="AQ138" i="9" s="1"/>
  <c r="AH138" i="9"/>
  <c r="AI138" i="9" s="1"/>
  <c r="Z138" i="9"/>
  <c r="AA138" i="9" s="1"/>
  <c r="R138" i="9"/>
  <c r="S138" i="9" s="1"/>
  <c r="CJ138" i="9"/>
  <c r="CK138" i="9" s="1"/>
  <c r="CB138" i="9"/>
  <c r="CC138" i="9" s="1"/>
  <c r="BT138" i="9"/>
  <c r="BU138" i="9" s="1"/>
  <c r="BL138" i="9"/>
  <c r="BM138" i="9" s="1"/>
  <c r="BD138" i="9"/>
  <c r="BE138" i="9" s="1"/>
  <c r="AV138" i="9"/>
  <c r="AW138" i="9" s="1"/>
  <c r="AN138" i="9"/>
  <c r="AO138" i="9" s="1"/>
  <c r="AF138" i="9"/>
  <c r="AG138" i="9" s="1"/>
  <c r="X138" i="9"/>
  <c r="Y138" i="9" s="1"/>
  <c r="CF138" i="9"/>
  <c r="CG138" i="9" s="1"/>
  <c r="BP138" i="9"/>
  <c r="BQ138" i="9" s="1"/>
  <c r="AZ138" i="9"/>
  <c r="BA138" i="9" s="1"/>
  <c r="AJ138" i="9"/>
  <c r="AK138" i="9" s="1"/>
  <c r="T138" i="9"/>
  <c r="U138" i="9" s="1"/>
  <c r="CA138" i="9"/>
  <c r="BZ138" i="9"/>
  <c r="BJ138" i="9"/>
  <c r="BK138" i="9" s="1"/>
  <c r="AT138" i="9"/>
  <c r="AU138" i="9" s="1"/>
  <c r="AD138" i="9"/>
  <c r="AE138" i="9" s="1"/>
  <c r="CH138" i="9"/>
  <c r="CI138" i="9" s="1"/>
  <c r="BR138" i="9"/>
  <c r="BS138" i="9" s="1"/>
  <c r="BB138" i="9"/>
  <c r="AL138" i="9"/>
  <c r="AM138" i="9" s="1"/>
  <c r="V138" i="9"/>
  <c r="W138" i="9"/>
  <c r="BH138" i="9"/>
  <c r="BI138" i="9" s="1"/>
  <c r="BC138" i="9"/>
  <c r="BX138" i="9"/>
  <c r="BY138" i="9" s="1"/>
  <c r="AB138" i="9"/>
  <c r="AC138" i="9" s="1"/>
  <c r="AR138" i="9"/>
  <c r="AS138" i="9" s="1"/>
  <c r="P127" i="9"/>
  <c r="CK136" i="9"/>
  <c r="CC136" i="9"/>
  <c r="BU136" i="9"/>
  <c r="BM136" i="9"/>
  <c r="BE136" i="9"/>
  <c r="AW136" i="9"/>
  <c r="AO136" i="9"/>
  <c r="AG136" i="9"/>
  <c r="Y136" i="9"/>
  <c r="CJ136" i="9"/>
  <c r="CB136" i="9"/>
  <c r="BT136" i="9"/>
  <c r="BL136" i="9"/>
  <c r="BD136" i="9"/>
  <c r="AV136" i="9"/>
  <c r="AN136" i="9"/>
  <c r="AF136" i="9"/>
  <c r="X136" i="9"/>
  <c r="CI136" i="9"/>
  <c r="CA136" i="9"/>
  <c r="BS136" i="9"/>
  <c r="BK136" i="9"/>
  <c r="BC136" i="9"/>
  <c r="AU136" i="9"/>
  <c r="AM136" i="9"/>
  <c r="AE136" i="9"/>
  <c r="W136" i="9"/>
  <c r="CH136" i="9"/>
  <c r="BZ136" i="9"/>
  <c r="BR136" i="9"/>
  <c r="BJ136" i="9"/>
  <c r="BB136" i="9"/>
  <c r="AT136" i="9"/>
  <c r="AL136" i="9"/>
  <c r="AD136" i="9"/>
  <c r="V136" i="9"/>
  <c r="CG136" i="9"/>
  <c r="BQ136" i="9"/>
  <c r="BA136" i="9"/>
  <c r="AK136" i="9"/>
  <c r="U136" i="9"/>
  <c r="CF136" i="9"/>
  <c r="BP136" i="9"/>
  <c r="AZ136" i="9"/>
  <c r="AJ136" i="9"/>
  <c r="T136" i="9"/>
  <c r="CE136" i="9"/>
  <c r="BO136" i="9"/>
  <c r="AY136" i="9"/>
  <c r="AI136" i="9"/>
  <c r="S136" i="9"/>
  <c r="CD136" i="9"/>
  <c r="BN136" i="9"/>
  <c r="AX136" i="9"/>
  <c r="AH136" i="9"/>
  <c r="R136" i="9"/>
  <c r="CM136" i="9"/>
  <c r="BW136" i="9"/>
  <c r="BG136" i="9"/>
  <c r="AQ136" i="9"/>
  <c r="AA136" i="9"/>
  <c r="BY136" i="9"/>
  <c r="AP136" i="9"/>
  <c r="BX136" i="9"/>
  <c r="AC136" i="9"/>
  <c r="BV136" i="9"/>
  <c r="AB136" i="9"/>
  <c r="BI136" i="9"/>
  <c r="Z136" i="9"/>
  <c r="AS136" i="9"/>
  <c r="CH137" i="9"/>
  <c r="BZ137" i="9"/>
  <c r="BR137" i="9"/>
  <c r="BJ137" i="9"/>
  <c r="BB137" i="9"/>
  <c r="AT137" i="9"/>
  <c r="AL137" i="9"/>
  <c r="AD137" i="9"/>
  <c r="V137" i="9"/>
  <c r="CG137" i="9"/>
  <c r="BY137" i="9"/>
  <c r="BQ137" i="9"/>
  <c r="BI137" i="9"/>
  <c r="BA137" i="9"/>
  <c r="AS137" i="9"/>
  <c r="AK137" i="9"/>
  <c r="AC137" i="9"/>
  <c r="U137" i="9"/>
  <c r="CF137" i="9"/>
  <c r="BX137" i="9"/>
  <c r="BP137" i="9"/>
  <c r="BH137" i="9"/>
  <c r="AZ137" i="9"/>
  <c r="AR137" i="9"/>
  <c r="AJ137" i="9"/>
  <c r="AB137" i="9"/>
  <c r="T137" i="9"/>
  <c r="CM137" i="9"/>
  <c r="CE137" i="9"/>
  <c r="BW137" i="9"/>
  <c r="BO137" i="9"/>
  <c r="BG137" i="9"/>
  <c r="AY137" i="9"/>
  <c r="AQ137" i="9"/>
  <c r="AI137" i="9"/>
  <c r="AA137" i="9"/>
  <c r="S137" i="9"/>
  <c r="CA137" i="9"/>
  <c r="BK137" i="9"/>
  <c r="AU137" i="9"/>
  <c r="AE137" i="9"/>
  <c r="CL137" i="9"/>
  <c r="BV137" i="9"/>
  <c r="BF137" i="9"/>
  <c r="AP137" i="9"/>
  <c r="Z137" i="9"/>
  <c r="CK137" i="9"/>
  <c r="BU137" i="9"/>
  <c r="BE137" i="9"/>
  <c r="AO137" i="9"/>
  <c r="Y137" i="9"/>
  <c r="CJ137" i="9"/>
  <c r="BT137" i="9"/>
  <c r="BD137" i="9"/>
  <c r="AN137" i="9"/>
  <c r="X137" i="9"/>
  <c r="CC137" i="9"/>
  <c r="BM137" i="9"/>
  <c r="AW137" i="9"/>
  <c r="AG137" i="9"/>
  <c r="AX137" i="9"/>
  <c r="CI137" i="9"/>
  <c r="AV137" i="9"/>
  <c r="CD137" i="9"/>
  <c r="AM137" i="9"/>
  <c r="CB137" i="9"/>
  <c r="AH137" i="9"/>
  <c r="BL137" i="9"/>
  <c r="R137" i="9"/>
  <c r="BC137" i="9"/>
  <c r="O122" i="9"/>
  <c r="BA128" i="9"/>
  <c r="AC128" i="9"/>
  <c r="CM128" i="9"/>
  <c r="AA128" i="9"/>
  <c r="CJ128" i="9"/>
  <c r="CK128" i="9" s="1"/>
  <c r="CB128" i="9"/>
  <c r="CC128" i="9" s="1"/>
  <c r="BT128" i="9"/>
  <c r="BU128" i="9" s="1"/>
  <c r="BL128" i="9"/>
  <c r="BM128" i="9" s="1"/>
  <c r="BD128" i="9"/>
  <c r="BE128" i="9" s="1"/>
  <c r="AV128" i="9"/>
  <c r="AW128" i="9" s="1"/>
  <c r="AN128" i="9"/>
  <c r="AO128" i="9" s="1"/>
  <c r="AF128" i="9"/>
  <c r="AG128" i="9" s="1"/>
  <c r="X128" i="9"/>
  <c r="Y128" i="9" s="1"/>
  <c r="CH128" i="9"/>
  <c r="CI128" i="9" s="1"/>
  <c r="BH128" i="9"/>
  <c r="BI128" i="9" s="1"/>
  <c r="AH128" i="9"/>
  <c r="AI128" i="9" s="1"/>
  <c r="V128" i="9"/>
  <c r="W128" i="9" s="1"/>
  <c r="CF128" i="9"/>
  <c r="CG128" i="9" s="1"/>
  <c r="BF128" i="9"/>
  <c r="BG128" i="9" s="1"/>
  <c r="AT128" i="9"/>
  <c r="AU128" i="9" s="1"/>
  <c r="T128" i="9"/>
  <c r="U128" i="9" s="1"/>
  <c r="CD128" i="9"/>
  <c r="CE128" i="9" s="1"/>
  <c r="BR128" i="9"/>
  <c r="BS128" i="9" s="1"/>
  <c r="AR128" i="9"/>
  <c r="AS128" i="9" s="1"/>
  <c r="R128" i="9"/>
  <c r="S128" i="9" s="1"/>
  <c r="BP128" i="9"/>
  <c r="BQ128" i="9" s="1"/>
  <c r="BC128" i="9"/>
  <c r="AP128" i="9"/>
  <c r="AQ128" i="9" s="1"/>
  <c r="AD128" i="9"/>
  <c r="AE128" i="9" s="1"/>
  <c r="BX128" i="9"/>
  <c r="BY128" i="9" s="1"/>
  <c r="BK128" i="9"/>
  <c r="AX128" i="9"/>
  <c r="AY128" i="9" s="1"/>
  <c r="AL128" i="9"/>
  <c r="AM128" i="9" s="1"/>
  <c r="AJ128" i="9"/>
  <c r="AK128" i="9" s="1"/>
  <c r="BN128" i="9"/>
  <c r="BO128" i="9" s="1"/>
  <c r="CF135" i="9"/>
  <c r="BX135" i="9"/>
  <c r="BP135" i="9"/>
  <c r="BH135" i="9"/>
  <c r="AZ135" i="9"/>
  <c r="AR135" i="9"/>
  <c r="AJ135" i="9"/>
  <c r="AB135" i="9"/>
  <c r="T135" i="9"/>
  <c r="CM135" i="9"/>
  <c r="CE135" i="9"/>
  <c r="BW135" i="9"/>
  <c r="BO135" i="9"/>
  <c r="BG135" i="9"/>
  <c r="AY135" i="9"/>
  <c r="AQ135" i="9"/>
  <c r="AI135" i="9"/>
  <c r="AA135" i="9"/>
  <c r="S135" i="9"/>
  <c r="CL135" i="9"/>
  <c r="CD135" i="9"/>
  <c r="BV135" i="9"/>
  <c r="BN135" i="9"/>
  <c r="BF135" i="9"/>
  <c r="AX135" i="9"/>
  <c r="AP135" i="9"/>
  <c r="AH135" i="9"/>
  <c r="Z135" i="9"/>
  <c r="R135" i="9"/>
  <c r="CK135" i="9"/>
  <c r="CC135" i="9"/>
  <c r="BU135" i="9"/>
  <c r="BM135" i="9"/>
  <c r="BE135" i="9"/>
  <c r="AW135" i="9"/>
  <c r="AO135" i="9"/>
  <c r="AG135" i="9"/>
  <c r="Y135" i="9"/>
  <c r="CA135" i="9"/>
  <c r="BK135" i="9"/>
  <c r="AU135" i="9"/>
  <c r="AE135" i="9"/>
  <c r="BZ135" i="9"/>
  <c r="BJ135" i="9"/>
  <c r="AT135" i="9"/>
  <c r="AD135" i="9"/>
  <c r="BY135" i="9"/>
  <c r="BI135" i="9"/>
  <c r="AS135" i="9"/>
  <c r="AC135" i="9"/>
  <c r="CJ135" i="9"/>
  <c r="BT135" i="9"/>
  <c r="BD135" i="9"/>
  <c r="AN135" i="9"/>
  <c r="X135" i="9"/>
  <c r="CG135" i="9"/>
  <c r="BQ135" i="9"/>
  <c r="BA135" i="9"/>
  <c r="AK135" i="9"/>
  <c r="U135" i="9"/>
  <c r="BL135" i="9"/>
  <c r="V135" i="9"/>
  <c r="BC135" i="9"/>
  <c r="BB135" i="9"/>
  <c r="CI135" i="9"/>
  <c r="AV135" i="9"/>
  <c r="BS135" i="9"/>
  <c r="AF135" i="9"/>
  <c r="BR135" i="9"/>
  <c r="BN137" i="9"/>
  <c r="BV128" i="9"/>
  <c r="BW128" i="9" s="1"/>
  <c r="CB135" i="9"/>
  <c r="BS137" i="9"/>
  <c r="AY139" i="9"/>
  <c r="AB139" i="9"/>
  <c r="AC139" i="9" s="1"/>
  <c r="BO139" i="9"/>
  <c r="AH139" i="9"/>
  <c r="CJ139" i="9"/>
  <c r="CK139" i="9" s="1"/>
  <c r="CB139" i="9"/>
  <c r="CC139" i="9" s="1"/>
  <c r="BT139" i="9"/>
  <c r="BU139" i="9" s="1"/>
  <c r="BL139" i="9"/>
  <c r="BM139" i="9" s="1"/>
  <c r="BD139" i="9"/>
  <c r="BE139" i="9" s="1"/>
  <c r="AV139" i="9"/>
  <c r="AN139" i="9"/>
  <c r="AO139" i="9" s="1"/>
  <c r="AF139" i="9"/>
  <c r="AG139" i="9" s="1"/>
  <c r="X139" i="9"/>
  <c r="Y139" i="9" s="1"/>
  <c r="CH139" i="9"/>
  <c r="CI139" i="9" s="1"/>
  <c r="BZ139" i="9"/>
  <c r="CA139" i="9" s="1"/>
  <c r="BR139" i="9"/>
  <c r="BS139" i="9" s="1"/>
  <c r="BJ139" i="9"/>
  <c r="BK139" i="9" s="1"/>
  <c r="BB139" i="9"/>
  <c r="BC139" i="9" s="1"/>
  <c r="AT139" i="9"/>
  <c r="AU139" i="9" s="1"/>
  <c r="AL139" i="9"/>
  <c r="AM139" i="9" s="1"/>
  <c r="AD139" i="9"/>
  <c r="AE139" i="9" s="1"/>
  <c r="V139" i="9"/>
  <c r="W139" i="9" s="1"/>
  <c r="BY139" i="9"/>
  <c r="BI139" i="9"/>
  <c r="AA139" i="9"/>
  <c r="CL139" i="9"/>
  <c r="CM139" i="9" s="1"/>
  <c r="BV139" i="9"/>
  <c r="BW139" i="9" s="1"/>
  <c r="BF139" i="9"/>
  <c r="BG139" i="9" s="1"/>
  <c r="AP139" i="9"/>
  <c r="AQ139" i="9" s="1"/>
  <c r="Z139" i="9"/>
  <c r="CF139" i="9"/>
  <c r="CG139" i="9" s="1"/>
  <c r="BP139" i="9"/>
  <c r="BQ139" i="9" s="1"/>
  <c r="AZ139" i="9"/>
  <c r="BA139" i="9" s="1"/>
  <c r="AJ139" i="9"/>
  <c r="AK139" i="9" s="1"/>
  <c r="T139" i="9"/>
  <c r="U139" i="9" s="1"/>
  <c r="AW139" i="9"/>
  <c r="AI139" i="9"/>
  <c r="CD139" i="9"/>
  <c r="CE139" i="9" s="1"/>
  <c r="AR139" i="9"/>
  <c r="AS139" i="9" s="1"/>
  <c r="CD105" i="9" l="1"/>
  <c r="CE105" i="9" s="1"/>
  <c r="R105" i="9"/>
  <c r="S105" i="9" s="1"/>
  <c r="AN105" i="9"/>
  <c r="BB105" i="9"/>
  <c r="BC105" i="9" s="1"/>
  <c r="BX105" i="9"/>
  <c r="BY105" i="9" s="1"/>
  <c r="BV105" i="9"/>
  <c r="BW105" i="9" s="1"/>
  <c r="AO105" i="9"/>
  <c r="AF105" i="9"/>
  <c r="AG105" i="9" s="1"/>
  <c r="AT105" i="9"/>
  <c r="AU105" i="9" s="1"/>
  <c r="AZ105" i="9"/>
  <c r="BA105" i="9" s="1"/>
  <c r="BF105" i="9"/>
  <c r="BG105" i="9" s="1"/>
  <c r="CB105" i="9"/>
  <c r="CC105" i="9" s="1"/>
  <c r="AD105" i="9"/>
  <c r="AE105" i="9" s="1"/>
  <c r="AR105" i="9"/>
  <c r="AS105" i="9" s="1"/>
  <c r="CL105" i="9"/>
  <c r="CM105" i="9" s="1"/>
  <c r="Z105" i="9"/>
  <c r="AA105" i="9" s="1"/>
  <c r="AV105" i="9"/>
  <c r="AW105" i="9" s="1"/>
  <c r="BJ105" i="9"/>
  <c r="BK105" i="9" s="1"/>
  <c r="AJ105" i="9"/>
  <c r="AK105" i="9" s="1"/>
  <c r="AB105" i="9"/>
  <c r="AC105" i="9" s="1"/>
  <c r="X105" i="9"/>
  <c r="Y105" i="9" s="1"/>
  <c r="BN105" i="9"/>
  <c r="BO105" i="9" s="1"/>
  <c r="BP77" i="9"/>
  <c r="BQ77" i="9" s="1"/>
  <c r="AZ77" i="9"/>
  <c r="BA77" i="9" s="1"/>
  <c r="Z77" i="9"/>
  <c r="AA77" i="9" s="1"/>
  <c r="Z58" i="9"/>
  <c r="BS58" i="9"/>
  <c r="T105" i="9"/>
  <c r="U105" i="9" s="1"/>
  <c r="BP70" i="9"/>
  <c r="BQ70" i="9" s="1"/>
  <c r="AB70" i="9"/>
  <c r="AC70" i="9" s="1"/>
  <c r="AX70" i="9"/>
  <c r="AY70" i="9" s="1"/>
  <c r="BD70" i="9"/>
  <c r="AF70" i="9"/>
  <c r="AG70" i="9" s="1"/>
  <c r="V70" i="9"/>
  <c r="W70" i="9" s="1"/>
  <c r="BE70" i="9"/>
  <c r="BH105" i="9"/>
  <c r="BI105" i="9" s="1"/>
  <c r="BL105" i="9"/>
  <c r="BM105" i="9" s="1"/>
  <c r="AX77" i="9"/>
  <c r="AY77" i="9" s="1"/>
  <c r="AD77" i="9"/>
  <c r="AE77" i="9" s="1"/>
  <c r="BR77" i="9"/>
  <c r="CF58" i="9"/>
  <c r="CF59" i="9"/>
  <c r="T59" i="9"/>
  <c r="U59" i="9" s="1"/>
  <c r="BN59" i="9"/>
  <c r="BO59" i="9" s="1"/>
  <c r="BK59" i="9"/>
  <c r="AV59" i="9"/>
  <c r="AW59" i="9" s="1"/>
  <c r="BA59" i="9"/>
  <c r="BX59" i="9"/>
  <c r="BJ59" i="9"/>
  <c r="BF59" i="9"/>
  <c r="BG59" i="9" s="1"/>
  <c r="BZ59" i="9"/>
  <c r="CA59" i="9" s="1"/>
  <c r="AN59" i="9"/>
  <c r="AO59" i="9" s="1"/>
  <c r="BY59" i="9"/>
  <c r="BP59" i="9"/>
  <c r="BQ59" i="9" s="1"/>
  <c r="V59" i="9"/>
  <c r="W59" i="9" s="1"/>
  <c r="AX59" i="9"/>
  <c r="AY59" i="9" s="1"/>
  <c r="AD59" i="9"/>
  <c r="AE59" i="9" s="1"/>
  <c r="AF59" i="9"/>
  <c r="AG59" i="9" s="1"/>
  <c r="BH59" i="9"/>
  <c r="BI59" i="9" s="1"/>
  <c r="AP59" i="9"/>
  <c r="AQ59" i="9" s="1"/>
  <c r="CJ59" i="9"/>
  <c r="CK59" i="9" s="1"/>
  <c r="X59" i="9"/>
  <c r="Y59" i="9" s="1"/>
  <c r="AZ59" i="9"/>
  <c r="AT59" i="9"/>
  <c r="AH59" i="9"/>
  <c r="AI59" i="9" s="1"/>
  <c r="CB59" i="9"/>
  <c r="CC59" i="9" s="1"/>
  <c r="AU59" i="9"/>
  <c r="AB59" i="9"/>
  <c r="AC59" i="9" s="1"/>
  <c r="BV59" i="9"/>
  <c r="BW59" i="9" s="1"/>
  <c r="BB59" i="9"/>
  <c r="BC59" i="9" s="1"/>
  <c r="BD59" i="9"/>
  <c r="BE59" i="9" s="1"/>
  <c r="AL59" i="9"/>
  <c r="AM59" i="9" s="1"/>
  <c r="CB55" i="9"/>
  <c r="CC55" i="9" s="1"/>
  <c r="CH55" i="9"/>
  <c r="CI55" i="9" s="1"/>
  <c r="V55" i="9"/>
  <c r="W55" i="9" s="1"/>
  <c r="AB55" i="9"/>
  <c r="AC55" i="9" s="1"/>
  <c r="AO55" i="9"/>
  <c r="BT55" i="9"/>
  <c r="BU55" i="9" s="1"/>
  <c r="BZ55" i="9"/>
  <c r="CA55" i="9" s="1"/>
  <c r="CF55" i="9"/>
  <c r="CG55" i="9" s="1"/>
  <c r="T55" i="9"/>
  <c r="U55" i="9" s="1"/>
  <c r="BL55" i="9"/>
  <c r="BM55" i="9" s="1"/>
  <c r="BR55" i="9"/>
  <c r="BS55" i="9" s="1"/>
  <c r="BX55" i="9"/>
  <c r="BY55" i="9" s="1"/>
  <c r="AI55" i="9"/>
  <c r="BD55" i="9"/>
  <c r="BE55" i="9" s="1"/>
  <c r="BJ55" i="9"/>
  <c r="BK55" i="9" s="1"/>
  <c r="BP55" i="9"/>
  <c r="BQ55" i="9" s="1"/>
  <c r="AH55" i="9"/>
  <c r="AV55" i="9"/>
  <c r="AW55" i="9" s="1"/>
  <c r="BB55" i="9"/>
  <c r="BC55" i="9" s="1"/>
  <c r="BH55" i="9"/>
  <c r="BI55" i="9" s="1"/>
  <c r="BN55" i="9"/>
  <c r="BO55" i="9" s="1"/>
  <c r="CJ55" i="9"/>
  <c r="CK55" i="9" s="1"/>
  <c r="X55" i="9"/>
  <c r="Y55" i="9" s="1"/>
  <c r="AD55" i="9"/>
  <c r="AE55" i="9" s="1"/>
  <c r="AJ55" i="9"/>
  <c r="AK55" i="9" s="1"/>
  <c r="AJ125" i="9"/>
  <c r="AY125" i="9"/>
  <c r="BN125" i="9"/>
  <c r="CC125" i="9"/>
  <c r="AB125" i="9"/>
  <c r="AQ125" i="9"/>
  <c r="BX125" i="9"/>
  <c r="CM125" i="9"/>
  <c r="AA125" i="9"/>
  <c r="AP125" i="9"/>
  <c r="BE125" i="9"/>
  <c r="BJ125" i="9"/>
  <c r="AU125" i="9"/>
  <c r="AN125" i="9"/>
  <c r="AK125" i="9"/>
  <c r="AV125" i="9"/>
  <c r="AR125" i="9"/>
  <c r="BG125" i="9"/>
  <c r="BV125" i="9"/>
  <c r="CK125" i="9"/>
  <c r="Y125" i="9"/>
  <c r="AD125" i="9"/>
  <c r="BF72" i="9"/>
  <c r="BG72" i="9" s="1"/>
  <c r="CB72" i="9"/>
  <c r="CC72" i="9" s="1"/>
  <c r="CH72" i="9"/>
  <c r="CI72" i="9" s="1"/>
  <c r="V72" i="9"/>
  <c r="W72" i="9" s="1"/>
  <c r="AB72" i="9"/>
  <c r="AC72" i="9" s="1"/>
  <c r="AX72" i="9"/>
  <c r="AY72" i="9" s="1"/>
  <c r="BT72" i="9"/>
  <c r="BU72" i="9" s="1"/>
  <c r="BZ72" i="9"/>
  <c r="CA72" i="9" s="1"/>
  <c r="CF72" i="9"/>
  <c r="CG72" i="9" s="1"/>
  <c r="AP72" i="9"/>
  <c r="AQ72" i="9" s="1"/>
  <c r="BL72" i="9"/>
  <c r="BM72" i="9" s="1"/>
  <c r="BR72" i="9"/>
  <c r="BS72" i="9" s="1"/>
  <c r="BK72" i="9"/>
  <c r="BP72" i="9"/>
  <c r="BQ72" i="9" s="1"/>
  <c r="AH72" i="9"/>
  <c r="AI72" i="9" s="1"/>
  <c r="BD72" i="9"/>
  <c r="BE72" i="9" s="1"/>
  <c r="BJ72" i="9"/>
  <c r="CM72" i="9"/>
  <c r="CL72" i="9"/>
  <c r="Z72" i="9"/>
  <c r="AA72" i="9" s="1"/>
  <c r="AV72" i="9"/>
  <c r="AW72" i="9" s="1"/>
  <c r="BB72" i="9"/>
  <c r="BC72" i="9" s="1"/>
  <c r="BN72" i="9"/>
  <c r="BO72" i="9" s="1"/>
  <c r="CJ72" i="9"/>
  <c r="CK72" i="9" s="1"/>
  <c r="X72" i="9"/>
  <c r="Y72" i="9" s="1"/>
  <c r="AD72" i="9"/>
  <c r="AE72" i="9" s="1"/>
  <c r="AR72" i="9"/>
  <c r="AS72" i="9" s="1"/>
  <c r="T54" i="9"/>
  <c r="U54" i="9" s="1"/>
  <c r="CG54" i="9"/>
  <c r="V54" i="9"/>
  <c r="W54" i="9" s="1"/>
  <c r="AH54" i="9"/>
  <c r="AI54" i="9" s="1"/>
  <c r="CB54" i="9"/>
  <c r="CC54" i="9" s="1"/>
  <c r="AL54" i="9"/>
  <c r="AM54" i="9" s="1"/>
  <c r="BX54" i="9"/>
  <c r="BY54" i="9" s="1"/>
  <c r="CL54" i="9"/>
  <c r="CM54" i="9" s="1"/>
  <c r="Z54" i="9"/>
  <c r="AA54" i="9" s="1"/>
  <c r="BT54" i="9"/>
  <c r="BU54" i="9" s="1"/>
  <c r="AR54" i="9"/>
  <c r="AS54" i="9" s="1"/>
  <c r="CD54" i="9"/>
  <c r="CE54" i="9" s="1"/>
  <c r="R54" i="9"/>
  <c r="S54" i="9" s="1"/>
  <c r="BL54" i="9"/>
  <c r="BM54" i="9" s="1"/>
  <c r="AB54" i="9"/>
  <c r="AC54" i="9" s="1"/>
  <c r="BV54" i="9"/>
  <c r="BW54" i="9" s="1"/>
  <c r="BR54" i="9"/>
  <c r="BS54" i="9" s="1"/>
  <c r="BD54" i="9"/>
  <c r="BE54" i="9" s="1"/>
  <c r="BZ54" i="9"/>
  <c r="CA54" i="9" s="1"/>
  <c r="CF54" i="9"/>
  <c r="BN54" i="9"/>
  <c r="BO54" i="9" s="1"/>
  <c r="AD54" i="9"/>
  <c r="AE54" i="9" s="1"/>
  <c r="AV54" i="9"/>
  <c r="AW54" i="9" s="1"/>
  <c r="AT54" i="9"/>
  <c r="AU54" i="9" s="1"/>
  <c r="AZ54" i="9"/>
  <c r="BA54" i="9"/>
  <c r="BJ54" i="9"/>
  <c r="BK54" i="9" s="1"/>
  <c r="AP54" i="9"/>
  <c r="AQ54" i="9" s="1"/>
  <c r="CJ54" i="9"/>
  <c r="CK54" i="9" s="1"/>
  <c r="X54" i="9"/>
  <c r="Y54" i="9" s="1"/>
  <c r="CL120" i="9"/>
  <c r="CM120" i="9" s="1"/>
  <c r="BV120" i="9"/>
  <c r="BW120" i="9" s="1"/>
  <c r="V105" i="9"/>
  <c r="W105" i="9" s="1"/>
  <c r="BT105" i="9"/>
  <c r="BU105" i="9" s="1"/>
  <c r="AF77" i="9"/>
  <c r="AG77" i="9" s="1"/>
  <c r="CD77" i="9"/>
  <c r="CE77" i="9" s="1"/>
  <c r="AC77" i="9"/>
  <c r="CL59" i="9"/>
  <c r="CM59" i="9" s="1"/>
  <c r="CB58" i="9"/>
  <c r="BY58" i="9"/>
  <c r="Z50" i="9"/>
  <c r="AL105" i="9"/>
  <c r="AM105" i="9" s="1"/>
  <c r="CJ105" i="9"/>
  <c r="CK105" i="9" s="1"/>
  <c r="AN77" i="9"/>
  <c r="AO77" i="9" s="1"/>
  <c r="BR59" i="9"/>
  <c r="BS59" i="9" s="1"/>
  <c r="AJ59" i="9"/>
  <c r="AK59" i="9" s="1"/>
  <c r="Y58" i="9"/>
  <c r="AP58" i="9"/>
  <c r="AF107" i="9"/>
  <c r="CM107" i="9"/>
  <c r="AA107" i="9"/>
  <c r="R107" i="9"/>
  <c r="BV107" i="9"/>
  <c r="AT107" i="9"/>
  <c r="W107" i="9"/>
  <c r="BP107" i="9"/>
  <c r="CJ107" i="9"/>
  <c r="X107" i="9"/>
  <c r="CE107" i="9"/>
  <c r="S107" i="9"/>
  <c r="CK107" i="9"/>
  <c r="BI107" i="9"/>
  <c r="AJ107" i="9"/>
  <c r="CC107" i="9"/>
  <c r="AG107" i="9"/>
  <c r="BT107" i="9"/>
  <c r="CA107" i="9"/>
  <c r="BO107" i="9"/>
  <c r="BY107" i="9"/>
  <c r="BJ107" i="9"/>
  <c r="AK107" i="9"/>
  <c r="CF107" i="9"/>
  <c r="T107" i="9"/>
  <c r="AE107" i="9"/>
  <c r="BE107" i="9"/>
  <c r="AN107" i="9"/>
  <c r="AU107" i="9"/>
  <c r="AI107" i="9"/>
  <c r="AC107" i="9"/>
  <c r="CH107" i="9"/>
  <c r="BH107" i="9"/>
  <c r="AH107" i="9"/>
  <c r="AO107" i="9"/>
  <c r="BB50" i="9"/>
  <c r="AW50" i="9"/>
  <c r="CA50" i="9"/>
  <c r="BH50" i="9"/>
  <c r="BS50" i="9"/>
  <c r="AG50" i="9"/>
  <c r="BW50" i="9"/>
  <c r="CH50" i="9"/>
  <c r="S50" i="9"/>
  <c r="BA50" i="9"/>
  <c r="BC50" i="9"/>
  <c r="AB77" i="9"/>
  <c r="AR77" i="9"/>
  <c r="AS77" i="9" s="1"/>
  <c r="BN77" i="9"/>
  <c r="BO77" i="9" s="1"/>
  <c r="CB77" i="9"/>
  <c r="CC77" i="9" s="1"/>
  <c r="CA77" i="9"/>
  <c r="BX77" i="9"/>
  <c r="BY77" i="9" s="1"/>
  <c r="BJ77" i="9"/>
  <c r="BK77" i="9" s="1"/>
  <c r="BF77" i="9"/>
  <c r="BG77" i="9" s="1"/>
  <c r="BT77" i="9"/>
  <c r="BU77" i="9" s="1"/>
  <c r="BS77" i="9"/>
  <c r="V77" i="9"/>
  <c r="W77" i="9" s="1"/>
  <c r="BH77" i="9"/>
  <c r="BI77" i="9" s="1"/>
  <c r="AP77" i="9"/>
  <c r="AQ77" i="9" s="1"/>
  <c r="BD77" i="9"/>
  <c r="BE77" i="9" s="1"/>
  <c r="AU77" i="9"/>
  <c r="CH77" i="9"/>
  <c r="CI77" i="9" s="1"/>
  <c r="AJ77" i="9"/>
  <c r="AK77" i="9" s="1"/>
  <c r="BZ77" i="9"/>
  <c r="AT77" i="9"/>
  <c r="CF77" i="9"/>
  <c r="CG77" i="9" s="1"/>
  <c r="BV77" i="9"/>
  <c r="BW77" i="9" s="1"/>
  <c r="CJ77" i="9"/>
  <c r="CK77" i="9" s="1"/>
  <c r="X77" i="9"/>
  <c r="Y77" i="9" s="1"/>
  <c r="BR105" i="9"/>
  <c r="BS105" i="9" s="1"/>
  <c r="AH105" i="9"/>
  <c r="AI105" i="9" s="1"/>
  <c r="AV77" i="9"/>
  <c r="AW77" i="9" s="1"/>
  <c r="CG59" i="9"/>
  <c r="CH59" i="9"/>
  <c r="CI59" i="9" s="1"/>
  <c r="AR59" i="9"/>
  <c r="AS59" i="9" s="1"/>
  <c r="R58" i="9"/>
  <c r="BZ58" i="9"/>
  <c r="Y50" i="9"/>
  <c r="BH54" i="9"/>
  <c r="BI54" i="9" s="1"/>
  <c r="P80" i="9"/>
  <c r="BZ105" i="9"/>
  <c r="CA105" i="9" s="1"/>
  <c r="AP105" i="9"/>
  <c r="AQ105" i="9" s="1"/>
  <c r="BL77" i="9"/>
  <c r="BM77" i="9" s="1"/>
  <c r="AL77" i="9"/>
  <c r="AM77" i="9" s="1"/>
  <c r="BB77" i="9"/>
  <c r="BC77" i="9" s="1"/>
  <c r="BL59" i="9"/>
  <c r="BM59" i="9" s="1"/>
  <c r="S58" i="9"/>
  <c r="BJ50" i="9"/>
  <c r="AE58" i="9"/>
  <c r="AU58" i="9"/>
  <c r="BB58" i="9"/>
  <c r="BA58" i="9"/>
  <c r="BH58" i="9"/>
  <c r="BO58" i="9"/>
  <c r="X58" i="9"/>
  <c r="BE58" i="9"/>
  <c r="AM58" i="9"/>
  <c r="AL58" i="9"/>
  <c r="AS58" i="9"/>
  <c r="AZ58" i="9"/>
  <c r="AY58" i="9"/>
  <c r="CJ58" i="9"/>
  <c r="BT58" i="9"/>
  <c r="W58" i="9"/>
  <c r="AD58" i="9"/>
  <c r="AK58" i="9"/>
  <c r="AJ58" i="9"/>
  <c r="AQ58" i="9"/>
  <c r="AW58" i="9"/>
  <c r="BM58" i="9"/>
  <c r="AH58" i="9"/>
  <c r="V58" i="9"/>
  <c r="AC58" i="9"/>
  <c r="T58" i="9"/>
  <c r="AI58" i="9"/>
  <c r="BU58" i="9"/>
  <c r="CI58" i="9"/>
  <c r="CC58" i="9"/>
  <c r="CL58" i="9"/>
  <c r="CD58" i="9"/>
  <c r="BN58" i="9"/>
  <c r="AA58" i="9"/>
  <c r="BL58" i="9"/>
  <c r="BC58" i="9"/>
  <c r="BR58" i="9"/>
  <c r="BI58" i="9"/>
  <c r="BP58" i="9"/>
  <c r="CE58" i="9"/>
  <c r="BD58" i="9"/>
  <c r="AV58" i="9"/>
  <c r="CH105" i="9"/>
  <c r="CI105" i="9" s="1"/>
  <c r="AX105" i="9"/>
  <c r="AY105" i="9" s="1"/>
  <c r="R77" i="9"/>
  <c r="S77" i="9" s="1"/>
  <c r="T77" i="9"/>
  <c r="U77" i="9" s="1"/>
  <c r="BT59" i="9"/>
  <c r="BU59" i="9" s="1"/>
  <c r="CM58" i="9"/>
  <c r="BK58" i="9"/>
  <c r="AD81" i="9"/>
  <c r="AE81" i="9" s="1"/>
  <c r="AX81" i="9"/>
  <c r="AY81" i="9" s="1"/>
  <c r="AK81" i="9"/>
  <c r="AF81" i="9"/>
  <c r="AG81" i="9" s="1"/>
  <c r="CH81" i="9"/>
  <c r="CI81" i="9" s="1"/>
  <c r="V81" i="9"/>
  <c r="W81" i="9" s="1"/>
  <c r="AP81" i="9"/>
  <c r="AQ81" i="9" s="1"/>
  <c r="BZ81" i="9"/>
  <c r="CA81" i="9" s="1"/>
  <c r="BR81" i="9"/>
  <c r="BS81" i="9" s="1"/>
  <c r="CL81" i="9"/>
  <c r="CM81" i="9" s="1"/>
  <c r="Z81" i="9"/>
  <c r="AA81" i="9" s="1"/>
  <c r="BP81" i="9"/>
  <c r="BQ81" i="9" s="1"/>
  <c r="AL81" i="9"/>
  <c r="AM81" i="9" s="1"/>
  <c r="BF81" i="9"/>
  <c r="BG81" i="9" s="1"/>
  <c r="AV81" i="9"/>
  <c r="AW81" i="9" s="1"/>
  <c r="AR81" i="9"/>
  <c r="AS81" i="9" s="1"/>
  <c r="AJ72" i="9"/>
  <c r="AK72" i="9" s="1"/>
  <c r="P76" i="9"/>
  <c r="U76" i="9" s="1"/>
  <c r="P112" i="9"/>
  <c r="P134" i="9"/>
  <c r="CD52" i="9"/>
  <c r="CE52" i="9" s="1"/>
  <c r="AX52" i="9"/>
  <c r="AY52" i="9" s="1"/>
  <c r="P89" i="9"/>
  <c r="P133" i="9"/>
  <c r="BZ76" i="9"/>
  <c r="BL76" i="9"/>
  <c r="AM76" i="9"/>
  <c r="BT76" i="9"/>
  <c r="AH76" i="9"/>
  <c r="BW76" i="9"/>
  <c r="AZ76" i="9"/>
  <c r="AD76" i="9"/>
  <c r="CH76" i="9"/>
  <c r="CI76" i="9"/>
  <c r="BK50" i="9"/>
  <c r="CB50" i="9"/>
  <c r="BF50" i="9"/>
  <c r="AQ50" i="9"/>
  <c r="AR50" i="9"/>
  <c r="AK50" i="9"/>
  <c r="AD50" i="9"/>
  <c r="BL50" i="9"/>
  <c r="W50" i="9"/>
  <c r="BN50" i="9"/>
  <c r="BG50" i="9"/>
  <c r="AZ50" i="9"/>
  <c r="AS50" i="9"/>
  <c r="AT50" i="9"/>
  <c r="BD50" i="9"/>
  <c r="CI50" i="9"/>
  <c r="CL50" i="9"/>
  <c r="CE50" i="9"/>
  <c r="BP50" i="9"/>
  <c r="BQ50" i="9"/>
  <c r="BR50" i="9"/>
  <c r="BP105" i="9"/>
  <c r="BQ105" i="9" s="1"/>
  <c r="CF105" i="9"/>
  <c r="CG105" i="9" s="1"/>
  <c r="AU50" i="9"/>
  <c r="BE50" i="9"/>
  <c r="CC50" i="9"/>
  <c r="CM50" i="9"/>
  <c r="BX50" i="9"/>
  <c r="CG50" i="9"/>
  <c r="BZ50" i="9"/>
  <c r="P85" i="9"/>
  <c r="AZ72" i="9"/>
  <c r="BA72" i="9" s="1"/>
  <c r="T72" i="9"/>
  <c r="U72" i="9" s="1"/>
  <c r="X50" i="9"/>
  <c r="AE50" i="9"/>
  <c r="AP50" i="9"/>
  <c r="AA50" i="9"/>
  <c r="BU50" i="9"/>
  <c r="U50" i="9"/>
  <c r="BM50" i="9"/>
  <c r="CJ50" i="9"/>
  <c r="BT50" i="9"/>
  <c r="AX50" i="9"/>
  <c r="AI50" i="9"/>
  <c r="AB50" i="9"/>
  <c r="AC50" i="9"/>
  <c r="V50" i="9"/>
  <c r="CG96" i="9"/>
  <c r="CF96" i="9"/>
  <c r="CE96" i="9"/>
  <c r="W96" i="9"/>
  <c r="BO96" i="9"/>
  <c r="AA96" i="9"/>
  <c r="U96" i="9"/>
  <c r="CC116" i="9"/>
  <c r="BR116" i="9"/>
  <c r="BP116" i="9"/>
  <c r="CC73" i="9"/>
  <c r="BF73" i="9"/>
  <c r="CA73" i="9"/>
  <c r="CH73" i="9"/>
  <c r="V73" i="9"/>
  <c r="AC73" i="9"/>
  <c r="AJ73" i="9"/>
  <c r="AY73" i="9"/>
  <c r="R73" i="9"/>
  <c r="CD73" i="9"/>
  <c r="BN73" i="9"/>
  <c r="BS73" i="9"/>
  <c r="BZ73" i="9"/>
  <c r="CG73" i="9"/>
  <c r="U73" i="9"/>
  <c r="AB73" i="9"/>
  <c r="AQ73" i="9"/>
  <c r="BV73" i="9"/>
  <c r="CL73" i="9"/>
  <c r="AV73" i="9"/>
  <c r="BK73" i="9"/>
  <c r="BR73" i="9"/>
  <c r="BY73" i="9"/>
  <c r="CF73" i="9"/>
  <c r="T73" i="9"/>
  <c r="AI73" i="9"/>
  <c r="BD73" i="9"/>
  <c r="BT73" i="9"/>
  <c r="Y73" i="9"/>
  <c r="BC73" i="9"/>
  <c r="BJ73" i="9"/>
  <c r="BQ73" i="9"/>
  <c r="BX73" i="9"/>
  <c r="CM73" i="9"/>
  <c r="AA73" i="9"/>
  <c r="AG73" i="9"/>
  <c r="AW73" i="9"/>
  <c r="CJ73" i="9"/>
  <c r="AU73" i="9"/>
  <c r="BB73" i="9"/>
  <c r="BI73" i="9"/>
  <c r="BP73" i="9"/>
  <c r="CE73" i="9"/>
  <c r="S73" i="9"/>
  <c r="BU73" i="9"/>
  <c r="Z73" i="9"/>
  <c r="X73" i="9"/>
  <c r="AM73" i="9"/>
  <c r="AT73" i="9"/>
  <c r="BA73" i="9"/>
  <c r="BH73" i="9"/>
  <c r="BW73" i="9"/>
  <c r="CB73" i="9"/>
  <c r="AX73" i="9"/>
  <c r="AP73" i="9"/>
  <c r="AO73" i="9"/>
  <c r="AE73" i="9"/>
  <c r="AL73" i="9"/>
  <c r="AS73" i="9"/>
  <c r="AZ73" i="9"/>
  <c r="BO73" i="9"/>
  <c r="BE73" i="9"/>
  <c r="AF73" i="9"/>
  <c r="BL73" i="9"/>
  <c r="AN73" i="9"/>
  <c r="AD73" i="9"/>
  <c r="CH135" i="9"/>
  <c r="AM135" i="9"/>
  <c r="AL135" i="9"/>
  <c r="W135" i="9"/>
  <c r="BF70" i="9"/>
  <c r="BG70" i="9" s="1"/>
  <c r="AP70" i="9"/>
  <c r="AQ70" i="9" s="1"/>
  <c r="BV70" i="9"/>
  <c r="BW70" i="9" s="1"/>
  <c r="R70" i="9"/>
  <c r="S70" i="9" s="1"/>
  <c r="CL70" i="9"/>
  <c r="CM70" i="9" s="1"/>
  <c r="CJ70" i="9"/>
  <c r="CK70" i="9" s="1"/>
  <c r="X70" i="9"/>
  <c r="Y70" i="9" s="1"/>
  <c r="BB70" i="9"/>
  <c r="BC70" i="9" s="1"/>
  <c r="BH70" i="9"/>
  <c r="BI70" i="9" s="1"/>
  <c r="BN70" i="9"/>
  <c r="BO70" i="9" s="1"/>
  <c r="CB70" i="9"/>
  <c r="CC70" i="9" s="1"/>
  <c r="AT70" i="9"/>
  <c r="AU70" i="9" s="1"/>
  <c r="AZ70" i="9"/>
  <c r="BA70" i="9" s="1"/>
  <c r="CD70" i="9"/>
  <c r="CE70" i="9" s="1"/>
  <c r="BT70" i="9"/>
  <c r="BU70" i="9" s="1"/>
  <c r="AL70" i="9"/>
  <c r="AR70" i="9"/>
  <c r="AS70" i="9" s="1"/>
  <c r="AH70" i="9"/>
  <c r="AI70" i="9" s="1"/>
  <c r="BL70" i="9"/>
  <c r="BM70" i="9" s="1"/>
  <c r="BK70" i="9"/>
  <c r="AD70" i="9"/>
  <c r="AE70" i="9" s="1"/>
  <c r="AJ70" i="9"/>
  <c r="AK70" i="9" s="1"/>
  <c r="AV70" i="9"/>
  <c r="AW70" i="9" s="1"/>
  <c r="BZ70" i="9"/>
  <c r="CA70" i="9" s="1"/>
  <c r="CF70" i="9"/>
  <c r="CG70" i="9" s="1"/>
  <c r="T70" i="9"/>
  <c r="U70" i="9" s="1"/>
  <c r="AM70" i="9"/>
  <c r="AN70" i="9"/>
  <c r="AO70" i="9" s="1"/>
  <c r="BR70" i="9"/>
  <c r="BS70" i="9" s="1"/>
  <c r="BX70" i="9"/>
  <c r="BY70" i="9" s="1"/>
  <c r="W73" i="9"/>
  <c r="BP126" i="9"/>
  <c r="BI126" i="9"/>
  <c r="AX126" i="9"/>
  <c r="AP126" i="9"/>
  <c r="BD53" i="9"/>
  <c r="BE53" i="9" s="1"/>
  <c r="X53" i="9"/>
  <c r="AV53" i="9"/>
  <c r="AW53" i="9" s="1"/>
  <c r="CJ53" i="9"/>
  <c r="AN53" i="9"/>
  <c r="AO53" i="9" s="1"/>
  <c r="AF53" i="9"/>
  <c r="AG53" i="9" s="1"/>
  <c r="CB53" i="9"/>
  <c r="BL53" i="9"/>
  <c r="BM53" i="9" s="1"/>
  <c r="BT53" i="9"/>
  <c r="BU53" i="9" s="1"/>
  <c r="BB53" i="9"/>
  <c r="BC53" i="9" s="1"/>
  <c r="BH53" i="9"/>
  <c r="BI53" i="9" s="1"/>
  <c r="BV53" i="9"/>
  <c r="BW53" i="9" s="1"/>
  <c r="AT53" i="9"/>
  <c r="AU53" i="9" s="1"/>
  <c r="AZ53" i="9"/>
  <c r="BA53" i="9" s="1"/>
  <c r="BN53" i="9"/>
  <c r="BO53" i="9" s="1"/>
  <c r="AL53" i="9"/>
  <c r="AM53" i="9" s="1"/>
  <c r="AR53" i="9"/>
  <c r="AS53" i="9" s="1"/>
  <c r="BF53" i="9"/>
  <c r="BG53" i="9" s="1"/>
  <c r="AD53" i="9"/>
  <c r="AE53" i="9" s="1"/>
  <c r="AJ53" i="9"/>
  <c r="AK53" i="9" s="1"/>
  <c r="AX53" i="9"/>
  <c r="AY53" i="9" s="1"/>
  <c r="CH53" i="9"/>
  <c r="CI53" i="9" s="1"/>
  <c r="V53" i="9"/>
  <c r="W53" i="9" s="1"/>
  <c r="Y53" i="9"/>
  <c r="AB53" i="9"/>
  <c r="AC53" i="9" s="1"/>
  <c r="CC53" i="9"/>
  <c r="AP53" i="9"/>
  <c r="AQ53" i="9" s="1"/>
  <c r="BZ53" i="9"/>
  <c r="CA53" i="9" s="1"/>
  <c r="CF53" i="9"/>
  <c r="CG53" i="9" s="1"/>
  <c r="T53" i="9"/>
  <c r="U53" i="9" s="1"/>
  <c r="AH53" i="9"/>
  <c r="AI53" i="9" s="1"/>
  <c r="BR53" i="9"/>
  <c r="BS53" i="9" s="1"/>
  <c r="BX53" i="9"/>
  <c r="BY53" i="9" s="1"/>
  <c r="CK53" i="9"/>
  <c r="CL53" i="9"/>
  <c r="CM53" i="9" s="1"/>
  <c r="Z53" i="9"/>
  <c r="AA53" i="9" s="1"/>
  <c r="BK80" i="9"/>
  <c r="AM80" i="9"/>
  <c r="CC80" i="9"/>
  <c r="CG80" i="9"/>
  <c r="U80" i="9"/>
  <c r="CL80" i="9"/>
  <c r="BZ80" i="9"/>
  <c r="BN80" i="9"/>
  <c r="BB80" i="9"/>
  <c r="AD80" i="9"/>
  <c r="T80" i="9"/>
  <c r="BU80" i="9"/>
  <c r="BY80" i="9"/>
  <c r="CM80" i="9"/>
  <c r="CA80" i="9"/>
  <c r="BO80" i="9"/>
  <c r="BC80" i="9"/>
  <c r="AQ80" i="9"/>
  <c r="AP80" i="9"/>
  <c r="R80" i="9"/>
  <c r="BM80" i="9"/>
  <c r="BQ80" i="9"/>
  <c r="CB80" i="9"/>
  <c r="BP80" i="9"/>
  <c r="BD80" i="9"/>
  <c r="AR80" i="9"/>
  <c r="AF80" i="9"/>
  <c r="CE80" i="9"/>
  <c r="BV80" i="9"/>
  <c r="BE80" i="9"/>
  <c r="BI80" i="9"/>
  <c r="BR80" i="9"/>
  <c r="BF80" i="9"/>
  <c r="AT80" i="9"/>
  <c r="AH80" i="9"/>
  <c r="V80" i="9"/>
  <c r="AZ80" i="9"/>
  <c r="AX80" i="9"/>
  <c r="AW80" i="9"/>
  <c r="BA80" i="9"/>
  <c r="BG80" i="9"/>
  <c r="AU80" i="9"/>
  <c r="AI80" i="9"/>
  <c r="W80" i="9"/>
  <c r="BJ80" i="9"/>
  <c r="AB80" i="9"/>
  <c r="S80" i="9"/>
  <c r="AO80" i="9"/>
  <c r="AS80" i="9"/>
  <c r="AV80" i="9"/>
  <c r="AJ80" i="9"/>
  <c r="X80" i="9"/>
  <c r="CH80" i="9"/>
  <c r="AE80" i="9"/>
  <c r="AN80" i="9"/>
  <c r="BT80" i="9"/>
  <c r="AG80" i="9"/>
  <c r="AK80" i="9"/>
  <c r="AL80" i="9"/>
  <c r="Z80" i="9"/>
  <c r="CI80" i="9"/>
  <c r="BW80" i="9"/>
  <c r="CF80" i="9"/>
  <c r="CD80" i="9"/>
  <c r="BS80" i="9"/>
  <c r="BS89" i="9"/>
  <c r="BM89" i="9"/>
  <c r="AW89" i="9"/>
  <c r="Y89" i="9"/>
  <c r="AV89" i="9"/>
  <c r="AE89" i="9"/>
  <c r="CK89" i="9"/>
  <c r="X89" i="9"/>
  <c r="BT89" i="9"/>
  <c r="CJ89" i="9"/>
  <c r="CK73" i="9"/>
  <c r="CI73" i="9"/>
  <c r="AD107" i="9"/>
  <c r="U107" i="9"/>
  <c r="V107" i="9"/>
  <c r="P86" i="9"/>
  <c r="V84" i="9"/>
  <c r="W84" i="9" s="1"/>
  <c r="CJ84" i="9"/>
  <c r="CK84" i="9" s="1"/>
  <c r="CH84" i="9"/>
  <c r="CI84" i="9" s="1"/>
  <c r="BR84" i="9"/>
  <c r="BS84" i="9" s="1"/>
  <c r="BL84" i="9"/>
  <c r="BM84" i="9" s="1"/>
  <c r="X84" i="9"/>
  <c r="Y84" i="9" s="1"/>
  <c r="AN84" i="9"/>
  <c r="AO84" i="9" s="1"/>
  <c r="CL103" i="9"/>
  <c r="CE103" i="9"/>
  <c r="Y103" i="9"/>
  <c r="CD103" i="9"/>
  <c r="S103" i="9"/>
  <c r="BG103" i="9"/>
  <c r="BN103" i="9"/>
  <c r="R103" i="9"/>
  <c r="BM103" i="9"/>
  <c r="AQ103" i="9"/>
  <c r="CK103" i="9"/>
  <c r="AP103" i="9"/>
  <c r="AO103" i="9"/>
  <c r="P75" i="9"/>
  <c r="BM75" i="9" s="1"/>
  <c r="AJ91" i="9"/>
  <c r="AI91" i="9"/>
  <c r="AH91" i="9"/>
  <c r="R91" i="9"/>
  <c r="CD91" i="9"/>
  <c r="BX91" i="9"/>
  <c r="BF91" i="9"/>
  <c r="AG58" i="9"/>
  <c r="AF58" i="9"/>
  <c r="CK58" i="9"/>
  <c r="BG58" i="9"/>
  <c r="AB58" i="9"/>
  <c r="AX58" i="9"/>
  <c r="BQ58" i="9"/>
  <c r="AT58" i="9"/>
  <c r="BV58" i="9"/>
  <c r="CA58" i="9"/>
  <c r="AF50" i="9"/>
  <c r="AN50" i="9"/>
  <c r="R50" i="9"/>
  <c r="CD50" i="9"/>
  <c r="AY50" i="9"/>
  <c r="T50" i="9"/>
  <c r="CF50" i="9"/>
  <c r="BI50" i="9"/>
  <c r="AL50" i="9"/>
  <c r="AF137" i="9"/>
  <c r="W137" i="9"/>
  <c r="BT134" i="9"/>
  <c r="BN134" i="9"/>
  <c r="BE134" i="9"/>
  <c r="AG134" i="9"/>
  <c r="S134" i="9"/>
  <c r="AF134" i="9"/>
  <c r="CM134" i="9"/>
  <c r="BQ134" i="9"/>
  <c r="BF136" i="9"/>
  <c r="CL136" i="9"/>
  <c r="BH136" i="9"/>
  <c r="AR136" i="9"/>
  <c r="AD56" i="9"/>
  <c r="AE56" i="9" s="1"/>
  <c r="CH56" i="9"/>
  <c r="CI56" i="9" s="1"/>
  <c r="V56" i="9"/>
  <c r="W56" i="9" s="1"/>
  <c r="BJ56" i="9"/>
  <c r="BK56" i="9" s="1"/>
  <c r="BZ56" i="9"/>
  <c r="CA56" i="9" s="1"/>
  <c r="BR56" i="9"/>
  <c r="BS56" i="9" s="1"/>
  <c r="BB56" i="9"/>
  <c r="BC56" i="9" s="1"/>
  <c r="AT56" i="9"/>
  <c r="AU56" i="9" s="1"/>
  <c r="AL56" i="9"/>
  <c r="AM56" i="9" s="1"/>
  <c r="AN58" i="9"/>
  <c r="AO58" i="9"/>
  <c r="BF58" i="9"/>
  <c r="BW58" i="9"/>
  <c r="AR58" i="9"/>
  <c r="U58" i="9"/>
  <c r="CG58" i="9"/>
  <c r="BJ58" i="9"/>
  <c r="AM50" i="9"/>
  <c r="AV50" i="9"/>
  <c r="AH50" i="9"/>
  <c r="AO50" i="9"/>
  <c r="BO50" i="9"/>
  <c r="AJ50" i="9"/>
  <c r="CK50" i="9"/>
  <c r="BY50" i="9"/>
  <c r="CH114" i="9"/>
  <c r="AP114" i="9"/>
  <c r="AR114" i="9"/>
  <c r="BX81" i="9"/>
  <c r="BY81" i="9" s="1"/>
  <c r="BH81" i="9"/>
  <c r="BI81" i="9" s="1"/>
  <c r="AG92" i="9"/>
  <c r="CB92" i="9"/>
  <c r="CA92" i="9"/>
  <c r="AA92" i="9"/>
  <c r="BA92" i="9"/>
  <c r="Y92" i="9"/>
  <c r="CL55" i="9"/>
  <c r="CM55" i="9" s="1"/>
  <c r="AX55" i="9"/>
  <c r="AY55" i="9" s="1"/>
  <c r="R55" i="9"/>
  <c r="S55" i="9" s="1"/>
  <c r="CD55" i="9"/>
  <c r="CE55" i="9" s="1"/>
  <c r="BV55" i="9"/>
  <c r="BW55" i="9" s="1"/>
  <c r="BF55" i="9"/>
  <c r="BG55" i="9" s="1"/>
  <c r="AP55" i="9"/>
  <c r="AQ55" i="9" s="1"/>
  <c r="Z55" i="9"/>
  <c r="AA55" i="9" s="1"/>
  <c r="CM69" i="9"/>
  <c r="CE69" i="9"/>
  <c r="BW69" i="9"/>
  <c r="BO69" i="9"/>
  <c r="BG69" i="9"/>
  <c r="AY69" i="9"/>
  <c r="AQ69" i="9"/>
  <c r="AI69" i="9"/>
  <c r="AA69" i="9"/>
  <c r="S69" i="9"/>
  <c r="CK69" i="9"/>
  <c r="CC69" i="9"/>
  <c r="CI69" i="9"/>
  <c r="CA69" i="9"/>
  <c r="BS69" i="9"/>
  <c r="BK69" i="9"/>
  <c r="BC69" i="9"/>
  <c r="AU69" i="9"/>
  <c r="AM69" i="9"/>
  <c r="AE69" i="9"/>
  <c r="W69" i="9"/>
  <c r="CH69" i="9"/>
  <c r="BV69" i="9"/>
  <c r="BL69" i="9"/>
  <c r="BA69" i="9"/>
  <c r="AP69" i="9"/>
  <c r="AF69" i="9"/>
  <c r="U69" i="9"/>
  <c r="BP69" i="9"/>
  <c r="Y69" i="9"/>
  <c r="CG69" i="9"/>
  <c r="BU69" i="9"/>
  <c r="BJ69" i="9"/>
  <c r="AZ69" i="9"/>
  <c r="AO69" i="9"/>
  <c r="AD69" i="9"/>
  <c r="T69" i="9"/>
  <c r="AT69" i="9"/>
  <c r="X69" i="9"/>
  <c r="CF69" i="9"/>
  <c r="BT69" i="9"/>
  <c r="BI69" i="9"/>
  <c r="AX69" i="9"/>
  <c r="AN69" i="9"/>
  <c r="AC69" i="9"/>
  <c r="R69" i="9"/>
  <c r="CL69" i="9"/>
  <c r="BD69" i="9"/>
  <c r="CD69" i="9"/>
  <c r="BR69" i="9"/>
  <c r="BH69" i="9"/>
  <c r="AW69" i="9"/>
  <c r="AL69" i="9"/>
  <c r="AB69" i="9"/>
  <c r="BE69" i="9"/>
  <c r="BN69" i="9"/>
  <c r="AH69" i="9"/>
  <c r="CB69" i="9"/>
  <c r="BQ69" i="9"/>
  <c r="BF69" i="9"/>
  <c r="AV69" i="9"/>
  <c r="AK69" i="9"/>
  <c r="Z69" i="9"/>
  <c r="BZ69" i="9"/>
  <c r="AJ69" i="9"/>
  <c r="BY69" i="9"/>
  <c r="AS69" i="9"/>
  <c r="V69" i="9"/>
  <c r="BX69" i="9"/>
  <c r="AR69" i="9"/>
  <c r="AG69" i="9"/>
  <c r="CJ69" i="9"/>
  <c r="BM69" i="9"/>
  <c r="BB69" i="9"/>
  <c r="CF62" i="9"/>
  <c r="BX62" i="9"/>
  <c r="BP62" i="9"/>
  <c r="BH62" i="9"/>
  <c r="AZ62" i="9"/>
  <c r="AR62" i="9"/>
  <c r="AJ62" i="9"/>
  <c r="AB62" i="9"/>
  <c r="T62" i="9"/>
  <c r="BS62" i="9"/>
  <c r="AE62" i="9"/>
  <c r="AD62" i="9"/>
  <c r="CM62" i="9"/>
  <c r="CE62" i="9"/>
  <c r="BW62" i="9"/>
  <c r="BO62" i="9"/>
  <c r="BG62" i="9"/>
  <c r="AY62" i="9"/>
  <c r="AQ62" i="9"/>
  <c r="AI62" i="9"/>
  <c r="AA62" i="9"/>
  <c r="S62" i="9"/>
  <c r="CI62" i="9"/>
  <c r="AU62" i="9"/>
  <c r="BZ62" i="9"/>
  <c r="AT62" i="9"/>
  <c r="CL62" i="9"/>
  <c r="CD62" i="9"/>
  <c r="BV62" i="9"/>
  <c r="BN62" i="9"/>
  <c r="BF62" i="9"/>
  <c r="AX62" i="9"/>
  <c r="AP62" i="9"/>
  <c r="AH62" i="9"/>
  <c r="Z62" i="9"/>
  <c r="R62" i="9"/>
  <c r="CA62" i="9"/>
  <c r="AM62" i="9"/>
  <c r="CH62" i="9"/>
  <c r="BB62" i="9"/>
  <c r="CK62" i="9"/>
  <c r="CC62" i="9"/>
  <c r="BU62" i="9"/>
  <c r="BM62" i="9"/>
  <c r="BE62" i="9"/>
  <c r="AW62" i="9"/>
  <c r="AO62" i="9"/>
  <c r="AG62" i="9"/>
  <c r="Y62" i="9"/>
  <c r="BC62" i="9"/>
  <c r="W62" i="9"/>
  <c r="BJ62" i="9"/>
  <c r="V62" i="9"/>
  <c r="CJ62" i="9"/>
  <c r="CB62" i="9"/>
  <c r="BT62" i="9"/>
  <c r="BL62" i="9"/>
  <c r="BD62" i="9"/>
  <c r="AV62" i="9"/>
  <c r="AN62" i="9"/>
  <c r="AF62" i="9"/>
  <c r="X62" i="9"/>
  <c r="BK62" i="9"/>
  <c r="BR62" i="9"/>
  <c r="AL62" i="9"/>
  <c r="CG62" i="9"/>
  <c r="U62" i="9"/>
  <c r="BY62" i="9"/>
  <c r="BQ62" i="9"/>
  <c r="BI62" i="9"/>
  <c r="AC62" i="9"/>
  <c r="BA62" i="9"/>
  <c r="AS62" i="9"/>
  <c r="AK62" i="9"/>
  <c r="CL121" i="9"/>
  <c r="CD121" i="9"/>
  <c r="BV121" i="9"/>
  <c r="BN121" i="9"/>
  <c r="CK121" i="9"/>
  <c r="CB121" i="9"/>
  <c r="BS121" i="9"/>
  <c r="BJ121" i="9"/>
  <c r="BB121" i="9"/>
  <c r="AT121" i="9"/>
  <c r="AL121" i="9"/>
  <c r="AD121" i="9"/>
  <c r="V121" i="9"/>
  <c r="CJ121" i="9"/>
  <c r="CA121" i="9"/>
  <c r="BR121" i="9"/>
  <c r="BI121" i="9"/>
  <c r="BA121" i="9"/>
  <c r="AS121" i="9"/>
  <c r="AK121" i="9"/>
  <c r="AC121" i="9"/>
  <c r="U121" i="9"/>
  <c r="CI121" i="9"/>
  <c r="BZ121" i="9"/>
  <c r="BQ121" i="9"/>
  <c r="BH121" i="9"/>
  <c r="AZ121" i="9"/>
  <c r="AR121" i="9"/>
  <c r="AJ121" i="9"/>
  <c r="AB121" i="9"/>
  <c r="T121" i="9"/>
  <c r="CE121" i="9"/>
  <c r="BU121" i="9"/>
  <c r="BL121" i="9"/>
  <c r="BD121" i="9"/>
  <c r="AV121" i="9"/>
  <c r="AN121" i="9"/>
  <c r="AF121" i="9"/>
  <c r="X121" i="9"/>
  <c r="BY121" i="9"/>
  <c r="BG121" i="9"/>
  <c r="AQ121" i="9"/>
  <c r="AA121" i="9"/>
  <c r="BX121" i="9"/>
  <c r="BF121" i="9"/>
  <c r="AP121" i="9"/>
  <c r="Z121" i="9"/>
  <c r="BW121" i="9"/>
  <c r="BE121" i="9"/>
  <c r="AO121" i="9"/>
  <c r="Y121" i="9"/>
  <c r="CM121" i="9"/>
  <c r="BT121" i="9"/>
  <c r="BC121" i="9"/>
  <c r="AM121" i="9"/>
  <c r="W121" i="9"/>
  <c r="CH121" i="9"/>
  <c r="BP121" i="9"/>
  <c r="AY121" i="9"/>
  <c r="AI121" i="9"/>
  <c r="S121" i="9"/>
  <c r="CF121" i="9"/>
  <c r="BM121" i="9"/>
  <c r="AW121" i="9"/>
  <c r="AG121" i="9"/>
  <c r="AU121" i="9"/>
  <c r="AH121" i="9"/>
  <c r="AE121" i="9"/>
  <c r="CC121" i="9"/>
  <c r="BO121" i="9"/>
  <c r="CG121" i="9"/>
  <c r="BK121" i="9"/>
  <c r="AX121" i="9"/>
  <c r="R121" i="9"/>
  <c r="CF79" i="9"/>
  <c r="BX79" i="9"/>
  <c r="BP79" i="9"/>
  <c r="BH79" i="9"/>
  <c r="AZ79" i="9"/>
  <c r="AR79" i="9"/>
  <c r="AJ79" i="9"/>
  <c r="AB79" i="9"/>
  <c r="T79" i="9"/>
  <c r="CJ79" i="9"/>
  <c r="CB79" i="9"/>
  <c r="BT79" i="9"/>
  <c r="BL79" i="9"/>
  <c r="BD79" i="9"/>
  <c r="AV79" i="9"/>
  <c r="AN79" i="9"/>
  <c r="AF79" i="9"/>
  <c r="X79" i="9"/>
  <c r="CD79" i="9"/>
  <c r="BS79" i="9"/>
  <c r="BI79" i="9"/>
  <c r="AX79" i="9"/>
  <c r="AM79" i="9"/>
  <c r="AC79" i="9"/>
  <c r="R79" i="9"/>
  <c r="CM79" i="9"/>
  <c r="CC79" i="9"/>
  <c r="BR79" i="9"/>
  <c r="BG79" i="9"/>
  <c r="AW79" i="9"/>
  <c r="AL79" i="9"/>
  <c r="AA79" i="9"/>
  <c r="CL79" i="9"/>
  <c r="CA79" i="9"/>
  <c r="BQ79" i="9"/>
  <c r="BF79" i="9"/>
  <c r="AU79" i="9"/>
  <c r="AK79" i="9"/>
  <c r="Z79" i="9"/>
  <c r="CK79" i="9"/>
  <c r="BZ79" i="9"/>
  <c r="BO79" i="9"/>
  <c r="BE79" i="9"/>
  <c r="AT79" i="9"/>
  <c r="AI79" i="9"/>
  <c r="Y79" i="9"/>
  <c r="CI79" i="9"/>
  <c r="BY79" i="9"/>
  <c r="BN79" i="9"/>
  <c r="BC79" i="9"/>
  <c r="AS79" i="9"/>
  <c r="AH79" i="9"/>
  <c r="W79" i="9"/>
  <c r="BW79" i="9"/>
  <c r="AY79" i="9"/>
  <c r="U79" i="9"/>
  <c r="BB79" i="9"/>
  <c r="BV79" i="9"/>
  <c r="AQ79" i="9"/>
  <c r="S79" i="9"/>
  <c r="AE79" i="9"/>
  <c r="BU79" i="9"/>
  <c r="AP79" i="9"/>
  <c r="BJ79" i="9"/>
  <c r="BM79" i="9"/>
  <c r="AO79" i="9"/>
  <c r="AD79" i="9"/>
  <c r="BK79" i="9"/>
  <c r="AG79" i="9"/>
  <c r="CH79" i="9"/>
  <c r="CG79" i="9"/>
  <c r="CE79" i="9"/>
  <c r="BA79" i="9"/>
  <c r="V79" i="9"/>
  <c r="CL64" i="9"/>
  <c r="CD64" i="9"/>
  <c r="BV64" i="9"/>
  <c r="BN64" i="9"/>
  <c r="BF64" i="9"/>
  <c r="AX64" i="9"/>
  <c r="AP64" i="9"/>
  <c r="AH64" i="9"/>
  <c r="Z64" i="9"/>
  <c r="R64" i="9"/>
  <c r="CH64" i="9"/>
  <c r="BZ64" i="9"/>
  <c r="BR64" i="9"/>
  <c r="BJ64" i="9"/>
  <c r="BB64" i="9"/>
  <c r="AT64" i="9"/>
  <c r="AL64" i="9"/>
  <c r="AD64" i="9"/>
  <c r="V64" i="9"/>
  <c r="CE64" i="9"/>
  <c r="BT64" i="9"/>
  <c r="BI64" i="9"/>
  <c r="AY64" i="9"/>
  <c r="AN64" i="9"/>
  <c r="AC64" i="9"/>
  <c r="S64" i="9"/>
  <c r="BM64" i="9"/>
  <c r="W64" i="9"/>
  <c r="CC64" i="9"/>
  <c r="BS64" i="9"/>
  <c r="BH64" i="9"/>
  <c r="AW64" i="9"/>
  <c r="AM64" i="9"/>
  <c r="AB64" i="9"/>
  <c r="BC64" i="9"/>
  <c r="BA64" i="9"/>
  <c r="CM64" i="9"/>
  <c r="CB64" i="9"/>
  <c r="BQ64" i="9"/>
  <c r="BG64" i="9"/>
  <c r="AV64" i="9"/>
  <c r="AK64" i="9"/>
  <c r="AA64" i="9"/>
  <c r="CI64" i="9"/>
  <c r="AG64" i="9"/>
  <c r="CG64" i="9"/>
  <c r="U64" i="9"/>
  <c r="CK64" i="9"/>
  <c r="CA64" i="9"/>
  <c r="BP64" i="9"/>
  <c r="BE64" i="9"/>
  <c r="AU64" i="9"/>
  <c r="AJ64" i="9"/>
  <c r="Y64" i="9"/>
  <c r="BW64" i="9"/>
  <c r="AF64" i="9"/>
  <c r="CJ64" i="9"/>
  <c r="BY64" i="9"/>
  <c r="BO64" i="9"/>
  <c r="BD64" i="9"/>
  <c r="AS64" i="9"/>
  <c r="AI64" i="9"/>
  <c r="X64" i="9"/>
  <c r="BX64" i="9"/>
  <c r="AR64" i="9"/>
  <c r="BL64" i="9"/>
  <c r="AQ64" i="9"/>
  <c r="BK64" i="9"/>
  <c r="AZ64" i="9"/>
  <c r="BU64" i="9"/>
  <c r="AO64" i="9"/>
  <c r="AE64" i="9"/>
  <c r="CF64" i="9"/>
  <c r="T64" i="9"/>
  <c r="CC75" i="9"/>
  <c r="CJ75" i="9"/>
  <c r="X75" i="9"/>
  <c r="AE75" i="9"/>
  <c r="AL75" i="9"/>
  <c r="AS75" i="9"/>
  <c r="BP75" i="9"/>
  <c r="Z75" i="9"/>
  <c r="CM75" i="9"/>
  <c r="T75" i="9"/>
  <c r="BK124" i="9"/>
  <c r="CH124" i="9"/>
  <c r="CI124" i="9" s="1"/>
  <c r="BZ124" i="9"/>
  <c r="CA124" i="9" s="1"/>
  <c r="BR124" i="9"/>
  <c r="BS124" i="9" s="1"/>
  <c r="BJ124" i="9"/>
  <c r="BB124" i="9"/>
  <c r="BC124" i="9" s="1"/>
  <c r="AT124" i="9"/>
  <c r="AU124" i="9" s="1"/>
  <c r="AL124" i="9"/>
  <c r="AM124" i="9" s="1"/>
  <c r="AD124" i="9"/>
  <c r="AE124" i="9" s="1"/>
  <c r="V124" i="9"/>
  <c r="W124" i="9" s="1"/>
  <c r="CF124" i="9"/>
  <c r="CG124" i="9" s="1"/>
  <c r="BX124" i="9"/>
  <c r="BY124" i="9" s="1"/>
  <c r="BP124" i="9"/>
  <c r="BQ124" i="9" s="1"/>
  <c r="BH124" i="9"/>
  <c r="BI124" i="9" s="1"/>
  <c r="AZ124" i="9"/>
  <c r="BA124" i="9" s="1"/>
  <c r="AR124" i="9"/>
  <c r="AS124" i="9" s="1"/>
  <c r="AJ124" i="9"/>
  <c r="AK124" i="9" s="1"/>
  <c r="AB124" i="9"/>
  <c r="AC124" i="9" s="1"/>
  <c r="T124" i="9"/>
  <c r="U124" i="9" s="1"/>
  <c r="CB124" i="9"/>
  <c r="CC124" i="9" s="1"/>
  <c r="BF124" i="9"/>
  <c r="BG124" i="9" s="1"/>
  <c r="BD124" i="9"/>
  <c r="BE124" i="9" s="1"/>
  <c r="AH124" i="9"/>
  <c r="AI124" i="9" s="1"/>
  <c r="BV124" i="9"/>
  <c r="BW124" i="9" s="1"/>
  <c r="AY124" i="9"/>
  <c r="AF124" i="9"/>
  <c r="AG124" i="9" s="1"/>
  <c r="BT124" i="9"/>
  <c r="BU124" i="9" s="1"/>
  <c r="AX124" i="9"/>
  <c r="BL124" i="9"/>
  <c r="BM124" i="9" s="1"/>
  <c r="AP124" i="9"/>
  <c r="AQ124" i="9" s="1"/>
  <c r="AV124" i="9"/>
  <c r="AW124" i="9" s="1"/>
  <c r="CL124" i="9"/>
  <c r="CM124" i="9" s="1"/>
  <c r="AN124" i="9"/>
  <c r="AO124" i="9" s="1"/>
  <c r="CJ124" i="9"/>
  <c r="CK124" i="9" s="1"/>
  <c r="Z124" i="9"/>
  <c r="AA124" i="9" s="1"/>
  <c r="R124" i="9"/>
  <c r="S124" i="9" s="1"/>
  <c r="BN124" i="9"/>
  <c r="BO124" i="9" s="1"/>
  <c r="X124" i="9"/>
  <c r="Y124" i="9" s="1"/>
  <c r="CD124" i="9"/>
  <c r="CE124" i="9" s="1"/>
  <c r="CG95" i="9"/>
  <c r="BY95" i="9"/>
  <c r="BQ95" i="9"/>
  <c r="BI95" i="9"/>
  <c r="BA95" i="9"/>
  <c r="AS95" i="9"/>
  <c r="AK95" i="9"/>
  <c r="AC95" i="9"/>
  <c r="U95" i="9"/>
  <c r="CF95" i="9"/>
  <c r="BX95" i="9"/>
  <c r="BP95" i="9"/>
  <c r="BH95" i="9"/>
  <c r="AZ95" i="9"/>
  <c r="AR95" i="9"/>
  <c r="AJ95" i="9"/>
  <c r="AB95" i="9"/>
  <c r="T95" i="9"/>
  <c r="CM95" i="9"/>
  <c r="CE95" i="9"/>
  <c r="BW95" i="9"/>
  <c r="BO95" i="9"/>
  <c r="BG95" i="9"/>
  <c r="AY95" i="9"/>
  <c r="AQ95" i="9"/>
  <c r="AI95" i="9"/>
  <c r="AA95" i="9"/>
  <c r="S95" i="9"/>
  <c r="CK95" i="9"/>
  <c r="CC95" i="9"/>
  <c r="BU95" i="9"/>
  <c r="BM95" i="9"/>
  <c r="BE95" i="9"/>
  <c r="AW95" i="9"/>
  <c r="AO95" i="9"/>
  <c r="AG95" i="9"/>
  <c r="Y95" i="9"/>
  <c r="CA95" i="9"/>
  <c r="BK95" i="9"/>
  <c r="AU95" i="9"/>
  <c r="AE95" i="9"/>
  <c r="BZ95" i="9"/>
  <c r="BJ95" i="9"/>
  <c r="AT95" i="9"/>
  <c r="AD95" i="9"/>
  <c r="CL95" i="9"/>
  <c r="BV95" i="9"/>
  <c r="BF95" i="9"/>
  <c r="AP95" i="9"/>
  <c r="Z95" i="9"/>
  <c r="CJ95" i="9"/>
  <c r="BT95" i="9"/>
  <c r="BD95" i="9"/>
  <c r="AN95" i="9"/>
  <c r="X95" i="9"/>
  <c r="CI95" i="9"/>
  <c r="BS95" i="9"/>
  <c r="BC95" i="9"/>
  <c r="AM95" i="9"/>
  <c r="W95" i="9"/>
  <c r="CD95" i="9"/>
  <c r="AL95" i="9"/>
  <c r="CB95" i="9"/>
  <c r="AH95" i="9"/>
  <c r="BR95" i="9"/>
  <c r="AF95" i="9"/>
  <c r="BN95" i="9"/>
  <c r="V95" i="9"/>
  <c r="BL95" i="9"/>
  <c r="R95" i="9"/>
  <c r="BB95" i="9"/>
  <c r="AX95" i="9"/>
  <c r="CH95" i="9"/>
  <c r="AV95" i="9"/>
  <c r="CK88" i="9"/>
  <c r="CC88" i="9"/>
  <c r="BU88" i="9"/>
  <c r="BM88" i="9"/>
  <c r="BE88" i="9"/>
  <c r="AW88" i="9"/>
  <c r="AO88" i="9"/>
  <c r="AG88" i="9"/>
  <c r="Y88" i="9"/>
  <c r="CJ88" i="9"/>
  <c r="CB88" i="9"/>
  <c r="BT88" i="9"/>
  <c r="BL88" i="9"/>
  <c r="BD88" i="9"/>
  <c r="AV88" i="9"/>
  <c r="AN88" i="9"/>
  <c r="AF88" i="9"/>
  <c r="X88" i="9"/>
  <c r="CI88" i="9"/>
  <c r="CA88" i="9"/>
  <c r="BS88" i="9"/>
  <c r="BK88" i="9"/>
  <c r="BC88" i="9"/>
  <c r="AU88" i="9"/>
  <c r="AM88" i="9"/>
  <c r="AE88" i="9"/>
  <c r="W88" i="9"/>
  <c r="CH88" i="9"/>
  <c r="BZ88" i="9"/>
  <c r="BR88" i="9"/>
  <c r="BJ88" i="9"/>
  <c r="BB88" i="9"/>
  <c r="AT88" i="9"/>
  <c r="AL88" i="9"/>
  <c r="AD88" i="9"/>
  <c r="V88" i="9"/>
  <c r="CG88" i="9"/>
  <c r="BY88" i="9"/>
  <c r="BQ88" i="9"/>
  <c r="BI88" i="9"/>
  <c r="BA88" i="9"/>
  <c r="AS88" i="9"/>
  <c r="AK88" i="9"/>
  <c r="AC88" i="9"/>
  <c r="U88" i="9"/>
  <c r="BV88" i="9"/>
  <c r="AY88" i="9"/>
  <c r="AB88" i="9"/>
  <c r="CM88" i="9"/>
  <c r="BP88" i="9"/>
  <c r="AX88" i="9"/>
  <c r="AA88" i="9"/>
  <c r="CL88" i="9"/>
  <c r="BO88" i="9"/>
  <c r="AR88" i="9"/>
  <c r="Z88" i="9"/>
  <c r="CF88" i="9"/>
  <c r="BN88" i="9"/>
  <c r="AQ88" i="9"/>
  <c r="T88" i="9"/>
  <c r="CE88" i="9"/>
  <c r="BH88" i="9"/>
  <c r="AP88" i="9"/>
  <c r="S88" i="9"/>
  <c r="AZ88" i="9"/>
  <c r="AJ88" i="9"/>
  <c r="AI88" i="9"/>
  <c r="BG88" i="9"/>
  <c r="CD88" i="9"/>
  <c r="AH88" i="9"/>
  <c r="BX88" i="9"/>
  <c r="R88" i="9"/>
  <c r="BW88" i="9"/>
  <c r="BF88" i="9"/>
  <c r="CF66" i="9"/>
  <c r="BX66" i="9"/>
  <c r="BP66" i="9"/>
  <c r="BH66" i="9"/>
  <c r="AZ66" i="9"/>
  <c r="AR66" i="9"/>
  <c r="AJ66" i="9"/>
  <c r="AB66" i="9"/>
  <c r="T66" i="9"/>
  <c r="CJ66" i="9"/>
  <c r="CB66" i="9"/>
  <c r="BT66" i="9"/>
  <c r="BL66" i="9"/>
  <c r="BD66" i="9"/>
  <c r="AV66" i="9"/>
  <c r="AN66" i="9"/>
  <c r="AF66" i="9"/>
  <c r="X66" i="9"/>
  <c r="CH66" i="9"/>
  <c r="BW66" i="9"/>
  <c r="BM66" i="9"/>
  <c r="BB66" i="9"/>
  <c r="AQ66" i="9"/>
  <c r="AG66" i="9"/>
  <c r="V66" i="9"/>
  <c r="AU66" i="9"/>
  <c r="CK66" i="9"/>
  <c r="AT66" i="9"/>
  <c r="CG66" i="9"/>
  <c r="BV66" i="9"/>
  <c r="BK66" i="9"/>
  <c r="BA66" i="9"/>
  <c r="AP66" i="9"/>
  <c r="AE66" i="9"/>
  <c r="U66" i="9"/>
  <c r="BF66" i="9"/>
  <c r="BZ66" i="9"/>
  <c r="CE66" i="9"/>
  <c r="BU66" i="9"/>
  <c r="BJ66" i="9"/>
  <c r="AY66" i="9"/>
  <c r="AO66" i="9"/>
  <c r="AD66" i="9"/>
  <c r="S66" i="9"/>
  <c r="BQ66" i="9"/>
  <c r="BE66" i="9"/>
  <c r="CD66" i="9"/>
  <c r="BS66" i="9"/>
  <c r="BI66" i="9"/>
  <c r="AX66" i="9"/>
  <c r="AM66" i="9"/>
  <c r="AC66" i="9"/>
  <c r="R66" i="9"/>
  <c r="CA66" i="9"/>
  <c r="Z66" i="9"/>
  <c r="AI66" i="9"/>
  <c r="CM66" i="9"/>
  <c r="CC66" i="9"/>
  <c r="BR66" i="9"/>
  <c r="BG66" i="9"/>
  <c r="AW66" i="9"/>
  <c r="AL66" i="9"/>
  <c r="AA66" i="9"/>
  <c r="CL66" i="9"/>
  <c r="AK66" i="9"/>
  <c r="BO66" i="9"/>
  <c r="Y66" i="9"/>
  <c r="AH66" i="9"/>
  <c r="W66" i="9"/>
  <c r="AS66" i="9"/>
  <c r="CI66" i="9"/>
  <c r="BC66" i="9"/>
  <c r="BY66" i="9"/>
  <c r="BN66" i="9"/>
  <c r="CI118" i="9"/>
  <c r="CA118" i="9"/>
  <c r="BS118" i="9"/>
  <c r="BK118" i="9"/>
  <c r="BC118" i="9"/>
  <c r="AU118" i="9"/>
  <c r="AM118" i="9"/>
  <c r="AE118" i="9"/>
  <c r="W118" i="9"/>
  <c r="CH118" i="9"/>
  <c r="BZ118" i="9"/>
  <c r="BR118" i="9"/>
  <c r="BJ118" i="9"/>
  <c r="BB118" i="9"/>
  <c r="AT118" i="9"/>
  <c r="AL118" i="9"/>
  <c r="AD118" i="9"/>
  <c r="V118" i="9"/>
  <c r="CG118" i="9"/>
  <c r="BY118" i="9"/>
  <c r="BQ118" i="9"/>
  <c r="BI118" i="9"/>
  <c r="BA118" i="9"/>
  <c r="AS118" i="9"/>
  <c r="AK118" i="9"/>
  <c r="AC118" i="9"/>
  <c r="U118" i="9"/>
  <c r="CK118" i="9"/>
  <c r="CC118" i="9"/>
  <c r="BU118" i="9"/>
  <c r="BM118" i="9"/>
  <c r="BE118" i="9"/>
  <c r="AW118" i="9"/>
  <c r="AO118" i="9"/>
  <c r="AG118" i="9"/>
  <c r="Y118" i="9"/>
  <c r="CF118" i="9"/>
  <c r="BP118" i="9"/>
  <c r="AZ118" i="9"/>
  <c r="AJ118" i="9"/>
  <c r="T118" i="9"/>
  <c r="CE118" i="9"/>
  <c r="BO118" i="9"/>
  <c r="AY118" i="9"/>
  <c r="AI118" i="9"/>
  <c r="S118" i="9"/>
  <c r="CD118" i="9"/>
  <c r="BN118" i="9"/>
  <c r="AX118" i="9"/>
  <c r="AH118" i="9"/>
  <c r="R118" i="9"/>
  <c r="BX118" i="9"/>
  <c r="BH118" i="9"/>
  <c r="AR118" i="9"/>
  <c r="AB118" i="9"/>
  <c r="CL118" i="9"/>
  <c r="BV118" i="9"/>
  <c r="BF118" i="9"/>
  <c r="AP118" i="9"/>
  <c r="Z118" i="9"/>
  <c r="BT118" i="9"/>
  <c r="AA118" i="9"/>
  <c r="BL118" i="9"/>
  <c r="X118" i="9"/>
  <c r="BG118" i="9"/>
  <c r="CM118" i="9"/>
  <c r="AV118" i="9"/>
  <c r="CJ118" i="9"/>
  <c r="AQ118" i="9"/>
  <c r="AF118" i="9"/>
  <c r="CB118" i="9"/>
  <c r="BW118" i="9"/>
  <c r="BD118" i="9"/>
  <c r="AN118" i="9"/>
  <c r="CG111" i="9"/>
  <c r="BY111" i="9"/>
  <c r="BQ111" i="9"/>
  <c r="BI111" i="9"/>
  <c r="BA111" i="9"/>
  <c r="AS111" i="9"/>
  <c r="AK111" i="9"/>
  <c r="AC111" i="9"/>
  <c r="U111" i="9"/>
  <c r="CF111" i="9"/>
  <c r="BX111" i="9"/>
  <c r="BP111" i="9"/>
  <c r="BH111" i="9"/>
  <c r="AZ111" i="9"/>
  <c r="AR111" i="9"/>
  <c r="AJ111" i="9"/>
  <c r="AB111" i="9"/>
  <c r="T111" i="9"/>
  <c r="CM111" i="9"/>
  <c r="CE111" i="9"/>
  <c r="BW111" i="9"/>
  <c r="BO111" i="9"/>
  <c r="BG111" i="9"/>
  <c r="AY111" i="9"/>
  <c r="AQ111" i="9"/>
  <c r="AI111" i="9"/>
  <c r="AA111" i="9"/>
  <c r="S111" i="9"/>
  <c r="CK111" i="9"/>
  <c r="CC111" i="9"/>
  <c r="BU111" i="9"/>
  <c r="BM111" i="9"/>
  <c r="BE111" i="9"/>
  <c r="AW111" i="9"/>
  <c r="AO111" i="9"/>
  <c r="AG111" i="9"/>
  <c r="Y111" i="9"/>
  <c r="CJ111" i="9"/>
  <c r="CB111" i="9"/>
  <c r="BT111" i="9"/>
  <c r="BL111" i="9"/>
  <c r="BD111" i="9"/>
  <c r="AV111" i="9"/>
  <c r="AN111" i="9"/>
  <c r="AF111" i="9"/>
  <c r="X111" i="9"/>
  <c r="BZ111" i="9"/>
  <c r="BC111" i="9"/>
  <c r="AH111" i="9"/>
  <c r="BV111" i="9"/>
  <c r="BB111" i="9"/>
  <c r="AE111" i="9"/>
  <c r="BS111" i="9"/>
  <c r="AX111" i="9"/>
  <c r="AD111" i="9"/>
  <c r="CL111" i="9"/>
  <c r="BR111" i="9"/>
  <c r="AU111" i="9"/>
  <c r="Z111" i="9"/>
  <c r="CI111" i="9"/>
  <c r="BN111" i="9"/>
  <c r="AT111" i="9"/>
  <c r="W111" i="9"/>
  <c r="BF111" i="9"/>
  <c r="AP111" i="9"/>
  <c r="AM111" i="9"/>
  <c r="CH111" i="9"/>
  <c r="AL111" i="9"/>
  <c r="CD111" i="9"/>
  <c r="V111" i="9"/>
  <c r="CA111" i="9"/>
  <c r="BK111" i="9"/>
  <c r="BJ111" i="9"/>
  <c r="R111" i="9"/>
  <c r="CJ83" i="9"/>
  <c r="CB83" i="9"/>
  <c r="BT83" i="9"/>
  <c r="BL83" i="9"/>
  <c r="BD83" i="9"/>
  <c r="AV83" i="9"/>
  <c r="AN83" i="9"/>
  <c r="AF83" i="9"/>
  <c r="X83" i="9"/>
  <c r="CI83" i="9"/>
  <c r="CA83" i="9"/>
  <c r="BS83" i="9"/>
  <c r="BK83" i="9"/>
  <c r="BC83" i="9"/>
  <c r="AU83" i="9"/>
  <c r="AM83" i="9"/>
  <c r="AE83" i="9"/>
  <c r="W83" i="9"/>
  <c r="CH83" i="9"/>
  <c r="BZ83" i="9"/>
  <c r="BR83" i="9"/>
  <c r="BJ83" i="9"/>
  <c r="BB83" i="9"/>
  <c r="AT83" i="9"/>
  <c r="AL83" i="9"/>
  <c r="AD83" i="9"/>
  <c r="V83" i="9"/>
  <c r="CG83" i="9"/>
  <c r="BY83" i="9"/>
  <c r="BQ83" i="9"/>
  <c r="BI83" i="9"/>
  <c r="BA83" i="9"/>
  <c r="AS83" i="9"/>
  <c r="AK83" i="9"/>
  <c r="AC83" i="9"/>
  <c r="U83" i="9"/>
  <c r="CF83" i="9"/>
  <c r="BX83" i="9"/>
  <c r="BP83" i="9"/>
  <c r="BH83" i="9"/>
  <c r="AZ83" i="9"/>
  <c r="AR83" i="9"/>
  <c r="AJ83" i="9"/>
  <c r="AB83" i="9"/>
  <c r="T83" i="9"/>
  <c r="CM83" i="9"/>
  <c r="BU83" i="9"/>
  <c r="AX83" i="9"/>
  <c r="AA83" i="9"/>
  <c r="CL83" i="9"/>
  <c r="BO83" i="9"/>
  <c r="AW83" i="9"/>
  <c r="Z83" i="9"/>
  <c r="CK83" i="9"/>
  <c r="BN83" i="9"/>
  <c r="AQ83" i="9"/>
  <c r="Y83" i="9"/>
  <c r="CE83" i="9"/>
  <c r="BM83" i="9"/>
  <c r="AP83" i="9"/>
  <c r="S83" i="9"/>
  <c r="CD83" i="9"/>
  <c r="BG83" i="9"/>
  <c r="AO83" i="9"/>
  <c r="R83" i="9"/>
  <c r="BW83" i="9"/>
  <c r="AI83" i="9"/>
  <c r="BV83" i="9"/>
  <c r="BF83" i="9"/>
  <c r="AH83" i="9"/>
  <c r="BE83" i="9"/>
  <c r="AY83" i="9"/>
  <c r="CC83" i="9"/>
  <c r="AG83" i="9"/>
  <c r="CM82" i="9"/>
  <c r="CE82" i="9"/>
  <c r="BW82" i="9"/>
  <c r="BO82" i="9"/>
  <c r="BG82" i="9"/>
  <c r="AY82" i="9"/>
  <c r="AQ82" i="9"/>
  <c r="AI82" i="9"/>
  <c r="AA82" i="9"/>
  <c r="S82" i="9"/>
  <c r="CL82" i="9"/>
  <c r="CD82" i="9"/>
  <c r="BV82" i="9"/>
  <c r="BN82" i="9"/>
  <c r="BF82" i="9"/>
  <c r="AX82" i="9"/>
  <c r="AP82" i="9"/>
  <c r="AH82" i="9"/>
  <c r="Z82" i="9"/>
  <c r="R82" i="9"/>
  <c r="CK82" i="9"/>
  <c r="CC82" i="9"/>
  <c r="BU82" i="9"/>
  <c r="BM82" i="9"/>
  <c r="BE82" i="9"/>
  <c r="AW82" i="9"/>
  <c r="AO82" i="9"/>
  <c r="AG82" i="9"/>
  <c r="Y82" i="9"/>
  <c r="CJ82" i="9"/>
  <c r="CB82" i="9"/>
  <c r="BT82" i="9"/>
  <c r="BL82" i="9"/>
  <c r="BD82" i="9"/>
  <c r="AV82" i="9"/>
  <c r="AN82" i="9"/>
  <c r="AF82" i="9"/>
  <c r="X82" i="9"/>
  <c r="CI82" i="9"/>
  <c r="CA82" i="9"/>
  <c r="BS82" i="9"/>
  <c r="BK82" i="9"/>
  <c r="BC82" i="9"/>
  <c r="AU82" i="9"/>
  <c r="AM82" i="9"/>
  <c r="AE82" i="9"/>
  <c r="W82" i="9"/>
  <c r="BX82" i="9"/>
  <c r="BA82" i="9"/>
  <c r="AD82" i="9"/>
  <c r="BR82" i="9"/>
  <c r="AZ82" i="9"/>
  <c r="AC82" i="9"/>
  <c r="BQ82" i="9"/>
  <c r="AT82" i="9"/>
  <c r="AB82" i="9"/>
  <c r="CH82" i="9"/>
  <c r="BP82" i="9"/>
  <c r="AS82" i="9"/>
  <c r="V82" i="9"/>
  <c r="CG82" i="9"/>
  <c r="BJ82" i="9"/>
  <c r="AR82" i="9"/>
  <c r="U82" i="9"/>
  <c r="BY82" i="9"/>
  <c r="BI82" i="9"/>
  <c r="CF82" i="9"/>
  <c r="BH82" i="9"/>
  <c r="BB82" i="9"/>
  <c r="AJ82" i="9"/>
  <c r="AL82" i="9"/>
  <c r="AK82" i="9"/>
  <c r="BZ82" i="9"/>
  <c r="T82" i="9"/>
  <c r="CF87" i="9"/>
  <c r="BX87" i="9"/>
  <c r="BP87" i="9"/>
  <c r="BH87" i="9"/>
  <c r="AZ87" i="9"/>
  <c r="AR87" i="9"/>
  <c r="AJ87" i="9"/>
  <c r="AB87" i="9"/>
  <c r="T87" i="9"/>
  <c r="CM87" i="9"/>
  <c r="CE87" i="9"/>
  <c r="BW87" i="9"/>
  <c r="BO87" i="9"/>
  <c r="BG87" i="9"/>
  <c r="AY87" i="9"/>
  <c r="AQ87" i="9"/>
  <c r="AI87" i="9"/>
  <c r="AA87" i="9"/>
  <c r="S87" i="9"/>
  <c r="CL87" i="9"/>
  <c r="CD87" i="9"/>
  <c r="BV87" i="9"/>
  <c r="BN87" i="9"/>
  <c r="BF87" i="9"/>
  <c r="AX87" i="9"/>
  <c r="AP87" i="9"/>
  <c r="AH87" i="9"/>
  <c r="Z87" i="9"/>
  <c r="R87" i="9"/>
  <c r="CK87" i="9"/>
  <c r="CC87" i="9"/>
  <c r="BU87" i="9"/>
  <c r="BM87" i="9"/>
  <c r="BE87" i="9"/>
  <c r="AW87" i="9"/>
  <c r="AO87" i="9"/>
  <c r="AG87" i="9"/>
  <c r="Y87" i="9"/>
  <c r="CJ87" i="9"/>
  <c r="CB87" i="9"/>
  <c r="BT87" i="9"/>
  <c r="BL87" i="9"/>
  <c r="BD87" i="9"/>
  <c r="AV87" i="9"/>
  <c r="AN87" i="9"/>
  <c r="AF87" i="9"/>
  <c r="X87" i="9"/>
  <c r="CA87" i="9"/>
  <c r="BI87" i="9"/>
  <c r="AL87" i="9"/>
  <c r="BZ87" i="9"/>
  <c r="BC87" i="9"/>
  <c r="AK87" i="9"/>
  <c r="BY87" i="9"/>
  <c r="BB87" i="9"/>
  <c r="AE87" i="9"/>
  <c r="BS87" i="9"/>
  <c r="BA87" i="9"/>
  <c r="AD87" i="9"/>
  <c r="BR87" i="9"/>
  <c r="AU87" i="9"/>
  <c r="AC87" i="9"/>
  <c r="BJ87" i="9"/>
  <c r="AT87" i="9"/>
  <c r="V87" i="9"/>
  <c r="BQ87" i="9"/>
  <c r="AS87" i="9"/>
  <c r="CI87" i="9"/>
  <c r="AM87" i="9"/>
  <c r="U87" i="9"/>
  <c r="CH87" i="9"/>
  <c r="W87" i="9"/>
  <c r="CG87" i="9"/>
  <c r="BK87" i="9"/>
  <c r="CK49" i="9"/>
  <c r="CC49" i="9"/>
  <c r="BU49" i="9"/>
  <c r="BM49" i="9"/>
  <c r="BE49" i="9"/>
  <c r="AW49" i="9"/>
  <c r="AO49" i="9"/>
  <c r="AG49" i="9"/>
  <c r="Y49" i="9"/>
  <c r="BP49" i="9"/>
  <c r="AR49" i="9"/>
  <c r="CJ49" i="9"/>
  <c r="CB49" i="9"/>
  <c r="BT49" i="9"/>
  <c r="BL49" i="9"/>
  <c r="BD49" i="9"/>
  <c r="AV49" i="9"/>
  <c r="AN49" i="9"/>
  <c r="AF49" i="9"/>
  <c r="X49" i="9"/>
  <c r="AB49" i="9"/>
  <c r="CI49" i="9"/>
  <c r="CA49" i="9"/>
  <c r="BS49" i="9"/>
  <c r="BK49" i="9"/>
  <c r="BC49" i="9"/>
  <c r="AU49" i="9"/>
  <c r="AM49" i="9"/>
  <c r="AE49" i="9"/>
  <c r="W49" i="9"/>
  <c r="BX49" i="9"/>
  <c r="AJ49" i="9"/>
  <c r="CH49" i="9"/>
  <c r="BZ49" i="9"/>
  <c r="BR49" i="9"/>
  <c r="BJ49" i="9"/>
  <c r="BB49" i="9"/>
  <c r="AT49" i="9"/>
  <c r="AL49" i="9"/>
  <c r="AD49" i="9"/>
  <c r="V49" i="9"/>
  <c r="CF49" i="9"/>
  <c r="AZ49" i="9"/>
  <c r="CG49" i="9"/>
  <c r="BY49" i="9"/>
  <c r="BQ49" i="9"/>
  <c r="BI49" i="9"/>
  <c r="BA49" i="9"/>
  <c r="AS49" i="9"/>
  <c r="AK49" i="9"/>
  <c r="AC49" i="9"/>
  <c r="U49" i="9"/>
  <c r="BH49" i="9"/>
  <c r="T49" i="9"/>
  <c r="BO49" i="9"/>
  <c r="AI49" i="9"/>
  <c r="BN49" i="9"/>
  <c r="AH49" i="9"/>
  <c r="BF49" i="9"/>
  <c r="BV49" i="9"/>
  <c r="CM49" i="9"/>
  <c r="BG49" i="9"/>
  <c r="AA49" i="9"/>
  <c r="CL49" i="9"/>
  <c r="Z49" i="9"/>
  <c r="AQ49" i="9"/>
  <c r="AP49" i="9"/>
  <c r="CE49" i="9"/>
  <c r="AY49" i="9"/>
  <c r="S49" i="9"/>
  <c r="CD49" i="9"/>
  <c r="AX49" i="9"/>
  <c r="R49" i="9"/>
  <c r="BW49" i="9"/>
  <c r="CL109" i="9"/>
  <c r="CD109" i="9"/>
  <c r="BV109" i="9"/>
  <c r="BN109" i="9"/>
  <c r="BF109" i="9"/>
  <c r="AX109" i="9"/>
  <c r="AP109" i="9"/>
  <c r="AH109" i="9"/>
  <c r="Z109" i="9"/>
  <c r="R109" i="9"/>
  <c r="CK109" i="9"/>
  <c r="CC109" i="9"/>
  <c r="BU109" i="9"/>
  <c r="BM109" i="9"/>
  <c r="BE109" i="9"/>
  <c r="AW109" i="9"/>
  <c r="AO109" i="9"/>
  <c r="AG109" i="9"/>
  <c r="Y109" i="9"/>
  <c r="CJ109" i="9"/>
  <c r="CB109" i="9"/>
  <c r="BT109" i="9"/>
  <c r="BL109" i="9"/>
  <c r="BD109" i="9"/>
  <c r="AV109" i="9"/>
  <c r="AN109" i="9"/>
  <c r="AF109" i="9"/>
  <c r="X109" i="9"/>
  <c r="CH109" i="9"/>
  <c r="BZ109" i="9"/>
  <c r="BR109" i="9"/>
  <c r="BJ109" i="9"/>
  <c r="BB109" i="9"/>
  <c r="AT109" i="9"/>
  <c r="AL109" i="9"/>
  <c r="AD109" i="9"/>
  <c r="V109" i="9"/>
  <c r="CG109" i="9"/>
  <c r="BY109" i="9"/>
  <c r="BQ109" i="9"/>
  <c r="BI109" i="9"/>
  <c r="BA109" i="9"/>
  <c r="AS109" i="9"/>
  <c r="AK109" i="9"/>
  <c r="AC109" i="9"/>
  <c r="U109" i="9"/>
  <c r="BS109" i="9"/>
  <c r="AY109" i="9"/>
  <c r="AB109" i="9"/>
  <c r="CM109" i="9"/>
  <c r="BP109" i="9"/>
  <c r="AU109" i="9"/>
  <c r="AA109" i="9"/>
  <c r="CI109" i="9"/>
  <c r="BO109" i="9"/>
  <c r="AR109" i="9"/>
  <c r="W109" i="9"/>
  <c r="CF109" i="9"/>
  <c r="BK109" i="9"/>
  <c r="AQ109" i="9"/>
  <c r="T109" i="9"/>
  <c r="CE109" i="9"/>
  <c r="BH109" i="9"/>
  <c r="AM109" i="9"/>
  <c r="S109" i="9"/>
  <c r="BG109" i="9"/>
  <c r="BC109" i="9"/>
  <c r="AZ109" i="9"/>
  <c r="AJ109" i="9"/>
  <c r="AI109" i="9"/>
  <c r="CA109" i="9"/>
  <c r="BX109" i="9"/>
  <c r="BW109" i="9"/>
  <c r="AE109" i="9"/>
  <c r="CK67" i="9"/>
  <c r="CC67" i="9"/>
  <c r="BU67" i="9"/>
  <c r="BM67" i="9"/>
  <c r="BE67" i="9"/>
  <c r="AW67" i="9"/>
  <c r="AO67" i="9"/>
  <c r="AG67" i="9"/>
  <c r="Y67" i="9"/>
  <c r="CG67" i="9"/>
  <c r="BY67" i="9"/>
  <c r="BQ67" i="9"/>
  <c r="BI67" i="9"/>
  <c r="BA67" i="9"/>
  <c r="AS67" i="9"/>
  <c r="AK67" i="9"/>
  <c r="AC67" i="9"/>
  <c r="U67" i="9"/>
  <c r="CF67" i="9"/>
  <c r="BV67" i="9"/>
  <c r="BK67" i="9"/>
  <c r="AZ67" i="9"/>
  <c r="AP67" i="9"/>
  <c r="AE67" i="9"/>
  <c r="T67" i="9"/>
  <c r="AT67" i="9"/>
  <c r="CI67" i="9"/>
  <c r="BN67" i="9"/>
  <c r="AH67" i="9"/>
  <c r="CE67" i="9"/>
  <c r="BT67" i="9"/>
  <c r="BJ67" i="9"/>
  <c r="AY67" i="9"/>
  <c r="AN67" i="9"/>
  <c r="AD67" i="9"/>
  <c r="S67" i="9"/>
  <c r="CJ67" i="9"/>
  <c r="AI67" i="9"/>
  <c r="BC67" i="9"/>
  <c r="CD67" i="9"/>
  <c r="BS67" i="9"/>
  <c r="BH67" i="9"/>
  <c r="AX67" i="9"/>
  <c r="AM67" i="9"/>
  <c r="AB67" i="9"/>
  <c r="R67" i="9"/>
  <c r="BO67" i="9"/>
  <c r="CM67" i="9"/>
  <c r="CB67" i="9"/>
  <c r="BR67" i="9"/>
  <c r="BG67" i="9"/>
  <c r="AV67" i="9"/>
  <c r="AL67" i="9"/>
  <c r="AA67" i="9"/>
  <c r="BZ67" i="9"/>
  <c r="X67" i="9"/>
  <c r="AR67" i="9"/>
  <c r="CL67" i="9"/>
  <c r="CA67" i="9"/>
  <c r="BP67" i="9"/>
  <c r="BF67" i="9"/>
  <c r="AU67" i="9"/>
  <c r="AJ67" i="9"/>
  <c r="Z67" i="9"/>
  <c r="BD67" i="9"/>
  <c r="BX67" i="9"/>
  <c r="W67" i="9"/>
  <c r="BL67" i="9"/>
  <c r="BB67" i="9"/>
  <c r="BW67" i="9"/>
  <c r="AQ67" i="9"/>
  <c r="AF67" i="9"/>
  <c r="V67" i="9"/>
  <c r="CH67" i="9"/>
  <c r="CH127" i="9"/>
  <c r="BZ127" i="9"/>
  <c r="BR127" i="9"/>
  <c r="BJ127" i="9"/>
  <c r="BB127" i="9"/>
  <c r="AT127" i="9"/>
  <c r="AL127" i="9"/>
  <c r="CM127" i="9"/>
  <c r="CF127" i="9"/>
  <c r="BW127" i="9"/>
  <c r="BN127" i="9"/>
  <c r="BE127" i="9"/>
  <c r="AV127" i="9"/>
  <c r="AM127" i="9"/>
  <c r="AD127" i="9"/>
  <c r="V127" i="9"/>
  <c r="CE127" i="9"/>
  <c r="BV127" i="9"/>
  <c r="BM127" i="9"/>
  <c r="BD127" i="9"/>
  <c r="AU127" i="9"/>
  <c r="AK127" i="9"/>
  <c r="AC127" i="9"/>
  <c r="U127" i="9"/>
  <c r="CD127" i="9"/>
  <c r="BU127" i="9"/>
  <c r="BL127" i="9"/>
  <c r="BC127" i="9"/>
  <c r="AS127" i="9"/>
  <c r="AJ127" i="9"/>
  <c r="AB127" i="9"/>
  <c r="T127" i="9"/>
  <c r="CL127" i="9"/>
  <c r="CC127" i="9"/>
  <c r="BT127" i="9"/>
  <c r="BK127" i="9"/>
  <c r="BA127" i="9"/>
  <c r="AR127" i="9"/>
  <c r="AI127" i="9"/>
  <c r="AA127" i="9"/>
  <c r="S127" i="9"/>
  <c r="CI127" i="9"/>
  <c r="BY127" i="9"/>
  <c r="BP127" i="9"/>
  <c r="BG127" i="9"/>
  <c r="AX127" i="9"/>
  <c r="AO127" i="9"/>
  <c r="AF127" i="9"/>
  <c r="X127" i="9"/>
  <c r="CB127" i="9"/>
  <c r="BF127" i="9"/>
  <c r="AG127" i="9"/>
  <c r="CA127" i="9"/>
  <c r="AZ127" i="9"/>
  <c r="AE127" i="9"/>
  <c r="BX127" i="9"/>
  <c r="AY127" i="9"/>
  <c r="Z127" i="9"/>
  <c r="BS127" i="9"/>
  <c r="AW127" i="9"/>
  <c r="Y127" i="9"/>
  <c r="CJ127" i="9"/>
  <c r="BI127" i="9"/>
  <c r="AN127" i="9"/>
  <c r="CG127" i="9"/>
  <c r="R127" i="9"/>
  <c r="BQ127" i="9"/>
  <c r="BO127" i="9"/>
  <c r="BH127" i="9"/>
  <c r="AQ127" i="9"/>
  <c r="AP127" i="9"/>
  <c r="AH127" i="9"/>
  <c r="CK127" i="9"/>
  <c r="W127" i="9"/>
  <c r="CG108" i="9"/>
  <c r="BY108" i="9"/>
  <c r="BQ108" i="9"/>
  <c r="BI108" i="9"/>
  <c r="BA108" i="9"/>
  <c r="AS108" i="9"/>
  <c r="AK108" i="9"/>
  <c r="AC108" i="9"/>
  <c r="U108" i="9"/>
  <c r="CF108" i="9"/>
  <c r="BX108" i="9"/>
  <c r="BP108" i="9"/>
  <c r="BH108" i="9"/>
  <c r="AZ108" i="9"/>
  <c r="AR108" i="9"/>
  <c r="AJ108" i="9"/>
  <c r="AB108" i="9"/>
  <c r="T108" i="9"/>
  <c r="CM108" i="9"/>
  <c r="CE108" i="9"/>
  <c r="BW108" i="9"/>
  <c r="BO108" i="9"/>
  <c r="BG108" i="9"/>
  <c r="AY108" i="9"/>
  <c r="AQ108" i="9"/>
  <c r="AI108" i="9"/>
  <c r="AA108" i="9"/>
  <c r="S108" i="9"/>
  <c r="CK108" i="9"/>
  <c r="CC108" i="9"/>
  <c r="BU108" i="9"/>
  <c r="BM108" i="9"/>
  <c r="BE108" i="9"/>
  <c r="AW108" i="9"/>
  <c r="AO108" i="9"/>
  <c r="AG108" i="9"/>
  <c r="Y108" i="9"/>
  <c r="CJ108" i="9"/>
  <c r="CB108" i="9"/>
  <c r="BT108" i="9"/>
  <c r="BL108" i="9"/>
  <c r="BD108" i="9"/>
  <c r="AV108" i="9"/>
  <c r="AN108" i="9"/>
  <c r="AF108" i="9"/>
  <c r="X108" i="9"/>
  <c r="CD108" i="9"/>
  <c r="BJ108" i="9"/>
  <c r="AM108" i="9"/>
  <c r="R108" i="9"/>
  <c r="CA108" i="9"/>
  <c r="BF108" i="9"/>
  <c r="AL108" i="9"/>
  <c r="BZ108" i="9"/>
  <c r="BC108" i="9"/>
  <c r="AH108" i="9"/>
  <c r="BV108" i="9"/>
  <c r="BB108" i="9"/>
  <c r="AE108" i="9"/>
  <c r="BS108" i="9"/>
  <c r="AX108" i="9"/>
  <c r="AD108" i="9"/>
  <c r="BR108" i="9"/>
  <c r="V108" i="9"/>
  <c r="BN108" i="9"/>
  <c r="BK108" i="9"/>
  <c r="AU108" i="9"/>
  <c r="AT108" i="9"/>
  <c r="Z108" i="9"/>
  <c r="W108" i="9"/>
  <c r="CL108" i="9"/>
  <c r="CH108" i="9"/>
  <c r="AP108" i="9"/>
  <c r="CI108" i="9"/>
  <c r="CF74" i="9"/>
  <c r="BX74" i="9"/>
  <c r="BP74" i="9"/>
  <c r="BH74" i="9"/>
  <c r="AZ74" i="9"/>
  <c r="AR74" i="9"/>
  <c r="AJ74" i="9"/>
  <c r="AB74" i="9"/>
  <c r="T74" i="9"/>
  <c r="CM74" i="9"/>
  <c r="CE74" i="9"/>
  <c r="BW74" i="9"/>
  <c r="BO74" i="9"/>
  <c r="BG74" i="9"/>
  <c r="AY74" i="9"/>
  <c r="AQ74" i="9"/>
  <c r="AI74" i="9"/>
  <c r="AA74" i="9"/>
  <c r="S74" i="9"/>
  <c r="CL74" i="9"/>
  <c r="CD74" i="9"/>
  <c r="BV74" i="9"/>
  <c r="BN74" i="9"/>
  <c r="BF74" i="9"/>
  <c r="AX74" i="9"/>
  <c r="AP74" i="9"/>
  <c r="AH74" i="9"/>
  <c r="Z74" i="9"/>
  <c r="R74" i="9"/>
  <c r="CK74" i="9"/>
  <c r="CC74" i="9"/>
  <c r="BU74" i="9"/>
  <c r="BM74" i="9"/>
  <c r="BE74" i="9"/>
  <c r="AW74" i="9"/>
  <c r="AO74" i="9"/>
  <c r="AG74" i="9"/>
  <c r="Y74" i="9"/>
  <c r="CJ74" i="9"/>
  <c r="CB74" i="9"/>
  <c r="BT74" i="9"/>
  <c r="BL74" i="9"/>
  <c r="BD74" i="9"/>
  <c r="AV74" i="9"/>
  <c r="AN74" i="9"/>
  <c r="AF74" i="9"/>
  <c r="X74" i="9"/>
  <c r="BR74" i="9"/>
  <c r="AU74" i="9"/>
  <c r="AC74" i="9"/>
  <c r="CI74" i="9"/>
  <c r="BQ74" i="9"/>
  <c r="AT74" i="9"/>
  <c r="W74" i="9"/>
  <c r="BC74" i="9"/>
  <c r="CH74" i="9"/>
  <c r="BK74" i="9"/>
  <c r="AS74" i="9"/>
  <c r="V74" i="9"/>
  <c r="BB74" i="9"/>
  <c r="CG74" i="9"/>
  <c r="BJ74" i="9"/>
  <c r="AM74" i="9"/>
  <c r="U74" i="9"/>
  <c r="AK74" i="9"/>
  <c r="BY74" i="9"/>
  <c r="CA74" i="9"/>
  <c r="BI74" i="9"/>
  <c r="AL74" i="9"/>
  <c r="BZ74" i="9"/>
  <c r="AE74" i="9"/>
  <c r="AD74" i="9"/>
  <c r="BS74" i="9"/>
  <c r="BA74" i="9"/>
  <c r="CK60" i="9"/>
  <c r="CC60" i="9"/>
  <c r="BU60" i="9"/>
  <c r="BM60" i="9"/>
  <c r="BE60" i="9"/>
  <c r="AW60" i="9"/>
  <c r="AO60" i="9"/>
  <c r="AG60" i="9"/>
  <c r="Y60" i="9"/>
  <c r="BX60" i="9"/>
  <c r="AJ60" i="9"/>
  <c r="BW60" i="9"/>
  <c r="S60" i="9"/>
  <c r="CJ60" i="9"/>
  <c r="CB60" i="9"/>
  <c r="BT60" i="9"/>
  <c r="BL60" i="9"/>
  <c r="BD60" i="9"/>
  <c r="AV60" i="9"/>
  <c r="AN60" i="9"/>
  <c r="AF60" i="9"/>
  <c r="X60" i="9"/>
  <c r="CF60" i="9"/>
  <c r="AZ60" i="9"/>
  <c r="CI60" i="9"/>
  <c r="CA60" i="9"/>
  <c r="BS60" i="9"/>
  <c r="BK60" i="9"/>
  <c r="BC60" i="9"/>
  <c r="AU60" i="9"/>
  <c r="AM60" i="9"/>
  <c r="AE60" i="9"/>
  <c r="W60" i="9"/>
  <c r="AR60" i="9"/>
  <c r="BO60" i="9"/>
  <c r="AQ60" i="9"/>
  <c r="CH60" i="9"/>
  <c r="BZ60" i="9"/>
  <c r="BR60" i="9"/>
  <c r="BJ60" i="9"/>
  <c r="BB60" i="9"/>
  <c r="AT60" i="9"/>
  <c r="AL60" i="9"/>
  <c r="AD60" i="9"/>
  <c r="V60" i="9"/>
  <c r="BP60" i="9"/>
  <c r="T60" i="9"/>
  <c r="CE60" i="9"/>
  <c r="AY60" i="9"/>
  <c r="AA60" i="9"/>
  <c r="CG60" i="9"/>
  <c r="BY60" i="9"/>
  <c r="BQ60" i="9"/>
  <c r="BI60" i="9"/>
  <c r="BA60" i="9"/>
  <c r="AS60" i="9"/>
  <c r="AK60" i="9"/>
  <c r="AC60" i="9"/>
  <c r="U60" i="9"/>
  <c r="BH60" i="9"/>
  <c r="AB60" i="9"/>
  <c r="CM60" i="9"/>
  <c r="BG60" i="9"/>
  <c r="AI60" i="9"/>
  <c r="CL60" i="9"/>
  <c r="Z60" i="9"/>
  <c r="CD60" i="9"/>
  <c r="R60" i="9"/>
  <c r="BN60" i="9"/>
  <c r="BV60" i="9"/>
  <c r="AH60" i="9"/>
  <c r="BF60" i="9"/>
  <c r="AX60" i="9"/>
  <c r="AP60" i="9"/>
  <c r="BT63" i="9"/>
  <c r="BU63" i="9" s="1"/>
  <c r="BJ63" i="9"/>
  <c r="AN63" i="9"/>
  <c r="AO63" i="9" s="1"/>
  <c r="AD63" i="9"/>
  <c r="AE63" i="9" s="1"/>
  <c r="BX63" i="9"/>
  <c r="BY63" i="9" s="1"/>
  <c r="BL63" i="9"/>
  <c r="BM63" i="9" s="1"/>
  <c r="CD63" i="9"/>
  <c r="CE63" i="9" s="1"/>
  <c r="BH63" i="9"/>
  <c r="BI63" i="9" s="1"/>
  <c r="AX63" i="9"/>
  <c r="AY63" i="9" s="1"/>
  <c r="AB63" i="9"/>
  <c r="AC63" i="9" s="1"/>
  <c r="R63" i="9"/>
  <c r="S63" i="9" s="1"/>
  <c r="AR63" i="9"/>
  <c r="AS63" i="9" s="1"/>
  <c r="CH63" i="9"/>
  <c r="CI63" i="9" s="1"/>
  <c r="AF63" i="9"/>
  <c r="AG63" i="9" s="1"/>
  <c r="CB63" i="9"/>
  <c r="CC63" i="9" s="1"/>
  <c r="BR63" i="9"/>
  <c r="BS63" i="9" s="1"/>
  <c r="AV63" i="9"/>
  <c r="AW63" i="9" s="1"/>
  <c r="AL63" i="9"/>
  <c r="AM63" i="9" s="1"/>
  <c r="BN63" i="9"/>
  <c r="BO63" i="9" s="1"/>
  <c r="BB63" i="9"/>
  <c r="BC63" i="9" s="1"/>
  <c r="CL63" i="9"/>
  <c r="CM63" i="9" s="1"/>
  <c r="BP63" i="9"/>
  <c r="BQ63" i="9" s="1"/>
  <c r="BF63" i="9"/>
  <c r="BG63" i="9" s="1"/>
  <c r="AJ63" i="9"/>
  <c r="AK63" i="9" s="1"/>
  <c r="Z63" i="9"/>
  <c r="AA63" i="9" s="1"/>
  <c r="AH63" i="9"/>
  <c r="AI63" i="9" s="1"/>
  <c r="V63" i="9"/>
  <c r="W63" i="9" s="1"/>
  <c r="CJ63" i="9"/>
  <c r="CK63" i="9" s="1"/>
  <c r="BZ63" i="9"/>
  <c r="CA63" i="9" s="1"/>
  <c r="BD63" i="9"/>
  <c r="BE63" i="9" s="1"/>
  <c r="AT63" i="9"/>
  <c r="AU63" i="9" s="1"/>
  <c r="X63" i="9"/>
  <c r="Y63" i="9" s="1"/>
  <c r="T63" i="9"/>
  <c r="U63" i="9" s="1"/>
  <c r="CF63" i="9"/>
  <c r="CG63" i="9" s="1"/>
  <c r="AZ63" i="9"/>
  <c r="BA63" i="9" s="1"/>
  <c r="BV63" i="9"/>
  <c r="BW63" i="9" s="1"/>
  <c r="BK63" i="9"/>
  <c r="AP63" i="9"/>
  <c r="AQ63" i="9" s="1"/>
  <c r="CJ94" i="9"/>
  <c r="CK94" i="9" s="1"/>
  <c r="CB94" i="9"/>
  <c r="CC94" i="9" s="1"/>
  <c r="BT94" i="9"/>
  <c r="BL94" i="9"/>
  <c r="BM94" i="9" s="1"/>
  <c r="BD94" i="9"/>
  <c r="BE94" i="9" s="1"/>
  <c r="AV94" i="9"/>
  <c r="AW94" i="9" s="1"/>
  <c r="AN94" i="9"/>
  <c r="AF94" i="9"/>
  <c r="AG94" i="9" s="1"/>
  <c r="X94" i="9"/>
  <c r="Y94" i="9" s="1"/>
  <c r="CH94" i="9"/>
  <c r="CI94" i="9" s="1"/>
  <c r="BZ94" i="9"/>
  <c r="CA94" i="9" s="1"/>
  <c r="BR94" i="9"/>
  <c r="BS94" i="9" s="1"/>
  <c r="BJ94" i="9"/>
  <c r="BK94" i="9" s="1"/>
  <c r="BB94" i="9"/>
  <c r="BC94" i="9" s="1"/>
  <c r="AT94" i="9"/>
  <c r="AU94" i="9" s="1"/>
  <c r="AL94" i="9"/>
  <c r="AM94" i="9" s="1"/>
  <c r="AD94" i="9"/>
  <c r="AE94" i="9" s="1"/>
  <c r="V94" i="9"/>
  <c r="W94" i="9" s="1"/>
  <c r="CF94" i="9"/>
  <c r="BX94" i="9"/>
  <c r="BY94" i="9" s="1"/>
  <c r="BP94" i="9"/>
  <c r="BH94" i="9"/>
  <c r="BI94" i="9" s="1"/>
  <c r="AZ94" i="9"/>
  <c r="BA94" i="9" s="1"/>
  <c r="AR94" i="9"/>
  <c r="AJ94" i="9"/>
  <c r="AB94" i="9"/>
  <c r="AC94" i="9" s="1"/>
  <c r="T94" i="9"/>
  <c r="U94" i="9" s="1"/>
  <c r="CL94" i="9"/>
  <c r="CM94" i="9" s="1"/>
  <c r="BV94" i="9"/>
  <c r="BW94" i="9" s="1"/>
  <c r="BF94" i="9"/>
  <c r="BG94" i="9" s="1"/>
  <c r="AP94" i="9"/>
  <c r="AQ94" i="9" s="1"/>
  <c r="Z94" i="9"/>
  <c r="AA94" i="9" s="1"/>
  <c r="BU94" i="9"/>
  <c r="AO94" i="9"/>
  <c r="CG94" i="9"/>
  <c r="BQ94" i="9"/>
  <c r="AK94" i="9"/>
  <c r="CD94" i="9"/>
  <c r="CE94" i="9" s="1"/>
  <c r="BN94" i="9"/>
  <c r="BO94" i="9" s="1"/>
  <c r="AX94" i="9"/>
  <c r="AY94" i="9" s="1"/>
  <c r="AH94" i="9"/>
  <c r="AI94" i="9" s="1"/>
  <c r="R94" i="9"/>
  <c r="S94" i="9" s="1"/>
  <c r="AS94" i="9"/>
  <c r="CI78" i="9"/>
  <c r="CM78" i="9"/>
  <c r="CE78" i="9"/>
  <c r="CL78" i="9"/>
  <c r="CB78" i="9"/>
  <c r="BT78" i="9"/>
  <c r="BL78" i="9"/>
  <c r="BD78" i="9"/>
  <c r="AV78" i="9"/>
  <c r="AN78" i="9"/>
  <c r="AF78" i="9"/>
  <c r="X78" i="9"/>
  <c r="CK78" i="9"/>
  <c r="CA78" i="9"/>
  <c r="BS78" i="9"/>
  <c r="BK78" i="9"/>
  <c r="BC78" i="9"/>
  <c r="AU78" i="9"/>
  <c r="AM78" i="9"/>
  <c r="AE78" i="9"/>
  <c r="W78" i="9"/>
  <c r="CJ78" i="9"/>
  <c r="BZ78" i="9"/>
  <c r="BR78" i="9"/>
  <c r="BJ78" i="9"/>
  <c r="BB78" i="9"/>
  <c r="AT78" i="9"/>
  <c r="AL78" i="9"/>
  <c r="AD78" i="9"/>
  <c r="V78" i="9"/>
  <c r="CH78" i="9"/>
  <c r="BY78" i="9"/>
  <c r="BQ78" i="9"/>
  <c r="BI78" i="9"/>
  <c r="BA78" i="9"/>
  <c r="AS78" i="9"/>
  <c r="AK78" i="9"/>
  <c r="AC78" i="9"/>
  <c r="U78" i="9"/>
  <c r="CG78" i="9"/>
  <c r="BX78" i="9"/>
  <c r="BP78" i="9"/>
  <c r="BH78" i="9"/>
  <c r="AZ78" i="9"/>
  <c r="AR78" i="9"/>
  <c r="AJ78" i="9"/>
  <c r="AB78" i="9"/>
  <c r="T78" i="9"/>
  <c r="CF78" i="9"/>
  <c r="BM78" i="9"/>
  <c r="AP78" i="9"/>
  <c r="S78" i="9"/>
  <c r="BU78" i="9"/>
  <c r="AW78" i="9"/>
  <c r="CD78" i="9"/>
  <c r="BG78" i="9"/>
  <c r="AO78" i="9"/>
  <c r="R78" i="9"/>
  <c r="CC78" i="9"/>
  <c r="BF78" i="9"/>
  <c r="AI78" i="9"/>
  <c r="AA78" i="9"/>
  <c r="BW78" i="9"/>
  <c r="BE78" i="9"/>
  <c r="AH78" i="9"/>
  <c r="AX78" i="9"/>
  <c r="BO78" i="9"/>
  <c r="BV78" i="9"/>
  <c r="AY78" i="9"/>
  <c r="AG78" i="9"/>
  <c r="Z78" i="9"/>
  <c r="Y78" i="9"/>
  <c r="AQ78" i="9"/>
  <c r="BN78" i="9"/>
  <c r="CM129" i="9"/>
  <c r="CE129" i="9"/>
  <c r="BW129" i="9"/>
  <c r="BO129" i="9"/>
  <c r="CL129" i="9"/>
  <c r="CD129" i="9"/>
  <c r="BV129" i="9"/>
  <c r="BN129" i="9"/>
  <c r="BF129" i="9"/>
  <c r="AX129" i="9"/>
  <c r="AP129" i="9"/>
  <c r="AH129" i="9"/>
  <c r="Z129" i="9"/>
  <c r="R129" i="9"/>
  <c r="CK129" i="9"/>
  <c r="CC129" i="9"/>
  <c r="CJ129" i="9"/>
  <c r="CB129" i="9"/>
  <c r="BT129" i="9"/>
  <c r="BL129" i="9"/>
  <c r="BD129" i="9"/>
  <c r="AV129" i="9"/>
  <c r="AN129" i="9"/>
  <c r="AF129" i="9"/>
  <c r="X129" i="9"/>
  <c r="CG129" i="9"/>
  <c r="BY129" i="9"/>
  <c r="BQ129" i="9"/>
  <c r="BI129" i="9"/>
  <c r="BA129" i="9"/>
  <c r="AS129" i="9"/>
  <c r="AK129" i="9"/>
  <c r="AC129" i="9"/>
  <c r="U129" i="9"/>
  <c r="CA129" i="9"/>
  <c r="BK129" i="9"/>
  <c r="AY129" i="9"/>
  <c r="AL129" i="9"/>
  <c r="Y129" i="9"/>
  <c r="BZ129" i="9"/>
  <c r="BJ129" i="9"/>
  <c r="AW129" i="9"/>
  <c r="AJ129" i="9"/>
  <c r="W129" i="9"/>
  <c r="BX129" i="9"/>
  <c r="BH129" i="9"/>
  <c r="AU129" i="9"/>
  <c r="AI129" i="9"/>
  <c r="V129" i="9"/>
  <c r="BU129" i="9"/>
  <c r="BG129" i="9"/>
  <c r="AT129" i="9"/>
  <c r="AG129" i="9"/>
  <c r="T129" i="9"/>
  <c r="CH129" i="9"/>
  <c r="BP129" i="9"/>
  <c r="BB129" i="9"/>
  <c r="AO129" i="9"/>
  <c r="AB129" i="9"/>
  <c r="CF129" i="9"/>
  <c r="AQ129" i="9"/>
  <c r="BS129" i="9"/>
  <c r="AM129" i="9"/>
  <c r="BR129" i="9"/>
  <c r="AE129" i="9"/>
  <c r="BM129" i="9"/>
  <c r="AD129" i="9"/>
  <c r="AZ129" i="9"/>
  <c r="CI129" i="9"/>
  <c r="BE129" i="9"/>
  <c r="BC129" i="9"/>
  <c r="AR129" i="9"/>
  <c r="AA129" i="9"/>
  <c r="S129" i="9"/>
  <c r="CJ100" i="9"/>
  <c r="CB100" i="9"/>
  <c r="BT100" i="9"/>
  <c r="BL100" i="9"/>
  <c r="BD100" i="9"/>
  <c r="AV100" i="9"/>
  <c r="AN100" i="9"/>
  <c r="AF100" i="9"/>
  <c r="X100" i="9"/>
  <c r="CI100" i="9"/>
  <c r="CA100" i="9"/>
  <c r="BS100" i="9"/>
  <c r="BK100" i="9"/>
  <c r="BC100" i="9"/>
  <c r="AU100" i="9"/>
  <c r="AM100" i="9"/>
  <c r="AE100" i="9"/>
  <c r="W100" i="9"/>
  <c r="CH100" i="9"/>
  <c r="BZ100" i="9"/>
  <c r="BR100" i="9"/>
  <c r="BJ100" i="9"/>
  <c r="BB100" i="9"/>
  <c r="AT100" i="9"/>
  <c r="AL100" i="9"/>
  <c r="AD100" i="9"/>
  <c r="V100" i="9"/>
  <c r="CG100" i="9"/>
  <c r="BY100" i="9"/>
  <c r="BQ100" i="9"/>
  <c r="BI100" i="9"/>
  <c r="BA100" i="9"/>
  <c r="AS100" i="9"/>
  <c r="AK100" i="9"/>
  <c r="AC100" i="9"/>
  <c r="U100" i="9"/>
  <c r="CF100" i="9"/>
  <c r="BX100" i="9"/>
  <c r="BP100" i="9"/>
  <c r="BH100" i="9"/>
  <c r="AZ100" i="9"/>
  <c r="AR100" i="9"/>
  <c r="AJ100" i="9"/>
  <c r="AB100" i="9"/>
  <c r="T100" i="9"/>
  <c r="BW100" i="9"/>
  <c r="BE100" i="9"/>
  <c r="AH100" i="9"/>
  <c r="BV100" i="9"/>
  <c r="AY100" i="9"/>
  <c r="AG100" i="9"/>
  <c r="CM100" i="9"/>
  <c r="BU100" i="9"/>
  <c r="AX100" i="9"/>
  <c r="AA100" i="9"/>
  <c r="CL100" i="9"/>
  <c r="BO100" i="9"/>
  <c r="AW100" i="9"/>
  <c r="Z100" i="9"/>
  <c r="CK100" i="9"/>
  <c r="BN100" i="9"/>
  <c r="AQ100" i="9"/>
  <c r="Y100" i="9"/>
  <c r="CE100" i="9"/>
  <c r="AI100" i="9"/>
  <c r="CD100" i="9"/>
  <c r="S100" i="9"/>
  <c r="CC100" i="9"/>
  <c r="R100" i="9"/>
  <c r="BM100" i="9"/>
  <c r="BG100" i="9"/>
  <c r="BF100" i="9"/>
  <c r="AP100" i="9"/>
  <c r="AO100" i="9"/>
  <c r="AA75" i="9" l="1"/>
  <c r="BW75" i="9"/>
  <c r="CD75" i="9"/>
  <c r="AK75" i="9"/>
  <c r="AD75" i="9"/>
  <c r="W75" i="9"/>
  <c r="CI75" i="9"/>
  <c r="CB75" i="9"/>
  <c r="BU75" i="9"/>
  <c r="V76" i="9"/>
  <c r="AK76" i="9"/>
  <c r="BO76" i="9"/>
  <c r="CL76" i="9"/>
  <c r="AW76" i="9"/>
  <c r="CJ76" i="9"/>
  <c r="AO76" i="9"/>
  <c r="BR76" i="9"/>
  <c r="CG76" i="9"/>
  <c r="BK112" i="9"/>
  <c r="BR112" i="9"/>
  <c r="BY112" i="9"/>
  <c r="BO112" i="9"/>
  <c r="BU112" i="9"/>
  <c r="AZ112" i="9"/>
  <c r="BP112" i="9"/>
  <c r="BH112" i="9"/>
  <c r="T112" i="9"/>
  <c r="BC112" i="9"/>
  <c r="BJ112" i="9"/>
  <c r="BQ112" i="9"/>
  <c r="BG112" i="9"/>
  <c r="BM112" i="9"/>
  <c r="AH112" i="9"/>
  <c r="AV112" i="9"/>
  <c r="AN112" i="9"/>
  <c r="BF112" i="9"/>
  <c r="AU112" i="9"/>
  <c r="BB112" i="9"/>
  <c r="BI112" i="9"/>
  <c r="AY112" i="9"/>
  <c r="BE112" i="9"/>
  <c r="S112" i="9"/>
  <c r="AC112" i="9"/>
  <c r="X112" i="9"/>
  <c r="BD112" i="9"/>
  <c r="AM112" i="9"/>
  <c r="AT112" i="9"/>
  <c r="BA112" i="9"/>
  <c r="AQ112" i="9"/>
  <c r="AW112" i="9"/>
  <c r="BT112" i="9"/>
  <c r="CF112" i="9"/>
  <c r="CB112" i="9"/>
  <c r="CJ112" i="9"/>
  <c r="BS112" i="9"/>
  <c r="BZ112" i="9"/>
  <c r="CG112" i="9"/>
  <c r="BW112" i="9"/>
  <c r="CC112" i="9"/>
  <c r="BV112" i="9"/>
  <c r="CL112" i="9"/>
  <c r="CD112" i="9"/>
  <c r="BN112" i="9"/>
  <c r="AE112" i="9"/>
  <c r="CE112" i="9"/>
  <c r="AF112" i="9"/>
  <c r="AR112" i="9"/>
  <c r="AS112" i="9"/>
  <c r="W112" i="9"/>
  <c r="AI112" i="9"/>
  <c r="R112" i="9"/>
  <c r="AK112" i="9"/>
  <c r="CH112" i="9"/>
  <c r="AA112" i="9"/>
  <c r="BL112" i="9"/>
  <c r="AJ112" i="9"/>
  <c r="CI112" i="9"/>
  <c r="Y112" i="9"/>
  <c r="AL112" i="9"/>
  <c r="CK112" i="9"/>
  <c r="AP112" i="9"/>
  <c r="BX112" i="9"/>
  <c r="AD112" i="9"/>
  <c r="AO112" i="9"/>
  <c r="Z112" i="9"/>
  <c r="V112" i="9"/>
  <c r="AG112" i="9"/>
  <c r="AB112" i="9"/>
  <c r="CA112" i="9"/>
  <c r="CM112" i="9"/>
  <c r="AX112" i="9"/>
  <c r="U112" i="9"/>
  <c r="AQ75" i="9"/>
  <c r="AB75" i="9"/>
  <c r="AI75" i="9"/>
  <c r="S75" i="9"/>
  <c r="BA75" i="9"/>
  <c r="AT75" i="9"/>
  <c r="AM75" i="9"/>
  <c r="AF75" i="9"/>
  <c r="Y75" i="9"/>
  <c r="CK75" i="9"/>
  <c r="AV76" i="9"/>
  <c r="AN76" i="9"/>
  <c r="CA76" i="9"/>
  <c r="AS76" i="9"/>
  <c r="BH76" i="9"/>
  <c r="S76" i="9"/>
  <c r="AP76" i="9"/>
  <c r="CC76" i="9"/>
  <c r="Y76" i="9"/>
  <c r="AG76" i="9"/>
  <c r="BN75" i="9"/>
  <c r="AY75" i="9"/>
  <c r="BF75" i="9"/>
  <c r="AP75" i="9"/>
  <c r="BI75" i="9"/>
  <c r="BB75" i="9"/>
  <c r="AU75" i="9"/>
  <c r="AN75" i="9"/>
  <c r="AG75" i="9"/>
  <c r="BC76" i="9"/>
  <c r="BS76" i="9"/>
  <c r="BE76" i="9"/>
  <c r="AL76" i="9"/>
  <c r="BA76" i="9"/>
  <c r="CE76" i="9"/>
  <c r="AA76" i="9"/>
  <c r="AX76" i="9"/>
  <c r="AF76" i="9"/>
  <c r="AA133" i="9"/>
  <c r="BI133" i="9"/>
  <c r="AL133" i="9"/>
  <c r="AJ133" i="9"/>
  <c r="AH133" i="9"/>
  <c r="AW133" i="9"/>
  <c r="BC133" i="9"/>
  <c r="AT133" i="9"/>
  <c r="T133" i="9"/>
  <c r="BP133" i="9"/>
  <c r="AK133" i="9"/>
  <c r="AV133" i="9"/>
  <c r="Z133" i="9"/>
  <c r="AU133" i="9"/>
  <c r="CE133" i="9"/>
  <c r="X133" i="9"/>
  <c r="BW133" i="9"/>
  <c r="BG133" i="9"/>
  <c r="BX133" i="9"/>
  <c r="BO133" i="9"/>
  <c r="BM133" i="9"/>
  <c r="CL133" i="9"/>
  <c r="AO133" i="9"/>
  <c r="AI133" i="9"/>
  <c r="BB133" i="9"/>
  <c r="BY133" i="9"/>
  <c r="BJ133" i="9"/>
  <c r="CD133" i="9"/>
  <c r="R133" i="9"/>
  <c r="AG133" i="9"/>
  <c r="AM133" i="9"/>
  <c r="U133" i="9"/>
  <c r="BQ133" i="9"/>
  <c r="AQ133" i="9"/>
  <c r="CM133" i="9"/>
  <c r="AN133" i="9"/>
  <c r="BV133" i="9"/>
  <c r="CK133" i="9"/>
  <c r="Y133" i="9"/>
  <c r="AE133" i="9"/>
  <c r="BD133" i="9"/>
  <c r="AC133" i="9"/>
  <c r="BL133" i="9"/>
  <c r="BU133" i="9"/>
  <c r="AD133" i="9"/>
  <c r="CH133" i="9"/>
  <c r="CF133" i="9"/>
  <c r="BA133" i="9"/>
  <c r="BF133" i="9"/>
  <c r="S133" i="9"/>
  <c r="BN133" i="9"/>
  <c r="CC133" i="9"/>
  <c r="CI133" i="9"/>
  <c r="W133" i="9"/>
  <c r="BR133" i="9"/>
  <c r="AR133" i="9"/>
  <c r="CJ133" i="9"/>
  <c r="V133" i="9"/>
  <c r="AB133" i="9"/>
  <c r="CG133" i="9"/>
  <c r="AX133" i="9"/>
  <c r="BT133" i="9"/>
  <c r="AZ133" i="9"/>
  <c r="CA133" i="9"/>
  <c r="AP133" i="9"/>
  <c r="BE133" i="9"/>
  <c r="BK133" i="9"/>
  <c r="BH133" i="9"/>
  <c r="AF133" i="9"/>
  <c r="CB133" i="9"/>
  <c r="AY133" i="9"/>
  <c r="BZ133" i="9"/>
  <c r="BS133" i="9"/>
  <c r="AS133" i="9"/>
  <c r="CF75" i="9"/>
  <c r="BV75" i="9"/>
  <c r="BX75" i="9"/>
  <c r="BH75" i="9"/>
  <c r="BQ75" i="9"/>
  <c r="BJ75" i="9"/>
  <c r="BC75" i="9"/>
  <c r="AV75" i="9"/>
  <c r="AO75" i="9"/>
  <c r="BN76" i="9"/>
  <c r="BU76" i="9"/>
  <c r="X76" i="9"/>
  <c r="CB76" i="9"/>
  <c r="AT76" i="9"/>
  <c r="BP76" i="9"/>
  <c r="CM76" i="9"/>
  <c r="AI76" i="9"/>
  <c r="BF76" i="9"/>
  <c r="CH89" i="9"/>
  <c r="V89" i="9"/>
  <c r="AC89" i="9"/>
  <c r="AJ89" i="9"/>
  <c r="AY89" i="9"/>
  <c r="BN89" i="9"/>
  <c r="BL89" i="9"/>
  <c r="AM89" i="9"/>
  <c r="BZ89" i="9"/>
  <c r="CG89" i="9"/>
  <c r="U89" i="9"/>
  <c r="AB89" i="9"/>
  <c r="AQ89" i="9"/>
  <c r="BF89" i="9"/>
  <c r="AO89" i="9"/>
  <c r="CA89" i="9"/>
  <c r="BJ89" i="9"/>
  <c r="BQ89" i="9"/>
  <c r="BX89" i="9"/>
  <c r="CM89" i="9"/>
  <c r="AA89" i="9"/>
  <c r="AP89" i="9"/>
  <c r="CC89" i="9"/>
  <c r="AG89" i="9"/>
  <c r="AD89" i="9"/>
  <c r="AK89" i="9"/>
  <c r="AR89" i="9"/>
  <c r="BG89" i="9"/>
  <c r="BV89" i="9"/>
  <c r="CI89" i="9"/>
  <c r="BE89" i="9"/>
  <c r="AU89" i="9"/>
  <c r="BI89" i="9"/>
  <c r="CE89" i="9"/>
  <c r="AH89" i="9"/>
  <c r="BU89" i="9"/>
  <c r="AL89" i="9"/>
  <c r="CB89" i="9"/>
  <c r="BA89" i="9"/>
  <c r="BW89" i="9"/>
  <c r="Z89" i="9"/>
  <c r="BC89" i="9"/>
  <c r="AS89" i="9"/>
  <c r="BO89" i="9"/>
  <c r="R89" i="9"/>
  <c r="AF89" i="9"/>
  <c r="AZ89" i="9"/>
  <c r="BR89" i="9"/>
  <c r="CF89" i="9"/>
  <c r="AI89" i="9"/>
  <c r="W89" i="9"/>
  <c r="BB89" i="9"/>
  <c r="BP89" i="9"/>
  <c r="S89" i="9"/>
  <c r="BK89" i="9"/>
  <c r="AT89" i="9"/>
  <c r="BH89" i="9"/>
  <c r="CL89" i="9"/>
  <c r="AN89" i="9"/>
  <c r="BY89" i="9"/>
  <c r="T89" i="9"/>
  <c r="AX89" i="9"/>
  <c r="BD89" i="9"/>
  <c r="CD89" i="9"/>
  <c r="AR75" i="9"/>
  <c r="AX75" i="9"/>
  <c r="R75" i="9"/>
  <c r="CE75" i="9"/>
  <c r="BY75" i="9"/>
  <c r="BR75" i="9"/>
  <c r="BK75" i="9"/>
  <c r="BD75" i="9"/>
  <c r="AW75" i="9"/>
  <c r="AY76" i="9"/>
  <c r="BV76" i="9"/>
  <c r="CK76" i="9"/>
  <c r="AU76" i="9"/>
  <c r="BD76" i="9"/>
  <c r="BI76" i="9"/>
  <c r="BX76" i="9"/>
  <c r="T76" i="9"/>
  <c r="AQ76" i="9"/>
  <c r="AC80" i="9"/>
  <c r="AA80" i="9"/>
  <c r="CJ80" i="9"/>
  <c r="BX80" i="9"/>
  <c r="BL80" i="9"/>
  <c r="Y80" i="9"/>
  <c r="CK80" i="9"/>
  <c r="BH80" i="9"/>
  <c r="AY80" i="9"/>
  <c r="BO75" i="9"/>
  <c r="AH75" i="9"/>
  <c r="AJ75" i="9"/>
  <c r="U75" i="9"/>
  <c r="CG75" i="9"/>
  <c r="BZ75" i="9"/>
  <c r="BS75" i="9"/>
  <c r="BL75" i="9"/>
  <c r="BE75" i="9"/>
  <c r="AJ76" i="9"/>
  <c r="BG76" i="9"/>
  <c r="R76" i="9"/>
  <c r="AE76" i="9"/>
  <c r="BK76" i="9"/>
  <c r="BB76" i="9"/>
  <c r="BQ76" i="9"/>
  <c r="CF76" i="9"/>
  <c r="AB76" i="9"/>
  <c r="CL75" i="9"/>
  <c r="AZ75" i="9"/>
  <c r="BG75" i="9"/>
  <c r="AC75" i="9"/>
  <c r="V75" i="9"/>
  <c r="CH75" i="9"/>
  <c r="CA75" i="9"/>
  <c r="BT75" i="9"/>
  <c r="AC76" i="9"/>
  <c r="AR76" i="9"/>
  <c r="CD76" i="9"/>
  <c r="Z76" i="9"/>
  <c r="BM76" i="9"/>
  <c r="W76" i="9"/>
  <c r="BJ76" i="9"/>
  <c r="BY76" i="9"/>
  <c r="AM134" i="9"/>
  <c r="AT134" i="9"/>
  <c r="AZ134" i="9"/>
  <c r="AY134" i="9"/>
  <c r="Y134" i="9"/>
  <c r="BU134" i="9"/>
  <c r="AP134" i="9"/>
  <c r="AE134" i="9"/>
  <c r="AL134" i="9"/>
  <c r="AR134" i="9"/>
  <c r="AN134" i="9"/>
  <c r="CJ134" i="9"/>
  <c r="AC134" i="9"/>
  <c r="R134" i="9"/>
  <c r="BK134" i="9"/>
  <c r="BL134" i="9"/>
  <c r="CC134" i="9"/>
  <c r="BG134" i="9"/>
  <c r="BX134" i="9"/>
  <c r="BC134" i="9"/>
  <c r="BY134" i="9"/>
  <c r="X134" i="9"/>
  <c r="CI134" i="9"/>
  <c r="W134" i="9"/>
  <c r="AD134" i="9"/>
  <c r="AJ134" i="9"/>
  <c r="Z134" i="9"/>
  <c r="BV134" i="9"/>
  <c r="AV134" i="9"/>
  <c r="AQ134" i="9"/>
  <c r="BA134" i="9"/>
  <c r="CH134" i="9"/>
  <c r="V134" i="9"/>
  <c r="CK134" i="9"/>
  <c r="BI134" i="9"/>
  <c r="AH134" i="9"/>
  <c r="AA134" i="9"/>
  <c r="BZ134" i="9"/>
  <c r="CF134" i="9"/>
  <c r="BW134" i="9"/>
  <c r="U134" i="9"/>
  <c r="BF134" i="9"/>
  <c r="CL134" i="9"/>
  <c r="AI134" i="9"/>
  <c r="CA134" i="9"/>
  <c r="AB134" i="9"/>
  <c r="CB134" i="9"/>
  <c r="CE134" i="9"/>
  <c r="BS134" i="9"/>
  <c r="AW134" i="9"/>
  <c r="BJ134" i="9"/>
  <c r="AX134" i="9"/>
  <c r="BO134" i="9"/>
  <c r="CD134" i="9"/>
  <c r="T134" i="9"/>
  <c r="BR134" i="9"/>
  <c r="BP134" i="9"/>
  <c r="AS134" i="9"/>
  <c r="AO134" i="9"/>
  <c r="AU134" i="9"/>
  <c r="BB134" i="9"/>
  <c r="BH134" i="9"/>
  <c r="BM134" i="9"/>
  <c r="AK134" i="9"/>
  <c r="CG134" i="9"/>
  <c r="BD134" i="9"/>
  <c r="AK85" i="9"/>
  <c r="AJ85" i="9"/>
  <c r="BN85" i="9"/>
  <c r="CC85" i="9"/>
  <c r="CJ85" i="9"/>
  <c r="X85" i="9"/>
  <c r="AE85" i="9"/>
  <c r="AL85" i="9"/>
  <c r="AB85" i="9"/>
  <c r="U85" i="9"/>
  <c r="BH85" i="9"/>
  <c r="BY85" i="9"/>
  <c r="BF85" i="9"/>
  <c r="BU85" i="9"/>
  <c r="CB85" i="9"/>
  <c r="CI85" i="9"/>
  <c r="W85" i="9"/>
  <c r="AD85" i="9"/>
  <c r="CM85" i="9"/>
  <c r="CF85" i="9"/>
  <c r="S85" i="9"/>
  <c r="AI85" i="9"/>
  <c r="AX85" i="9"/>
  <c r="BM85" i="9"/>
  <c r="BT85" i="9"/>
  <c r="CA85" i="9"/>
  <c r="CH85" i="9"/>
  <c r="V85" i="9"/>
  <c r="BP85" i="9"/>
  <c r="BI85" i="9"/>
  <c r="BG85" i="9"/>
  <c r="AP85" i="9"/>
  <c r="BE85" i="9"/>
  <c r="BL85" i="9"/>
  <c r="BS85" i="9"/>
  <c r="BZ85" i="9"/>
  <c r="BW85" i="9"/>
  <c r="AS85" i="9"/>
  <c r="AQ85" i="9"/>
  <c r="AH85" i="9"/>
  <c r="AW85" i="9"/>
  <c r="BD85" i="9"/>
  <c r="BK85" i="9"/>
  <c r="BR85" i="9"/>
  <c r="AZ85" i="9"/>
  <c r="AA85" i="9"/>
  <c r="T85" i="9"/>
  <c r="CE85" i="9"/>
  <c r="CL85" i="9"/>
  <c r="Z85" i="9"/>
  <c r="AO85" i="9"/>
  <c r="AV85" i="9"/>
  <c r="BC85" i="9"/>
  <c r="BJ85" i="9"/>
  <c r="AC85" i="9"/>
  <c r="CG85" i="9"/>
  <c r="BA85" i="9"/>
  <c r="BX85" i="9"/>
  <c r="CD85" i="9"/>
  <c r="R85" i="9"/>
  <c r="AG85" i="9"/>
  <c r="AN85" i="9"/>
  <c r="AU85" i="9"/>
  <c r="BB85" i="9"/>
  <c r="BQ85" i="9"/>
  <c r="BO85" i="9"/>
  <c r="BV85" i="9"/>
  <c r="CK85" i="9"/>
  <c r="Y85" i="9"/>
  <c r="AF85" i="9"/>
  <c r="AM85" i="9"/>
  <c r="AT85" i="9"/>
  <c r="AY85" i="9"/>
  <c r="AR85" i="9"/>
  <c r="AG86" i="9"/>
  <c r="Z86" i="9"/>
  <c r="CL86" i="9"/>
  <c r="BV86" i="9"/>
  <c r="BU86" i="9"/>
  <c r="BD86" i="9"/>
  <c r="AX86" i="9"/>
  <c r="AF86" i="9"/>
  <c r="AW86" i="9"/>
  <c r="AM86" i="9"/>
  <c r="AT86" i="9"/>
  <c r="BA86" i="9"/>
  <c r="BH86" i="9"/>
  <c r="BW86" i="9"/>
  <c r="CK86" i="9"/>
  <c r="CD86" i="9"/>
  <c r="BE86" i="9"/>
  <c r="AA86" i="9"/>
  <c r="AE86" i="9"/>
  <c r="AL86" i="9"/>
  <c r="AS86" i="9"/>
  <c r="AZ86" i="9"/>
  <c r="BO86" i="9"/>
  <c r="BN86" i="9"/>
  <c r="BL86" i="9"/>
  <c r="AH86" i="9"/>
  <c r="CI86" i="9"/>
  <c r="W86" i="9"/>
  <c r="AD86" i="9"/>
  <c r="AK86" i="9"/>
  <c r="AR86" i="9"/>
  <c r="BG86" i="9"/>
  <c r="AV86" i="9"/>
  <c r="AO86" i="9"/>
  <c r="BT86" i="9"/>
  <c r="BJ86" i="9"/>
  <c r="AN86" i="9"/>
  <c r="CA86" i="9"/>
  <c r="CH86" i="9"/>
  <c r="V86" i="9"/>
  <c r="AC86" i="9"/>
  <c r="AJ86" i="9"/>
  <c r="AY86" i="9"/>
  <c r="Y86" i="9"/>
  <c r="R86" i="9"/>
  <c r="BX86" i="9"/>
  <c r="AP86" i="9"/>
  <c r="BS86" i="9"/>
  <c r="BZ86" i="9"/>
  <c r="CG86" i="9"/>
  <c r="U86" i="9"/>
  <c r="AB86" i="9"/>
  <c r="AQ86" i="9"/>
  <c r="CJ86" i="9"/>
  <c r="CC86" i="9"/>
  <c r="BQ86" i="9"/>
  <c r="BK86" i="9"/>
  <c r="BR86" i="9"/>
  <c r="BY86" i="9"/>
  <c r="CF86" i="9"/>
  <c r="T86" i="9"/>
  <c r="AI86" i="9"/>
  <c r="BM86" i="9"/>
  <c r="BF86" i="9"/>
  <c r="AU86" i="9"/>
  <c r="BB86" i="9"/>
  <c r="BI86" i="9"/>
  <c r="BP86" i="9"/>
  <c r="CE86" i="9"/>
  <c r="S86" i="9"/>
  <c r="X86" i="9"/>
  <c r="CB86" i="9"/>
  <c r="BC86" i="9"/>
  <c r="CM86" i="9"/>
</calcChain>
</file>

<file path=xl/sharedStrings.xml><?xml version="1.0" encoding="utf-8"?>
<sst xmlns="http://schemas.openxmlformats.org/spreadsheetml/2006/main" count="19827" uniqueCount="592">
  <si>
    <t>JACKSON PURCHASE ENERGY CORP.</t>
  </si>
  <si>
    <t>Rev: 202306200609</t>
  </si>
  <si>
    <t>ANNUAL RELIABILITY REPORT</t>
  </si>
  <si>
    <t>Page: 1</t>
  </si>
  <si>
    <t>2023</t>
  </si>
  <si>
    <t>Cause Code/ Description</t>
  </si>
  <si>
    <t>Nbr Outages</t>
  </si>
  <si>
    <t>% of Total</t>
  </si>
  <si>
    <t>Nbr Cons Out</t>
  </si>
  <si>
    <t>Substation Name</t>
  </si>
  <si>
    <t>BURNA</t>
  </si>
  <si>
    <t>300</t>
  </si>
  <si>
    <t>Equipment Failure</t>
  </si>
  <si>
    <t>Feeder Name:</t>
  </si>
  <si>
    <t>Hampton</t>
  </si>
  <si>
    <t>500</t>
  </si>
  <si>
    <t>Lightning</t>
  </si>
  <si>
    <t>510</t>
  </si>
  <si>
    <t>Wind - Not Trees</t>
  </si>
  <si>
    <t>Feeder Number:</t>
  </si>
  <si>
    <t>214</t>
  </si>
  <si>
    <t>999</t>
  </si>
  <si>
    <t>Cause unknown</t>
  </si>
  <si>
    <t>Feeder Location</t>
  </si>
  <si>
    <t>14214-Hampton</t>
  </si>
  <si>
    <t>Customer Count</t>
  </si>
  <si>
    <t>Circuit 5 Year Average (SAIDI</t>
  </si>
  <si>
    <t>Reporting Year (SAIDI</t>
  </si>
  <si>
    <t>Circuit 5 Year Average (SAIFI</t>
  </si>
  <si>
    <t>Reporting Year (SAIFI</t>
  </si>
  <si>
    <t>Total Circuit Length:</t>
  </si>
  <si>
    <t>Date of Last Circuit Trim:</t>
  </si>
  <si>
    <t>Corrective Action Plan:</t>
  </si>
  <si>
    <t>100</t>
  </si>
  <si>
    <t>Contractor - Planned</t>
  </si>
  <si>
    <t>Salem</t>
  </si>
  <si>
    <t>110</t>
  </si>
  <si>
    <t>JPEC - Planned</t>
  </si>
  <si>
    <t>244</t>
  </si>
  <si>
    <t>420</t>
  </si>
  <si>
    <t>ROW</t>
  </si>
  <si>
    <t>14244-Salem</t>
  </si>
  <si>
    <t>690</t>
  </si>
  <si>
    <t>Animal</t>
  </si>
  <si>
    <t>810</t>
  </si>
  <si>
    <t>Load</t>
  </si>
  <si>
    <t>Smithland</t>
  </si>
  <si>
    <t>254</t>
  </si>
  <si>
    <t>14254-Smithland</t>
  </si>
  <si>
    <t>710</t>
  </si>
  <si>
    <t>Motor Vehicle</t>
  </si>
  <si>
    <t>CALVERT CITY</t>
  </si>
  <si>
    <t>Hwy 95</t>
  </si>
  <si>
    <t>43214-Hwy 95</t>
  </si>
  <si>
    <t>700</t>
  </si>
  <si>
    <t>Member/Public Caused</t>
  </si>
  <si>
    <t>Calvert Heights</t>
  </si>
  <si>
    <t>224</t>
  </si>
  <si>
    <t>43224-Calvert Height</t>
  </si>
  <si>
    <t>Gilbertsville</t>
  </si>
  <si>
    <t>234</t>
  </si>
  <si>
    <t>43234-Gilbertsville</t>
  </si>
  <si>
    <t>Industrial Park</t>
  </si>
  <si>
    <t>43244-Industrial Park</t>
  </si>
  <si>
    <t>COLEMAN ROAD</t>
  </si>
  <si>
    <t>0</t>
  </si>
  <si>
    <t>BREC</t>
  </si>
  <si>
    <t>Conrad Heights</t>
  </si>
  <si>
    <t>30224-Conrad Height</t>
  </si>
  <si>
    <t>Hwy 60 Business</t>
  </si>
  <si>
    <t>30244-Hwy 60 Busin</t>
  </si>
  <si>
    <t>KY Oaks Mall</t>
  </si>
  <si>
    <t>30254-KY Oaks Mall</t>
  </si>
  <si>
    <t>CULP</t>
  </si>
  <si>
    <t>Proform</t>
  </si>
  <si>
    <t>42214-Proform</t>
  </si>
  <si>
    <t>Little Cypress</t>
  </si>
  <si>
    <t>42224-Little Cypress</t>
  </si>
  <si>
    <t>Possum Trot</t>
  </si>
  <si>
    <t>42234-Possum Trot</t>
  </si>
  <si>
    <t>Sharpe</t>
  </si>
  <si>
    <t>42244-Sharpe</t>
  </si>
  <si>
    <t>CUMBERLAND JPEC</t>
  </si>
  <si>
    <t>Pinckneyville</t>
  </si>
  <si>
    <t>15224-Pinckneyville</t>
  </si>
  <si>
    <t>CUMBERLANDQUA</t>
  </si>
  <si>
    <t>Quarry</t>
  </si>
  <si>
    <t>15234-Quarry</t>
  </si>
  <si>
    <t>DRAFFENVILLE</t>
  </si>
  <si>
    <t>Draffenville</t>
  </si>
  <si>
    <t>66214-Draffenville</t>
  </si>
  <si>
    <t>FREEMONT</t>
  </si>
  <si>
    <t>Symsonia</t>
  </si>
  <si>
    <t>51214-Symsonia</t>
  </si>
  <si>
    <t>McNeil Lane</t>
  </si>
  <si>
    <t>51224-McNeil Lane</t>
  </si>
  <si>
    <t>Freemont</t>
  </si>
  <si>
    <t>51244-Freemont</t>
  </si>
  <si>
    <t>Bonds Rd</t>
  </si>
  <si>
    <t>51254-Bonds Rd</t>
  </si>
  <si>
    <t>GRAND RIVERS</t>
  </si>
  <si>
    <t>Iuka</t>
  </si>
  <si>
    <t>76214-Iuka</t>
  </si>
  <si>
    <t>76224-Smithland</t>
  </si>
  <si>
    <t>Pelican GR #1</t>
  </si>
  <si>
    <t>76244-Pelican GR #1</t>
  </si>
  <si>
    <t>Averitt GR #2</t>
  </si>
  <si>
    <t>76254-Averitt GR #2</t>
  </si>
  <si>
    <t>730</t>
  </si>
  <si>
    <t>Fire</t>
  </si>
  <si>
    <t>HIGHPOINT</t>
  </si>
  <si>
    <t>High Point</t>
  </si>
  <si>
    <t>29214-High Point</t>
  </si>
  <si>
    <t>Carneal Rd</t>
  </si>
  <si>
    <t>29224-Carneal Rd</t>
  </si>
  <si>
    <t>None</t>
  </si>
  <si>
    <t>REC_00000340</t>
  </si>
  <si>
    <t>3</t>
  </si>
  <si>
    <t>00340-REC_000003</t>
  </si>
  <si>
    <t>HUSBANDS ROAD</t>
  </si>
  <si>
    <t>Husbands Rd</t>
  </si>
  <si>
    <t>40224-Husbands Rd</t>
  </si>
  <si>
    <t>Lydon Rd</t>
  </si>
  <si>
    <t>40234-Lydon Rd</t>
  </si>
  <si>
    <t>Clarkline Rd</t>
  </si>
  <si>
    <t>40244-Clarkline Rd</t>
  </si>
  <si>
    <t>JOY</t>
  </si>
  <si>
    <t>Hampton South</t>
  </si>
  <si>
    <t>05214-Hampton Sout</t>
  </si>
  <si>
    <t>Carrsville</t>
  </si>
  <si>
    <t>05244-Carrsville</t>
  </si>
  <si>
    <t>Lola</t>
  </si>
  <si>
    <t>05254-Lola</t>
  </si>
  <si>
    <t>KANSAS</t>
  </si>
  <si>
    <t>Lowes</t>
  </si>
  <si>
    <t>61214-Lowes</t>
  </si>
  <si>
    <t>Folsomdale</t>
  </si>
  <si>
    <t>61224-Folsomdale</t>
  </si>
  <si>
    <t>Melber</t>
  </si>
  <si>
    <t>320</t>
  </si>
  <si>
    <t>Clearance</t>
  </si>
  <si>
    <t>61234-Melber</t>
  </si>
  <si>
    <t>Pottsville</t>
  </si>
  <si>
    <t>61244-Pottsville</t>
  </si>
  <si>
    <t>KEVIL</t>
  </si>
  <si>
    <t>Hobbs Rd</t>
  </si>
  <si>
    <t>28214-Hobbs Rd</t>
  </si>
  <si>
    <t>Woodville Rd</t>
  </si>
  <si>
    <t>28224-Woodville Rd</t>
  </si>
  <si>
    <t>Kelley Rd</t>
  </si>
  <si>
    <t>28234-Kelley Rd</t>
  </si>
  <si>
    <t>KREBS STATION RD</t>
  </si>
  <si>
    <t>Browns Plating</t>
  </si>
  <si>
    <t>50214-Browns Platin</t>
  </si>
  <si>
    <t>Old US 45</t>
  </si>
  <si>
    <t>50224-Old US 45</t>
  </si>
  <si>
    <t>Clinton Rd</t>
  </si>
  <si>
    <t>50234-Clinton Rd</t>
  </si>
  <si>
    <t>New Hope</t>
  </si>
  <si>
    <t>50244-New Hope</t>
  </si>
  <si>
    <t>LaCENTER</t>
  </si>
  <si>
    <t>Damrons</t>
  </si>
  <si>
    <t>26214-Damrons</t>
  </si>
  <si>
    <t>Oscar</t>
  </si>
  <si>
    <t>26224-Oscar</t>
  </si>
  <si>
    <t>LEDBETTER</t>
  </si>
  <si>
    <t>US 60 East</t>
  </si>
  <si>
    <t>31224-US 60 East</t>
  </si>
  <si>
    <t>River Crossing</t>
  </si>
  <si>
    <t>31234-River Crossin</t>
  </si>
  <si>
    <t>Ledbetter</t>
  </si>
  <si>
    <t>31244-Ledbetter</t>
  </si>
  <si>
    <t>LITTLE UNION</t>
  </si>
  <si>
    <t>Airport</t>
  </si>
  <si>
    <t>39214-Airport</t>
  </si>
  <si>
    <t>US 60 West</t>
  </si>
  <si>
    <t>39224-US 60 West</t>
  </si>
  <si>
    <t>US 60 East Mall</t>
  </si>
  <si>
    <t>39234-US 60 East M</t>
  </si>
  <si>
    <t>Roy Lee Rd</t>
  </si>
  <si>
    <t>39244-Roy Lee Rd</t>
  </si>
  <si>
    <t>LOVELACEVILLE</t>
  </si>
  <si>
    <t>Blandville</t>
  </si>
  <si>
    <t>49214-Blandville</t>
  </si>
  <si>
    <t>Lovelaceville</t>
  </si>
  <si>
    <t>49224-Lovelaceville</t>
  </si>
  <si>
    <t>Cunningham</t>
  </si>
  <si>
    <t>49234-Cunningham</t>
  </si>
  <si>
    <t>MAXON</t>
  </si>
  <si>
    <t>Maxon Rd</t>
  </si>
  <si>
    <t>79214-Maxon Rd</t>
  </si>
  <si>
    <t>Express</t>
  </si>
  <si>
    <t>79224-Express</t>
  </si>
  <si>
    <t>79234-Industrial Park</t>
  </si>
  <si>
    <t>NEW YORK</t>
  </si>
  <si>
    <t>Hinkleville</t>
  </si>
  <si>
    <t>47214-Hinkleville</t>
  </si>
  <si>
    <t>US 286 East Gage</t>
  </si>
  <si>
    <t>47224-US 286 East</t>
  </si>
  <si>
    <t>47234-Blandville</t>
  </si>
  <si>
    <t>Wickliffe</t>
  </si>
  <si>
    <t>47244-Wickliffe</t>
  </si>
  <si>
    <t>Slater</t>
  </si>
  <si>
    <t>47254-Slater</t>
  </si>
  <si>
    <t>OLIVET CHURCH RD</t>
  </si>
  <si>
    <t>Olivet Ch Rd</t>
  </si>
  <si>
    <t>74214-Olivet Ch Rd</t>
  </si>
  <si>
    <t>Highland Ch Rd</t>
  </si>
  <si>
    <t>74224-Highland Ch</t>
  </si>
  <si>
    <t>Info Age Park</t>
  </si>
  <si>
    <t>74234-Info Age Park</t>
  </si>
  <si>
    <t>PALMA</t>
  </si>
  <si>
    <t>54214-Hwy 95</t>
  </si>
  <si>
    <t>54224-Draffenville</t>
  </si>
  <si>
    <t>Palma</t>
  </si>
  <si>
    <t>54234-Palma</t>
  </si>
  <si>
    <t>POSSUM TROT</t>
  </si>
  <si>
    <t>78224-Possum Trot</t>
  </si>
  <si>
    <t>78234-Hwy 95</t>
  </si>
  <si>
    <t>Industrial Loop</t>
  </si>
  <si>
    <t>78254-Industrial Loo</t>
  </si>
  <si>
    <t>CoalTek</t>
  </si>
  <si>
    <t>264</t>
  </si>
  <si>
    <t>78264-CoalTek</t>
  </si>
  <si>
    <t>RAGLAND</t>
  </si>
  <si>
    <t>Monkeys Eyebrow</t>
  </si>
  <si>
    <t>19214-Monkeys Eye</t>
  </si>
  <si>
    <t>Ragland</t>
  </si>
  <si>
    <t>19224-Ragland</t>
  </si>
  <si>
    <t>REIDLAND</t>
  </si>
  <si>
    <t>Ken Mar Rd</t>
  </si>
  <si>
    <t>41214-Ken Mar Rd</t>
  </si>
  <si>
    <t>Reidland Water</t>
  </si>
  <si>
    <t>41224-Reidland Wat</t>
  </si>
  <si>
    <t>Epperson Rd</t>
  </si>
  <si>
    <t>41234-Epperson Rd</t>
  </si>
  <si>
    <t>Walker Boat Yard</t>
  </si>
  <si>
    <t>41244-Walker Boat</t>
  </si>
  <si>
    <t>SMITHLAND</t>
  </si>
  <si>
    <t>32214-Smithland</t>
  </si>
  <si>
    <t>Tiline</t>
  </si>
  <si>
    <t>32224-Tiline</t>
  </si>
  <si>
    <t>Mitchell Store</t>
  </si>
  <si>
    <t>32244-Mitchell Store</t>
  </si>
  <si>
    <t>REC_00004485</t>
  </si>
  <si>
    <t>04485-REC_000044</t>
  </si>
  <si>
    <t>STRAWBERRY HILL</t>
  </si>
  <si>
    <t>Hansen Rd</t>
  </si>
  <si>
    <t>77224-Hansen Rd</t>
  </si>
  <si>
    <t>530</t>
  </si>
  <si>
    <t>Flood</t>
  </si>
  <si>
    <t>Walmart</t>
  </si>
  <si>
    <t>77234-Walmart</t>
  </si>
  <si>
    <t>CSI</t>
  </si>
  <si>
    <t>77254-CSI</t>
  </si>
  <si>
    <t>Hwy 60</t>
  </si>
  <si>
    <t>77264-Hwy 60</t>
  </si>
  <si>
    <t>REC_00000309</t>
  </si>
  <si>
    <t>4</t>
  </si>
  <si>
    <t>77244-REC_000003</t>
  </si>
  <si>
    <t>VULCAN</t>
  </si>
  <si>
    <t>Vulcan Pit</t>
  </si>
  <si>
    <t>45224-Vulcan Pit</t>
  </si>
  <si>
    <t>Vulcan 1 Rock Crush</t>
  </si>
  <si>
    <t>45234-Vulcan 1 Roc</t>
  </si>
  <si>
    <t>Kinder Morgan</t>
  </si>
  <si>
    <t>45244-Kinder Morga</t>
  </si>
  <si>
    <t>Vulcan 2 Hwy 62</t>
  </si>
  <si>
    <t>45254-Vulcan 2 Hwy</t>
  </si>
  <si>
    <t>Total Customer Hrs Off:</t>
  </si>
  <si>
    <t>Total Customers Affected:</t>
  </si>
  <si>
    <t>Total Outage Count:</t>
  </si>
  <si>
    <t>53040</t>
  </si>
  <si>
    <t>/report/19020/rptcustom/oms/OMS_ANNUAL_RLBLTY_RPT_19020.xml.rpt</t>
  </si>
  <si>
    <t>SECTION 1: CONTACT INFORMATION</t>
  </si>
  <si>
    <t>UTILITY NAME</t>
  </si>
  <si>
    <t>Jackson Purchase Energy Corporation</t>
  </si>
  <si>
    <t>REPORT PREPARED BY</t>
  </si>
  <si>
    <t>E-MAIL ADDRESS OF PREPARER</t>
  </si>
  <si>
    <t>PHONE NUMBER OF PREPARER</t>
  </si>
  <si>
    <t>SECTION 2: REPORT YEAR</t>
  </si>
  <si>
    <t>CALENDAR YEAR OF REPORT</t>
  </si>
  <si>
    <t>SECTION 3: MAJOR EVENT DAYS</t>
  </si>
  <si>
    <t>TMED</t>
  </si>
  <si>
    <t>FIRST DATE USED TO DETERMINE TMED</t>
  </si>
  <si>
    <t>LAST DATE USED TO DETERMINE TMED</t>
  </si>
  <si>
    <t>NUMBER OF MED IN REPORT YEAR</t>
  </si>
  <si>
    <t>NOTE: Per IEEE 1366 TMED should be calculated using the daily SAIDI values for the five prior years.  If five years of data are not available, then utilities should use what is available until five years are accumulated.</t>
  </si>
  <si>
    <t>SECTION 4: SYSTEM RELIABILITY RESULTS</t>
  </si>
  <si>
    <t>System - Wide Information</t>
  </si>
  <si>
    <t>Total Customers</t>
  </si>
  <si>
    <t>Total Circuits</t>
  </si>
  <si>
    <t>Excluding MED</t>
  </si>
  <si>
    <t>5 Year Average</t>
  </si>
  <si>
    <t>Reporting Year</t>
  </si>
  <si>
    <t>SAIDI</t>
  </si>
  <si>
    <t>SAIFI</t>
  </si>
  <si>
    <t>Including MED</t>
  </si>
  <si>
    <t>Electric Distribution Utility Annual Reliability Report</t>
  </si>
  <si>
    <t>Additional pages may be attached as necessary</t>
  </si>
  <si>
    <t>SECTION 7: VEGETATION MANAGEMENT PLAN REVIEW</t>
  </si>
  <si>
    <t>SECTION 8: UTILITY COMMENTS</t>
  </si>
  <si>
    <t>2022</t>
  </si>
  <si>
    <t>000</t>
  </si>
  <si>
    <t>No Cause Selected</t>
  </si>
  <si>
    <t>520</t>
  </si>
  <si>
    <t>Ice - Not Trees</t>
  </si>
  <si>
    <t>Electric Distribution Utility Annual Reliability ReportA1:I44</t>
  </si>
  <si>
    <t>2021</t>
  </si>
  <si>
    <t>430</t>
  </si>
  <si>
    <t>Tree failure from overhang or dead tree without ice/snow</t>
  </si>
  <si>
    <t>435</t>
  </si>
  <si>
    <t>Tree Failure from outside of ROW</t>
  </si>
  <si>
    <t>600</t>
  </si>
  <si>
    <t>Small animal/bird</t>
  </si>
  <si>
    <t>630</t>
  </si>
  <si>
    <t>Squirrel</t>
  </si>
  <si>
    <t>540</t>
  </si>
  <si>
    <t>Storm</t>
  </si>
  <si>
    <t>400</t>
  </si>
  <si>
    <t>Decay/age of material/equipment</t>
  </si>
  <si>
    <t>740</t>
  </si>
  <si>
    <t>Public cuts tree</t>
  </si>
  <si>
    <t>800</t>
  </si>
  <si>
    <t>Other</t>
  </si>
  <si>
    <t>190</t>
  </si>
  <si>
    <t>Other planned</t>
  </si>
  <si>
    <t>998</t>
  </si>
  <si>
    <t>Unknown-will determine later</t>
  </si>
  <si>
    <t>360</t>
  </si>
  <si>
    <t>Other equipment installation/design</t>
  </si>
  <si>
    <t>440</t>
  </si>
  <si>
    <t>Trees with ice/snow</t>
  </si>
  <si>
    <t>610</t>
  </si>
  <si>
    <t>Large animal</t>
  </si>
  <si>
    <t>790</t>
  </si>
  <si>
    <t>Public other</t>
  </si>
  <si>
    <t>310</t>
  </si>
  <si>
    <t>Installation fault</t>
  </si>
  <si>
    <t>340</t>
  </si>
  <si>
    <t>Overload</t>
  </si>
  <si>
    <t>470</t>
  </si>
  <si>
    <t>Borrower crew cuts tree</t>
  </si>
  <si>
    <t>410</t>
  </si>
  <si>
    <t>Corrosion/abrasion of material/equipment</t>
  </si>
  <si>
    <t>490</t>
  </si>
  <si>
    <t>Maintenance other</t>
  </si>
  <si>
    <t>590</t>
  </si>
  <si>
    <t>Weather other</t>
  </si>
  <si>
    <t>Kristy Reed</t>
  </si>
  <si>
    <t>kristy.reed@jpenergy.com</t>
  </si>
  <si>
    <t>270-442-7321</t>
  </si>
  <si>
    <t>SECTION 5: CIRCUIT REPORTING</t>
  </si>
  <si>
    <t>Circuit Name</t>
  </si>
  <si>
    <t>Circuit Number</t>
  </si>
  <si>
    <t>Circuit Location</t>
  </si>
  <si>
    <t>Substation Number</t>
  </si>
  <si>
    <t>Avg # of Customers</t>
  </si>
  <si>
    <t>Previous 5 Year Average SAIFI</t>
  </si>
  <si>
    <t>Current Year SAIFI Excluding MED</t>
  </si>
  <si>
    <t>Comparison</t>
  </si>
  <si>
    <t>Circuit Length</t>
  </si>
  <si>
    <t>Date of Last Trim For Circuit</t>
  </si>
  <si>
    <t>Previous 5 Year Average SAIDI</t>
  </si>
  <si>
    <t>Current Year SAIDI Excluding MED</t>
  </si>
  <si>
    <t># of Outages</t>
  </si>
  <si>
    <t>Outage Cause</t>
  </si>
  <si>
    <t>%</t>
  </si>
  <si>
    <t>Hampton-South</t>
  </si>
  <si>
    <t>05214-Hampton South</t>
  </si>
  <si>
    <t>Joy</t>
  </si>
  <si>
    <t>Burna</t>
  </si>
  <si>
    <t>Cumberland</t>
  </si>
  <si>
    <t>Monkey's Eyebrow</t>
  </si>
  <si>
    <t>19214-Monkeys Eyebrow</t>
  </si>
  <si>
    <t>Damron's</t>
  </si>
  <si>
    <t>LaCenter</t>
  </si>
  <si>
    <t>Kevil</t>
  </si>
  <si>
    <t>Essex</t>
  </si>
  <si>
    <t>29234-Essex</t>
  </si>
  <si>
    <t>30224-Conrad Heights</t>
  </si>
  <si>
    <t>Coleman Road</t>
  </si>
  <si>
    <t>Holt Rd</t>
  </si>
  <si>
    <t>30244-Hwy 60 Business</t>
  </si>
  <si>
    <t>Ky Oaks Mall</t>
  </si>
  <si>
    <t>31234-River Crossing</t>
  </si>
  <si>
    <t>Little Union</t>
  </si>
  <si>
    <t>US 60 East-K O M</t>
  </si>
  <si>
    <t>39234-US 60 East Mall</t>
  </si>
  <si>
    <t>Husbands Road</t>
  </si>
  <si>
    <t>Reidland</t>
  </si>
  <si>
    <t>41224-Reidland Water</t>
  </si>
  <si>
    <t>41244-Walker Boat Yard</t>
  </si>
  <si>
    <t>Culp</t>
  </si>
  <si>
    <t>CC/Hwy 95</t>
  </si>
  <si>
    <t>Calvert City</t>
  </si>
  <si>
    <t>CC Hgts</t>
  </si>
  <si>
    <t>43224-Calvert Heights</t>
  </si>
  <si>
    <t>CC Ind Park</t>
  </si>
  <si>
    <t>Vulcan</t>
  </si>
  <si>
    <t>Vulcan 1-Rock Crusher</t>
  </si>
  <si>
    <t>45234-Vulcan1 Rock Crusher</t>
  </si>
  <si>
    <t>Kinder Morgan 1</t>
  </si>
  <si>
    <t>45244-Kinder Morgan 1</t>
  </si>
  <si>
    <t>45254-Vulcan 2 Hwy 62</t>
  </si>
  <si>
    <t>New York</t>
  </si>
  <si>
    <t>US 286 East-Gage</t>
  </si>
  <si>
    <t>47224-US 286 East Gage</t>
  </si>
  <si>
    <t>50214-Browns Plating</t>
  </si>
  <si>
    <t>Krebs Station Road</t>
  </si>
  <si>
    <t>Clinton Road</t>
  </si>
  <si>
    <t>Mc Neil Lane</t>
  </si>
  <si>
    <t>Hwy 95 N to Hwy 62</t>
  </si>
  <si>
    <t>Kansas</t>
  </si>
  <si>
    <t>US 45-Folsomdale</t>
  </si>
  <si>
    <t>61224-US 45 Folsomdale</t>
  </si>
  <si>
    <t>Olivet Church Road</t>
  </si>
  <si>
    <t>74224-Highland Ch Rd</t>
  </si>
  <si>
    <t>Grand Rivers</t>
  </si>
  <si>
    <t>Pelican-GR #1</t>
  </si>
  <si>
    <t>Averitt-GR #2</t>
  </si>
  <si>
    <t>Hansen Rd-Top Circuit</t>
  </si>
  <si>
    <t>7702-Hansen Rd</t>
  </si>
  <si>
    <t>Strawberry Hill</t>
  </si>
  <si>
    <t>Walmart-Hansen Rd Bottom</t>
  </si>
  <si>
    <t>7703-Walmart</t>
  </si>
  <si>
    <t>CSI--Jas Sanders-Botom Cir</t>
  </si>
  <si>
    <t>7705-CSI</t>
  </si>
  <si>
    <t>Hwy 60-Jas Sanders-Top Cir</t>
  </si>
  <si>
    <t>7706-Hwy 60</t>
  </si>
  <si>
    <t>Hwy 95 North</t>
  </si>
  <si>
    <t>Industrial Loop North</t>
  </si>
  <si>
    <t>78254-Industrial Loop</t>
  </si>
  <si>
    <t>Coal Tek</t>
  </si>
  <si>
    <t>Maxon</t>
  </si>
  <si>
    <t xml:space="preserve">JPEC had established a four (4) year cycle on right-of-way maintenance and employs a contractor to perform that cycle clearing.  JPEC is looking at increasing that cycle due to the cost per mile of trimming and clearing trees triple.  JPEC has begun reclaiming the full width of the ROW to help extend the process.  JPEC will use outage data to track tree related outages and will prioritize ROW spending to those circuits that require it.  JPEC also employs contract crews that handles "hot-spot" or service order trimming.  We have experienced over the last couple of years an increased tree problem from "danger trees" (trees outside of right-of-way) falling into our ROW and tearing down lines and poles.  We are working with our members and contractors to identify those danger trees for removal.    </t>
  </si>
  <si>
    <t xml:space="preserve">Overall, JPEC's system averaged 99.98% reliable when factoring out major event days and power supply outages.  JPEC reliability numbers ended at CAIDI - 93.4 mins, SAIFI - 1.17, and SAIDI - 108.1. All reliability indices were within the past 5 year average.  Engineering and Operations is focusing on a number of different areas in 2021 including the continuing our ROW program, bird deterrents around the lakes area, substation maintenance program and improving sectionalizing system-wide.  </t>
  </si>
  <si>
    <t>Scott Ribble</t>
  </si>
  <si>
    <t>scott.ribble@jpenergy.com</t>
  </si>
  <si>
    <t>2901-High Point</t>
  </si>
  <si>
    <t>2902-Carneal Rd</t>
  </si>
  <si>
    <t>2903-Essex</t>
  </si>
  <si>
    <t>3102-US 60 East</t>
  </si>
  <si>
    <t>3103-River Crossing</t>
  </si>
  <si>
    <t>3104-Ledbetter</t>
  </si>
  <si>
    <t>3201-Smithland</t>
  </si>
  <si>
    <t>3202-Tiline</t>
  </si>
  <si>
    <t>3204-Mitchell Store</t>
  </si>
  <si>
    <t>3901-Airport</t>
  </si>
  <si>
    <t>3902-US 60 West</t>
  </si>
  <si>
    <t>3903-US 60 East Mall</t>
  </si>
  <si>
    <t>3904-Roy Lee Rd</t>
  </si>
  <si>
    <t>4901-Blandville</t>
  </si>
  <si>
    <t>4902-Lovelaceville</t>
  </si>
  <si>
    <t>4903-Cunningham</t>
  </si>
  <si>
    <t>5001-Browns Plating</t>
  </si>
  <si>
    <t>5002-Old US 45</t>
  </si>
  <si>
    <t>5003-Clinton Rd</t>
  </si>
  <si>
    <t>6101-Lowes</t>
  </si>
  <si>
    <t>6102-US 45 Folsomdale</t>
  </si>
  <si>
    <t>6103-Melber</t>
  </si>
  <si>
    <t>6104-Pottsville</t>
  </si>
  <si>
    <t>7601-Iuka</t>
  </si>
  <si>
    <t>7602-Smithland</t>
  </si>
  <si>
    <t>7604-Pelican GR #1</t>
  </si>
  <si>
    <t>7605-Averitt GR #2</t>
  </si>
  <si>
    <t>7802-Possum Trot</t>
  </si>
  <si>
    <t>7803-Hwy 95</t>
  </si>
  <si>
    <t>7805-Industrial Loop</t>
  </si>
  <si>
    <t>7806-CoalTek</t>
  </si>
  <si>
    <t xml:space="preserve">Overall, JPEC's system averaged 99.98% reliable when factoring out major event days and power supply outages.  JPEC reliability numbers ended at CAIDI - 95.3 mins, SAIFI - 1.158, and SAIDI - 110.3. All reliability indices were within the past 5 year average.  Engineering and Operations is focusing on a number of different areas in 2020 and beyond including the widening of ROW, bird deterrents around the lakes area, substation maintenance program and a new sectionalizing study.  </t>
  </si>
  <si>
    <t>0501-Hampton South</t>
  </si>
  <si>
    <t>0504-Carrsville</t>
  </si>
  <si>
    <t>0505-Lola</t>
  </si>
  <si>
    <t>3002-Conrad Heights</t>
  </si>
  <si>
    <t>3004-Hwy 60 Business</t>
  </si>
  <si>
    <t>3005-KY Oaks Mall</t>
  </si>
  <si>
    <t>4101-Ken Mar Rd</t>
  </si>
  <si>
    <t>4102-Reidland Water</t>
  </si>
  <si>
    <t>4103-Epperson Rd</t>
  </si>
  <si>
    <t>4104-Walker Boat Yard</t>
  </si>
  <si>
    <t>4301-Hwy 95</t>
  </si>
  <si>
    <t>4302-Calvert Heights</t>
  </si>
  <si>
    <t>4303-Gilbertsville</t>
  </si>
  <si>
    <t>4304-Industrial Park</t>
  </si>
  <si>
    <t>4502-Vulcan Pit</t>
  </si>
  <si>
    <t>4503-Vulcan1 Rock Crusher</t>
  </si>
  <si>
    <t>4504-Kinder Morgan 1</t>
  </si>
  <si>
    <t>4505-Vulcan 2 Hwy 62</t>
  </si>
  <si>
    <t>4701-Hinkleville</t>
  </si>
  <si>
    <t>4702-US 286 East Gage</t>
  </si>
  <si>
    <t>4703-Blandville</t>
  </si>
  <si>
    <t>4704-Wickliffe</t>
  </si>
  <si>
    <t>4705-Slater</t>
  </si>
  <si>
    <t>6601-Draffenville</t>
  </si>
  <si>
    <t>Meredith Rd</t>
  </si>
  <si>
    <t>79214-Meredith Rd</t>
  </si>
  <si>
    <t xml:space="preserve">JPEC has established a four (4) year cycle on right-of-way maintenance and employs a contractor to perform that cycle clearing.  JPEC also employs contract crews that handles mid-cycle trimming.  We have experienced over the last couple of years an increased tree problem from "danger trees" (trees outside of right-of-way) falling into our ROW and tearing down lines and poles.  We are working with our members and contractors to identify those danger trees for removal.  In addition to JPEC's contractors, JPEC construction and maintenance crews have the tools and ability to recognize hazards and trim trees away from the line as they perform their duties.  </t>
  </si>
  <si>
    <t xml:space="preserve">Overall, 2018 was a good year in comparison to previous years.  JPEC is only reporting 36 circuits compared to 43 last year.  JPEC continues to focus on identification and replacement of structures in an effort to harden JPEC system which is proven in the reporting number of circuits.  JPEC continues to work with BREC to increase reliability on the transmission system by installing radio controlled switches.  New technologies are being tested that will put more information into the hands of crews.  This new technology will make reporting restoration times closer to real time.  New switching points are being installed to isolate outages and return as many members back on as possible.  </t>
  </si>
  <si>
    <t>PSC</t>
  </si>
  <si>
    <t>More Info Required</t>
  </si>
  <si>
    <t>000 Power Supply</t>
  </si>
  <si>
    <t>100 Construction</t>
  </si>
  <si>
    <t>110 Maintenance</t>
  </si>
  <si>
    <t>190 Other Planned</t>
  </si>
  <si>
    <t>300 Material or equipment fault/failure</t>
  </si>
  <si>
    <t>310 Installation Fault</t>
  </si>
  <si>
    <t>320 Conductor Sag or inadequate clearance</t>
  </si>
  <si>
    <t>340 Overload</t>
  </si>
  <si>
    <t>350 Miscoordination of protection devices</t>
  </si>
  <si>
    <t>360 Other Equipment installation/design</t>
  </si>
  <si>
    <t>400 Decay/Age of Material/Equipment</t>
  </si>
  <si>
    <t>420 Tree Growth</t>
  </si>
  <si>
    <t>430 Tree failure from overhang or dead tree without Ice/snow</t>
  </si>
  <si>
    <t>440 Trees with Ice/snow</t>
  </si>
  <si>
    <t>470 Borrower Crew Cuts Tree</t>
  </si>
  <si>
    <t>490 Maintenance, Other</t>
  </si>
  <si>
    <t>500 Lightning</t>
  </si>
  <si>
    <t>510 Wind, Not Trees</t>
  </si>
  <si>
    <t>520 Ice, Sleet, Frost, not Trees</t>
  </si>
  <si>
    <t>530 Flood</t>
  </si>
  <si>
    <t>540 Storm</t>
  </si>
  <si>
    <t>590 Weather, Other</t>
  </si>
  <si>
    <t>600 Animal/bird</t>
  </si>
  <si>
    <t>630 Squirrel</t>
  </si>
  <si>
    <t>690 Animal, Other</t>
  </si>
  <si>
    <t>700 Customer-Caused</t>
  </si>
  <si>
    <t>710 Motor Vehicle</t>
  </si>
  <si>
    <t>715 Farming Equipment</t>
  </si>
  <si>
    <t>720 Aircraft</t>
  </si>
  <si>
    <t>730 Fire</t>
  </si>
  <si>
    <t>740 Public Cuts Tree</t>
  </si>
  <si>
    <t>750 Vandalism</t>
  </si>
  <si>
    <t>760 Switching Error or Caused by Construction or Maintenance</t>
  </si>
  <si>
    <t>790 Public, Other</t>
  </si>
  <si>
    <t>800 Other</t>
  </si>
  <si>
    <t>999 Cause Unknown</t>
  </si>
  <si>
    <t>1401-Hampton</t>
  </si>
  <si>
    <t>1404-Salem</t>
  </si>
  <si>
    <t>1405-Smithland</t>
  </si>
  <si>
    <t>OK</t>
  </si>
  <si>
    <t>Good</t>
  </si>
  <si>
    <t/>
  </si>
  <si>
    <t>1901-Monkeys Eyebrow</t>
  </si>
  <si>
    <t>1902-Ragland</t>
  </si>
  <si>
    <t>2601-Damrons</t>
  </si>
  <si>
    <t>2602-Oscar</t>
  </si>
  <si>
    <t>2801-Hobbs Rd</t>
  </si>
  <si>
    <t>2802-Woodville Rd</t>
  </si>
  <si>
    <t>2803-Kelley Rd</t>
  </si>
  <si>
    <t>4002-Husbands Rd</t>
  </si>
  <si>
    <t>4034-Lydon Rd</t>
  </si>
  <si>
    <t>4044-Clarkline Rd</t>
  </si>
  <si>
    <t>4201-Proform</t>
  </si>
  <si>
    <t>4202-Little Cypress</t>
  </si>
  <si>
    <t>4203-Possum Trot</t>
  </si>
  <si>
    <t>4204-Sharpe</t>
  </si>
  <si>
    <t>5101-Symsonia</t>
  </si>
  <si>
    <t>5102-McNeil Lane</t>
  </si>
  <si>
    <t>5104-Freemont</t>
  </si>
  <si>
    <t>5105-Bonds Rd</t>
  </si>
  <si>
    <t>7401-Info Age Park</t>
  </si>
  <si>
    <t>7402-Highland Ch Rd</t>
  </si>
  <si>
    <t>7403-Info Age Park</t>
  </si>
  <si>
    <t>7914-Meredith Rd</t>
  </si>
  <si>
    <t>7924-Maxon Rd</t>
  </si>
  <si>
    <t>7934-Industrial Park</t>
  </si>
  <si>
    <t xml:space="preserve">Overall, 2017 was a good year in comparison to previous years.  JPEC worked with BREC to increase reliability on the transmission system by installing a number of radio controlled switches.  These new switch points will keep future power supply caused outages to a minimum as BREC will be able to isolate problems faster and restore unaffected station sooner.  Unfortunatly, some of this work has cause interruptions to our members.  JPEC has worked to keep those interruptions to a minimum.  JPEC and BREC have three more switches to add in 2018.  JPEC has brought in additional contract crews to continue the work started last year replacing structures and hardening the system.  New technolgies will be tested in 2018 that will put more information into the hands of crews.  This new technology will make reporting restoration closer to real time.  New switching poiints are being installed to isolate outages and return as many members back on as possible.  </t>
  </si>
  <si>
    <t>1502-Pinckneyville</t>
  </si>
  <si>
    <t>1503-Quarry</t>
  </si>
  <si>
    <t>4024-Husbands Rd</t>
  </si>
  <si>
    <t>5401-Hwy 95</t>
  </si>
  <si>
    <t>5402-Draffenville</t>
  </si>
  <si>
    <t>5403-Palma</t>
  </si>
  <si>
    <t>JPEC has established a four (4) year cycle on R.O.W. Maintenance and has employed a contractor to handle those responsibilities.  JPEC also employees a contract crew that handles mid-cycle trimming as well as all of our in-house construction and maintenance crews have the ability to recognize hazards and trim trees away from the line.</t>
  </si>
  <si>
    <t>For the year 2015, JPEC customers reported fewer outages than 2014.  Reviewing the outage cause codes for 2015 reveal Storms, Trees outside of ROW, Squirrels, and Unknown causes as the top causes for outages.  JPEC has discussed these cause codes and is actively pursuing ways to reduce outage times for our members.  For example, JPEC's current 2016-2019 CWP addresses the installation of new switch points on circuits that will reduce outage sizes in the case of a circuit outage.  Another example is that JPEC is working with their ROW contractor to identifying and remove danger trees outside the ROW while maintaining the current corridor.</t>
  </si>
  <si>
    <t>2024</t>
  </si>
  <si>
    <t>CAIFI</t>
  </si>
  <si>
    <t>CAIDI</t>
  </si>
  <si>
    <t>System Values (Excluding MEDs)</t>
  </si>
  <si>
    <t># of customers</t>
  </si>
  <si>
    <t>duration of outages (mins)</t>
  </si>
  <si>
    <t xml:space="preserve"># of customer interruptions </t>
  </si>
  <si>
    <t>Cons Mins</t>
  </si>
  <si>
    <t>Total Customer Mins Off</t>
  </si>
  <si>
    <t>?</t>
  </si>
  <si>
    <t>Total Customer Mins Off:</t>
  </si>
  <si>
    <r>
      <rPr>
        <vertAlign val="superscript"/>
        <sz val="11"/>
        <color theme="1"/>
        <rFont val="Calibri"/>
        <family val="2"/>
        <scheme val="minor"/>
      </rPr>
      <t>1</t>
    </r>
    <r>
      <rPr>
        <sz val="11"/>
        <color theme="1"/>
        <rFont val="Calibri"/>
        <family val="2"/>
        <scheme val="minor"/>
      </rPr>
      <t>MEDs are not excluded for the 2024 YTD indices.</t>
    </r>
  </si>
  <si>
    <r>
      <rPr>
        <vertAlign val="superscript"/>
        <sz val="11"/>
        <color theme="1"/>
        <rFont val="Calibri"/>
        <family val="2"/>
        <scheme val="minor"/>
      </rPr>
      <t>2</t>
    </r>
    <r>
      <rPr>
        <sz val="11"/>
        <color theme="1"/>
        <rFont val="Calibri"/>
        <family val="2"/>
        <scheme val="minor"/>
      </rPr>
      <t>NISC, our OMS vendor, does not provide this metric. We've requested it moving forward.</t>
    </r>
  </si>
  <si>
    <r>
      <t>N/A</t>
    </r>
    <r>
      <rPr>
        <vertAlign val="superscript"/>
        <sz val="11"/>
        <color theme="1"/>
        <rFont val="Calibri"/>
        <family val="2"/>
        <scheme val="minor"/>
      </rPr>
      <t>2</t>
    </r>
  </si>
  <si>
    <r>
      <t>N/A</t>
    </r>
    <r>
      <rPr>
        <vertAlign val="superscript"/>
        <sz val="11"/>
        <color theme="1"/>
        <rFont val="Calibri"/>
        <family val="2"/>
        <scheme val="minor"/>
      </rPr>
      <t>2</t>
    </r>
    <r>
      <rPr>
        <sz val="11"/>
        <color theme="1"/>
        <rFont val="Calibri"/>
        <family val="2"/>
        <scheme val="minor"/>
      </rPr>
      <t/>
    </r>
  </si>
  <si>
    <r>
      <t>2024 YTD</t>
    </r>
    <r>
      <rPr>
        <b/>
        <vertAlign val="superscript"/>
        <sz val="11"/>
        <color theme="1"/>
        <rFont val="Calibri"/>
        <family val="2"/>
        <scheme val="minor"/>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</si>
</sst>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quot;&quot;mm&quot;/&quot;dd&quot;/&quot;yyyy&quot;&quot;"/>
    <numFmt numFmtId="165" formatCode="0.0000;\-0.0000;0.0000"/>
    <numFmt numFmtId="166" formatCode="#,##0;\-#,##0;0"/>
    <numFmt numFmtId="167" formatCode="0;\-0;0"/>
    <numFmt numFmtId="168" formatCode="0.00;\-0.00;0.00"/>
    <numFmt numFmtId="169" formatCode="0.00\ &quot;%&quot;;\-0.00\ &quot;%&quot;;0.00\ &quot;%&quot;"/>
    <numFmt numFmtId="170" formatCode="#,##0.000"/>
    <numFmt numFmtId="171" formatCode="0.000"/>
    <numFmt numFmtId="172" formatCode="00000"/>
    <numFmt numFmtId="173" formatCode="0.0"/>
  </numFmts>
  <fonts count="23" x14ac:knownFonts="1">
    <font>
      <sz val="11"/>
      <color theme="1"/>
      <name val="Calibri"/>
      <family val="2"/>
      <scheme val="minor"/>
    </font>
    <font>
      <sz val="11"/>
      <color theme="1"/>
      <name val="Calibri"/>
      <family val="2"/>
      <scheme val="minor"/>
    </font>
    <font>
      <sz val="12"/>
      <color rgb="FF000000"/>
      <name val="Times New Roman"/>
    </font>
    <font>
      <sz val="14"/>
      <color rgb="FF000000"/>
      <name val="Times New Roman"/>
    </font>
    <font>
      <sz val="10"/>
      <color rgb="FF000000"/>
      <name val="Times New Roman"/>
    </font>
    <font>
      <b/>
      <sz val="9"/>
      <color rgb="FF000000"/>
      <name val="Times New Roman"/>
    </font>
    <font>
      <sz val="9"/>
      <color rgb="FF000000"/>
      <name val="Times New Roman"/>
    </font>
    <font>
      <sz val="8"/>
      <color rgb="FF000000"/>
      <name val="Times New Roman"/>
    </font>
    <font>
      <sz val="11"/>
      <color theme="1"/>
      <name val="Calibri"/>
      <family val="2"/>
      <scheme val="minor"/>
    </font>
    <font>
      <u/>
      <sz val="10"/>
      <color indexed="12"/>
      <name val="Arial"/>
      <family val="2"/>
    </font>
    <font>
      <sz val="10"/>
      <name val="Arial"/>
      <family val="2"/>
    </font>
    <font>
      <b/>
      <sz val="10"/>
      <name val="Arial"/>
      <family val="2"/>
    </font>
    <font>
      <sz val="10"/>
      <name val="Arial"/>
    </font>
    <font>
      <u/>
      <sz val="10"/>
      <color theme="10"/>
      <name val="Arial"/>
      <family val="2"/>
    </font>
    <font>
      <b/>
      <u/>
      <sz val="10"/>
      <name val="Arial"/>
      <family val="2"/>
    </font>
    <font>
      <sz val="8"/>
      <name val="MS Sans Serif"/>
      <family val="2"/>
    </font>
    <font>
      <sz val="10"/>
      <color theme="10"/>
      <name val="Arial"/>
      <family val="2"/>
    </font>
    <font>
      <sz val="11"/>
      <name val="Calibri"/>
      <family val="2"/>
      <scheme val="minor"/>
    </font>
    <font>
      <sz val="9"/>
      <color rgb="FF000000"/>
      <name val="Times New Roman"/>
      <family val="1"/>
    </font>
    <font>
      <b/>
      <sz val="11"/>
      <color theme="1"/>
      <name val="Calibri"/>
      <family val="2"/>
      <scheme val="minor"/>
    </font>
    <font>
      <vertAlign val="superscript"/>
      <sz val="11"/>
      <color theme="1"/>
      <name val="Calibri"/>
      <family val="2"/>
      <scheme val="minor"/>
    </font>
    <font>
      <sz val="8"/>
      <name val="Calibri"/>
      <family val="2"/>
      <scheme val="minor"/>
    </font>
    <font>
      <b/>
      <vertAlign val="superscript"/>
      <sz val="11"/>
      <color theme="1"/>
      <name val="Calibri"/>
      <family val="2"/>
      <scheme val="minor"/>
    </font>
  </fonts>
  <fills count="4">
    <fill>
      <patternFill patternType="none"/>
    </fill>
    <fill>
      <patternFill patternType="gray125"/>
    </fill>
    <fill>
      <patternFill patternType="solid">
        <fgColor rgb="FFFF0000"/>
        <bgColor indexed="64"/>
      </patternFill>
    </fill>
    <fill>
      <patternFill patternType="solid">
        <fgColor rgb="FFFFFF00"/>
        <bgColor indexed="64"/>
      </patternFill>
    </fill>
  </fills>
  <borders count="15">
    <border>
      <left/>
      <right/>
      <top/>
      <bottom/>
      <diagonal/>
    </border>
    <border>
      <left/>
      <right/>
      <top/>
      <bottom style="thin">
        <color rgb="FF000000"/>
      </bottom>
      <diagonal/>
    </border>
    <border>
      <left/>
      <right/>
      <top/>
      <bottom style="thick">
        <color indexed="64"/>
      </bottom>
      <diagonal/>
    </border>
    <border>
      <left/>
      <right/>
      <top/>
      <bottom style="thin">
        <color indexed="64"/>
      </bottom>
      <diagonal/>
    </border>
    <border>
      <left/>
      <right/>
      <top style="thin">
        <color indexed="64"/>
      </top>
      <bottom style="thin">
        <color indexed="64"/>
      </bottom>
      <diagonal/>
    </border>
    <border>
      <left/>
      <right/>
      <top style="thick">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rgb="FF000000"/>
      </top>
      <bottom/>
      <diagonal/>
    </border>
  </borders>
  <cellStyleXfs count="4">
    <xf numFmtId="0" fontId="0" fillId="0" borderId="0"/>
    <xf numFmtId="0" fontId="12" fillId="0" borderId="0"/>
    <xf numFmtId="0" fontId="13" fillId="0" borderId="0" applyNumberFormat="0" applyFill="0" applyBorder="0" applyAlignment="0" applyProtection="0"/>
    <xf numFmtId="0" fontId="10" fillId="0" borderId="0"/>
  </cellStyleXfs>
  <cellXfs count="103">
    <xf numFmtId="0" fontId="0" fillId="0" borderId="0" xfId="0"/>
    <xf numFmtId="0" fontId="0" fillId="0" borderId="0" xfId="0" applyAlignment="1">
      <alignment horizontal="left" vertical="top"/>
    </xf>
    <xf numFmtId="164" fontId="4" fillId="0" borderId="0" xfId="0" applyNumberFormat="1" applyFont="1" applyAlignment="1">
      <alignment horizontal="left" vertical="top"/>
    </xf>
    <xf numFmtId="0" fontId="5" fillId="0" borderId="1" xfId="0" applyFont="1" applyBorder="1" applyAlignment="1">
      <alignment horizontal="right" vertical="top"/>
    </xf>
    <xf numFmtId="0" fontId="6" fillId="0" borderId="0" xfId="0" applyFont="1" applyAlignment="1">
      <alignment horizontal="left" vertical="top"/>
    </xf>
    <xf numFmtId="0" fontId="5" fillId="0" borderId="0" xfId="0" applyFont="1" applyAlignment="1">
      <alignment horizontal="left" vertical="top"/>
    </xf>
    <xf numFmtId="167" fontId="6" fillId="0" borderId="0" xfId="0" applyNumberFormat="1" applyFont="1" applyAlignment="1">
      <alignment horizontal="right" vertical="top"/>
    </xf>
    <xf numFmtId="169" fontId="6" fillId="0" borderId="0" xfId="0" applyNumberFormat="1" applyFont="1" applyAlignment="1">
      <alignment horizontal="right" vertical="top"/>
    </xf>
    <xf numFmtId="0" fontId="10" fillId="0" borderId="0" xfId="1" applyFont="1"/>
    <xf numFmtId="0" fontId="10" fillId="0" borderId="0" xfId="1" applyFont="1" applyAlignment="1">
      <alignment horizontal="center"/>
    </xf>
    <xf numFmtId="0" fontId="10" fillId="0" borderId="0" xfId="1" applyFont="1" applyAlignment="1">
      <alignment horizontal="right"/>
    </xf>
    <xf numFmtId="0" fontId="10" fillId="0" borderId="2" xfId="1" applyFont="1" applyBorder="1"/>
    <xf numFmtId="170" fontId="10" fillId="0" borderId="0" xfId="1" applyNumberFormat="1" applyFont="1"/>
    <xf numFmtId="171" fontId="10" fillId="0" borderId="0" xfId="1" applyNumberFormat="1" applyFont="1"/>
    <xf numFmtId="0" fontId="10" fillId="0" borderId="0" xfId="1" applyFont="1" applyAlignment="1">
      <alignment horizontal="left"/>
    </xf>
    <xf numFmtId="0" fontId="14" fillId="0" borderId="0" xfId="1" applyFont="1" applyAlignment="1">
      <alignment horizontal="center" wrapText="1"/>
    </xf>
    <xf numFmtId="0" fontId="14" fillId="0" borderId="0" xfId="1" applyFont="1" applyAlignment="1">
      <alignment horizontal="center"/>
    </xf>
    <xf numFmtId="0" fontId="12" fillId="0" borderId="0" xfId="1"/>
    <xf numFmtId="170" fontId="14" fillId="0" borderId="0" xfId="1" applyNumberFormat="1" applyFont="1" applyAlignment="1">
      <alignment horizontal="center" wrapText="1"/>
    </xf>
    <xf numFmtId="171" fontId="14" fillId="0" borderId="0" xfId="1" applyNumberFormat="1" applyFont="1" applyAlignment="1">
      <alignment horizontal="center" wrapText="1"/>
    </xf>
    <xf numFmtId="172" fontId="12" fillId="0" borderId="0" xfId="1" applyNumberFormat="1" applyAlignment="1">
      <alignment horizontal="center"/>
    </xf>
    <xf numFmtId="0" fontId="12" fillId="0" borderId="0" xfId="1" applyAlignment="1">
      <alignment horizontal="center"/>
    </xf>
    <xf numFmtId="0" fontId="8" fillId="0" borderId="0" xfId="1" applyFont="1" applyAlignment="1">
      <alignment wrapText="1"/>
    </xf>
    <xf numFmtId="0" fontId="10" fillId="0" borderId="0" xfId="1" applyFont="1" applyAlignment="1">
      <alignment horizontal="center" vertical="center"/>
    </xf>
    <xf numFmtId="0" fontId="8" fillId="0" borderId="0" xfId="1" applyFont="1" applyAlignment="1">
      <alignment horizontal="center" wrapText="1"/>
    </xf>
    <xf numFmtId="0" fontId="15" fillId="0" borderId="13" xfId="1" applyFont="1" applyBorder="1" applyAlignment="1">
      <alignment horizontal="right"/>
    </xf>
    <xf numFmtId="0" fontId="8" fillId="0" borderId="0" xfId="1" applyFont="1"/>
    <xf numFmtId="14" fontId="10" fillId="0" borderId="0" xfId="1" applyNumberFormat="1" applyFont="1"/>
    <xf numFmtId="173" fontId="12" fillId="0" borderId="0" xfId="1" applyNumberFormat="1"/>
    <xf numFmtId="0" fontId="12" fillId="0" borderId="13" xfId="1" applyBorder="1" applyAlignment="1">
      <alignment horizontal="left"/>
    </xf>
    <xf numFmtId="0" fontId="10" fillId="2" borderId="0" xfId="1" applyFont="1" applyFill="1"/>
    <xf numFmtId="170" fontId="12" fillId="0" borderId="0" xfId="1" applyNumberFormat="1"/>
    <xf numFmtId="171" fontId="12" fillId="0" borderId="0" xfId="1" applyNumberFormat="1"/>
    <xf numFmtId="0" fontId="10" fillId="3" borderId="0" xfId="1" applyFont="1" applyFill="1" applyAlignment="1">
      <alignment horizontal="center"/>
    </xf>
    <xf numFmtId="0" fontId="10" fillId="0" borderId="0" xfId="3"/>
    <xf numFmtId="0" fontId="10" fillId="0" borderId="0" xfId="3" applyAlignment="1">
      <alignment horizontal="center"/>
    </xf>
    <xf numFmtId="0" fontId="10" fillId="0" borderId="0" xfId="3" applyAlignment="1">
      <alignment horizontal="left"/>
    </xf>
    <xf numFmtId="0" fontId="8" fillId="0" borderId="0" xfId="3" applyFont="1" applyAlignment="1">
      <alignment wrapText="1"/>
    </xf>
    <xf numFmtId="0" fontId="10" fillId="0" borderId="0" xfId="3" applyAlignment="1">
      <alignment horizontal="right"/>
    </xf>
    <xf numFmtId="0" fontId="10" fillId="0" borderId="0" xfId="3" applyAlignment="1">
      <alignment horizontal="center" vertical="center"/>
    </xf>
    <xf numFmtId="0" fontId="8" fillId="0" borderId="0" xfId="3" applyFont="1" applyAlignment="1">
      <alignment horizontal="center" wrapText="1"/>
    </xf>
    <xf numFmtId="0" fontId="15" fillId="0" borderId="13" xfId="3" applyFont="1" applyBorder="1" applyAlignment="1">
      <alignment horizontal="right"/>
    </xf>
    <xf numFmtId="0" fontId="8" fillId="0" borderId="0" xfId="3" applyFont="1"/>
    <xf numFmtId="0" fontId="5" fillId="0" borderId="0" xfId="0" applyFont="1" applyAlignment="1">
      <alignment horizontal="right" vertical="top"/>
    </xf>
    <xf numFmtId="0" fontId="17" fillId="0" borderId="0" xfId="1" applyFont="1" applyAlignment="1">
      <alignment horizontal="center"/>
    </xf>
    <xf numFmtId="168" fontId="6" fillId="0" borderId="0" xfId="0" applyNumberFormat="1" applyFont="1" applyAlignment="1">
      <alignment horizontal="right" vertical="top"/>
    </xf>
    <xf numFmtId="0" fontId="5" fillId="0" borderId="1" xfId="0" applyFont="1" applyBorder="1" applyAlignment="1">
      <alignment horizontal="left" vertical="top"/>
    </xf>
    <xf numFmtId="0" fontId="2" fillId="0" borderId="0" xfId="0" applyFont="1" applyAlignment="1">
      <alignment horizontal="center" vertical="top"/>
    </xf>
    <xf numFmtId="0" fontId="4" fillId="0" borderId="0" xfId="0" applyFont="1" applyAlignment="1">
      <alignment horizontal="right" vertical="top"/>
    </xf>
    <xf numFmtId="21" fontId="4" fillId="0" borderId="0" xfId="0" applyNumberFormat="1" applyFont="1" applyAlignment="1">
      <alignment horizontal="left" vertical="top"/>
    </xf>
    <xf numFmtId="0" fontId="3" fillId="0" borderId="0" xfId="0" applyFont="1" applyAlignment="1">
      <alignment horizontal="center" vertical="top"/>
    </xf>
    <xf numFmtId="165" fontId="6" fillId="0" borderId="0" xfId="0" applyNumberFormat="1" applyFont="1" applyAlignment="1">
      <alignment horizontal="left" vertical="top"/>
    </xf>
    <xf numFmtId="166" fontId="6" fillId="0" borderId="0" xfId="0" applyNumberFormat="1" applyFont="1" applyAlignment="1">
      <alignment horizontal="left" vertical="top"/>
    </xf>
    <xf numFmtId="0" fontId="7" fillId="0" borderId="0" xfId="0" applyFont="1" applyAlignment="1">
      <alignment horizontal="left" vertical="top"/>
    </xf>
    <xf numFmtId="0" fontId="7" fillId="0" borderId="0" xfId="0" applyFont="1" applyAlignment="1">
      <alignment horizontal="center" vertical="top"/>
    </xf>
    <xf numFmtId="168" fontId="6" fillId="0" borderId="14" xfId="0" applyNumberFormat="1" applyFont="1" applyBorder="1" applyAlignment="1">
      <alignment horizontal="right" vertical="top"/>
    </xf>
    <xf numFmtId="0" fontId="18" fillId="0" borderId="0" xfId="0" applyFont="1" applyAlignment="1">
      <alignment horizontal="left" vertical="top"/>
    </xf>
    <xf numFmtId="0" fontId="5" fillId="0" borderId="1" xfId="0" applyFont="1" applyBorder="1" applyAlignment="1">
      <alignment vertical="top"/>
    </xf>
    <xf numFmtId="169" fontId="6" fillId="0" borderId="0" xfId="0" applyNumberFormat="1" applyFont="1" applyAlignment="1">
      <alignment vertical="top"/>
    </xf>
    <xf numFmtId="168" fontId="6" fillId="0" borderId="0" xfId="0" applyNumberFormat="1" applyFont="1" applyAlignment="1">
      <alignment vertical="top"/>
    </xf>
    <xf numFmtId="0" fontId="4" fillId="0" borderId="0" xfId="0" applyFont="1" applyAlignment="1">
      <alignment vertical="top"/>
    </xf>
    <xf numFmtId="168" fontId="6" fillId="0" borderId="14" xfId="0" applyNumberFormat="1" applyFont="1" applyBorder="1" applyAlignment="1">
      <alignment vertical="top"/>
    </xf>
    <xf numFmtId="0" fontId="0" fillId="0" borderId="0" xfId="0" applyAlignment="1">
      <alignment horizontal="center"/>
    </xf>
    <xf numFmtId="0" fontId="5" fillId="0" borderId="0" xfId="0" applyFont="1" applyAlignment="1">
      <alignment horizontal="left" vertical="top"/>
    </xf>
    <xf numFmtId="0" fontId="6" fillId="0" borderId="0" xfId="0" applyFont="1" applyAlignment="1">
      <alignment horizontal="left" vertical="top"/>
    </xf>
    <xf numFmtId="169" fontId="6" fillId="0" borderId="0" xfId="0" applyNumberFormat="1" applyFont="1" applyAlignment="1">
      <alignment horizontal="right" vertical="top"/>
    </xf>
    <xf numFmtId="0" fontId="5" fillId="0" borderId="1" xfId="0" applyFont="1" applyBorder="1" applyAlignment="1">
      <alignment horizontal="left" vertical="top"/>
    </xf>
    <xf numFmtId="0" fontId="5" fillId="0" borderId="1" xfId="0" applyFont="1" applyBorder="1" applyAlignment="1">
      <alignment horizontal="right" vertical="top"/>
    </xf>
    <xf numFmtId="0" fontId="2" fillId="0" borderId="0" xfId="0" applyFont="1" applyAlignment="1">
      <alignment horizontal="center" vertical="top"/>
    </xf>
    <xf numFmtId="21" fontId="4" fillId="0" borderId="0" xfId="0" applyNumberFormat="1" applyFont="1" applyAlignment="1">
      <alignment horizontal="left" vertical="top"/>
    </xf>
    <xf numFmtId="0" fontId="3" fillId="0" borderId="0" xfId="0" applyFont="1" applyAlignment="1">
      <alignment horizontal="center" vertical="top"/>
    </xf>
    <xf numFmtId="167" fontId="6" fillId="0" borderId="0" xfId="0" applyNumberFormat="1" applyFont="1" applyAlignment="1">
      <alignment horizontal="right" vertical="top"/>
    </xf>
    <xf numFmtId="165" fontId="6" fillId="0" borderId="0" xfId="0" applyNumberFormat="1" applyFont="1" applyAlignment="1">
      <alignment horizontal="left" vertical="top"/>
    </xf>
    <xf numFmtId="166" fontId="6" fillId="0" borderId="0" xfId="0" applyNumberFormat="1" applyFont="1" applyAlignment="1">
      <alignment horizontal="left" vertical="top"/>
    </xf>
    <xf numFmtId="0" fontId="7" fillId="0" borderId="0" xfId="0" applyFont="1" applyAlignment="1">
      <alignment horizontal="left" vertical="top"/>
    </xf>
    <xf numFmtId="0" fontId="7" fillId="0" borderId="0" xfId="0" applyFont="1" applyAlignment="1">
      <alignment horizontal="center" vertical="top"/>
    </xf>
    <xf numFmtId="168" fontId="6" fillId="0" borderId="0" xfId="0" applyNumberFormat="1" applyFont="1" applyAlignment="1">
      <alignment horizontal="right" vertical="top"/>
    </xf>
    <xf numFmtId="0" fontId="6" fillId="0" borderId="14" xfId="0" applyFont="1" applyBorder="1" applyAlignment="1">
      <alignment horizontal="left" vertical="top"/>
    </xf>
    <xf numFmtId="169" fontId="6" fillId="0" borderId="14" xfId="0" applyNumberFormat="1" applyFont="1" applyBorder="1" applyAlignment="1">
      <alignment horizontal="right" vertical="top"/>
    </xf>
    <xf numFmtId="0" fontId="10" fillId="0" borderId="4" xfId="1" applyFont="1" applyBorder="1" applyAlignment="1">
      <alignment horizontal="left"/>
    </xf>
    <xf numFmtId="0" fontId="9" fillId="0" borderId="2" xfId="1" applyFont="1" applyBorder="1" applyAlignment="1">
      <alignment horizontal="center"/>
    </xf>
    <xf numFmtId="0" fontId="10" fillId="0" borderId="0" xfId="1" applyFont="1" applyAlignment="1">
      <alignment horizontal="center"/>
    </xf>
    <xf numFmtId="0" fontId="10" fillId="0" borderId="3" xfId="1" applyFont="1" applyBorder="1" applyAlignment="1">
      <alignment horizontal="left"/>
    </xf>
    <xf numFmtId="0" fontId="13" fillId="0" borderId="4" xfId="2" applyBorder="1" applyAlignment="1" applyProtection="1">
      <alignment horizontal="left"/>
    </xf>
    <xf numFmtId="0" fontId="11" fillId="0" borderId="0" xfId="1" applyFont="1" applyAlignment="1">
      <alignment horizontal="center"/>
    </xf>
    <xf numFmtId="14" fontId="10" fillId="0" borderId="0" xfId="1" applyNumberFormat="1" applyFont="1" applyAlignment="1">
      <alignment horizontal="center"/>
    </xf>
    <xf numFmtId="0" fontId="10" fillId="0" borderId="0" xfId="1" applyFont="1" applyAlignment="1">
      <alignment horizontal="left" wrapText="1"/>
    </xf>
    <xf numFmtId="0" fontId="10" fillId="0" borderId="6" xfId="1" applyFont="1" applyBorder="1" applyAlignment="1">
      <alignment horizontal="left" vertical="top" wrapText="1"/>
    </xf>
    <xf numFmtId="0" fontId="10" fillId="0" borderId="7" xfId="1" applyFont="1" applyBorder="1" applyAlignment="1">
      <alignment horizontal="left" vertical="top" wrapText="1"/>
    </xf>
    <xf numFmtId="0" fontId="10" fillId="0" borderId="8" xfId="1" applyFont="1" applyBorder="1" applyAlignment="1">
      <alignment horizontal="left" vertical="top" wrapText="1"/>
    </xf>
    <xf numFmtId="0" fontId="10" fillId="0" borderId="9" xfId="1" applyFont="1" applyBorder="1" applyAlignment="1">
      <alignment horizontal="left" vertical="top" wrapText="1"/>
    </xf>
    <xf numFmtId="0" fontId="10" fillId="0" borderId="0" xfId="1" applyFont="1" applyAlignment="1">
      <alignment horizontal="left" vertical="top" wrapText="1"/>
    </xf>
    <xf numFmtId="0" fontId="10" fillId="0" borderId="10" xfId="1" applyFont="1" applyBorder="1" applyAlignment="1">
      <alignment horizontal="left" vertical="top" wrapText="1"/>
    </xf>
    <xf numFmtId="0" fontId="10" fillId="0" borderId="11" xfId="1" applyFont="1" applyBorder="1" applyAlignment="1">
      <alignment horizontal="left" vertical="top" wrapText="1"/>
    </xf>
    <xf numFmtId="0" fontId="10" fillId="0" borderId="3" xfId="1" applyFont="1" applyBorder="1" applyAlignment="1">
      <alignment horizontal="left" vertical="top" wrapText="1"/>
    </xf>
    <xf numFmtId="0" fontId="10" fillId="0" borderId="12" xfId="1" applyFont="1" applyBorder="1" applyAlignment="1">
      <alignment horizontal="left" vertical="top" wrapText="1"/>
    </xf>
    <xf numFmtId="0" fontId="10" fillId="0" borderId="5" xfId="1" applyFont="1" applyBorder="1" applyAlignment="1">
      <alignment horizontal="center"/>
    </xf>
    <xf numFmtId="0" fontId="16" fillId="0" borderId="4" xfId="1" applyFont="1" applyBorder="1" applyAlignment="1">
      <alignment horizontal="left"/>
    </xf>
    <xf numFmtId="171" fontId="17" fillId="0" borderId="0" xfId="1" applyNumberFormat="1" applyFont="1" applyAlignment="1">
      <alignment horizontal="center"/>
    </xf>
    <xf numFmtId="171" fontId="0" fillId="0" borderId="0" xfId="0" applyNumberFormat="1" applyAlignment="1">
      <alignment horizontal="center"/>
    </xf>
    <xf numFmtId="0" fontId="19" fillId="0" borderId="0" xfId="0" applyFont="1" applyAlignment="1">
      <alignment horizontal="center"/>
    </xf>
    <xf numFmtId="0" fontId="19" fillId="0" borderId="0" xfId="0" applyFont="1" applyAlignment="1">
      <alignment horizontal="center"/>
    </xf>
    <xf numFmtId="0" fontId="19" fillId="0" borderId="0" xfId="0" applyFont="1"/>
  </cellXfs>
  <cellStyles count="4">
    <cellStyle name="Hyperlink 2" xfId="2" xr:uid="{FF1D401C-DCAE-459F-9761-C312A785F0AC}"/>
    <cellStyle name="Normal" xfId="0" builtinId="0"/>
    <cellStyle name="Normal 2" xfId="1" xr:uid="{1E6600C6-3AA9-478A-BC74-A5DA7E641B38}"/>
    <cellStyle name="Normal 2 2" xfId="3" xr:uid="{34626B6C-EE6B-499F-B712-55C0085BDE9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950595</xdr:colOff>
      <xdr:row>8</xdr:row>
      <xdr:rowOff>0</xdr:rowOff>
    </xdr:to>
    <xdr:sp macro="" textlink="">
      <xdr:nvSpPr>
        <xdr:cNvPr id="2" name="rect 1">
          <a:extLst>
            <a:ext uri="{FF2B5EF4-FFF2-40B4-BE49-F238E27FC236}">
              <a16:creationId xmlns:a16="http://schemas.microsoft.com/office/drawing/2014/main" id="{F1BE0141-3C68-4F6D-8559-4894144A2A7A}"/>
            </a:ext>
          </a:extLst>
        </xdr:cNvPr>
        <xdr:cNvSpPr/>
      </xdr:nvSpPr>
      <xdr:spPr>
        <a:xfrm>
          <a:off x="0" y="304800"/>
          <a:ext cx="9751695" cy="609600"/>
        </a:xfrm>
        <a:prstGeom prst="rect">
          <a:avLst/>
        </a:prstGeom>
        <a:noFill/>
        <a:ln w="12700" cap="flat">
          <a:solidFill>
            <a:srgbClr val="000000"/>
          </a:solidFill>
          <a:prstDash val="solid"/>
          <a:miter lim="800000"/>
        </a:ln>
      </xdr:spPr>
    </xdr:sp>
    <xdr:clientData/>
  </xdr:twoCellAnchor>
  <xdr:twoCellAnchor>
    <xdr:from>
      <xdr:col>1</xdr:col>
      <xdr:colOff>0</xdr:colOff>
      <xdr:row>24</xdr:row>
      <xdr:rowOff>0</xdr:rowOff>
    </xdr:from>
    <xdr:to>
      <xdr:col>19</xdr:col>
      <xdr:colOff>950595</xdr:colOff>
      <xdr:row>24</xdr:row>
      <xdr:rowOff>0</xdr:rowOff>
    </xdr:to>
    <xdr:sp macro="" textlink="">
      <xdr:nvSpPr>
        <xdr:cNvPr id="3" name="line 49">
          <a:extLst>
            <a:ext uri="{FF2B5EF4-FFF2-40B4-BE49-F238E27FC236}">
              <a16:creationId xmlns:a16="http://schemas.microsoft.com/office/drawing/2014/main" id="{327F6E17-1B93-4BBE-92F7-89311A2CC55F}"/>
            </a:ext>
          </a:extLst>
        </xdr:cNvPr>
        <xdr:cNvSpPr/>
      </xdr:nvSpPr>
      <xdr:spPr>
        <a:xfrm>
          <a:off x="171450" y="31242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41</xdr:row>
      <xdr:rowOff>0</xdr:rowOff>
    </xdr:from>
    <xdr:to>
      <xdr:col>19</xdr:col>
      <xdr:colOff>950595</xdr:colOff>
      <xdr:row>41</xdr:row>
      <xdr:rowOff>0</xdr:rowOff>
    </xdr:to>
    <xdr:sp macro="" textlink="">
      <xdr:nvSpPr>
        <xdr:cNvPr id="4" name="line 126">
          <a:extLst>
            <a:ext uri="{FF2B5EF4-FFF2-40B4-BE49-F238E27FC236}">
              <a16:creationId xmlns:a16="http://schemas.microsoft.com/office/drawing/2014/main" id="{2B7BA7F0-AA25-4B05-9008-F3FD547607F7}"/>
            </a:ext>
          </a:extLst>
        </xdr:cNvPr>
        <xdr:cNvSpPr/>
      </xdr:nvSpPr>
      <xdr:spPr>
        <a:xfrm>
          <a:off x="171450" y="52863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58</xdr:row>
      <xdr:rowOff>0</xdr:rowOff>
    </xdr:from>
    <xdr:to>
      <xdr:col>19</xdr:col>
      <xdr:colOff>950595</xdr:colOff>
      <xdr:row>58</xdr:row>
      <xdr:rowOff>0</xdr:rowOff>
    </xdr:to>
    <xdr:sp macro="" textlink="">
      <xdr:nvSpPr>
        <xdr:cNvPr id="5" name="line 189">
          <a:extLst>
            <a:ext uri="{FF2B5EF4-FFF2-40B4-BE49-F238E27FC236}">
              <a16:creationId xmlns:a16="http://schemas.microsoft.com/office/drawing/2014/main" id="{F672EE6D-2AF4-472E-8399-93EE660294A4}"/>
            </a:ext>
          </a:extLst>
        </xdr:cNvPr>
        <xdr:cNvSpPr/>
      </xdr:nvSpPr>
      <xdr:spPr>
        <a:xfrm>
          <a:off x="171450" y="74580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76</xdr:row>
      <xdr:rowOff>0</xdr:rowOff>
    </xdr:from>
    <xdr:to>
      <xdr:col>19</xdr:col>
      <xdr:colOff>950595</xdr:colOff>
      <xdr:row>76</xdr:row>
      <xdr:rowOff>0</xdr:rowOff>
    </xdr:to>
    <xdr:sp macro="" textlink="">
      <xdr:nvSpPr>
        <xdr:cNvPr id="6" name="line 238">
          <a:extLst>
            <a:ext uri="{FF2B5EF4-FFF2-40B4-BE49-F238E27FC236}">
              <a16:creationId xmlns:a16="http://schemas.microsoft.com/office/drawing/2014/main" id="{F0466DE3-E92A-4B25-A71D-856D52E5FED6}"/>
            </a:ext>
          </a:extLst>
        </xdr:cNvPr>
        <xdr:cNvSpPr/>
      </xdr:nvSpPr>
      <xdr:spPr>
        <a:xfrm>
          <a:off x="171450" y="96774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93</xdr:row>
      <xdr:rowOff>0</xdr:rowOff>
    </xdr:from>
    <xdr:to>
      <xdr:col>19</xdr:col>
      <xdr:colOff>950595</xdr:colOff>
      <xdr:row>93</xdr:row>
      <xdr:rowOff>0</xdr:rowOff>
    </xdr:to>
    <xdr:sp macro="" textlink="">
      <xdr:nvSpPr>
        <xdr:cNvPr id="7" name="line 315">
          <a:extLst>
            <a:ext uri="{FF2B5EF4-FFF2-40B4-BE49-F238E27FC236}">
              <a16:creationId xmlns:a16="http://schemas.microsoft.com/office/drawing/2014/main" id="{3F794D70-42ED-4D3A-A224-CC1D4FAF322B}"/>
            </a:ext>
          </a:extLst>
        </xdr:cNvPr>
        <xdr:cNvSpPr/>
      </xdr:nvSpPr>
      <xdr:spPr>
        <a:xfrm>
          <a:off x="171450" y="118395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110</xdr:row>
      <xdr:rowOff>0</xdr:rowOff>
    </xdr:from>
    <xdr:to>
      <xdr:col>19</xdr:col>
      <xdr:colOff>950595</xdr:colOff>
      <xdr:row>110</xdr:row>
      <xdr:rowOff>0</xdr:rowOff>
    </xdr:to>
    <xdr:sp macro="" textlink="">
      <xdr:nvSpPr>
        <xdr:cNvPr id="8" name="line 378">
          <a:extLst>
            <a:ext uri="{FF2B5EF4-FFF2-40B4-BE49-F238E27FC236}">
              <a16:creationId xmlns:a16="http://schemas.microsoft.com/office/drawing/2014/main" id="{99E35674-F4D3-4358-A3E0-71999ED3E5AE}"/>
            </a:ext>
          </a:extLst>
        </xdr:cNvPr>
        <xdr:cNvSpPr/>
      </xdr:nvSpPr>
      <xdr:spPr>
        <a:xfrm>
          <a:off x="171450" y="140112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125</xdr:row>
      <xdr:rowOff>0</xdr:rowOff>
    </xdr:from>
    <xdr:to>
      <xdr:col>19</xdr:col>
      <xdr:colOff>950595</xdr:colOff>
      <xdr:row>125</xdr:row>
      <xdr:rowOff>0</xdr:rowOff>
    </xdr:to>
    <xdr:sp macro="" textlink="">
      <xdr:nvSpPr>
        <xdr:cNvPr id="9" name="line 413">
          <a:extLst>
            <a:ext uri="{FF2B5EF4-FFF2-40B4-BE49-F238E27FC236}">
              <a16:creationId xmlns:a16="http://schemas.microsoft.com/office/drawing/2014/main" id="{C4852ECF-60C4-4A11-BCC7-61F1C970E3D6}"/>
            </a:ext>
          </a:extLst>
        </xdr:cNvPr>
        <xdr:cNvSpPr/>
      </xdr:nvSpPr>
      <xdr:spPr>
        <a:xfrm>
          <a:off x="171450" y="162020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142</xdr:row>
      <xdr:rowOff>0</xdr:rowOff>
    </xdr:from>
    <xdr:to>
      <xdr:col>19</xdr:col>
      <xdr:colOff>950595</xdr:colOff>
      <xdr:row>142</xdr:row>
      <xdr:rowOff>0</xdr:rowOff>
    </xdr:to>
    <xdr:sp macro="" textlink="">
      <xdr:nvSpPr>
        <xdr:cNvPr id="10" name="line 455">
          <a:extLst>
            <a:ext uri="{FF2B5EF4-FFF2-40B4-BE49-F238E27FC236}">
              <a16:creationId xmlns:a16="http://schemas.microsoft.com/office/drawing/2014/main" id="{1F6060B4-BADB-4FFA-A19B-2C7D64F64D36}"/>
            </a:ext>
          </a:extLst>
        </xdr:cNvPr>
        <xdr:cNvSpPr/>
      </xdr:nvSpPr>
      <xdr:spPr>
        <a:xfrm>
          <a:off x="171450" y="184308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158</xdr:row>
      <xdr:rowOff>0</xdr:rowOff>
    </xdr:from>
    <xdr:to>
      <xdr:col>19</xdr:col>
      <xdr:colOff>950595</xdr:colOff>
      <xdr:row>158</xdr:row>
      <xdr:rowOff>0</xdr:rowOff>
    </xdr:to>
    <xdr:sp macro="" textlink="">
      <xdr:nvSpPr>
        <xdr:cNvPr id="11" name="line 497">
          <a:extLst>
            <a:ext uri="{FF2B5EF4-FFF2-40B4-BE49-F238E27FC236}">
              <a16:creationId xmlns:a16="http://schemas.microsoft.com/office/drawing/2014/main" id="{A5A9D6AB-A45C-4EE2-AD0B-40C8A7094BEC}"/>
            </a:ext>
          </a:extLst>
        </xdr:cNvPr>
        <xdr:cNvSpPr/>
      </xdr:nvSpPr>
      <xdr:spPr>
        <a:xfrm>
          <a:off x="171450" y="206121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173</xdr:row>
      <xdr:rowOff>0</xdr:rowOff>
    </xdr:from>
    <xdr:to>
      <xdr:col>19</xdr:col>
      <xdr:colOff>950595</xdr:colOff>
      <xdr:row>173</xdr:row>
      <xdr:rowOff>0</xdr:rowOff>
    </xdr:to>
    <xdr:sp macro="" textlink="">
      <xdr:nvSpPr>
        <xdr:cNvPr id="12" name="line 532">
          <a:extLst>
            <a:ext uri="{FF2B5EF4-FFF2-40B4-BE49-F238E27FC236}">
              <a16:creationId xmlns:a16="http://schemas.microsoft.com/office/drawing/2014/main" id="{A7FFD574-2194-4375-A70A-F58655119D41}"/>
            </a:ext>
          </a:extLst>
        </xdr:cNvPr>
        <xdr:cNvSpPr/>
      </xdr:nvSpPr>
      <xdr:spPr>
        <a:xfrm>
          <a:off x="171450" y="228028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191</xdr:row>
      <xdr:rowOff>0</xdr:rowOff>
    </xdr:from>
    <xdr:to>
      <xdr:col>19</xdr:col>
      <xdr:colOff>950595</xdr:colOff>
      <xdr:row>191</xdr:row>
      <xdr:rowOff>0</xdr:rowOff>
    </xdr:to>
    <xdr:sp macro="" textlink="">
      <xdr:nvSpPr>
        <xdr:cNvPr id="13" name="line 581">
          <a:extLst>
            <a:ext uri="{FF2B5EF4-FFF2-40B4-BE49-F238E27FC236}">
              <a16:creationId xmlns:a16="http://schemas.microsoft.com/office/drawing/2014/main" id="{D3A01975-7479-4A87-AB16-5CB962C5034D}"/>
            </a:ext>
          </a:extLst>
        </xdr:cNvPr>
        <xdr:cNvSpPr/>
      </xdr:nvSpPr>
      <xdr:spPr>
        <a:xfrm>
          <a:off x="171450" y="250221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206</xdr:row>
      <xdr:rowOff>0</xdr:rowOff>
    </xdr:from>
    <xdr:to>
      <xdr:col>19</xdr:col>
      <xdr:colOff>950595</xdr:colOff>
      <xdr:row>206</xdr:row>
      <xdr:rowOff>0</xdr:rowOff>
    </xdr:to>
    <xdr:sp macro="" textlink="">
      <xdr:nvSpPr>
        <xdr:cNvPr id="14" name="line 616">
          <a:extLst>
            <a:ext uri="{FF2B5EF4-FFF2-40B4-BE49-F238E27FC236}">
              <a16:creationId xmlns:a16="http://schemas.microsoft.com/office/drawing/2014/main" id="{8361882F-2623-4D14-AEB6-CC14FF4E989A}"/>
            </a:ext>
          </a:extLst>
        </xdr:cNvPr>
        <xdr:cNvSpPr/>
      </xdr:nvSpPr>
      <xdr:spPr>
        <a:xfrm>
          <a:off x="171450" y="272129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223</xdr:row>
      <xdr:rowOff>0</xdr:rowOff>
    </xdr:from>
    <xdr:to>
      <xdr:col>19</xdr:col>
      <xdr:colOff>950595</xdr:colOff>
      <xdr:row>223</xdr:row>
      <xdr:rowOff>0</xdr:rowOff>
    </xdr:to>
    <xdr:sp macro="" textlink="">
      <xdr:nvSpPr>
        <xdr:cNvPr id="15" name="line 679">
          <a:extLst>
            <a:ext uri="{FF2B5EF4-FFF2-40B4-BE49-F238E27FC236}">
              <a16:creationId xmlns:a16="http://schemas.microsoft.com/office/drawing/2014/main" id="{5807A545-AD1C-401A-95AE-52BD51471D7C}"/>
            </a:ext>
          </a:extLst>
        </xdr:cNvPr>
        <xdr:cNvSpPr/>
      </xdr:nvSpPr>
      <xdr:spPr>
        <a:xfrm>
          <a:off x="171450" y="293846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240</xdr:row>
      <xdr:rowOff>0</xdr:rowOff>
    </xdr:from>
    <xdr:to>
      <xdr:col>19</xdr:col>
      <xdr:colOff>950595</xdr:colOff>
      <xdr:row>240</xdr:row>
      <xdr:rowOff>0</xdr:rowOff>
    </xdr:to>
    <xdr:sp macro="" textlink="">
      <xdr:nvSpPr>
        <xdr:cNvPr id="16" name="line 742">
          <a:extLst>
            <a:ext uri="{FF2B5EF4-FFF2-40B4-BE49-F238E27FC236}">
              <a16:creationId xmlns:a16="http://schemas.microsoft.com/office/drawing/2014/main" id="{53751852-FB47-4263-8413-46951AAB996C}"/>
            </a:ext>
          </a:extLst>
        </xdr:cNvPr>
        <xdr:cNvSpPr/>
      </xdr:nvSpPr>
      <xdr:spPr>
        <a:xfrm>
          <a:off x="171450" y="315563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258</xdr:row>
      <xdr:rowOff>0</xdr:rowOff>
    </xdr:from>
    <xdr:to>
      <xdr:col>19</xdr:col>
      <xdr:colOff>950595</xdr:colOff>
      <xdr:row>258</xdr:row>
      <xdr:rowOff>0</xdr:rowOff>
    </xdr:to>
    <xdr:sp macro="" textlink="">
      <xdr:nvSpPr>
        <xdr:cNvPr id="17" name="line 798">
          <a:extLst>
            <a:ext uri="{FF2B5EF4-FFF2-40B4-BE49-F238E27FC236}">
              <a16:creationId xmlns:a16="http://schemas.microsoft.com/office/drawing/2014/main" id="{A5618558-7360-4CE9-A0F6-F658C6734178}"/>
            </a:ext>
          </a:extLst>
        </xdr:cNvPr>
        <xdr:cNvSpPr/>
      </xdr:nvSpPr>
      <xdr:spPr>
        <a:xfrm>
          <a:off x="171450" y="337756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274</xdr:row>
      <xdr:rowOff>0</xdr:rowOff>
    </xdr:from>
    <xdr:to>
      <xdr:col>19</xdr:col>
      <xdr:colOff>950595</xdr:colOff>
      <xdr:row>274</xdr:row>
      <xdr:rowOff>0</xdr:rowOff>
    </xdr:to>
    <xdr:sp macro="" textlink="">
      <xdr:nvSpPr>
        <xdr:cNvPr id="18" name="line 833">
          <a:extLst>
            <a:ext uri="{FF2B5EF4-FFF2-40B4-BE49-F238E27FC236}">
              <a16:creationId xmlns:a16="http://schemas.microsoft.com/office/drawing/2014/main" id="{FFAF2B54-8379-4095-A611-D31B8AC1157C}"/>
            </a:ext>
          </a:extLst>
        </xdr:cNvPr>
        <xdr:cNvSpPr/>
      </xdr:nvSpPr>
      <xdr:spPr>
        <a:xfrm>
          <a:off x="171450" y="360140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292</xdr:row>
      <xdr:rowOff>0</xdr:rowOff>
    </xdr:from>
    <xdr:to>
      <xdr:col>19</xdr:col>
      <xdr:colOff>950595</xdr:colOff>
      <xdr:row>292</xdr:row>
      <xdr:rowOff>0</xdr:rowOff>
    </xdr:to>
    <xdr:sp macro="" textlink="">
      <xdr:nvSpPr>
        <xdr:cNvPr id="19" name="line 889">
          <a:extLst>
            <a:ext uri="{FF2B5EF4-FFF2-40B4-BE49-F238E27FC236}">
              <a16:creationId xmlns:a16="http://schemas.microsoft.com/office/drawing/2014/main" id="{8CB988FA-CEB9-4ECF-9CED-2FB6ADD8ADD0}"/>
            </a:ext>
          </a:extLst>
        </xdr:cNvPr>
        <xdr:cNvSpPr/>
      </xdr:nvSpPr>
      <xdr:spPr>
        <a:xfrm>
          <a:off x="171450" y="382333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311</xdr:row>
      <xdr:rowOff>0</xdr:rowOff>
    </xdr:from>
    <xdr:to>
      <xdr:col>19</xdr:col>
      <xdr:colOff>950595</xdr:colOff>
      <xdr:row>311</xdr:row>
      <xdr:rowOff>0</xdr:rowOff>
    </xdr:to>
    <xdr:sp macro="" textlink="">
      <xdr:nvSpPr>
        <xdr:cNvPr id="20" name="line 973">
          <a:extLst>
            <a:ext uri="{FF2B5EF4-FFF2-40B4-BE49-F238E27FC236}">
              <a16:creationId xmlns:a16="http://schemas.microsoft.com/office/drawing/2014/main" id="{E1FD84D1-08B2-4312-B66C-21B155C20390}"/>
            </a:ext>
          </a:extLst>
        </xdr:cNvPr>
        <xdr:cNvSpPr/>
      </xdr:nvSpPr>
      <xdr:spPr>
        <a:xfrm>
          <a:off x="171450" y="404431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328</xdr:row>
      <xdr:rowOff>0</xdr:rowOff>
    </xdr:from>
    <xdr:to>
      <xdr:col>19</xdr:col>
      <xdr:colOff>950595</xdr:colOff>
      <xdr:row>328</xdr:row>
      <xdr:rowOff>0</xdr:rowOff>
    </xdr:to>
    <xdr:sp macro="" textlink="">
      <xdr:nvSpPr>
        <xdr:cNvPr id="21" name="line 1036">
          <a:extLst>
            <a:ext uri="{FF2B5EF4-FFF2-40B4-BE49-F238E27FC236}">
              <a16:creationId xmlns:a16="http://schemas.microsoft.com/office/drawing/2014/main" id="{7223D4EE-1BC2-4C33-99DD-7A984D248561}"/>
            </a:ext>
          </a:extLst>
        </xdr:cNvPr>
        <xdr:cNvSpPr/>
      </xdr:nvSpPr>
      <xdr:spPr>
        <a:xfrm>
          <a:off x="171450" y="426148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345</xdr:row>
      <xdr:rowOff>0</xdr:rowOff>
    </xdr:from>
    <xdr:to>
      <xdr:col>19</xdr:col>
      <xdr:colOff>950595</xdr:colOff>
      <xdr:row>345</xdr:row>
      <xdr:rowOff>0</xdr:rowOff>
    </xdr:to>
    <xdr:sp macro="" textlink="">
      <xdr:nvSpPr>
        <xdr:cNvPr id="22" name="line 1106">
          <a:extLst>
            <a:ext uri="{FF2B5EF4-FFF2-40B4-BE49-F238E27FC236}">
              <a16:creationId xmlns:a16="http://schemas.microsoft.com/office/drawing/2014/main" id="{7BFCD1EF-ED5B-4484-B6A9-135CB173FB21}"/>
            </a:ext>
          </a:extLst>
        </xdr:cNvPr>
        <xdr:cNvSpPr/>
      </xdr:nvSpPr>
      <xdr:spPr>
        <a:xfrm>
          <a:off x="171450" y="447770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362</xdr:row>
      <xdr:rowOff>0</xdr:rowOff>
    </xdr:from>
    <xdr:to>
      <xdr:col>19</xdr:col>
      <xdr:colOff>950595</xdr:colOff>
      <xdr:row>362</xdr:row>
      <xdr:rowOff>0</xdr:rowOff>
    </xdr:to>
    <xdr:sp macro="" textlink="">
      <xdr:nvSpPr>
        <xdr:cNvPr id="23" name="line 1155">
          <a:extLst>
            <a:ext uri="{FF2B5EF4-FFF2-40B4-BE49-F238E27FC236}">
              <a16:creationId xmlns:a16="http://schemas.microsoft.com/office/drawing/2014/main" id="{898B3E50-8ABC-4677-AAB1-69E3B56195C1}"/>
            </a:ext>
          </a:extLst>
        </xdr:cNvPr>
        <xdr:cNvSpPr/>
      </xdr:nvSpPr>
      <xdr:spPr>
        <a:xfrm>
          <a:off x="171450" y="469487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380</xdr:row>
      <xdr:rowOff>0</xdr:rowOff>
    </xdr:from>
    <xdr:to>
      <xdr:col>19</xdr:col>
      <xdr:colOff>950595</xdr:colOff>
      <xdr:row>380</xdr:row>
      <xdr:rowOff>0</xdr:rowOff>
    </xdr:to>
    <xdr:sp macro="" textlink="">
      <xdr:nvSpPr>
        <xdr:cNvPr id="24" name="line 1211">
          <a:extLst>
            <a:ext uri="{FF2B5EF4-FFF2-40B4-BE49-F238E27FC236}">
              <a16:creationId xmlns:a16="http://schemas.microsoft.com/office/drawing/2014/main" id="{617C05B2-5EAE-4F99-BA88-37D2F114F622}"/>
            </a:ext>
          </a:extLst>
        </xdr:cNvPr>
        <xdr:cNvSpPr/>
      </xdr:nvSpPr>
      <xdr:spPr>
        <a:xfrm>
          <a:off x="171450" y="491680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397</xdr:row>
      <xdr:rowOff>0</xdr:rowOff>
    </xdr:from>
    <xdr:to>
      <xdr:col>19</xdr:col>
      <xdr:colOff>950595</xdr:colOff>
      <xdr:row>397</xdr:row>
      <xdr:rowOff>0</xdr:rowOff>
    </xdr:to>
    <xdr:sp macro="" textlink="">
      <xdr:nvSpPr>
        <xdr:cNvPr id="25" name="line 1267">
          <a:extLst>
            <a:ext uri="{FF2B5EF4-FFF2-40B4-BE49-F238E27FC236}">
              <a16:creationId xmlns:a16="http://schemas.microsoft.com/office/drawing/2014/main" id="{B5C25323-92FC-46EF-8D10-00CE8C623F17}"/>
            </a:ext>
          </a:extLst>
        </xdr:cNvPr>
        <xdr:cNvSpPr/>
      </xdr:nvSpPr>
      <xdr:spPr>
        <a:xfrm>
          <a:off x="171450" y="513397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414</xdr:row>
      <xdr:rowOff>0</xdr:rowOff>
    </xdr:from>
    <xdr:to>
      <xdr:col>19</xdr:col>
      <xdr:colOff>950595</xdr:colOff>
      <xdr:row>414</xdr:row>
      <xdr:rowOff>0</xdr:rowOff>
    </xdr:to>
    <xdr:sp macro="" textlink="">
      <xdr:nvSpPr>
        <xdr:cNvPr id="26" name="line 1337">
          <a:extLst>
            <a:ext uri="{FF2B5EF4-FFF2-40B4-BE49-F238E27FC236}">
              <a16:creationId xmlns:a16="http://schemas.microsoft.com/office/drawing/2014/main" id="{6E2030C3-9754-4ED3-86A6-CA6391CB9198}"/>
            </a:ext>
          </a:extLst>
        </xdr:cNvPr>
        <xdr:cNvSpPr/>
      </xdr:nvSpPr>
      <xdr:spPr>
        <a:xfrm>
          <a:off x="171450" y="535019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431</xdr:row>
      <xdr:rowOff>0</xdr:rowOff>
    </xdr:from>
    <xdr:to>
      <xdr:col>19</xdr:col>
      <xdr:colOff>950595</xdr:colOff>
      <xdr:row>431</xdr:row>
      <xdr:rowOff>0</xdr:rowOff>
    </xdr:to>
    <xdr:sp macro="" textlink="">
      <xdr:nvSpPr>
        <xdr:cNvPr id="27" name="line 1386">
          <a:extLst>
            <a:ext uri="{FF2B5EF4-FFF2-40B4-BE49-F238E27FC236}">
              <a16:creationId xmlns:a16="http://schemas.microsoft.com/office/drawing/2014/main" id="{07964F32-1A67-4887-BCB4-B7A19D10FCC9}"/>
            </a:ext>
          </a:extLst>
        </xdr:cNvPr>
        <xdr:cNvSpPr/>
      </xdr:nvSpPr>
      <xdr:spPr>
        <a:xfrm>
          <a:off x="171450" y="556736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449</xdr:row>
      <xdr:rowOff>0</xdr:rowOff>
    </xdr:from>
    <xdr:to>
      <xdr:col>19</xdr:col>
      <xdr:colOff>950595</xdr:colOff>
      <xdr:row>449</xdr:row>
      <xdr:rowOff>0</xdr:rowOff>
    </xdr:to>
    <xdr:sp macro="" textlink="">
      <xdr:nvSpPr>
        <xdr:cNvPr id="28" name="line 1449">
          <a:extLst>
            <a:ext uri="{FF2B5EF4-FFF2-40B4-BE49-F238E27FC236}">
              <a16:creationId xmlns:a16="http://schemas.microsoft.com/office/drawing/2014/main" id="{35A73D01-5844-41C2-A500-308290FAA852}"/>
            </a:ext>
          </a:extLst>
        </xdr:cNvPr>
        <xdr:cNvSpPr/>
      </xdr:nvSpPr>
      <xdr:spPr>
        <a:xfrm>
          <a:off x="171450" y="578929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464</xdr:row>
      <xdr:rowOff>0</xdr:rowOff>
    </xdr:from>
    <xdr:to>
      <xdr:col>19</xdr:col>
      <xdr:colOff>950595</xdr:colOff>
      <xdr:row>464</xdr:row>
      <xdr:rowOff>0</xdr:rowOff>
    </xdr:to>
    <xdr:sp macro="" textlink="">
      <xdr:nvSpPr>
        <xdr:cNvPr id="29" name="line 1484">
          <a:extLst>
            <a:ext uri="{FF2B5EF4-FFF2-40B4-BE49-F238E27FC236}">
              <a16:creationId xmlns:a16="http://schemas.microsoft.com/office/drawing/2014/main" id="{688C4C68-D879-4A23-8666-EC928990E881}"/>
            </a:ext>
          </a:extLst>
        </xdr:cNvPr>
        <xdr:cNvSpPr/>
      </xdr:nvSpPr>
      <xdr:spPr>
        <a:xfrm>
          <a:off x="171450" y="600837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465</xdr:row>
      <xdr:rowOff>0</xdr:rowOff>
    </xdr:from>
    <xdr:to>
      <xdr:col>19</xdr:col>
      <xdr:colOff>950595</xdr:colOff>
      <xdr:row>465</xdr:row>
      <xdr:rowOff>0</xdr:rowOff>
    </xdr:to>
    <xdr:sp macro="" textlink="">
      <xdr:nvSpPr>
        <xdr:cNvPr id="30" name="line 1519">
          <a:extLst>
            <a:ext uri="{FF2B5EF4-FFF2-40B4-BE49-F238E27FC236}">
              <a16:creationId xmlns:a16="http://schemas.microsoft.com/office/drawing/2014/main" id="{70FA13E2-7EAB-4684-8856-1F5870DEB33F}"/>
            </a:ext>
          </a:extLst>
        </xdr:cNvPr>
        <xdr:cNvSpPr/>
      </xdr:nvSpPr>
      <xdr:spPr>
        <a:xfrm>
          <a:off x="171450" y="622744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483</xdr:row>
      <xdr:rowOff>0</xdr:rowOff>
    </xdr:from>
    <xdr:to>
      <xdr:col>19</xdr:col>
      <xdr:colOff>950595</xdr:colOff>
      <xdr:row>483</xdr:row>
      <xdr:rowOff>0</xdr:rowOff>
    </xdr:to>
    <xdr:sp macro="" textlink="">
      <xdr:nvSpPr>
        <xdr:cNvPr id="31" name="line 1596">
          <a:extLst>
            <a:ext uri="{FF2B5EF4-FFF2-40B4-BE49-F238E27FC236}">
              <a16:creationId xmlns:a16="http://schemas.microsoft.com/office/drawing/2014/main" id="{6E964042-4413-464E-AEDC-50B91F275390}"/>
            </a:ext>
          </a:extLst>
        </xdr:cNvPr>
        <xdr:cNvSpPr/>
      </xdr:nvSpPr>
      <xdr:spPr>
        <a:xfrm>
          <a:off x="171450" y="644842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500</xdr:row>
      <xdr:rowOff>0</xdr:rowOff>
    </xdr:from>
    <xdr:to>
      <xdr:col>19</xdr:col>
      <xdr:colOff>950595</xdr:colOff>
      <xdr:row>500</xdr:row>
      <xdr:rowOff>0</xdr:rowOff>
    </xdr:to>
    <xdr:sp macro="" textlink="">
      <xdr:nvSpPr>
        <xdr:cNvPr id="32" name="line 1645">
          <a:extLst>
            <a:ext uri="{FF2B5EF4-FFF2-40B4-BE49-F238E27FC236}">
              <a16:creationId xmlns:a16="http://schemas.microsoft.com/office/drawing/2014/main" id="{1103B6FD-3D32-4381-B8A7-81DA38ED5D8B}"/>
            </a:ext>
          </a:extLst>
        </xdr:cNvPr>
        <xdr:cNvSpPr/>
      </xdr:nvSpPr>
      <xdr:spPr>
        <a:xfrm>
          <a:off x="171450" y="666559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517</xdr:row>
      <xdr:rowOff>0</xdr:rowOff>
    </xdr:from>
    <xdr:to>
      <xdr:col>19</xdr:col>
      <xdr:colOff>950595</xdr:colOff>
      <xdr:row>517</xdr:row>
      <xdr:rowOff>0</xdr:rowOff>
    </xdr:to>
    <xdr:sp macro="" textlink="">
      <xdr:nvSpPr>
        <xdr:cNvPr id="33" name="line 1701">
          <a:extLst>
            <a:ext uri="{FF2B5EF4-FFF2-40B4-BE49-F238E27FC236}">
              <a16:creationId xmlns:a16="http://schemas.microsoft.com/office/drawing/2014/main" id="{C5EC38A6-AB4A-4E9A-92C2-FA94B8D74D08}"/>
            </a:ext>
          </a:extLst>
        </xdr:cNvPr>
        <xdr:cNvSpPr/>
      </xdr:nvSpPr>
      <xdr:spPr>
        <a:xfrm>
          <a:off x="171450" y="688276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535</xdr:row>
      <xdr:rowOff>0</xdr:rowOff>
    </xdr:from>
    <xdr:to>
      <xdr:col>19</xdr:col>
      <xdr:colOff>950595</xdr:colOff>
      <xdr:row>535</xdr:row>
      <xdr:rowOff>0</xdr:rowOff>
    </xdr:to>
    <xdr:sp macro="" textlink="">
      <xdr:nvSpPr>
        <xdr:cNvPr id="34" name="line 1750">
          <a:extLst>
            <a:ext uri="{FF2B5EF4-FFF2-40B4-BE49-F238E27FC236}">
              <a16:creationId xmlns:a16="http://schemas.microsoft.com/office/drawing/2014/main" id="{DD40A1F8-6C10-49F0-A0C5-30A4C39D050B}"/>
            </a:ext>
          </a:extLst>
        </xdr:cNvPr>
        <xdr:cNvSpPr/>
      </xdr:nvSpPr>
      <xdr:spPr>
        <a:xfrm>
          <a:off x="171450" y="710469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551</xdr:row>
      <xdr:rowOff>0</xdr:rowOff>
    </xdr:from>
    <xdr:to>
      <xdr:col>19</xdr:col>
      <xdr:colOff>950595</xdr:colOff>
      <xdr:row>551</xdr:row>
      <xdr:rowOff>0</xdr:rowOff>
    </xdr:to>
    <xdr:sp macro="" textlink="">
      <xdr:nvSpPr>
        <xdr:cNvPr id="35" name="line 1792">
          <a:extLst>
            <a:ext uri="{FF2B5EF4-FFF2-40B4-BE49-F238E27FC236}">
              <a16:creationId xmlns:a16="http://schemas.microsoft.com/office/drawing/2014/main" id="{11555E5C-F1B5-477C-A7F3-93D6A765BA43}"/>
            </a:ext>
          </a:extLst>
        </xdr:cNvPr>
        <xdr:cNvSpPr/>
      </xdr:nvSpPr>
      <xdr:spPr>
        <a:xfrm>
          <a:off x="171450" y="732282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568</xdr:row>
      <xdr:rowOff>0</xdr:rowOff>
    </xdr:from>
    <xdr:to>
      <xdr:col>19</xdr:col>
      <xdr:colOff>950595</xdr:colOff>
      <xdr:row>568</xdr:row>
      <xdr:rowOff>0</xdr:rowOff>
    </xdr:to>
    <xdr:sp macro="" textlink="">
      <xdr:nvSpPr>
        <xdr:cNvPr id="36" name="line 1855">
          <a:extLst>
            <a:ext uri="{FF2B5EF4-FFF2-40B4-BE49-F238E27FC236}">
              <a16:creationId xmlns:a16="http://schemas.microsoft.com/office/drawing/2014/main" id="{62CE3C0A-D7E5-4701-BCCA-7307A27987C1}"/>
            </a:ext>
          </a:extLst>
        </xdr:cNvPr>
        <xdr:cNvSpPr/>
      </xdr:nvSpPr>
      <xdr:spPr>
        <a:xfrm>
          <a:off x="171450" y="753999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586</xdr:row>
      <xdr:rowOff>0</xdr:rowOff>
    </xdr:from>
    <xdr:to>
      <xdr:col>19</xdr:col>
      <xdr:colOff>950595</xdr:colOff>
      <xdr:row>586</xdr:row>
      <xdr:rowOff>0</xdr:rowOff>
    </xdr:to>
    <xdr:sp macro="" textlink="">
      <xdr:nvSpPr>
        <xdr:cNvPr id="37" name="line 1911">
          <a:extLst>
            <a:ext uri="{FF2B5EF4-FFF2-40B4-BE49-F238E27FC236}">
              <a16:creationId xmlns:a16="http://schemas.microsoft.com/office/drawing/2014/main" id="{28A596BA-19D1-4CE3-B796-E261EF199471}"/>
            </a:ext>
          </a:extLst>
        </xdr:cNvPr>
        <xdr:cNvSpPr/>
      </xdr:nvSpPr>
      <xdr:spPr>
        <a:xfrm>
          <a:off x="171450" y="776192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602</xdr:row>
      <xdr:rowOff>0</xdr:rowOff>
    </xdr:from>
    <xdr:to>
      <xdr:col>19</xdr:col>
      <xdr:colOff>950595</xdr:colOff>
      <xdr:row>602</xdr:row>
      <xdr:rowOff>0</xdr:rowOff>
    </xdr:to>
    <xdr:sp macro="" textlink="">
      <xdr:nvSpPr>
        <xdr:cNvPr id="38" name="line 1953">
          <a:extLst>
            <a:ext uri="{FF2B5EF4-FFF2-40B4-BE49-F238E27FC236}">
              <a16:creationId xmlns:a16="http://schemas.microsoft.com/office/drawing/2014/main" id="{44D42CD4-4057-4F43-A004-401213DB75ED}"/>
            </a:ext>
          </a:extLst>
        </xdr:cNvPr>
        <xdr:cNvSpPr/>
      </xdr:nvSpPr>
      <xdr:spPr>
        <a:xfrm>
          <a:off x="171450" y="798004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619</xdr:row>
      <xdr:rowOff>0</xdr:rowOff>
    </xdr:from>
    <xdr:to>
      <xdr:col>19</xdr:col>
      <xdr:colOff>950595</xdr:colOff>
      <xdr:row>619</xdr:row>
      <xdr:rowOff>0</xdr:rowOff>
    </xdr:to>
    <xdr:sp macro="" textlink="">
      <xdr:nvSpPr>
        <xdr:cNvPr id="39" name="line 2023">
          <a:extLst>
            <a:ext uri="{FF2B5EF4-FFF2-40B4-BE49-F238E27FC236}">
              <a16:creationId xmlns:a16="http://schemas.microsoft.com/office/drawing/2014/main" id="{A0E94509-0FD7-4B11-8C41-CF96EE38AD98}"/>
            </a:ext>
          </a:extLst>
        </xdr:cNvPr>
        <xdr:cNvSpPr/>
      </xdr:nvSpPr>
      <xdr:spPr>
        <a:xfrm>
          <a:off x="171450" y="819626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636</xdr:row>
      <xdr:rowOff>0</xdr:rowOff>
    </xdr:from>
    <xdr:to>
      <xdr:col>19</xdr:col>
      <xdr:colOff>950595</xdr:colOff>
      <xdr:row>636</xdr:row>
      <xdr:rowOff>0</xdr:rowOff>
    </xdr:to>
    <xdr:sp macro="" textlink="">
      <xdr:nvSpPr>
        <xdr:cNvPr id="40" name="line 2093">
          <a:extLst>
            <a:ext uri="{FF2B5EF4-FFF2-40B4-BE49-F238E27FC236}">
              <a16:creationId xmlns:a16="http://schemas.microsoft.com/office/drawing/2014/main" id="{8B965AEF-54FB-46A0-8276-850CDC949BA2}"/>
            </a:ext>
          </a:extLst>
        </xdr:cNvPr>
        <xdr:cNvSpPr/>
      </xdr:nvSpPr>
      <xdr:spPr>
        <a:xfrm>
          <a:off x="171450" y="841248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654</xdr:row>
      <xdr:rowOff>0</xdr:rowOff>
    </xdr:from>
    <xdr:to>
      <xdr:col>19</xdr:col>
      <xdr:colOff>950595</xdr:colOff>
      <xdr:row>654</xdr:row>
      <xdr:rowOff>0</xdr:rowOff>
    </xdr:to>
    <xdr:sp macro="" textlink="">
      <xdr:nvSpPr>
        <xdr:cNvPr id="41" name="line 2156">
          <a:extLst>
            <a:ext uri="{FF2B5EF4-FFF2-40B4-BE49-F238E27FC236}">
              <a16:creationId xmlns:a16="http://schemas.microsoft.com/office/drawing/2014/main" id="{F4F65C28-C2CB-4DA4-B3F8-19D7A54BC8DB}"/>
            </a:ext>
          </a:extLst>
        </xdr:cNvPr>
        <xdr:cNvSpPr/>
      </xdr:nvSpPr>
      <xdr:spPr>
        <a:xfrm>
          <a:off x="171450" y="863441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671</xdr:row>
      <xdr:rowOff>0</xdr:rowOff>
    </xdr:from>
    <xdr:to>
      <xdr:col>19</xdr:col>
      <xdr:colOff>950595</xdr:colOff>
      <xdr:row>671</xdr:row>
      <xdr:rowOff>0</xdr:rowOff>
    </xdr:to>
    <xdr:sp macro="" textlink="">
      <xdr:nvSpPr>
        <xdr:cNvPr id="42" name="line 2226">
          <a:extLst>
            <a:ext uri="{FF2B5EF4-FFF2-40B4-BE49-F238E27FC236}">
              <a16:creationId xmlns:a16="http://schemas.microsoft.com/office/drawing/2014/main" id="{8FDA0357-4AE6-4B72-8DD7-DD6AAED28CB9}"/>
            </a:ext>
          </a:extLst>
        </xdr:cNvPr>
        <xdr:cNvSpPr/>
      </xdr:nvSpPr>
      <xdr:spPr>
        <a:xfrm>
          <a:off x="171450" y="885063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687</xdr:row>
      <xdr:rowOff>0</xdr:rowOff>
    </xdr:from>
    <xdr:to>
      <xdr:col>19</xdr:col>
      <xdr:colOff>950595</xdr:colOff>
      <xdr:row>687</xdr:row>
      <xdr:rowOff>0</xdr:rowOff>
    </xdr:to>
    <xdr:sp macro="" textlink="">
      <xdr:nvSpPr>
        <xdr:cNvPr id="43" name="line 2268">
          <a:extLst>
            <a:ext uri="{FF2B5EF4-FFF2-40B4-BE49-F238E27FC236}">
              <a16:creationId xmlns:a16="http://schemas.microsoft.com/office/drawing/2014/main" id="{AA985100-AE84-4734-8862-24064C5E9954}"/>
            </a:ext>
          </a:extLst>
        </xdr:cNvPr>
        <xdr:cNvSpPr/>
      </xdr:nvSpPr>
      <xdr:spPr>
        <a:xfrm>
          <a:off x="171450" y="906875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705</xdr:row>
      <xdr:rowOff>0</xdr:rowOff>
    </xdr:from>
    <xdr:to>
      <xdr:col>19</xdr:col>
      <xdr:colOff>950595</xdr:colOff>
      <xdr:row>705</xdr:row>
      <xdr:rowOff>0</xdr:rowOff>
    </xdr:to>
    <xdr:sp macro="" textlink="">
      <xdr:nvSpPr>
        <xdr:cNvPr id="44" name="line 2338">
          <a:extLst>
            <a:ext uri="{FF2B5EF4-FFF2-40B4-BE49-F238E27FC236}">
              <a16:creationId xmlns:a16="http://schemas.microsoft.com/office/drawing/2014/main" id="{7DC74775-0DF6-4CE8-99B8-1CB2E39F14B3}"/>
            </a:ext>
          </a:extLst>
        </xdr:cNvPr>
        <xdr:cNvSpPr/>
      </xdr:nvSpPr>
      <xdr:spPr>
        <a:xfrm>
          <a:off x="171450" y="928973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724</xdr:row>
      <xdr:rowOff>0</xdr:rowOff>
    </xdr:from>
    <xdr:to>
      <xdr:col>19</xdr:col>
      <xdr:colOff>950595</xdr:colOff>
      <xdr:row>724</xdr:row>
      <xdr:rowOff>0</xdr:rowOff>
    </xdr:to>
    <xdr:sp macro="" textlink="">
      <xdr:nvSpPr>
        <xdr:cNvPr id="45" name="line 2429">
          <a:extLst>
            <a:ext uri="{FF2B5EF4-FFF2-40B4-BE49-F238E27FC236}">
              <a16:creationId xmlns:a16="http://schemas.microsoft.com/office/drawing/2014/main" id="{060104AF-5209-4235-A673-70485944E4F9}"/>
            </a:ext>
          </a:extLst>
        </xdr:cNvPr>
        <xdr:cNvSpPr/>
      </xdr:nvSpPr>
      <xdr:spPr>
        <a:xfrm>
          <a:off x="171450" y="950499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741</xdr:row>
      <xdr:rowOff>0</xdr:rowOff>
    </xdr:from>
    <xdr:to>
      <xdr:col>19</xdr:col>
      <xdr:colOff>950595</xdr:colOff>
      <xdr:row>741</xdr:row>
      <xdr:rowOff>0</xdr:rowOff>
    </xdr:to>
    <xdr:sp macro="" textlink="">
      <xdr:nvSpPr>
        <xdr:cNvPr id="46" name="line 2492">
          <a:extLst>
            <a:ext uri="{FF2B5EF4-FFF2-40B4-BE49-F238E27FC236}">
              <a16:creationId xmlns:a16="http://schemas.microsoft.com/office/drawing/2014/main" id="{6BEB4003-88D9-4AC3-923C-4F9C11C99B8F}"/>
            </a:ext>
          </a:extLst>
        </xdr:cNvPr>
        <xdr:cNvSpPr/>
      </xdr:nvSpPr>
      <xdr:spPr>
        <a:xfrm>
          <a:off x="171450" y="972216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758</xdr:row>
      <xdr:rowOff>0</xdr:rowOff>
    </xdr:from>
    <xdr:to>
      <xdr:col>19</xdr:col>
      <xdr:colOff>950595</xdr:colOff>
      <xdr:row>758</xdr:row>
      <xdr:rowOff>0</xdr:rowOff>
    </xdr:to>
    <xdr:sp macro="" textlink="">
      <xdr:nvSpPr>
        <xdr:cNvPr id="47" name="line 2555">
          <a:extLst>
            <a:ext uri="{FF2B5EF4-FFF2-40B4-BE49-F238E27FC236}">
              <a16:creationId xmlns:a16="http://schemas.microsoft.com/office/drawing/2014/main" id="{51A40009-42B4-46D9-AE6A-5D73F7F769AD}"/>
            </a:ext>
          </a:extLst>
        </xdr:cNvPr>
        <xdr:cNvSpPr/>
      </xdr:nvSpPr>
      <xdr:spPr>
        <a:xfrm>
          <a:off x="171450" y="993933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776</xdr:row>
      <xdr:rowOff>0</xdr:rowOff>
    </xdr:from>
    <xdr:to>
      <xdr:col>19</xdr:col>
      <xdr:colOff>950595</xdr:colOff>
      <xdr:row>776</xdr:row>
      <xdr:rowOff>0</xdr:rowOff>
    </xdr:to>
    <xdr:sp macro="" textlink="">
      <xdr:nvSpPr>
        <xdr:cNvPr id="48" name="line 2611">
          <a:extLst>
            <a:ext uri="{FF2B5EF4-FFF2-40B4-BE49-F238E27FC236}">
              <a16:creationId xmlns:a16="http://schemas.microsoft.com/office/drawing/2014/main" id="{99A95085-1103-4F54-B339-31042901C4BC}"/>
            </a:ext>
          </a:extLst>
        </xdr:cNvPr>
        <xdr:cNvSpPr/>
      </xdr:nvSpPr>
      <xdr:spPr>
        <a:xfrm>
          <a:off x="171450" y="1016127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793</xdr:row>
      <xdr:rowOff>0</xdr:rowOff>
    </xdr:from>
    <xdr:to>
      <xdr:col>19</xdr:col>
      <xdr:colOff>950595</xdr:colOff>
      <xdr:row>793</xdr:row>
      <xdr:rowOff>0</xdr:rowOff>
    </xdr:to>
    <xdr:sp macro="" textlink="">
      <xdr:nvSpPr>
        <xdr:cNvPr id="49" name="line 2674">
          <a:extLst>
            <a:ext uri="{FF2B5EF4-FFF2-40B4-BE49-F238E27FC236}">
              <a16:creationId xmlns:a16="http://schemas.microsoft.com/office/drawing/2014/main" id="{207404BA-E890-4525-9EEB-78CB20441908}"/>
            </a:ext>
          </a:extLst>
        </xdr:cNvPr>
        <xdr:cNvSpPr/>
      </xdr:nvSpPr>
      <xdr:spPr>
        <a:xfrm>
          <a:off x="171450" y="1037844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811</xdr:row>
      <xdr:rowOff>0</xdr:rowOff>
    </xdr:from>
    <xdr:to>
      <xdr:col>19</xdr:col>
      <xdr:colOff>950595</xdr:colOff>
      <xdr:row>811</xdr:row>
      <xdr:rowOff>0</xdr:rowOff>
    </xdr:to>
    <xdr:sp macro="" textlink="">
      <xdr:nvSpPr>
        <xdr:cNvPr id="50" name="line 2730">
          <a:extLst>
            <a:ext uri="{FF2B5EF4-FFF2-40B4-BE49-F238E27FC236}">
              <a16:creationId xmlns:a16="http://schemas.microsoft.com/office/drawing/2014/main" id="{17A951CD-0AD1-4115-AAB0-FC1781B6A42F}"/>
            </a:ext>
          </a:extLst>
        </xdr:cNvPr>
        <xdr:cNvSpPr/>
      </xdr:nvSpPr>
      <xdr:spPr>
        <a:xfrm>
          <a:off x="171450" y="1060037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826</xdr:row>
      <xdr:rowOff>0</xdr:rowOff>
    </xdr:from>
    <xdr:to>
      <xdr:col>19</xdr:col>
      <xdr:colOff>950595</xdr:colOff>
      <xdr:row>826</xdr:row>
      <xdr:rowOff>0</xdr:rowOff>
    </xdr:to>
    <xdr:sp macro="" textlink="">
      <xdr:nvSpPr>
        <xdr:cNvPr id="51" name="line 2765">
          <a:extLst>
            <a:ext uri="{FF2B5EF4-FFF2-40B4-BE49-F238E27FC236}">
              <a16:creationId xmlns:a16="http://schemas.microsoft.com/office/drawing/2014/main" id="{FC48B6FF-8027-4811-A64C-6F2E59744A9B}"/>
            </a:ext>
          </a:extLst>
        </xdr:cNvPr>
        <xdr:cNvSpPr/>
      </xdr:nvSpPr>
      <xdr:spPr>
        <a:xfrm>
          <a:off x="171450" y="1081944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844</xdr:row>
      <xdr:rowOff>0</xdr:rowOff>
    </xdr:from>
    <xdr:to>
      <xdr:col>19</xdr:col>
      <xdr:colOff>950595</xdr:colOff>
      <xdr:row>844</xdr:row>
      <xdr:rowOff>0</xdr:rowOff>
    </xdr:to>
    <xdr:sp macro="" textlink="">
      <xdr:nvSpPr>
        <xdr:cNvPr id="52" name="line 2849">
          <a:extLst>
            <a:ext uri="{FF2B5EF4-FFF2-40B4-BE49-F238E27FC236}">
              <a16:creationId xmlns:a16="http://schemas.microsoft.com/office/drawing/2014/main" id="{070CB153-16D9-49E4-A02E-D229BC95CF8C}"/>
            </a:ext>
          </a:extLst>
        </xdr:cNvPr>
        <xdr:cNvSpPr/>
      </xdr:nvSpPr>
      <xdr:spPr>
        <a:xfrm>
          <a:off x="171450" y="1103566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862</xdr:row>
      <xdr:rowOff>0</xdr:rowOff>
    </xdr:from>
    <xdr:to>
      <xdr:col>19</xdr:col>
      <xdr:colOff>950595</xdr:colOff>
      <xdr:row>862</xdr:row>
      <xdr:rowOff>0</xdr:rowOff>
    </xdr:to>
    <xdr:sp macro="" textlink="">
      <xdr:nvSpPr>
        <xdr:cNvPr id="53" name="line 2898">
          <a:extLst>
            <a:ext uri="{FF2B5EF4-FFF2-40B4-BE49-F238E27FC236}">
              <a16:creationId xmlns:a16="http://schemas.microsoft.com/office/drawing/2014/main" id="{5232F001-AB39-49AE-B27F-AB05999DECD1}"/>
            </a:ext>
          </a:extLst>
        </xdr:cNvPr>
        <xdr:cNvSpPr/>
      </xdr:nvSpPr>
      <xdr:spPr>
        <a:xfrm>
          <a:off x="171450" y="1125759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878</xdr:row>
      <xdr:rowOff>0</xdr:rowOff>
    </xdr:from>
    <xdr:to>
      <xdr:col>19</xdr:col>
      <xdr:colOff>950595</xdr:colOff>
      <xdr:row>878</xdr:row>
      <xdr:rowOff>0</xdr:rowOff>
    </xdr:to>
    <xdr:sp macro="" textlink="">
      <xdr:nvSpPr>
        <xdr:cNvPr id="54" name="line 2940">
          <a:extLst>
            <a:ext uri="{FF2B5EF4-FFF2-40B4-BE49-F238E27FC236}">
              <a16:creationId xmlns:a16="http://schemas.microsoft.com/office/drawing/2014/main" id="{803CD3C0-4B7D-41B2-9CB1-6F2ED44069AF}"/>
            </a:ext>
          </a:extLst>
        </xdr:cNvPr>
        <xdr:cNvSpPr/>
      </xdr:nvSpPr>
      <xdr:spPr>
        <a:xfrm>
          <a:off x="171450" y="1147572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893</xdr:row>
      <xdr:rowOff>0</xdr:rowOff>
    </xdr:from>
    <xdr:to>
      <xdr:col>19</xdr:col>
      <xdr:colOff>950595</xdr:colOff>
      <xdr:row>893</xdr:row>
      <xdr:rowOff>0</xdr:rowOff>
    </xdr:to>
    <xdr:sp macro="" textlink="">
      <xdr:nvSpPr>
        <xdr:cNvPr id="55" name="line 2975">
          <a:extLst>
            <a:ext uri="{FF2B5EF4-FFF2-40B4-BE49-F238E27FC236}">
              <a16:creationId xmlns:a16="http://schemas.microsoft.com/office/drawing/2014/main" id="{9660F932-0302-48A8-A070-76D0434EF1A0}"/>
            </a:ext>
          </a:extLst>
        </xdr:cNvPr>
        <xdr:cNvSpPr/>
      </xdr:nvSpPr>
      <xdr:spPr>
        <a:xfrm>
          <a:off x="171450" y="1169479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910</xdr:row>
      <xdr:rowOff>0</xdr:rowOff>
    </xdr:from>
    <xdr:to>
      <xdr:col>19</xdr:col>
      <xdr:colOff>950595</xdr:colOff>
      <xdr:row>910</xdr:row>
      <xdr:rowOff>0</xdr:rowOff>
    </xdr:to>
    <xdr:sp macro="" textlink="">
      <xdr:nvSpPr>
        <xdr:cNvPr id="56" name="line 3031">
          <a:extLst>
            <a:ext uri="{FF2B5EF4-FFF2-40B4-BE49-F238E27FC236}">
              <a16:creationId xmlns:a16="http://schemas.microsoft.com/office/drawing/2014/main" id="{782A6A19-E759-479B-B945-9A9BB3F7E3E2}"/>
            </a:ext>
          </a:extLst>
        </xdr:cNvPr>
        <xdr:cNvSpPr/>
      </xdr:nvSpPr>
      <xdr:spPr>
        <a:xfrm>
          <a:off x="171450" y="1191196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927</xdr:row>
      <xdr:rowOff>0</xdr:rowOff>
    </xdr:from>
    <xdr:to>
      <xdr:col>19</xdr:col>
      <xdr:colOff>950595</xdr:colOff>
      <xdr:row>927</xdr:row>
      <xdr:rowOff>0</xdr:rowOff>
    </xdr:to>
    <xdr:sp macro="" textlink="">
      <xdr:nvSpPr>
        <xdr:cNvPr id="57" name="line 3073">
          <a:extLst>
            <a:ext uri="{FF2B5EF4-FFF2-40B4-BE49-F238E27FC236}">
              <a16:creationId xmlns:a16="http://schemas.microsoft.com/office/drawing/2014/main" id="{CC412E49-2057-44FB-BD90-F206D2EAFCA5}"/>
            </a:ext>
          </a:extLst>
        </xdr:cNvPr>
        <xdr:cNvSpPr/>
      </xdr:nvSpPr>
      <xdr:spPr>
        <a:xfrm>
          <a:off x="171450" y="1213485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944</xdr:row>
      <xdr:rowOff>0</xdr:rowOff>
    </xdr:from>
    <xdr:to>
      <xdr:col>19</xdr:col>
      <xdr:colOff>950595</xdr:colOff>
      <xdr:row>944</xdr:row>
      <xdr:rowOff>0</xdr:rowOff>
    </xdr:to>
    <xdr:sp macro="" textlink="">
      <xdr:nvSpPr>
        <xdr:cNvPr id="58" name="line 3122">
          <a:extLst>
            <a:ext uri="{FF2B5EF4-FFF2-40B4-BE49-F238E27FC236}">
              <a16:creationId xmlns:a16="http://schemas.microsoft.com/office/drawing/2014/main" id="{C50F8B59-F5CC-4FD2-BCC1-6C5E228E82B8}"/>
            </a:ext>
          </a:extLst>
        </xdr:cNvPr>
        <xdr:cNvSpPr/>
      </xdr:nvSpPr>
      <xdr:spPr>
        <a:xfrm>
          <a:off x="171450" y="1235202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961</xdr:row>
      <xdr:rowOff>0</xdr:rowOff>
    </xdr:from>
    <xdr:to>
      <xdr:col>19</xdr:col>
      <xdr:colOff>950595</xdr:colOff>
      <xdr:row>961</xdr:row>
      <xdr:rowOff>0</xdr:rowOff>
    </xdr:to>
    <xdr:sp macro="" textlink="">
      <xdr:nvSpPr>
        <xdr:cNvPr id="59" name="line 3192">
          <a:extLst>
            <a:ext uri="{FF2B5EF4-FFF2-40B4-BE49-F238E27FC236}">
              <a16:creationId xmlns:a16="http://schemas.microsoft.com/office/drawing/2014/main" id="{8F246F50-0506-41D3-8210-7060A6C84CB6}"/>
            </a:ext>
          </a:extLst>
        </xdr:cNvPr>
        <xdr:cNvSpPr/>
      </xdr:nvSpPr>
      <xdr:spPr>
        <a:xfrm>
          <a:off x="171450" y="1256823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978</xdr:row>
      <xdr:rowOff>0</xdr:rowOff>
    </xdr:from>
    <xdr:to>
      <xdr:col>19</xdr:col>
      <xdr:colOff>950595</xdr:colOff>
      <xdr:row>978</xdr:row>
      <xdr:rowOff>0</xdr:rowOff>
    </xdr:to>
    <xdr:sp macro="" textlink="">
      <xdr:nvSpPr>
        <xdr:cNvPr id="60" name="line 3234">
          <a:extLst>
            <a:ext uri="{FF2B5EF4-FFF2-40B4-BE49-F238E27FC236}">
              <a16:creationId xmlns:a16="http://schemas.microsoft.com/office/drawing/2014/main" id="{40BAE68C-813C-462A-B8BF-8A68326B6B11}"/>
            </a:ext>
          </a:extLst>
        </xdr:cNvPr>
        <xdr:cNvSpPr/>
      </xdr:nvSpPr>
      <xdr:spPr>
        <a:xfrm>
          <a:off x="171450" y="1279112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994</xdr:row>
      <xdr:rowOff>0</xdr:rowOff>
    </xdr:from>
    <xdr:to>
      <xdr:col>19</xdr:col>
      <xdr:colOff>950595</xdr:colOff>
      <xdr:row>994</xdr:row>
      <xdr:rowOff>0</xdr:rowOff>
    </xdr:to>
    <xdr:sp macro="" textlink="">
      <xdr:nvSpPr>
        <xdr:cNvPr id="61" name="line 3276">
          <a:extLst>
            <a:ext uri="{FF2B5EF4-FFF2-40B4-BE49-F238E27FC236}">
              <a16:creationId xmlns:a16="http://schemas.microsoft.com/office/drawing/2014/main" id="{C685C666-BD52-42F6-A928-AE71AFD7D4F6}"/>
            </a:ext>
          </a:extLst>
        </xdr:cNvPr>
        <xdr:cNvSpPr/>
      </xdr:nvSpPr>
      <xdr:spPr>
        <a:xfrm>
          <a:off x="171450" y="1300924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1009</xdr:row>
      <xdr:rowOff>0</xdr:rowOff>
    </xdr:from>
    <xdr:to>
      <xdr:col>19</xdr:col>
      <xdr:colOff>950595</xdr:colOff>
      <xdr:row>1009</xdr:row>
      <xdr:rowOff>0</xdr:rowOff>
    </xdr:to>
    <xdr:sp macro="" textlink="">
      <xdr:nvSpPr>
        <xdr:cNvPr id="62" name="line 3311">
          <a:extLst>
            <a:ext uri="{FF2B5EF4-FFF2-40B4-BE49-F238E27FC236}">
              <a16:creationId xmlns:a16="http://schemas.microsoft.com/office/drawing/2014/main" id="{5D55D7F8-2637-48FD-A89B-4DC574B2B727}"/>
            </a:ext>
          </a:extLst>
        </xdr:cNvPr>
        <xdr:cNvSpPr/>
      </xdr:nvSpPr>
      <xdr:spPr>
        <a:xfrm>
          <a:off x="171450" y="1322832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1026</xdr:row>
      <xdr:rowOff>0</xdr:rowOff>
    </xdr:from>
    <xdr:to>
      <xdr:col>19</xdr:col>
      <xdr:colOff>950595</xdr:colOff>
      <xdr:row>1026</xdr:row>
      <xdr:rowOff>0</xdr:rowOff>
    </xdr:to>
    <xdr:sp macro="" textlink="">
      <xdr:nvSpPr>
        <xdr:cNvPr id="63" name="line 3353">
          <a:extLst>
            <a:ext uri="{FF2B5EF4-FFF2-40B4-BE49-F238E27FC236}">
              <a16:creationId xmlns:a16="http://schemas.microsoft.com/office/drawing/2014/main" id="{73D74B29-63E1-4025-A356-1D907DB743B3}"/>
            </a:ext>
          </a:extLst>
        </xdr:cNvPr>
        <xdr:cNvSpPr/>
      </xdr:nvSpPr>
      <xdr:spPr>
        <a:xfrm>
          <a:off x="171450" y="1345120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1043</xdr:row>
      <xdr:rowOff>0</xdr:rowOff>
    </xdr:from>
    <xdr:to>
      <xdr:col>19</xdr:col>
      <xdr:colOff>950595</xdr:colOff>
      <xdr:row>1043</xdr:row>
      <xdr:rowOff>0</xdr:rowOff>
    </xdr:to>
    <xdr:sp macro="" textlink="">
      <xdr:nvSpPr>
        <xdr:cNvPr id="64" name="line 3402">
          <a:extLst>
            <a:ext uri="{FF2B5EF4-FFF2-40B4-BE49-F238E27FC236}">
              <a16:creationId xmlns:a16="http://schemas.microsoft.com/office/drawing/2014/main" id="{4162A5D7-385C-40C7-BDF5-F61B5F3040C7}"/>
            </a:ext>
          </a:extLst>
        </xdr:cNvPr>
        <xdr:cNvSpPr/>
      </xdr:nvSpPr>
      <xdr:spPr>
        <a:xfrm>
          <a:off x="171450" y="1366837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1060</xdr:row>
      <xdr:rowOff>0</xdr:rowOff>
    </xdr:from>
    <xdr:to>
      <xdr:col>19</xdr:col>
      <xdr:colOff>950595</xdr:colOff>
      <xdr:row>1060</xdr:row>
      <xdr:rowOff>0</xdr:rowOff>
    </xdr:to>
    <xdr:sp macro="" textlink="">
      <xdr:nvSpPr>
        <xdr:cNvPr id="65" name="line 3458">
          <a:extLst>
            <a:ext uri="{FF2B5EF4-FFF2-40B4-BE49-F238E27FC236}">
              <a16:creationId xmlns:a16="http://schemas.microsoft.com/office/drawing/2014/main" id="{2122683F-52B8-4932-9CBE-6D60FDD0F018}"/>
            </a:ext>
          </a:extLst>
        </xdr:cNvPr>
        <xdr:cNvSpPr/>
      </xdr:nvSpPr>
      <xdr:spPr>
        <a:xfrm>
          <a:off x="171450" y="1388554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1077</xdr:row>
      <xdr:rowOff>0</xdr:rowOff>
    </xdr:from>
    <xdr:to>
      <xdr:col>19</xdr:col>
      <xdr:colOff>950595</xdr:colOff>
      <xdr:row>1077</xdr:row>
      <xdr:rowOff>0</xdr:rowOff>
    </xdr:to>
    <xdr:sp macro="" textlink="">
      <xdr:nvSpPr>
        <xdr:cNvPr id="66" name="line 3514">
          <a:extLst>
            <a:ext uri="{FF2B5EF4-FFF2-40B4-BE49-F238E27FC236}">
              <a16:creationId xmlns:a16="http://schemas.microsoft.com/office/drawing/2014/main" id="{96725370-0A4D-4688-A2DF-C3A9645B5A7D}"/>
            </a:ext>
          </a:extLst>
        </xdr:cNvPr>
        <xdr:cNvSpPr/>
      </xdr:nvSpPr>
      <xdr:spPr>
        <a:xfrm>
          <a:off x="171450" y="1410271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1096</xdr:row>
      <xdr:rowOff>0</xdr:rowOff>
    </xdr:from>
    <xdr:to>
      <xdr:col>19</xdr:col>
      <xdr:colOff>950595</xdr:colOff>
      <xdr:row>1096</xdr:row>
      <xdr:rowOff>0</xdr:rowOff>
    </xdr:to>
    <xdr:sp macro="" textlink="">
      <xdr:nvSpPr>
        <xdr:cNvPr id="67" name="line 3605">
          <a:extLst>
            <a:ext uri="{FF2B5EF4-FFF2-40B4-BE49-F238E27FC236}">
              <a16:creationId xmlns:a16="http://schemas.microsoft.com/office/drawing/2014/main" id="{84CD6ABE-5934-4B4F-8202-492433A4CF24}"/>
            </a:ext>
          </a:extLst>
        </xdr:cNvPr>
        <xdr:cNvSpPr/>
      </xdr:nvSpPr>
      <xdr:spPr>
        <a:xfrm>
          <a:off x="171450" y="1431798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1112</xdr:row>
      <xdr:rowOff>0</xdr:rowOff>
    </xdr:from>
    <xdr:to>
      <xdr:col>19</xdr:col>
      <xdr:colOff>950595</xdr:colOff>
      <xdr:row>1112</xdr:row>
      <xdr:rowOff>0</xdr:rowOff>
    </xdr:to>
    <xdr:sp macro="" textlink="">
      <xdr:nvSpPr>
        <xdr:cNvPr id="68" name="line 3640">
          <a:extLst>
            <a:ext uri="{FF2B5EF4-FFF2-40B4-BE49-F238E27FC236}">
              <a16:creationId xmlns:a16="http://schemas.microsoft.com/office/drawing/2014/main" id="{43FA2108-37C9-421C-94CC-347CCDF0CB94}"/>
            </a:ext>
          </a:extLst>
        </xdr:cNvPr>
        <xdr:cNvSpPr/>
      </xdr:nvSpPr>
      <xdr:spPr>
        <a:xfrm>
          <a:off x="171450" y="1454181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1129</xdr:row>
      <xdr:rowOff>0</xdr:rowOff>
    </xdr:from>
    <xdr:to>
      <xdr:col>19</xdr:col>
      <xdr:colOff>950595</xdr:colOff>
      <xdr:row>1129</xdr:row>
      <xdr:rowOff>0</xdr:rowOff>
    </xdr:to>
    <xdr:sp macro="" textlink="">
      <xdr:nvSpPr>
        <xdr:cNvPr id="69" name="line 3689">
          <a:extLst>
            <a:ext uri="{FF2B5EF4-FFF2-40B4-BE49-F238E27FC236}">
              <a16:creationId xmlns:a16="http://schemas.microsoft.com/office/drawing/2014/main" id="{0008D9B2-B31F-4A3B-809B-FB0A03F5240A}"/>
            </a:ext>
          </a:extLst>
        </xdr:cNvPr>
        <xdr:cNvSpPr/>
      </xdr:nvSpPr>
      <xdr:spPr>
        <a:xfrm>
          <a:off x="171450" y="1475898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1145</xdr:row>
      <xdr:rowOff>0</xdr:rowOff>
    </xdr:from>
    <xdr:to>
      <xdr:col>19</xdr:col>
      <xdr:colOff>950595</xdr:colOff>
      <xdr:row>1145</xdr:row>
      <xdr:rowOff>0</xdr:rowOff>
    </xdr:to>
    <xdr:sp macro="" textlink="">
      <xdr:nvSpPr>
        <xdr:cNvPr id="70" name="line 3731">
          <a:extLst>
            <a:ext uri="{FF2B5EF4-FFF2-40B4-BE49-F238E27FC236}">
              <a16:creationId xmlns:a16="http://schemas.microsoft.com/office/drawing/2014/main" id="{BBE705EC-6871-49C1-B95D-7F7798DBB8CE}"/>
            </a:ext>
          </a:extLst>
        </xdr:cNvPr>
        <xdr:cNvSpPr/>
      </xdr:nvSpPr>
      <xdr:spPr>
        <a:xfrm>
          <a:off x="171450" y="1497711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1163</xdr:row>
      <xdr:rowOff>0</xdr:rowOff>
    </xdr:from>
    <xdr:to>
      <xdr:col>19</xdr:col>
      <xdr:colOff>950595</xdr:colOff>
      <xdr:row>1163</xdr:row>
      <xdr:rowOff>0</xdr:rowOff>
    </xdr:to>
    <xdr:sp macro="" textlink="">
      <xdr:nvSpPr>
        <xdr:cNvPr id="71" name="line 3787">
          <a:extLst>
            <a:ext uri="{FF2B5EF4-FFF2-40B4-BE49-F238E27FC236}">
              <a16:creationId xmlns:a16="http://schemas.microsoft.com/office/drawing/2014/main" id="{0AC3D923-0E7C-4F8B-A62B-E8BE943767F7}"/>
            </a:ext>
          </a:extLst>
        </xdr:cNvPr>
        <xdr:cNvSpPr/>
      </xdr:nvSpPr>
      <xdr:spPr>
        <a:xfrm>
          <a:off x="171450" y="1519904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1180</xdr:row>
      <xdr:rowOff>0</xdr:rowOff>
    </xdr:from>
    <xdr:to>
      <xdr:col>19</xdr:col>
      <xdr:colOff>950595</xdr:colOff>
      <xdr:row>1180</xdr:row>
      <xdr:rowOff>0</xdr:rowOff>
    </xdr:to>
    <xdr:sp macro="" textlink="">
      <xdr:nvSpPr>
        <xdr:cNvPr id="72" name="line 3843">
          <a:extLst>
            <a:ext uri="{FF2B5EF4-FFF2-40B4-BE49-F238E27FC236}">
              <a16:creationId xmlns:a16="http://schemas.microsoft.com/office/drawing/2014/main" id="{B8858F2D-D593-4A92-9209-3ED811EA4DDA}"/>
            </a:ext>
          </a:extLst>
        </xdr:cNvPr>
        <xdr:cNvSpPr/>
      </xdr:nvSpPr>
      <xdr:spPr>
        <a:xfrm>
          <a:off x="171450" y="1541621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1197</xdr:row>
      <xdr:rowOff>0</xdr:rowOff>
    </xdr:from>
    <xdr:to>
      <xdr:col>19</xdr:col>
      <xdr:colOff>950595</xdr:colOff>
      <xdr:row>1197</xdr:row>
      <xdr:rowOff>0</xdr:rowOff>
    </xdr:to>
    <xdr:sp macro="" textlink="">
      <xdr:nvSpPr>
        <xdr:cNvPr id="73" name="line 3913">
          <a:extLst>
            <a:ext uri="{FF2B5EF4-FFF2-40B4-BE49-F238E27FC236}">
              <a16:creationId xmlns:a16="http://schemas.microsoft.com/office/drawing/2014/main" id="{FDAE663B-058C-4BC2-ACB2-B355B4CF45B8}"/>
            </a:ext>
          </a:extLst>
        </xdr:cNvPr>
        <xdr:cNvSpPr/>
      </xdr:nvSpPr>
      <xdr:spPr>
        <a:xfrm>
          <a:off x="171450" y="1563243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1215</xdr:row>
      <xdr:rowOff>0</xdr:rowOff>
    </xdr:from>
    <xdr:to>
      <xdr:col>19</xdr:col>
      <xdr:colOff>950595</xdr:colOff>
      <xdr:row>1215</xdr:row>
      <xdr:rowOff>0</xdr:rowOff>
    </xdr:to>
    <xdr:sp macro="" textlink="">
      <xdr:nvSpPr>
        <xdr:cNvPr id="74" name="line 3983">
          <a:extLst>
            <a:ext uri="{FF2B5EF4-FFF2-40B4-BE49-F238E27FC236}">
              <a16:creationId xmlns:a16="http://schemas.microsoft.com/office/drawing/2014/main" id="{165DAF12-759E-4BEC-A3A2-B362F14A5FD5}"/>
            </a:ext>
          </a:extLst>
        </xdr:cNvPr>
        <xdr:cNvSpPr/>
      </xdr:nvSpPr>
      <xdr:spPr>
        <a:xfrm>
          <a:off x="171450" y="1585341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1232</xdr:row>
      <xdr:rowOff>0</xdr:rowOff>
    </xdr:from>
    <xdr:to>
      <xdr:col>19</xdr:col>
      <xdr:colOff>950595</xdr:colOff>
      <xdr:row>1232</xdr:row>
      <xdr:rowOff>0</xdr:rowOff>
    </xdr:to>
    <xdr:sp macro="" textlink="">
      <xdr:nvSpPr>
        <xdr:cNvPr id="75" name="line 4039">
          <a:extLst>
            <a:ext uri="{FF2B5EF4-FFF2-40B4-BE49-F238E27FC236}">
              <a16:creationId xmlns:a16="http://schemas.microsoft.com/office/drawing/2014/main" id="{8295979F-0602-4CAF-9DE4-94ACF20ABFE2}"/>
            </a:ext>
          </a:extLst>
        </xdr:cNvPr>
        <xdr:cNvSpPr/>
      </xdr:nvSpPr>
      <xdr:spPr>
        <a:xfrm>
          <a:off x="171450" y="1607058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1249</xdr:row>
      <xdr:rowOff>0</xdr:rowOff>
    </xdr:from>
    <xdr:to>
      <xdr:col>19</xdr:col>
      <xdr:colOff>950595</xdr:colOff>
      <xdr:row>1249</xdr:row>
      <xdr:rowOff>0</xdr:rowOff>
    </xdr:to>
    <xdr:sp macro="" textlink="">
      <xdr:nvSpPr>
        <xdr:cNvPr id="76" name="line 4102">
          <a:extLst>
            <a:ext uri="{FF2B5EF4-FFF2-40B4-BE49-F238E27FC236}">
              <a16:creationId xmlns:a16="http://schemas.microsoft.com/office/drawing/2014/main" id="{B8DE3AB6-314D-4830-9010-107FCC6DF7A0}"/>
            </a:ext>
          </a:extLst>
        </xdr:cNvPr>
        <xdr:cNvSpPr/>
      </xdr:nvSpPr>
      <xdr:spPr>
        <a:xfrm>
          <a:off x="171450" y="1628775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1264</xdr:row>
      <xdr:rowOff>0</xdr:rowOff>
    </xdr:from>
    <xdr:to>
      <xdr:col>19</xdr:col>
      <xdr:colOff>950595</xdr:colOff>
      <xdr:row>1264</xdr:row>
      <xdr:rowOff>0</xdr:rowOff>
    </xdr:to>
    <xdr:sp macro="" textlink="">
      <xdr:nvSpPr>
        <xdr:cNvPr id="77" name="line 4137">
          <a:extLst>
            <a:ext uri="{FF2B5EF4-FFF2-40B4-BE49-F238E27FC236}">
              <a16:creationId xmlns:a16="http://schemas.microsoft.com/office/drawing/2014/main" id="{C6281110-E2BA-4028-8572-FE0CC05DFDC1}"/>
            </a:ext>
          </a:extLst>
        </xdr:cNvPr>
        <xdr:cNvSpPr/>
      </xdr:nvSpPr>
      <xdr:spPr>
        <a:xfrm>
          <a:off x="171450" y="1650682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1282</xdr:row>
      <xdr:rowOff>0</xdr:rowOff>
    </xdr:from>
    <xdr:to>
      <xdr:col>19</xdr:col>
      <xdr:colOff>950595</xdr:colOff>
      <xdr:row>1282</xdr:row>
      <xdr:rowOff>0</xdr:rowOff>
    </xdr:to>
    <xdr:sp macro="" textlink="">
      <xdr:nvSpPr>
        <xdr:cNvPr id="78" name="line 4207">
          <a:extLst>
            <a:ext uri="{FF2B5EF4-FFF2-40B4-BE49-F238E27FC236}">
              <a16:creationId xmlns:a16="http://schemas.microsoft.com/office/drawing/2014/main" id="{B02ABDA8-F1D0-4041-8B4F-3DF057D1DCD4}"/>
            </a:ext>
          </a:extLst>
        </xdr:cNvPr>
        <xdr:cNvSpPr/>
      </xdr:nvSpPr>
      <xdr:spPr>
        <a:xfrm>
          <a:off x="171450" y="1672780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1299</xdr:row>
      <xdr:rowOff>0</xdr:rowOff>
    </xdr:from>
    <xdr:to>
      <xdr:col>19</xdr:col>
      <xdr:colOff>950595</xdr:colOff>
      <xdr:row>1299</xdr:row>
      <xdr:rowOff>0</xdr:rowOff>
    </xdr:to>
    <xdr:sp macro="" textlink="">
      <xdr:nvSpPr>
        <xdr:cNvPr id="79" name="line 4263">
          <a:extLst>
            <a:ext uri="{FF2B5EF4-FFF2-40B4-BE49-F238E27FC236}">
              <a16:creationId xmlns:a16="http://schemas.microsoft.com/office/drawing/2014/main" id="{FDE8A68E-CD70-40AC-813E-32EE65EEDA32}"/>
            </a:ext>
          </a:extLst>
        </xdr:cNvPr>
        <xdr:cNvSpPr/>
      </xdr:nvSpPr>
      <xdr:spPr>
        <a:xfrm>
          <a:off x="171450" y="1694497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1317</xdr:row>
      <xdr:rowOff>0</xdr:rowOff>
    </xdr:from>
    <xdr:to>
      <xdr:col>19</xdr:col>
      <xdr:colOff>950595</xdr:colOff>
      <xdr:row>1317</xdr:row>
      <xdr:rowOff>0</xdr:rowOff>
    </xdr:to>
    <xdr:sp macro="" textlink="">
      <xdr:nvSpPr>
        <xdr:cNvPr id="80" name="line 4319">
          <a:extLst>
            <a:ext uri="{FF2B5EF4-FFF2-40B4-BE49-F238E27FC236}">
              <a16:creationId xmlns:a16="http://schemas.microsoft.com/office/drawing/2014/main" id="{D364D9AA-8D02-40AD-88C3-2C930CB37785}"/>
            </a:ext>
          </a:extLst>
        </xdr:cNvPr>
        <xdr:cNvSpPr/>
      </xdr:nvSpPr>
      <xdr:spPr>
        <a:xfrm>
          <a:off x="171450" y="1716690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1333</xdr:row>
      <xdr:rowOff>0</xdr:rowOff>
    </xdr:from>
    <xdr:to>
      <xdr:col>19</xdr:col>
      <xdr:colOff>950595</xdr:colOff>
      <xdr:row>1333</xdr:row>
      <xdr:rowOff>0</xdr:rowOff>
    </xdr:to>
    <xdr:sp macro="" textlink="">
      <xdr:nvSpPr>
        <xdr:cNvPr id="81" name="line 4361">
          <a:extLst>
            <a:ext uri="{FF2B5EF4-FFF2-40B4-BE49-F238E27FC236}">
              <a16:creationId xmlns:a16="http://schemas.microsoft.com/office/drawing/2014/main" id="{AF884CC6-C6BA-4382-ABD2-E42CCBAF102D}"/>
            </a:ext>
          </a:extLst>
        </xdr:cNvPr>
        <xdr:cNvSpPr/>
      </xdr:nvSpPr>
      <xdr:spPr>
        <a:xfrm>
          <a:off x="171450" y="1738503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1350</xdr:row>
      <xdr:rowOff>0</xdr:rowOff>
    </xdr:from>
    <xdr:to>
      <xdr:col>19</xdr:col>
      <xdr:colOff>950595</xdr:colOff>
      <xdr:row>1350</xdr:row>
      <xdr:rowOff>0</xdr:rowOff>
    </xdr:to>
    <xdr:sp macro="" textlink="">
      <xdr:nvSpPr>
        <xdr:cNvPr id="82" name="line 4410">
          <a:extLst>
            <a:ext uri="{FF2B5EF4-FFF2-40B4-BE49-F238E27FC236}">
              <a16:creationId xmlns:a16="http://schemas.microsoft.com/office/drawing/2014/main" id="{0698E626-1DA2-4368-84DB-12AC6E0CB818}"/>
            </a:ext>
          </a:extLst>
        </xdr:cNvPr>
        <xdr:cNvSpPr/>
      </xdr:nvSpPr>
      <xdr:spPr>
        <a:xfrm>
          <a:off x="171450" y="1760220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1367</xdr:row>
      <xdr:rowOff>0</xdr:rowOff>
    </xdr:from>
    <xdr:to>
      <xdr:col>19</xdr:col>
      <xdr:colOff>950595</xdr:colOff>
      <xdr:row>1367</xdr:row>
      <xdr:rowOff>0</xdr:rowOff>
    </xdr:to>
    <xdr:sp macro="" textlink="">
      <xdr:nvSpPr>
        <xdr:cNvPr id="83" name="line 4459">
          <a:extLst>
            <a:ext uri="{FF2B5EF4-FFF2-40B4-BE49-F238E27FC236}">
              <a16:creationId xmlns:a16="http://schemas.microsoft.com/office/drawing/2014/main" id="{CFC3373D-7778-4626-85B1-D5108054CC1D}"/>
            </a:ext>
          </a:extLst>
        </xdr:cNvPr>
        <xdr:cNvSpPr/>
      </xdr:nvSpPr>
      <xdr:spPr>
        <a:xfrm>
          <a:off x="171450" y="1781937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1385</xdr:row>
      <xdr:rowOff>0</xdr:rowOff>
    </xdr:from>
    <xdr:to>
      <xdr:col>19</xdr:col>
      <xdr:colOff>950595</xdr:colOff>
      <xdr:row>1385</xdr:row>
      <xdr:rowOff>0</xdr:rowOff>
    </xdr:to>
    <xdr:sp macro="" textlink="">
      <xdr:nvSpPr>
        <xdr:cNvPr id="84" name="line 4515">
          <a:extLst>
            <a:ext uri="{FF2B5EF4-FFF2-40B4-BE49-F238E27FC236}">
              <a16:creationId xmlns:a16="http://schemas.microsoft.com/office/drawing/2014/main" id="{A99A60F1-CEA4-40C5-BC69-983AAF6BA25E}"/>
            </a:ext>
          </a:extLst>
        </xdr:cNvPr>
        <xdr:cNvSpPr/>
      </xdr:nvSpPr>
      <xdr:spPr>
        <a:xfrm>
          <a:off x="171450" y="1804130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1403</xdr:row>
      <xdr:rowOff>0</xdr:rowOff>
    </xdr:from>
    <xdr:to>
      <xdr:col>19</xdr:col>
      <xdr:colOff>950595</xdr:colOff>
      <xdr:row>1403</xdr:row>
      <xdr:rowOff>0</xdr:rowOff>
    </xdr:to>
    <xdr:sp macro="" textlink="">
      <xdr:nvSpPr>
        <xdr:cNvPr id="85" name="line 4599">
          <a:extLst>
            <a:ext uri="{FF2B5EF4-FFF2-40B4-BE49-F238E27FC236}">
              <a16:creationId xmlns:a16="http://schemas.microsoft.com/office/drawing/2014/main" id="{90CF08EC-1F9D-43E6-86FE-2E9C08F4840F}"/>
            </a:ext>
          </a:extLst>
        </xdr:cNvPr>
        <xdr:cNvSpPr/>
      </xdr:nvSpPr>
      <xdr:spPr>
        <a:xfrm>
          <a:off x="171450" y="1825752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1420</xdr:row>
      <xdr:rowOff>0</xdr:rowOff>
    </xdr:from>
    <xdr:to>
      <xdr:col>19</xdr:col>
      <xdr:colOff>950595</xdr:colOff>
      <xdr:row>1420</xdr:row>
      <xdr:rowOff>0</xdr:rowOff>
    </xdr:to>
    <xdr:sp macro="" textlink="">
      <xdr:nvSpPr>
        <xdr:cNvPr id="86" name="line 4662">
          <a:extLst>
            <a:ext uri="{FF2B5EF4-FFF2-40B4-BE49-F238E27FC236}">
              <a16:creationId xmlns:a16="http://schemas.microsoft.com/office/drawing/2014/main" id="{6C680279-B079-467A-B5F1-2424AF70073C}"/>
            </a:ext>
          </a:extLst>
        </xdr:cNvPr>
        <xdr:cNvSpPr/>
      </xdr:nvSpPr>
      <xdr:spPr>
        <a:xfrm>
          <a:off x="171450" y="1847469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1435</xdr:row>
      <xdr:rowOff>0</xdr:rowOff>
    </xdr:from>
    <xdr:to>
      <xdr:col>19</xdr:col>
      <xdr:colOff>950595</xdr:colOff>
      <xdr:row>1435</xdr:row>
      <xdr:rowOff>0</xdr:rowOff>
    </xdr:to>
    <xdr:sp macro="" textlink="">
      <xdr:nvSpPr>
        <xdr:cNvPr id="87" name="line 4697">
          <a:extLst>
            <a:ext uri="{FF2B5EF4-FFF2-40B4-BE49-F238E27FC236}">
              <a16:creationId xmlns:a16="http://schemas.microsoft.com/office/drawing/2014/main" id="{CE00DA23-C932-4E8C-A78E-7E5847813E29}"/>
            </a:ext>
          </a:extLst>
        </xdr:cNvPr>
        <xdr:cNvSpPr/>
      </xdr:nvSpPr>
      <xdr:spPr>
        <a:xfrm>
          <a:off x="171450" y="1869376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1453</xdr:row>
      <xdr:rowOff>0</xdr:rowOff>
    </xdr:from>
    <xdr:to>
      <xdr:col>19</xdr:col>
      <xdr:colOff>950595</xdr:colOff>
      <xdr:row>1453</xdr:row>
      <xdr:rowOff>0</xdr:rowOff>
    </xdr:to>
    <xdr:sp macro="" textlink="">
      <xdr:nvSpPr>
        <xdr:cNvPr id="88" name="line 4753">
          <a:extLst>
            <a:ext uri="{FF2B5EF4-FFF2-40B4-BE49-F238E27FC236}">
              <a16:creationId xmlns:a16="http://schemas.microsoft.com/office/drawing/2014/main" id="{091E0DC2-3DCE-433F-B50A-D1360CBAB6C6}"/>
            </a:ext>
          </a:extLst>
        </xdr:cNvPr>
        <xdr:cNvSpPr/>
      </xdr:nvSpPr>
      <xdr:spPr>
        <a:xfrm>
          <a:off x="171450" y="1891569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1468</xdr:row>
      <xdr:rowOff>0</xdr:rowOff>
    </xdr:from>
    <xdr:to>
      <xdr:col>19</xdr:col>
      <xdr:colOff>950595</xdr:colOff>
      <xdr:row>1468</xdr:row>
      <xdr:rowOff>0</xdr:rowOff>
    </xdr:to>
    <xdr:sp macro="" textlink="">
      <xdr:nvSpPr>
        <xdr:cNvPr id="89" name="line 4788">
          <a:extLst>
            <a:ext uri="{FF2B5EF4-FFF2-40B4-BE49-F238E27FC236}">
              <a16:creationId xmlns:a16="http://schemas.microsoft.com/office/drawing/2014/main" id="{4573AADB-D78D-402C-B70A-CAA2A70E9428}"/>
            </a:ext>
          </a:extLst>
        </xdr:cNvPr>
        <xdr:cNvSpPr/>
      </xdr:nvSpPr>
      <xdr:spPr>
        <a:xfrm>
          <a:off x="171450" y="1913477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1483</xdr:row>
      <xdr:rowOff>0</xdr:rowOff>
    </xdr:from>
    <xdr:to>
      <xdr:col>19</xdr:col>
      <xdr:colOff>950595</xdr:colOff>
      <xdr:row>1483</xdr:row>
      <xdr:rowOff>0</xdr:rowOff>
    </xdr:to>
    <xdr:sp macro="" textlink="">
      <xdr:nvSpPr>
        <xdr:cNvPr id="90" name="line 4823">
          <a:extLst>
            <a:ext uri="{FF2B5EF4-FFF2-40B4-BE49-F238E27FC236}">
              <a16:creationId xmlns:a16="http://schemas.microsoft.com/office/drawing/2014/main" id="{78517181-A1AD-4A4E-A92D-298E62954889}"/>
            </a:ext>
          </a:extLst>
        </xdr:cNvPr>
        <xdr:cNvSpPr/>
      </xdr:nvSpPr>
      <xdr:spPr>
        <a:xfrm>
          <a:off x="171450" y="1935384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1498</xdr:row>
      <xdr:rowOff>0</xdr:rowOff>
    </xdr:from>
    <xdr:to>
      <xdr:col>19</xdr:col>
      <xdr:colOff>950595</xdr:colOff>
      <xdr:row>1498</xdr:row>
      <xdr:rowOff>0</xdr:rowOff>
    </xdr:to>
    <xdr:sp macro="" textlink="">
      <xdr:nvSpPr>
        <xdr:cNvPr id="91" name="line 4858">
          <a:extLst>
            <a:ext uri="{FF2B5EF4-FFF2-40B4-BE49-F238E27FC236}">
              <a16:creationId xmlns:a16="http://schemas.microsoft.com/office/drawing/2014/main" id="{E8B0A5ED-A43B-4145-BAC7-3B951C2013D3}"/>
            </a:ext>
          </a:extLst>
        </xdr:cNvPr>
        <xdr:cNvSpPr/>
      </xdr:nvSpPr>
      <xdr:spPr>
        <a:xfrm>
          <a:off x="171450" y="1957292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1513</xdr:row>
      <xdr:rowOff>0</xdr:rowOff>
    </xdr:from>
    <xdr:to>
      <xdr:col>19</xdr:col>
      <xdr:colOff>950595</xdr:colOff>
      <xdr:row>1513</xdr:row>
      <xdr:rowOff>0</xdr:rowOff>
    </xdr:to>
    <xdr:sp macro="" textlink="">
      <xdr:nvSpPr>
        <xdr:cNvPr id="92" name="line 4893">
          <a:extLst>
            <a:ext uri="{FF2B5EF4-FFF2-40B4-BE49-F238E27FC236}">
              <a16:creationId xmlns:a16="http://schemas.microsoft.com/office/drawing/2014/main" id="{72A70FD8-5F67-4E75-9A4D-43C727402451}"/>
            </a:ext>
          </a:extLst>
        </xdr:cNvPr>
        <xdr:cNvSpPr/>
      </xdr:nvSpPr>
      <xdr:spPr>
        <a:xfrm>
          <a:off x="171450" y="1979199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1529</xdr:row>
      <xdr:rowOff>0</xdr:rowOff>
    </xdr:from>
    <xdr:to>
      <xdr:col>19</xdr:col>
      <xdr:colOff>950595</xdr:colOff>
      <xdr:row>1529</xdr:row>
      <xdr:rowOff>0</xdr:rowOff>
    </xdr:to>
    <xdr:sp macro="" textlink="">
      <xdr:nvSpPr>
        <xdr:cNvPr id="93" name="line 4928">
          <a:extLst>
            <a:ext uri="{FF2B5EF4-FFF2-40B4-BE49-F238E27FC236}">
              <a16:creationId xmlns:a16="http://schemas.microsoft.com/office/drawing/2014/main" id="{BD25111B-5158-4641-9DA8-6731CB96AEC2}"/>
            </a:ext>
          </a:extLst>
        </xdr:cNvPr>
        <xdr:cNvSpPr/>
      </xdr:nvSpPr>
      <xdr:spPr>
        <a:xfrm>
          <a:off x="171450" y="2001583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1544</xdr:row>
      <xdr:rowOff>0</xdr:rowOff>
    </xdr:from>
    <xdr:to>
      <xdr:col>19</xdr:col>
      <xdr:colOff>950595</xdr:colOff>
      <xdr:row>1544</xdr:row>
      <xdr:rowOff>0</xdr:rowOff>
    </xdr:to>
    <xdr:sp macro="" textlink="">
      <xdr:nvSpPr>
        <xdr:cNvPr id="94" name="line 4963">
          <a:extLst>
            <a:ext uri="{FF2B5EF4-FFF2-40B4-BE49-F238E27FC236}">
              <a16:creationId xmlns:a16="http://schemas.microsoft.com/office/drawing/2014/main" id="{8E21CB97-2552-4550-8F65-05F3092BB2C2}"/>
            </a:ext>
          </a:extLst>
        </xdr:cNvPr>
        <xdr:cNvSpPr/>
      </xdr:nvSpPr>
      <xdr:spPr>
        <a:xfrm>
          <a:off x="171450" y="2023491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1560</xdr:row>
      <xdr:rowOff>0</xdr:rowOff>
    </xdr:from>
    <xdr:to>
      <xdr:col>19</xdr:col>
      <xdr:colOff>950595</xdr:colOff>
      <xdr:row>1560</xdr:row>
      <xdr:rowOff>0</xdr:rowOff>
    </xdr:to>
    <xdr:sp macro="" textlink="">
      <xdr:nvSpPr>
        <xdr:cNvPr id="95" name="line 5005">
          <a:extLst>
            <a:ext uri="{FF2B5EF4-FFF2-40B4-BE49-F238E27FC236}">
              <a16:creationId xmlns:a16="http://schemas.microsoft.com/office/drawing/2014/main" id="{FBF85F70-5BBF-457C-AE03-CEAD30900990}"/>
            </a:ext>
          </a:extLst>
        </xdr:cNvPr>
        <xdr:cNvSpPr/>
      </xdr:nvSpPr>
      <xdr:spPr>
        <a:xfrm>
          <a:off x="171450" y="2045303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1577</xdr:row>
      <xdr:rowOff>0</xdr:rowOff>
    </xdr:from>
    <xdr:to>
      <xdr:col>19</xdr:col>
      <xdr:colOff>950595</xdr:colOff>
      <xdr:row>1577</xdr:row>
      <xdr:rowOff>0</xdr:rowOff>
    </xdr:to>
    <xdr:sp macro="" textlink="">
      <xdr:nvSpPr>
        <xdr:cNvPr id="96" name="line 5054">
          <a:extLst>
            <a:ext uri="{FF2B5EF4-FFF2-40B4-BE49-F238E27FC236}">
              <a16:creationId xmlns:a16="http://schemas.microsoft.com/office/drawing/2014/main" id="{5AF9AA0E-B316-45C2-9C08-B7DE7F162C24}"/>
            </a:ext>
          </a:extLst>
        </xdr:cNvPr>
        <xdr:cNvSpPr/>
      </xdr:nvSpPr>
      <xdr:spPr>
        <a:xfrm>
          <a:off x="171450" y="2067020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1580</xdr:row>
      <xdr:rowOff>0</xdr:rowOff>
    </xdr:from>
    <xdr:to>
      <xdr:col>9</xdr:col>
      <xdr:colOff>0</xdr:colOff>
      <xdr:row>1584</xdr:row>
      <xdr:rowOff>0</xdr:rowOff>
    </xdr:to>
    <xdr:sp macro="" textlink="">
      <xdr:nvSpPr>
        <xdr:cNvPr id="97" name="rect 5055">
          <a:extLst>
            <a:ext uri="{FF2B5EF4-FFF2-40B4-BE49-F238E27FC236}">
              <a16:creationId xmlns:a16="http://schemas.microsoft.com/office/drawing/2014/main" id="{E8C55334-6537-4F7E-B5DC-85C2FFC8D166}"/>
            </a:ext>
          </a:extLst>
        </xdr:cNvPr>
        <xdr:cNvSpPr/>
      </xdr:nvSpPr>
      <xdr:spPr>
        <a:xfrm>
          <a:off x="171450" y="206949675"/>
          <a:ext cx="2314575" cy="523875"/>
        </a:xfrm>
        <a:prstGeom prst="rect">
          <a:avLst/>
        </a:prstGeom>
        <a:noFill/>
        <a:ln w="12700" cap="flat">
          <a:solidFill>
            <a:srgbClr val="000000"/>
          </a:solidFill>
          <a:prstDash val="solid"/>
          <a:miter lim="800000"/>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950595</xdr:colOff>
      <xdr:row>8</xdr:row>
      <xdr:rowOff>0</xdr:rowOff>
    </xdr:to>
    <xdr:sp macro="" textlink="">
      <xdr:nvSpPr>
        <xdr:cNvPr id="2" name="rect 1">
          <a:extLst>
            <a:ext uri="{FF2B5EF4-FFF2-40B4-BE49-F238E27FC236}">
              <a16:creationId xmlns:a16="http://schemas.microsoft.com/office/drawing/2014/main" id="{00000000-0008-0000-0000-000002000000}"/>
            </a:ext>
          </a:extLst>
        </xdr:cNvPr>
        <xdr:cNvSpPr/>
      </xdr:nvSpPr>
      <xdr:spPr>
        <a:xfrm>
          <a:off x="0" y="314325"/>
          <a:ext cx="9753600" cy="619125"/>
        </a:xfrm>
        <a:prstGeom prst="rect">
          <a:avLst/>
        </a:prstGeom>
        <a:noFill/>
        <a:ln w="12700" cap="flat">
          <a:solidFill>
            <a:srgbClr val="000000"/>
          </a:solidFill>
          <a:prstDash val="solid"/>
          <a:miter lim="800000"/>
        </a:ln>
      </xdr:spPr>
    </xdr:sp>
    <xdr:clientData/>
  </xdr:twoCellAnchor>
  <xdr:twoCellAnchor>
    <xdr:from>
      <xdr:col>1</xdr:col>
      <xdr:colOff>0</xdr:colOff>
      <xdr:row>25</xdr:row>
      <xdr:rowOff>0</xdr:rowOff>
    </xdr:from>
    <xdr:to>
      <xdr:col>19</xdr:col>
      <xdr:colOff>950595</xdr:colOff>
      <xdr:row>25</xdr:row>
      <xdr:rowOff>0</xdr:rowOff>
    </xdr:to>
    <xdr:sp macro="" textlink="">
      <xdr:nvSpPr>
        <xdr:cNvPr id="63" name="line 63">
          <a:extLst>
            <a:ext uri="{FF2B5EF4-FFF2-40B4-BE49-F238E27FC236}">
              <a16:creationId xmlns:a16="http://schemas.microsoft.com/office/drawing/2014/main" id="{00000000-0008-0000-0000-00003F000000}"/>
            </a:ext>
          </a:extLst>
        </xdr:cNvPr>
        <xdr:cNvSpPr/>
      </xdr:nvSpPr>
      <xdr:spPr>
        <a:xfrm>
          <a:off x="167640" y="320611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44</xdr:row>
      <xdr:rowOff>0</xdr:rowOff>
    </xdr:from>
    <xdr:to>
      <xdr:col>19</xdr:col>
      <xdr:colOff>950595</xdr:colOff>
      <xdr:row>44</xdr:row>
      <xdr:rowOff>0</xdr:rowOff>
    </xdr:to>
    <xdr:sp macro="" textlink="">
      <xdr:nvSpPr>
        <xdr:cNvPr id="154" name="line 154">
          <a:extLst>
            <a:ext uri="{FF2B5EF4-FFF2-40B4-BE49-F238E27FC236}">
              <a16:creationId xmlns:a16="http://schemas.microsoft.com/office/drawing/2014/main" id="{00000000-0008-0000-0000-00009A000000}"/>
            </a:ext>
          </a:extLst>
        </xdr:cNvPr>
        <xdr:cNvSpPr/>
      </xdr:nvSpPr>
      <xdr:spPr>
        <a:xfrm>
          <a:off x="167640" y="545020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63</xdr:row>
      <xdr:rowOff>0</xdr:rowOff>
    </xdr:from>
    <xdr:to>
      <xdr:col>19</xdr:col>
      <xdr:colOff>950595</xdr:colOff>
      <xdr:row>63</xdr:row>
      <xdr:rowOff>0</xdr:rowOff>
    </xdr:to>
    <xdr:sp macro="" textlink="">
      <xdr:nvSpPr>
        <xdr:cNvPr id="245" name="line 245">
          <a:extLst>
            <a:ext uri="{FF2B5EF4-FFF2-40B4-BE49-F238E27FC236}">
              <a16:creationId xmlns:a16="http://schemas.microsoft.com/office/drawing/2014/main" id="{00000000-0008-0000-0000-0000F5000000}"/>
            </a:ext>
          </a:extLst>
        </xdr:cNvPr>
        <xdr:cNvSpPr/>
      </xdr:nvSpPr>
      <xdr:spPr>
        <a:xfrm>
          <a:off x="167640" y="769429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81</xdr:row>
      <xdr:rowOff>0</xdr:rowOff>
    </xdr:from>
    <xdr:to>
      <xdr:col>19</xdr:col>
      <xdr:colOff>950595</xdr:colOff>
      <xdr:row>81</xdr:row>
      <xdr:rowOff>0</xdr:rowOff>
    </xdr:to>
    <xdr:sp macro="" textlink="">
      <xdr:nvSpPr>
        <xdr:cNvPr id="322" name="line 322">
          <a:extLst>
            <a:ext uri="{FF2B5EF4-FFF2-40B4-BE49-F238E27FC236}">
              <a16:creationId xmlns:a16="http://schemas.microsoft.com/office/drawing/2014/main" id="{00000000-0008-0000-0000-000042010000}"/>
            </a:ext>
          </a:extLst>
        </xdr:cNvPr>
        <xdr:cNvSpPr/>
      </xdr:nvSpPr>
      <xdr:spPr>
        <a:xfrm>
          <a:off x="167640" y="999236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100</xdr:row>
      <xdr:rowOff>0</xdr:rowOff>
    </xdr:from>
    <xdr:to>
      <xdr:col>19</xdr:col>
      <xdr:colOff>950595</xdr:colOff>
      <xdr:row>100</xdr:row>
      <xdr:rowOff>0</xdr:rowOff>
    </xdr:to>
    <xdr:sp macro="" textlink="">
      <xdr:nvSpPr>
        <xdr:cNvPr id="413" name="line 413">
          <a:extLst>
            <a:ext uri="{FF2B5EF4-FFF2-40B4-BE49-F238E27FC236}">
              <a16:creationId xmlns:a16="http://schemas.microsoft.com/office/drawing/2014/main" id="{00000000-0008-0000-0000-00009D010000}"/>
            </a:ext>
          </a:extLst>
        </xdr:cNvPr>
        <xdr:cNvSpPr/>
      </xdr:nvSpPr>
      <xdr:spPr>
        <a:xfrm>
          <a:off x="167640" y="1223645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118</xdr:row>
      <xdr:rowOff>0</xdr:rowOff>
    </xdr:from>
    <xdr:to>
      <xdr:col>19</xdr:col>
      <xdr:colOff>950595</xdr:colOff>
      <xdr:row>118</xdr:row>
      <xdr:rowOff>0</xdr:rowOff>
    </xdr:to>
    <xdr:sp macro="" textlink="">
      <xdr:nvSpPr>
        <xdr:cNvPr id="497" name="line 497">
          <a:extLst>
            <a:ext uri="{FF2B5EF4-FFF2-40B4-BE49-F238E27FC236}">
              <a16:creationId xmlns:a16="http://schemas.microsoft.com/office/drawing/2014/main" id="{00000000-0008-0000-0000-0000F1010000}"/>
            </a:ext>
          </a:extLst>
        </xdr:cNvPr>
        <xdr:cNvSpPr/>
      </xdr:nvSpPr>
      <xdr:spPr>
        <a:xfrm>
          <a:off x="167640" y="1448054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133</xdr:row>
      <xdr:rowOff>0</xdr:rowOff>
    </xdr:from>
    <xdr:to>
      <xdr:col>19</xdr:col>
      <xdr:colOff>950595</xdr:colOff>
      <xdr:row>133</xdr:row>
      <xdr:rowOff>0</xdr:rowOff>
    </xdr:to>
    <xdr:sp macro="" textlink="">
      <xdr:nvSpPr>
        <xdr:cNvPr id="532" name="line 532">
          <a:extLst>
            <a:ext uri="{FF2B5EF4-FFF2-40B4-BE49-F238E27FC236}">
              <a16:creationId xmlns:a16="http://schemas.microsoft.com/office/drawing/2014/main" id="{00000000-0008-0000-0000-000014020000}"/>
            </a:ext>
          </a:extLst>
        </xdr:cNvPr>
        <xdr:cNvSpPr/>
      </xdr:nvSpPr>
      <xdr:spPr>
        <a:xfrm>
          <a:off x="167640" y="1672463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152</xdr:row>
      <xdr:rowOff>0</xdr:rowOff>
    </xdr:from>
    <xdr:to>
      <xdr:col>19</xdr:col>
      <xdr:colOff>950595</xdr:colOff>
      <xdr:row>152</xdr:row>
      <xdr:rowOff>0</xdr:rowOff>
    </xdr:to>
    <xdr:sp macro="" textlink="">
      <xdr:nvSpPr>
        <xdr:cNvPr id="616" name="line 616">
          <a:extLst>
            <a:ext uri="{FF2B5EF4-FFF2-40B4-BE49-F238E27FC236}">
              <a16:creationId xmlns:a16="http://schemas.microsoft.com/office/drawing/2014/main" id="{00000000-0008-0000-0000-000068020000}"/>
            </a:ext>
          </a:extLst>
        </xdr:cNvPr>
        <xdr:cNvSpPr/>
      </xdr:nvSpPr>
      <xdr:spPr>
        <a:xfrm>
          <a:off x="167640" y="1902269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169</xdr:row>
      <xdr:rowOff>0</xdr:rowOff>
    </xdr:from>
    <xdr:to>
      <xdr:col>19</xdr:col>
      <xdr:colOff>950595</xdr:colOff>
      <xdr:row>169</xdr:row>
      <xdr:rowOff>0</xdr:rowOff>
    </xdr:to>
    <xdr:sp macro="" textlink="">
      <xdr:nvSpPr>
        <xdr:cNvPr id="672" name="line 672">
          <a:extLst>
            <a:ext uri="{FF2B5EF4-FFF2-40B4-BE49-F238E27FC236}">
              <a16:creationId xmlns:a16="http://schemas.microsoft.com/office/drawing/2014/main" id="{00000000-0008-0000-0000-0000A0020000}"/>
            </a:ext>
          </a:extLst>
        </xdr:cNvPr>
        <xdr:cNvSpPr/>
      </xdr:nvSpPr>
      <xdr:spPr>
        <a:xfrm>
          <a:off x="167640" y="2126678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186</xdr:row>
      <xdr:rowOff>0</xdr:rowOff>
    </xdr:from>
    <xdr:to>
      <xdr:col>19</xdr:col>
      <xdr:colOff>950595</xdr:colOff>
      <xdr:row>186</xdr:row>
      <xdr:rowOff>0</xdr:rowOff>
    </xdr:to>
    <xdr:sp macro="" textlink="">
      <xdr:nvSpPr>
        <xdr:cNvPr id="721" name="line 721">
          <a:extLst>
            <a:ext uri="{FF2B5EF4-FFF2-40B4-BE49-F238E27FC236}">
              <a16:creationId xmlns:a16="http://schemas.microsoft.com/office/drawing/2014/main" id="{00000000-0008-0000-0000-0000D1020000}"/>
            </a:ext>
          </a:extLst>
        </xdr:cNvPr>
        <xdr:cNvSpPr/>
      </xdr:nvSpPr>
      <xdr:spPr>
        <a:xfrm>
          <a:off x="167640" y="2351087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205</xdr:row>
      <xdr:rowOff>0</xdr:rowOff>
    </xdr:from>
    <xdr:to>
      <xdr:col>19</xdr:col>
      <xdr:colOff>950595</xdr:colOff>
      <xdr:row>205</xdr:row>
      <xdr:rowOff>0</xdr:rowOff>
    </xdr:to>
    <xdr:sp macro="" textlink="">
      <xdr:nvSpPr>
        <xdr:cNvPr id="805" name="line 805">
          <a:extLst>
            <a:ext uri="{FF2B5EF4-FFF2-40B4-BE49-F238E27FC236}">
              <a16:creationId xmlns:a16="http://schemas.microsoft.com/office/drawing/2014/main" id="{00000000-0008-0000-0000-000025030000}"/>
            </a:ext>
          </a:extLst>
        </xdr:cNvPr>
        <xdr:cNvSpPr/>
      </xdr:nvSpPr>
      <xdr:spPr>
        <a:xfrm>
          <a:off x="167640" y="2580894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222</xdr:row>
      <xdr:rowOff>0</xdr:rowOff>
    </xdr:from>
    <xdr:to>
      <xdr:col>19</xdr:col>
      <xdr:colOff>950595</xdr:colOff>
      <xdr:row>222</xdr:row>
      <xdr:rowOff>0</xdr:rowOff>
    </xdr:to>
    <xdr:sp macro="" textlink="">
      <xdr:nvSpPr>
        <xdr:cNvPr id="875" name="line 875">
          <a:extLst>
            <a:ext uri="{FF2B5EF4-FFF2-40B4-BE49-F238E27FC236}">
              <a16:creationId xmlns:a16="http://schemas.microsoft.com/office/drawing/2014/main" id="{00000000-0008-0000-0000-00006B030000}"/>
            </a:ext>
          </a:extLst>
        </xdr:cNvPr>
        <xdr:cNvSpPr/>
      </xdr:nvSpPr>
      <xdr:spPr>
        <a:xfrm>
          <a:off x="167640" y="2805303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239</xdr:row>
      <xdr:rowOff>0</xdr:rowOff>
    </xdr:from>
    <xdr:to>
      <xdr:col>19</xdr:col>
      <xdr:colOff>950595</xdr:colOff>
      <xdr:row>239</xdr:row>
      <xdr:rowOff>0</xdr:rowOff>
    </xdr:to>
    <xdr:sp macro="" textlink="">
      <xdr:nvSpPr>
        <xdr:cNvPr id="952" name="line 952">
          <a:extLst>
            <a:ext uri="{FF2B5EF4-FFF2-40B4-BE49-F238E27FC236}">
              <a16:creationId xmlns:a16="http://schemas.microsoft.com/office/drawing/2014/main" id="{00000000-0008-0000-0000-0000B8030000}"/>
            </a:ext>
          </a:extLst>
        </xdr:cNvPr>
        <xdr:cNvSpPr/>
      </xdr:nvSpPr>
      <xdr:spPr>
        <a:xfrm>
          <a:off x="167640" y="3029712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258</xdr:row>
      <xdr:rowOff>0</xdr:rowOff>
    </xdr:from>
    <xdr:to>
      <xdr:col>19</xdr:col>
      <xdr:colOff>950595</xdr:colOff>
      <xdr:row>258</xdr:row>
      <xdr:rowOff>0</xdr:rowOff>
    </xdr:to>
    <xdr:sp macro="" textlink="">
      <xdr:nvSpPr>
        <xdr:cNvPr id="1043" name="line 1043">
          <a:extLst>
            <a:ext uri="{FF2B5EF4-FFF2-40B4-BE49-F238E27FC236}">
              <a16:creationId xmlns:a16="http://schemas.microsoft.com/office/drawing/2014/main" id="{00000000-0008-0000-0000-000013040000}"/>
            </a:ext>
          </a:extLst>
        </xdr:cNvPr>
        <xdr:cNvSpPr/>
      </xdr:nvSpPr>
      <xdr:spPr>
        <a:xfrm>
          <a:off x="167640" y="3254121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276</xdr:row>
      <xdr:rowOff>0</xdr:rowOff>
    </xdr:from>
    <xdr:to>
      <xdr:col>19</xdr:col>
      <xdr:colOff>950595</xdr:colOff>
      <xdr:row>276</xdr:row>
      <xdr:rowOff>0</xdr:rowOff>
    </xdr:to>
    <xdr:sp macro="" textlink="">
      <xdr:nvSpPr>
        <xdr:cNvPr id="1120" name="line 1120">
          <a:extLst>
            <a:ext uri="{FF2B5EF4-FFF2-40B4-BE49-F238E27FC236}">
              <a16:creationId xmlns:a16="http://schemas.microsoft.com/office/drawing/2014/main" id="{00000000-0008-0000-0000-000060040000}"/>
            </a:ext>
          </a:extLst>
        </xdr:cNvPr>
        <xdr:cNvSpPr/>
      </xdr:nvSpPr>
      <xdr:spPr>
        <a:xfrm>
          <a:off x="167640" y="3483927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293</xdr:row>
      <xdr:rowOff>0</xdr:rowOff>
    </xdr:from>
    <xdr:to>
      <xdr:col>19</xdr:col>
      <xdr:colOff>950595</xdr:colOff>
      <xdr:row>293</xdr:row>
      <xdr:rowOff>0</xdr:rowOff>
    </xdr:to>
    <xdr:sp macro="" textlink="">
      <xdr:nvSpPr>
        <xdr:cNvPr id="1162" name="line 1162">
          <a:extLst>
            <a:ext uri="{FF2B5EF4-FFF2-40B4-BE49-F238E27FC236}">
              <a16:creationId xmlns:a16="http://schemas.microsoft.com/office/drawing/2014/main" id="{00000000-0008-0000-0000-00008A040000}"/>
            </a:ext>
          </a:extLst>
        </xdr:cNvPr>
        <xdr:cNvSpPr/>
      </xdr:nvSpPr>
      <xdr:spPr>
        <a:xfrm>
          <a:off x="167640" y="3713734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311</xdr:row>
      <xdr:rowOff>0</xdr:rowOff>
    </xdr:from>
    <xdr:to>
      <xdr:col>19</xdr:col>
      <xdr:colOff>950595</xdr:colOff>
      <xdr:row>311</xdr:row>
      <xdr:rowOff>0</xdr:rowOff>
    </xdr:to>
    <xdr:sp macro="" textlink="">
      <xdr:nvSpPr>
        <xdr:cNvPr id="1232" name="line 1232">
          <a:extLst>
            <a:ext uri="{FF2B5EF4-FFF2-40B4-BE49-F238E27FC236}">
              <a16:creationId xmlns:a16="http://schemas.microsoft.com/office/drawing/2014/main" id="{00000000-0008-0000-0000-0000D0040000}"/>
            </a:ext>
          </a:extLst>
        </xdr:cNvPr>
        <xdr:cNvSpPr/>
      </xdr:nvSpPr>
      <xdr:spPr>
        <a:xfrm>
          <a:off x="167640" y="3943540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331</xdr:row>
      <xdr:rowOff>0</xdr:rowOff>
    </xdr:from>
    <xdr:to>
      <xdr:col>19</xdr:col>
      <xdr:colOff>950595</xdr:colOff>
      <xdr:row>331</xdr:row>
      <xdr:rowOff>0</xdr:rowOff>
    </xdr:to>
    <xdr:sp macro="" textlink="">
      <xdr:nvSpPr>
        <xdr:cNvPr id="1323" name="line 1323">
          <a:extLst>
            <a:ext uri="{FF2B5EF4-FFF2-40B4-BE49-F238E27FC236}">
              <a16:creationId xmlns:a16="http://schemas.microsoft.com/office/drawing/2014/main" id="{00000000-0008-0000-0000-00002B050000}"/>
            </a:ext>
          </a:extLst>
        </xdr:cNvPr>
        <xdr:cNvSpPr/>
      </xdr:nvSpPr>
      <xdr:spPr>
        <a:xfrm>
          <a:off x="167640" y="4173347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349</xdr:row>
      <xdr:rowOff>0</xdr:rowOff>
    </xdr:from>
    <xdr:to>
      <xdr:col>19</xdr:col>
      <xdr:colOff>950595</xdr:colOff>
      <xdr:row>349</xdr:row>
      <xdr:rowOff>0</xdr:rowOff>
    </xdr:to>
    <xdr:sp macro="" textlink="">
      <xdr:nvSpPr>
        <xdr:cNvPr id="1407" name="line 1407">
          <a:extLst>
            <a:ext uri="{FF2B5EF4-FFF2-40B4-BE49-F238E27FC236}">
              <a16:creationId xmlns:a16="http://schemas.microsoft.com/office/drawing/2014/main" id="{00000000-0008-0000-0000-00007F050000}"/>
            </a:ext>
          </a:extLst>
        </xdr:cNvPr>
        <xdr:cNvSpPr/>
      </xdr:nvSpPr>
      <xdr:spPr>
        <a:xfrm>
          <a:off x="167640" y="4397756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368</xdr:row>
      <xdr:rowOff>0</xdr:rowOff>
    </xdr:from>
    <xdr:to>
      <xdr:col>19</xdr:col>
      <xdr:colOff>950595</xdr:colOff>
      <xdr:row>368</xdr:row>
      <xdr:rowOff>0</xdr:rowOff>
    </xdr:to>
    <xdr:sp macro="" textlink="">
      <xdr:nvSpPr>
        <xdr:cNvPr id="1498" name="line 1498">
          <a:extLst>
            <a:ext uri="{FF2B5EF4-FFF2-40B4-BE49-F238E27FC236}">
              <a16:creationId xmlns:a16="http://schemas.microsoft.com/office/drawing/2014/main" id="{00000000-0008-0000-0000-0000DA050000}"/>
            </a:ext>
          </a:extLst>
        </xdr:cNvPr>
        <xdr:cNvSpPr/>
      </xdr:nvSpPr>
      <xdr:spPr>
        <a:xfrm>
          <a:off x="167640" y="4622165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385</xdr:row>
      <xdr:rowOff>0</xdr:rowOff>
    </xdr:from>
    <xdr:to>
      <xdr:col>19</xdr:col>
      <xdr:colOff>950595</xdr:colOff>
      <xdr:row>385</xdr:row>
      <xdr:rowOff>0</xdr:rowOff>
    </xdr:to>
    <xdr:sp macro="" textlink="">
      <xdr:nvSpPr>
        <xdr:cNvPr id="1561" name="line 1561">
          <a:extLst>
            <a:ext uri="{FF2B5EF4-FFF2-40B4-BE49-F238E27FC236}">
              <a16:creationId xmlns:a16="http://schemas.microsoft.com/office/drawing/2014/main" id="{00000000-0008-0000-0000-000019060000}"/>
            </a:ext>
          </a:extLst>
        </xdr:cNvPr>
        <xdr:cNvSpPr/>
      </xdr:nvSpPr>
      <xdr:spPr>
        <a:xfrm>
          <a:off x="167640" y="4846574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405</xdr:row>
      <xdr:rowOff>0</xdr:rowOff>
    </xdr:from>
    <xdr:to>
      <xdr:col>19</xdr:col>
      <xdr:colOff>950595</xdr:colOff>
      <xdr:row>405</xdr:row>
      <xdr:rowOff>0</xdr:rowOff>
    </xdr:to>
    <xdr:sp macro="" textlink="">
      <xdr:nvSpPr>
        <xdr:cNvPr id="1652" name="line 1652">
          <a:extLst>
            <a:ext uri="{FF2B5EF4-FFF2-40B4-BE49-F238E27FC236}">
              <a16:creationId xmlns:a16="http://schemas.microsoft.com/office/drawing/2014/main" id="{00000000-0008-0000-0000-000074060000}"/>
            </a:ext>
          </a:extLst>
        </xdr:cNvPr>
        <xdr:cNvSpPr/>
      </xdr:nvSpPr>
      <xdr:spPr>
        <a:xfrm>
          <a:off x="167640" y="5076380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422</xdr:row>
      <xdr:rowOff>0</xdr:rowOff>
    </xdr:from>
    <xdr:to>
      <xdr:col>19</xdr:col>
      <xdr:colOff>950595</xdr:colOff>
      <xdr:row>422</xdr:row>
      <xdr:rowOff>0</xdr:rowOff>
    </xdr:to>
    <xdr:sp macro="" textlink="">
      <xdr:nvSpPr>
        <xdr:cNvPr id="1722" name="line 1722">
          <a:extLst>
            <a:ext uri="{FF2B5EF4-FFF2-40B4-BE49-F238E27FC236}">
              <a16:creationId xmlns:a16="http://schemas.microsoft.com/office/drawing/2014/main" id="{00000000-0008-0000-0000-0000BA060000}"/>
            </a:ext>
          </a:extLst>
        </xdr:cNvPr>
        <xdr:cNvSpPr/>
      </xdr:nvSpPr>
      <xdr:spPr>
        <a:xfrm>
          <a:off x="167640" y="5300789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440</xdr:row>
      <xdr:rowOff>0</xdr:rowOff>
    </xdr:from>
    <xdr:to>
      <xdr:col>19</xdr:col>
      <xdr:colOff>950595</xdr:colOff>
      <xdr:row>440</xdr:row>
      <xdr:rowOff>0</xdr:rowOff>
    </xdr:to>
    <xdr:sp macro="" textlink="">
      <xdr:nvSpPr>
        <xdr:cNvPr id="1806" name="line 1806">
          <a:extLst>
            <a:ext uri="{FF2B5EF4-FFF2-40B4-BE49-F238E27FC236}">
              <a16:creationId xmlns:a16="http://schemas.microsoft.com/office/drawing/2014/main" id="{00000000-0008-0000-0000-00000E070000}"/>
            </a:ext>
          </a:extLst>
        </xdr:cNvPr>
        <xdr:cNvSpPr/>
      </xdr:nvSpPr>
      <xdr:spPr>
        <a:xfrm>
          <a:off x="167640" y="5525198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460</xdr:row>
      <xdr:rowOff>0</xdr:rowOff>
    </xdr:from>
    <xdr:to>
      <xdr:col>19</xdr:col>
      <xdr:colOff>950595</xdr:colOff>
      <xdr:row>460</xdr:row>
      <xdr:rowOff>0</xdr:rowOff>
    </xdr:to>
    <xdr:sp macro="" textlink="">
      <xdr:nvSpPr>
        <xdr:cNvPr id="1904" name="line 1904">
          <a:extLst>
            <a:ext uri="{FF2B5EF4-FFF2-40B4-BE49-F238E27FC236}">
              <a16:creationId xmlns:a16="http://schemas.microsoft.com/office/drawing/2014/main" id="{00000000-0008-0000-0000-000070070000}"/>
            </a:ext>
          </a:extLst>
        </xdr:cNvPr>
        <xdr:cNvSpPr/>
      </xdr:nvSpPr>
      <xdr:spPr>
        <a:xfrm>
          <a:off x="167640" y="5749607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478</xdr:row>
      <xdr:rowOff>0</xdr:rowOff>
    </xdr:from>
    <xdr:to>
      <xdr:col>19</xdr:col>
      <xdr:colOff>950595</xdr:colOff>
      <xdr:row>478</xdr:row>
      <xdr:rowOff>0</xdr:rowOff>
    </xdr:to>
    <xdr:sp macro="" textlink="">
      <xdr:nvSpPr>
        <xdr:cNvPr id="1974" name="line 1974">
          <a:extLst>
            <a:ext uri="{FF2B5EF4-FFF2-40B4-BE49-F238E27FC236}">
              <a16:creationId xmlns:a16="http://schemas.microsoft.com/office/drawing/2014/main" id="{00000000-0008-0000-0000-0000B6070000}"/>
            </a:ext>
          </a:extLst>
        </xdr:cNvPr>
        <xdr:cNvSpPr/>
      </xdr:nvSpPr>
      <xdr:spPr>
        <a:xfrm>
          <a:off x="167640" y="5979414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495</xdr:row>
      <xdr:rowOff>0</xdr:rowOff>
    </xdr:from>
    <xdr:to>
      <xdr:col>19</xdr:col>
      <xdr:colOff>950595</xdr:colOff>
      <xdr:row>495</xdr:row>
      <xdr:rowOff>0</xdr:rowOff>
    </xdr:to>
    <xdr:sp macro="" textlink="">
      <xdr:nvSpPr>
        <xdr:cNvPr id="2051" name="line 2051">
          <a:extLst>
            <a:ext uri="{FF2B5EF4-FFF2-40B4-BE49-F238E27FC236}">
              <a16:creationId xmlns:a16="http://schemas.microsoft.com/office/drawing/2014/main" id="{00000000-0008-0000-0000-000003080000}"/>
            </a:ext>
          </a:extLst>
        </xdr:cNvPr>
        <xdr:cNvSpPr/>
      </xdr:nvSpPr>
      <xdr:spPr>
        <a:xfrm>
          <a:off x="167640" y="6203823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510</xdr:row>
      <xdr:rowOff>0</xdr:rowOff>
    </xdr:from>
    <xdr:to>
      <xdr:col>19</xdr:col>
      <xdr:colOff>950595</xdr:colOff>
      <xdr:row>510</xdr:row>
      <xdr:rowOff>0</xdr:rowOff>
    </xdr:to>
    <xdr:sp macro="" textlink="">
      <xdr:nvSpPr>
        <xdr:cNvPr id="2086" name="line 2086">
          <a:extLst>
            <a:ext uri="{FF2B5EF4-FFF2-40B4-BE49-F238E27FC236}">
              <a16:creationId xmlns:a16="http://schemas.microsoft.com/office/drawing/2014/main" id="{00000000-0008-0000-0000-000026080000}"/>
            </a:ext>
          </a:extLst>
        </xdr:cNvPr>
        <xdr:cNvSpPr/>
      </xdr:nvSpPr>
      <xdr:spPr>
        <a:xfrm>
          <a:off x="167640" y="6428232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528</xdr:row>
      <xdr:rowOff>0</xdr:rowOff>
    </xdr:from>
    <xdr:to>
      <xdr:col>19</xdr:col>
      <xdr:colOff>950595</xdr:colOff>
      <xdr:row>528</xdr:row>
      <xdr:rowOff>0</xdr:rowOff>
    </xdr:to>
    <xdr:sp macro="" textlink="">
      <xdr:nvSpPr>
        <xdr:cNvPr id="2163" name="line 2163">
          <a:extLst>
            <a:ext uri="{FF2B5EF4-FFF2-40B4-BE49-F238E27FC236}">
              <a16:creationId xmlns:a16="http://schemas.microsoft.com/office/drawing/2014/main" id="{00000000-0008-0000-0000-000073080000}"/>
            </a:ext>
          </a:extLst>
        </xdr:cNvPr>
        <xdr:cNvSpPr/>
      </xdr:nvSpPr>
      <xdr:spPr>
        <a:xfrm>
          <a:off x="167640" y="6658038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546</xdr:row>
      <xdr:rowOff>0</xdr:rowOff>
    </xdr:from>
    <xdr:to>
      <xdr:col>19</xdr:col>
      <xdr:colOff>950595</xdr:colOff>
      <xdr:row>546</xdr:row>
      <xdr:rowOff>0</xdr:rowOff>
    </xdr:to>
    <xdr:sp macro="" textlink="">
      <xdr:nvSpPr>
        <xdr:cNvPr id="2247" name="line 2247">
          <a:extLst>
            <a:ext uri="{FF2B5EF4-FFF2-40B4-BE49-F238E27FC236}">
              <a16:creationId xmlns:a16="http://schemas.microsoft.com/office/drawing/2014/main" id="{00000000-0008-0000-0000-0000C7080000}"/>
            </a:ext>
          </a:extLst>
        </xdr:cNvPr>
        <xdr:cNvSpPr/>
      </xdr:nvSpPr>
      <xdr:spPr>
        <a:xfrm>
          <a:off x="167640" y="6882447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563</xdr:row>
      <xdr:rowOff>0</xdr:rowOff>
    </xdr:from>
    <xdr:to>
      <xdr:col>19</xdr:col>
      <xdr:colOff>950595</xdr:colOff>
      <xdr:row>563</xdr:row>
      <xdr:rowOff>0</xdr:rowOff>
    </xdr:to>
    <xdr:sp macro="" textlink="">
      <xdr:nvSpPr>
        <xdr:cNvPr id="2317" name="line 2317">
          <a:extLst>
            <a:ext uri="{FF2B5EF4-FFF2-40B4-BE49-F238E27FC236}">
              <a16:creationId xmlns:a16="http://schemas.microsoft.com/office/drawing/2014/main" id="{00000000-0008-0000-0000-00000D090000}"/>
            </a:ext>
          </a:extLst>
        </xdr:cNvPr>
        <xdr:cNvSpPr/>
      </xdr:nvSpPr>
      <xdr:spPr>
        <a:xfrm>
          <a:off x="167640" y="7106856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581</xdr:row>
      <xdr:rowOff>0</xdr:rowOff>
    </xdr:from>
    <xdr:to>
      <xdr:col>19</xdr:col>
      <xdr:colOff>950595</xdr:colOff>
      <xdr:row>581</xdr:row>
      <xdr:rowOff>0</xdr:rowOff>
    </xdr:to>
    <xdr:sp macro="" textlink="">
      <xdr:nvSpPr>
        <xdr:cNvPr id="2387" name="line 2387">
          <a:extLst>
            <a:ext uri="{FF2B5EF4-FFF2-40B4-BE49-F238E27FC236}">
              <a16:creationId xmlns:a16="http://schemas.microsoft.com/office/drawing/2014/main" id="{00000000-0008-0000-0000-000053090000}"/>
            </a:ext>
          </a:extLst>
        </xdr:cNvPr>
        <xdr:cNvSpPr/>
      </xdr:nvSpPr>
      <xdr:spPr>
        <a:xfrm>
          <a:off x="167640" y="7336663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597</xdr:row>
      <xdr:rowOff>0</xdr:rowOff>
    </xdr:from>
    <xdr:to>
      <xdr:col>19</xdr:col>
      <xdr:colOff>950595</xdr:colOff>
      <xdr:row>597</xdr:row>
      <xdr:rowOff>0</xdr:rowOff>
    </xdr:to>
    <xdr:sp macro="" textlink="">
      <xdr:nvSpPr>
        <xdr:cNvPr id="2429" name="line 2429">
          <a:extLst>
            <a:ext uri="{FF2B5EF4-FFF2-40B4-BE49-F238E27FC236}">
              <a16:creationId xmlns:a16="http://schemas.microsoft.com/office/drawing/2014/main" id="{00000000-0008-0000-0000-00007D090000}"/>
            </a:ext>
          </a:extLst>
        </xdr:cNvPr>
        <xdr:cNvSpPr/>
      </xdr:nvSpPr>
      <xdr:spPr>
        <a:xfrm>
          <a:off x="167640" y="7561072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614</xdr:row>
      <xdr:rowOff>0</xdr:rowOff>
    </xdr:from>
    <xdr:to>
      <xdr:col>19</xdr:col>
      <xdr:colOff>950595</xdr:colOff>
      <xdr:row>614</xdr:row>
      <xdr:rowOff>0</xdr:rowOff>
    </xdr:to>
    <xdr:sp macro="" textlink="">
      <xdr:nvSpPr>
        <xdr:cNvPr id="2506" name="line 2506">
          <a:extLst>
            <a:ext uri="{FF2B5EF4-FFF2-40B4-BE49-F238E27FC236}">
              <a16:creationId xmlns:a16="http://schemas.microsoft.com/office/drawing/2014/main" id="{00000000-0008-0000-0000-0000CA090000}"/>
            </a:ext>
          </a:extLst>
        </xdr:cNvPr>
        <xdr:cNvSpPr/>
      </xdr:nvSpPr>
      <xdr:spPr>
        <a:xfrm>
          <a:off x="167640" y="7785481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633</xdr:row>
      <xdr:rowOff>0</xdr:rowOff>
    </xdr:from>
    <xdr:to>
      <xdr:col>19</xdr:col>
      <xdr:colOff>950595</xdr:colOff>
      <xdr:row>633</xdr:row>
      <xdr:rowOff>0</xdr:rowOff>
    </xdr:to>
    <xdr:sp macro="" textlink="">
      <xdr:nvSpPr>
        <xdr:cNvPr id="2590" name="line 2590">
          <a:extLst>
            <a:ext uri="{FF2B5EF4-FFF2-40B4-BE49-F238E27FC236}">
              <a16:creationId xmlns:a16="http://schemas.microsoft.com/office/drawing/2014/main" id="{00000000-0008-0000-0000-00001E0A0000}"/>
            </a:ext>
          </a:extLst>
        </xdr:cNvPr>
        <xdr:cNvSpPr/>
      </xdr:nvSpPr>
      <xdr:spPr>
        <a:xfrm>
          <a:off x="167640" y="8015287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652</xdr:row>
      <xdr:rowOff>0</xdr:rowOff>
    </xdr:from>
    <xdr:to>
      <xdr:col>19</xdr:col>
      <xdr:colOff>950595</xdr:colOff>
      <xdr:row>652</xdr:row>
      <xdr:rowOff>0</xdr:rowOff>
    </xdr:to>
    <xdr:sp macro="" textlink="">
      <xdr:nvSpPr>
        <xdr:cNvPr id="2681" name="line 2681">
          <a:extLst>
            <a:ext uri="{FF2B5EF4-FFF2-40B4-BE49-F238E27FC236}">
              <a16:creationId xmlns:a16="http://schemas.microsoft.com/office/drawing/2014/main" id="{00000000-0008-0000-0000-0000790A0000}"/>
            </a:ext>
          </a:extLst>
        </xdr:cNvPr>
        <xdr:cNvSpPr/>
      </xdr:nvSpPr>
      <xdr:spPr>
        <a:xfrm>
          <a:off x="167640" y="8239696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672</xdr:row>
      <xdr:rowOff>0</xdr:rowOff>
    </xdr:from>
    <xdr:to>
      <xdr:col>19</xdr:col>
      <xdr:colOff>950595</xdr:colOff>
      <xdr:row>672</xdr:row>
      <xdr:rowOff>0</xdr:rowOff>
    </xdr:to>
    <xdr:sp macro="" textlink="">
      <xdr:nvSpPr>
        <xdr:cNvPr id="2779" name="line 2779">
          <a:extLst>
            <a:ext uri="{FF2B5EF4-FFF2-40B4-BE49-F238E27FC236}">
              <a16:creationId xmlns:a16="http://schemas.microsoft.com/office/drawing/2014/main" id="{00000000-0008-0000-0000-0000DB0A0000}"/>
            </a:ext>
          </a:extLst>
        </xdr:cNvPr>
        <xdr:cNvSpPr/>
      </xdr:nvSpPr>
      <xdr:spPr>
        <a:xfrm>
          <a:off x="167640" y="8464105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692</xdr:row>
      <xdr:rowOff>0</xdr:rowOff>
    </xdr:from>
    <xdr:to>
      <xdr:col>19</xdr:col>
      <xdr:colOff>950595</xdr:colOff>
      <xdr:row>692</xdr:row>
      <xdr:rowOff>0</xdr:rowOff>
    </xdr:to>
    <xdr:sp macro="" textlink="">
      <xdr:nvSpPr>
        <xdr:cNvPr id="2877" name="line 2877">
          <a:extLst>
            <a:ext uri="{FF2B5EF4-FFF2-40B4-BE49-F238E27FC236}">
              <a16:creationId xmlns:a16="http://schemas.microsoft.com/office/drawing/2014/main" id="{00000000-0008-0000-0000-00003D0B0000}"/>
            </a:ext>
          </a:extLst>
        </xdr:cNvPr>
        <xdr:cNvSpPr/>
      </xdr:nvSpPr>
      <xdr:spPr>
        <a:xfrm>
          <a:off x="167640" y="8688514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710</xdr:row>
      <xdr:rowOff>0</xdr:rowOff>
    </xdr:from>
    <xdr:to>
      <xdr:col>19</xdr:col>
      <xdr:colOff>950595</xdr:colOff>
      <xdr:row>710</xdr:row>
      <xdr:rowOff>0</xdr:rowOff>
    </xdr:to>
    <xdr:sp macro="" textlink="">
      <xdr:nvSpPr>
        <xdr:cNvPr id="2947" name="line 2947">
          <a:extLst>
            <a:ext uri="{FF2B5EF4-FFF2-40B4-BE49-F238E27FC236}">
              <a16:creationId xmlns:a16="http://schemas.microsoft.com/office/drawing/2014/main" id="{00000000-0008-0000-0000-0000830B0000}"/>
            </a:ext>
          </a:extLst>
        </xdr:cNvPr>
        <xdr:cNvSpPr/>
      </xdr:nvSpPr>
      <xdr:spPr>
        <a:xfrm>
          <a:off x="167640" y="8918321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728</xdr:row>
      <xdr:rowOff>0</xdr:rowOff>
    </xdr:from>
    <xdr:to>
      <xdr:col>19</xdr:col>
      <xdr:colOff>950595</xdr:colOff>
      <xdr:row>728</xdr:row>
      <xdr:rowOff>0</xdr:rowOff>
    </xdr:to>
    <xdr:sp macro="" textlink="">
      <xdr:nvSpPr>
        <xdr:cNvPr id="3031" name="line 3031">
          <a:extLst>
            <a:ext uri="{FF2B5EF4-FFF2-40B4-BE49-F238E27FC236}">
              <a16:creationId xmlns:a16="http://schemas.microsoft.com/office/drawing/2014/main" id="{00000000-0008-0000-0000-0000D70B0000}"/>
            </a:ext>
          </a:extLst>
        </xdr:cNvPr>
        <xdr:cNvSpPr/>
      </xdr:nvSpPr>
      <xdr:spPr>
        <a:xfrm>
          <a:off x="167640" y="9142730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745</xdr:row>
      <xdr:rowOff>0</xdr:rowOff>
    </xdr:from>
    <xdr:to>
      <xdr:col>19</xdr:col>
      <xdr:colOff>950595</xdr:colOff>
      <xdr:row>745</xdr:row>
      <xdr:rowOff>0</xdr:rowOff>
    </xdr:to>
    <xdr:sp macro="" textlink="">
      <xdr:nvSpPr>
        <xdr:cNvPr id="3101" name="line 3101">
          <a:extLst>
            <a:ext uri="{FF2B5EF4-FFF2-40B4-BE49-F238E27FC236}">
              <a16:creationId xmlns:a16="http://schemas.microsoft.com/office/drawing/2014/main" id="{00000000-0008-0000-0000-00001D0C0000}"/>
            </a:ext>
          </a:extLst>
        </xdr:cNvPr>
        <xdr:cNvSpPr/>
      </xdr:nvSpPr>
      <xdr:spPr>
        <a:xfrm>
          <a:off x="167640" y="9367139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763</xdr:row>
      <xdr:rowOff>0</xdr:rowOff>
    </xdr:from>
    <xdr:to>
      <xdr:col>19</xdr:col>
      <xdr:colOff>950595</xdr:colOff>
      <xdr:row>763</xdr:row>
      <xdr:rowOff>0</xdr:rowOff>
    </xdr:to>
    <xdr:sp macro="" textlink="">
      <xdr:nvSpPr>
        <xdr:cNvPr id="3178" name="line 3178">
          <a:extLst>
            <a:ext uri="{FF2B5EF4-FFF2-40B4-BE49-F238E27FC236}">
              <a16:creationId xmlns:a16="http://schemas.microsoft.com/office/drawing/2014/main" id="{00000000-0008-0000-0000-00006A0C0000}"/>
            </a:ext>
          </a:extLst>
        </xdr:cNvPr>
        <xdr:cNvSpPr/>
      </xdr:nvSpPr>
      <xdr:spPr>
        <a:xfrm>
          <a:off x="167640" y="9596945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781</xdr:row>
      <xdr:rowOff>0</xdr:rowOff>
    </xdr:from>
    <xdr:to>
      <xdr:col>19</xdr:col>
      <xdr:colOff>950595</xdr:colOff>
      <xdr:row>781</xdr:row>
      <xdr:rowOff>0</xdr:rowOff>
    </xdr:to>
    <xdr:sp macro="" textlink="">
      <xdr:nvSpPr>
        <xdr:cNvPr id="3262" name="line 3262">
          <a:extLst>
            <a:ext uri="{FF2B5EF4-FFF2-40B4-BE49-F238E27FC236}">
              <a16:creationId xmlns:a16="http://schemas.microsoft.com/office/drawing/2014/main" id="{00000000-0008-0000-0000-0000BE0C0000}"/>
            </a:ext>
          </a:extLst>
        </xdr:cNvPr>
        <xdr:cNvSpPr/>
      </xdr:nvSpPr>
      <xdr:spPr>
        <a:xfrm>
          <a:off x="167640" y="9821354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798</xdr:row>
      <xdr:rowOff>0</xdr:rowOff>
    </xdr:from>
    <xdr:to>
      <xdr:col>19</xdr:col>
      <xdr:colOff>950595</xdr:colOff>
      <xdr:row>798</xdr:row>
      <xdr:rowOff>0</xdr:rowOff>
    </xdr:to>
    <xdr:sp macro="" textlink="">
      <xdr:nvSpPr>
        <xdr:cNvPr id="3325" name="line 3325">
          <a:extLst>
            <a:ext uri="{FF2B5EF4-FFF2-40B4-BE49-F238E27FC236}">
              <a16:creationId xmlns:a16="http://schemas.microsoft.com/office/drawing/2014/main" id="{00000000-0008-0000-0000-0000FD0C0000}"/>
            </a:ext>
          </a:extLst>
        </xdr:cNvPr>
        <xdr:cNvSpPr/>
      </xdr:nvSpPr>
      <xdr:spPr>
        <a:xfrm>
          <a:off x="167640" y="10045763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815</xdr:row>
      <xdr:rowOff>0</xdr:rowOff>
    </xdr:from>
    <xdr:to>
      <xdr:col>19</xdr:col>
      <xdr:colOff>950595</xdr:colOff>
      <xdr:row>815</xdr:row>
      <xdr:rowOff>0</xdr:rowOff>
    </xdr:to>
    <xdr:sp macro="" textlink="">
      <xdr:nvSpPr>
        <xdr:cNvPr id="3381" name="line 3381">
          <a:extLst>
            <a:ext uri="{FF2B5EF4-FFF2-40B4-BE49-F238E27FC236}">
              <a16:creationId xmlns:a16="http://schemas.microsoft.com/office/drawing/2014/main" id="{00000000-0008-0000-0000-0000350D0000}"/>
            </a:ext>
          </a:extLst>
        </xdr:cNvPr>
        <xdr:cNvSpPr/>
      </xdr:nvSpPr>
      <xdr:spPr>
        <a:xfrm>
          <a:off x="167640" y="10270172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834</xdr:row>
      <xdr:rowOff>0</xdr:rowOff>
    </xdr:from>
    <xdr:to>
      <xdr:col>19</xdr:col>
      <xdr:colOff>950595</xdr:colOff>
      <xdr:row>834</xdr:row>
      <xdr:rowOff>0</xdr:rowOff>
    </xdr:to>
    <xdr:sp macro="" textlink="">
      <xdr:nvSpPr>
        <xdr:cNvPr id="3465" name="line 3465">
          <a:extLst>
            <a:ext uri="{FF2B5EF4-FFF2-40B4-BE49-F238E27FC236}">
              <a16:creationId xmlns:a16="http://schemas.microsoft.com/office/drawing/2014/main" id="{00000000-0008-0000-0000-0000890D0000}"/>
            </a:ext>
          </a:extLst>
        </xdr:cNvPr>
        <xdr:cNvSpPr/>
      </xdr:nvSpPr>
      <xdr:spPr>
        <a:xfrm>
          <a:off x="167640" y="10499979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852</xdr:row>
      <xdr:rowOff>0</xdr:rowOff>
    </xdr:from>
    <xdr:to>
      <xdr:col>19</xdr:col>
      <xdr:colOff>950595</xdr:colOff>
      <xdr:row>852</xdr:row>
      <xdr:rowOff>0</xdr:rowOff>
    </xdr:to>
    <xdr:sp macro="" textlink="">
      <xdr:nvSpPr>
        <xdr:cNvPr id="3549" name="line 3549">
          <a:extLst>
            <a:ext uri="{FF2B5EF4-FFF2-40B4-BE49-F238E27FC236}">
              <a16:creationId xmlns:a16="http://schemas.microsoft.com/office/drawing/2014/main" id="{00000000-0008-0000-0000-0000DD0D0000}"/>
            </a:ext>
          </a:extLst>
        </xdr:cNvPr>
        <xdr:cNvSpPr/>
      </xdr:nvSpPr>
      <xdr:spPr>
        <a:xfrm>
          <a:off x="167640" y="10724388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870</xdr:row>
      <xdr:rowOff>0</xdr:rowOff>
    </xdr:from>
    <xdr:to>
      <xdr:col>19</xdr:col>
      <xdr:colOff>950595</xdr:colOff>
      <xdr:row>870</xdr:row>
      <xdr:rowOff>0</xdr:rowOff>
    </xdr:to>
    <xdr:sp macro="" textlink="">
      <xdr:nvSpPr>
        <xdr:cNvPr id="3626" name="line 3626">
          <a:extLst>
            <a:ext uri="{FF2B5EF4-FFF2-40B4-BE49-F238E27FC236}">
              <a16:creationId xmlns:a16="http://schemas.microsoft.com/office/drawing/2014/main" id="{00000000-0008-0000-0000-00002A0E0000}"/>
            </a:ext>
          </a:extLst>
        </xdr:cNvPr>
        <xdr:cNvSpPr/>
      </xdr:nvSpPr>
      <xdr:spPr>
        <a:xfrm>
          <a:off x="167640" y="10954194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887</xdr:row>
      <xdr:rowOff>0</xdr:rowOff>
    </xdr:from>
    <xdr:to>
      <xdr:col>19</xdr:col>
      <xdr:colOff>950595</xdr:colOff>
      <xdr:row>887</xdr:row>
      <xdr:rowOff>0</xdr:rowOff>
    </xdr:to>
    <xdr:sp macro="" textlink="">
      <xdr:nvSpPr>
        <xdr:cNvPr id="3689" name="line 3689">
          <a:extLst>
            <a:ext uri="{FF2B5EF4-FFF2-40B4-BE49-F238E27FC236}">
              <a16:creationId xmlns:a16="http://schemas.microsoft.com/office/drawing/2014/main" id="{00000000-0008-0000-0000-0000690E0000}"/>
            </a:ext>
          </a:extLst>
        </xdr:cNvPr>
        <xdr:cNvSpPr/>
      </xdr:nvSpPr>
      <xdr:spPr>
        <a:xfrm>
          <a:off x="167640" y="11178603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907</xdr:row>
      <xdr:rowOff>0</xdr:rowOff>
    </xdr:from>
    <xdr:to>
      <xdr:col>19</xdr:col>
      <xdr:colOff>950595</xdr:colOff>
      <xdr:row>907</xdr:row>
      <xdr:rowOff>0</xdr:rowOff>
    </xdr:to>
    <xdr:sp macro="" textlink="">
      <xdr:nvSpPr>
        <xdr:cNvPr id="3787" name="line 3787">
          <a:extLst>
            <a:ext uri="{FF2B5EF4-FFF2-40B4-BE49-F238E27FC236}">
              <a16:creationId xmlns:a16="http://schemas.microsoft.com/office/drawing/2014/main" id="{00000000-0008-0000-0000-0000CB0E0000}"/>
            </a:ext>
          </a:extLst>
        </xdr:cNvPr>
        <xdr:cNvSpPr/>
      </xdr:nvSpPr>
      <xdr:spPr>
        <a:xfrm>
          <a:off x="167640" y="11403012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926</xdr:row>
      <xdr:rowOff>0</xdr:rowOff>
    </xdr:from>
    <xdr:to>
      <xdr:col>19</xdr:col>
      <xdr:colOff>950595</xdr:colOff>
      <xdr:row>926</xdr:row>
      <xdr:rowOff>0</xdr:rowOff>
    </xdr:to>
    <xdr:sp macro="" textlink="">
      <xdr:nvSpPr>
        <xdr:cNvPr id="3871" name="line 3871">
          <a:extLst>
            <a:ext uri="{FF2B5EF4-FFF2-40B4-BE49-F238E27FC236}">
              <a16:creationId xmlns:a16="http://schemas.microsoft.com/office/drawing/2014/main" id="{00000000-0008-0000-0000-00001F0F0000}"/>
            </a:ext>
          </a:extLst>
        </xdr:cNvPr>
        <xdr:cNvSpPr/>
      </xdr:nvSpPr>
      <xdr:spPr>
        <a:xfrm>
          <a:off x="167640" y="11632819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943</xdr:row>
      <xdr:rowOff>0</xdr:rowOff>
    </xdr:from>
    <xdr:to>
      <xdr:col>19</xdr:col>
      <xdr:colOff>950595</xdr:colOff>
      <xdr:row>943</xdr:row>
      <xdr:rowOff>0</xdr:rowOff>
    </xdr:to>
    <xdr:sp macro="" textlink="">
      <xdr:nvSpPr>
        <xdr:cNvPr id="3934" name="line 3934">
          <a:extLst>
            <a:ext uri="{FF2B5EF4-FFF2-40B4-BE49-F238E27FC236}">
              <a16:creationId xmlns:a16="http://schemas.microsoft.com/office/drawing/2014/main" id="{00000000-0008-0000-0000-00005E0F0000}"/>
            </a:ext>
          </a:extLst>
        </xdr:cNvPr>
        <xdr:cNvSpPr/>
      </xdr:nvSpPr>
      <xdr:spPr>
        <a:xfrm>
          <a:off x="167640" y="11857228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960</xdr:row>
      <xdr:rowOff>0</xdr:rowOff>
    </xdr:from>
    <xdr:to>
      <xdr:col>19</xdr:col>
      <xdr:colOff>950595</xdr:colOff>
      <xdr:row>960</xdr:row>
      <xdr:rowOff>0</xdr:rowOff>
    </xdr:to>
    <xdr:sp macro="" textlink="">
      <xdr:nvSpPr>
        <xdr:cNvPr id="4004" name="line 4004">
          <a:extLst>
            <a:ext uri="{FF2B5EF4-FFF2-40B4-BE49-F238E27FC236}">
              <a16:creationId xmlns:a16="http://schemas.microsoft.com/office/drawing/2014/main" id="{00000000-0008-0000-0000-0000A40F0000}"/>
            </a:ext>
          </a:extLst>
        </xdr:cNvPr>
        <xdr:cNvSpPr/>
      </xdr:nvSpPr>
      <xdr:spPr>
        <a:xfrm>
          <a:off x="167640" y="12081637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979</xdr:row>
      <xdr:rowOff>0</xdr:rowOff>
    </xdr:from>
    <xdr:to>
      <xdr:col>19</xdr:col>
      <xdr:colOff>950595</xdr:colOff>
      <xdr:row>979</xdr:row>
      <xdr:rowOff>0</xdr:rowOff>
    </xdr:to>
    <xdr:sp macro="" textlink="">
      <xdr:nvSpPr>
        <xdr:cNvPr id="4095" name="line 4095">
          <a:extLst>
            <a:ext uri="{FF2B5EF4-FFF2-40B4-BE49-F238E27FC236}">
              <a16:creationId xmlns:a16="http://schemas.microsoft.com/office/drawing/2014/main" id="{00000000-0008-0000-0000-0000FF0F0000}"/>
            </a:ext>
          </a:extLst>
        </xdr:cNvPr>
        <xdr:cNvSpPr/>
      </xdr:nvSpPr>
      <xdr:spPr>
        <a:xfrm>
          <a:off x="167640" y="12306046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997</xdr:row>
      <xdr:rowOff>0</xdr:rowOff>
    </xdr:from>
    <xdr:to>
      <xdr:col>19</xdr:col>
      <xdr:colOff>950595</xdr:colOff>
      <xdr:row>997</xdr:row>
      <xdr:rowOff>0</xdr:rowOff>
    </xdr:to>
    <xdr:sp macro="" textlink="">
      <xdr:nvSpPr>
        <xdr:cNvPr id="4144" name="line 4144">
          <a:extLst>
            <a:ext uri="{FF2B5EF4-FFF2-40B4-BE49-F238E27FC236}">
              <a16:creationId xmlns:a16="http://schemas.microsoft.com/office/drawing/2014/main" id="{00000000-0008-0000-0000-000030100000}"/>
            </a:ext>
          </a:extLst>
        </xdr:cNvPr>
        <xdr:cNvSpPr/>
      </xdr:nvSpPr>
      <xdr:spPr>
        <a:xfrm>
          <a:off x="167640" y="12535852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1015</xdr:row>
      <xdr:rowOff>0</xdr:rowOff>
    </xdr:from>
    <xdr:to>
      <xdr:col>19</xdr:col>
      <xdr:colOff>950595</xdr:colOff>
      <xdr:row>1015</xdr:row>
      <xdr:rowOff>0</xdr:rowOff>
    </xdr:to>
    <xdr:sp macro="" textlink="">
      <xdr:nvSpPr>
        <xdr:cNvPr id="4228" name="line 4228">
          <a:extLst>
            <a:ext uri="{FF2B5EF4-FFF2-40B4-BE49-F238E27FC236}">
              <a16:creationId xmlns:a16="http://schemas.microsoft.com/office/drawing/2014/main" id="{00000000-0008-0000-0000-000084100000}"/>
            </a:ext>
          </a:extLst>
        </xdr:cNvPr>
        <xdr:cNvSpPr/>
      </xdr:nvSpPr>
      <xdr:spPr>
        <a:xfrm>
          <a:off x="167640" y="12760261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1035</xdr:row>
      <xdr:rowOff>0</xdr:rowOff>
    </xdr:from>
    <xdr:to>
      <xdr:col>19</xdr:col>
      <xdr:colOff>950595</xdr:colOff>
      <xdr:row>1035</xdr:row>
      <xdr:rowOff>0</xdr:rowOff>
    </xdr:to>
    <xdr:sp macro="" textlink="">
      <xdr:nvSpPr>
        <xdr:cNvPr id="4326" name="line 4326">
          <a:extLst>
            <a:ext uri="{FF2B5EF4-FFF2-40B4-BE49-F238E27FC236}">
              <a16:creationId xmlns:a16="http://schemas.microsoft.com/office/drawing/2014/main" id="{00000000-0008-0000-0000-0000E6100000}"/>
            </a:ext>
          </a:extLst>
        </xdr:cNvPr>
        <xdr:cNvSpPr/>
      </xdr:nvSpPr>
      <xdr:spPr>
        <a:xfrm>
          <a:off x="167640" y="12984670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1053</xdr:row>
      <xdr:rowOff>0</xdr:rowOff>
    </xdr:from>
    <xdr:to>
      <xdr:col>19</xdr:col>
      <xdr:colOff>950595</xdr:colOff>
      <xdr:row>1053</xdr:row>
      <xdr:rowOff>0</xdr:rowOff>
    </xdr:to>
    <xdr:sp macro="" textlink="">
      <xdr:nvSpPr>
        <xdr:cNvPr id="4403" name="line 4403">
          <a:extLst>
            <a:ext uri="{FF2B5EF4-FFF2-40B4-BE49-F238E27FC236}">
              <a16:creationId xmlns:a16="http://schemas.microsoft.com/office/drawing/2014/main" id="{00000000-0008-0000-0000-000033110000}"/>
            </a:ext>
          </a:extLst>
        </xdr:cNvPr>
        <xdr:cNvSpPr/>
      </xdr:nvSpPr>
      <xdr:spPr>
        <a:xfrm>
          <a:off x="167640" y="13214477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1071</xdr:row>
      <xdr:rowOff>0</xdr:rowOff>
    </xdr:from>
    <xdr:to>
      <xdr:col>19</xdr:col>
      <xdr:colOff>950595</xdr:colOff>
      <xdr:row>1071</xdr:row>
      <xdr:rowOff>0</xdr:rowOff>
    </xdr:to>
    <xdr:sp macro="" textlink="">
      <xdr:nvSpPr>
        <xdr:cNvPr id="4487" name="line 4487">
          <a:extLst>
            <a:ext uri="{FF2B5EF4-FFF2-40B4-BE49-F238E27FC236}">
              <a16:creationId xmlns:a16="http://schemas.microsoft.com/office/drawing/2014/main" id="{00000000-0008-0000-0000-000087110000}"/>
            </a:ext>
          </a:extLst>
        </xdr:cNvPr>
        <xdr:cNvSpPr/>
      </xdr:nvSpPr>
      <xdr:spPr>
        <a:xfrm>
          <a:off x="167640" y="13438886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1086</xdr:row>
      <xdr:rowOff>0</xdr:rowOff>
    </xdr:from>
    <xdr:to>
      <xdr:col>19</xdr:col>
      <xdr:colOff>950595</xdr:colOff>
      <xdr:row>1086</xdr:row>
      <xdr:rowOff>0</xdr:rowOff>
    </xdr:to>
    <xdr:sp macro="" textlink="">
      <xdr:nvSpPr>
        <xdr:cNvPr id="4522" name="line 4522">
          <a:extLst>
            <a:ext uri="{FF2B5EF4-FFF2-40B4-BE49-F238E27FC236}">
              <a16:creationId xmlns:a16="http://schemas.microsoft.com/office/drawing/2014/main" id="{00000000-0008-0000-0000-0000AA110000}"/>
            </a:ext>
          </a:extLst>
        </xdr:cNvPr>
        <xdr:cNvSpPr/>
      </xdr:nvSpPr>
      <xdr:spPr>
        <a:xfrm>
          <a:off x="167640" y="13663295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1107</xdr:row>
      <xdr:rowOff>0</xdr:rowOff>
    </xdr:from>
    <xdr:to>
      <xdr:col>19</xdr:col>
      <xdr:colOff>950595</xdr:colOff>
      <xdr:row>1107</xdr:row>
      <xdr:rowOff>0</xdr:rowOff>
    </xdr:to>
    <xdr:sp macro="" textlink="">
      <xdr:nvSpPr>
        <xdr:cNvPr id="4620" name="line 4620">
          <a:extLst>
            <a:ext uri="{FF2B5EF4-FFF2-40B4-BE49-F238E27FC236}">
              <a16:creationId xmlns:a16="http://schemas.microsoft.com/office/drawing/2014/main" id="{00000000-0008-0000-0000-00000C120000}"/>
            </a:ext>
          </a:extLst>
        </xdr:cNvPr>
        <xdr:cNvSpPr/>
      </xdr:nvSpPr>
      <xdr:spPr>
        <a:xfrm>
          <a:off x="167640" y="13893101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1126</xdr:row>
      <xdr:rowOff>0</xdr:rowOff>
    </xdr:from>
    <xdr:to>
      <xdr:col>19</xdr:col>
      <xdr:colOff>950595</xdr:colOff>
      <xdr:row>1126</xdr:row>
      <xdr:rowOff>0</xdr:rowOff>
    </xdr:to>
    <xdr:sp macro="" textlink="">
      <xdr:nvSpPr>
        <xdr:cNvPr id="4711" name="line 4711">
          <a:extLst>
            <a:ext uri="{FF2B5EF4-FFF2-40B4-BE49-F238E27FC236}">
              <a16:creationId xmlns:a16="http://schemas.microsoft.com/office/drawing/2014/main" id="{00000000-0008-0000-0000-000067120000}"/>
            </a:ext>
          </a:extLst>
        </xdr:cNvPr>
        <xdr:cNvSpPr/>
      </xdr:nvSpPr>
      <xdr:spPr>
        <a:xfrm>
          <a:off x="167640" y="14117510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1144</xdr:row>
      <xdr:rowOff>0</xdr:rowOff>
    </xdr:from>
    <xdr:to>
      <xdr:col>19</xdr:col>
      <xdr:colOff>950595</xdr:colOff>
      <xdr:row>1144</xdr:row>
      <xdr:rowOff>0</xdr:rowOff>
    </xdr:to>
    <xdr:sp macro="" textlink="">
      <xdr:nvSpPr>
        <xdr:cNvPr id="4795" name="line 4795">
          <a:extLst>
            <a:ext uri="{FF2B5EF4-FFF2-40B4-BE49-F238E27FC236}">
              <a16:creationId xmlns:a16="http://schemas.microsoft.com/office/drawing/2014/main" id="{00000000-0008-0000-0000-0000BB120000}"/>
            </a:ext>
          </a:extLst>
        </xdr:cNvPr>
        <xdr:cNvSpPr/>
      </xdr:nvSpPr>
      <xdr:spPr>
        <a:xfrm>
          <a:off x="167640" y="14341919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1161</xdr:row>
      <xdr:rowOff>0</xdr:rowOff>
    </xdr:from>
    <xdr:to>
      <xdr:col>19</xdr:col>
      <xdr:colOff>950595</xdr:colOff>
      <xdr:row>1161</xdr:row>
      <xdr:rowOff>0</xdr:rowOff>
    </xdr:to>
    <xdr:sp macro="" textlink="">
      <xdr:nvSpPr>
        <xdr:cNvPr id="4872" name="line 4872">
          <a:extLst>
            <a:ext uri="{FF2B5EF4-FFF2-40B4-BE49-F238E27FC236}">
              <a16:creationId xmlns:a16="http://schemas.microsoft.com/office/drawing/2014/main" id="{00000000-0008-0000-0000-000008130000}"/>
            </a:ext>
          </a:extLst>
        </xdr:cNvPr>
        <xdr:cNvSpPr/>
      </xdr:nvSpPr>
      <xdr:spPr>
        <a:xfrm>
          <a:off x="167640" y="14566328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1179</xdr:row>
      <xdr:rowOff>0</xdr:rowOff>
    </xdr:from>
    <xdr:to>
      <xdr:col>19</xdr:col>
      <xdr:colOff>950595</xdr:colOff>
      <xdr:row>1179</xdr:row>
      <xdr:rowOff>0</xdr:rowOff>
    </xdr:to>
    <xdr:sp macro="" textlink="">
      <xdr:nvSpPr>
        <xdr:cNvPr id="4956" name="line 4956">
          <a:extLst>
            <a:ext uri="{FF2B5EF4-FFF2-40B4-BE49-F238E27FC236}">
              <a16:creationId xmlns:a16="http://schemas.microsoft.com/office/drawing/2014/main" id="{00000000-0008-0000-0000-00005C130000}"/>
            </a:ext>
          </a:extLst>
        </xdr:cNvPr>
        <xdr:cNvSpPr/>
      </xdr:nvSpPr>
      <xdr:spPr>
        <a:xfrm>
          <a:off x="167640" y="14790737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1197</xdr:row>
      <xdr:rowOff>0</xdr:rowOff>
    </xdr:from>
    <xdr:to>
      <xdr:col>19</xdr:col>
      <xdr:colOff>950595</xdr:colOff>
      <xdr:row>1197</xdr:row>
      <xdr:rowOff>0</xdr:rowOff>
    </xdr:to>
    <xdr:sp macro="" textlink="">
      <xdr:nvSpPr>
        <xdr:cNvPr id="5005" name="line 5005">
          <a:extLst>
            <a:ext uri="{FF2B5EF4-FFF2-40B4-BE49-F238E27FC236}">
              <a16:creationId xmlns:a16="http://schemas.microsoft.com/office/drawing/2014/main" id="{00000000-0008-0000-0000-00008D130000}"/>
            </a:ext>
          </a:extLst>
        </xdr:cNvPr>
        <xdr:cNvSpPr/>
      </xdr:nvSpPr>
      <xdr:spPr>
        <a:xfrm>
          <a:off x="167640" y="15020544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1214</xdr:row>
      <xdr:rowOff>0</xdr:rowOff>
    </xdr:from>
    <xdr:to>
      <xdr:col>19</xdr:col>
      <xdr:colOff>950595</xdr:colOff>
      <xdr:row>1214</xdr:row>
      <xdr:rowOff>0</xdr:rowOff>
    </xdr:to>
    <xdr:sp macro="" textlink="">
      <xdr:nvSpPr>
        <xdr:cNvPr id="5075" name="line 5075">
          <a:extLst>
            <a:ext uri="{FF2B5EF4-FFF2-40B4-BE49-F238E27FC236}">
              <a16:creationId xmlns:a16="http://schemas.microsoft.com/office/drawing/2014/main" id="{00000000-0008-0000-0000-0000D3130000}"/>
            </a:ext>
          </a:extLst>
        </xdr:cNvPr>
        <xdr:cNvSpPr/>
      </xdr:nvSpPr>
      <xdr:spPr>
        <a:xfrm>
          <a:off x="167640" y="15244953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1229</xdr:row>
      <xdr:rowOff>0</xdr:rowOff>
    </xdr:from>
    <xdr:to>
      <xdr:col>19</xdr:col>
      <xdr:colOff>950595</xdr:colOff>
      <xdr:row>1229</xdr:row>
      <xdr:rowOff>0</xdr:rowOff>
    </xdr:to>
    <xdr:sp macro="" textlink="">
      <xdr:nvSpPr>
        <xdr:cNvPr id="5110" name="line 5110">
          <a:extLst>
            <a:ext uri="{FF2B5EF4-FFF2-40B4-BE49-F238E27FC236}">
              <a16:creationId xmlns:a16="http://schemas.microsoft.com/office/drawing/2014/main" id="{00000000-0008-0000-0000-0000F6130000}"/>
            </a:ext>
          </a:extLst>
        </xdr:cNvPr>
        <xdr:cNvSpPr/>
      </xdr:nvSpPr>
      <xdr:spPr>
        <a:xfrm>
          <a:off x="167640" y="15469362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1250</xdr:row>
      <xdr:rowOff>0</xdr:rowOff>
    </xdr:from>
    <xdr:to>
      <xdr:col>19</xdr:col>
      <xdr:colOff>950595</xdr:colOff>
      <xdr:row>1250</xdr:row>
      <xdr:rowOff>0</xdr:rowOff>
    </xdr:to>
    <xdr:sp macro="" textlink="">
      <xdr:nvSpPr>
        <xdr:cNvPr id="5208" name="line 5208">
          <a:extLst>
            <a:ext uri="{FF2B5EF4-FFF2-40B4-BE49-F238E27FC236}">
              <a16:creationId xmlns:a16="http://schemas.microsoft.com/office/drawing/2014/main" id="{00000000-0008-0000-0000-000058140000}"/>
            </a:ext>
          </a:extLst>
        </xdr:cNvPr>
        <xdr:cNvSpPr/>
      </xdr:nvSpPr>
      <xdr:spPr>
        <a:xfrm>
          <a:off x="167640" y="15699168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1267</xdr:row>
      <xdr:rowOff>0</xdr:rowOff>
    </xdr:from>
    <xdr:to>
      <xdr:col>19</xdr:col>
      <xdr:colOff>950595</xdr:colOff>
      <xdr:row>1267</xdr:row>
      <xdr:rowOff>0</xdr:rowOff>
    </xdr:to>
    <xdr:sp macro="" textlink="">
      <xdr:nvSpPr>
        <xdr:cNvPr id="5271" name="line 5271">
          <a:extLst>
            <a:ext uri="{FF2B5EF4-FFF2-40B4-BE49-F238E27FC236}">
              <a16:creationId xmlns:a16="http://schemas.microsoft.com/office/drawing/2014/main" id="{00000000-0008-0000-0000-000097140000}"/>
            </a:ext>
          </a:extLst>
        </xdr:cNvPr>
        <xdr:cNvSpPr/>
      </xdr:nvSpPr>
      <xdr:spPr>
        <a:xfrm>
          <a:off x="167640" y="15923577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1287</xdr:row>
      <xdr:rowOff>0</xdr:rowOff>
    </xdr:from>
    <xdr:to>
      <xdr:col>19</xdr:col>
      <xdr:colOff>950595</xdr:colOff>
      <xdr:row>1287</xdr:row>
      <xdr:rowOff>0</xdr:rowOff>
    </xdr:to>
    <xdr:sp macro="" textlink="">
      <xdr:nvSpPr>
        <xdr:cNvPr id="5369" name="line 5369">
          <a:extLst>
            <a:ext uri="{FF2B5EF4-FFF2-40B4-BE49-F238E27FC236}">
              <a16:creationId xmlns:a16="http://schemas.microsoft.com/office/drawing/2014/main" id="{00000000-0008-0000-0000-0000F9140000}"/>
            </a:ext>
          </a:extLst>
        </xdr:cNvPr>
        <xdr:cNvSpPr/>
      </xdr:nvSpPr>
      <xdr:spPr>
        <a:xfrm>
          <a:off x="167640" y="16147986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1305</xdr:row>
      <xdr:rowOff>0</xdr:rowOff>
    </xdr:from>
    <xdr:to>
      <xdr:col>19</xdr:col>
      <xdr:colOff>950595</xdr:colOff>
      <xdr:row>1305</xdr:row>
      <xdr:rowOff>0</xdr:rowOff>
    </xdr:to>
    <xdr:sp macro="" textlink="">
      <xdr:nvSpPr>
        <xdr:cNvPr id="5446" name="line 5446">
          <a:extLst>
            <a:ext uri="{FF2B5EF4-FFF2-40B4-BE49-F238E27FC236}">
              <a16:creationId xmlns:a16="http://schemas.microsoft.com/office/drawing/2014/main" id="{00000000-0008-0000-0000-000046150000}"/>
            </a:ext>
          </a:extLst>
        </xdr:cNvPr>
        <xdr:cNvSpPr/>
      </xdr:nvSpPr>
      <xdr:spPr>
        <a:xfrm>
          <a:off x="167640" y="16377793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1323</xdr:row>
      <xdr:rowOff>0</xdr:rowOff>
    </xdr:from>
    <xdr:to>
      <xdr:col>19</xdr:col>
      <xdr:colOff>950595</xdr:colOff>
      <xdr:row>1323</xdr:row>
      <xdr:rowOff>0</xdr:rowOff>
    </xdr:to>
    <xdr:sp macro="" textlink="">
      <xdr:nvSpPr>
        <xdr:cNvPr id="5530" name="line 5530">
          <a:extLst>
            <a:ext uri="{FF2B5EF4-FFF2-40B4-BE49-F238E27FC236}">
              <a16:creationId xmlns:a16="http://schemas.microsoft.com/office/drawing/2014/main" id="{00000000-0008-0000-0000-00009A150000}"/>
            </a:ext>
          </a:extLst>
        </xdr:cNvPr>
        <xdr:cNvSpPr/>
      </xdr:nvSpPr>
      <xdr:spPr>
        <a:xfrm>
          <a:off x="167640" y="16602202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1342</xdr:row>
      <xdr:rowOff>0</xdr:rowOff>
    </xdr:from>
    <xdr:to>
      <xdr:col>19</xdr:col>
      <xdr:colOff>950595</xdr:colOff>
      <xdr:row>1342</xdr:row>
      <xdr:rowOff>0</xdr:rowOff>
    </xdr:to>
    <xdr:sp macro="" textlink="">
      <xdr:nvSpPr>
        <xdr:cNvPr id="5621" name="line 5621">
          <a:extLst>
            <a:ext uri="{FF2B5EF4-FFF2-40B4-BE49-F238E27FC236}">
              <a16:creationId xmlns:a16="http://schemas.microsoft.com/office/drawing/2014/main" id="{00000000-0008-0000-0000-0000F5150000}"/>
            </a:ext>
          </a:extLst>
        </xdr:cNvPr>
        <xdr:cNvSpPr/>
      </xdr:nvSpPr>
      <xdr:spPr>
        <a:xfrm>
          <a:off x="167640" y="16826611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1357</xdr:row>
      <xdr:rowOff>0</xdr:rowOff>
    </xdr:from>
    <xdr:to>
      <xdr:col>19</xdr:col>
      <xdr:colOff>950595</xdr:colOff>
      <xdr:row>1357</xdr:row>
      <xdr:rowOff>0</xdr:rowOff>
    </xdr:to>
    <xdr:sp macro="" textlink="">
      <xdr:nvSpPr>
        <xdr:cNvPr id="5656" name="line 5656">
          <a:extLst>
            <a:ext uri="{FF2B5EF4-FFF2-40B4-BE49-F238E27FC236}">
              <a16:creationId xmlns:a16="http://schemas.microsoft.com/office/drawing/2014/main" id="{00000000-0008-0000-0000-000018160000}"/>
            </a:ext>
          </a:extLst>
        </xdr:cNvPr>
        <xdr:cNvSpPr/>
      </xdr:nvSpPr>
      <xdr:spPr>
        <a:xfrm>
          <a:off x="167640" y="17051020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1375</xdr:row>
      <xdr:rowOff>0</xdr:rowOff>
    </xdr:from>
    <xdr:to>
      <xdr:col>19</xdr:col>
      <xdr:colOff>950595</xdr:colOff>
      <xdr:row>1375</xdr:row>
      <xdr:rowOff>0</xdr:rowOff>
    </xdr:to>
    <xdr:sp macro="" textlink="">
      <xdr:nvSpPr>
        <xdr:cNvPr id="5726" name="line 5726">
          <a:extLst>
            <a:ext uri="{FF2B5EF4-FFF2-40B4-BE49-F238E27FC236}">
              <a16:creationId xmlns:a16="http://schemas.microsoft.com/office/drawing/2014/main" id="{00000000-0008-0000-0000-00005E160000}"/>
            </a:ext>
          </a:extLst>
        </xdr:cNvPr>
        <xdr:cNvSpPr/>
      </xdr:nvSpPr>
      <xdr:spPr>
        <a:xfrm>
          <a:off x="167640" y="17280826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1394</xdr:row>
      <xdr:rowOff>0</xdr:rowOff>
    </xdr:from>
    <xdr:to>
      <xdr:col>19</xdr:col>
      <xdr:colOff>950595</xdr:colOff>
      <xdr:row>1394</xdr:row>
      <xdr:rowOff>0</xdr:rowOff>
    </xdr:to>
    <xdr:sp macro="" textlink="">
      <xdr:nvSpPr>
        <xdr:cNvPr id="5817" name="line 5817">
          <a:extLst>
            <a:ext uri="{FF2B5EF4-FFF2-40B4-BE49-F238E27FC236}">
              <a16:creationId xmlns:a16="http://schemas.microsoft.com/office/drawing/2014/main" id="{00000000-0008-0000-0000-0000B9160000}"/>
            </a:ext>
          </a:extLst>
        </xdr:cNvPr>
        <xdr:cNvSpPr/>
      </xdr:nvSpPr>
      <xdr:spPr>
        <a:xfrm>
          <a:off x="167640" y="17505235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1412</xdr:row>
      <xdr:rowOff>0</xdr:rowOff>
    </xdr:from>
    <xdr:to>
      <xdr:col>19</xdr:col>
      <xdr:colOff>950595</xdr:colOff>
      <xdr:row>1412</xdr:row>
      <xdr:rowOff>0</xdr:rowOff>
    </xdr:to>
    <xdr:sp macro="" textlink="">
      <xdr:nvSpPr>
        <xdr:cNvPr id="5887" name="line 5887">
          <a:extLst>
            <a:ext uri="{FF2B5EF4-FFF2-40B4-BE49-F238E27FC236}">
              <a16:creationId xmlns:a16="http://schemas.microsoft.com/office/drawing/2014/main" id="{00000000-0008-0000-0000-0000FF160000}"/>
            </a:ext>
          </a:extLst>
        </xdr:cNvPr>
        <xdr:cNvSpPr/>
      </xdr:nvSpPr>
      <xdr:spPr>
        <a:xfrm>
          <a:off x="167640" y="17735042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1429</xdr:row>
      <xdr:rowOff>0</xdr:rowOff>
    </xdr:from>
    <xdr:to>
      <xdr:col>19</xdr:col>
      <xdr:colOff>950595</xdr:colOff>
      <xdr:row>1429</xdr:row>
      <xdr:rowOff>0</xdr:rowOff>
    </xdr:to>
    <xdr:sp macro="" textlink="">
      <xdr:nvSpPr>
        <xdr:cNvPr id="5943" name="line 5943">
          <a:extLst>
            <a:ext uri="{FF2B5EF4-FFF2-40B4-BE49-F238E27FC236}">
              <a16:creationId xmlns:a16="http://schemas.microsoft.com/office/drawing/2014/main" id="{00000000-0008-0000-0000-000037170000}"/>
            </a:ext>
          </a:extLst>
        </xdr:cNvPr>
        <xdr:cNvSpPr/>
      </xdr:nvSpPr>
      <xdr:spPr>
        <a:xfrm>
          <a:off x="167640" y="17959451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1446</xdr:row>
      <xdr:rowOff>0</xdr:rowOff>
    </xdr:from>
    <xdr:to>
      <xdr:col>19</xdr:col>
      <xdr:colOff>950595</xdr:colOff>
      <xdr:row>1446</xdr:row>
      <xdr:rowOff>0</xdr:rowOff>
    </xdr:to>
    <xdr:sp macro="" textlink="">
      <xdr:nvSpPr>
        <xdr:cNvPr id="6013" name="line 6013">
          <a:extLst>
            <a:ext uri="{FF2B5EF4-FFF2-40B4-BE49-F238E27FC236}">
              <a16:creationId xmlns:a16="http://schemas.microsoft.com/office/drawing/2014/main" id="{00000000-0008-0000-0000-00007D170000}"/>
            </a:ext>
          </a:extLst>
        </xdr:cNvPr>
        <xdr:cNvSpPr/>
      </xdr:nvSpPr>
      <xdr:spPr>
        <a:xfrm>
          <a:off x="167640" y="18183860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1463</xdr:row>
      <xdr:rowOff>0</xdr:rowOff>
    </xdr:from>
    <xdr:to>
      <xdr:col>19</xdr:col>
      <xdr:colOff>950595</xdr:colOff>
      <xdr:row>1463</xdr:row>
      <xdr:rowOff>0</xdr:rowOff>
    </xdr:to>
    <xdr:sp macro="" textlink="">
      <xdr:nvSpPr>
        <xdr:cNvPr id="6083" name="line 6083">
          <a:extLst>
            <a:ext uri="{FF2B5EF4-FFF2-40B4-BE49-F238E27FC236}">
              <a16:creationId xmlns:a16="http://schemas.microsoft.com/office/drawing/2014/main" id="{00000000-0008-0000-0000-0000C3170000}"/>
            </a:ext>
          </a:extLst>
        </xdr:cNvPr>
        <xdr:cNvSpPr/>
      </xdr:nvSpPr>
      <xdr:spPr>
        <a:xfrm>
          <a:off x="167640" y="18408269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1482</xdr:row>
      <xdr:rowOff>0</xdr:rowOff>
    </xdr:from>
    <xdr:to>
      <xdr:col>19</xdr:col>
      <xdr:colOff>950595</xdr:colOff>
      <xdr:row>1482</xdr:row>
      <xdr:rowOff>0</xdr:rowOff>
    </xdr:to>
    <xdr:sp macro="" textlink="">
      <xdr:nvSpPr>
        <xdr:cNvPr id="6167" name="line 6167">
          <a:extLst>
            <a:ext uri="{FF2B5EF4-FFF2-40B4-BE49-F238E27FC236}">
              <a16:creationId xmlns:a16="http://schemas.microsoft.com/office/drawing/2014/main" id="{00000000-0008-0000-0000-000017180000}"/>
            </a:ext>
          </a:extLst>
        </xdr:cNvPr>
        <xdr:cNvSpPr/>
      </xdr:nvSpPr>
      <xdr:spPr>
        <a:xfrm>
          <a:off x="167640" y="18638075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1500</xdr:row>
      <xdr:rowOff>0</xdr:rowOff>
    </xdr:from>
    <xdr:to>
      <xdr:col>19</xdr:col>
      <xdr:colOff>950595</xdr:colOff>
      <xdr:row>1500</xdr:row>
      <xdr:rowOff>0</xdr:rowOff>
    </xdr:to>
    <xdr:sp macro="" textlink="">
      <xdr:nvSpPr>
        <xdr:cNvPr id="6251" name="line 6251">
          <a:extLst>
            <a:ext uri="{FF2B5EF4-FFF2-40B4-BE49-F238E27FC236}">
              <a16:creationId xmlns:a16="http://schemas.microsoft.com/office/drawing/2014/main" id="{00000000-0008-0000-0000-00006B180000}"/>
            </a:ext>
          </a:extLst>
        </xdr:cNvPr>
        <xdr:cNvSpPr/>
      </xdr:nvSpPr>
      <xdr:spPr>
        <a:xfrm>
          <a:off x="167640" y="18862484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1517</xdr:row>
      <xdr:rowOff>0</xdr:rowOff>
    </xdr:from>
    <xdr:to>
      <xdr:col>19</xdr:col>
      <xdr:colOff>950595</xdr:colOff>
      <xdr:row>1517</xdr:row>
      <xdr:rowOff>0</xdr:rowOff>
    </xdr:to>
    <xdr:sp macro="" textlink="">
      <xdr:nvSpPr>
        <xdr:cNvPr id="6328" name="line 6328">
          <a:extLst>
            <a:ext uri="{FF2B5EF4-FFF2-40B4-BE49-F238E27FC236}">
              <a16:creationId xmlns:a16="http://schemas.microsoft.com/office/drawing/2014/main" id="{00000000-0008-0000-0000-0000B8180000}"/>
            </a:ext>
          </a:extLst>
        </xdr:cNvPr>
        <xdr:cNvSpPr/>
      </xdr:nvSpPr>
      <xdr:spPr>
        <a:xfrm>
          <a:off x="167640" y="19086893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1532</xdr:row>
      <xdr:rowOff>0</xdr:rowOff>
    </xdr:from>
    <xdr:to>
      <xdr:col>19</xdr:col>
      <xdr:colOff>950595</xdr:colOff>
      <xdr:row>1532</xdr:row>
      <xdr:rowOff>0</xdr:rowOff>
    </xdr:to>
    <xdr:sp macro="" textlink="">
      <xdr:nvSpPr>
        <xdr:cNvPr id="6363" name="line 6363">
          <a:extLst>
            <a:ext uri="{FF2B5EF4-FFF2-40B4-BE49-F238E27FC236}">
              <a16:creationId xmlns:a16="http://schemas.microsoft.com/office/drawing/2014/main" id="{00000000-0008-0000-0000-0000DB180000}"/>
            </a:ext>
          </a:extLst>
        </xdr:cNvPr>
        <xdr:cNvSpPr/>
      </xdr:nvSpPr>
      <xdr:spPr>
        <a:xfrm>
          <a:off x="167640" y="19311302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1550</xdr:row>
      <xdr:rowOff>0</xdr:rowOff>
    </xdr:from>
    <xdr:to>
      <xdr:col>19</xdr:col>
      <xdr:colOff>950595</xdr:colOff>
      <xdr:row>1550</xdr:row>
      <xdr:rowOff>0</xdr:rowOff>
    </xdr:to>
    <xdr:sp macro="" textlink="">
      <xdr:nvSpPr>
        <xdr:cNvPr id="6440" name="line 6440">
          <a:extLst>
            <a:ext uri="{FF2B5EF4-FFF2-40B4-BE49-F238E27FC236}">
              <a16:creationId xmlns:a16="http://schemas.microsoft.com/office/drawing/2014/main" id="{00000000-0008-0000-0000-000028190000}"/>
            </a:ext>
          </a:extLst>
        </xdr:cNvPr>
        <xdr:cNvSpPr/>
      </xdr:nvSpPr>
      <xdr:spPr>
        <a:xfrm>
          <a:off x="167640" y="19541109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1565</xdr:row>
      <xdr:rowOff>0</xdr:rowOff>
    </xdr:from>
    <xdr:to>
      <xdr:col>19</xdr:col>
      <xdr:colOff>950595</xdr:colOff>
      <xdr:row>1565</xdr:row>
      <xdr:rowOff>0</xdr:rowOff>
    </xdr:to>
    <xdr:sp macro="" textlink="">
      <xdr:nvSpPr>
        <xdr:cNvPr id="6475" name="line 6475">
          <a:extLst>
            <a:ext uri="{FF2B5EF4-FFF2-40B4-BE49-F238E27FC236}">
              <a16:creationId xmlns:a16="http://schemas.microsoft.com/office/drawing/2014/main" id="{00000000-0008-0000-0000-00004B190000}"/>
            </a:ext>
          </a:extLst>
        </xdr:cNvPr>
        <xdr:cNvSpPr/>
      </xdr:nvSpPr>
      <xdr:spPr>
        <a:xfrm>
          <a:off x="167640" y="19765518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1580</xdr:row>
      <xdr:rowOff>0</xdr:rowOff>
    </xdr:from>
    <xdr:to>
      <xdr:col>19</xdr:col>
      <xdr:colOff>950595</xdr:colOff>
      <xdr:row>1580</xdr:row>
      <xdr:rowOff>0</xdr:rowOff>
    </xdr:to>
    <xdr:sp macro="" textlink="">
      <xdr:nvSpPr>
        <xdr:cNvPr id="6510" name="line 6510">
          <a:extLst>
            <a:ext uri="{FF2B5EF4-FFF2-40B4-BE49-F238E27FC236}">
              <a16:creationId xmlns:a16="http://schemas.microsoft.com/office/drawing/2014/main" id="{00000000-0008-0000-0000-00006E190000}"/>
            </a:ext>
          </a:extLst>
        </xdr:cNvPr>
        <xdr:cNvSpPr/>
      </xdr:nvSpPr>
      <xdr:spPr>
        <a:xfrm>
          <a:off x="167640" y="19989927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1595</xdr:row>
      <xdr:rowOff>0</xdr:rowOff>
    </xdr:from>
    <xdr:to>
      <xdr:col>19</xdr:col>
      <xdr:colOff>950595</xdr:colOff>
      <xdr:row>1595</xdr:row>
      <xdr:rowOff>0</xdr:rowOff>
    </xdr:to>
    <xdr:sp macro="" textlink="">
      <xdr:nvSpPr>
        <xdr:cNvPr id="6545" name="line 6545">
          <a:extLst>
            <a:ext uri="{FF2B5EF4-FFF2-40B4-BE49-F238E27FC236}">
              <a16:creationId xmlns:a16="http://schemas.microsoft.com/office/drawing/2014/main" id="{00000000-0008-0000-0000-000091190000}"/>
            </a:ext>
          </a:extLst>
        </xdr:cNvPr>
        <xdr:cNvSpPr/>
      </xdr:nvSpPr>
      <xdr:spPr>
        <a:xfrm>
          <a:off x="167640" y="20214336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1610</xdr:row>
      <xdr:rowOff>0</xdr:rowOff>
    </xdr:from>
    <xdr:to>
      <xdr:col>19</xdr:col>
      <xdr:colOff>950595</xdr:colOff>
      <xdr:row>1610</xdr:row>
      <xdr:rowOff>0</xdr:rowOff>
    </xdr:to>
    <xdr:sp macro="" textlink="">
      <xdr:nvSpPr>
        <xdr:cNvPr id="6580" name="line 6580">
          <a:extLst>
            <a:ext uri="{FF2B5EF4-FFF2-40B4-BE49-F238E27FC236}">
              <a16:creationId xmlns:a16="http://schemas.microsoft.com/office/drawing/2014/main" id="{00000000-0008-0000-0000-0000B4190000}"/>
            </a:ext>
          </a:extLst>
        </xdr:cNvPr>
        <xdr:cNvSpPr/>
      </xdr:nvSpPr>
      <xdr:spPr>
        <a:xfrm>
          <a:off x="167640" y="204387450"/>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1626</xdr:row>
      <xdr:rowOff>0</xdr:rowOff>
    </xdr:from>
    <xdr:to>
      <xdr:col>19</xdr:col>
      <xdr:colOff>950595</xdr:colOff>
      <xdr:row>1626</xdr:row>
      <xdr:rowOff>0</xdr:rowOff>
    </xdr:to>
    <xdr:sp macro="" textlink="">
      <xdr:nvSpPr>
        <xdr:cNvPr id="6615" name="line 6615">
          <a:extLst>
            <a:ext uri="{FF2B5EF4-FFF2-40B4-BE49-F238E27FC236}">
              <a16:creationId xmlns:a16="http://schemas.microsoft.com/office/drawing/2014/main" id="{00000000-0008-0000-0000-0000D7190000}"/>
            </a:ext>
          </a:extLst>
        </xdr:cNvPr>
        <xdr:cNvSpPr/>
      </xdr:nvSpPr>
      <xdr:spPr>
        <a:xfrm>
          <a:off x="167640" y="20668551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1641</xdr:row>
      <xdr:rowOff>0</xdr:rowOff>
    </xdr:from>
    <xdr:to>
      <xdr:col>19</xdr:col>
      <xdr:colOff>950595</xdr:colOff>
      <xdr:row>1641</xdr:row>
      <xdr:rowOff>0</xdr:rowOff>
    </xdr:to>
    <xdr:sp macro="" textlink="">
      <xdr:nvSpPr>
        <xdr:cNvPr id="6650" name="line 6650">
          <a:extLst>
            <a:ext uri="{FF2B5EF4-FFF2-40B4-BE49-F238E27FC236}">
              <a16:creationId xmlns:a16="http://schemas.microsoft.com/office/drawing/2014/main" id="{00000000-0008-0000-0000-0000FA190000}"/>
            </a:ext>
          </a:extLst>
        </xdr:cNvPr>
        <xdr:cNvSpPr/>
      </xdr:nvSpPr>
      <xdr:spPr>
        <a:xfrm>
          <a:off x="167640" y="20892960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1658</xdr:row>
      <xdr:rowOff>0</xdr:rowOff>
    </xdr:from>
    <xdr:to>
      <xdr:col>19</xdr:col>
      <xdr:colOff>950595</xdr:colOff>
      <xdr:row>1658</xdr:row>
      <xdr:rowOff>0</xdr:rowOff>
    </xdr:to>
    <xdr:sp macro="" textlink="">
      <xdr:nvSpPr>
        <xdr:cNvPr id="6706" name="line 6706">
          <a:extLst>
            <a:ext uri="{FF2B5EF4-FFF2-40B4-BE49-F238E27FC236}">
              <a16:creationId xmlns:a16="http://schemas.microsoft.com/office/drawing/2014/main" id="{00000000-0008-0000-0000-0000321A0000}"/>
            </a:ext>
          </a:extLst>
        </xdr:cNvPr>
        <xdr:cNvSpPr/>
      </xdr:nvSpPr>
      <xdr:spPr>
        <a:xfrm>
          <a:off x="167640" y="21117369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1675</xdr:row>
      <xdr:rowOff>0</xdr:rowOff>
    </xdr:from>
    <xdr:to>
      <xdr:col>19</xdr:col>
      <xdr:colOff>950595</xdr:colOff>
      <xdr:row>1675</xdr:row>
      <xdr:rowOff>0</xdr:rowOff>
    </xdr:to>
    <xdr:sp macro="" textlink="">
      <xdr:nvSpPr>
        <xdr:cNvPr id="6762" name="line 6762">
          <a:extLst>
            <a:ext uri="{FF2B5EF4-FFF2-40B4-BE49-F238E27FC236}">
              <a16:creationId xmlns:a16="http://schemas.microsoft.com/office/drawing/2014/main" id="{00000000-0008-0000-0000-00006A1A0000}"/>
            </a:ext>
          </a:extLst>
        </xdr:cNvPr>
        <xdr:cNvSpPr/>
      </xdr:nvSpPr>
      <xdr:spPr>
        <a:xfrm>
          <a:off x="167640" y="213417785"/>
          <a:ext cx="9585960" cy="0"/>
        </a:xfrm>
        <a:prstGeom prst="line">
          <a:avLst/>
        </a:prstGeom>
        <a:noFill/>
        <a:ln w="12700" cap="flat">
          <a:solidFill>
            <a:srgbClr val="000000"/>
          </a:solidFill>
          <a:prstDash val="solid"/>
          <a:miter lim="800000"/>
        </a:ln>
      </xdr:spPr>
    </xdr:sp>
    <xdr:clientData/>
  </xdr:twoCellAnchor>
  <xdr:twoCellAnchor>
    <xdr:from>
      <xdr:col>1</xdr:col>
      <xdr:colOff>0</xdr:colOff>
      <xdr:row>1678</xdr:row>
      <xdr:rowOff>0</xdr:rowOff>
    </xdr:from>
    <xdr:to>
      <xdr:col>9</xdr:col>
      <xdr:colOff>0</xdr:colOff>
      <xdr:row>1682</xdr:row>
      <xdr:rowOff>0</xdr:rowOff>
    </xdr:to>
    <xdr:sp macro="" textlink="">
      <xdr:nvSpPr>
        <xdr:cNvPr id="6763" name="rect 6763">
          <a:extLst>
            <a:ext uri="{FF2B5EF4-FFF2-40B4-BE49-F238E27FC236}">
              <a16:creationId xmlns:a16="http://schemas.microsoft.com/office/drawing/2014/main" id="{00000000-0008-0000-0000-00006B1A0000}"/>
            </a:ext>
          </a:extLst>
        </xdr:cNvPr>
        <xdr:cNvSpPr/>
      </xdr:nvSpPr>
      <xdr:spPr>
        <a:xfrm>
          <a:off x="167640" y="213684485"/>
          <a:ext cx="2322830" cy="536575"/>
        </a:xfrm>
        <a:prstGeom prst="rect">
          <a:avLst/>
        </a:prstGeom>
        <a:noFill/>
        <a:ln w="12700" cap="flat">
          <a:solidFill>
            <a:srgbClr val="000000"/>
          </a:solidFill>
          <a:prstDash val="solid"/>
          <a:miter lim="800000"/>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0</xdr:rowOff>
    </xdr:from>
    <xdr:to>
      <xdr:col>20</xdr:col>
      <xdr:colOff>950595</xdr:colOff>
      <xdr:row>8</xdr:row>
      <xdr:rowOff>0</xdr:rowOff>
    </xdr:to>
    <xdr:sp macro="" textlink="">
      <xdr:nvSpPr>
        <xdr:cNvPr id="2" name="rect 1">
          <a:extLst>
            <a:ext uri="{FF2B5EF4-FFF2-40B4-BE49-F238E27FC236}">
              <a16:creationId xmlns:a16="http://schemas.microsoft.com/office/drawing/2014/main" id="{C1C147C1-C750-491F-9DD3-E290600E4688}"/>
            </a:ext>
          </a:extLst>
        </xdr:cNvPr>
        <xdr:cNvSpPr/>
      </xdr:nvSpPr>
      <xdr:spPr>
        <a:xfrm>
          <a:off x="0" y="304800"/>
          <a:ext cx="9751695" cy="609600"/>
        </a:xfrm>
        <a:prstGeom prst="rect">
          <a:avLst/>
        </a:prstGeom>
        <a:noFill/>
        <a:ln w="12700" cap="flat">
          <a:solidFill>
            <a:srgbClr val="000000"/>
          </a:solidFill>
          <a:prstDash val="solid"/>
          <a:miter lim="800000"/>
        </a:ln>
      </xdr:spPr>
    </xdr:sp>
    <xdr:clientData/>
  </xdr:twoCellAnchor>
  <xdr:twoCellAnchor>
    <xdr:from>
      <xdr:col>1</xdr:col>
      <xdr:colOff>0</xdr:colOff>
      <xdr:row>23</xdr:row>
      <xdr:rowOff>0</xdr:rowOff>
    </xdr:from>
    <xdr:to>
      <xdr:col>20</xdr:col>
      <xdr:colOff>950595</xdr:colOff>
      <xdr:row>23</xdr:row>
      <xdr:rowOff>0</xdr:rowOff>
    </xdr:to>
    <xdr:sp macro="" textlink="">
      <xdr:nvSpPr>
        <xdr:cNvPr id="3" name="line 42">
          <a:extLst>
            <a:ext uri="{FF2B5EF4-FFF2-40B4-BE49-F238E27FC236}">
              <a16:creationId xmlns:a16="http://schemas.microsoft.com/office/drawing/2014/main" id="{171E205F-9A0D-4415-9706-C7EEE397297F}"/>
            </a:ext>
          </a:extLst>
        </xdr:cNvPr>
        <xdr:cNvSpPr/>
      </xdr:nvSpPr>
      <xdr:spPr>
        <a:xfrm>
          <a:off x="171450" y="31337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40</xdr:row>
      <xdr:rowOff>0</xdr:rowOff>
    </xdr:from>
    <xdr:to>
      <xdr:col>20</xdr:col>
      <xdr:colOff>950595</xdr:colOff>
      <xdr:row>40</xdr:row>
      <xdr:rowOff>0</xdr:rowOff>
    </xdr:to>
    <xdr:sp macro="" textlink="">
      <xdr:nvSpPr>
        <xdr:cNvPr id="4" name="line 119">
          <a:extLst>
            <a:ext uri="{FF2B5EF4-FFF2-40B4-BE49-F238E27FC236}">
              <a16:creationId xmlns:a16="http://schemas.microsoft.com/office/drawing/2014/main" id="{065C06E2-2326-4BBA-B52F-F3B1123A7FB7}"/>
            </a:ext>
          </a:extLst>
        </xdr:cNvPr>
        <xdr:cNvSpPr/>
      </xdr:nvSpPr>
      <xdr:spPr>
        <a:xfrm>
          <a:off x="171450" y="52959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57</xdr:row>
      <xdr:rowOff>0</xdr:rowOff>
    </xdr:from>
    <xdr:to>
      <xdr:col>20</xdr:col>
      <xdr:colOff>950595</xdr:colOff>
      <xdr:row>57</xdr:row>
      <xdr:rowOff>0</xdr:rowOff>
    </xdr:to>
    <xdr:sp macro="" textlink="">
      <xdr:nvSpPr>
        <xdr:cNvPr id="5" name="line 196">
          <a:extLst>
            <a:ext uri="{FF2B5EF4-FFF2-40B4-BE49-F238E27FC236}">
              <a16:creationId xmlns:a16="http://schemas.microsoft.com/office/drawing/2014/main" id="{8ABD5B2F-047C-420B-8253-B7D6E14F4296}"/>
            </a:ext>
          </a:extLst>
        </xdr:cNvPr>
        <xdr:cNvSpPr/>
      </xdr:nvSpPr>
      <xdr:spPr>
        <a:xfrm>
          <a:off x="171450" y="74580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75</xdr:row>
      <xdr:rowOff>0</xdr:rowOff>
    </xdr:from>
    <xdr:to>
      <xdr:col>20</xdr:col>
      <xdr:colOff>950595</xdr:colOff>
      <xdr:row>75</xdr:row>
      <xdr:rowOff>0</xdr:rowOff>
    </xdr:to>
    <xdr:sp macro="" textlink="">
      <xdr:nvSpPr>
        <xdr:cNvPr id="6" name="line 259">
          <a:extLst>
            <a:ext uri="{FF2B5EF4-FFF2-40B4-BE49-F238E27FC236}">
              <a16:creationId xmlns:a16="http://schemas.microsoft.com/office/drawing/2014/main" id="{9E8EA3BB-837F-43B2-B041-D73DAFD0A4FD}"/>
            </a:ext>
          </a:extLst>
        </xdr:cNvPr>
        <xdr:cNvSpPr/>
      </xdr:nvSpPr>
      <xdr:spPr>
        <a:xfrm>
          <a:off x="171450" y="96774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92</xdr:row>
      <xdr:rowOff>0</xdr:rowOff>
    </xdr:from>
    <xdr:to>
      <xdr:col>20</xdr:col>
      <xdr:colOff>950595</xdr:colOff>
      <xdr:row>92</xdr:row>
      <xdr:rowOff>0</xdr:rowOff>
    </xdr:to>
    <xdr:sp macro="" textlink="">
      <xdr:nvSpPr>
        <xdr:cNvPr id="7" name="line 336">
          <a:extLst>
            <a:ext uri="{FF2B5EF4-FFF2-40B4-BE49-F238E27FC236}">
              <a16:creationId xmlns:a16="http://schemas.microsoft.com/office/drawing/2014/main" id="{D58052A4-7531-4B33-B307-FF9694722C97}"/>
            </a:ext>
          </a:extLst>
        </xdr:cNvPr>
        <xdr:cNvSpPr/>
      </xdr:nvSpPr>
      <xdr:spPr>
        <a:xfrm>
          <a:off x="171450" y="118395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109</xdr:row>
      <xdr:rowOff>0</xdr:rowOff>
    </xdr:from>
    <xdr:to>
      <xdr:col>20</xdr:col>
      <xdr:colOff>950595</xdr:colOff>
      <xdr:row>109</xdr:row>
      <xdr:rowOff>0</xdr:rowOff>
    </xdr:to>
    <xdr:sp macro="" textlink="">
      <xdr:nvSpPr>
        <xdr:cNvPr id="8" name="line 413">
          <a:extLst>
            <a:ext uri="{FF2B5EF4-FFF2-40B4-BE49-F238E27FC236}">
              <a16:creationId xmlns:a16="http://schemas.microsoft.com/office/drawing/2014/main" id="{908F709B-5901-43CD-B4EA-A74603AC866F}"/>
            </a:ext>
          </a:extLst>
        </xdr:cNvPr>
        <xdr:cNvSpPr/>
      </xdr:nvSpPr>
      <xdr:spPr>
        <a:xfrm>
          <a:off x="171450" y="140017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124</xdr:row>
      <xdr:rowOff>0</xdr:rowOff>
    </xdr:from>
    <xdr:to>
      <xdr:col>20</xdr:col>
      <xdr:colOff>950595</xdr:colOff>
      <xdr:row>124</xdr:row>
      <xdr:rowOff>0</xdr:rowOff>
    </xdr:to>
    <xdr:sp macro="" textlink="">
      <xdr:nvSpPr>
        <xdr:cNvPr id="9" name="line 448">
          <a:extLst>
            <a:ext uri="{FF2B5EF4-FFF2-40B4-BE49-F238E27FC236}">
              <a16:creationId xmlns:a16="http://schemas.microsoft.com/office/drawing/2014/main" id="{70F51694-EACF-478F-9FCD-C7F75CD6D328}"/>
            </a:ext>
          </a:extLst>
        </xdr:cNvPr>
        <xdr:cNvSpPr/>
      </xdr:nvSpPr>
      <xdr:spPr>
        <a:xfrm>
          <a:off x="171450" y="161925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142</xdr:row>
      <xdr:rowOff>0</xdr:rowOff>
    </xdr:from>
    <xdr:to>
      <xdr:col>20</xdr:col>
      <xdr:colOff>950595</xdr:colOff>
      <xdr:row>142</xdr:row>
      <xdr:rowOff>0</xdr:rowOff>
    </xdr:to>
    <xdr:sp macro="" textlink="">
      <xdr:nvSpPr>
        <xdr:cNvPr id="10" name="line 511">
          <a:extLst>
            <a:ext uri="{FF2B5EF4-FFF2-40B4-BE49-F238E27FC236}">
              <a16:creationId xmlns:a16="http://schemas.microsoft.com/office/drawing/2014/main" id="{99ADDB18-D7DB-4A41-85C4-61A3CBB643A4}"/>
            </a:ext>
          </a:extLst>
        </xdr:cNvPr>
        <xdr:cNvSpPr/>
      </xdr:nvSpPr>
      <xdr:spPr>
        <a:xfrm>
          <a:off x="171450" y="184118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159</xdr:row>
      <xdr:rowOff>0</xdr:rowOff>
    </xdr:from>
    <xdr:to>
      <xdr:col>20</xdr:col>
      <xdr:colOff>950595</xdr:colOff>
      <xdr:row>159</xdr:row>
      <xdr:rowOff>0</xdr:rowOff>
    </xdr:to>
    <xdr:sp macro="" textlink="">
      <xdr:nvSpPr>
        <xdr:cNvPr id="11" name="line 560">
          <a:extLst>
            <a:ext uri="{FF2B5EF4-FFF2-40B4-BE49-F238E27FC236}">
              <a16:creationId xmlns:a16="http://schemas.microsoft.com/office/drawing/2014/main" id="{8979C7A0-4512-461C-92AD-B9C6E6A0424A}"/>
            </a:ext>
          </a:extLst>
        </xdr:cNvPr>
        <xdr:cNvSpPr/>
      </xdr:nvSpPr>
      <xdr:spPr>
        <a:xfrm>
          <a:off x="171450" y="205835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174</xdr:row>
      <xdr:rowOff>0</xdr:rowOff>
    </xdr:from>
    <xdr:to>
      <xdr:col>20</xdr:col>
      <xdr:colOff>950595</xdr:colOff>
      <xdr:row>174</xdr:row>
      <xdr:rowOff>0</xdr:rowOff>
    </xdr:to>
    <xdr:sp macro="" textlink="">
      <xdr:nvSpPr>
        <xdr:cNvPr id="12" name="line 595">
          <a:extLst>
            <a:ext uri="{FF2B5EF4-FFF2-40B4-BE49-F238E27FC236}">
              <a16:creationId xmlns:a16="http://schemas.microsoft.com/office/drawing/2014/main" id="{7CBA0A84-1560-431B-A76A-5D63D28AFD3D}"/>
            </a:ext>
          </a:extLst>
        </xdr:cNvPr>
        <xdr:cNvSpPr/>
      </xdr:nvSpPr>
      <xdr:spPr>
        <a:xfrm>
          <a:off x="171450" y="227742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192</xdr:row>
      <xdr:rowOff>0</xdr:rowOff>
    </xdr:from>
    <xdr:to>
      <xdr:col>20</xdr:col>
      <xdr:colOff>950595</xdr:colOff>
      <xdr:row>192</xdr:row>
      <xdr:rowOff>0</xdr:rowOff>
    </xdr:to>
    <xdr:sp macro="" textlink="">
      <xdr:nvSpPr>
        <xdr:cNvPr id="13" name="line 665">
          <a:extLst>
            <a:ext uri="{FF2B5EF4-FFF2-40B4-BE49-F238E27FC236}">
              <a16:creationId xmlns:a16="http://schemas.microsoft.com/office/drawing/2014/main" id="{8F23560E-D7FF-43C6-8B8B-E86C35779E62}"/>
            </a:ext>
          </a:extLst>
        </xdr:cNvPr>
        <xdr:cNvSpPr/>
      </xdr:nvSpPr>
      <xdr:spPr>
        <a:xfrm>
          <a:off x="171450" y="249840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209</xdr:row>
      <xdr:rowOff>0</xdr:rowOff>
    </xdr:from>
    <xdr:to>
      <xdr:col>20</xdr:col>
      <xdr:colOff>950595</xdr:colOff>
      <xdr:row>209</xdr:row>
      <xdr:rowOff>0</xdr:rowOff>
    </xdr:to>
    <xdr:sp macro="" textlink="">
      <xdr:nvSpPr>
        <xdr:cNvPr id="14" name="line 714">
          <a:extLst>
            <a:ext uri="{FF2B5EF4-FFF2-40B4-BE49-F238E27FC236}">
              <a16:creationId xmlns:a16="http://schemas.microsoft.com/office/drawing/2014/main" id="{B36BBC71-1082-4EEB-A750-2C58B714594A}"/>
            </a:ext>
          </a:extLst>
        </xdr:cNvPr>
        <xdr:cNvSpPr/>
      </xdr:nvSpPr>
      <xdr:spPr>
        <a:xfrm>
          <a:off x="171450" y="271557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226</xdr:row>
      <xdr:rowOff>0</xdr:rowOff>
    </xdr:from>
    <xdr:to>
      <xdr:col>20</xdr:col>
      <xdr:colOff>950595</xdr:colOff>
      <xdr:row>226</xdr:row>
      <xdr:rowOff>0</xdr:rowOff>
    </xdr:to>
    <xdr:sp macro="" textlink="">
      <xdr:nvSpPr>
        <xdr:cNvPr id="15" name="line 777">
          <a:extLst>
            <a:ext uri="{FF2B5EF4-FFF2-40B4-BE49-F238E27FC236}">
              <a16:creationId xmlns:a16="http://schemas.microsoft.com/office/drawing/2014/main" id="{9AE309BC-608D-44C9-875F-A3EFB38B8DAD}"/>
            </a:ext>
          </a:extLst>
        </xdr:cNvPr>
        <xdr:cNvSpPr/>
      </xdr:nvSpPr>
      <xdr:spPr>
        <a:xfrm>
          <a:off x="171450" y="293274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244</xdr:row>
      <xdr:rowOff>0</xdr:rowOff>
    </xdr:from>
    <xdr:to>
      <xdr:col>20</xdr:col>
      <xdr:colOff>950595</xdr:colOff>
      <xdr:row>244</xdr:row>
      <xdr:rowOff>0</xdr:rowOff>
    </xdr:to>
    <xdr:sp macro="" textlink="">
      <xdr:nvSpPr>
        <xdr:cNvPr id="16" name="line 861">
          <a:extLst>
            <a:ext uri="{FF2B5EF4-FFF2-40B4-BE49-F238E27FC236}">
              <a16:creationId xmlns:a16="http://schemas.microsoft.com/office/drawing/2014/main" id="{81F189D5-C665-42D4-A5B4-A41E7A236BBD}"/>
            </a:ext>
          </a:extLst>
        </xdr:cNvPr>
        <xdr:cNvSpPr/>
      </xdr:nvSpPr>
      <xdr:spPr>
        <a:xfrm>
          <a:off x="171450" y="314896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262</xdr:row>
      <xdr:rowOff>0</xdr:rowOff>
    </xdr:from>
    <xdr:to>
      <xdr:col>20</xdr:col>
      <xdr:colOff>950595</xdr:colOff>
      <xdr:row>262</xdr:row>
      <xdr:rowOff>0</xdr:rowOff>
    </xdr:to>
    <xdr:sp macro="" textlink="">
      <xdr:nvSpPr>
        <xdr:cNvPr id="17" name="line 931">
          <a:extLst>
            <a:ext uri="{FF2B5EF4-FFF2-40B4-BE49-F238E27FC236}">
              <a16:creationId xmlns:a16="http://schemas.microsoft.com/office/drawing/2014/main" id="{A8A3220D-2E88-43A5-B5B6-E7CDD8C5968F}"/>
            </a:ext>
          </a:extLst>
        </xdr:cNvPr>
        <xdr:cNvSpPr/>
      </xdr:nvSpPr>
      <xdr:spPr>
        <a:xfrm>
          <a:off x="171450" y="336994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280</xdr:row>
      <xdr:rowOff>0</xdr:rowOff>
    </xdr:from>
    <xdr:to>
      <xdr:col>20</xdr:col>
      <xdr:colOff>950595</xdr:colOff>
      <xdr:row>280</xdr:row>
      <xdr:rowOff>0</xdr:rowOff>
    </xdr:to>
    <xdr:sp macro="" textlink="">
      <xdr:nvSpPr>
        <xdr:cNvPr id="18" name="line 980">
          <a:extLst>
            <a:ext uri="{FF2B5EF4-FFF2-40B4-BE49-F238E27FC236}">
              <a16:creationId xmlns:a16="http://schemas.microsoft.com/office/drawing/2014/main" id="{B6294419-3051-44FE-A21A-EA2B1B096241}"/>
            </a:ext>
          </a:extLst>
        </xdr:cNvPr>
        <xdr:cNvSpPr/>
      </xdr:nvSpPr>
      <xdr:spPr>
        <a:xfrm>
          <a:off x="171450" y="359187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298</xdr:row>
      <xdr:rowOff>0</xdr:rowOff>
    </xdr:from>
    <xdr:to>
      <xdr:col>20</xdr:col>
      <xdr:colOff>950595</xdr:colOff>
      <xdr:row>298</xdr:row>
      <xdr:rowOff>0</xdr:rowOff>
    </xdr:to>
    <xdr:sp macro="" textlink="">
      <xdr:nvSpPr>
        <xdr:cNvPr id="19" name="line 1057">
          <a:extLst>
            <a:ext uri="{FF2B5EF4-FFF2-40B4-BE49-F238E27FC236}">
              <a16:creationId xmlns:a16="http://schemas.microsoft.com/office/drawing/2014/main" id="{84514627-E8E7-47FC-AE18-622F13573A10}"/>
            </a:ext>
          </a:extLst>
        </xdr:cNvPr>
        <xdr:cNvSpPr/>
      </xdr:nvSpPr>
      <xdr:spPr>
        <a:xfrm>
          <a:off x="171450" y="381285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318</xdr:row>
      <xdr:rowOff>0</xdr:rowOff>
    </xdr:from>
    <xdr:to>
      <xdr:col>20</xdr:col>
      <xdr:colOff>950595</xdr:colOff>
      <xdr:row>318</xdr:row>
      <xdr:rowOff>0</xdr:rowOff>
    </xdr:to>
    <xdr:sp macro="" textlink="">
      <xdr:nvSpPr>
        <xdr:cNvPr id="20" name="line 1148">
          <a:extLst>
            <a:ext uri="{FF2B5EF4-FFF2-40B4-BE49-F238E27FC236}">
              <a16:creationId xmlns:a16="http://schemas.microsoft.com/office/drawing/2014/main" id="{A6F89FAE-1665-48BE-A7EC-8FB70169516D}"/>
            </a:ext>
          </a:extLst>
        </xdr:cNvPr>
        <xdr:cNvSpPr/>
      </xdr:nvSpPr>
      <xdr:spPr>
        <a:xfrm>
          <a:off x="171450" y="403288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335</xdr:row>
      <xdr:rowOff>0</xdr:rowOff>
    </xdr:from>
    <xdr:to>
      <xdr:col>20</xdr:col>
      <xdr:colOff>950595</xdr:colOff>
      <xdr:row>335</xdr:row>
      <xdr:rowOff>0</xdr:rowOff>
    </xdr:to>
    <xdr:sp macro="" textlink="">
      <xdr:nvSpPr>
        <xdr:cNvPr id="21" name="line 1225">
          <a:extLst>
            <a:ext uri="{FF2B5EF4-FFF2-40B4-BE49-F238E27FC236}">
              <a16:creationId xmlns:a16="http://schemas.microsoft.com/office/drawing/2014/main" id="{2B20FEC4-C09C-45ED-8DAB-387342B508E6}"/>
            </a:ext>
          </a:extLst>
        </xdr:cNvPr>
        <xdr:cNvSpPr/>
      </xdr:nvSpPr>
      <xdr:spPr>
        <a:xfrm>
          <a:off x="171450" y="424910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352</xdr:row>
      <xdr:rowOff>0</xdr:rowOff>
    </xdr:from>
    <xdr:to>
      <xdr:col>20</xdr:col>
      <xdr:colOff>950595</xdr:colOff>
      <xdr:row>352</xdr:row>
      <xdr:rowOff>0</xdr:rowOff>
    </xdr:to>
    <xdr:sp macro="" textlink="">
      <xdr:nvSpPr>
        <xdr:cNvPr id="22" name="line 1302">
          <a:extLst>
            <a:ext uri="{FF2B5EF4-FFF2-40B4-BE49-F238E27FC236}">
              <a16:creationId xmlns:a16="http://schemas.microsoft.com/office/drawing/2014/main" id="{6A750080-28EA-43CB-86E1-CF21CD862635}"/>
            </a:ext>
          </a:extLst>
        </xdr:cNvPr>
        <xdr:cNvSpPr/>
      </xdr:nvSpPr>
      <xdr:spPr>
        <a:xfrm>
          <a:off x="171450" y="446532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370</xdr:row>
      <xdr:rowOff>0</xdr:rowOff>
    </xdr:from>
    <xdr:to>
      <xdr:col>20</xdr:col>
      <xdr:colOff>950595</xdr:colOff>
      <xdr:row>370</xdr:row>
      <xdr:rowOff>0</xdr:rowOff>
    </xdr:to>
    <xdr:sp macro="" textlink="">
      <xdr:nvSpPr>
        <xdr:cNvPr id="23" name="line 1386">
          <a:extLst>
            <a:ext uri="{FF2B5EF4-FFF2-40B4-BE49-F238E27FC236}">
              <a16:creationId xmlns:a16="http://schemas.microsoft.com/office/drawing/2014/main" id="{4E38188B-8472-4F56-9FD6-06F3C4836220}"/>
            </a:ext>
          </a:extLst>
        </xdr:cNvPr>
        <xdr:cNvSpPr/>
      </xdr:nvSpPr>
      <xdr:spPr>
        <a:xfrm>
          <a:off x="171450" y="468153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388</xdr:row>
      <xdr:rowOff>0</xdr:rowOff>
    </xdr:from>
    <xdr:to>
      <xdr:col>20</xdr:col>
      <xdr:colOff>950595</xdr:colOff>
      <xdr:row>388</xdr:row>
      <xdr:rowOff>0</xdr:rowOff>
    </xdr:to>
    <xdr:sp macro="" textlink="">
      <xdr:nvSpPr>
        <xdr:cNvPr id="24" name="line 1463">
          <a:extLst>
            <a:ext uri="{FF2B5EF4-FFF2-40B4-BE49-F238E27FC236}">
              <a16:creationId xmlns:a16="http://schemas.microsoft.com/office/drawing/2014/main" id="{95E6C89F-F4C3-4BFC-90F5-1941BA42C3A4}"/>
            </a:ext>
          </a:extLst>
        </xdr:cNvPr>
        <xdr:cNvSpPr/>
      </xdr:nvSpPr>
      <xdr:spPr>
        <a:xfrm>
          <a:off x="171450" y="490251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405</xdr:row>
      <xdr:rowOff>0</xdr:rowOff>
    </xdr:from>
    <xdr:to>
      <xdr:col>20</xdr:col>
      <xdr:colOff>950595</xdr:colOff>
      <xdr:row>405</xdr:row>
      <xdr:rowOff>0</xdr:rowOff>
    </xdr:to>
    <xdr:sp macro="" textlink="">
      <xdr:nvSpPr>
        <xdr:cNvPr id="25" name="line 1526">
          <a:extLst>
            <a:ext uri="{FF2B5EF4-FFF2-40B4-BE49-F238E27FC236}">
              <a16:creationId xmlns:a16="http://schemas.microsoft.com/office/drawing/2014/main" id="{3F505AC6-5C0B-4E78-8925-3D2E739561B3}"/>
            </a:ext>
          </a:extLst>
        </xdr:cNvPr>
        <xdr:cNvSpPr/>
      </xdr:nvSpPr>
      <xdr:spPr>
        <a:xfrm>
          <a:off x="171450" y="511968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422</xdr:row>
      <xdr:rowOff>0</xdr:rowOff>
    </xdr:from>
    <xdr:to>
      <xdr:col>20</xdr:col>
      <xdr:colOff>950595</xdr:colOff>
      <xdr:row>422</xdr:row>
      <xdr:rowOff>0</xdr:rowOff>
    </xdr:to>
    <xdr:sp macro="" textlink="">
      <xdr:nvSpPr>
        <xdr:cNvPr id="26" name="line 1603">
          <a:extLst>
            <a:ext uri="{FF2B5EF4-FFF2-40B4-BE49-F238E27FC236}">
              <a16:creationId xmlns:a16="http://schemas.microsoft.com/office/drawing/2014/main" id="{3A6E62AB-7AD9-4169-85D6-BACF37B141C7}"/>
            </a:ext>
          </a:extLst>
        </xdr:cNvPr>
        <xdr:cNvSpPr/>
      </xdr:nvSpPr>
      <xdr:spPr>
        <a:xfrm>
          <a:off x="171450" y="533590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439</xdr:row>
      <xdr:rowOff>0</xdr:rowOff>
    </xdr:from>
    <xdr:to>
      <xdr:col>20</xdr:col>
      <xdr:colOff>950595</xdr:colOff>
      <xdr:row>439</xdr:row>
      <xdr:rowOff>0</xdr:rowOff>
    </xdr:to>
    <xdr:sp macro="" textlink="">
      <xdr:nvSpPr>
        <xdr:cNvPr id="27" name="line 1680">
          <a:extLst>
            <a:ext uri="{FF2B5EF4-FFF2-40B4-BE49-F238E27FC236}">
              <a16:creationId xmlns:a16="http://schemas.microsoft.com/office/drawing/2014/main" id="{ABA3BCB0-A02B-4AAE-9584-21171E882FE2}"/>
            </a:ext>
          </a:extLst>
        </xdr:cNvPr>
        <xdr:cNvSpPr/>
      </xdr:nvSpPr>
      <xdr:spPr>
        <a:xfrm>
          <a:off x="171450" y="555212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457</xdr:row>
      <xdr:rowOff>0</xdr:rowOff>
    </xdr:from>
    <xdr:to>
      <xdr:col>20</xdr:col>
      <xdr:colOff>950595</xdr:colOff>
      <xdr:row>457</xdr:row>
      <xdr:rowOff>0</xdr:rowOff>
    </xdr:to>
    <xdr:sp macro="" textlink="">
      <xdr:nvSpPr>
        <xdr:cNvPr id="28" name="line 1736">
          <a:extLst>
            <a:ext uri="{FF2B5EF4-FFF2-40B4-BE49-F238E27FC236}">
              <a16:creationId xmlns:a16="http://schemas.microsoft.com/office/drawing/2014/main" id="{7BCA4DB9-B67B-4446-BC1C-E2E168F39AFA}"/>
            </a:ext>
          </a:extLst>
        </xdr:cNvPr>
        <xdr:cNvSpPr/>
      </xdr:nvSpPr>
      <xdr:spPr>
        <a:xfrm>
          <a:off x="171450" y="577405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475</xdr:row>
      <xdr:rowOff>0</xdr:rowOff>
    </xdr:from>
    <xdr:to>
      <xdr:col>20</xdr:col>
      <xdr:colOff>950595</xdr:colOff>
      <xdr:row>475</xdr:row>
      <xdr:rowOff>0</xdr:rowOff>
    </xdr:to>
    <xdr:sp macro="" textlink="">
      <xdr:nvSpPr>
        <xdr:cNvPr id="29" name="line 1820">
          <a:extLst>
            <a:ext uri="{FF2B5EF4-FFF2-40B4-BE49-F238E27FC236}">
              <a16:creationId xmlns:a16="http://schemas.microsoft.com/office/drawing/2014/main" id="{0A8B717F-494E-4768-98F4-A1200F69B468}"/>
            </a:ext>
          </a:extLst>
        </xdr:cNvPr>
        <xdr:cNvSpPr/>
      </xdr:nvSpPr>
      <xdr:spPr>
        <a:xfrm>
          <a:off x="171450" y="599027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490</xdr:row>
      <xdr:rowOff>0</xdr:rowOff>
    </xdr:from>
    <xdr:to>
      <xdr:col>20</xdr:col>
      <xdr:colOff>950595</xdr:colOff>
      <xdr:row>490</xdr:row>
      <xdr:rowOff>0</xdr:rowOff>
    </xdr:to>
    <xdr:sp macro="" textlink="">
      <xdr:nvSpPr>
        <xdr:cNvPr id="30" name="line 1855">
          <a:extLst>
            <a:ext uri="{FF2B5EF4-FFF2-40B4-BE49-F238E27FC236}">
              <a16:creationId xmlns:a16="http://schemas.microsoft.com/office/drawing/2014/main" id="{EF436CE9-41A5-489D-9E19-95C9934F5726}"/>
            </a:ext>
          </a:extLst>
        </xdr:cNvPr>
        <xdr:cNvSpPr/>
      </xdr:nvSpPr>
      <xdr:spPr>
        <a:xfrm>
          <a:off x="171450" y="620934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508</xdr:row>
      <xdr:rowOff>0</xdr:rowOff>
    </xdr:from>
    <xdr:to>
      <xdr:col>20</xdr:col>
      <xdr:colOff>950595</xdr:colOff>
      <xdr:row>508</xdr:row>
      <xdr:rowOff>0</xdr:rowOff>
    </xdr:to>
    <xdr:sp macro="" textlink="">
      <xdr:nvSpPr>
        <xdr:cNvPr id="31" name="line 1932">
          <a:extLst>
            <a:ext uri="{FF2B5EF4-FFF2-40B4-BE49-F238E27FC236}">
              <a16:creationId xmlns:a16="http://schemas.microsoft.com/office/drawing/2014/main" id="{9BF66200-98D9-4E4F-94E8-1B6E7067A20C}"/>
            </a:ext>
          </a:extLst>
        </xdr:cNvPr>
        <xdr:cNvSpPr/>
      </xdr:nvSpPr>
      <xdr:spPr>
        <a:xfrm>
          <a:off x="171450" y="643032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525</xdr:row>
      <xdr:rowOff>0</xdr:rowOff>
    </xdr:from>
    <xdr:to>
      <xdr:col>20</xdr:col>
      <xdr:colOff>950595</xdr:colOff>
      <xdr:row>525</xdr:row>
      <xdr:rowOff>0</xdr:rowOff>
    </xdr:to>
    <xdr:sp macro="" textlink="">
      <xdr:nvSpPr>
        <xdr:cNvPr id="32" name="line 1995">
          <a:extLst>
            <a:ext uri="{FF2B5EF4-FFF2-40B4-BE49-F238E27FC236}">
              <a16:creationId xmlns:a16="http://schemas.microsoft.com/office/drawing/2014/main" id="{A363CB73-D26A-40E0-82AC-69928A4DB008}"/>
            </a:ext>
          </a:extLst>
        </xdr:cNvPr>
        <xdr:cNvSpPr/>
      </xdr:nvSpPr>
      <xdr:spPr>
        <a:xfrm>
          <a:off x="171450" y="664749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542</xdr:row>
      <xdr:rowOff>0</xdr:rowOff>
    </xdr:from>
    <xdr:to>
      <xdr:col>20</xdr:col>
      <xdr:colOff>950595</xdr:colOff>
      <xdr:row>542</xdr:row>
      <xdr:rowOff>0</xdr:rowOff>
    </xdr:to>
    <xdr:sp macro="" textlink="">
      <xdr:nvSpPr>
        <xdr:cNvPr id="33" name="line 2072">
          <a:extLst>
            <a:ext uri="{FF2B5EF4-FFF2-40B4-BE49-F238E27FC236}">
              <a16:creationId xmlns:a16="http://schemas.microsoft.com/office/drawing/2014/main" id="{7DE49AE9-15FF-4373-BFAB-7DB021FF6957}"/>
            </a:ext>
          </a:extLst>
        </xdr:cNvPr>
        <xdr:cNvSpPr/>
      </xdr:nvSpPr>
      <xdr:spPr>
        <a:xfrm>
          <a:off x="171450" y="686371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562</xdr:row>
      <xdr:rowOff>0</xdr:rowOff>
    </xdr:from>
    <xdr:to>
      <xdr:col>20</xdr:col>
      <xdr:colOff>950595</xdr:colOff>
      <xdr:row>562</xdr:row>
      <xdr:rowOff>0</xdr:rowOff>
    </xdr:to>
    <xdr:sp macro="" textlink="">
      <xdr:nvSpPr>
        <xdr:cNvPr id="34" name="line 2163">
          <a:extLst>
            <a:ext uri="{FF2B5EF4-FFF2-40B4-BE49-F238E27FC236}">
              <a16:creationId xmlns:a16="http://schemas.microsoft.com/office/drawing/2014/main" id="{143CA822-75C0-4760-922D-E5B3D388DBDB}"/>
            </a:ext>
          </a:extLst>
        </xdr:cNvPr>
        <xdr:cNvSpPr/>
      </xdr:nvSpPr>
      <xdr:spPr>
        <a:xfrm>
          <a:off x="171450" y="708374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578</xdr:row>
      <xdr:rowOff>0</xdr:rowOff>
    </xdr:from>
    <xdr:to>
      <xdr:col>20</xdr:col>
      <xdr:colOff>950595</xdr:colOff>
      <xdr:row>578</xdr:row>
      <xdr:rowOff>0</xdr:rowOff>
    </xdr:to>
    <xdr:sp macro="" textlink="">
      <xdr:nvSpPr>
        <xdr:cNvPr id="35" name="line 2205">
          <a:extLst>
            <a:ext uri="{FF2B5EF4-FFF2-40B4-BE49-F238E27FC236}">
              <a16:creationId xmlns:a16="http://schemas.microsoft.com/office/drawing/2014/main" id="{2D842B31-94E7-44EC-A0A2-7AC553053251}"/>
            </a:ext>
          </a:extLst>
        </xdr:cNvPr>
        <xdr:cNvSpPr/>
      </xdr:nvSpPr>
      <xdr:spPr>
        <a:xfrm>
          <a:off x="171450" y="730186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595</xdr:row>
      <xdr:rowOff>0</xdr:rowOff>
    </xdr:from>
    <xdr:to>
      <xdr:col>20</xdr:col>
      <xdr:colOff>950595</xdr:colOff>
      <xdr:row>595</xdr:row>
      <xdr:rowOff>0</xdr:rowOff>
    </xdr:to>
    <xdr:sp macro="" textlink="">
      <xdr:nvSpPr>
        <xdr:cNvPr id="36" name="line 2282">
          <a:extLst>
            <a:ext uri="{FF2B5EF4-FFF2-40B4-BE49-F238E27FC236}">
              <a16:creationId xmlns:a16="http://schemas.microsoft.com/office/drawing/2014/main" id="{26F885A6-AE37-4BB0-A8E0-6136C86BCC44}"/>
            </a:ext>
          </a:extLst>
        </xdr:cNvPr>
        <xdr:cNvSpPr/>
      </xdr:nvSpPr>
      <xdr:spPr>
        <a:xfrm>
          <a:off x="171450" y="751808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613</xdr:row>
      <xdr:rowOff>0</xdr:rowOff>
    </xdr:from>
    <xdr:to>
      <xdr:col>20</xdr:col>
      <xdr:colOff>950595</xdr:colOff>
      <xdr:row>613</xdr:row>
      <xdr:rowOff>0</xdr:rowOff>
    </xdr:to>
    <xdr:sp macro="" textlink="">
      <xdr:nvSpPr>
        <xdr:cNvPr id="37" name="line 2359">
          <a:extLst>
            <a:ext uri="{FF2B5EF4-FFF2-40B4-BE49-F238E27FC236}">
              <a16:creationId xmlns:a16="http://schemas.microsoft.com/office/drawing/2014/main" id="{824AB254-DF37-4428-BB9E-4BBF492F5BFA}"/>
            </a:ext>
          </a:extLst>
        </xdr:cNvPr>
        <xdr:cNvSpPr/>
      </xdr:nvSpPr>
      <xdr:spPr>
        <a:xfrm>
          <a:off x="171450" y="773906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630</xdr:row>
      <xdr:rowOff>0</xdr:rowOff>
    </xdr:from>
    <xdr:to>
      <xdr:col>20</xdr:col>
      <xdr:colOff>950595</xdr:colOff>
      <xdr:row>630</xdr:row>
      <xdr:rowOff>0</xdr:rowOff>
    </xdr:to>
    <xdr:sp macro="" textlink="">
      <xdr:nvSpPr>
        <xdr:cNvPr id="38" name="line 2429">
          <a:extLst>
            <a:ext uri="{FF2B5EF4-FFF2-40B4-BE49-F238E27FC236}">
              <a16:creationId xmlns:a16="http://schemas.microsoft.com/office/drawing/2014/main" id="{B0E1E526-91D5-441B-ADF2-0BAB12022C40}"/>
            </a:ext>
          </a:extLst>
        </xdr:cNvPr>
        <xdr:cNvSpPr/>
      </xdr:nvSpPr>
      <xdr:spPr>
        <a:xfrm>
          <a:off x="171450" y="795528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649</xdr:row>
      <xdr:rowOff>0</xdr:rowOff>
    </xdr:from>
    <xdr:to>
      <xdr:col>20</xdr:col>
      <xdr:colOff>950595</xdr:colOff>
      <xdr:row>649</xdr:row>
      <xdr:rowOff>0</xdr:rowOff>
    </xdr:to>
    <xdr:sp macro="" textlink="">
      <xdr:nvSpPr>
        <xdr:cNvPr id="39" name="line 2520">
          <a:extLst>
            <a:ext uri="{FF2B5EF4-FFF2-40B4-BE49-F238E27FC236}">
              <a16:creationId xmlns:a16="http://schemas.microsoft.com/office/drawing/2014/main" id="{E6ADD287-D10B-42E6-95A5-A339FE45BB73}"/>
            </a:ext>
          </a:extLst>
        </xdr:cNvPr>
        <xdr:cNvSpPr/>
      </xdr:nvSpPr>
      <xdr:spPr>
        <a:xfrm>
          <a:off x="171450" y="817054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666</xdr:row>
      <xdr:rowOff>0</xdr:rowOff>
    </xdr:from>
    <xdr:to>
      <xdr:col>20</xdr:col>
      <xdr:colOff>950595</xdr:colOff>
      <xdr:row>666</xdr:row>
      <xdr:rowOff>0</xdr:rowOff>
    </xdr:to>
    <xdr:sp macro="" textlink="">
      <xdr:nvSpPr>
        <xdr:cNvPr id="40" name="line 2597">
          <a:extLst>
            <a:ext uri="{FF2B5EF4-FFF2-40B4-BE49-F238E27FC236}">
              <a16:creationId xmlns:a16="http://schemas.microsoft.com/office/drawing/2014/main" id="{95910B6C-27B2-46D7-A03E-B51B5538DC60}"/>
            </a:ext>
          </a:extLst>
        </xdr:cNvPr>
        <xdr:cNvSpPr/>
      </xdr:nvSpPr>
      <xdr:spPr>
        <a:xfrm>
          <a:off x="171450" y="838676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684</xdr:row>
      <xdr:rowOff>0</xdr:rowOff>
    </xdr:from>
    <xdr:to>
      <xdr:col>20</xdr:col>
      <xdr:colOff>950595</xdr:colOff>
      <xdr:row>684</xdr:row>
      <xdr:rowOff>0</xdr:rowOff>
    </xdr:to>
    <xdr:sp macro="" textlink="">
      <xdr:nvSpPr>
        <xdr:cNvPr id="41" name="line 2667">
          <a:extLst>
            <a:ext uri="{FF2B5EF4-FFF2-40B4-BE49-F238E27FC236}">
              <a16:creationId xmlns:a16="http://schemas.microsoft.com/office/drawing/2014/main" id="{998F3A37-2FCA-42DF-A65F-E64940D48D6A}"/>
            </a:ext>
          </a:extLst>
        </xdr:cNvPr>
        <xdr:cNvSpPr/>
      </xdr:nvSpPr>
      <xdr:spPr>
        <a:xfrm>
          <a:off x="171450" y="860774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702</xdr:row>
      <xdr:rowOff>0</xdr:rowOff>
    </xdr:from>
    <xdr:to>
      <xdr:col>20</xdr:col>
      <xdr:colOff>950595</xdr:colOff>
      <xdr:row>702</xdr:row>
      <xdr:rowOff>0</xdr:rowOff>
    </xdr:to>
    <xdr:sp macro="" textlink="">
      <xdr:nvSpPr>
        <xdr:cNvPr id="42" name="line 2751">
          <a:extLst>
            <a:ext uri="{FF2B5EF4-FFF2-40B4-BE49-F238E27FC236}">
              <a16:creationId xmlns:a16="http://schemas.microsoft.com/office/drawing/2014/main" id="{DB76EAE1-5634-42DF-AEC7-1B57BE937EF2}"/>
            </a:ext>
          </a:extLst>
        </xdr:cNvPr>
        <xdr:cNvSpPr/>
      </xdr:nvSpPr>
      <xdr:spPr>
        <a:xfrm>
          <a:off x="171450" y="882396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719</xdr:row>
      <xdr:rowOff>0</xdr:rowOff>
    </xdr:from>
    <xdr:to>
      <xdr:col>20</xdr:col>
      <xdr:colOff>950595</xdr:colOff>
      <xdr:row>719</xdr:row>
      <xdr:rowOff>0</xdr:rowOff>
    </xdr:to>
    <xdr:sp macro="" textlink="">
      <xdr:nvSpPr>
        <xdr:cNvPr id="43" name="line 2814">
          <a:extLst>
            <a:ext uri="{FF2B5EF4-FFF2-40B4-BE49-F238E27FC236}">
              <a16:creationId xmlns:a16="http://schemas.microsoft.com/office/drawing/2014/main" id="{C8D5EE4F-26C0-4469-9ED2-2A676B276A90}"/>
            </a:ext>
          </a:extLst>
        </xdr:cNvPr>
        <xdr:cNvSpPr/>
      </xdr:nvSpPr>
      <xdr:spPr>
        <a:xfrm>
          <a:off x="171450" y="904113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737</xdr:row>
      <xdr:rowOff>0</xdr:rowOff>
    </xdr:from>
    <xdr:to>
      <xdr:col>20</xdr:col>
      <xdr:colOff>950595</xdr:colOff>
      <xdr:row>737</xdr:row>
      <xdr:rowOff>0</xdr:rowOff>
    </xdr:to>
    <xdr:sp macro="" textlink="">
      <xdr:nvSpPr>
        <xdr:cNvPr id="44" name="line 2891">
          <a:extLst>
            <a:ext uri="{FF2B5EF4-FFF2-40B4-BE49-F238E27FC236}">
              <a16:creationId xmlns:a16="http://schemas.microsoft.com/office/drawing/2014/main" id="{FAAB6A20-C7D0-471E-96A1-682C93AA2D1D}"/>
            </a:ext>
          </a:extLst>
        </xdr:cNvPr>
        <xdr:cNvSpPr/>
      </xdr:nvSpPr>
      <xdr:spPr>
        <a:xfrm>
          <a:off x="171450" y="926211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754</xdr:row>
      <xdr:rowOff>0</xdr:rowOff>
    </xdr:from>
    <xdr:to>
      <xdr:col>20</xdr:col>
      <xdr:colOff>950595</xdr:colOff>
      <xdr:row>754</xdr:row>
      <xdr:rowOff>0</xdr:rowOff>
    </xdr:to>
    <xdr:sp macro="" textlink="">
      <xdr:nvSpPr>
        <xdr:cNvPr id="45" name="line 2968">
          <a:extLst>
            <a:ext uri="{FF2B5EF4-FFF2-40B4-BE49-F238E27FC236}">
              <a16:creationId xmlns:a16="http://schemas.microsoft.com/office/drawing/2014/main" id="{240325B6-BE98-4A39-B0C0-1F019512515F}"/>
            </a:ext>
          </a:extLst>
        </xdr:cNvPr>
        <xdr:cNvSpPr/>
      </xdr:nvSpPr>
      <xdr:spPr>
        <a:xfrm>
          <a:off x="171450" y="947832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772</xdr:row>
      <xdr:rowOff>0</xdr:rowOff>
    </xdr:from>
    <xdr:to>
      <xdr:col>20</xdr:col>
      <xdr:colOff>950595</xdr:colOff>
      <xdr:row>772</xdr:row>
      <xdr:rowOff>0</xdr:rowOff>
    </xdr:to>
    <xdr:sp macro="" textlink="">
      <xdr:nvSpPr>
        <xdr:cNvPr id="46" name="line 3052">
          <a:extLst>
            <a:ext uri="{FF2B5EF4-FFF2-40B4-BE49-F238E27FC236}">
              <a16:creationId xmlns:a16="http://schemas.microsoft.com/office/drawing/2014/main" id="{5AC5BE32-CDE2-423E-A709-C7F12A3F1A43}"/>
            </a:ext>
          </a:extLst>
        </xdr:cNvPr>
        <xdr:cNvSpPr/>
      </xdr:nvSpPr>
      <xdr:spPr>
        <a:xfrm>
          <a:off x="171450" y="969454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787</xdr:row>
      <xdr:rowOff>0</xdr:rowOff>
    </xdr:from>
    <xdr:to>
      <xdr:col>20</xdr:col>
      <xdr:colOff>950595</xdr:colOff>
      <xdr:row>787</xdr:row>
      <xdr:rowOff>0</xdr:rowOff>
    </xdr:to>
    <xdr:sp macro="" textlink="">
      <xdr:nvSpPr>
        <xdr:cNvPr id="47" name="line 3087">
          <a:extLst>
            <a:ext uri="{FF2B5EF4-FFF2-40B4-BE49-F238E27FC236}">
              <a16:creationId xmlns:a16="http://schemas.microsoft.com/office/drawing/2014/main" id="{AA8A60DA-0512-44E2-B180-43E2B8DC3063}"/>
            </a:ext>
          </a:extLst>
        </xdr:cNvPr>
        <xdr:cNvSpPr/>
      </xdr:nvSpPr>
      <xdr:spPr>
        <a:xfrm>
          <a:off x="171450" y="991362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805</xdr:row>
      <xdr:rowOff>0</xdr:rowOff>
    </xdr:from>
    <xdr:to>
      <xdr:col>20</xdr:col>
      <xdr:colOff>950595</xdr:colOff>
      <xdr:row>805</xdr:row>
      <xdr:rowOff>0</xdr:rowOff>
    </xdr:to>
    <xdr:sp macro="" textlink="">
      <xdr:nvSpPr>
        <xdr:cNvPr id="48" name="line 3164">
          <a:extLst>
            <a:ext uri="{FF2B5EF4-FFF2-40B4-BE49-F238E27FC236}">
              <a16:creationId xmlns:a16="http://schemas.microsoft.com/office/drawing/2014/main" id="{0E7E2CBA-5495-493B-9306-BB7B4103F635}"/>
            </a:ext>
          </a:extLst>
        </xdr:cNvPr>
        <xdr:cNvSpPr/>
      </xdr:nvSpPr>
      <xdr:spPr>
        <a:xfrm>
          <a:off x="171450" y="1013460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823</xdr:row>
      <xdr:rowOff>0</xdr:rowOff>
    </xdr:from>
    <xdr:to>
      <xdr:col>20</xdr:col>
      <xdr:colOff>950595</xdr:colOff>
      <xdr:row>823</xdr:row>
      <xdr:rowOff>0</xdr:rowOff>
    </xdr:to>
    <xdr:sp macro="" textlink="">
      <xdr:nvSpPr>
        <xdr:cNvPr id="49" name="line 3248">
          <a:extLst>
            <a:ext uri="{FF2B5EF4-FFF2-40B4-BE49-F238E27FC236}">
              <a16:creationId xmlns:a16="http://schemas.microsoft.com/office/drawing/2014/main" id="{D9295954-8CEE-4D01-9A3A-EAC63E8011FF}"/>
            </a:ext>
          </a:extLst>
        </xdr:cNvPr>
        <xdr:cNvSpPr/>
      </xdr:nvSpPr>
      <xdr:spPr>
        <a:xfrm>
          <a:off x="171450" y="1035081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841</xdr:row>
      <xdr:rowOff>0</xdr:rowOff>
    </xdr:from>
    <xdr:to>
      <xdr:col>20</xdr:col>
      <xdr:colOff>950595</xdr:colOff>
      <xdr:row>841</xdr:row>
      <xdr:rowOff>0</xdr:rowOff>
    </xdr:to>
    <xdr:sp macro="" textlink="">
      <xdr:nvSpPr>
        <xdr:cNvPr id="50" name="line 3318">
          <a:extLst>
            <a:ext uri="{FF2B5EF4-FFF2-40B4-BE49-F238E27FC236}">
              <a16:creationId xmlns:a16="http://schemas.microsoft.com/office/drawing/2014/main" id="{5CA891C1-35EE-4952-B5A6-115C13499249}"/>
            </a:ext>
          </a:extLst>
        </xdr:cNvPr>
        <xdr:cNvSpPr/>
      </xdr:nvSpPr>
      <xdr:spPr>
        <a:xfrm>
          <a:off x="171450" y="1057179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858</xdr:row>
      <xdr:rowOff>0</xdr:rowOff>
    </xdr:from>
    <xdr:to>
      <xdr:col>20</xdr:col>
      <xdr:colOff>950595</xdr:colOff>
      <xdr:row>858</xdr:row>
      <xdr:rowOff>0</xdr:rowOff>
    </xdr:to>
    <xdr:sp macro="" textlink="">
      <xdr:nvSpPr>
        <xdr:cNvPr id="51" name="line 3367">
          <a:extLst>
            <a:ext uri="{FF2B5EF4-FFF2-40B4-BE49-F238E27FC236}">
              <a16:creationId xmlns:a16="http://schemas.microsoft.com/office/drawing/2014/main" id="{8BAD3439-7D86-43A0-A22C-7FDC9FD1D409}"/>
            </a:ext>
          </a:extLst>
        </xdr:cNvPr>
        <xdr:cNvSpPr/>
      </xdr:nvSpPr>
      <xdr:spPr>
        <a:xfrm>
          <a:off x="171450" y="1078896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877</xdr:row>
      <xdr:rowOff>0</xdr:rowOff>
    </xdr:from>
    <xdr:to>
      <xdr:col>20</xdr:col>
      <xdr:colOff>950595</xdr:colOff>
      <xdr:row>877</xdr:row>
      <xdr:rowOff>0</xdr:rowOff>
    </xdr:to>
    <xdr:sp macro="" textlink="">
      <xdr:nvSpPr>
        <xdr:cNvPr id="52" name="line 3458">
          <a:extLst>
            <a:ext uri="{FF2B5EF4-FFF2-40B4-BE49-F238E27FC236}">
              <a16:creationId xmlns:a16="http://schemas.microsoft.com/office/drawing/2014/main" id="{CD398DFC-BB20-4E41-9FC8-A8302CAD2DDF}"/>
            </a:ext>
          </a:extLst>
        </xdr:cNvPr>
        <xdr:cNvSpPr/>
      </xdr:nvSpPr>
      <xdr:spPr>
        <a:xfrm>
          <a:off x="171450" y="1100423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899</xdr:row>
      <xdr:rowOff>0</xdr:rowOff>
    </xdr:from>
    <xdr:to>
      <xdr:col>20</xdr:col>
      <xdr:colOff>950595</xdr:colOff>
      <xdr:row>899</xdr:row>
      <xdr:rowOff>0</xdr:rowOff>
    </xdr:to>
    <xdr:sp macro="" textlink="">
      <xdr:nvSpPr>
        <xdr:cNvPr id="53" name="line 3563">
          <a:extLst>
            <a:ext uri="{FF2B5EF4-FFF2-40B4-BE49-F238E27FC236}">
              <a16:creationId xmlns:a16="http://schemas.microsoft.com/office/drawing/2014/main" id="{03F6F35C-65F2-4824-88C2-DD8632DEEC01}"/>
            </a:ext>
          </a:extLst>
        </xdr:cNvPr>
        <xdr:cNvSpPr/>
      </xdr:nvSpPr>
      <xdr:spPr>
        <a:xfrm>
          <a:off x="171450" y="1122330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917</xdr:row>
      <xdr:rowOff>0</xdr:rowOff>
    </xdr:from>
    <xdr:to>
      <xdr:col>20</xdr:col>
      <xdr:colOff>950595</xdr:colOff>
      <xdr:row>917</xdr:row>
      <xdr:rowOff>0</xdr:rowOff>
    </xdr:to>
    <xdr:sp macro="" textlink="">
      <xdr:nvSpPr>
        <xdr:cNvPr id="54" name="line 3647">
          <a:extLst>
            <a:ext uri="{FF2B5EF4-FFF2-40B4-BE49-F238E27FC236}">
              <a16:creationId xmlns:a16="http://schemas.microsoft.com/office/drawing/2014/main" id="{9EE51F34-1612-477D-8F61-09B1648E6E1B}"/>
            </a:ext>
          </a:extLst>
        </xdr:cNvPr>
        <xdr:cNvSpPr/>
      </xdr:nvSpPr>
      <xdr:spPr>
        <a:xfrm>
          <a:off x="171450" y="1143952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934</xdr:row>
      <xdr:rowOff>0</xdr:rowOff>
    </xdr:from>
    <xdr:to>
      <xdr:col>20</xdr:col>
      <xdr:colOff>950595</xdr:colOff>
      <xdr:row>934</xdr:row>
      <xdr:rowOff>0</xdr:rowOff>
    </xdr:to>
    <xdr:sp macro="" textlink="">
      <xdr:nvSpPr>
        <xdr:cNvPr id="55" name="line 3703">
          <a:extLst>
            <a:ext uri="{FF2B5EF4-FFF2-40B4-BE49-F238E27FC236}">
              <a16:creationId xmlns:a16="http://schemas.microsoft.com/office/drawing/2014/main" id="{F7BF9CCF-D574-46B1-8791-82DBC04C18B2}"/>
            </a:ext>
          </a:extLst>
        </xdr:cNvPr>
        <xdr:cNvSpPr/>
      </xdr:nvSpPr>
      <xdr:spPr>
        <a:xfrm>
          <a:off x="171450" y="1165669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954</xdr:row>
      <xdr:rowOff>0</xdr:rowOff>
    </xdr:from>
    <xdr:to>
      <xdr:col>20</xdr:col>
      <xdr:colOff>950595</xdr:colOff>
      <xdr:row>954</xdr:row>
      <xdr:rowOff>0</xdr:rowOff>
    </xdr:to>
    <xdr:sp macro="" textlink="">
      <xdr:nvSpPr>
        <xdr:cNvPr id="56" name="line 3801">
          <a:extLst>
            <a:ext uri="{FF2B5EF4-FFF2-40B4-BE49-F238E27FC236}">
              <a16:creationId xmlns:a16="http://schemas.microsoft.com/office/drawing/2014/main" id="{40AC8F3C-029D-47A6-A017-12A6834E2FF6}"/>
            </a:ext>
          </a:extLst>
        </xdr:cNvPr>
        <xdr:cNvSpPr/>
      </xdr:nvSpPr>
      <xdr:spPr>
        <a:xfrm>
          <a:off x="171450" y="1187196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972</xdr:row>
      <xdr:rowOff>0</xdr:rowOff>
    </xdr:from>
    <xdr:to>
      <xdr:col>20</xdr:col>
      <xdr:colOff>950595</xdr:colOff>
      <xdr:row>972</xdr:row>
      <xdr:rowOff>0</xdr:rowOff>
    </xdr:to>
    <xdr:sp macro="" textlink="">
      <xdr:nvSpPr>
        <xdr:cNvPr id="57" name="line 3864">
          <a:extLst>
            <a:ext uri="{FF2B5EF4-FFF2-40B4-BE49-F238E27FC236}">
              <a16:creationId xmlns:a16="http://schemas.microsoft.com/office/drawing/2014/main" id="{477153B1-F962-4D01-B0DE-18581D962C9B}"/>
            </a:ext>
          </a:extLst>
        </xdr:cNvPr>
        <xdr:cNvSpPr/>
      </xdr:nvSpPr>
      <xdr:spPr>
        <a:xfrm>
          <a:off x="171450" y="1209389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990</xdr:row>
      <xdr:rowOff>0</xdr:rowOff>
    </xdr:from>
    <xdr:to>
      <xdr:col>20</xdr:col>
      <xdr:colOff>950595</xdr:colOff>
      <xdr:row>990</xdr:row>
      <xdr:rowOff>0</xdr:rowOff>
    </xdr:to>
    <xdr:sp macro="" textlink="">
      <xdr:nvSpPr>
        <xdr:cNvPr id="58" name="line 3948">
          <a:extLst>
            <a:ext uri="{FF2B5EF4-FFF2-40B4-BE49-F238E27FC236}">
              <a16:creationId xmlns:a16="http://schemas.microsoft.com/office/drawing/2014/main" id="{98D8869F-0CB6-4446-B4FF-9503C1CB688B}"/>
            </a:ext>
          </a:extLst>
        </xdr:cNvPr>
        <xdr:cNvSpPr/>
      </xdr:nvSpPr>
      <xdr:spPr>
        <a:xfrm>
          <a:off x="171450" y="1231011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1007</xdr:row>
      <xdr:rowOff>0</xdr:rowOff>
    </xdr:from>
    <xdr:to>
      <xdr:col>20</xdr:col>
      <xdr:colOff>950595</xdr:colOff>
      <xdr:row>1007</xdr:row>
      <xdr:rowOff>0</xdr:rowOff>
    </xdr:to>
    <xdr:sp macro="" textlink="">
      <xdr:nvSpPr>
        <xdr:cNvPr id="59" name="line 4011">
          <a:extLst>
            <a:ext uri="{FF2B5EF4-FFF2-40B4-BE49-F238E27FC236}">
              <a16:creationId xmlns:a16="http://schemas.microsoft.com/office/drawing/2014/main" id="{5DB7FA71-8AC7-4E76-8B84-333A65049BDD}"/>
            </a:ext>
          </a:extLst>
        </xdr:cNvPr>
        <xdr:cNvSpPr/>
      </xdr:nvSpPr>
      <xdr:spPr>
        <a:xfrm>
          <a:off x="171450" y="1252728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1025</xdr:row>
      <xdr:rowOff>0</xdr:rowOff>
    </xdr:from>
    <xdr:to>
      <xdr:col>20</xdr:col>
      <xdr:colOff>950595</xdr:colOff>
      <xdr:row>1025</xdr:row>
      <xdr:rowOff>0</xdr:rowOff>
    </xdr:to>
    <xdr:sp macro="" textlink="">
      <xdr:nvSpPr>
        <xdr:cNvPr id="60" name="line 4074">
          <a:extLst>
            <a:ext uri="{FF2B5EF4-FFF2-40B4-BE49-F238E27FC236}">
              <a16:creationId xmlns:a16="http://schemas.microsoft.com/office/drawing/2014/main" id="{A520112C-9711-4132-B1CF-F50ADA93D142}"/>
            </a:ext>
          </a:extLst>
        </xdr:cNvPr>
        <xdr:cNvSpPr/>
      </xdr:nvSpPr>
      <xdr:spPr>
        <a:xfrm>
          <a:off x="171450" y="1274921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1042</xdr:row>
      <xdr:rowOff>0</xdr:rowOff>
    </xdr:from>
    <xdr:to>
      <xdr:col>20</xdr:col>
      <xdr:colOff>950595</xdr:colOff>
      <xdr:row>1042</xdr:row>
      <xdr:rowOff>0</xdr:rowOff>
    </xdr:to>
    <xdr:sp macro="" textlink="">
      <xdr:nvSpPr>
        <xdr:cNvPr id="61" name="line 4144">
          <a:extLst>
            <a:ext uri="{FF2B5EF4-FFF2-40B4-BE49-F238E27FC236}">
              <a16:creationId xmlns:a16="http://schemas.microsoft.com/office/drawing/2014/main" id="{BC976D36-DF96-4DD3-8C6A-09FC2157DAA3}"/>
            </a:ext>
          </a:extLst>
        </xdr:cNvPr>
        <xdr:cNvSpPr/>
      </xdr:nvSpPr>
      <xdr:spPr>
        <a:xfrm>
          <a:off x="171450" y="1296543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1057</xdr:row>
      <xdr:rowOff>0</xdr:rowOff>
    </xdr:from>
    <xdr:to>
      <xdr:col>20</xdr:col>
      <xdr:colOff>950595</xdr:colOff>
      <xdr:row>1057</xdr:row>
      <xdr:rowOff>0</xdr:rowOff>
    </xdr:to>
    <xdr:sp macro="" textlink="">
      <xdr:nvSpPr>
        <xdr:cNvPr id="62" name="line 4179">
          <a:extLst>
            <a:ext uri="{FF2B5EF4-FFF2-40B4-BE49-F238E27FC236}">
              <a16:creationId xmlns:a16="http://schemas.microsoft.com/office/drawing/2014/main" id="{C3536002-802E-4768-B4E6-0EB881211563}"/>
            </a:ext>
          </a:extLst>
        </xdr:cNvPr>
        <xdr:cNvSpPr/>
      </xdr:nvSpPr>
      <xdr:spPr>
        <a:xfrm>
          <a:off x="171450" y="1318450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1075</xdr:row>
      <xdr:rowOff>0</xdr:rowOff>
    </xdr:from>
    <xdr:to>
      <xdr:col>20</xdr:col>
      <xdr:colOff>950595</xdr:colOff>
      <xdr:row>1075</xdr:row>
      <xdr:rowOff>0</xdr:rowOff>
    </xdr:to>
    <xdr:sp macro="" textlink="">
      <xdr:nvSpPr>
        <xdr:cNvPr id="63" name="line 4256">
          <a:extLst>
            <a:ext uri="{FF2B5EF4-FFF2-40B4-BE49-F238E27FC236}">
              <a16:creationId xmlns:a16="http://schemas.microsoft.com/office/drawing/2014/main" id="{E0995E28-3D22-4CFE-AF4C-7331EFC7C7D8}"/>
            </a:ext>
          </a:extLst>
        </xdr:cNvPr>
        <xdr:cNvSpPr/>
      </xdr:nvSpPr>
      <xdr:spPr>
        <a:xfrm>
          <a:off x="171450" y="1340548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1092</xdr:row>
      <xdr:rowOff>0</xdr:rowOff>
    </xdr:from>
    <xdr:to>
      <xdr:col>20</xdr:col>
      <xdr:colOff>950595</xdr:colOff>
      <xdr:row>1092</xdr:row>
      <xdr:rowOff>0</xdr:rowOff>
    </xdr:to>
    <xdr:sp macro="" textlink="">
      <xdr:nvSpPr>
        <xdr:cNvPr id="64" name="line 4326">
          <a:extLst>
            <a:ext uri="{FF2B5EF4-FFF2-40B4-BE49-F238E27FC236}">
              <a16:creationId xmlns:a16="http://schemas.microsoft.com/office/drawing/2014/main" id="{2B7D40C1-7FE9-4671-8723-49927A899CAA}"/>
            </a:ext>
          </a:extLst>
        </xdr:cNvPr>
        <xdr:cNvSpPr/>
      </xdr:nvSpPr>
      <xdr:spPr>
        <a:xfrm>
          <a:off x="171450" y="1362170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1110</xdr:row>
      <xdr:rowOff>0</xdr:rowOff>
    </xdr:from>
    <xdr:to>
      <xdr:col>20</xdr:col>
      <xdr:colOff>950595</xdr:colOff>
      <xdr:row>1110</xdr:row>
      <xdr:rowOff>0</xdr:rowOff>
    </xdr:to>
    <xdr:sp macro="" textlink="">
      <xdr:nvSpPr>
        <xdr:cNvPr id="65" name="line 4410">
          <a:extLst>
            <a:ext uri="{FF2B5EF4-FFF2-40B4-BE49-F238E27FC236}">
              <a16:creationId xmlns:a16="http://schemas.microsoft.com/office/drawing/2014/main" id="{B256C55E-398D-4D16-ABA6-7E35810A1605}"/>
            </a:ext>
          </a:extLst>
        </xdr:cNvPr>
        <xdr:cNvSpPr/>
      </xdr:nvSpPr>
      <xdr:spPr>
        <a:xfrm>
          <a:off x="171450" y="1383792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1127</xdr:row>
      <xdr:rowOff>0</xdr:rowOff>
    </xdr:from>
    <xdr:to>
      <xdr:col>20</xdr:col>
      <xdr:colOff>950595</xdr:colOff>
      <xdr:row>1127</xdr:row>
      <xdr:rowOff>0</xdr:rowOff>
    </xdr:to>
    <xdr:sp macro="" textlink="">
      <xdr:nvSpPr>
        <xdr:cNvPr id="66" name="line 4487">
          <a:extLst>
            <a:ext uri="{FF2B5EF4-FFF2-40B4-BE49-F238E27FC236}">
              <a16:creationId xmlns:a16="http://schemas.microsoft.com/office/drawing/2014/main" id="{7ECB4060-2DCF-45E7-A605-A461372CFD0B}"/>
            </a:ext>
          </a:extLst>
        </xdr:cNvPr>
        <xdr:cNvSpPr/>
      </xdr:nvSpPr>
      <xdr:spPr>
        <a:xfrm>
          <a:off x="171450" y="1405413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1148</xdr:row>
      <xdr:rowOff>0</xdr:rowOff>
    </xdr:from>
    <xdr:to>
      <xdr:col>20</xdr:col>
      <xdr:colOff>950595</xdr:colOff>
      <xdr:row>1148</xdr:row>
      <xdr:rowOff>0</xdr:rowOff>
    </xdr:to>
    <xdr:sp macro="" textlink="">
      <xdr:nvSpPr>
        <xdr:cNvPr id="67" name="line 4592">
          <a:extLst>
            <a:ext uri="{FF2B5EF4-FFF2-40B4-BE49-F238E27FC236}">
              <a16:creationId xmlns:a16="http://schemas.microsoft.com/office/drawing/2014/main" id="{9E03C4D1-DE93-4E17-BBC2-3720A5C31913}"/>
            </a:ext>
          </a:extLst>
        </xdr:cNvPr>
        <xdr:cNvSpPr/>
      </xdr:nvSpPr>
      <xdr:spPr>
        <a:xfrm>
          <a:off x="171450" y="1426845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1166</xdr:row>
      <xdr:rowOff>0</xdr:rowOff>
    </xdr:from>
    <xdr:to>
      <xdr:col>20</xdr:col>
      <xdr:colOff>950595</xdr:colOff>
      <xdr:row>1166</xdr:row>
      <xdr:rowOff>0</xdr:rowOff>
    </xdr:to>
    <xdr:sp macro="" textlink="">
      <xdr:nvSpPr>
        <xdr:cNvPr id="68" name="line 4669">
          <a:extLst>
            <a:ext uri="{FF2B5EF4-FFF2-40B4-BE49-F238E27FC236}">
              <a16:creationId xmlns:a16="http://schemas.microsoft.com/office/drawing/2014/main" id="{BCC3FCCD-3F74-4C46-8CA3-70C52551A907}"/>
            </a:ext>
          </a:extLst>
        </xdr:cNvPr>
        <xdr:cNvSpPr/>
      </xdr:nvSpPr>
      <xdr:spPr>
        <a:xfrm>
          <a:off x="171450" y="1448943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1183</xdr:row>
      <xdr:rowOff>0</xdr:rowOff>
    </xdr:from>
    <xdr:to>
      <xdr:col>20</xdr:col>
      <xdr:colOff>950595</xdr:colOff>
      <xdr:row>1183</xdr:row>
      <xdr:rowOff>0</xdr:rowOff>
    </xdr:to>
    <xdr:sp macro="" textlink="">
      <xdr:nvSpPr>
        <xdr:cNvPr id="69" name="line 4732">
          <a:extLst>
            <a:ext uri="{FF2B5EF4-FFF2-40B4-BE49-F238E27FC236}">
              <a16:creationId xmlns:a16="http://schemas.microsoft.com/office/drawing/2014/main" id="{76623E56-178B-4B62-8E58-340B883E515B}"/>
            </a:ext>
          </a:extLst>
        </xdr:cNvPr>
        <xdr:cNvSpPr/>
      </xdr:nvSpPr>
      <xdr:spPr>
        <a:xfrm>
          <a:off x="171450" y="1470660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1199</xdr:row>
      <xdr:rowOff>0</xdr:rowOff>
    </xdr:from>
    <xdr:to>
      <xdr:col>20</xdr:col>
      <xdr:colOff>950595</xdr:colOff>
      <xdr:row>1199</xdr:row>
      <xdr:rowOff>0</xdr:rowOff>
    </xdr:to>
    <xdr:sp macro="" textlink="">
      <xdr:nvSpPr>
        <xdr:cNvPr id="70" name="line 4774">
          <a:extLst>
            <a:ext uri="{FF2B5EF4-FFF2-40B4-BE49-F238E27FC236}">
              <a16:creationId xmlns:a16="http://schemas.microsoft.com/office/drawing/2014/main" id="{EB5C858A-F8F6-47D2-9719-3F19549C02BC}"/>
            </a:ext>
          </a:extLst>
        </xdr:cNvPr>
        <xdr:cNvSpPr/>
      </xdr:nvSpPr>
      <xdr:spPr>
        <a:xfrm>
          <a:off x="171450" y="1492472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1217</xdr:row>
      <xdr:rowOff>0</xdr:rowOff>
    </xdr:from>
    <xdr:to>
      <xdr:col>20</xdr:col>
      <xdr:colOff>950595</xdr:colOff>
      <xdr:row>1217</xdr:row>
      <xdr:rowOff>0</xdr:rowOff>
    </xdr:to>
    <xdr:sp macro="" textlink="">
      <xdr:nvSpPr>
        <xdr:cNvPr id="71" name="line 4830">
          <a:extLst>
            <a:ext uri="{FF2B5EF4-FFF2-40B4-BE49-F238E27FC236}">
              <a16:creationId xmlns:a16="http://schemas.microsoft.com/office/drawing/2014/main" id="{CA8CA86D-9824-4961-B42E-285B8494878C}"/>
            </a:ext>
          </a:extLst>
        </xdr:cNvPr>
        <xdr:cNvSpPr/>
      </xdr:nvSpPr>
      <xdr:spPr>
        <a:xfrm>
          <a:off x="171450" y="1514665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1234</xdr:row>
      <xdr:rowOff>0</xdr:rowOff>
    </xdr:from>
    <xdr:to>
      <xdr:col>20</xdr:col>
      <xdr:colOff>950595</xdr:colOff>
      <xdr:row>1234</xdr:row>
      <xdr:rowOff>0</xdr:rowOff>
    </xdr:to>
    <xdr:sp macro="" textlink="">
      <xdr:nvSpPr>
        <xdr:cNvPr id="72" name="line 4907">
          <a:extLst>
            <a:ext uri="{FF2B5EF4-FFF2-40B4-BE49-F238E27FC236}">
              <a16:creationId xmlns:a16="http://schemas.microsoft.com/office/drawing/2014/main" id="{F1266489-AA68-410F-995D-480C9FB4DC3C}"/>
            </a:ext>
          </a:extLst>
        </xdr:cNvPr>
        <xdr:cNvSpPr/>
      </xdr:nvSpPr>
      <xdr:spPr>
        <a:xfrm>
          <a:off x="171450" y="1536287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1255</xdr:row>
      <xdr:rowOff>0</xdr:rowOff>
    </xdr:from>
    <xdr:to>
      <xdr:col>20</xdr:col>
      <xdr:colOff>950595</xdr:colOff>
      <xdr:row>1255</xdr:row>
      <xdr:rowOff>0</xdr:rowOff>
    </xdr:to>
    <xdr:sp macro="" textlink="">
      <xdr:nvSpPr>
        <xdr:cNvPr id="73" name="line 5012">
          <a:extLst>
            <a:ext uri="{FF2B5EF4-FFF2-40B4-BE49-F238E27FC236}">
              <a16:creationId xmlns:a16="http://schemas.microsoft.com/office/drawing/2014/main" id="{346DE7F1-00B5-466B-B2EE-67833BCC8977}"/>
            </a:ext>
          </a:extLst>
        </xdr:cNvPr>
        <xdr:cNvSpPr/>
      </xdr:nvSpPr>
      <xdr:spPr>
        <a:xfrm>
          <a:off x="171450" y="1557718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1274</xdr:row>
      <xdr:rowOff>0</xdr:rowOff>
    </xdr:from>
    <xdr:to>
      <xdr:col>20</xdr:col>
      <xdr:colOff>950595</xdr:colOff>
      <xdr:row>1274</xdr:row>
      <xdr:rowOff>0</xdr:rowOff>
    </xdr:to>
    <xdr:sp macro="" textlink="">
      <xdr:nvSpPr>
        <xdr:cNvPr id="74" name="line 5096">
          <a:extLst>
            <a:ext uri="{FF2B5EF4-FFF2-40B4-BE49-F238E27FC236}">
              <a16:creationId xmlns:a16="http://schemas.microsoft.com/office/drawing/2014/main" id="{A7C8DC07-F746-4D6F-AB2C-0604B5D07A86}"/>
            </a:ext>
          </a:extLst>
        </xdr:cNvPr>
        <xdr:cNvSpPr/>
      </xdr:nvSpPr>
      <xdr:spPr>
        <a:xfrm>
          <a:off x="171450" y="1579816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1291</xdr:row>
      <xdr:rowOff>0</xdr:rowOff>
    </xdr:from>
    <xdr:to>
      <xdr:col>20</xdr:col>
      <xdr:colOff>950595</xdr:colOff>
      <xdr:row>1291</xdr:row>
      <xdr:rowOff>0</xdr:rowOff>
    </xdr:to>
    <xdr:sp macro="" textlink="">
      <xdr:nvSpPr>
        <xdr:cNvPr id="75" name="line 5159">
          <a:extLst>
            <a:ext uri="{FF2B5EF4-FFF2-40B4-BE49-F238E27FC236}">
              <a16:creationId xmlns:a16="http://schemas.microsoft.com/office/drawing/2014/main" id="{1D7FA7E1-8295-41AE-8D22-EF0249266C4F}"/>
            </a:ext>
          </a:extLst>
        </xdr:cNvPr>
        <xdr:cNvSpPr/>
      </xdr:nvSpPr>
      <xdr:spPr>
        <a:xfrm>
          <a:off x="171450" y="1601533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1308</xdr:row>
      <xdr:rowOff>0</xdr:rowOff>
    </xdr:from>
    <xdr:to>
      <xdr:col>20</xdr:col>
      <xdr:colOff>950595</xdr:colOff>
      <xdr:row>1308</xdr:row>
      <xdr:rowOff>0</xdr:rowOff>
    </xdr:to>
    <xdr:sp macro="" textlink="">
      <xdr:nvSpPr>
        <xdr:cNvPr id="76" name="line 5215">
          <a:extLst>
            <a:ext uri="{FF2B5EF4-FFF2-40B4-BE49-F238E27FC236}">
              <a16:creationId xmlns:a16="http://schemas.microsoft.com/office/drawing/2014/main" id="{0E4157EB-9C08-45AB-811A-A7E3B124068E}"/>
            </a:ext>
          </a:extLst>
        </xdr:cNvPr>
        <xdr:cNvSpPr/>
      </xdr:nvSpPr>
      <xdr:spPr>
        <a:xfrm>
          <a:off x="171450" y="1623250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1323</xdr:row>
      <xdr:rowOff>0</xdr:rowOff>
    </xdr:from>
    <xdr:to>
      <xdr:col>20</xdr:col>
      <xdr:colOff>950595</xdr:colOff>
      <xdr:row>1323</xdr:row>
      <xdr:rowOff>0</xdr:rowOff>
    </xdr:to>
    <xdr:sp macro="" textlink="">
      <xdr:nvSpPr>
        <xdr:cNvPr id="77" name="line 5250">
          <a:extLst>
            <a:ext uri="{FF2B5EF4-FFF2-40B4-BE49-F238E27FC236}">
              <a16:creationId xmlns:a16="http://schemas.microsoft.com/office/drawing/2014/main" id="{50C0ADD8-764C-46BE-984F-3B0D6FE1FD92}"/>
            </a:ext>
          </a:extLst>
        </xdr:cNvPr>
        <xdr:cNvSpPr/>
      </xdr:nvSpPr>
      <xdr:spPr>
        <a:xfrm>
          <a:off x="171450" y="1645158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1342</xdr:row>
      <xdr:rowOff>0</xdr:rowOff>
    </xdr:from>
    <xdr:to>
      <xdr:col>20</xdr:col>
      <xdr:colOff>950595</xdr:colOff>
      <xdr:row>1342</xdr:row>
      <xdr:rowOff>0</xdr:rowOff>
    </xdr:to>
    <xdr:sp macro="" textlink="">
      <xdr:nvSpPr>
        <xdr:cNvPr id="78" name="line 5334">
          <a:extLst>
            <a:ext uri="{FF2B5EF4-FFF2-40B4-BE49-F238E27FC236}">
              <a16:creationId xmlns:a16="http://schemas.microsoft.com/office/drawing/2014/main" id="{4ED559C3-AC4C-47F8-B646-313F92016650}"/>
            </a:ext>
          </a:extLst>
        </xdr:cNvPr>
        <xdr:cNvSpPr/>
      </xdr:nvSpPr>
      <xdr:spPr>
        <a:xfrm>
          <a:off x="171450" y="1667256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1360</xdr:row>
      <xdr:rowOff>0</xdr:rowOff>
    </xdr:from>
    <xdr:to>
      <xdr:col>20</xdr:col>
      <xdr:colOff>950595</xdr:colOff>
      <xdr:row>1360</xdr:row>
      <xdr:rowOff>0</xdr:rowOff>
    </xdr:to>
    <xdr:sp macro="" textlink="">
      <xdr:nvSpPr>
        <xdr:cNvPr id="79" name="line 5418">
          <a:extLst>
            <a:ext uri="{FF2B5EF4-FFF2-40B4-BE49-F238E27FC236}">
              <a16:creationId xmlns:a16="http://schemas.microsoft.com/office/drawing/2014/main" id="{9430030A-9F27-4714-9463-5E87CCF0DA9C}"/>
            </a:ext>
          </a:extLst>
        </xdr:cNvPr>
        <xdr:cNvSpPr/>
      </xdr:nvSpPr>
      <xdr:spPr>
        <a:xfrm>
          <a:off x="171450" y="1688877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1378</xdr:row>
      <xdr:rowOff>0</xdr:rowOff>
    </xdr:from>
    <xdr:to>
      <xdr:col>20</xdr:col>
      <xdr:colOff>950595</xdr:colOff>
      <xdr:row>1378</xdr:row>
      <xdr:rowOff>0</xdr:rowOff>
    </xdr:to>
    <xdr:sp macro="" textlink="">
      <xdr:nvSpPr>
        <xdr:cNvPr id="80" name="line 5481">
          <a:extLst>
            <a:ext uri="{FF2B5EF4-FFF2-40B4-BE49-F238E27FC236}">
              <a16:creationId xmlns:a16="http://schemas.microsoft.com/office/drawing/2014/main" id="{9D583B11-CC00-43AA-9A93-0FCCC2C16E78}"/>
            </a:ext>
          </a:extLst>
        </xdr:cNvPr>
        <xdr:cNvSpPr/>
      </xdr:nvSpPr>
      <xdr:spPr>
        <a:xfrm>
          <a:off x="171450" y="1711071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1395</xdr:row>
      <xdr:rowOff>0</xdr:rowOff>
    </xdr:from>
    <xdr:to>
      <xdr:col>20</xdr:col>
      <xdr:colOff>950595</xdr:colOff>
      <xdr:row>1395</xdr:row>
      <xdr:rowOff>0</xdr:rowOff>
    </xdr:to>
    <xdr:sp macro="" textlink="">
      <xdr:nvSpPr>
        <xdr:cNvPr id="81" name="line 5530">
          <a:extLst>
            <a:ext uri="{FF2B5EF4-FFF2-40B4-BE49-F238E27FC236}">
              <a16:creationId xmlns:a16="http://schemas.microsoft.com/office/drawing/2014/main" id="{0A53CE2B-5B7F-44A2-B2A7-2362C717DB34}"/>
            </a:ext>
          </a:extLst>
        </xdr:cNvPr>
        <xdr:cNvSpPr/>
      </xdr:nvSpPr>
      <xdr:spPr>
        <a:xfrm>
          <a:off x="171450" y="1732788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1412</xdr:row>
      <xdr:rowOff>0</xdr:rowOff>
    </xdr:from>
    <xdr:to>
      <xdr:col>20</xdr:col>
      <xdr:colOff>950595</xdr:colOff>
      <xdr:row>1412</xdr:row>
      <xdr:rowOff>0</xdr:rowOff>
    </xdr:to>
    <xdr:sp macro="" textlink="">
      <xdr:nvSpPr>
        <xdr:cNvPr id="82" name="line 5593">
          <a:extLst>
            <a:ext uri="{FF2B5EF4-FFF2-40B4-BE49-F238E27FC236}">
              <a16:creationId xmlns:a16="http://schemas.microsoft.com/office/drawing/2014/main" id="{6700E06A-7D7C-4E28-A14C-1C650398D803}"/>
            </a:ext>
          </a:extLst>
        </xdr:cNvPr>
        <xdr:cNvSpPr/>
      </xdr:nvSpPr>
      <xdr:spPr>
        <a:xfrm>
          <a:off x="171450" y="1754505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1429</xdr:row>
      <xdr:rowOff>0</xdr:rowOff>
    </xdr:from>
    <xdr:to>
      <xdr:col>20</xdr:col>
      <xdr:colOff>950595</xdr:colOff>
      <xdr:row>1429</xdr:row>
      <xdr:rowOff>0</xdr:rowOff>
    </xdr:to>
    <xdr:sp macro="" textlink="">
      <xdr:nvSpPr>
        <xdr:cNvPr id="83" name="line 5649">
          <a:extLst>
            <a:ext uri="{FF2B5EF4-FFF2-40B4-BE49-F238E27FC236}">
              <a16:creationId xmlns:a16="http://schemas.microsoft.com/office/drawing/2014/main" id="{16FAA929-0523-416C-AAD0-A7B9C1FCBB18}"/>
            </a:ext>
          </a:extLst>
        </xdr:cNvPr>
        <xdr:cNvSpPr/>
      </xdr:nvSpPr>
      <xdr:spPr>
        <a:xfrm>
          <a:off x="171450" y="1776222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1449</xdr:row>
      <xdr:rowOff>0</xdr:rowOff>
    </xdr:from>
    <xdr:to>
      <xdr:col>20</xdr:col>
      <xdr:colOff>950595</xdr:colOff>
      <xdr:row>1449</xdr:row>
      <xdr:rowOff>0</xdr:rowOff>
    </xdr:to>
    <xdr:sp macro="" textlink="">
      <xdr:nvSpPr>
        <xdr:cNvPr id="84" name="line 5740">
          <a:extLst>
            <a:ext uri="{FF2B5EF4-FFF2-40B4-BE49-F238E27FC236}">
              <a16:creationId xmlns:a16="http://schemas.microsoft.com/office/drawing/2014/main" id="{7D6DC1F8-EA04-4DB3-8125-1581997F36E9}"/>
            </a:ext>
          </a:extLst>
        </xdr:cNvPr>
        <xdr:cNvSpPr/>
      </xdr:nvSpPr>
      <xdr:spPr>
        <a:xfrm>
          <a:off x="171450" y="1798224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1468</xdr:row>
      <xdr:rowOff>0</xdr:rowOff>
    </xdr:from>
    <xdr:to>
      <xdr:col>20</xdr:col>
      <xdr:colOff>950595</xdr:colOff>
      <xdr:row>1468</xdr:row>
      <xdr:rowOff>0</xdr:rowOff>
    </xdr:to>
    <xdr:sp macro="" textlink="">
      <xdr:nvSpPr>
        <xdr:cNvPr id="85" name="line 5831">
          <a:extLst>
            <a:ext uri="{FF2B5EF4-FFF2-40B4-BE49-F238E27FC236}">
              <a16:creationId xmlns:a16="http://schemas.microsoft.com/office/drawing/2014/main" id="{170DBD7E-D449-4004-968D-E5C30561EB58}"/>
            </a:ext>
          </a:extLst>
        </xdr:cNvPr>
        <xdr:cNvSpPr/>
      </xdr:nvSpPr>
      <xdr:spPr>
        <a:xfrm>
          <a:off x="171450" y="1819751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1486</xdr:row>
      <xdr:rowOff>0</xdr:rowOff>
    </xdr:from>
    <xdr:to>
      <xdr:col>20</xdr:col>
      <xdr:colOff>950595</xdr:colOff>
      <xdr:row>1486</xdr:row>
      <xdr:rowOff>0</xdr:rowOff>
    </xdr:to>
    <xdr:sp macro="" textlink="">
      <xdr:nvSpPr>
        <xdr:cNvPr id="86" name="line 5915">
          <a:extLst>
            <a:ext uri="{FF2B5EF4-FFF2-40B4-BE49-F238E27FC236}">
              <a16:creationId xmlns:a16="http://schemas.microsoft.com/office/drawing/2014/main" id="{3BE77BE6-1908-4671-8AF5-EEA4ABBAB8DC}"/>
            </a:ext>
          </a:extLst>
        </xdr:cNvPr>
        <xdr:cNvSpPr/>
      </xdr:nvSpPr>
      <xdr:spPr>
        <a:xfrm>
          <a:off x="171450" y="1841373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1501</xdr:row>
      <xdr:rowOff>0</xdr:rowOff>
    </xdr:from>
    <xdr:to>
      <xdr:col>20</xdr:col>
      <xdr:colOff>950595</xdr:colOff>
      <xdr:row>1501</xdr:row>
      <xdr:rowOff>0</xdr:rowOff>
    </xdr:to>
    <xdr:sp macro="" textlink="">
      <xdr:nvSpPr>
        <xdr:cNvPr id="87" name="line 5950">
          <a:extLst>
            <a:ext uri="{FF2B5EF4-FFF2-40B4-BE49-F238E27FC236}">
              <a16:creationId xmlns:a16="http://schemas.microsoft.com/office/drawing/2014/main" id="{C11D85F4-1425-4127-8539-5AF2663072BC}"/>
            </a:ext>
          </a:extLst>
        </xdr:cNvPr>
        <xdr:cNvSpPr/>
      </xdr:nvSpPr>
      <xdr:spPr>
        <a:xfrm>
          <a:off x="171450" y="1863280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1519</xdr:row>
      <xdr:rowOff>0</xdr:rowOff>
    </xdr:from>
    <xdr:to>
      <xdr:col>20</xdr:col>
      <xdr:colOff>950595</xdr:colOff>
      <xdr:row>1519</xdr:row>
      <xdr:rowOff>0</xdr:rowOff>
    </xdr:to>
    <xdr:sp macro="" textlink="">
      <xdr:nvSpPr>
        <xdr:cNvPr id="88" name="line 6027">
          <a:extLst>
            <a:ext uri="{FF2B5EF4-FFF2-40B4-BE49-F238E27FC236}">
              <a16:creationId xmlns:a16="http://schemas.microsoft.com/office/drawing/2014/main" id="{FAA1F680-D3AD-4C60-BAC1-E85DB77A8526}"/>
            </a:ext>
          </a:extLst>
        </xdr:cNvPr>
        <xdr:cNvSpPr/>
      </xdr:nvSpPr>
      <xdr:spPr>
        <a:xfrm>
          <a:off x="171450" y="1885378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1535</xdr:row>
      <xdr:rowOff>0</xdr:rowOff>
    </xdr:from>
    <xdr:to>
      <xdr:col>20</xdr:col>
      <xdr:colOff>950595</xdr:colOff>
      <xdr:row>1535</xdr:row>
      <xdr:rowOff>0</xdr:rowOff>
    </xdr:to>
    <xdr:sp macro="" textlink="">
      <xdr:nvSpPr>
        <xdr:cNvPr id="89" name="line 6069">
          <a:extLst>
            <a:ext uri="{FF2B5EF4-FFF2-40B4-BE49-F238E27FC236}">
              <a16:creationId xmlns:a16="http://schemas.microsoft.com/office/drawing/2014/main" id="{CD64E0F4-BA15-4ACE-92D4-D226A04FD545}"/>
            </a:ext>
          </a:extLst>
        </xdr:cNvPr>
        <xdr:cNvSpPr/>
      </xdr:nvSpPr>
      <xdr:spPr>
        <a:xfrm>
          <a:off x="171450" y="1907190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1550</xdr:row>
      <xdr:rowOff>0</xdr:rowOff>
    </xdr:from>
    <xdr:to>
      <xdr:col>20</xdr:col>
      <xdr:colOff>950595</xdr:colOff>
      <xdr:row>1550</xdr:row>
      <xdr:rowOff>0</xdr:rowOff>
    </xdr:to>
    <xdr:sp macro="" textlink="">
      <xdr:nvSpPr>
        <xdr:cNvPr id="90" name="line 6104">
          <a:extLst>
            <a:ext uri="{FF2B5EF4-FFF2-40B4-BE49-F238E27FC236}">
              <a16:creationId xmlns:a16="http://schemas.microsoft.com/office/drawing/2014/main" id="{4149D8C5-740E-459A-A58C-32FA31153B4B}"/>
            </a:ext>
          </a:extLst>
        </xdr:cNvPr>
        <xdr:cNvSpPr/>
      </xdr:nvSpPr>
      <xdr:spPr>
        <a:xfrm>
          <a:off x="171450" y="1929098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1565</xdr:row>
      <xdr:rowOff>0</xdr:rowOff>
    </xdr:from>
    <xdr:to>
      <xdr:col>20</xdr:col>
      <xdr:colOff>950595</xdr:colOff>
      <xdr:row>1565</xdr:row>
      <xdr:rowOff>0</xdr:rowOff>
    </xdr:to>
    <xdr:sp macro="" textlink="">
      <xdr:nvSpPr>
        <xdr:cNvPr id="91" name="line 6139">
          <a:extLst>
            <a:ext uri="{FF2B5EF4-FFF2-40B4-BE49-F238E27FC236}">
              <a16:creationId xmlns:a16="http://schemas.microsoft.com/office/drawing/2014/main" id="{BD64A021-BF87-47F1-BBC7-A64479894B1D}"/>
            </a:ext>
          </a:extLst>
        </xdr:cNvPr>
        <xdr:cNvSpPr/>
      </xdr:nvSpPr>
      <xdr:spPr>
        <a:xfrm>
          <a:off x="171450" y="1951005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1580</xdr:row>
      <xdr:rowOff>0</xdr:rowOff>
    </xdr:from>
    <xdr:to>
      <xdr:col>20</xdr:col>
      <xdr:colOff>950595</xdr:colOff>
      <xdr:row>1580</xdr:row>
      <xdr:rowOff>0</xdr:rowOff>
    </xdr:to>
    <xdr:sp macro="" textlink="">
      <xdr:nvSpPr>
        <xdr:cNvPr id="92" name="line 6174">
          <a:extLst>
            <a:ext uri="{FF2B5EF4-FFF2-40B4-BE49-F238E27FC236}">
              <a16:creationId xmlns:a16="http://schemas.microsoft.com/office/drawing/2014/main" id="{46C5F9B7-F34A-4EBA-A174-B415B2EC1D6C}"/>
            </a:ext>
          </a:extLst>
        </xdr:cNvPr>
        <xdr:cNvSpPr/>
      </xdr:nvSpPr>
      <xdr:spPr>
        <a:xfrm>
          <a:off x="171450" y="1972913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1596</xdr:row>
      <xdr:rowOff>0</xdr:rowOff>
    </xdr:from>
    <xdr:to>
      <xdr:col>20</xdr:col>
      <xdr:colOff>950595</xdr:colOff>
      <xdr:row>1596</xdr:row>
      <xdr:rowOff>0</xdr:rowOff>
    </xdr:to>
    <xdr:sp macro="" textlink="">
      <xdr:nvSpPr>
        <xdr:cNvPr id="93" name="line 6209">
          <a:extLst>
            <a:ext uri="{FF2B5EF4-FFF2-40B4-BE49-F238E27FC236}">
              <a16:creationId xmlns:a16="http://schemas.microsoft.com/office/drawing/2014/main" id="{37CA8A5B-00F0-4E9F-9B7A-3F2FFE0976A9}"/>
            </a:ext>
          </a:extLst>
        </xdr:cNvPr>
        <xdr:cNvSpPr/>
      </xdr:nvSpPr>
      <xdr:spPr>
        <a:xfrm>
          <a:off x="171450" y="1995297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1611</xdr:row>
      <xdr:rowOff>0</xdr:rowOff>
    </xdr:from>
    <xdr:to>
      <xdr:col>20</xdr:col>
      <xdr:colOff>950595</xdr:colOff>
      <xdr:row>1611</xdr:row>
      <xdr:rowOff>0</xdr:rowOff>
    </xdr:to>
    <xdr:sp macro="" textlink="">
      <xdr:nvSpPr>
        <xdr:cNvPr id="94" name="line 6244">
          <a:extLst>
            <a:ext uri="{FF2B5EF4-FFF2-40B4-BE49-F238E27FC236}">
              <a16:creationId xmlns:a16="http://schemas.microsoft.com/office/drawing/2014/main" id="{759FBCF4-AF4F-48C6-B970-B7F825AD910F}"/>
            </a:ext>
          </a:extLst>
        </xdr:cNvPr>
        <xdr:cNvSpPr/>
      </xdr:nvSpPr>
      <xdr:spPr>
        <a:xfrm>
          <a:off x="171450" y="2017204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1627</xdr:row>
      <xdr:rowOff>0</xdr:rowOff>
    </xdr:from>
    <xdr:to>
      <xdr:col>20</xdr:col>
      <xdr:colOff>950595</xdr:colOff>
      <xdr:row>1627</xdr:row>
      <xdr:rowOff>0</xdr:rowOff>
    </xdr:to>
    <xdr:sp macro="" textlink="">
      <xdr:nvSpPr>
        <xdr:cNvPr id="95" name="line 6286">
          <a:extLst>
            <a:ext uri="{FF2B5EF4-FFF2-40B4-BE49-F238E27FC236}">
              <a16:creationId xmlns:a16="http://schemas.microsoft.com/office/drawing/2014/main" id="{42F20D92-9A89-4B45-8772-2D58125DBE5D}"/>
            </a:ext>
          </a:extLst>
        </xdr:cNvPr>
        <xdr:cNvSpPr/>
      </xdr:nvSpPr>
      <xdr:spPr>
        <a:xfrm>
          <a:off x="171450" y="2039016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1644</xdr:row>
      <xdr:rowOff>0</xdr:rowOff>
    </xdr:from>
    <xdr:to>
      <xdr:col>20</xdr:col>
      <xdr:colOff>950595</xdr:colOff>
      <xdr:row>1644</xdr:row>
      <xdr:rowOff>0</xdr:rowOff>
    </xdr:to>
    <xdr:sp macro="" textlink="">
      <xdr:nvSpPr>
        <xdr:cNvPr id="96" name="line 6335">
          <a:extLst>
            <a:ext uri="{FF2B5EF4-FFF2-40B4-BE49-F238E27FC236}">
              <a16:creationId xmlns:a16="http://schemas.microsoft.com/office/drawing/2014/main" id="{AD67EA2A-450C-47E0-B012-D7CB956DCD8F}"/>
            </a:ext>
          </a:extLst>
        </xdr:cNvPr>
        <xdr:cNvSpPr/>
      </xdr:nvSpPr>
      <xdr:spPr>
        <a:xfrm>
          <a:off x="171450" y="2060733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1647</xdr:row>
      <xdr:rowOff>0</xdr:rowOff>
    </xdr:from>
    <xdr:to>
      <xdr:col>9</xdr:col>
      <xdr:colOff>0</xdr:colOff>
      <xdr:row>1651</xdr:row>
      <xdr:rowOff>0</xdr:rowOff>
    </xdr:to>
    <xdr:sp macro="" textlink="">
      <xdr:nvSpPr>
        <xdr:cNvPr id="97" name="rect 6336">
          <a:extLst>
            <a:ext uri="{FF2B5EF4-FFF2-40B4-BE49-F238E27FC236}">
              <a16:creationId xmlns:a16="http://schemas.microsoft.com/office/drawing/2014/main" id="{F532CBB9-0B95-4DE1-8118-4A6545F72A61}"/>
            </a:ext>
          </a:extLst>
        </xdr:cNvPr>
        <xdr:cNvSpPr/>
      </xdr:nvSpPr>
      <xdr:spPr>
        <a:xfrm>
          <a:off x="171450" y="206321025"/>
          <a:ext cx="2314575" cy="523875"/>
        </a:xfrm>
        <a:prstGeom prst="rect">
          <a:avLst/>
        </a:prstGeom>
        <a:noFill/>
        <a:ln w="12700" cap="flat">
          <a:solidFill>
            <a:srgbClr val="000000"/>
          </a:solidFill>
          <a:prstDash val="solid"/>
          <a:miter lim="800000"/>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14</xdr:col>
      <xdr:colOff>950595</xdr:colOff>
      <xdr:row>8</xdr:row>
      <xdr:rowOff>0</xdr:rowOff>
    </xdr:to>
    <xdr:sp macro="" textlink="">
      <xdr:nvSpPr>
        <xdr:cNvPr id="2" name="rect 1">
          <a:extLst>
            <a:ext uri="{FF2B5EF4-FFF2-40B4-BE49-F238E27FC236}">
              <a16:creationId xmlns:a16="http://schemas.microsoft.com/office/drawing/2014/main" id="{3EFE5D70-A84A-41E3-82E3-D76D98E18814}"/>
            </a:ext>
          </a:extLst>
        </xdr:cNvPr>
        <xdr:cNvSpPr/>
      </xdr:nvSpPr>
      <xdr:spPr>
        <a:xfrm>
          <a:off x="0" y="304800"/>
          <a:ext cx="9751695" cy="609600"/>
        </a:xfrm>
        <a:prstGeom prst="rect">
          <a:avLst/>
        </a:prstGeom>
        <a:noFill/>
        <a:ln w="12700" cap="flat">
          <a:solidFill>
            <a:srgbClr val="000000"/>
          </a:solidFill>
          <a:prstDash val="solid"/>
          <a:miter lim="800000"/>
        </a:ln>
      </xdr:spPr>
    </xdr:sp>
    <xdr:clientData/>
  </xdr:twoCellAnchor>
  <xdr:twoCellAnchor>
    <xdr:from>
      <xdr:col>1</xdr:col>
      <xdr:colOff>0</xdr:colOff>
      <xdr:row>23</xdr:row>
      <xdr:rowOff>0</xdr:rowOff>
    </xdr:from>
    <xdr:to>
      <xdr:col>14</xdr:col>
      <xdr:colOff>950595</xdr:colOff>
      <xdr:row>23</xdr:row>
      <xdr:rowOff>0</xdr:rowOff>
    </xdr:to>
    <xdr:sp macro="" textlink="">
      <xdr:nvSpPr>
        <xdr:cNvPr id="3" name="line 42">
          <a:extLst>
            <a:ext uri="{FF2B5EF4-FFF2-40B4-BE49-F238E27FC236}">
              <a16:creationId xmlns:a16="http://schemas.microsoft.com/office/drawing/2014/main" id="{3BBFC178-DFD9-4880-B332-17C3D5C64088}"/>
            </a:ext>
          </a:extLst>
        </xdr:cNvPr>
        <xdr:cNvSpPr/>
      </xdr:nvSpPr>
      <xdr:spPr>
        <a:xfrm>
          <a:off x="171450" y="31337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42</xdr:row>
      <xdr:rowOff>0</xdr:rowOff>
    </xdr:from>
    <xdr:to>
      <xdr:col>14</xdr:col>
      <xdr:colOff>950595</xdr:colOff>
      <xdr:row>42</xdr:row>
      <xdr:rowOff>0</xdr:rowOff>
    </xdr:to>
    <xdr:sp macro="" textlink="">
      <xdr:nvSpPr>
        <xdr:cNvPr id="4" name="line 133">
          <a:extLst>
            <a:ext uri="{FF2B5EF4-FFF2-40B4-BE49-F238E27FC236}">
              <a16:creationId xmlns:a16="http://schemas.microsoft.com/office/drawing/2014/main" id="{415415AE-F7A2-45A4-AF5B-C9E5E5DF651F}"/>
            </a:ext>
          </a:extLst>
        </xdr:cNvPr>
        <xdr:cNvSpPr/>
      </xdr:nvSpPr>
      <xdr:spPr>
        <a:xfrm>
          <a:off x="171450" y="52863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61</xdr:row>
      <xdr:rowOff>0</xdr:rowOff>
    </xdr:from>
    <xdr:to>
      <xdr:col>14</xdr:col>
      <xdr:colOff>950595</xdr:colOff>
      <xdr:row>61</xdr:row>
      <xdr:rowOff>0</xdr:rowOff>
    </xdr:to>
    <xdr:sp macro="" textlink="">
      <xdr:nvSpPr>
        <xdr:cNvPr id="5" name="line 224">
          <a:extLst>
            <a:ext uri="{FF2B5EF4-FFF2-40B4-BE49-F238E27FC236}">
              <a16:creationId xmlns:a16="http://schemas.microsoft.com/office/drawing/2014/main" id="{D16FA75F-237D-42CD-AECC-79383534A2C5}"/>
            </a:ext>
          </a:extLst>
        </xdr:cNvPr>
        <xdr:cNvSpPr/>
      </xdr:nvSpPr>
      <xdr:spPr>
        <a:xfrm>
          <a:off x="171450" y="74390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79</xdr:row>
      <xdr:rowOff>0</xdr:rowOff>
    </xdr:from>
    <xdr:to>
      <xdr:col>14</xdr:col>
      <xdr:colOff>950595</xdr:colOff>
      <xdr:row>79</xdr:row>
      <xdr:rowOff>0</xdr:rowOff>
    </xdr:to>
    <xdr:sp macro="" textlink="">
      <xdr:nvSpPr>
        <xdr:cNvPr id="6" name="line 287">
          <a:extLst>
            <a:ext uri="{FF2B5EF4-FFF2-40B4-BE49-F238E27FC236}">
              <a16:creationId xmlns:a16="http://schemas.microsoft.com/office/drawing/2014/main" id="{71D733D0-BE51-4547-9094-27A8005A5AE0}"/>
            </a:ext>
          </a:extLst>
        </xdr:cNvPr>
        <xdr:cNvSpPr/>
      </xdr:nvSpPr>
      <xdr:spPr>
        <a:xfrm>
          <a:off x="171450" y="96583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96</xdr:row>
      <xdr:rowOff>0</xdr:rowOff>
    </xdr:from>
    <xdr:to>
      <xdr:col>14</xdr:col>
      <xdr:colOff>950595</xdr:colOff>
      <xdr:row>96</xdr:row>
      <xdr:rowOff>0</xdr:rowOff>
    </xdr:to>
    <xdr:sp macro="" textlink="">
      <xdr:nvSpPr>
        <xdr:cNvPr id="7" name="line 364">
          <a:extLst>
            <a:ext uri="{FF2B5EF4-FFF2-40B4-BE49-F238E27FC236}">
              <a16:creationId xmlns:a16="http://schemas.microsoft.com/office/drawing/2014/main" id="{4E35AAFF-2563-4718-90A5-5479083FBE9F}"/>
            </a:ext>
          </a:extLst>
        </xdr:cNvPr>
        <xdr:cNvSpPr/>
      </xdr:nvSpPr>
      <xdr:spPr>
        <a:xfrm>
          <a:off x="171450" y="118205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113</xdr:row>
      <xdr:rowOff>0</xdr:rowOff>
    </xdr:from>
    <xdr:to>
      <xdr:col>14</xdr:col>
      <xdr:colOff>950595</xdr:colOff>
      <xdr:row>113</xdr:row>
      <xdr:rowOff>0</xdr:rowOff>
    </xdr:to>
    <xdr:sp macro="" textlink="">
      <xdr:nvSpPr>
        <xdr:cNvPr id="8" name="line 427">
          <a:extLst>
            <a:ext uri="{FF2B5EF4-FFF2-40B4-BE49-F238E27FC236}">
              <a16:creationId xmlns:a16="http://schemas.microsoft.com/office/drawing/2014/main" id="{236F54D9-4131-4461-8D52-1112A1AB8E94}"/>
            </a:ext>
          </a:extLst>
        </xdr:cNvPr>
        <xdr:cNvSpPr/>
      </xdr:nvSpPr>
      <xdr:spPr>
        <a:xfrm>
          <a:off x="171450" y="139922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128</xdr:row>
      <xdr:rowOff>0</xdr:rowOff>
    </xdr:from>
    <xdr:to>
      <xdr:col>14</xdr:col>
      <xdr:colOff>950595</xdr:colOff>
      <xdr:row>128</xdr:row>
      <xdr:rowOff>0</xdr:rowOff>
    </xdr:to>
    <xdr:sp macro="" textlink="">
      <xdr:nvSpPr>
        <xdr:cNvPr id="9" name="line 462">
          <a:extLst>
            <a:ext uri="{FF2B5EF4-FFF2-40B4-BE49-F238E27FC236}">
              <a16:creationId xmlns:a16="http://schemas.microsoft.com/office/drawing/2014/main" id="{D6401EAC-5C4C-4E68-8A92-67567EC08131}"/>
            </a:ext>
          </a:extLst>
        </xdr:cNvPr>
        <xdr:cNvSpPr/>
      </xdr:nvSpPr>
      <xdr:spPr>
        <a:xfrm>
          <a:off x="171450" y="161829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148</xdr:row>
      <xdr:rowOff>0</xdr:rowOff>
    </xdr:from>
    <xdr:to>
      <xdr:col>14</xdr:col>
      <xdr:colOff>950595</xdr:colOff>
      <xdr:row>148</xdr:row>
      <xdr:rowOff>0</xdr:rowOff>
    </xdr:to>
    <xdr:sp macro="" textlink="">
      <xdr:nvSpPr>
        <xdr:cNvPr id="10" name="line 553">
          <a:extLst>
            <a:ext uri="{FF2B5EF4-FFF2-40B4-BE49-F238E27FC236}">
              <a16:creationId xmlns:a16="http://schemas.microsoft.com/office/drawing/2014/main" id="{849AE5F6-81F5-4F7F-88DC-0E07A749DFF8}"/>
            </a:ext>
          </a:extLst>
        </xdr:cNvPr>
        <xdr:cNvSpPr/>
      </xdr:nvSpPr>
      <xdr:spPr>
        <a:xfrm>
          <a:off x="171450" y="183832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165</xdr:row>
      <xdr:rowOff>0</xdr:rowOff>
    </xdr:from>
    <xdr:to>
      <xdr:col>14</xdr:col>
      <xdr:colOff>950595</xdr:colOff>
      <xdr:row>165</xdr:row>
      <xdr:rowOff>0</xdr:rowOff>
    </xdr:to>
    <xdr:sp macro="" textlink="">
      <xdr:nvSpPr>
        <xdr:cNvPr id="11" name="line 602">
          <a:extLst>
            <a:ext uri="{FF2B5EF4-FFF2-40B4-BE49-F238E27FC236}">
              <a16:creationId xmlns:a16="http://schemas.microsoft.com/office/drawing/2014/main" id="{483819B2-DD36-4D92-9220-8FCB1BB0FC2F}"/>
            </a:ext>
          </a:extLst>
        </xdr:cNvPr>
        <xdr:cNvSpPr/>
      </xdr:nvSpPr>
      <xdr:spPr>
        <a:xfrm>
          <a:off x="171450" y="205549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180</xdr:row>
      <xdr:rowOff>0</xdr:rowOff>
    </xdr:from>
    <xdr:to>
      <xdr:col>14</xdr:col>
      <xdr:colOff>950595</xdr:colOff>
      <xdr:row>180</xdr:row>
      <xdr:rowOff>0</xdr:rowOff>
    </xdr:to>
    <xdr:sp macro="" textlink="">
      <xdr:nvSpPr>
        <xdr:cNvPr id="12" name="line 637">
          <a:extLst>
            <a:ext uri="{FF2B5EF4-FFF2-40B4-BE49-F238E27FC236}">
              <a16:creationId xmlns:a16="http://schemas.microsoft.com/office/drawing/2014/main" id="{D3E3B561-DB62-44EB-A27B-B146DCFF7D50}"/>
            </a:ext>
          </a:extLst>
        </xdr:cNvPr>
        <xdr:cNvSpPr/>
      </xdr:nvSpPr>
      <xdr:spPr>
        <a:xfrm>
          <a:off x="171450" y="227457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198</xdr:row>
      <xdr:rowOff>0</xdr:rowOff>
    </xdr:from>
    <xdr:to>
      <xdr:col>14</xdr:col>
      <xdr:colOff>950595</xdr:colOff>
      <xdr:row>198</xdr:row>
      <xdr:rowOff>0</xdr:rowOff>
    </xdr:to>
    <xdr:sp macro="" textlink="">
      <xdr:nvSpPr>
        <xdr:cNvPr id="13" name="line 700">
          <a:extLst>
            <a:ext uri="{FF2B5EF4-FFF2-40B4-BE49-F238E27FC236}">
              <a16:creationId xmlns:a16="http://schemas.microsoft.com/office/drawing/2014/main" id="{DAD71975-442A-406F-B6CB-582CC67CBF5D}"/>
            </a:ext>
          </a:extLst>
        </xdr:cNvPr>
        <xdr:cNvSpPr/>
      </xdr:nvSpPr>
      <xdr:spPr>
        <a:xfrm>
          <a:off x="171450" y="249650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215</xdr:row>
      <xdr:rowOff>0</xdr:rowOff>
    </xdr:from>
    <xdr:to>
      <xdr:col>14</xdr:col>
      <xdr:colOff>950595</xdr:colOff>
      <xdr:row>215</xdr:row>
      <xdr:rowOff>0</xdr:rowOff>
    </xdr:to>
    <xdr:sp macro="" textlink="">
      <xdr:nvSpPr>
        <xdr:cNvPr id="14" name="line 763">
          <a:extLst>
            <a:ext uri="{FF2B5EF4-FFF2-40B4-BE49-F238E27FC236}">
              <a16:creationId xmlns:a16="http://schemas.microsoft.com/office/drawing/2014/main" id="{07309526-8D0D-4F35-8E98-64DCABDB3618}"/>
            </a:ext>
          </a:extLst>
        </xdr:cNvPr>
        <xdr:cNvSpPr/>
      </xdr:nvSpPr>
      <xdr:spPr>
        <a:xfrm>
          <a:off x="171450" y="271367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234</xdr:row>
      <xdr:rowOff>0</xdr:rowOff>
    </xdr:from>
    <xdr:to>
      <xdr:col>14</xdr:col>
      <xdr:colOff>950595</xdr:colOff>
      <xdr:row>234</xdr:row>
      <xdr:rowOff>0</xdr:rowOff>
    </xdr:to>
    <xdr:sp macro="" textlink="">
      <xdr:nvSpPr>
        <xdr:cNvPr id="15" name="line 854">
          <a:extLst>
            <a:ext uri="{FF2B5EF4-FFF2-40B4-BE49-F238E27FC236}">
              <a16:creationId xmlns:a16="http://schemas.microsoft.com/office/drawing/2014/main" id="{A0A4F445-3FBF-4D2A-B173-D7B370878CC6}"/>
            </a:ext>
          </a:extLst>
        </xdr:cNvPr>
        <xdr:cNvSpPr/>
      </xdr:nvSpPr>
      <xdr:spPr>
        <a:xfrm>
          <a:off x="171450" y="292893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252</xdr:row>
      <xdr:rowOff>0</xdr:rowOff>
    </xdr:from>
    <xdr:to>
      <xdr:col>14</xdr:col>
      <xdr:colOff>950595</xdr:colOff>
      <xdr:row>252</xdr:row>
      <xdr:rowOff>0</xdr:rowOff>
    </xdr:to>
    <xdr:sp macro="" textlink="">
      <xdr:nvSpPr>
        <xdr:cNvPr id="16" name="line 938">
          <a:extLst>
            <a:ext uri="{FF2B5EF4-FFF2-40B4-BE49-F238E27FC236}">
              <a16:creationId xmlns:a16="http://schemas.microsoft.com/office/drawing/2014/main" id="{4E95766C-56DE-4843-B2C9-26496E3D4675}"/>
            </a:ext>
          </a:extLst>
        </xdr:cNvPr>
        <xdr:cNvSpPr/>
      </xdr:nvSpPr>
      <xdr:spPr>
        <a:xfrm>
          <a:off x="171450" y="314515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270</xdr:row>
      <xdr:rowOff>0</xdr:rowOff>
    </xdr:from>
    <xdr:to>
      <xdr:col>14</xdr:col>
      <xdr:colOff>950595</xdr:colOff>
      <xdr:row>270</xdr:row>
      <xdr:rowOff>0</xdr:rowOff>
    </xdr:to>
    <xdr:sp macro="" textlink="">
      <xdr:nvSpPr>
        <xdr:cNvPr id="17" name="line 1001">
          <a:extLst>
            <a:ext uri="{FF2B5EF4-FFF2-40B4-BE49-F238E27FC236}">
              <a16:creationId xmlns:a16="http://schemas.microsoft.com/office/drawing/2014/main" id="{7883D35E-494D-48CD-BDC2-8E99152A3CEE}"/>
            </a:ext>
          </a:extLst>
        </xdr:cNvPr>
        <xdr:cNvSpPr/>
      </xdr:nvSpPr>
      <xdr:spPr>
        <a:xfrm>
          <a:off x="171450" y="336708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288</xdr:row>
      <xdr:rowOff>0</xdr:rowOff>
    </xdr:from>
    <xdr:to>
      <xdr:col>14</xdr:col>
      <xdr:colOff>950595</xdr:colOff>
      <xdr:row>288</xdr:row>
      <xdr:rowOff>0</xdr:rowOff>
    </xdr:to>
    <xdr:sp macro="" textlink="">
      <xdr:nvSpPr>
        <xdr:cNvPr id="18" name="line 1050">
          <a:extLst>
            <a:ext uri="{FF2B5EF4-FFF2-40B4-BE49-F238E27FC236}">
              <a16:creationId xmlns:a16="http://schemas.microsoft.com/office/drawing/2014/main" id="{0205CB9D-BC98-4C77-AE5B-4E7C66581198}"/>
            </a:ext>
          </a:extLst>
        </xdr:cNvPr>
        <xdr:cNvSpPr/>
      </xdr:nvSpPr>
      <xdr:spPr>
        <a:xfrm>
          <a:off x="171450" y="358902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306</xdr:row>
      <xdr:rowOff>0</xdr:rowOff>
    </xdr:from>
    <xdr:to>
      <xdr:col>14</xdr:col>
      <xdr:colOff>950595</xdr:colOff>
      <xdr:row>306</xdr:row>
      <xdr:rowOff>0</xdr:rowOff>
    </xdr:to>
    <xdr:sp macro="" textlink="">
      <xdr:nvSpPr>
        <xdr:cNvPr id="19" name="line 1120">
          <a:extLst>
            <a:ext uri="{FF2B5EF4-FFF2-40B4-BE49-F238E27FC236}">
              <a16:creationId xmlns:a16="http://schemas.microsoft.com/office/drawing/2014/main" id="{54E338F2-30C6-48F8-97C6-EF013000C255}"/>
            </a:ext>
          </a:extLst>
        </xdr:cNvPr>
        <xdr:cNvSpPr/>
      </xdr:nvSpPr>
      <xdr:spPr>
        <a:xfrm>
          <a:off x="171450" y="381000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328</xdr:row>
      <xdr:rowOff>0</xdr:rowOff>
    </xdr:from>
    <xdr:to>
      <xdr:col>14</xdr:col>
      <xdr:colOff>950595</xdr:colOff>
      <xdr:row>328</xdr:row>
      <xdr:rowOff>0</xdr:rowOff>
    </xdr:to>
    <xdr:sp macro="" textlink="">
      <xdr:nvSpPr>
        <xdr:cNvPr id="20" name="line 1232">
          <a:extLst>
            <a:ext uri="{FF2B5EF4-FFF2-40B4-BE49-F238E27FC236}">
              <a16:creationId xmlns:a16="http://schemas.microsoft.com/office/drawing/2014/main" id="{CF83830E-ADCF-4305-8815-A106039F9392}"/>
            </a:ext>
          </a:extLst>
        </xdr:cNvPr>
        <xdr:cNvSpPr/>
      </xdr:nvSpPr>
      <xdr:spPr>
        <a:xfrm>
          <a:off x="171450" y="402907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348</xdr:row>
      <xdr:rowOff>0</xdr:rowOff>
    </xdr:from>
    <xdr:to>
      <xdr:col>14</xdr:col>
      <xdr:colOff>950595</xdr:colOff>
      <xdr:row>348</xdr:row>
      <xdr:rowOff>0</xdr:rowOff>
    </xdr:to>
    <xdr:sp macro="" textlink="">
      <xdr:nvSpPr>
        <xdr:cNvPr id="21" name="line 1330">
          <a:extLst>
            <a:ext uri="{FF2B5EF4-FFF2-40B4-BE49-F238E27FC236}">
              <a16:creationId xmlns:a16="http://schemas.microsoft.com/office/drawing/2014/main" id="{950AC46C-233C-4E37-A372-6253679AF823}"/>
            </a:ext>
          </a:extLst>
        </xdr:cNvPr>
        <xdr:cNvSpPr/>
      </xdr:nvSpPr>
      <xdr:spPr>
        <a:xfrm>
          <a:off x="171450" y="424434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365</xdr:row>
      <xdr:rowOff>0</xdr:rowOff>
    </xdr:from>
    <xdr:to>
      <xdr:col>14</xdr:col>
      <xdr:colOff>950595</xdr:colOff>
      <xdr:row>365</xdr:row>
      <xdr:rowOff>0</xdr:rowOff>
    </xdr:to>
    <xdr:sp macro="" textlink="">
      <xdr:nvSpPr>
        <xdr:cNvPr id="22" name="line 1400">
          <a:extLst>
            <a:ext uri="{FF2B5EF4-FFF2-40B4-BE49-F238E27FC236}">
              <a16:creationId xmlns:a16="http://schemas.microsoft.com/office/drawing/2014/main" id="{F0F148A7-123A-4118-A696-640CCFE77F11}"/>
            </a:ext>
          </a:extLst>
        </xdr:cNvPr>
        <xdr:cNvSpPr/>
      </xdr:nvSpPr>
      <xdr:spPr>
        <a:xfrm>
          <a:off x="171450" y="446055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382</xdr:row>
      <xdr:rowOff>0</xdr:rowOff>
    </xdr:from>
    <xdr:to>
      <xdr:col>14</xdr:col>
      <xdr:colOff>950595</xdr:colOff>
      <xdr:row>382</xdr:row>
      <xdr:rowOff>0</xdr:rowOff>
    </xdr:to>
    <xdr:sp macro="" textlink="">
      <xdr:nvSpPr>
        <xdr:cNvPr id="23" name="line 1463">
          <a:extLst>
            <a:ext uri="{FF2B5EF4-FFF2-40B4-BE49-F238E27FC236}">
              <a16:creationId xmlns:a16="http://schemas.microsoft.com/office/drawing/2014/main" id="{2528C936-8765-4ACF-BE23-5EA4CA701EBF}"/>
            </a:ext>
          </a:extLst>
        </xdr:cNvPr>
        <xdr:cNvSpPr/>
      </xdr:nvSpPr>
      <xdr:spPr>
        <a:xfrm>
          <a:off x="171450" y="467772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404</xdr:row>
      <xdr:rowOff>0</xdr:rowOff>
    </xdr:from>
    <xdr:to>
      <xdr:col>14</xdr:col>
      <xdr:colOff>950595</xdr:colOff>
      <xdr:row>404</xdr:row>
      <xdr:rowOff>0</xdr:rowOff>
    </xdr:to>
    <xdr:sp macro="" textlink="">
      <xdr:nvSpPr>
        <xdr:cNvPr id="24" name="line 1582">
          <a:extLst>
            <a:ext uri="{FF2B5EF4-FFF2-40B4-BE49-F238E27FC236}">
              <a16:creationId xmlns:a16="http://schemas.microsoft.com/office/drawing/2014/main" id="{B19E1BBB-FA2B-403C-9ACB-E0DD2388A6CA}"/>
            </a:ext>
          </a:extLst>
        </xdr:cNvPr>
        <xdr:cNvSpPr/>
      </xdr:nvSpPr>
      <xdr:spPr>
        <a:xfrm>
          <a:off x="171450" y="489680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424</xdr:row>
      <xdr:rowOff>0</xdr:rowOff>
    </xdr:from>
    <xdr:to>
      <xdr:col>14</xdr:col>
      <xdr:colOff>950595</xdr:colOff>
      <xdr:row>424</xdr:row>
      <xdr:rowOff>0</xdr:rowOff>
    </xdr:to>
    <xdr:sp macro="" textlink="">
      <xdr:nvSpPr>
        <xdr:cNvPr id="25" name="line 1680">
          <a:extLst>
            <a:ext uri="{FF2B5EF4-FFF2-40B4-BE49-F238E27FC236}">
              <a16:creationId xmlns:a16="http://schemas.microsoft.com/office/drawing/2014/main" id="{A4EF1F83-65C7-4CB4-B39E-2669D894679E}"/>
            </a:ext>
          </a:extLst>
        </xdr:cNvPr>
        <xdr:cNvSpPr/>
      </xdr:nvSpPr>
      <xdr:spPr>
        <a:xfrm>
          <a:off x="171450" y="511206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445</xdr:row>
      <xdr:rowOff>0</xdr:rowOff>
    </xdr:from>
    <xdr:to>
      <xdr:col>14</xdr:col>
      <xdr:colOff>950595</xdr:colOff>
      <xdr:row>445</xdr:row>
      <xdr:rowOff>0</xdr:rowOff>
    </xdr:to>
    <xdr:sp macro="" textlink="">
      <xdr:nvSpPr>
        <xdr:cNvPr id="26" name="line 1792">
          <a:extLst>
            <a:ext uri="{FF2B5EF4-FFF2-40B4-BE49-F238E27FC236}">
              <a16:creationId xmlns:a16="http://schemas.microsoft.com/office/drawing/2014/main" id="{BFDC4E31-B269-47F8-859A-AB5FB0F2CF45}"/>
            </a:ext>
          </a:extLst>
        </xdr:cNvPr>
        <xdr:cNvSpPr/>
      </xdr:nvSpPr>
      <xdr:spPr>
        <a:xfrm>
          <a:off x="171450" y="532638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464</xdr:row>
      <xdr:rowOff>0</xdr:rowOff>
    </xdr:from>
    <xdr:to>
      <xdr:col>14</xdr:col>
      <xdr:colOff>950595</xdr:colOff>
      <xdr:row>464</xdr:row>
      <xdr:rowOff>0</xdr:rowOff>
    </xdr:to>
    <xdr:sp macro="" textlink="">
      <xdr:nvSpPr>
        <xdr:cNvPr id="27" name="line 1883">
          <a:extLst>
            <a:ext uri="{FF2B5EF4-FFF2-40B4-BE49-F238E27FC236}">
              <a16:creationId xmlns:a16="http://schemas.microsoft.com/office/drawing/2014/main" id="{DDECC026-5E24-4A9E-98A6-8E04F02BB554}"/>
            </a:ext>
          </a:extLst>
        </xdr:cNvPr>
        <xdr:cNvSpPr/>
      </xdr:nvSpPr>
      <xdr:spPr>
        <a:xfrm>
          <a:off x="171450" y="554164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482</xdr:row>
      <xdr:rowOff>0</xdr:rowOff>
    </xdr:from>
    <xdr:to>
      <xdr:col>14</xdr:col>
      <xdr:colOff>950595</xdr:colOff>
      <xdr:row>482</xdr:row>
      <xdr:rowOff>0</xdr:rowOff>
    </xdr:to>
    <xdr:sp macro="" textlink="">
      <xdr:nvSpPr>
        <xdr:cNvPr id="28" name="line 1960">
          <a:extLst>
            <a:ext uri="{FF2B5EF4-FFF2-40B4-BE49-F238E27FC236}">
              <a16:creationId xmlns:a16="http://schemas.microsoft.com/office/drawing/2014/main" id="{9D53C378-CA95-4B96-AE0B-EB86F52D6ED8}"/>
            </a:ext>
          </a:extLst>
        </xdr:cNvPr>
        <xdr:cNvSpPr/>
      </xdr:nvSpPr>
      <xdr:spPr>
        <a:xfrm>
          <a:off x="171450" y="576262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503</xdr:row>
      <xdr:rowOff>0</xdr:rowOff>
    </xdr:from>
    <xdr:to>
      <xdr:col>14</xdr:col>
      <xdr:colOff>950595</xdr:colOff>
      <xdr:row>503</xdr:row>
      <xdr:rowOff>0</xdr:rowOff>
    </xdr:to>
    <xdr:sp macro="" textlink="">
      <xdr:nvSpPr>
        <xdr:cNvPr id="29" name="line 2072">
          <a:extLst>
            <a:ext uri="{FF2B5EF4-FFF2-40B4-BE49-F238E27FC236}">
              <a16:creationId xmlns:a16="http://schemas.microsoft.com/office/drawing/2014/main" id="{E71F6E30-01B8-4579-92AA-852FBFEA34E6}"/>
            </a:ext>
          </a:extLst>
        </xdr:cNvPr>
        <xdr:cNvSpPr/>
      </xdr:nvSpPr>
      <xdr:spPr>
        <a:xfrm>
          <a:off x="171450" y="597693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518</xdr:row>
      <xdr:rowOff>0</xdr:rowOff>
    </xdr:from>
    <xdr:to>
      <xdr:col>14</xdr:col>
      <xdr:colOff>950595</xdr:colOff>
      <xdr:row>518</xdr:row>
      <xdr:rowOff>0</xdr:rowOff>
    </xdr:to>
    <xdr:sp macro="" textlink="">
      <xdr:nvSpPr>
        <xdr:cNvPr id="30" name="line 2107">
          <a:extLst>
            <a:ext uri="{FF2B5EF4-FFF2-40B4-BE49-F238E27FC236}">
              <a16:creationId xmlns:a16="http://schemas.microsoft.com/office/drawing/2014/main" id="{5A4792F4-E00A-47B9-A61C-9F2521C7F2E2}"/>
            </a:ext>
          </a:extLst>
        </xdr:cNvPr>
        <xdr:cNvSpPr/>
      </xdr:nvSpPr>
      <xdr:spPr>
        <a:xfrm>
          <a:off x="171450" y="619601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539</xdr:row>
      <xdr:rowOff>0</xdr:rowOff>
    </xdr:from>
    <xdr:to>
      <xdr:col>14</xdr:col>
      <xdr:colOff>950595</xdr:colOff>
      <xdr:row>539</xdr:row>
      <xdr:rowOff>0</xdr:rowOff>
    </xdr:to>
    <xdr:sp macro="" textlink="">
      <xdr:nvSpPr>
        <xdr:cNvPr id="31" name="line 2205">
          <a:extLst>
            <a:ext uri="{FF2B5EF4-FFF2-40B4-BE49-F238E27FC236}">
              <a16:creationId xmlns:a16="http://schemas.microsoft.com/office/drawing/2014/main" id="{8DD6F669-0657-4B14-960D-FD7738ECBDC3}"/>
            </a:ext>
          </a:extLst>
        </xdr:cNvPr>
        <xdr:cNvSpPr/>
      </xdr:nvSpPr>
      <xdr:spPr>
        <a:xfrm>
          <a:off x="171450" y="641604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558</xdr:row>
      <xdr:rowOff>0</xdr:rowOff>
    </xdr:from>
    <xdr:to>
      <xdr:col>14</xdr:col>
      <xdr:colOff>950595</xdr:colOff>
      <xdr:row>558</xdr:row>
      <xdr:rowOff>0</xdr:rowOff>
    </xdr:to>
    <xdr:sp macro="" textlink="">
      <xdr:nvSpPr>
        <xdr:cNvPr id="32" name="line 2296">
          <a:extLst>
            <a:ext uri="{FF2B5EF4-FFF2-40B4-BE49-F238E27FC236}">
              <a16:creationId xmlns:a16="http://schemas.microsoft.com/office/drawing/2014/main" id="{474EC3C7-A2DC-48E5-82C7-CAA8AABD50B4}"/>
            </a:ext>
          </a:extLst>
        </xdr:cNvPr>
        <xdr:cNvSpPr/>
      </xdr:nvSpPr>
      <xdr:spPr>
        <a:xfrm>
          <a:off x="171450" y="663130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575</xdr:row>
      <xdr:rowOff>0</xdr:rowOff>
    </xdr:from>
    <xdr:to>
      <xdr:col>14</xdr:col>
      <xdr:colOff>950595</xdr:colOff>
      <xdr:row>575</xdr:row>
      <xdr:rowOff>0</xdr:rowOff>
    </xdr:to>
    <xdr:sp macro="" textlink="">
      <xdr:nvSpPr>
        <xdr:cNvPr id="33" name="line 2373">
          <a:extLst>
            <a:ext uri="{FF2B5EF4-FFF2-40B4-BE49-F238E27FC236}">
              <a16:creationId xmlns:a16="http://schemas.microsoft.com/office/drawing/2014/main" id="{26B6489D-75AF-4DC1-8FE0-64CCCCC58CE5}"/>
            </a:ext>
          </a:extLst>
        </xdr:cNvPr>
        <xdr:cNvSpPr/>
      </xdr:nvSpPr>
      <xdr:spPr>
        <a:xfrm>
          <a:off x="171450" y="684752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593</xdr:row>
      <xdr:rowOff>0</xdr:rowOff>
    </xdr:from>
    <xdr:to>
      <xdr:col>14</xdr:col>
      <xdr:colOff>950595</xdr:colOff>
      <xdr:row>593</xdr:row>
      <xdr:rowOff>0</xdr:rowOff>
    </xdr:to>
    <xdr:sp macro="" textlink="">
      <xdr:nvSpPr>
        <xdr:cNvPr id="34" name="line 2436">
          <a:extLst>
            <a:ext uri="{FF2B5EF4-FFF2-40B4-BE49-F238E27FC236}">
              <a16:creationId xmlns:a16="http://schemas.microsoft.com/office/drawing/2014/main" id="{69333EE1-59FA-43A9-B048-7338E3A4696B}"/>
            </a:ext>
          </a:extLst>
        </xdr:cNvPr>
        <xdr:cNvSpPr/>
      </xdr:nvSpPr>
      <xdr:spPr>
        <a:xfrm>
          <a:off x="171450" y="706945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608</xdr:row>
      <xdr:rowOff>0</xdr:rowOff>
    </xdr:from>
    <xdr:to>
      <xdr:col>14</xdr:col>
      <xdr:colOff>950595</xdr:colOff>
      <xdr:row>608</xdr:row>
      <xdr:rowOff>0</xdr:rowOff>
    </xdr:to>
    <xdr:sp macro="" textlink="">
      <xdr:nvSpPr>
        <xdr:cNvPr id="35" name="line 2471">
          <a:extLst>
            <a:ext uri="{FF2B5EF4-FFF2-40B4-BE49-F238E27FC236}">
              <a16:creationId xmlns:a16="http://schemas.microsoft.com/office/drawing/2014/main" id="{8A82DC5A-F72F-45D6-8D28-8B63CCA12045}"/>
            </a:ext>
          </a:extLst>
        </xdr:cNvPr>
        <xdr:cNvSpPr/>
      </xdr:nvSpPr>
      <xdr:spPr>
        <a:xfrm>
          <a:off x="171450" y="728853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625</xdr:row>
      <xdr:rowOff>0</xdr:rowOff>
    </xdr:from>
    <xdr:to>
      <xdr:col>14</xdr:col>
      <xdr:colOff>950595</xdr:colOff>
      <xdr:row>625</xdr:row>
      <xdr:rowOff>0</xdr:rowOff>
    </xdr:to>
    <xdr:sp macro="" textlink="">
      <xdr:nvSpPr>
        <xdr:cNvPr id="36" name="line 2548">
          <a:extLst>
            <a:ext uri="{FF2B5EF4-FFF2-40B4-BE49-F238E27FC236}">
              <a16:creationId xmlns:a16="http://schemas.microsoft.com/office/drawing/2014/main" id="{70D49981-BF30-4460-A767-E9B6ACE1AC94}"/>
            </a:ext>
          </a:extLst>
        </xdr:cNvPr>
        <xdr:cNvSpPr/>
      </xdr:nvSpPr>
      <xdr:spPr>
        <a:xfrm>
          <a:off x="171450" y="750474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647</xdr:row>
      <xdr:rowOff>0</xdr:rowOff>
    </xdr:from>
    <xdr:to>
      <xdr:col>14</xdr:col>
      <xdr:colOff>950595</xdr:colOff>
      <xdr:row>647</xdr:row>
      <xdr:rowOff>0</xdr:rowOff>
    </xdr:to>
    <xdr:sp macro="" textlink="">
      <xdr:nvSpPr>
        <xdr:cNvPr id="37" name="line 2653">
          <a:extLst>
            <a:ext uri="{FF2B5EF4-FFF2-40B4-BE49-F238E27FC236}">
              <a16:creationId xmlns:a16="http://schemas.microsoft.com/office/drawing/2014/main" id="{AB7E1975-9391-4664-91E0-A1C3574BBC71}"/>
            </a:ext>
          </a:extLst>
        </xdr:cNvPr>
        <xdr:cNvSpPr/>
      </xdr:nvSpPr>
      <xdr:spPr>
        <a:xfrm>
          <a:off x="171450" y="772382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666</xdr:row>
      <xdr:rowOff>0</xdr:rowOff>
    </xdr:from>
    <xdr:to>
      <xdr:col>14</xdr:col>
      <xdr:colOff>950595</xdr:colOff>
      <xdr:row>666</xdr:row>
      <xdr:rowOff>0</xdr:rowOff>
    </xdr:to>
    <xdr:sp macro="" textlink="">
      <xdr:nvSpPr>
        <xdr:cNvPr id="38" name="line 2744">
          <a:extLst>
            <a:ext uri="{FF2B5EF4-FFF2-40B4-BE49-F238E27FC236}">
              <a16:creationId xmlns:a16="http://schemas.microsoft.com/office/drawing/2014/main" id="{1853CDDC-B2B4-483E-8A19-E6A6F7EFF431}"/>
            </a:ext>
          </a:extLst>
        </xdr:cNvPr>
        <xdr:cNvSpPr/>
      </xdr:nvSpPr>
      <xdr:spPr>
        <a:xfrm>
          <a:off x="171450" y="793908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685</xdr:row>
      <xdr:rowOff>0</xdr:rowOff>
    </xdr:from>
    <xdr:to>
      <xdr:col>14</xdr:col>
      <xdr:colOff>950595</xdr:colOff>
      <xdr:row>685</xdr:row>
      <xdr:rowOff>0</xdr:rowOff>
    </xdr:to>
    <xdr:sp macro="" textlink="">
      <xdr:nvSpPr>
        <xdr:cNvPr id="39" name="line 2835">
          <a:extLst>
            <a:ext uri="{FF2B5EF4-FFF2-40B4-BE49-F238E27FC236}">
              <a16:creationId xmlns:a16="http://schemas.microsoft.com/office/drawing/2014/main" id="{D1E66D3C-A26E-4F60-B030-B212C28C1606}"/>
            </a:ext>
          </a:extLst>
        </xdr:cNvPr>
        <xdr:cNvSpPr/>
      </xdr:nvSpPr>
      <xdr:spPr>
        <a:xfrm>
          <a:off x="171450" y="815435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706</xdr:row>
      <xdr:rowOff>0</xdr:rowOff>
    </xdr:from>
    <xdr:to>
      <xdr:col>14</xdr:col>
      <xdr:colOff>950595</xdr:colOff>
      <xdr:row>706</xdr:row>
      <xdr:rowOff>0</xdr:rowOff>
    </xdr:to>
    <xdr:sp macro="" textlink="">
      <xdr:nvSpPr>
        <xdr:cNvPr id="40" name="line 2940">
          <a:extLst>
            <a:ext uri="{FF2B5EF4-FFF2-40B4-BE49-F238E27FC236}">
              <a16:creationId xmlns:a16="http://schemas.microsoft.com/office/drawing/2014/main" id="{6EBFC663-318E-4AFA-9C8D-D7E538FBBD2F}"/>
            </a:ext>
          </a:extLst>
        </xdr:cNvPr>
        <xdr:cNvSpPr/>
      </xdr:nvSpPr>
      <xdr:spPr>
        <a:xfrm>
          <a:off x="171450" y="836866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728</xdr:row>
      <xdr:rowOff>0</xdr:rowOff>
    </xdr:from>
    <xdr:to>
      <xdr:col>14</xdr:col>
      <xdr:colOff>950595</xdr:colOff>
      <xdr:row>728</xdr:row>
      <xdr:rowOff>0</xdr:rowOff>
    </xdr:to>
    <xdr:sp macro="" textlink="">
      <xdr:nvSpPr>
        <xdr:cNvPr id="41" name="line 3045">
          <a:extLst>
            <a:ext uri="{FF2B5EF4-FFF2-40B4-BE49-F238E27FC236}">
              <a16:creationId xmlns:a16="http://schemas.microsoft.com/office/drawing/2014/main" id="{6844EE04-CFF4-4C89-8F85-99F0D3F64A21}"/>
            </a:ext>
          </a:extLst>
        </xdr:cNvPr>
        <xdr:cNvSpPr/>
      </xdr:nvSpPr>
      <xdr:spPr>
        <a:xfrm>
          <a:off x="171450" y="858774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746</xdr:row>
      <xdr:rowOff>0</xdr:rowOff>
    </xdr:from>
    <xdr:to>
      <xdr:col>14</xdr:col>
      <xdr:colOff>950595</xdr:colOff>
      <xdr:row>746</xdr:row>
      <xdr:rowOff>0</xdr:rowOff>
    </xdr:to>
    <xdr:sp macro="" textlink="">
      <xdr:nvSpPr>
        <xdr:cNvPr id="42" name="line 3129">
          <a:extLst>
            <a:ext uri="{FF2B5EF4-FFF2-40B4-BE49-F238E27FC236}">
              <a16:creationId xmlns:a16="http://schemas.microsoft.com/office/drawing/2014/main" id="{EAC29E0D-FF9F-4D69-810D-84BF4B176E42}"/>
            </a:ext>
          </a:extLst>
        </xdr:cNvPr>
        <xdr:cNvSpPr/>
      </xdr:nvSpPr>
      <xdr:spPr>
        <a:xfrm>
          <a:off x="171450" y="880395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763</xdr:row>
      <xdr:rowOff>0</xdr:rowOff>
    </xdr:from>
    <xdr:to>
      <xdr:col>14</xdr:col>
      <xdr:colOff>950595</xdr:colOff>
      <xdr:row>763</xdr:row>
      <xdr:rowOff>0</xdr:rowOff>
    </xdr:to>
    <xdr:sp macro="" textlink="">
      <xdr:nvSpPr>
        <xdr:cNvPr id="43" name="line 3199">
          <a:extLst>
            <a:ext uri="{FF2B5EF4-FFF2-40B4-BE49-F238E27FC236}">
              <a16:creationId xmlns:a16="http://schemas.microsoft.com/office/drawing/2014/main" id="{A4910BDF-8A85-4C69-A4B4-4ED07A065AB1}"/>
            </a:ext>
          </a:extLst>
        </xdr:cNvPr>
        <xdr:cNvSpPr/>
      </xdr:nvSpPr>
      <xdr:spPr>
        <a:xfrm>
          <a:off x="171450" y="902017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785</xdr:row>
      <xdr:rowOff>0</xdr:rowOff>
    </xdr:from>
    <xdr:to>
      <xdr:col>14</xdr:col>
      <xdr:colOff>950595</xdr:colOff>
      <xdr:row>785</xdr:row>
      <xdr:rowOff>0</xdr:rowOff>
    </xdr:to>
    <xdr:sp macro="" textlink="">
      <xdr:nvSpPr>
        <xdr:cNvPr id="44" name="line 3304">
          <a:extLst>
            <a:ext uri="{FF2B5EF4-FFF2-40B4-BE49-F238E27FC236}">
              <a16:creationId xmlns:a16="http://schemas.microsoft.com/office/drawing/2014/main" id="{D883A89A-C74A-4587-B807-C4988D22CA46}"/>
            </a:ext>
          </a:extLst>
        </xdr:cNvPr>
        <xdr:cNvSpPr/>
      </xdr:nvSpPr>
      <xdr:spPr>
        <a:xfrm>
          <a:off x="171450" y="923925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805</xdr:row>
      <xdr:rowOff>0</xdr:rowOff>
    </xdr:from>
    <xdr:to>
      <xdr:col>14</xdr:col>
      <xdr:colOff>950595</xdr:colOff>
      <xdr:row>805</xdr:row>
      <xdr:rowOff>0</xdr:rowOff>
    </xdr:to>
    <xdr:sp macro="" textlink="">
      <xdr:nvSpPr>
        <xdr:cNvPr id="45" name="line 3402">
          <a:extLst>
            <a:ext uri="{FF2B5EF4-FFF2-40B4-BE49-F238E27FC236}">
              <a16:creationId xmlns:a16="http://schemas.microsoft.com/office/drawing/2014/main" id="{BE93ECE0-A0F2-4874-9912-55BB40145787}"/>
            </a:ext>
          </a:extLst>
        </xdr:cNvPr>
        <xdr:cNvSpPr/>
      </xdr:nvSpPr>
      <xdr:spPr>
        <a:xfrm>
          <a:off x="171450" y="945451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826</xdr:row>
      <xdr:rowOff>0</xdr:rowOff>
    </xdr:from>
    <xdr:to>
      <xdr:col>14</xdr:col>
      <xdr:colOff>950595</xdr:colOff>
      <xdr:row>826</xdr:row>
      <xdr:rowOff>0</xdr:rowOff>
    </xdr:to>
    <xdr:sp macro="" textlink="">
      <xdr:nvSpPr>
        <xdr:cNvPr id="46" name="line 3507">
          <a:extLst>
            <a:ext uri="{FF2B5EF4-FFF2-40B4-BE49-F238E27FC236}">
              <a16:creationId xmlns:a16="http://schemas.microsoft.com/office/drawing/2014/main" id="{435DB3F9-6C95-4CC4-943F-96C79BA68F0B}"/>
            </a:ext>
          </a:extLst>
        </xdr:cNvPr>
        <xdr:cNvSpPr/>
      </xdr:nvSpPr>
      <xdr:spPr>
        <a:xfrm>
          <a:off x="171450" y="966882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841</xdr:row>
      <xdr:rowOff>0</xdr:rowOff>
    </xdr:from>
    <xdr:to>
      <xdr:col>14</xdr:col>
      <xdr:colOff>950595</xdr:colOff>
      <xdr:row>841</xdr:row>
      <xdr:rowOff>0</xdr:rowOff>
    </xdr:to>
    <xdr:sp macro="" textlink="">
      <xdr:nvSpPr>
        <xdr:cNvPr id="47" name="line 3542">
          <a:extLst>
            <a:ext uri="{FF2B5EF4-FFF2-40B4-BE49-F238E27FC236}">
              <a16:creationId xmlns:a16="http://schemas.microsoft.com/office/drawing/2014/main" id="{FFF7BD69-4F90-4BB8-A5DB-3BC4ACAF6E85}"/>
            </a:ext>
          </a:extLst>
        </xdr:cNvPr>
        <xdr:cNvSpPr/>
      </xdr:nvSpPr>
      <xdr:spPr>
        <a:xfrm>
          <a:off x="171450" y="988790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861</xdr:row>
      <xdr:rowOff>0</xdr:rowOff>
    </xdr:from>
    <xdr:to>
      <xdr:col>14</xdr:col>
      <xdr:colOff>950595</xdr:colOff>
      <xdr:row>861</xdr:row>
      <xdr:rowOff>0</xdr:rowOff>
    </xdr:to>
    <xdr:sp macro="" textlink="">
      <xdr:nvSpPr>
        <xdr:cNvPr id="48" name="line 3633">
          <a:extLst>
            <a:ext uri="{FF2B5EF4-FFF2-40B4-BE49-F238E27FC236}">
              <a16:creationId xmlns:a16="http://schemas.microsoft.com/office/drawing/2014/main" id="{6D3FD2CB-C3CD-417E-B3C4-03CC9B42ECA2}"/>
            </a:ext>
          </a:extLst>
        </xdr:cNvPr>
        <xdr:cNvSpPr/>
      </xdr:nvSpPr>
      <xdr:spPr>
        <a:xfrm>
          <a:off x="171450" y="1010793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882</xdr:row>
      <xdr:rowOff>0</xdr:rowOff>
    </xdr:from>
    <xdr:to>
      <xdr:col>14</xdr:col>
      <xdr:colOff>950595</xdr:colOff>
      <xdr:row>882</xdr:row>
      <xdr:rowOff>0</xdr:rowOff>
    </xdr:to>
    <xdr:sp macro="" textlink="">
      <xdr:nvSpPr>
        <xdr:cNvPr id="49" name="line 3752">
          <a:extLst>
            <a:ext uri="{FF2B5EF4-FFF2-40B4-BE49-F238E27FC236}">
              <a16:creationId xmlns:a16="http://schemas.microsoft.com/office/drawing/2014/main" id="{86CED9A0-6C51-44AD-B486-D153CB6FC15B}"/>
            </a:ext>
          </a:extLst>
        </xdr:cNvPr>
        <xdr:cNvSpPr/>
      </xdr:nvSpPr>
      <xdr:spPr>
        <a:xfrm>
          <a:off x="171450" y="1032224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900</xdr:row>
      <xdr:rowOff>0</xdr:rowOff>
    </xdr:from>
    <xdr:to>
      <xdr:col>14</xdr:col>
      <xdr:colOff>950595</xdr:colOff>
      <xdr:row>900</xdr:row>
      <xdr:rowOff>0</xdr:rowOff>
    </xdr:to>
    <xdr:sp macro="" textlink="">
      <xdr:nvSpPr>
        <xdr:cNvPr id="50" name="line 3829">
          <a:extLst>
            <a:ext uri="{FF2B5EF4-FFF2-40B4-BE49-F238E27FC236}">
              <a16:creationId xmlns:a16="http://schemas.microsoft.com/office/drawing/2014/main" id="{581C7DEF-4506-4DD9-843A-BEF574FC9F42}"/>
            </a:ext>
          </a:extLst>
        </xdr:cNvPr>
        <xdr:cNvSpPr/>
      </xdr:nvSpPr>
      <xdr:spPr>
        <a:xfrm>
          <a:off x="171450" y="1054322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915</xdr:row>
      <xdr:rowOff>0</xdr:rowOff>
    </xdr:from>
    <xdr:to>
      <xdr:col>14</xdr:col>
      <xdr:colOff>950595</xdr:colOff>
      <xdr:row>915</xdr:row>
      <xdr:rowOff>0</xdr:rowOff>
    </xdr:to>
    <xdr:sp macro="" textlink="">
      <xdr:nvSpPr>
        <xdr:cNvPr id="51" name="line 3864">
          <a:extLst>
            <a:ext uri="{FF2B5EF4-FFF2-40B4-BE49-F238E27FC236}">
              <a16:creationId xmlns:a16="http://schemas.microsoft.com/office/drawing/2014/main" id="{5D8201B9-A7D1-4A04-97A4-C8F741BDB6C6}"/>
            </a:ext>
          </a:extLst>
        </xdr:cNvPr>
        <xdr:cNvSpPr/>
      </xdr:nvSpPr>
      <xdr:spPr>
        <a:xfrm>
          <a:off x="171450" y="1076229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936</xdr:row>
      <xdr:rowOff>0</xdr:rowOff>
    </xdr:from>
    <xdr:to>
      <xdr:col>14</xdr:col>
      <xdr:colOff>950595</xdr:colOff>
      <xdr:row>936</xdr:row>
      <xdr:rowOff>0</xdr:rowOff>
    </xdr:to>
    <xdr:sp macro="" textlink="">
      <xdr:nvSpPr>
        <xdr:cNvPr id="52" name="line 3976">
          <a:extLst>
            <a:ext uri="{FF2B5EF4-FFF2-40B4-BE49-F238E27FC236}">
              <a16:creationId xmlns:a16="http://schemas.microsoft.com/office/drawing/2014/main" id="{BF33304E-A077-4ABA-955A-E3B1F3700636}"/>
            </a:ext>
          </a:extLst>
        </xdr:cNvPr>
        <xdr:cNvSpPr/>
      </xdr:nvSpPr>
      <xdr:spPr>
        <a:xfrm>
          <a:off x="171450" y="1097661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958</xdr:row>
      <xdr:rowOff>0</xdr:rowOff>
    </xdr:from>
    <xdr:to>
      <xdr:col>14</xdr:col>
      <xdr:colOff>950595</xdr:colOff>
      <xdr:row>958</xdr:row>
      <xdr:rowOff>0</xdr:rowOff>
    </xdr:to>
    <xdr:sp macro="" textlink="">
      <xdr:nvSpPr>
        <xdr:cNvPr id="53" name="line 4095">
          <a:extLst>
            <a:ext uri="{FF2B5EF4-FFF2-40B4-BE49-F238E27FC236}">
              <a16:creationId xmlns:a16="http://schemas.microsoft.com/office/drawing/2014/main" id="{9B7281C1-86F5-4654-959B-71AC46617529}"/>
            </a:ext>
          </a:extLst>
        </xdr:cNvPr>
        <xdr:cNvSpPr/>
      </xdr:nvSpPr>
      <xdr:spPr>
        <a:xfrm>
          <a:off x="171450" y="1119568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980</xdr:row>
      <xdr:rowOff>0</xdr:rowOff>
    </xdr:from>
    <xdr:to>
      <xdr:col>14</xdr:col>
      <xdr:colOff>950595</xdr:colOff>
      <xdr:row>980</xdr:row>
      <xdr:rowOff>0</xdr:rowOff>
    </xdr:to>
    <xdr:sp macro="" textlink="">
      <xdr:nvSpPr>
        <xdr:cNvPr id="54" name="line 4221">
          <a:extLst>
            <a:ext uri="{FF2B5EF4-FFF2-40B4-BE49-F238E27FC236}">
              <a16:creationId xmlns:a16="http://schemas.microsoft.com/office/drawing/2014/main" id="{F6FB3E58-3BD4-4A29-A010-C3CCFE0B1CA7}"/>
            </a:ext>
          </a:extLst>
        </xdr:cNvPr>
        <xdr:cNvSpPr/>
      </xdr:nvSpPr>
      <xdr:spPr>
        <a:xfrm>
          <a:off x="171450" y="1141285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995</xdr:row>
      <xdr:rowOff>0</xdr:rowOff>
    </xdr:from>
    <xdr:to>
      <xdr:col>14</xdr:col>
      <xdr:colOff>950595</xdr:colOff>
      <xdr:row>995</xdr:row>
      <xdr:rowOff>0</xdr:rowOff>
    </xdr:to>
    <xdr:sp macro="" textlink="">
      <xdr:nvSpPr>
        <xdr:cNvPr id="55" name="line 4256">
          <a:extLst>
            <a:ext uri="{FF2B5EF4-FFF2-40B4-BE49-F238E27FC236}">
              <a16:creationId xmlns:a16="http://schemas.microsoft.com/office/drawing/2014/main" id="{7B272F9B-ADDC-4AF7-8BBB-C287F3D0BE2F}"/>
            </a:ext>
          </a:extLst>
        </xdr:cNvPr>
        <xdr:cNvSpPr/>
      </xdr:nvSpPr>
      <xdr:spPr>
        <a:xfrm>
          <a:off x="171450" y="1163193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1016</xdr:row>
      <xdr:rowOff>0</xdr:rowOff>
    </xdr:from>
    <xdr:to>
      <xdr:col>14</xdr:col>
      <xdr:colOff>950595</xdr:colOff>
      <xdr:row>1016</xdr:row>
      <xdr:rowOff>0</xdr:rowOff>
    </xdr:to>
    <xdr:sp macro="" textlink="">
      <xdr:nvSpPr>
        <xdr:cNvPr id="56" name="line 4361">
          <a:extLst>
            <a:ext uri="{FF2B5EF4-FFF2-40B4-BE49-F238E27FC236}">
              <a16:creationId xmlns:a16="http://schemas.microsoft.com/office/drawing/2014/main" id="{7522FEA8-0C21-4729-B69C-62B8F6E6D52B}"/>
            </a:ext>
          </a:extLst>
        </xdr:cNvPr>
        <xdr:cNvSpPr/>
      </xdr:nvSpPr>
      <xdr:spPr>
        <a:xfrm>
          <a:off x="171450" y="1184624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1034</xdr:row>
      <xdr:rowOff>0</xdr:rowOff>
    </xdr:from>
    <xdr:to>
      <xdr:col>14</xdr:col>
      <xdr:colOff>950595</xdr:colOff>
      <xdr:row>1034</xdr:row>
      <xdr:rowOff>0</xdr:rowOff>
    </xdr:to>
    <xdr:sp macro="" textlink="">
      <xdr:nvSpPr>
        <xdr:cNvPr id="57" name="line 4431">
          <a:extLst>
            <a:ext uri="{FF2B5EF4-FFF2-40B4-BE49-F238E27FC236}">
              <a16:creationId xmlns:a16="http://schemas.microsoft.com/office/drawing/2014/main" id="{ECD1EB9D-40F3-45A2-AA3B-0D73CF37956D}"/>
            </a:ext>
          </a:extLst>
        </xdr:cNvPr>
        <xdr:cNvSpPr/>
      </xdr:nvSpPr>
      <xdr:spPr>
        <a:xfrm>
          <a:off x="171450" y="1206722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1055</xdr:row>
      <xdr:rowOff>0</xdr:rowOff>
    </xdr:from>
    <xdr:to>
      <xdr:col>14</xdr:col>
      <xdr:colOff>950595</xdr:colOff>
      <xdr:row>1055</xdr:row>
      <xdr:rowOff>0</xdr:rowOff>
    </xdr:to>
    <xdr:sp macro="" textlink="">
      <xdr:nvSpPr>
        <xdr:cNvPr id="58" name="line 4536">
          <a:extLst>
            <a:ext uri="{FF2B5EF4-FFF2-40B4-BE49-F238E27FC236}">
              <a16:creationId xmlns:a16="http://schemas.microsoft.com/office/drawing/2014/main" id="{5934601C-31DF-4957-8DBE-37B9D8FE2A2A}"/>
            </a:ext>
          </a:extLst>
        </xdr:cNvPr>
        <xdr:cNvSpPr/>
      </xdr:nvSpPr>
      <xdr:spPr>
        <a:xfrm>
          <a:off x="171450" y="1228153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1075</xdr:row>
      <xdr:rowOff>0</xdr:rowOff>
    </xdr:from>
    <xdr:to>
      <xdr:col>14</xdr:col>
      <xdr:colOff>950595</xdr:colOff>
      <xdr:row>1075</xdr:row>
      <xdr:rowOff>0</xdr:rowOff>
    </xdr:to>
    <xdr:sp macro="" textlink="">
      <xdr:nvSpPr>
        <xdr:cNvPr id="59" name="line 4634">
          <a:extLst>
            <a:ext uri="{FF2B5EF4-FFF2-40B4-BE49-F238E27FC236}">
              <a16:creationId xmlns:a16="http://schemas.microsoft.com/office/drawing/2014/main" id="{1C6A31CE-3B08-4E34-88DB-054F66D40447}"/>
            </a:ext>
          </a:extLst>
        </xdr:cNvPr>
        <xdr:cNvSpPr/>
      </xdr:nvSpPr>
      <xdr:spPr>
        <a:xfrm>
          <a:off x="171450" y="1249680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1091</xdr:row>
      <xdr:rowOff>0</xdr:rowOff>
    </xdr:from>
    <xdr:to>
      <xdr:col>14</xdr:col>
      <xdr:colOff>950595</xdr:colOff>
      <xdr:row>1091</xdr:row>
      <xdr:rowOff>0</xdr:rowOff>
    </xdr:to>
    <xdr:sp macro="" textlink="">
      <xdr:nvSpPr>
        <xdr:cNvPr id="60" name="line 4669">
          <a:extLst>
            <a:ext uri="{FF2B5EF4-FFF2-40B4-BE49-F238E27FC236}">
              <a16:creationId xmlns:a16="http://schemas.microsoft.com/office/drawing/2014/main" id="{BEE63C84-D14C-47A1-A1EE-137833D34655}"/>
            </a:ext>
          </a:extLst>
        </xdr:cNvPr>
        <xdr:cNvSpPr/>
      </xdr:nvSpPr>
      <xdr:spPr>
        <a:xfrm>
          <a:off x="171450" y="1272063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1107</xdr:row>
      <xdr:rowOff>0</xdr:rowOff>
    </xdr:from>
    <xdr:to>
      <xdr:col>14</xdr:col>
      <xdr:colOff>950595</xdr:colOff>
      <xdr:row>1107</xdr:row>
      <xdr:rowOff>0</xdr:rowOff>
    </xdr:to>
    <xdr:sp macro="" textlink="">
      <xdr:nvSpPr>
        <xdr:cNvPr id="61" name="line 4711">
          <a:extLst>
            <a:ext uri="{FF2B5EF4-FFF2-40B4-BE49-F238E27FC236}">
              <a16:creationId xmlns:a16="http://schemas.microsoft.com/office/drawing/2014/main" id="{BDBDE02C-EB3C-4C37-8393-C49C6C7DF58D}"/>
            </a:ext>
          </a:extLst>
        </xdr:cNvPr>
        <xdr:cNvSpPr/>
      </xdr:nvSpPr>
      <xdr:spPr>
        <a:xfrm>
          <a:off x="171450" y="1293876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1122</xdr:row>
      <xdr:rowOff>0</xdr:rowOff>
    </xdr:from>
    <xdr:to>
      <xdr:col>14</xdr:col>
      <xdr:colOff>950595</xdr:colOff>
      <xdr:row>1122</xdr:row>
      <xdr:rowOff>0</xdr:rowOff>
    </xdr:to>
    <xdr:sp macro="" textlink="">
      <xdr:nvSpPr>
        <xdr:cNvPr id="62" name="line 4746">
          <a:extLst>
            <a:ext uri="{FF2B5EF4-FFF2-40B4-BE49-F238E27FC236}">
              <a16:creationId xmlns:a16="http://schemas.microsoft.com/office/drawing/2014/main" id="{5C74F3B3-5666-4587-8429-CDF454886B28}"/>
            </a:ext>
          </a:extLst>
        </xdr:cNvPr>
        <xdr:cNvSpPr/>
      </xdr:nvSpPr>
      <xdr:spPr>
        <a:xfrm>
          <a:off x="171450" y="1315783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1141</xdr:row>
      <xdr:rowOff>0</xdr:rowOff>
    </xdr:from>
    <xdr:to>
      <xdr:col>14</xdr:col>
      <xdr:colOff>950595</xdr:colOff>
      <xdr:row>1141</xdr:row>
      <xdr:rowOff>0</xdr:rowOff>
    </xdr:to>
    <xdr:sp macro="" textlink="">
      <xdr:nvSpPr>
        <xdr:cNvPr id="63" name="line 4830">
          <a:extLst>
            <a:ext uri="{FF2B5EF4-FFF2-40B4-BE49-F238E27FC236}">
              <a16:creationId xmlns:a16="http://schemas.microsoft.com/office/drawing/2014/main" id="{23EDF538-1DDC-4520-B79E-B91E8626664A}"/>
            </a:ext>
          </a:extLst>
        </xdr:cNvPr>
        <xdr:cNvSpPr/>
      </xdr:nvSpPr>
      <xdr:spPr>
        <a:xfrm>
          <a:off x="171450" y="1337881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1162</xdr:row>
      <xdr:rowOff>0</xdr:rowOff>
    </xdr:from>
    <xdr:to>
      <xdr:col>14</xdr:col>
      <xdr:colOff>950595</xdr:colOff>
      <xdr:row>1162</xdr:row>
      <xdr:rowOff>0</xdr:rowOff>
    </xdr:to>
    <xdr:sp macro="" textlink="">
      <xdr:nvSpPr>
        <xdr:cNvPr id="64" name="line 4935">
          <a:extLst>
            <a:ext uri="{FF2B5EF4-FFF2-40B4-BE49-F238E27FC236}">
              <a16:creationId xmlns:a16="http://schemas.microsoft.com/office/drawing/2014/main" id="{02505407-4DBA-444F-BA41-F0C5D995FE84}"/>
            </a:ext>
          </a:extLst>
        </xdr:cNvPr>
        <xdr:cNvSpPr/>
      </xdr:nvSpPr>
      <xdr:spPr>
        <a:xfrm>
          <a:off x="171450" y="1359312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1183</xdr:row>
      <xdr:rowOff>0</xdr:rowOff>
    </xdr:from>
    <xdr:to>
      <xdr:col>14</xdr:col>
      <xdr:colOff>950595</xdr:colOff>
      <xdr:row>1183</xdr:row>
      <xdr:rowOff>0</xdr:rowOff>
    </xdr:to>
    <xdr:sp macro="" textlink="">
      <xdr:nvSpPr>
        <xdr:cNvPr id="65" name="line 5040">
          <a:extLst>
            <a:ext uri="{FF2B5EF4-FFF2-40B4-BE49-F238E27FC236}">
              <a16:creationId xmlns:a16="http://schemas.microsoft.com/office/drawing/2014/main" id="{856DC471-92B2-492B-A8D8-BA390D78FEE4}"/>
            </a:ext>
          </a:extLst>
        </xdr:cNvPr>
        <xdr:cNvSpPr/>
      </xdr:nvSpPr>
      <xdr:spPr>
        <a:xfrm>
          <a:off x="171450" y="1380744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1204</xdr:row>
      <xdr:rowOff>0</xdr:rowOff>
    </xdr:from>
    <xdr:to>
      <xdr:col>14</xdr:col>
      <xdr:colOff>950595</xdr:colOff>
      <xdr:row>1204</xdr:row>
      <xdr:rowOff>0</xdr:rowOff>
    </xdr:to>
    <xdr:sp macro="" textlink="">
      <xdr:nvSpPr>
        <xdr:cNvPr id="66" name="line 5159">
          <a:extLst>
            <a:ext uri="{FF2B5EF4-FFF2-40B4-BE49-F238E27FC236}">
              <a16:creationId xmlns:a16="http://schemas.microsoft.com/office/drawing/2014/main" id="{A737ECB3-5063-4DD0-BD6F-FF67CCAB4813}"/>
            </a:ext>
          </a:extLst>
        </xdr:cNvPr>
        <xdr:cNvSpPr/>
      </xdr:nvSpPr>
      <xdr:spPr>
        <a:xfrm>
          <a:off x="171450" y="1402175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1222</xdr:row>
      <xdr:rowOff>0</xdr:rowOff>
    </xdr:from>
    <xdr:to>
      <xdr:col>14</xdr:col>
      <xdr:colOff>950595</xdr:colOff>
      <xdr:row>1222</xdr:row>
      <xdr:rowOff>0</xdr:rowOff>
    </xdr:to>
    <xdr:sp macro="" textlink="">
      <xdr:nvSpPr>
        <xdr:cNvPr id="67" name="line 5243">
          <a:extLst>
            <a:ext uri="{FF2B5EF4-FFF2-40B4-BE49-F238E27FC236}">
              <a16:creationId xmlns:a16="http://schemas.microsoft.com/office/drawing/2014/main" id="{0BCC230B-9D9E-4BF8-BC82-564BE2D8EF22}"/>
            </a:ext>
          </a:extLst>
        </xdr:cNvPr>
        <xdr:cNvSpPr/>
      </xdr:nvSpPr>
      <xdr:spPr>
        <a:xfrm>
          <a:off x="171450" y="1423797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1239</xdr:row>
      <xdr:rowOff>0</xdr:rowOff>
    </xdr:from>
    <xdr:to>
      <xdr:col>14</xdr:col>
      <xdr:colOff>950595</xdr:colOff>
      <xdr:row>1239</xdr:row>
      <xdr:rowOff>0</xdr:rowOff>
    </xdr:to>
    <xdr:sp macro="" textlink="">
      <xdr:nvSpPr>
        <xdr:cNvPr id="68" name="line 5285">
          <a:extLst>
            <a:ext uri="{FF2B5EF4-FFF2-40B4-BE49-F238E27FC236}">
              <a16:creationId xmlns:a16="http://schemas.microsoft.com/office/drawing/2014/main" id="{2FCFE7A1-6339-4837-B4B2-BFBC33888B68}"/>
            </a:ext>
          </a:extLst>
        </xdr:cNvPr>
        <xdr:cNvSpPr/>
      </xdr:nvSpPr>
      <xdr:spPr>
        <a:xfrm>
          <a:off x="171450" y="1446085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1259</xdr:row>
      <xdr:rowOff>0</xdr:rowOff>
    </xdr:from>
    <xdr:to>
      <xdr:col>14</xdr:col>
      <xdr:colOff>950595</xdr:colOff>
      <xdr:row>1259</xdr:row>
      <xdr:rowOff>0</xdr:rowOff>
    </xdr:to>
    <xdr:sp macro="" textlink="">
      <xdr:nvSpPr>
        <xdr:cNvPr id="69" name="line 5383">
          <a:extLst>
            <a:ext uri="{FF2B5EF4-FFF2-40B4-BE49-F238E27FC236}">
              <a16:creationId xmlns:a16="http://schemas.microsoft.com/office/drawing/2014/main" id="{5C3529BC-53B4-4EE8-9F80-6FCE4976B95A}"/>
            </a:ext>
          </a:extLst>
        </xdr:cNvPr>
        <xdr:cNvSpPr/>
      </xdr:nvSpPr>
      <xdr:spPr>
        <a:xfrm>
          <a:off x="171450" y="1467612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1274</xdr:row>
      <xdr:rowOff>0</xdr:rowOff>
    </xdr:from>
    <xdr:to>
      <xdr:col>14</xdr:col>
      <xdr:colOff>950595</xdr:colOff>
      <xdr:row>1274</xdr:row>
      <xdr:rowOff>0</xdr:rowOff>
    </xdr:to>
    <xdr:sp macro="" textlink="">
      <xdr:nvSpPr>
        <xdr:cNvPr id="70" name="line 5418">
          <a:extLst>
            <a:ext uri="{FF2B5EF4-FFF2-40B4-BE49-F238E27FC236}">
              <a16:creationId xmlns:a16="http://schemas.microsoft.com/office/drawing/2014/main" id="{1B296A8E-D5AB-4B93-8AC6-7C5F624E5D60}"/>
            </a:ext>
          </a:extLst>
        </xdr:cNvPr>
        <xdr:cNvSpPr/>
      </xdr:nvSpPr>
      <xdr:spPr>
        <a:xfrm>
          <a:off x="171450" y="1489519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1294</xdr:row>
      <xdr:rowOff>0</xdr:rowOff>
    </xdr:from>
    <xdr:to>
      <xdr:col>14</xdr:col>
      <xdr:colOff>950595</xdr:colOff>
      <xdr:row>1294</xdr:row>
      <xdr:rowOff>0</xdr:rowOff>
    </xdr:to>
    <xdr:sp macro="" textlink="">
      <xdr:nvSpPr>
        <xdr:cNvPr id="71" name="line 5509">
          <a:extLst>
            <a:ext uri="{FF2B5EF4-FFF2-40B4-BE49-F238E27FC236}">
              <a16:creationId xmlns:a16="http://schemas.microsoft.com/office/drawing/2014/main" id="{D9A1CEFC-E254-49D4-8149-9BDA1FD5547B}"/>
            </a:ext>
          </a:extLst>
        </xdr:cNvPr>
        <xdr:cNvSpPr/>
      </xdr:nvSpPr>
      <xdr:spPr>
        <a:xfrm>
          <a:off x="171450" y="1511522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1311</xdr:row>
      <xdr:rowOff>0</xdr:rowOff>
    </xdr:from>
    <xdr:to>
      <xdr:col>14</xdr:col>
      <xdr:colOff>950595</xdr:colOff>
      <xdr:row>1311</xdr:row>
      <xdr:rowOff>0</xdr:rowOff>
    </xdr:to>
    <xdr:sp macro="" textlink="">
      <xdr:nvSpPr>
        <xdr:cNvPr id="72" name="line 5565">
          <a:extLst>
            <a:ext uri="{FF2B5EF4-FFF2-40B4-BE49-F238E27FC236}">
              <a16:creationId xmlns:a16="http://schemas.microsoft.com/office/drawing/2014/main" id="{0DD7787A-D786-4A0A-82CF-5AA240C434B2}"/>
            </a:ext>
          </a:extLst>
        </xdr:cNvPr>
        <xdr:cNvSpPr/>
      </xdr:nvSpPr>
      <xdr:spPr>
        <a:xfrm>
          <a:off x="171450" y="1533239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1331</xdr:row>
      <xdr:rowOff>0</xdr:rowOff>
    </xdr:from>
    <xdr:to>
      <xdr:col>14</xdr:col>
      <xdr:colOff>950595</xdr:colOff>
      <xdr:row>1331</xdr:row>
      <xdr:rowOff>0</xdr:rowOff>
    </xdr:to>
    <xdr:sp macro="" textlink="">
      <xdr:nvSpPr>
        <xdr:cNvPr id="73" name="line 5663">
          <a:extLst>
            <a:ext uri="{FF2B5EF4-FFF2-40B4-BE49-F238E27FC236}">
              <a16:creationId xmlns:a16="http://schemas.microsoft.com/office/drawing/2014/main" id="{5711A079-591A-4C51-80B0-FAF11CEA5F4B}"/>
            </a:ext>
          </a:extLst>
        </xdr:cNvPr>
        <xdr:cNvSpPr/>
      </xdr:nvSpPr>
      <xdr:spPr>
        <a:xfrm>
          <a:off x="171450" y="1554765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1353</xdr:row>
      <xdr:rowOff>0</xdr:rowOff>
    </xdr:from>
    <xdr:to>
      <xdr:col>14</xdr:col>
      <xdr:colOff>950595</xdr:colOff>
      <xdr:row>1353</xdr:row>
      <xdr:rowOff>0</xdr:rowOff>
    </xdr:to>
    <xdr:sp macro="" textlink="">
      <xdr:nvSpPr>
        <xdr:cNvPr id="74" name="line 5768">
          <a:extLst>
            <a:ext uri="{FF2B5EF4-FFF2-40B4-BE49-F238E27FC236}">
              <a16:creationId xmlns:a16="http://schemas.microsoft.com/office/drawing/2014/main" id="{75F4506B-0E10-40BD-BE0E-64BA9E510DEC}"/>
            </a:ext>
          </a:extLst>
        </xdr:cNvPr>
        <xdr:cNvSpPr/>
      </xdr:nvSpPr>
      <xdr:spPr>
        <a:xfrm>
          <a:off x="171450" y="1576673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1370</xdr:row>
      <xdr:rowOff>0</xdr:rowOff>
    </xdr:from>
    <xdr:to>
      <xdr:col>14</xdr:col>
      <xdr:colOff>950595</xdr:colOff>
      <xdr:row>1370</xdr:row>
      <xdr:rowOff>0</xdr:rowOff>
    </xdr:to>
    <xdr:sp macro="" textlink="">
      <xdr:nvSpPr>
        <xdr:cNvPr id="75" name="line 5831">
          <a:extLst>
            <a:ext uri="{FF2B5EF4-FFF2-40B4-BE49-F238E27FC236}">
              <a16:creationId xmlns:a16="http://schemas.microsoft.com/office/drawing/2014/main" id="{42D77252-ED72-4CCE-AC87-A746E5982970}"/>
            </a:ext>
          </a:extLst>
        </xdr:cNvPr>
        <xdr:cNvSpPr/>
      </xdr:nvSpPr>
      <xdr:spPr>
        <a:xfrm>
          <a:off x="171450" y="1598390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1387</xdr:row>
      <xdr:rowOff>0</xdr:rowOff>
    </xdr:from>
    <xdr:to>
      <xdr:col>14</xdr:col>
      <xdr:colOff>950595</xdr:colOff>
      <xdr:row>1387</xdr:row>
      <xdr:rowOff>0</xdr:rowOff>
    </xdr:to>
    <xdr:sp macro="" textlink="">
      <xdr:nvSpPr>
        <xdr:cNvPr id="76" name="line 5908">
          <a:extLst>
            <a:ext uri="{FF2B5EF4-FFF2-40B4-BE49-F238E27FC236}">
              <a16:creationId xmlns:a16="http://schemas.microsoft.com/office/drawing/2014/main" id="{938CABB7-9843-41FD-9114-748FA70F5508}"/>
            </a:ext>
          </a:extLst>
        </xdr:cNvPr>
        <xdr:cNvSpPr/>
      </xdr:nvSpPr>
      <xdr:spPr>
        <a:xfrm>
          <a:off x="171450" y="1620012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1402</xdr:row>
      <xdr:rowOff>0</xdr:rowOff>
    </xdr:from>
    <xdr:to>
      <xdr:col>14</xdr:col>
      <xdr:colOff>950595</xdr:colOff>
      <xdr:row>1402</xdr:row>
      <xdr:rowOff>0</xdr:rowOff>
    </xdr:to>
    <xdr:sp macro="" textlink="">
      <xdr:nvSpPr>
        <xdr:cNvPr id="77" name="line 5943">
          <a:extLst>
            <a:ext uri="{FF2B5EF4-FFF2-40B4-BE49-F238E27FC236}">
              <a16:creationId xmlns:a16="http://schemas.microsoft.com/office/drawing/2014/main" id="{A5DC5D8C-95E6-4F34-9B4C-73221DF79962}"/>
            </a:ext>
          </a:extLst>
        </xdr:cNvPr>
        <xdr:cNvSpPr/>
      </xdr:nvSpPr>
      <xdr:spPr>
        <a:xfrm>
          <a:off x="171450" y="1641919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1422</xdr:row>
      <xdr:rowOff>0</xdr:rowOff>
    </xdr:from>
    <xdr:to>
      <xdr:col>14</xdr:col>
      <xdr:colOff>950595</xdr:colOff>
      <xdr:row>1422</xdr:row>
      <xdr:rowOff>0</xdr:rowOff>
    </xdr:to>
    <xdr:sp macro="" textlink="">
      <xdr:nvSpPr>
        <xdr:cNvPr id="78" name="line 6034">
          <a:extLst>
            <a:ext uri="{FF2B5EF4-FFF2-40B4-BE49-F238E27FC236}">
              <a16:creationId xmlns:a16="http://schemas.microsoft.com/office/drawing/2014/main" id="{D3A0D9A4-97DC-417C-A0A2-8B1E3DDCC412}"/>
            </a:ext>
          </a:extLst>
        </xdr:cNvPr>
        <xdr:cNvSpPr/>
      </xdr:nvSpPr>
      <xdr:spPr>
        <a:xfrm>
          <a:off x="171450" y="1663922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1439</xdr:row>
      <xdr:rowOff>0</xdr:rowOff>
    </xdr:from>
    <xdr:to>
      <xdr:col>14</xdr:col>
      <xdr:colOff>950595</xdr:colOff>
      <xdr:row>1439</xdr:row>
      <xdr:rowOff>0</xdr:rowOff>
    </xdr:to>
    <xdr:sp macro="" textlink="">
      <xdr:nvSpPr>
        <xdr:cNvPr id="79" name="line 6104">
          <a:extLst>
            <a:ext uri="{FF2B5EF4-FFF2-40B4-BE49-F238E27FC236}">
              <a16:creationId xmlns:a16="http://schemas.microsoft.com/office/drawing/2014/main" id="{85D50A17-AD46-40F1-86CA-5C1C9C506664}"/>
            </a:ext>
          </a:extLst>
        </xdr:cNvPr>
        <xdr:cNvSpPr/>
      </xdr:nvSpPr>
      <xdr:spPr>
        <a:xfrm>
          <a:off x="171450" y="1685544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1457</xdr:row>
      <xdr:rowOff>0</xdr:rowOff>
    </xdr:from>
    <xdr:to>
      <xdr:col>14</xdr:col>
      <xdr:colOff>950595</xdr:colOff>
      <xdr:row>1457</xdr:row>
      <xdr:rowOff>0</xdr:rowOff>
    </xdr:to>
    <xdr:sp macro="" textlink="">
      <xdr:nvSpPr>
        <xdr:cNvPr id="80" name="line 6167">
          <a:extLst>
            <a:ext uri="{FF2B5EF4-FFF2-40B4-BE49-F238E27FC236}">
              <a16:creationId xmlns:a16="http://schemas.microsoft.com/office/drawing/2014/main" id="{4CAFD06B-9416-42A2-B882-88E8BB0BC0B9}"/>
            </a:ext>
          </a:extLst>
        </xdr:cNvPr>
        <xdr:cNvSpPr/>
      </xdr:nvSpPr>
      <xdr:spPr>
        <a:xfrm>
          <a:off x="171450" y="1707737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1474</xdr:row>
      <xdr:rowOff>0</xdr:rowOff>
    </xdr:from>
    <xdr:to>
      <xdr:col>14</xdr:col>
      <xdr:colOff>950595</xdr:colOff>
      <xdr:row>1474</xdr:row>
      <xdr:rowOff>0</xdr:rowOff>
    </xdr:to>
    <xdr:sp macro="" textlink="">
      <xdr:nvSpPr>
        <xdr:cNvPr id="81" name="line 6216">
          <a:extLst>
            <a:ext uri="{FF2B5EF4-FFF2-40B4-BE49-F238E27FC236}">
              <a16:creationId xmlns:a16="http://schemas.microsoft.com/office/drawing/2014/main" id="{4E21B691-4901-4DE7-818A-EC4C2F3FD287}"/>
            </a:ext>
          </a:extLst>
        </xdr:cNvPr>
        <xdr:cNvSpPr/>
      </xdr:nvSpPr>
      <xdr:spPr>
        <a:xfrm>
          <a:off x="171450" y="1729454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1491</xdr:row>
      <xdr:rowOff>0</xdr:rowOff>
    </xdr:from>
    <xdr:to>
      <xdr:col>14</xdr:col>
      <xdr:colOff>950595</xdr:colOff>
      <xdr:row>1491</xdr:row>
      <xdr:rowOff>0</xdr:rowOff>
    </xdr:to>
    <xdr:sp macro="" textlink="">
      <xdr:nvSpPr>
        <xdr:cNvPr id="82" name="line 6265">
          <a:extLst>
            <a:ext uri="{FF2B5EF4-FFF2-40B4-BE49-F238E27FC236}">
              <a16:creationId xmlns:a16="http://schemas.microsoft.com/office/drawing/2014/main" id="{6F3863D2-1517-4AF8-BB92-54BF332777C1}"/>
            </a:ext>
          </a:extLst>
        </xdr:cNvPr>
        <xdr:cNvSpPr/>
      </xdr:nvSpPr>
      <xdr:spPr>
        <a:xfrm>
          <a:off x="171450" y="1751171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1508</xdr:row>
      <xdr:rowOff>0</xdr:rowOff>
    </xdr:from>
    <xdr:to>
      <xdr:col>14</xdr:col>
      <xdr:colOff>950595</xdr:colOff>
      <xdr:row>1508</xdr:row>
      <xdr:rowOff>0</xdr:rowOff>
    </xdr:to>
    <xdr:sp macro="" textlink="">
      <xdr:nvSpPr>
        <xdr:cNvPr id="83" name="line 6314">
          <a:extLst>
            <a:ext uri="{FF2B5EF4-FFF2-40B4-BE49-F238E27FC236}">
              <a16:creationId xmlns:a16="http://schemas.microsoft.com/office/drawing/2014/main" id="{CF1273D8-C2B6-40F6-8B10-37E08B4D7E72}"/>
            </a:ext>
          </a:extLst>
        </xdr:cNvPr>
        <xdr:cNvSpPr/>
      </xdr:nvSpPr>
      <xdr:spPr>
        <a:xfrm>
          <a:off x="171450" y="1772888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1526</xdr:row>
      <xdr:rowOff>0</xdr:rowOff>
    </xdr:from>
    <xdr:to>
      <xdr:col>14</xdr:col>
      <xdr:colOff>950595</xdr:colOff>
      <xdr:row>1526</xdr:row>
      <xdr:rowOff>0</xdr:rowOff>
    </xdr:to>
    <xdr:sp macro="" textlink="">
      <xdr:nvSpPr>
        <xdr:cNvPr id="84" name="line 6377">
          <a:extLst>
            <a:ext uri="{FF2B5EF4-FFF2-40B4-BE49-F238E27FC236}">
              <a16:creationId xmlns:a16="http://schemas.microsoft.com/office/drawing/2014/main" id="{6801699C-20B5-4C40-8198-1E6BB2ADAB0F}"/>
            </a:ext>
          </a:extLst>
        </xdr:cNvPr>
        <xdr:cNvSpPr/>
      </xdr:nvSpPr>
      <xdr:spPr>
        <a:xfrm>
          <a:off x="171450" y="1795081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1545</xdr:row>
      <xdr:rowOff>0</xdr:rowOff>
    </xdr:from>
    <xdr:to>
      <xdr:col>14</xdr:col>
      <xdr:colOff>950595</xdr:colOff>
      <xdr:row>1545</xdr:row>
      <xdr:rowOff>0</xdr:rowOff>
    </xdr:to>
    <xdr:sp macro="" textlink="">
      <xdr:nvSpPr>
        <xdr:cNvPr id="85" name="line 6468">
          <a:extLst>
            <a:ext uri="{FF2B5EF4-FFF2-40B4-BE49-F238E27FC236}">
              <a16:creationId xmlns:a16="http://schemas.microsoft.com/office/drawing/2014/main" id="{B6E88084-02ED-4730-803F-66B74CC0FED8}"/>
            </a:ext>
          </a:extLst>
        </xdr:cNvPr>
        <xdr:cNvSpPr/>
      </xdr:nvSpPr>
      <xdr:spPr>
        <a:xfrm>
          <a:off x="171450" y="1816608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1563</xdr:row>
      <xdr:rowOff>0</xdr:rowOff>
    </xdr:from>
    <xdr:to>
      <xdr:col>14</xdr:col>
      <xdr:colOff>950595</xdr:colOff>
      <xdr:row>1563</xdr:row>
      <xdr:rowOff>0</xdr:rowOff>
    </xdr:to>
    <xdr:sp macro="" textlink="">
      <xdr:nvSpPr>
        <xdr:cNvPr id="86" name="line 6552">
          <a:extLst>
            <a:ext uri="{FF2B5EF4-FFF2-40B4-BE49-F238E27FC236}">
              <a16:creationId xmlns:a16="http://schemas.microsoft.com/office/drawing/2014/main" id="{041EB6A8-F095-41C8-A68C-6FF5B1188178}"/>
            </a:ext>
          </a:extLst>
        </xdr:cNvPr>
        <xdr:cNvSpPr/>
      </xdr:nvSpPr>
      <xdr:spPr>
        <a:xfrm>
          <a:off x="171450" y="1838229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1578</xdr:row>
      <xdr:rowOff>0</xdr:rowOff>
    </xdr:from>
    <xdr:to>
      <xdr:col>14</xdr:col>
      <xdr:colOff>950595</xdr:colOff>
      <xdr:row>1578</xdr:row>
      <xdr:rowOff>0</xdr:rowOff>
    </xdr:to>
    <xdr:sp macro="" textlink="">
      <xdr:nvSpPr>
        <xdr:cNvPr id="87" name="line 6587">
          <a:extLst>
            <a:ext uri="{FF2B5EF4-FFF2-40B4-BE49-F238E27FC236}">
              <a16:creationId xmlns:a16="http://schemas.microsoft.com/office/drawing/2014/main" id="{51A616F3-BED5-4BCF-8F8B-AB314C57F3B6}"/>
            </a:ext>
          </a:extLst>
        </xdr:cNvPr>
        <xdr:cNvSpPr/>
      </xdr:nvSpPr>
      <xdr:spPr>
        <a:xfrm>
          <a:off x="171450" y="1860137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1596</xdr:row>
      <xdr:rowOff>0</xdr:rowOff>
    </xdr:from>
    <xdr:to>
      <xdr:col>14</xdr:col>
      <xdr:colOff>950595</xdr:colOff>
      <xdr:row>1596</xdr:row>
      <xdr:rowOff>0</xdr:rowOff>
    </xdr:to>
    <xdr:sp macro="" textlink="">
      <xdr:nvSpPr>
        <xdr:cNvPr id="88" name="line 6650">
          <a:extLst>
            <a:ext uri="{FF2B5EF4-FFF2-40B4-BE49-F238E27FC236}">
              <a16:creationId xmlns:a16="http://schemas.microsoft.com/office/drawing/2014/main" id="{653B779F-4197-4087-BDB1-B47500A2A274}"/>
            </a:ext>
          </a:extLst>
        </xdr:cNvPr>
        <xdr:cNvSpPr/>
      </xdr:nvSpPr>
      <xdr:spPr>
        <a:xfrm>
          <a:off x="171450" y="1882330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1611</xdr:row>
      <xdr:rowOff>0</xdr:rowOff>
    </xdr:from>
    <xdr:to>
      <xdr:col>14</xdr:col>
      <xdr:colOff>950595</xdr:colOff>
      <xdr:row>1611</xdr:row>
      <xdr:rowOff>0</xdr:rowOff>
    </xdr:to>
    <xdr:sp macro="" textlink="">
      <xdr:nvSpPr>
        <xdr:cNvPr id="89" name="line 6685">
          <a:extLst>
            <a:ext uri="{FF2B5EF4-FFF2-40B4-BE49-F238E27FC236}">
              <a16:creationId xmlns:a16="http://schemas.microsoft.com/office/drawing/2014/main" id="{33DF99DE-F60A-44C5-A135-28B3DDA8E186}"/>
            </a:ext>
          </a:extLst>
        </xdr:cNvPr>
        <xdr:cNvSpPr/>
      </xdr:nvSpPr>
      <xdr:spPr>
        <a:xfrm>
          <a:off x="171450" y="1904238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1626</xdr:row>
      <xdr:rowOff>0</xdr:rowOff>
    </xdr:from>
    <xdr:to>
      <xdr:col>14</xdr:col>
      <xdr:colOff>950595</xdr:colOff>
      <xdr:row>1626</xdr:row>
      <xdr:rowOff>0</xdr:rowOff>
    </xdr:to>
    <xdr:sp macro="" textlink="">
      <xdr:nvSpPr>
        <xdr:cNvPr id="90" name="line 6720">
          <a:extLst>
            <a:ext uri="{FF2B5EF4-FFF2-40B4-BE49-F238E27FC236}">
              <a16:creationId xmlns:a16="http://schemas.microsoft.com/office/drawing/2014/main" id="{BE9B751F-DB2A-4EF0-9780-377223471EFC}"/>
            </a:ext>
          </a:extLst>
        </xdr:cNvPr>
        <xdr:cNvSpPr/>
      </xdr:nvSpPr>
      <xdr:spPr>
        <a:xfrm>
          <a:off x="171450" y="1926145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1641</xdr:row>
      <xdr:rowOff>0</xdr:rowOff>
    </xdr:from>
    <xdr:to>
      <xdr:col>14</xdr:col>
      <xdr:colOff>950595</xdr:colOff>
      <xdr:row>1641</xdr:row>
      <xdr:rowOff>0</xdr:rowOff>
    </xdr:to>
    <xdr:sp macro="" textlink="">
      <xdr:nvSpPr>
        <xdr:cNvPr id="91" name="line 6755">
          <a:extLst>
            <a:ext uri="{FF2B5EF4-FFF2-40B4-BE49-F238E27FC236}">
              <a16:creationId xmlns:a16="http://schemas.microsoft.com/office/drawing/2014/main" id="{049548B8-2623-4D81-901D-538BBDBB718A}"/>
            </a:ext>
          </a:extLst>
        </xdr:cNvPr>
        <xdr:cNvSpPr/>
      </xdr:nvSpPr>
      <xdr:spPr>
        <a:xfrm>
          <a:off x="171450" y="1948053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1656</xdr:row>
      <xdr:rowOff>0</xdr:rowOff>
    </xdr:from>
    <xdr:to>
      <xdr:col>14</xdr:col>
      <xdr:colOff>950595</xdr:colOff>
      <xdr:row>1656</xdr:row>
      <xdr:rowOff>0</xdr:rowOff>
    </xdr:to>
    <xdr:sp macro="" textlink="">
      <xdr:nvSpPr>
        <xdr:cNvPr id="92" name="line 6790">
          <a:extLst>
            <a:ext uri="{FF2B5EF4-FFF2-40B4-BE49-F238E27FC236}">
              <a16:creationId xmlns:a16="http://schemas.microsoft.com/office/drawing/2014/main" id="{E4995601-B18A-4B39-A480-F66551B65E65}"/>
            </a:ext>
          </a:extLst>
        </xdr:cNvPr>
        <xdr:cNvSpPr/>
      </xdr:nvSpPr>
      <xdr:spPr>
        <a:xfrm>
          <a:off x="171450" y="19699605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1672</xdr:row>
      <xdr:rowOff>0</xdr:rowOff>
    </xdr:from>
    <xdr:to>
      <xdr:col>14</xdr:col>
      <xdr:colOff>950595</xdr:colOff>
      <xdr:row>1672</xdr:row>
      <xdr:rowOff>0</xdr:rowOff>
    </xdr:to>
    <xdr:sp macro="" textlink="">
      <xdr:nvSpPr>
        <xdr:cNvPr id="93" name="line 6825">
          <a:extLst>
            <a:ext uri="{FF2B5EF4-FFF2-40B4-BE49-F238E27FC236}">
              <a16:creationId xmlns:a16="http://schemas.microsoft.com/office/drawing/2014/main" id="{D35DD2EE-1F0E-4B2F-A1D5-357A610525FC}"/>
            </a:ext>
          </a:extLst>
        </xdr:cNvPr>
        <xdr:cNvSpPr/>
      </xdr:nvSpPr>
      <xdr:spPr>
        <a:xfrm>
          <a:off x="171450" y="1992344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1687</xdr:row>
      <xdr:rowOff>0</xdr:rowOff>
    </xdr:from>
    <xdr:to>
      <xdr:col>14</xdr:col>
      <xdr:colOff>950595</xdr:colOff>
      <xdr:row>1687</xdr:row>
      <xdr:rowOff>0</xdr:rowOff>
    </xdr:to>
    <xdr:sp macro="" textlink="">
      <xdr:nvSpPr>
        <xdr:cNvPr id="94" name="line 6860">
          <a:extLst>
            <a:ext uri="{FF2B5EF4-FFF2-40B4-BE49-F238E27FC236}">
              <a16:creationId xmlns:a16="http://schemas.microsoft.com/office/drawing/2014/main" id="{38DBD096-EDA4-451B-BF8F-435DA9FBE276}"/>
            </a:ext>
          </a:extLst>
        </xdr:cNvPr>
        <xdr:cNvSpPr/>
      </xdr:nvSpPr>
      <xdr:spPr>
        <a:xfrm>
          <a:off x="171450" y="20142517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1703</xdr:row>
      <xdr:rowOff>0</xdr:rowOff>
    </xdr:from>
    <xdr:to>
      <xdr:col>14</xdr:col>
      <xdr:colOff>950595</xdr:colOff>
      <xdr:row>1703</xdr:row>
      <xdr:rowOff>0</xdr:rowOff>
    </xdr:to>
    <xdr:sp macro="" textlink="">
      <xdr:nvSpPr>
        <xdr:cNvPr id="95" name="line 6902">
          <a:extLst>
            <a:ext uri="{FF2B5EF4-FFF2-40B4-BE49-F238E27FC236}">
              <a16:creationId xmlns:a16="http://schemas.microsoft.com/office/drawing/2014/main" id="{58BB5C20-0054-41DF-9826-19AD838E6F26}"/>
            </a:ext>
          </a:extLst>
        </xdr:cNvPr>
        <xdr:cNvSpPr/>
      </xdr:nvSpPr>
      <xdr:spPr>
        <a:xfrm>
          <a:off x="171450" y="203606400"/>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1719</xdr:row>
      <xdr:rowOff>0</xdr:rowOff>
    </xdr:from>
    <xdr:to>
      <xdr:col>14</xdr:col>
      <xdr:colOff>950595</xdr:colOff>
      <xdr:row>1719</xdr:row>
      <xdr:rowOff>0</xdr:rowOff>
    </xdr:to>
    <xdr:sp macro="" textlink="">
      <xdr:nvSpPr>
        <xdr:cNvPr id="96" name="line 6944">
          <a:extLst>
            <a:ext uri="{FF2B5EF4-FFF2-40B4-BE49-F238E27FC236}">
              <a16:creationId xmlns:a16="http://schemas.microsoft.com/office/drawing/2014/main" id="{A73C0674-7474-465B-86AC-A4863494097F}"/>
            </a:ext>
          </a:extLst>
        </xdr:cNvPr>
        <xdr:cNvSpPr/>
      </xdr:nvSpPr>
      <xdr:spPr>
        <a:xfrm>
          <a:off x="171450" y="205787625"/>
          <a:ext cx="9580245" cy="0"/>
        </a:xfrm>
        <a:prstGeom prst="line">
          <a:avLst/>
        </a:prstGeom>
        <a:noFill/>
        <a:ln w="12700" cap="flat">
          <a:solidFill>
            <a:srgbClr val="000000"/>
          </a:solidFill>
          <a:prstDash val="solid"/>
          <a:miter lim="800000"/>
        </a:ln>
      </xdr:spPr>
    </xdr:sp>
    <xdr:clientData/>
  </xdr:twoCellAnchor>
  <xdr:twoCellAnchor>
    <xdr:from>
      <xdr:col>1</xdr:col>
      <xdr:colOff>0</xdr:colOff>
      <xdr:row>1722</xdr:row>
      <xdr:rowOff>0</xdr:rowOff>
    </xdr:from>
    <xdr:to>
      <xdr:col>5</xdr:col>
      <xdr:colOff>0</xdr:colOff>
      <xdr:row>1726</xdr:row>
      <xdr:rowOff>0</xdr:rowOff>
    </xdr:to>
    <xdr:sp macro="" textlink="">
      <xdr:nvSpPr>
        <xdr:cNvPr id="97" name="rect 6945">
          <a:extLst>
            <a:ext uri="{FF2B5EF4-FFF2-40B4-BE49-F238E27FC236}">
              <a16:creationId xmlns:a16="http://schemas.microsoft.com/office/drawing/2014/main" id="{264170F6-DEFD-4161-9698-299DC8AC13D2}"/>
            </a:ext>
          </a:extLst>
        </xdr:cNvPr>
        <xdr:cNvSpPr/>
      </xdr:nvSpPr>
      <xdr:spPr>
        <a:xfrm>
          <a:off x="171450" y="206035275"/>
          <a:ext cx="2314575" cy="523875"/>
        </a:xfrm>
        <a:prstGeom prst="rect">
          <a:avLst/>
        </a:prstGeom>
        <a:noFill/>
        <a:ln w="12700" cap="flat">
          <a:solidFill>
            <a:srgbClr val="000000"/>
          </a:solidFill>
          <a:prstDash val="solid"/>
          <a:miter lim="800000"/>
        </a:ln>
      </xdr:spPr>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R:\PSC\Outage%20Reports\2020\2016-2020%20Index%20Calculations.xlsx" TargetMode="External"/><Relationship Id="rId1" Type="http://schemas.openxmlformats.org/officeDocument/2006/relationships/externalLinkPath" Target="file:///R:\PSC\Outage%20Reports\2020\2016-2020%20Index%20Calculation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fileserver1\Shared%20Folders\Engineering%20Shared%20Files\Outage%20Reports\2018\2013-2018%20Index%20Calculation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PSC\Outage%20Reports\2019\2015-2019%20Index%20Calculation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PSC\Outage%20Reports\2017\2012-2017%20Index%20Calculation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PSC\Outage%20Reports\2016\2007-2016%20Index%20Calculat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12 Detail"/>
      <sheetName val="2012 Detail (by Feeder)"/>
      <sheetName val="2012 Detail sans MED"/>
      <sheetName val="2012 Indices"/>
      <sheetName val="2013 Detail"/>
      <sheetName val="2013 Detail (by Feeder)"/>
      <sheetName val="2013 Detail sans MED"/>
      <sheetName val="2013 TMED"/>
      <sheetName val="ScaInit"/>
      <sheetName val="2013 Indices"/>
      <sheetName val="PSC 2009-2013"/>
      <sheetName val="2014 TMED"/>
      <sheetName val="Sheet2"/>
      <sheetName val="2014 Daily Indices"/>
      <sheetName val="ScaQueries"/>
      <sheetName val="PSC 2010-2014"/>
      <sheetName val="2014 Circuit detail"/>
      <sheetName val="2014 Outage History"/>
      <sheetName val="2015 TMED"/>
      <sheetName val="2015 Circuit Detail"/>
      <sheetName val="2015 Outage History"/>
      <sheetName val="2015 Daily Indices Inc MED"/>
      <sheetName val="2015 Daily Indices Exc MED"/>
      <sheetName val="2016 Circuit Detail"/>
      <sheetName val="2016 Outage History"/>
      <sheetName val="2016 Daily Indices Inc MED"/>
      <sheetName val="2016 Daily Indices Exc MED"/>
      <sheetName val="2017 Circuit Detail"/>
      <sheetName val="2017 Outage History"/>
      <sheetName val="2017 Daily Indices Inc MED"/>
      <sheetName val="2017 Daily Indices Exc MED"/>
      <sheetName val="PSC 2013-2017"/>
      <sheetName val="2018 Circuit Detail"/>
      <sheetName val="2018 Outage History"/>
      <sheetName val="2018 Daily Indices Inc MED"/>
      <sheetName val="2018 Daily Indices Exc MED"/>
      <sheetName val="PSC 2014-2018"/>
      <sheetName val="2019 Circuit Detail"/>
      <sheetName val="2019 Outage History"/>
      <sheetName val="2019 Daily Indices Inc MED"/>
      <sheetName val="2019 Daily Indices Exc MED"/>
      <sheetName val="PSC 2015-2019"/>
      <sheetName val="2020 Circuit Detail"/>
      <sheetName val="2020 Outage History"/>
      <sheetName val="2020 Daily Indices Inc MED"/>
      <sheetName val="2020 Daily Indices Exc MED"/>
      <sheetName val="PSC 2016-20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8">
          <cell r="AQ8">
            <v>841.02213500000005</v>
          </cell>
          <cell r="AS8">
            <v>5.5586393593746104</v>
          </cell>
        </row>
        <row r="9">
          <cell r="AQ9">
            <v>343.26472699999999</v>
          </cell>
          <cell r="AS9">
            <v>1.9265648807703299</v>
          </cell>
        </row>
        <row r="10">
          <cell r="AQ10">
            <v>58.062975000000002</v>
          </cell>
          <cell r="AS10">
            <v>0.22234733864182901</v>
          </cell>
        </row>
        <row r="11">
          <cell r="AQ11">
            <v>1.9526889999999999</v>
          </cell>
          <cell r="AS11">
            <v>2.3526378799307301E-2</v>
          </cell>
        </row>
        <row r="12">
          <cell r="AQ12">
            <v>14.642301</v>
          </cell>
          <cell r="AS12">
            <v>0.13899006627118901</v>
          </cell>
        </row>
        <row r="13">
          <cell r="AQ13">
            <v>132.51206300000001</v>
          </cell>
          <cell r="AS13">
            <v>1.39808403533187</v>
          </cell>
        </row>
        <row r="14">
          <cell r="AQ14">
            <v>717.43237099999999</v>
          </cell>
          <cell r="AS14">
            <v>4.9496091071460704</v>
          </cell>
        </row>
        <row r="15">
          <cell r="AQ15">
            <v>5.853866</v>
          </cell>
          <cell r="AS15">
            <v>6.5406326008282695E-2</v>
          </cell>
        </row>
        <row r="16">
          <cell r="AQ16">
            <v>206.91141400000001</v>
          </cell>
          <cell r="AS16">
            <v>2.48427112299923</v>
          </cell>
        </row>
        <row r="17">
          <cell r="AQ17">
            <v>22.366053000000001</v>
          </cell>
          <cell r="AS17">
            <v>0.44455875407186701</v>
          </cell>
        </row>
        <row r="18">
          <cell r="AQ18">
            <v>116.36188199999999</v>
          </cell>
          <cell r="AS18">
            <v>0.92008298320874105</v>
          </cell>
        </row>
        <row r="19">
          <cell r="AQ19">
            <v>226.41512399999999</v>
          </cell>
          <cell r="AS19">
            <v>2.35671449163506</v>
          </cell>
        </row>
        <row r="20">
          <cell r="AQ20">
            <v>238.51194899999999</v>
          </cell>
          <cell r="AS20">
            <v>2.7056169555053802</v>
          </cell>
        </row>
        <row r="21">
          <cell r="AQ21">
            <v>97.741384999999994</v>
          </cell>
          <cell r="AS21">
            <v>1.0654413513094101</v>
          </cell>
        </row>
        <row r="22">
          <cell r="AQ22">
            <v>30.324693</v>
          </cell>
          <cell r="AS22">
            <v>0.128279090999742</v>
          </cell>
        </row>
        <row r="23">
          <cell r="AQ23">
            <v>31.635964000000001</v>
          </cell>
          <cell r="AS23">
            <v>0.58423779622182304</v>
          </cell>
        </row>
        <row r="24">
          <cell r="AQ24">
            <v>36.094566999999998</v>
          </cell>
          <cell r="AS24">
            <v>0.34433962363701398</v>
          </cell>
        </row>
        <row r="26">
          <cell r="AQ26">
            <v>232.58342200000001</v>
          </cell>
          <cell r="AS26">
            <v>2.34155480880497</v>
          </cell>
        </row>
        <row r="27">
          <cell r="AQ27">
            <v>13.1</v>
          </cell>
          <cell r="AS27">
            <v>0.1</v>
          </cell>
        </row>
        <row r="29">
          <cell r="AQ29">
            <v>35.315795000000001</v>
          </cell>
          <cell r="AS29">
            <v>0.40471991374303301</v>
          </cell>
        </row>
        <row r="31">
          <cell r="AQ31">
            <v>35.541978999999998</v>
          </cell>
          <cell r="AS31">
            <v>0.36000163030159799</v>
          </cell>
        </row>
        <row r="32">
          <cell r="AQ32">
            <v>200.95713799999999</v>
          </cell>
          <cell r="AS32">
            <v>1.24130664598167</v>
          </cell>
        </row>
        <row r="33">
          <cell r="AQ33">
            <v>311.54595899999998</v>
          </cell>
          <cell r="AS33">
            <v>3.6262338330490902</v>
          </cell>
        </row>
        <row r="34">
          <cell r="AQ34">
            <v>509.13300299999997</v>
          </cell>
          <cell r="AS34">
            <v>3.1151461371371201</v>
          </cell>
        </row>
        <row r="35">
          <cell r="AQ35">
            <v>83.928676999999993</v>
          </cell>
          <cell r="AS35">
            <v>1.3420667975723299</v>
          </cell>
        </row>
        <row r="36">
          <cell r="AQ36">
            <v>72.134167000000005</v>
          </cell>
          <cell r="AS36">
            <v>1.2391281824246001</v>
          </cell>
        </row>
        <row r="37">
          <cell r="AQ37">
            <v>89.697314000000006</v>
          </cell>
          <cell r="AS37">
            <v>1.2327685917683699</v>
          </cell>
        </row>
        <row r="38">
          <cell r="AQ38">
            <v>88.016880999999998</v>
          </cell>
          <cell r="AS38">
            <v>1.30059309010922</v>
          </cell>
        </row>
        <row r="39">
          <cell r="AQ39">
            <v>35.015292000000002</v>
          </cell>
          <cell r="AS39">
            <v>0.48102916093034498</v>
          </cell>
        </row>
        <row r="40">
          <cell r="AQ40">
            <v>15.967022999999999</v>
          </cell>
          <cell r="AS40">
            <v>7.1301247771835996E-2</v>
          </cell>
        </row>
        <row r="41">
          <cell r="AQ41">
            <v>3.981293</v>
          </cell>
          <cell r="AS41">
            <v>7.3851983504823804E-2</v>
          </cell>
        </row>
        <row r="42">
          <cell r="AQ42">
            <v>15.570561</v>
          </cell>
          <cell r="AS42">
            <v>1.01087031815096</v>
          </cell>
        </row>
        <row r="43">
          <cell r="AQ43">
            <v>8.2451170000000005</v>
          </cell>
          <cell r="AS43">
            <v>0.11167202106089601</v>
          </cell>
        </row>
        <row r="44">
          <cell r="AQ44">
            <v>3.4582760000000001</v>
          </cell>
          <cell r="AS44">
            <v>0.137155434016247</v>
          </cell>
        </row>
        <row r="45">
          <cell r="AQ45">
            <v>9.1773310000000006</v>
          </cell>
          <cell r="AS45">
            <v>9.6909515807982002E-2</v>
          </cell>
        </row>
        <row r="46">
          <cell r="AQ46">
            <v>22.807544</v>
          </cell>
          <cell r="AS46">
            <v>0.37480006128557602</v>
          </cell>
        </row>
        <row r="47">
          <cell r="AQ47">
            <v>3.3907639999999999</v>
          </cell>
          <cell r="AS47">
            <v>5.9141237298162501E-2</v>
          </cell>
        </row>
        <row r="48">
          <cell r="AQ48">
            <v>69.400480999999999</v>
          </cell>
          <cell r="AS48">
            <v>0.69746776329604399</v>
          </cell>
        </row>
        <row r="49">
          <cell r="AQ49">
            <v>67.712247000000005</v>
          </cell>
          <cell r="AS49">
            <v>2.7642681859246401</v>
          </cell>
        </row>
        <row r="50">
          <cell r="AQ50">
            <v>156.23412300000001</v>
          </cell>
          <cell r="AS50">
            <v>1.3817633267515299</v>
          </cell>
        </row>
        <row r="51">
          <cell r="AQ51">
            <v>116.95721899999999</v>
          </cell>
          <cell r="AS51">
            <v>1.3691793001593699</v>
          </cell>
        </row>
        <row r="52">
          <cell r="AQ52">
            <v>37.842463000000002</v>
          </cell>
          <cell r="AS52">
            <v>0.45419659719118699</v>
          </cell>
        </row>
        <row r="53">
          <cell r="AQ53">
            <v>76.987988000000001</v>
          </cell>
          <cell r="AS53">
            <v>0.99285960195762102</v>
          </cell>
        </row>
        <row r="56">
          <cell r="AQ56">
            <v>14.459438</v>
          </cell>
          <cell r="AS56">
            <v>8.6410985394008794E-2</v>
          </cell>
        </row>
        <row r="57">
          <cell r="AQ57">
            <v>71.5</v>
          </cell>
          <cell r="AS57">
            <v>0.5</v>
          </cell>
        </row>
        <row r="58">
          <cell r="AQ58">
            <v>486.09473300000002</v>
          </cell>
          <cell r="AS58">
            <v>3.74706198986242</v>
          </cell>
        </row>
        <row r="59">
          <cell r="AQ59">
            <v>227.07166100000001</v>
          </cell>
          <cell r="AS59">
            <v>2.2209639722691099</v>
          </cell>
        </row>
        <row r="60">
          <cell r="AQ60">
            <v>684.95795099999998</v>
          </cell>
          <cell r="AS60">
            <v>4.6898732014615403</v>
          </cell>
        </row>
        <row r="61">
          <cell r="AQ61">
            <v>194.74521300000001</v>
          </cell>
          <cell r="AS61">
            <v>2.4078629869681598</v>
          </cell>
        </row>
        <row r="62">
          <cell r="AQ62">
            <v>320.49732299999999</v>
          </cell>
          <cell r="AS62">
            <v>3.1333895258319702</v>
          </cell>
        </row>
        <row r="63">
          <cell r="AQ63">
            <v>238.91179500000001</v>
          </cell>
          <cell r="AS63">
            <v>1.6580770098700199</v>
          </cell>
        </row>
        <row r="64">
          <cell r="AQ64">
            <v>61.855334999999997</v>
          </cell>
          <cell r="AS64">
            <v>0.402920646278142</v>
          </cell>
        </row>
        <row r="65">
          <cell r="AQ65">
            <v>141.537035</v>
          </cell>
          <cell r="AS65">
            <v>1.85798878318521</v>
          </cell>
        </row>
        <row r="66">
          <cell r="AQ66">
            <v>45.392446</v>
          </cell>
          <cell r="AS66">
            <v>0.491544248257058</v>
          </cell>
        </row>
        <row r="67">
          <cell r="AQ67">
            <v>498.98120699999998</v>
          </cell>
          <cell r="AS67">
            <v>3.8290020512240699</v>
          </cell>
        </row>
        <row r="68">
          <cell r="AQ68">
            <v>127.882695</v>
          </cell>
          <cell r="AS68">
            <v>1.55667184690034</v>
          </cell>
        </row>
        <row r="69">
          <cell r="AQ69">
            <v>124.20832799999999</v>
          </cell>
          <cell r="AS69">
            <v>1.5697625519424401</v>
          </cell>
        </row>
        <row r="70">
          <cell r="AQ70">
            <v>446.98951699999998</v>
          </cell>
          <cell r="AS70">
            <v>2.5018214499448002</v>
          </cell>
        </row>
        <row r="71">
          <cell r="AQ71">
            <v>123.142015</v>
          </cell>
          <cell r="AS71">
            <v>1.1405902281245299</v>
          </cell>
        </row>
        <row r="72">
          <cell r="AQ72">
            <v>46.730704000000003</v>
          </cell>
          <cell r="AS72">
            <v>0.29733215748376102</v>
          </cell>
        </row>
        <row r="73">
          <cell r="AQ73">
            <v>98.074349999999995</v>
          </cell>
          <cell r="AS73">
            <v>1.0989427728710801</v>
          </cell>
        </row>
        <row r="74">
          <cell r="AQ74">
            <v>0.62848400000000004</v>
          </cell>
          <cell r="AS74">
            <v>3.3972133555708601E-3</v>
          </cell>
        </row>
        <row r="75">
          <cell r="AQ75">
            <v>11.253683000000001</v>
          </cell>
          <cell r="AS75">
            <v>0.16580269367709799</v>
          </cell>
        </row>
        <row r="76">
          <cell r="AQ76">
            <v>188.37767199999999</v>
          </cell>
          <cell r="AS76">
            <v>1.4807616524432401</v>
          </cell>
        </row>
        <row r="77">
          <cell r="AQ77">
            <v>109.024401</v>
          </cell>
          <cell r="AS77">
            <v>0.54966371946296599</v>
          </cell>
        </row>
        <row r="78">
          <cell r="AQ78">
            <v>75.591463000000005</v>
          </cell>
          <cell r="AS78">
            <v>0.46040236334207402</v>
          </cell>
        </row>
        <row r="79">
          <cell r="AQ79">
            <v>49.658676</v>
          </cell>
          <cell r="AS79">
            <v>0.34618308982180601</v>
          </cell>
        </row>
        <row r="80">
          <cell r="AQ80">
            <v>4.8764839999999996</v>
          </cell>
          <cell r="AS80">
            <v>6.0283248767274297E-2</v>
          </cell>
        </row>
        <row r="81">
          <cell r="AQ81">
            <v>12.147106000000001</v>
          </cell>
          <cell r="AS81">
            <v>7.6620211601888893E-2</v>
          </cell>
        </row>
        <row r="82">
          <cell r="AQ82">
            <v>49.495483999999998</v>
          </cell>
          <cell r="AS82">
            <v>1.2261585429733199</v>
          </cell>
        </row>
        <row r="84">
          <cell r="AQ84">
            <v>75.890985999999998</v>
          </cell>
          <cell r="AS84">
            <v>0.53191388865398903</v>
          </cell>
        </row>
        <row r="85">
          <cell r="AQ85">
            <v>45.625905000000003</v>
          </cell>
          <cell r="AS85">
            <v>0.586339569295945</v>
          </cell>
        </row>
        <row r="86">
          <cell r="AQ86">
            <v>45.324084999999997</v>
          </cell>
          <cell r="AS86">
            <v>0.42826326218405097</v>
          </cell>
        </row>
        <row r="87">
          <cell r="AQ87">
            <v>180.103904</v>
          </cell>
          <cell r="AS87">
            <v>1.5627694031713899</v>
          </cell>
        </row>
        <row r="88">
          <cell r="AQ88">
            <v>220.319061</v>
          </cell>
          <cell r="AS88">
            <v>1.8979752452452601</v>
          </cell>
        </row>
        <row r="89">
          <cell r="AQ89">
            <v>3.5916549999999998</v>
          </cell>
          <cell r="AS89">
            <v>2.6763455167843099E-2</v>
          </cell>
        </row>
        <row r="90">
          <cell r="AQ90">
            <v>36.484713999999997</v>
          </cell>
          <cell r="AS90">
            <v>0.639229425047803</v>
          </cell>
        </row>
        <row r="91">
          <cell r="AQ91">
            <v>16.815483</v>
          </cell>
          <cell r="AS91">
            <v>0.17335550203493399</v>
          </cell>
        </row>
        <row r="92">
          <cell r="AQ92">
            <v>27.262343999999999</v>
          </cell>
          <cell r="AS92">
            <v>0.273786098868252</v>
          </cell>
        </row>
        <row r="93">
          <cell r="AQ93">
            <v>61.798166999999999</v>
          </cell>
          <cell r="AS93">
            <v>0.52769825440552298</v>
          </cell>
        </row>
        <row r="94">
          <cell r="AQ94">
            <v>51.435561</v>
          </cell>
          <cell r="AS94">
            <v>0.42168429219363901</v>
          </cell>
        </row>
        <row r="96">
          <cell r="AQ96">
            <v>15</v>
          </cell>
          <cell r="AS96">
            <v>0.2</v>
          </cell>
        </row>
        <row r="97">
          <cell r="AQ97">
            <v>17.425571999999999</v>
          </cell>
          <cell r="AS97">
            <v>0.21186770344556899</v>
          </cell>
        </row>
      </sheetData>
      <sheetData sheetId="20" refreshError="1"/>
      <sheetData sheetId="21" refreshError="1"/>
      <sheetData sheetId="22" refreshError="1"/>
      <sheetData sheetId="23">
        <row r="8">
          <cell r="AQ8">
            <v>101.37204800000001</v>
          </cell>
          <cell r="AS8">
            <v>0.81985992994058199</v>
          </cell>
        </row>
        <row r="9">
          <cell r="AQ9">
            <v>107.445168</v>
          </cell>
          <cell r="AS9">
            <v>1.00785175078218</v>
          </cell>
        </row>
        <row r="10">
          <cell r="AQ10">
            <v>34.744304</v>
          </cell>
          <cell r="AS10">
            <v>0.43326230719910602</v>
          </cell>
        </row>
        <row r="11">
          <cell r="AQ11">
            <v>15.925416999999999</v>
          </cell>
          <cell r="AS11">
            <v>0.20158755894553601</v>
          </cell>
        </row>
        <row r="12">
          <cell r="AQ12">
            <v>51.127834999999997</v>
          </cell>
          <cell r="AS12">
            <v>0.242125545345797</v>
          </cell>
        </row>
        <row r="13">
          <cell r="AQ13">
            <v>214.94869700000001</v>
          </cell>
          <cell r="AS13">
            <v>1.11039054859065</v>
          </cell>
        </row>
        <row r="14">
          <cell r="AQ14">
            <v>175.28836200000001</v>
          </cell>
          <cell r="AS14">
            <v>1.0671788583127499</v>
          </cell>
        </row>
        <row r="16">
          <cell r="AQ16">
            <v>48.837271000000001</v>
          </cell>
          <cell r="AS16">
            <v>0.27383253343934499</v>
          </cell>
        </row>
        <row r="17">
          <cell r="AQ17">
            <v>11.172406000000001</v>
          </cell>
          <cell r="AS17">
            <v>0.109148167187469</v>
          </cell>
        </row>
        <row r="18">
          <cell r="AQ18">
            <v>87.804913999999997</v>
          </cell>
          <cell r="AS18">
            <v>0.52802518315306202</v>
          </cell>
        </row>
        <row r="19">
          <cell r="AQ19">
            <v>242.89694499999999</v>
          </cell>
          <cell r="AS19">
            <v>1.7348200787522501</v>
          </cell>
        </row>
        <row r="20">
          <cell r="AQ20">
            <v>32.372781000000003</v>
          </cell>
          <cell r="AS20">
            <v>0.42562543430251198</v>
          </cell>
        </row>
        <row r="21">
          <cell r="AQ21">
            <v>107.089111</v>
          </cell>
          <cell r="AS21">
            <v>0.47243859985807002</v>
          </cell>
        </row>
        <row r="22">
          <cell r="AQ22">
            <v>1.3766419999999999</v>
          </cell>
          <cell r="AS22">
            <v>2.9135294752453699E-2</v>
          </cell>
        </row>
        <row r="23">
          <cell r="AQ23">
            <v>22.625914000000002</v>
          </cell>
          <cell r="AS23">
            <v>0.33422345310080498</v>
          </cell>
        </row>
        <row r="24">
          <cell r="AQ24">
            <v>85.591041000000004</v>
          </cell>
          <cell r="AS24">
            <v>1.4164002070613</v>
          </cell>
        </row>
        <row r="26">
          <cell r="AQ26">
            <v>56.589595000000003</v>
          </cell>
          <cell r="AS26">
            <v>0.81198003353006598</v>
          </cell>
        </row>
        <row r="27">
          <cell r="AQ27">
            <v>31.72</v>
          </cell>
          <cell r="AS27">
            <v>0.68</v>
          </cell>
        </row>
        <row r="29">
          <cell r="AQ29">
            <v>31.478608999999999</v>
          </cell>
          <cell r="AS29">
            <v>0.172511312288158</v>
          </cell>
        </row>
        <row r="31">
          <cell r="AQ31">
            <v>88.020763000000002</v>
          </cell>
          <cell r="AS31">
            <v>1.5648310951568001</v>
          </cell>
        </row>
        <row r="32">
          <cell r="AQ32">
            <v>58.427680000000002</v>
          </cell>
          <cell r="AS32">
            <v>1.0575376907007701</v>
          </cell>
        </row>
        <row r="33">
          <cell r="AQ33">
            <v>108.333688</v>
          </cell>
          <cell r="AS33">
            <v>1.24400913219743</v>
          </cell>
        </row>
        <row r="34">
          <cell r="AQ34">
            <v>60.911574000000002</v>
          </cell>
          <cell r="AS34">
            <v>0.34434935399997402</v>
          </cell>
        </row>
        <row r="35">
          <cell r="AQ35">
            <v>155.92362199999999</v>
          </cell>
          <cell r="AS35">
            <v>1.1181022847508699</v>
          </cell>
        </row>
        <row r="36">
          <cell r="AQ36">
            <v>13.309682</v>
          </cell>
          <cell r="AS36">
            <v>0.31447025373385901</v>
          </cell>
        </row>
        <row r="37">
          <cell r="AQ37">
            <v>16.522608999999999</v>
          </cell>
          <cell r="AS37">
            <v>6.2219032244757701E-2</v>
          </cell>
        </row>
        <row r="38">
          <cell r="AQ38">
            <v>49.522970999999998</v>
          </cell>
          <cell r="AS38">
            <v>0.31389918546300399</v>
          </cell>
        </row>
        <row r="39">
          <cell r="AQ39">
            <v>70.717577000000006</v>
          </cell>
          <cell r="AS39">
            <v>1.1171161017810001</v>
          </cell>
        </row>
        <row r="40">
          <cell r="AQ40">
            <v>72.837444000000005</v>
          </cell>
          <cell r="AS40">
            <v>0.73437292944186605</v>
          </cell>
        </row>
        <row r="41">
          <cell r="AQ41">
            <v>13.011977999999999</v>
          </cell>
          <cell r="AS41">
            <v>0.27464150759324502</v>
          </cell>
        </row>
        <row r="42">
          <cell r="AQ42">
            <v>15.6</v>
          </cell>
          <cell r="AS42">
            <v>0.164766839719724</v>
          </cell>
        </row>
        <row r="44">
          <cell r="AQ44">
            <v>104.158793</v>
          </cell>
          <cell r="AS44">
            <v>1.2571490938566601</v>
          </cell>
        </row>
        <row r="45">
          <cell r="AQ45">
            <v>174.444107</v>
          </cell>
          <cell r="AS45">
            <v>1.99957976139572</v>
          </cell>
        </row>
        <row r="46">
          <cell r="AQ46">
            <v>82.560323999999994</v>
          </cell>
          <cell r="AS46">
            <v>1.0391377241822799</v>
          </cell>
        </row>
        <row r="47">
          <cell r="AQ47">
            <v>2.8617029999999999</v>
          </cell>
          <cell r="AS47">
            <v>3.9745887055861601E-2</v>
          </cell>
        </row>
        <row r="48">
          <cell r="AQ48">
            <v>86.103658999999993</v>
          </cell>
          <cell r="AS48">
            <v>0.60660302533892896</v>
          </cell>
        </row>
        <row r="49">
          <cell r="AQ49">
            <v>11.436321</v>
          </cell>
          <cell r="AS49">
            <v>0.15089983315288399</v>
          </cell>
        </row>
        <row r="50">
          <cell r="AQ50">
            <v>6.3684279999999998</v>
          </cell>
          <cell r="AS50">
            <v>6.5653904580297504E-2</v>
          </cell>
        </row>
        <row r="51">
          <cell r="AQ51">
            <v>11.968798</v>
          </cell>
          <cell r="AS51">
            <v>0.211473631499703</v>
          </cell>
        </row>
        <row r="52">
          <cell r="AQ52">
            <v>8.032959</v>
          </cell>
          <cell r="AS52">
            <v>0.25017088183251002</v>
          </cell>
        </row>
        <row r="56">
          <cell r="AQ56">
            <v>106.980143</v>
          </cell>
          <cell r="AS56">
            <v>1.0756155711575399</v>
          </cell>
        </row>
        <row r="58">
          <cell r="AQ58">
            <v>79.907014000000004</v>
          </cell>
          <cell r="AS58">
            <v>0.67743757194616705</v>
          </cell>
        </row>
        <row r="59">
          <cell r="AQ59">
            <v>26.528167</v>
          </cell>
          <cell r="AS59">
            <v>0.18419728280814399</v>
          </cell>
        </row>
        <row r="60">
          <cell r="AQ60">
            <v>142.693172</v>
          </cell>
          <cell r="AS60">
            <v>1.54487624571895</v>
          </cell>
        </row>
        <row r="61">
          <cell r="AQ61">
            <v>46.306781000000001</v>
          </cell>
          <cell r="AS61">
            <v>0.46146394766481103</v>
          </cell>
        </row>
        <row r="62">
          <cell r="AQ62">
            <v>157.07197400000001</v>
          </cell>
          <cell r="AS62">
            <v>1.15656585521136</v>
          </cell>
        </row>
        <row r="63">
          <cell r="AQ63">
            <v>100.454893</v>
          </cell>
          <cell r="AS63">
            <v>0.64479679484705699</v>
          </cell>
        </row>
        <row r="64">
          <cell r="AQ64">
            <v>67.018467000000001</v>
          </cell>
          <cell r="AS64">
            <v>0.14782770465505199</v>
          </cell>
        </row>
        <row r="65">
          <cell r="AQ65">
            <v>75.021978000000004</v>
          </cell>
          <cell r="AS65">
            <v>0.680776764467796</v>
          </cell>
        </row>
        <row r="66">
          <cell r="AQ66">
            <v>23.92107</v>
          </cell>
          <cell r="AS66">
            <v>0.33818298352874698</v>
          </cell>
        </row>
        <row r="67">
          <cell r="AQ67">
            <v>133.45432600000001</v>
          </cell>
          <cell r="AS67">
            <v>2.93817230133038</v>
          </cell>
        </row>
        <row r="68">
          <cell r="AQ68">
            <v>75.983885000000001</v>
          </cell>
          <cell r="AS68">
            <v>0.59145812413302701</v>
          </cell>
        </row>
        <row r="69">
          <cell r="AQ69">
            <v>24.236975999999999</v>
          </cell>
          <cell r="AS69">
            <v>0.252149198638699</v>
          </cell>
        </row>
        <row r="70">
          <cell r="AQ70">
            <v>49.476332999999997</v>
          </cell>
          <cell r="AS70">
            <v>0.46890859829458398</v>
          </cell>
        </row>
        <row r="71">
          <cell r="AQ71">
            <v>69.148090999999994</v>
          </cell>
          <cell r="AS71">
            <v>1.14760545550071</v>
          </cell>
        </row>
        <row r="72">
          <cell r="AQ72">
            <v>117.118089</v>
          </cell>
          <cell r="AS72">
            <v>1.7281807012500201</v>
          </cell>
        </row>
        <row r="73">
          <cell r="AQ73">
            <v>51.172210999999997</v>
          </cell>
          <cell r="AS73">
            <v>0.40403544882450398</v>
          </cell>
        </row>
        <row r="74">
          <cell r="AQ74">
            <v>1.083026</v>
          </cell>
          <cell r="AS74">
            <v>1.4019765591271801E-2</v>
          </cell>
        </row>
        <row r="75">
          <cell r="AQ75">
            <v>1.0669789999999999</v>
          </cell>
          <cell r="AS75">
            <v>1.64996788028152E-2</v>
          </cell>
        </row>
        <row r="76">
          <cell r="AQ76">
            <v>12.641273999999999</v>
          </cell>
          <cell r="AS76">
            <v>0.151431929461392</v>
          </cell>
        </row>
        <row r="77">
          <cell r="AQ77">
            <v>20.179666000000001</v>
          </cell>
          <cell r="AS77">
            <v>0.20558122948433699</v>
          </cell>
        </row>
        <row r="78">
          <cell r="AQ78">
            <v>147.30127200000001</v>
          </cell>
          <cell r="AS78">
            <v>1.6223658082977901</v>
          </cell>
        </row>
        <row r="79">
          <cell r="AQ79">
            <v>187.62048799999999</v>
          </cell>
          <cell r="AS79">
            <v>1.0517726273547101</v>
          </cell>
        </row>
        <row r="80">
          <cell r="AQ80">
            <v>6.8281580000000002</v>
          </cell>
          <cell r="AS80">
            <v>6.4315462162367901E-2</v>
          </cell>
        </row>
        <row r="81">
          <cell r="AQ81">
            <v>2.8344459999999998</v>
          </cell>
          <cell r="AS81">
            <v>3.3237810819510098E-2</v>
          </cell>
        </row>
        <row r="82">
          <cell r="AQ82">
            <v>170.788006</v>
          </cell>
          <cell r="AS82">
            <v>2.0921519741503798</v>
          </cell>
        </row>
        <row r="84">
          <cell r="AQ84">
            <v>54.555627000000001</v>
          </cell>
          <cell r="AS84">
            <v>0.41742154530407199</v>
          </cell>
        </row>
        <row r="85">
          <cell r="AQ85">
            <v>90.751543999999996</v>
          </cell>
          <cell r="AS85">
            <v>1.5005002086162</v>
          </cell>
        </row>
        <row r="86">
          <cell r="AQ86">
            <v>21.067311</v>
          </cell>
          <cell r="AS86">
            <v>0.182192192185755</v>
          </cell>
        </row>
        <row r="87">
          <cell r="AQ87">
            <v>237.23866200000001</v>
          </cell>
          <cell r="AS87">
            <v>1.1831719703606001</v>
          </cell>
        </row>
        <row r="88">
          <cell r="AQ88">
            <v>36.530346999999999</v>
          </cell>
          <cell r="AS88">
            <v>0.53151782414639503</v>
          </cell>
        </row>
        <row r="89">
          <cell r="AQ89">
            <v>5.6941509999999997</v>
          </cell>
          <cell r="AS89">
            <v>0.21468074438033299</v>
          </cell>
        </row>
        <row r="90">
          <cell r="AQ90">
            <v>17.575509</v>
          </cell>
          <cell r="AS90">
            <v>0.56695192961438601</v>
          </cell>
        </row>
        <row r="92">
          <cell r="AQ92">
            <v>4.0596819999999996</v>
          </cell>
          <cell r="AS92">
            <v>9.1124344700893894E-2</v>
          </cell>
        </row>
        <row r="93">
          <cell r="AQ93">
            <v>14.08478</v>
          </cell>
          <cell r="AS93">
            <v>0.13618604690142699</v>
          </cell>
        </row>
        <row r="94">
          <cell r="AQ94">
            <v>50.355704000000003</v>
          </cell>
          <cell r="AS94">
            <v>0.41263230599782702</v>
          </cell>
        </row>
        <row r="96">
          <cell r="AQ96">
            <v>22.082961999999998</v>
          </cell>
          <cell r="AS96">
            <v>0.175659925061803</v>
          </cell>
        </row>
        <row r="97">
          <cell r="AQ97">
            <v>1.318133</v>
          </cell>
          <cell r="AS97">
            <v>1.55531990212465E-2</v>
          </cell>
        </row>
        <row r="98">
          <cell r="AQ98">
            <v>32.564233999999999</v>
          </cell>
          <cell r="AS98">
            <v>0.34975485455931998</v>
          </cell>
        </row>
      </sheetData>
      <sheetData sheetId="24" refreshError="1"/>
      <sheetData sheetId="25" refreshError="1"/>
      <sheetData sheetId="26" refreshError="1"/>
      <sheetData sheetId="27">
        <row r="8">
          <cell r="AQ8">
            <v>870.41313200000002</v>
          </cell>
          <cell r="AS8">
            <v>3.0117210778697499</v>
          </cell>
        </row>
        <row r="9">
          <cell r="AQ9">
            <v>691.95200899999998</v>
          </cell>
          <cell r="AS9">
            <v>2.9822528215232702</v>
          </cell>
        </row>
        <row r="10">
          <cell r="AQ10">
            <v>818.63152500000001</v>
          </cell>
          <cell r="AS10">
            <v>2.72140755081471</v>
          </cell>
        </row>
        <row r="11">
          <cell r="AQ11">
            <v>544.47735899999998</v>
          </cell>
          <cell r="AS11">
            <v>2.0418617916061601</v>
          </cell>
        </row>
        <row r="12">
          <cell r="AQ12">
            <v>164.51330200000001</v>
          </cell>
          <cell r="AS12">
            <v>0.54791093477632602</v>
          </cell>
        </row>
        <row r="13">
          <cell r="AQ13">
            <v>154.872074</v>
          </cell>
          <cell r="AS13">
            <v>0.47242460127876201</v>
          </cell>
        </row>
        <row r="14">
          <cell r="AQ14">
            <v>168.05912599999999</v>
          </cell>
          <cell r="AS14">
            <v>1.1266240842937001</v>
          </cell>
        </row>
        <row r="16">
          <cell r="AQ16">
            <v>382.31398999999999</v>
          </cell>
          <cell r="AS16">
            <v>1.37946377377192</v>
          </cell>
        </row>
        <row r="17">
          <cell r="AQ17">
            <v>111.728337</v>
          </cell>
          <cell r="AS17">
            <v>1.3626989683252699</v>
          </cell>
        </row>
        <row r="18">
          <cell r="AQ18">
            <v>587.56288400000005</v>
          </cell>
          <cell r="AS18">
            <v>2.1410299186869399</v>
          </cell>
        </row>
        <row r="19">
          <cell r="AQ19">
            <v>1622.4541340000001</v>
          </cell>
          <cell r="AS19">
            <v>2.6450261367903898</v>
          </cell>
        </row>
        <row r="20">
          <cell r="AQ20">
            <v>781.04796099999999</v>
          </cell>
          <cell r="AS20">
            <v>4.3839478935904701</v>
          </cell>
        </row>
        <row r="21">
          <cell r="AQ21">
            <v>548.862077</v>
          </cell>
          <cell r="AS21">
            <v>3.49697741097979</v>
          </cell>
        </row>
        <row r="22">
          <cell r="AQ22">
            <v>575.89591099999996</v>
          </cell>
          <cell r="AS22">
            <v>2.8779968053263199</v>
          </cell>
        </row>
        <row r="23">
          <cell r="AQ23">
            <v>244.35138000000001</v>
          </cell>
          <cell r="AS23">
            <v>1.4269351595206099</v>
          </cell>
        </row>
        <row r="24">
          <cell r="AQ24">
            <v>1053.5741640000001</v>
          </cell>
          <cell r="AS24">
            <v>3.9995876124127401</v>
          </cell>
        </row>
        <row r="26">
          <cell r="AQ26">
            <v>301.72641900000002</v>
          </cell>
          <cell r="AS26">
            <v>2.71477520139991</v>
          </cell>
        </row>
        <row r="27">
          <cell r="AQ27">
            <v>153.7611</v>
          </cell>
          <cell r="AS27">
            <v>2.0026771439769</v>
          </cell>
        </row>
        <row r="28">
          <cell r="AQ28">
            <v>162.38091299999999</v>
          </cell>
          <cell r="AS28">
            <v>1.93739369405923</v>
          </cell>
        </row>
        <row r="29">
          <cell r="AQ29">
            <v>117.649523</v>
          </cell>
          <cell r="AS29">
            <v>0.32596841651266401</v>
          </cell>
        </row>
        <row r="31">
          <cell r="AQ31">
            <v>84.905006</v>
          </cell>
          <cell r="AS31">
            <v>0.28300019790223602</v>
          </cell>
        </row>
        <row r="32">
          <cell r="AQ32">
            <v>287.15499399999999</v>
          </cell>
          <cell r="AS32">
            <v>2.4691040164778602</v>
          </cell>
        </row>
        <row r="33">
          <cell r="AQ33">
            <v>256.39902699999999</v>
          </cell>
          <cell r="AS33">
            <v>1.7488997114475799</v>
          </cell>
        </row>
        <row r="34">
          <cell r="AQ34">
            <v>918.65769</v>
          </cell>
          <cell r="AS34">
            <v>6.0116098926525998</v>
          </cell>
        </row>
        <row r="35">
          <cell r="AQ35">
            <v>114.649322</v>
          </cell>
          <cell r="AS35">
            <v>1.38177958065245</v>
          </cell>
        </row>
        <row r="36">
          <cell r="AQ36">
            <v>1079.474755</v>
          </cell>
          <cell r="AS36">
            <v>3.98454622178041</v>
          </cell>
        </row>
        <row r="37">
          <cell r="AQ37">
            <v>78.839620999999994</v>
          </cell>
          <cell r="AS37">
            <v>1.2101090999886599</v>
          </cell>
        </row>
        <row r="38">
          <cell r="AQ38">
            <v>620.68909199999996</v>
          </cell>
          <cell r="AS38">
            <v>2.6915093177015499</v>
          </cell>
        </row>
        <row r="39">
          <cell r="AQ39">
            <v>164.591443</v>
          </cell>
          <cell r="AS39">
            <v>1.4244492481825699</v>
          </cell>
        </row>
        <row r="40">
          <cell r="AQ40">
            <v>2.7676419999999999</v>
          </cell>
          <cell r="AS40">
            <v>3.9726930323268003E-2</v>
          </cell>
        </row>
        <row r="41">
          <cell r="AQ41">
            <v>125.65417600000001</v>
          </cell>
          <cell r="AS41">
            <v>0.24962422235231699</v>
          </cell>
        </row>
        <row r="42">
          <cell r="AQ42">
            <v>18.723341000000001</v>
          </cell>
          <cell r="AS42">
            <v>0.25360323339916502</v>
          </cell>
        </row>
        <row r="43">
          <cell r="AQ43">
            <v>195.57147399999999</v>
          </cell>
          <cell r="AS43">
            <v>1.2978766774638899</v>
          </cell>
        </row>
        <row r="44">
          <cell r="AQ44">
            <v>23.782699000000001</v>
          </cell>
          <cell r="AS44">
            <v>0.40028352961073499</v>
          </cell>
        </row>
        <row r="45">
          <cell r="AQ45">
            <v>23.892623</v>
          </cell>
          <cell r="AS45">
            <v>0.26942950717099601</v>
          </cell>
        </row>
        <row r="46">
          <cell r="AQ46">
            <v>132.04795899999999</v>
          </cell>
          <cell r="AS46">
            <v>1.61304829197115</v>
          </cell>
        </row>
        <row r="47">
          <cell r="AQ47">
            <v>681.06697799999995</v>
          </cell>
          <cell r="AS47">
            <v>2.1163433447845299</v>
          </cell>
        </row>
        <row r="48">
          <cell r="AQ48">
            <v>32.385891999999998</v>
          </cell>
          <cell r="AS48">
            <v>0.145838605500199</v>
          </cell>
        </row>
        <row r="49">
          <cell r="AQ49">
            <v>72.009776000000002</v>
          </cell>
          <cell r="AS49">
            <v>0.57758348776241697</v>
          </cell>
        </row>
        <row r="50">
          <cell r="AQ50">
            <v>15.215944</v>
          </cell>
          <cell r="AS50">
            <v>0.17852268105545099</v>
          </cell>
        </row>
        <row r="51">
          <cell r="AQ51">
            <v>49.080736999999999</v>
          </cell>
          <cell r="AS51">
            <v>0.46187915281110897</v>
          </cell>
        </row>
        <row r="52">
          <cell r="AQ52">
            <v>173.42665099999999</v>
          </cell>
          <cell r="AS52">
            <v>0.46397033074580801</v>
          </cell>
        </row>
        <row r="55">
          <cell r="AQ55">
            <v>190</v>
          </cell>
          <cell r="AS55">
            <v>1.5</v>
          </cell>
        </row>
        <row r="56">
          <cell r="AQ56">
            <v>378.55714999999998</v>
          </cell>
          <cell r="AS56">
            <v>1.92770566525834</v>
          </cell>
        </row>
        <row r="57">
          <cell r="AQ57">
            <v>134</v>
          </cell>
          <cell r="AS57">
            <v>0.66666666666666696</v>
          </cell>
        </row>
        <row r="58">
          <cell r="AQ58">
            <v>826.83511399999998</v>
          </cell>
          <cell r="AS58">
            <v>4.6102954159681397</v>
          </cell>
        </row>
        <row r="59">
          <cell r="AQ59">
            <v>632.27830900000004</v>
          </cell>
          <cell r="AS59">
            <v>3.8199719146386202</v>
          </cell>
        </row>
        <row r="60">
          <cell r="AQ60">
            <v>2380.883828</v>
          </cell>
          <cell r="AS60">
            <v>3.9979342603537602</v>
          </cell>
        </row>
        <row r="61">
          <cell r="AQ61">
            <v>1419.832795</v>
          </cell>
          <cell r="AS61">
            <v>4.5416956575888703</v>
          </cell>
        </row>
        <row r="62">
          <cell r="AQ62">
            <v>1349.755081</v>
          </cell>
          <cell r="AS62">
            <v>7.5936360165699899</v>
          </cell>
        </row>
        <row r="63">
          <cell r="AQ63">
            <v>478.51443699999999</v>
          </cell>
          <cell r="AS63">
            <v>4.1169883712839503</v>
          </cell>
        </row>
        <row r="64">
          <cell r="AQ64">
            <v>394.87194099999999</v>
          </cell>
          <cell r="AS64">
            <v>1.0229196685984401</v>
          </cell>
        </row>
        <row r="65">
          <cell r="AQ65">
            <v>472.71389399999998</v>
          </cell>
          <cell r="AS65">
            <v>2.1237011232696701</v>
          </cell>
        </row>
        <row r="66">
          <cell r="AQ66">
            <v>960.51571100000001</v>
          </cell>
          <cell r="AS66">
            <v>2.3063503900627298</v>
          </cell>
        </row>
        <row r="67">
          <cell r="AQ67">
            <v>908.20199000000002</v>
          </cell>
          <cell r="AS67">
            <v>2.1011980195495901</v>
          </cell>
        </row>
        <row r="68">
          <cell r="AQ68">
            <v>181.24151699999999</v>
          </cell>
          <cell r="AS68">
            <v>0.68674819855738001</v>
          </cell>
        </row>
        <row r="69">
          <cell r="AQ69">
            <v>54.634220999999997</v>
          </cell>
          <cell r="AS69">
            <v>0.34723682021334601</v>
          </cell>
        </row>
        <row r="70">
          <cell r="AQ70">
            <v>574.24133900000004</v>
          </cell>
          <cell r="AS70">
            <v>2.7820516489105001</v>
          </cell>
        </row>
        <row r="71">
          <cell r="AQ71">
            <v>53.860914999999999</v>
          </cell>
          <cell r="AS71">
            <v>0.26351564156521701</v>
          </cell>
        </row>
        <row r="72">
          <cell r="AQ72">
            <v>166.75975399999999</v>
          </cell>
          <cell r="AS72">
            <v>2.0074754288080201</v>
          </cell>
        </row>
        <row r="73">
          <cell r="AQ73">
            <v>93.036952999999997</v>
          </cell>
          <cell r="AS73">
            <v>1.1397104196750301</v>
          </cell>
        </row>
        <row r="74">
          <cell r="AQ74">
            <v>21.28407</v>
          </cell>
          <cell r="AS74">
            <v>7.8028587865749496E-2</v>
          </cell>
        </row>
        <row r="75">
          <cell r="AQ75">
            <v>168.31465499999999</v>
          </cell>
          <cell r="AS75">
            <v>1.29493915555536</v>
          </cell>
        </row>
        <row r="76">
          <cell r="AQ76">
            <v>333.560768</v>
          </cell>
          <cell r="AS76">
            <v>1.6493932841515699</v>
          </cell>
        </row>
        <row r="77">
          <cell r="AQ77">
            <v>129.64791099999999</v>
          </cell>
          <cell r="AS77">
            <v>0.42806516772917003</v>
          </cell>
        </row>
        <row r="78">
          <cell r="AQ78">
            <v>336.48620199999999</v>
          </cell>
          <cell r="AS78">
            <v>0.45283955220500499</v>
          </cell>
        </row>
        <row r="79">
          <cell r="AQ79">
            <v>875.62501999999995</v>
          </cell>
          <cell r="AS79">
            <v>2.0685691026320701</v>
          </cell>
        </row>
        <row r="80">
          <cell r="AQ80">
            <v>21.898430999999999</v>
          </cell>
          <cell r="AS80">
            <v>4.0266157350356102E-2</v>
          </cell>
        </row>
        <row r="81">
          <cell r="AQ81">
            <v>37.008037999999999</v>
          </cell>
          <cell r="AS81">
            <v>7.7881156278778702E-2</v>
          </cell>
        </row>
        <row r="82">
          <cell r="AQ82">
            <v>185.12117699999999</v>
          </cell>
          <cell r="AS82">
            <v>0.56769991710583301</v>
          </cell>
        </row>
        <row r="84">
          <cell r="AQ84">
            <v>484.920095</v>
          </cell>
          <cell r="AS84">
            <v>5.1014762009846901</v>
          </cell>
        </row>
        <row r="85">
          <cell r="AQ85">
            <v>862.043318</v>
          </cell>
          <cell r="AS85">
            <v>7.9831265413060102</v>
          </cell>
        </row>
        <row r="86">
          <cell r="AQ86">
            <v>486.13300900000002</v>
          </cell>
          <cell r="AS86">
            <v>4.3347315196854304</v>
          </cell>
        </row>
        <row r="87">
          <cell r="AQ87">
            <v>457.09398399999998</v>
          </cell>
          <cell r="AS87">
            <v>4.5972721272607897</v>
          </cell>
        </row>
        <row r="88">
          <cell r="AQ88">
            <v>78.338679999999997</v>
          </cell>
          <cell r="AS88">
            <v>1.32926206071563</v>
          </cell>
        </row>
        <row r="89">
          <cell r="AQ89">
            <v>90.505207999999996</v>
          </cell>
          <cell r="AS89">
            <v>2.0235073171863198</v>
          </cell>
        </row>
        <row r="90">
          <cell r="AQ90">
            <v>51.428617000000003</v>
          </cell>
          <cell r="AS90">
            <v>1.05627010206703</v>
          </cell>
        </row>
        <row r="91">
          <cell r="AQ91">
            <v>47.076923000000001</v>
          </cell>
          <cell r="AS91">
            <v>0.92307692307692302</v>
          </cell>
        </row>
        <row r="92">
          <cell r="AQ92">
            <v>82.694233999999994</v>
          </cell>
          <cell r="AS92">
            <v>0.35606300553152098</v>
          </cell>
        </row>
        <row r="93">
          <cell r="AQ93">
            <v>23.434152999999998</v>
          </cell>
          <cell r="AS93">
            <v>0.170599399854058</v>
          </cell>
        </row>
        <row r="94">
          <cell r="AQ94">
            <v>51.818264999999997</v>
          </cell>
          <cell r="AS94">
            <v>0.45538716254385198</v>
          </cell>
        </row>
        <row r="96">
          <cell r="AQ96">
            <v>468.47831600000001</v>
          </cell>
          <cell r="AS96">
            <v>2.1557153799756401</v>
          </cell>
        </row>
        <row r="97">
          <cell r="AQ97">
            <v>663.02132400000005</v>
          </cell>
          <cell r="AS97">
            <v>4.2447874949208702</v>
          </cell>
        </row>
        <row r="98">
          <cell r="AQ98">
            <v>84.666666000000006</v>
          </cell>
          <cell r="AS98">
            <v>1.3333333333333299</v>
          </cell>
        </row>
      </sheetData>
      <sheetData sheetId="28" refreshError="1"/>
      <sheetData sheetId="29" refreshError="1"/>
      <sheetData sheetId="30" refreshError="1"/>
      <sheetData sheetId="31" refreshError="1"/>
      <sheetData sheetId="32">
        <row r="8">
          <cell r="AQ8">
            <v>803.59348199999999</v>
          </cell>
          <cell r="AS8">
            <v>2.4830278925202398</v>
          </cell>
        </row>
        <row r="9">
          <cell r="AQ9">
            <v>10.726383999999999</v>
          </cell>
          <cell r="AS9">
            <v>6.8847140992349204E-2</v>
          </cell>
        </row>
        <row r="10">
          <cell r="AQ10">
            <v>573.20436600000005</v>
          </cell>
          <cell r="AS10">
            <v>1.2612971829278701</v>
          </cell>
        </row>
        <row r="11">
          <cell r="AQ11">
            <v>750.12338299999999</v>
          </cell>
          <cell r="AS11">
            <v>2.3707928126273701</v>
          </cell>
        </row>
        <row r="12">
          <cell r="AQ12">
            <v>714.93369299999995</v>
          </cell>
          <cell r="AS12">
            <v>3.7344640538582898</v>
          </cell>
        </row>
        <row r="13">
          <cell r="AQ13">
            <v>978.24197300000003</v>
          </cell>
          <cell r="AS13">
            <v>3.2166228564227999</v>
          </cell>
        </row>
        <row r="14">
          <cell r="AQ14">
            <v>28.559835</v>
          </cell>
          <cell r="AS14">
            <v>0.247577520279473</v>
          </cell>
        </row>
        <row r="15">
          <cell r="AQ15">
            <v>511.24681199999998</v>
          </cell>
          <cell r="AS15">
            <v>0.26681287122633601</v>
          </cell>
        </row>
        <row r="16">
          <cell r="AQ16">
            <v>115.741304</v>
          </cell>
          <cell r="AS16">
            <v>0.70980902098367904</v>
          </cell>
        </row>
        <row r="17">
          <cell r="AQ17">
            <v>839.57218499999999</v>
          </cell>
          <cell r="AS17">
            <v>1.34603304042338</v>
          </cell>
        </row>
        <row r="18">
          <cell r="AQ18">
            <v>481.13553100000001</v>
          </cell>
          <cell r="AS18">
            <v>0.65670672770513605</v>
          </cell>
        </row>
        <row r="19">
          <cell r="AQ19">
            <v>437.21264600000001</v>
          </cell>
          <cell r="AS19">
            <v>1.89744026385755</v>
          </cell>
        </row>
        <row r="20">
          <cell r="AQ20">
            <v>559.83467199999996</v>
          </cell>
          <cell r="AS20">
            <v>2.35665579378048</v>
          </cell>
        </row>
        <row r="21">
          <cell r="AQ21">
            <v>180.988834</v>
          </cell>
          <cell r="AS21">
            <v>1.1917311165986799</v>
          </cell>
        </row>
        <row r="22">
          <cell r="AQ22">
            <v>92.830679000000003</v>
          </cell>
          <cell r="AS22">
            <v>0.21538440745582199</v>
          </cell>
        </row>
        <row r="23">
          <cell r="AQ23">
            <v>416.23328099999998</v>
          </cell>
          <cell r="AS23">
            <v>1.2192197361538699</v>
          </cell>
        </row>
        <row r="24">
          <cell r="AQ24">
            <v>826.28641900000002</v>
          </cell>
          <cell r="AS24">
            <v>3.0659260444285601</v>
          </cell>
        </row>
        <row r="26">
          <cell r="AQ26">
            <v>688.07337800000005</v>
          </cell>
          <cell r="AS26">
            <v>1.49146090446534</v>
          </cell>
        </row>
        <row r="28">
          <cell r="AQ28">
            <v>2.4315229999999999</v>
          </cell>
          <cell r="AS28">
            <v>2.3607024161446898E-2</v>
          </cell>
        </row>
        <row r="29">
          <cell r="AQ29">
            <v>17.081499999999998</v>
          </cell>
          <cell r="AS29">
            <v>0.216624773293812</v>
          </cell>
        </row>
        <row r="31">
          <cell r="AQ31">
            <v>539.47716000000003</v>
          </cell>
          <cell r="AS31">
            <v>1.37670629086953</v>
          </cell>
        </row>
        <row r="32">
          <cell r="AQ32">
            <v>465.38494600000001</v>
          </cell>
          <cell r="AS32">
            <v>0.91538006660981497</v>
          </cell>
        </row>
        <row r="33">
          <cell r="AQ33">
            <v>1269.114067</v>
          </cell>
          <cell r="AS33">
            <v>5.9378109750452897</v>
          </cell>
        </row>
        <row r="34">
          <cell r="AQ34">
            <v>1058.9428820000001</v>
          </cell>
          <cell r="AS34">
            <v>4.4155891247678101</v>
          </cell>
        </row>
        <row r="35">
          <cell r="AQ35">
            <v>351.25496900000002</v>
          </cell>
          <cell r="AS35">
            <v>2.9043043314214301</v>
          </cell>
        </row>
        <row r="36">
          <cell r="AQ36">
            <v>65.898936000000006</v>
          </cell>
          <cell r="AS36">
            <v>0.460996658351009</v>
          </cell>
        </row>
        <row r="37">
          <cell r="AQ37">
            <v>29.462883000000001</v>
          </cell>
          <cell r="AS37">
            <v>0.157415228308521</v>
          </cell>
        </row>
        <row r="38">
          <cell r="AQ38">
            <v>1471.161742</v>
          </cell>
          <cell r="AS38">
            <v>2.5270657970117001</v>
          </cell>
        </row>
        <row r="39">
          <cell r="AQ39">
            <v>964.64776400000005</v>
          </cell>
          <cell r="AS39">
            <v>2.3797500720370199</v>
          </cell>
        </row>
        <row r="40">
          <cell r="AQ40">
            <v>382.15688699999998</v>
          </cell>
          <cell r="AS40">
            <v>2.1776387663808099</v>
          </cell>
        </row>
        <row r="41">
          <cell r="AQ41">
            <v>177.428425</v>
          </cell>
          <cell r="AS41">
            <v>1.1770321390692899</v>
          </cell>
        </row>
        <row r="42">
          <cell r="AQ42">
            <v>533.03352700000005</v>
          </cell>
          <cell r="AS42">
            <v>5.0574727245892603</v>
          </cell>
        </row>
        <row r="43">
          <cell r="AQ43">
            <v>54.416967</v>
          </cell>
          <cell r="AS43">
            <v>0.76068723824705797</v>
          </cell>
        </row>
        <row r="44">
          <cell r="AQ44">
            <v>61.921393000000002</v>
          </cell>
          <cell r="AS44">
            <v>0.39699484508565203</v>
          </cell>
        </row>
        <row r="45">
          <cell r="AQ45">
            <v>154.67309399999999</v>
          </cell>
          <cell r="AS45">
            <v>1.5226227481361201</v>
          </cell>
        </row>
        <row r="46">
          <cell r="AQ46">
            <v>698.28298700000005</v>
          </cell>
          <cell r="AS46">
            <v>1.08938749536006</v>
          </cell>
        </row>
        <row r="48">
          <cell r="AQ48">
            <v>936.43630499999995</v>
          </cell>
          <cell r="AS48">
            <v>1.59299299767045</v>
          </cell>
        </row>
        <row r="49">
          <cell r="AQ49">
            <v>166.40123700000001</v>
          </cell>
          <cell r="AS49">
            <v>0.40471227532241499</v>
          </cell>
        </row>
        <row r="50">
          <cell r="AQ50">
            <v>373.76254499999999</v>
          </cell>
          <cell r="AS50">
            <v>0.34330087323098601</v>
          </cell>
        </row>
        <row r="51">
          <cell r="AQ51">
            <v>259.35430600000001</v>
          </cell>
          <cell r="AS51">
            <v>0.69545156347045101</v>
          </cell>
        </row>
        <row r="52">
          <cell r="AQ52">
            <v>263.73942199999999</v>
          </cell>
          <cell r="AS52">
            <v>0.47369108236624102</v>
          </cell>
        </row>
        <row r="53">
          <cell r="AQ53">
            <v>357.12819000000002</v>
          </cell>
          <cell r="AS53">
            <v>1.0768057308046599</v>
          </cell>
        </row>
        <row r="57">
          <cell r="AQ57">
            <v>77.333332999999996</v>
          </cell>
          <cell r="AS57">
            <v>0.66666666666666696</v>
          </cell>
        </row>
        <row r="58">
          <cell r="AQ58">
            <v>730.15432799999996</v>
          </cell>
          <cell r="AS58">
            <v>0.843156060662414</v>
          </cell>
        </row>
        <row r="59">
          <cell r="AQ59">
            <v>484.19242700000001</v>
          </cell>
          <cell r="AS59">
            <v>0.56432245326289898</v>
          </cell>
        </row>
        <row r="60">
          <cell r="AQ60">
            <v>856.519496</v>
          </cell>
          <cell r="AS60">
            <v>2.7636584104714901</v>
          </cell>
        </row>
        <row r="61">
          <cell r="AQ61">
            <v>473.50844699999999</v>
          </cell>
          <cell r="AS61">
            <v>1.5366089033130801</v>
          </cell>
        </row>
        <row r="62">
          <cell r="AQ62">
            <v>804.17118500000004</v>
          </cell>
          <cell r="AS62">
            <v>2.1049199409329602</v>
          </cell>
        </row>
        <row r="63">
          <cell r="AQ63">
            <v>1090.4758039999999</v>
          </cell>
          <cell r="AS63">
            <v>3.3348114150971102</v>
          </cell>
        </row>
        <row r="64">
          <cell r="AQ64">
            <v>659.54546200000004</v>
          </cell>
          <cell r="AS64">
            <v>3.43578025305042</v>
          </cell>
        </row>
        <row r="65">
          <cell r="AQ65">
            <v>1078.128594</v>
          </cell>
          <cell r="AS65">
            <v>3.8957369406078701</v>
          </cell>
        </row>
        <row r="66">
          <cell r="AQ66">
            <v>331.77523200000002</v>
          </cell>
          <cell r="AS66">
            <v>2.2786253057418899</v>
          </cell>
        </row>
        <row r="67">
          <cell r="AQ67">
            <v>447.38024999999999</v>
          </cell>
          <cell r="AS67">
            <v>2.6424702665577802</v>
          </cell>
        </row>
        <row r="68">
          <cell r="AQ68">
            <v>378.88775099999998</v>
          </cell>
          <cell r="AS68">
            <v>2.2632627795348199</v>
          </cell>
        </row>
        <row r="69">
          <cell r="AQ69">
            <v>376.29345899999998</v>
          </cell>
          <cell r="AS69">
            <v>1.8515000270248001</v>
          </cell>
        </row>
        <row r="70">
          <cell r="AQ70">
            <v>1290.1892720000001</v>
          </cell>
          <cell r="AS70">
            <v>2.3782340102509498</v>
          </cell>
        </row>
        <row r="71">
          <cell r="AQ71">
            <v>197.99816200000001</v>
          </cell>
          <cell r="AS71">
            <v>1.2725932886368501</v>
          </cell>
        </row>
        <row r="72">
          <cell r="AQ72">
            <v>549.39657899999997</v>
          </cell>
          <cell r="AS72">
            <v>1.2946186610852599</v>
          </cell>
        </row>
        <row r="73">
          <cell r="AQ73">
            <v>111.327027</v>
          </cell>
          <cell r="AS73">
            <v>1.0959365800065</v>
          </cell>
        </row>
        <row r="74">
          <cell r="AQ74">
            <v>131.14444700000001</v>
          </cell>
          <cell r="AS74">
            <v>1.2443932350751601</v>
          </cell>
        </row>
        <row r="75">
          <cell r="AQ75">
            <v>259.66764499999999</v>
          </cell>
          <cell r="AS75">
            <v>2.7452128065146599</v>
          </cell>
        </row>
        <row r="76">
          <cell r="AQ76">
            <v>787.03448300000002</v>
          </cell>
          <cell r="AS76">
            <v>1.6156578500151799</v>
          </cell>
        </row>
        <row r="77">
          <cell r="AQ77">
            <v>53.988810999999998</v>
          </cell>
          <cell r="AS77">
            <v>1.2940436002954201</v>
          </cell>
        </row>
        <row r="78">
          <cell r="AQ78">
            <v>704.44065699999999</v>
          </cell>
          <cell r="AS78">
            <v>1.8155149786315401</v>
          </cell>
        </row>
        <row r="79">
          <cell r="AQ79">
            <v>210.64346399999999</v>
          </cell>
          <cell r="AS79">
            <v>2.4854112676255902</v>
          </cell>
        </row>
        <row r="80">
          <cell r="AQ80">
            <v>3.8380100000000001</v>
          </cell>
          <cell r="AS80">
            <v>4.3684672484610797E-2</v>
          </cell>
        </row>
        <row r="81">
          <cell r="AQ81">
            <v>117.71087199999999</v>
          </cell>
          <cell r="AS81">
            <v>1.0310886442095799</v>
          </cell>
        </row>
        <row r="82">
          <cell r="AQ82">
            <v>338.335443</v>
          </cell>
          <cell r="AS82">
            <v>0.45533438285488897</v>
          </cell>
        </row>
        <row r="83">
          <cell r="AQ83">
            <v>247.625</v>
          </cell>
          <cell r="AS83">
            <v>0.875</v>
          </cell>
        </row>
        <row r="84">
          <cell r="AQ84">
            <v>1625.8002509999999</v>
          </cell>
          <cell r="AS84">
            <v>3.5817428873258099</v>
          </cell>
        </row>
        <row r="85">
          <cell r="AQ85">
            <v>539.888327</v>
          </cell>
          <cell r="AS85">
            <v>1.17910104762323</v>
          </cell>
        </row>
        <row r="86">
          <cell r="AQ86">
            <v>664.81293300000004</v>
          </cell>
          <cell r="AS86">
            <v>1.6889328936589201</v>
          </cell>
        </row>
        <row r="87">
          <cell r="AQ87">
            <v>806.63429099999996</v>
          </cell>
          <cell r="AS87">
            <v>2.2031979607939598</v>
          </cell>
        </row>
        <row r="88">
          <cell r="AQ88">
            <v>358.69290899999999</v>
          </cell>
          <cell r="AS88">
            <v>2.0820432454637499</v>
          </cell>
        </row>
        <row r="89">
          <cell r="AQ89">
            <v>0.19268099999999999</v>
          </cell>
          <cell r="AS89">
            <v>5.8984179416755704E-3</v>
          </cell>
        </row>
        <row r="91">
          <cell r="AQ91">
            <v>52.905588000000002</v>
          </cell>
          <cell r="AS91">
            <v>1.0516401420102499</v>
          </cell>
        </row>
        <row r="92">
          <cell r="AQ92">
            <v>66.392439999999993</v>
          </cell>
          <cell r="AS92">
            <v>0.41995613479430299</v>
          </cell>
        </row>
        <row r="93">
          <cell r="AQ93">
            <v>937.40893200000005</v>
          </cell>
          <cell r="AS93">
            <v>2.7022631146509801</v>
          </cell>
        </row>
        <row r="94">
          <cell r="AQ94">
            <v>343.88860899999997</v>
          </cell>
          <cell r="AS94">
            <v>1.3430129461617</v>
          </cell>
        </row>
        <row r="95">
          <cell r="AQ95">
            <v>207.33333300000001</v>
          </cell>
          <cell r="AS95">
            <v>0.66666666666666696</v>
          </cell>
        </row>
        <row r="96">
          <cell r="AQ96">
            <v>23.877759000000001</v>
          </cell>
          <cell r="AS96">
            <v>0.239216157545975</v>
          </cell>
        </row>
        <row r="97">
          <cell r="AQ97">
            <v>212.70733999999999</v>
          </cell>
          <cell r="AS97">
            <v>1.2807133377883699</v>
          </cell>
        </row>
      </sheetData>
      <sheetData sheetId="33" refreshError="1"/>
      <sheetData sheetId="34" refreshError="1"/>
      <sheetData sheetId="35" refreshError="1"/>
      <sheetData sheetId="36" refreshError="1"/>
      <sheetData sheetId="37">
        <row r="8">
          <cell r="AQ8">
            <v>85.474557000000004</v>
          </cell>
          <cell r="AS8">
            <v>1.0225089782711101</v>
          </cell>
        </row>
        <row r="9">
          <cell r="AQ9">
            <v>550.11812599999996</v>
          </cell>
          <cell r="AS9">
            <v>1.9721422580165999</v>
          </cell>
        </row>
        <row r="10">
          <cell r="AQ10">
            <v>120.803584</v>
          </cell>
          <cell r="AS10">
            <v>2.1933237622265298</v>
          </cell>
        </row>
        <row r="11">
          <cell r="AQ11">
            <v>1.210348</v>
          </cell>
          <cell r="AS11">
            <v>1.1418382055912101E-2</v>
          </cell>
        </row>
        <row r="12">
          <cell r="AQ12">
            <v>94.421239</v>
          </cell>
          <cell r="AS12">
            <v>0.19281897625995101</v>
          </cell>
        </row>
        <row r="13">
          <cell r="AQ13">
            <v>452.75616300000002</v>
          </cell>
          <cell r="AS13">
            <v>3.8018954940556702</v>
          </cell>
        </row>
        <row r="14">
          <cell r="AQ14">
            <v>194.93938399999999</v>
          </cell>
          <cell r="AS14">
            <v>0.63340564479850103</v>
          </cell>
        </row>
        <row r="15">
          <cell r="AQ15">
            <v>459.57041600000002</v>
          </cell>
          <cell r="AS15">
            <v>2.8390702403925601</v>
          </cell>
        </row>
        <row r="16">
          <cell r="AQ16">
            <v>317.15243400000003</v>
          </cell>
          <cell r="AS16">
            <v>2.3444241421962202</v>
          </cell>
        </row>
        <row r="17">
          <cell r="AQ17">
            <v>35.029646</v>
          </cell>
          <cell r="AS17">
            <v>0.23172382496969099</v>
          </cell>
        </row>
        <row r="18">
          <cell r="AQ18">
            <v>89.886725999999996</v>
          </cell>
          <cell r="AS18">
            <v>1.53436436981358</v>
          </cell>
        </row>
        <row r="19">
          <cell r="AQ19">
            <v>250.14851999999999</v>
          </cell>
          <cell r="AS19">
            <v>1.81756700965508</v>
          </cell>
        </row>
        <row r="20">
          <cell r="AQ20">
            <v>26.084572000000001</v>
          </cell>
          <cell r="AS20">
            <v>0.238132896080926</v>
          </cell>
        </row>
        <row r="21">
          <cell r="AQ21">
            <v>59.741044000000002</v>
          </cell>
          <cell r="AS21">
            <v>0.40605816138518203</v>
          </cell>
        </row>
        <row r="22">
          <cell r="AQ22">
            <v>114.438822</v>
          </cell>
          <cell r="AS22">
            <v>1.30458544601931</v>
          </cell>
        </row>
        <row r="23">
          <cell r="AQ23">
            <v>154.89984000000001</v>
          </cell>
          <cell r="AS23">
            <v>1.59324390705602</v>
          </cell>
        </row>
        <row r="24">
          <cell r="AQ24">
            <v>181.69818799999999</v>
          </cell>
          <cell r="AS24">
            <v>2.71040604415216</v>
          </cell>
        </row>
        <row r="26">
          <cell r="AQ26">
            <v>41.328355000000002</v>
          </cell>
          <cell r="AS26">
            <v>0.52520920427498796</v>
          </cell>
        </row>
        <row r="27">
          <cell r="AQ27">
            <v>13.907983</v>
          </cell>
          <cell r="AS27">
            <v>0.28995101403263401</v>
          </cell>
        </row>
        <row r="29">
          <cell r="AQ29">
            <v>20.641902000000002</v>
          </cell>
          <cell r="AS29">
            <v>0.34113625556609201</v>
          </cell>
        </row>
        <row r="30">
          <cell r="AQ30">
            <v>76.575895000000003</v>
          </cell>
          <cell r="AS30">
            <v>1.1468740081561599</v>
          </cell>
        </row>
        <row r="31">
          <cell r="AQ31">
            <v>101.122872</v>
          </cell>
          <cell r="AS31">
            <v>1.4605488248740801</v>
          </cell>
        </row>
        <row r="32">
          <cell r="AQ32">
            <v>234.95093700000001</v>
          </cell>
          <cell r="AS32">
            <v>2.2129316383465598</v>
          </cell>
        </row>
        <row r="33">
          <cell r="AQ33">
            <v>304.82475099999999</v>
          </cell>
          <cell r="AS33">
            <v>1.7533146328840701</v>
          </cell>
        </row>
        <row r="34">
          <cell r="AQ34">
            <v>440.68611800000002</v>
          </cell>
          <cell r="AS34">
            <v>2.7602748443770802</v>
          </cell>
        </row>
        <row r="35">
          <cell r="AQ35">
            <v>258.61865399999999</v>
          </cell>
          <cell r="AS35">
            <v>2.6639920260265502</v>
          </cell>
        </row>
        <row r="36">
          <cell r="AQ36">
            <v>69.950609</v>
          </cell>
          <cell r="AS36">
            <v>1.27252337476448</v>
          </cell>
        </row>
        <row r="37">
          <cell r="AQ37">
            <v>32.248325999999999</v>
          </cell>
          <cell r="AS37">
            <v>0.22448118997709701</v>
          </cell>
        </row>
        <row r="38">
          <cell r="AQ38">
            <v>17.627079999999999</v>
          </cell>
          <cell r="AS38">
            <v>0.14239382341330101</v>
          </cell>
        </row>
        <row r="39">
          <cell r="AQ39">
            <v>126.922827</v>
          </cell>
          <cell r="AS39">
            <v>1.14480284469393</v>
          </cell>
        </row>
        <row r="40">
          <cell r="AQ40">
            <v>20.69406</v>
          </cell>
          <cell r="AS40">
            <v>1.1116371368259199</v>
          </cell>
        </row>
        <row r="41">
          <cell r="AQ41">
            <v>37.727339999999998</v>
          </cell>
          <cell r="AS41">
            <v>0.44341302437956598</v>
          </cell>
        </row>
        <row r="42">
          <cell r="AQ42">
            <v>28.295217000000001</v>
          </cell>
          <cell r="AS42">
            <v>0.29823275723117199</v>
          </cell>
        </row>
        <row r="43">
          <cell r="AQ43">
            <v>9.3618839999999999</v>
          </cell>
          <cell r="AS43">
            <v>5.6738691770688202E-2</v>
          </cell>
        </row>
        <row r="44">
          <cell r="AQ44">
            <v>21.829401000000001</v>
          </cell>
          <cell r="AS44">
            <v>0.32985338504430101</v>
          </cell>
        </row>
        <row r="45">
          <cell r="AQ45">
            <v>16.394411000000002</v>
          </cell>
          <cell r="AS45">
            <v>0.19298895072640801</v>
          </cell>
        </row>
        <row r="46">
          <cell r="AQ46">
            <v>95.956205999999995</v>
          </cell>
          <cell r="AS46">
            <v>1.60335434986254</v>
          </cell>
        </row>
        <row r="47">
          <cell r="AQ47">
            <v>52.470835000000001</v>
          </cell>
          <cell r="AS47">
            <v>1.0596204678879799</v>
          </cell>
        </row>
        <row r="48">
          <cell r="AQ48">
            <v>214.67347699999999</v>
          </cell>
          <cell r="AS48">
            <v>1.85928362126709</v>
          </cell>
        </row>
        <row r="49">
          <cell r="AQ49">
            <v>74.055578999999994</v>
          </cell>
          <cell r="AS49">
            <v>1.2006241657258401</v>
          </cell>
        </row>
        <row r="50">
          <cell r="AQ50">
            <v>248.94626500000001</v>
          </cell>
          <cell r="AS50">
            <v>1.25625391903385</v>
          </cell>
        </row>
        <row r="51">
          <cell r="AQ51">
            <v>121.125167</v>
          </cell>
          <cell r="AS51">
            <v>1.6491567373020199</v>
          </cell>
        </row>
        <row r="52">
          <cell r="AQ52">
            <v>15.279604000000001</v>
          </cell>
          <cell r="AS52">
            <v>0.16386405705585499</v>
          </cell>
        </row>
        <row r="53">
          <cell r="AQ53">
            <v>5.7777770000000004</v>
          </cell>
          <cell r="AS53">
            <v>3.7037037037037E-2</v>
          </cell>
        </row>
        <row r="55">
          <cell r="AQ55">
            <v>394.5</v>
          </cell>
          <cell r="AS55">
            <v>2</v>
          </cell>
        </row>
        <row r="56">
          <cell r="AQ56">
            <v>721.06560999999999</v>
          </cell>
          <cell r="AS56">
            <v>2.88886103528997</v>
          </cell>
        </row>
        <row r="57">
          <cell r="AQ57">
            <v>137.33333300000001</v>
          </cell>
          <cell r="AS57">
            <v>1.3333333333333299</v>
          </cell>
        </row>
        <row r="58">
          <cell r="AQ58">
            <v>606.08271100000002</v>
          </cell>
          <cell r="AS58">
            <v>4.7786501389589304</v>
          </cell>
        </row>
        <row r="59">
          <cell r="AQ59">
            <v>58.697505999999997</v>
          </cell>
          <cell r="AS59">
            <v>0.18013599869302499</v>
          </cell>
        </row>
        <row r="60">
          <cell r="AQ60">
            <v>255.009354</v>
          </cell>
          <cell r="AS60">
            <v>2.0582628842413602</v>
          </cell>
        </row>
        <row r="61">
          <cell r="AQ61">
            <v>66.009580999999997</v>
          </cell>
          <cell r="AS61">
            <v>0.53177898570879301</v>
          </cell>
        </row>
        <row r="62">
          <cell r="AQ62">
            <v>101.630109</v>
          </cell>
          <cell r="AS62">
            <v>0.65435186494103403</v>
          </cell>
        </row>
        <row r="63">
          <cell r="AQ63">
            <v>275.34355799999997</v>
          </cell>
          <cell r="AS63">
            <v>2.2638174512618798</v>
          </cell>
        </row>
        <row r="64">
          <cell r="AQ64">
            <v>16.788530000000002</v>
          </cell>
          <cell r="AS64">
            <v>0.115068752323346</v>
          </cell>
        </row>
        <row r="65">
          <cell r="AQ65">
            <v>39.936706000000001</v>
          </cell>
          <cell r="AS65">
            <v>0.26440591417898801</v>
          </cell>
        </row>
        <row r="66">
          <cell r="AQ66">
            <v>79.525546000000006</v>
          </cell>
          <cell r="AS66">
            <v>1.5184607411015201</v>
          </cell>
        </row>
        <row r="67">
          <cell r="AQ67">
            <v>16.477820999999999</v>
          </cell>
          <cell r="AS67">
            <v>0.197235573651206</v>
          </cell>
        </row>
        <row r="68">
          <cell r="AQ68">
            <v>339.50120700000002</v>
          </cell>
          <cell r="AS68">
            <v>1.64053517515261</v>
          </cell>
        </row>
        <row r="69">
          <cell r="AQ69">
            <v>168.018002</v>
          </cell>
          <cell r="AS69">
            <v>1.76185058013749</v>
          </cell>
        </row>
        <row r="70">
          <cell r="AQ70">
            <v>217.734399</v>
          </cell>
          <cell r="AS70">
            <v>2.0268564801089202</v>
          </cell>
        </row>
        <row r="71">
          <cell r="AQ71">
            <v>44.803854999999999</v>
          </cell>
          <cell r="AS71">
            <v>0.34435072895208502</v>
          </cell>
        </row>
        <row r="72">
          <cell r="AQ72">
            <v>485.50259499999999</v>
          </cell>
          <cell r="AS72">
            <v>3.0338182133292801</v>
          </cell>
        </row>
        <row r="73">
          <cell r="AQ73">
            <v>12.908759999999999</v>
          </cell>
          <cell r="AS73">
            <v>8.6225290880810199E-2</v>
          </cell>
        </row>
        <row r="74">
          <cell r="AQ74">
            <v>19.267102000000001</v>
          </cell>
          <cell r="AS74">
            <v>0.19110126320801499</v>
          </cell>
        </row>
        <row r="75">
          <cell r="AQ75">
            <v>71.723286999999999</v>
          </cell>
          <cell r="AS75">
            <v>1.2630136986301399</v>
          </cell>
        </row>
        <row r="76">
          <cell r="AQ76">
            <v>104.117926</v>
          </cell>
          <cell r="AS76">
            <v>0.67623487857340803</v>
          </cell>
        </row>
        <row r="77">
          <cell r="AQ77">
            <v>74.351939000000002</v>
          </cell>
          <cell r="AS77">
            <v>1.1054476597087399</v>
          </cell>
        </row>
        <row r="78">
          <cell r="AQ78">
            <v>96.005174999999994</v>
          </cell>
          <cell r="AS78">
            <v>0.97432193904313702</v>
          </cell>
        </row>
        <row r="79">
          <cell r="AQ79">
            <v>109.310191</v>
          </cell>
          <cell r="AS79">
            <v>1.0913336737097199</v>
          </cell>
        </row>
        <row r="80">
          <cell r="AQ80">
            <v>12.817387</v>
          </cell>
          <cell r="AS80">
            <v>9.5066076420411399E-2</v>
          </cell>
        </row>
        <row r="81">
          <cell r="AQ81">
            <v>58.945686000000002</v>
          </cell>
          <cell r="AS81">
            <v>1.0259140930067401</v>
          </cell>
        </row>
        <row r="82">
          <cell r="AQ82">
            <v>45.918197999999997</v>
          </cell>
          <cell r="AS82">
            <v>0.597939014133542</v>
          </cell>
        </row>
        <row r="83">
          <cell r="AQ83">
            <v>101.195511</v>
          </cell>
          <cell r="AS83">
            <v>0.24863762123415001</v>
          </cell>
        </row>
        <row r="84">
          <cell r="AQ84">
            <v>142.025994</v>
          </cell>
          <cell r="AS84">
            <v>1.36447974647499</v>
          </cell>
        </row>
        <row r="85">
          <cell r="AQ85">
            <v>114.32740099999999</v>
          </cell>
          <cell r="AS85">
            <v>1.23850098281245</v>
          </cell>
        </row>
        <row r="86">
          <cell r="AQ86">
            <v>255.03599700000001</v>
          </cell>
          <cell r="AS86">
            <v>2.8501853752703599</v>
          </cell>
        </row>
        <row r="87">
          <cell r="AQ87">
            <v>758.72141699999997</v>
          </cell>
          <cell r="AS87">
            <v>6.3011037413412696</v>
          </cell>
        </row>
        <row r="88">
          <cell r="AQ88">
            <v>126.30800600000001</v>
          </cell>
          <cell r="AS88">
            <v>1.54762505903257</v>
          </cell>
        </row>
        <row r="89">
          <cell r="AQ89">
            <v>3.9520900000000001</v>
          </cell>
          <cell r="AS89">
            <v>2.08403623375874E-2</v>
          </cell>
        </row>
        <row r="92">
          <cell r="AQ92">
            <v>160.67968200000001</v>
          </cell>
          <cell r="AS92">
            <v>1.20566597563434</v>
          </cell>
        </row>
        <row r="93">
          <cell r="AQ93">
            <v>221.070077</v>
          </cell>
          <cell r="AS93">
            <v>2.14092808523987</v>
          </cell>
        </row>
        <row r="94">
          <cell r="AQ94">
            <v>201.06229200000001</v>
          </cell>
          <cell r="AS94">
            <v>1.68988149369969</v>
          </cell>
        </row>
        <row r="95">
          <cell r="AQ95">
            <v>94</v>
          </cell>
          <cell r="AS95">
            <v>0.66666666666666696</v>
          </cell>
        </row>
        <row r="96">
          <cell r="AQ96">
            <v>160.20833500000001</v>
          </cell>
          <cell r="AS96">
            <v>2.23491222643763</v>
          </cell>
        </row>
        <row r="97">
          <cell r="AQ97">
            <v>3.4897749999999998</v>
          </cell>
          <cell r="AS97">
            <v>2.5994605261586201E-2</v>
          </cell>
        </row>
      </sheetData>
      <sheetData sheetId="38" refreshError="1"/>
      <sheetData sheetId="39" refreshError="1"/>
      <sheetData sheetId="40" refreshError="1"/>
      <sheetData sheetId="41" refreshError="1"/>
      <sheetData sheetId="42">
        <row r="8">
          <cell r="H8">
            <v>192.04871</v>
          </cell>
          <cell r="AJ8">
            <v>16</v>
          </cell>
          <cell r="AQ8">
            <v>164.302066</v>
          </cell>
          <cell r="AS8">
            <v>1.15074972385912</v>
          </cell>
        </row>
        <row r="9">
          <cell r="H9">
            <v>72.722063000000006</v>
          </cell>
          <cell r="AJ9">
            <v>1</v>
          </cell>
          <cell r="AQ9">
            <v>2.667691</v>
          </cell>
          <cell r="AS9">
            <v>2.7501970069248399E-2</v>
          </cell>
        </row>
        <row r="10">
          <cell r="H10">
            <v>298.46704799999998</v>
          </cell>
          <cell r="AJ10">
            <v>14</v>
          </cell>
          <cell r="AQ10">
            <v>237.77834200000001</v>
          </cell>
          <cell r="AS10">
            <v>1.4306436937051801</v>
          </cell>
        </row>
        <row r="11">
          <cell r="H11">
            <v>87.681948000000006</v>
          </cell>
          <cell r="AJ11">
            <v>4</v>
          </cell>
          <cell r="AQ11">
            <v>83.061566999999997</v>
          </cell>
          <cell r="AS11">
            <v>1.04924676171656</v>
          </cell>
        </row>
        <row r="12">
          <cell r="H12">
            <v>317.54727700000001</v>
          </cell>
          <cell r="AQ12">
            <v>146.04754399999999</v>
          </cell>
          <cell r="AS12">
            <v>1.4297083706373599</v>
          </cell>
        </row>
        <row r="13">
          <cell r="H13">
            <v>343.06876699999998</v>
          </cell>
          <cell r="AJ13">
            <v>19</v>
          </cell>
          <cell r="AQ13">
            <v>131.562544</v>
          </cell>
          <cell r="AS13">
            <v>2.2357033743033798</v>
          </cell>
        </row>
        <row r="14">
          <cell r="H14">
            <v>114.564469</v>
          </cell>
          <cell r="AJ14">
            <v>5</v>
          </cell>
          <cell r="AQ14">
            <v>247.74696900000001</v>
          </cell>
          <cell r="AS14">
            <v>2.0250606669333102</v>
          </cell>
        </row>
        <row r="15">
          <cell r="H15">
            <v>31</v>
          </cell>
          <cell r="AJ15">
            <v>4</v>
          </cell>
          <cell r="AQ15">
            <v>65.322580000000002</v>
          </cell>
          <cell r="AS15">
            <v>1.12903225806452</v>
          </cell>
        </row>
        <row r="16">
          <cell r="H16">
            <v>247.98567299999999</v>
          </cell>
          <cell r="AJ16">
            <v>28</v>
          </cell>
          <cell r="AQ16">
            <v>159.799554</v>
          </cell>
          <cell r="AS16">
            <v>0.91134297101107098</v>
          </cell>
        </row>
        <row r="17">
          <cell r="H17">
            <v>227.02292199999999</v>
          </cell>
          <cell r="AJ17">
            <v>32</v>
          </cell>
          <cell r="AQ17">
            <v>35.207898</v>
          </cell>
          <cell r="AS17">
            <v>0.33476795792453101</v>
          </cell>
        </row>
        <row r="18">
          <cell r="H18">
            <v>228.87965600000001</v>
          </cell>
          <cell r="AJ18">
            <v>32</v>
          </cell>
          <cell r="AQ18">
            <v>163.10755</v>
          </cell>
          <cell r="AS18">
            <v>1.8262872607603</v>
          </cell>
        </row>
        <row r="19">
          <cell r="H19">
            <v>356.86246399999999</v>
          </cell>
          <cell r="AJ19">
            <v>55</v>
          </cell>
          <cell r="AQ19">
            <v>338.34043100000002</v>
          </cell>
          <cell r="AS19">
            <v>1.7653860059655899</v>
          </cell>
        </row>
        <row r="20">
          <cell r="H20">
            <v>554.69054400000005</v>
          </cell>
          <cell r="AQ20">
            <v>229.019588</v>
          </cell>
          <cell r="AS20">
            <v>4.7197487469698096</v>
          </cell>
        </row>
        <row r="21">
          <cell r="H21">
            <v>480.84527200000002</v>
          </cell>
          <cell r="AJ21">
            <v>19</v>
          </cell>
          <cell r="AQ21">
            <v>56.542096000000001</v>
          </cell>
          <cell r="AS21">
            <v>1.2540416535487899</v>
          </cell>
        </row>
        <row r="22">
          <cell r="H22">
            <v>409.71919700000001</v>
          </cell>
          <cell r="AQ22">
            <v>42.465668999999998</v>
          </cell>
          <cell r="AS22">
            <v>1.3106537451307201</v>
          </cell>
        </row>
        <row r="23">
          <cell r="H23">
            <v>197.49283600000001</v>
          </cell>
          <cell r="AJ23">
            <v>6</v>
          </cell>
          <cell r="AQ23">
            <v>16.952513</v>
          </cell>
          <cell r="AS23">
            <v>0.38988756027585703</v>
          </cell>
        </row>
        <row r="24">
          <cell r="H24">
            <v>248.42693399999999</v>
          </cell>
          <cell r="AJ24">
            <v>10</v>
          </cell>
          <cell r="AQ24">
            <v>171.627928</v>
          </cell>
          <cell r="AS24">
            <v>6.7665770894230004</v>
          </cell>
        </row>
        <row r="26">
          <cell r="H26">
            <v>390.81661800000001</v>
          </cell>
          <cell r="AJ26">
            <v>8</v>
          </cell>
          <cell r="AQ26">
            <v>69.713002000000003</v>
          </cell>
          <cell r="AS26">
            <v>1.2435499864030899</v>
          </cell>
        </row>
        <row r="27">
          <cell r="H27">
            <v>102.180515</v>
          </cell>
          <cell r="AJ27">
            <v>3</v>
          </cell>
          <cell r="AQ27">
            <v>77.666470000000004</v>
          </cell>
          <cell r="AS27">
            <v>1.1156725917852299</v>
          </cell>
        </row>
        <row r="29">
          <cell r="H29">
            <v>320.85386799999998</v>
          </cell>
          <cell r="AJ29">
            <v>14</v>
          </cell>
          <cell r="AQ29">
            <v>28.732706</v>
          </cell>
          <cell r="AS29">
            <v>0.317901730890151</v>
          </cell>
        </row>
        <row r="30">
          <cell r="H30">
            <v>33.727792999999998</v>
          </cell>
          <cell r="AJ30">
            <v>1</v>
          </cell>
          <cell r="AQ30">
            <v>64.575823</v>
          </cell>
          <cell r="AS30">
            <v>0.97842156467219799</v>
          </cell>
        </row>
        <row r="31">
          <cell r="H31">
            <v>1018.358166</v>
          </cell>
          <cell r="AJ31">
            <v>33</v>
          </cell>
          <cell r="AQ31">
            <v>63.191912000000002</v>
          </cell>
          <cell r="AS31">
            <v>1.25397924093437</v>
          </cell>
        </row>
        <row r="32">
          <cell r="H32">
            <v>380.82521400000002</v>
          </cell>
          <cell r="AJ32">
            <v>13</v>
          </cell>
          <cell r="AQ32">
            <v>72.001535000000004</v>
          </cell>
          <cell r="AS32">
            <v>0.51729768082005201</v>
          </cell>
        </row>
        <row r="33">
          <cell r="H33">
            <v>565.96561599999995</v>
          </cell>
          <cell r="AJ33">
            <v>35</v>
          </cell>
          <cell r="AQ33">
            <v>60.595553000000002</v>
          </cell>
          <cell r="AS33">
            <v>1.1714492563802701</v>
          </cell>
        </row>
        <row r="34">
          <cell r="H34">
            <v>389.80515700000001</v>
          </cell>
          <cell r="AJ34">
            <v>9</v>
          </cell>
          <cell r="AQ34">
            <v>6.0825250000000004</v>
          </cell>
          <cell r="AS34">
            <v>1.03128445784005</v>
          </cell>
        </row>
        <row r="35">
          <cell r="H35">
            <v>554.68481299999996</v>
          </cell>
          <cell r="AJ35">
            <v>8</v>
          </cell>
          <cell r="AQ35">
            <v>50.520581999999997</v>
          </cell>
          <cell r="AS35">
            <v>0.75538394089762095</v>
          </cell>
        </row>
        <row r="36">
          <cell r="H36">
            <v>474.36389600000001</v>
          </cell>
          <cell r="AJ36">
            <v>19</v>
          </cell>
          <cell r="AQ36">
            <v>178.03209799999999</v>
          </cell>
          <cell r="AS36">
            <v>2.2893816522663899</v>
          </cell>
        </row>
        <row r="37">
          <cell r="H37">
            <v>159.90544399999999</v>
          </cell>
          <cell r="AJ37">
            <v>3</v>
          </cell>
          <cell r="AQ37">
            <v>1.400827</v>
          </cell>
          <cell r="AS37">
            <v>1.8761087333587001E-2</v>
          </cell>
        </row>
        <row r="38">
          <cell r="H38">
            <v>467.99713400000002</v>
          </cell>
          <cell r="AJ38">
            <v>30</v>
          </cell>
          <cell r="AQ38">
            <v>47.934054000000003</v>
          </cell>
          <cell r="AS38">
            <v>0.884620801972689</v>
          </cell>
        </row>
        <row r="39">
          <cell r="H39">
            <v>768.77650400000005</v>
          </cell>
          <cell r="AJ39">
            <v>15</v>
          </cell>
          <cell r="AQ39">
            <v>4.265218</v>
          </cell>
          <cell r="AS39">
            <v>0.101459916626172</v>
          </cell>
        </row>
        <row r="40">
          <cell r="H40">
            <v>456.18051500000001</v>
          </cell>
          <cell r="AJ40">
            <v>15</v>
          </cell>
          <cell r="AQ40">
            <v>99.039739999999995</v>
          </cell>
          <cell r="AS40">
            <v>0.69490035101564995</v>
          </cell>
        </row>
        <row r="41">
          <cell r="H41">
            <v>298.72492799999998</v>
          </cell>
          <cell r="AJ41">
            <v>16</v>
          </cell>
          <cell r="AQ41">
            <v>12.452927000000001</v>
          </cell>
          <cell r="AS41">
            <v>0.177420747424199</v>
          </cell>
        </row>
        <row r="42">
          <cell r="H42">
            <v>328.48710599999998</v>
          </cell>
          <cell r="AJ42">
            <v>15</v>
          </cell>
          <cell r="AQ42">
            <v>61.159173000000003</v>
          </cell>
          <cell r="AS42">
            <v>1.0928891680759001</v>
          </cell>
        </row>
        <row r="43">
          <cell r="H43">
            <v>52.730659000000003</v>
          </cell>
          <cell r="AJ43">
            <v>2</v>
          </cell>
          <cell r="AQ43">
            <v>28.80677</v>
          </cell>
          <cell r="AS43">
            <v>0.66375047579056401</v>
          </cell>
        </row>
        <row r="44">
          <cell r="H44">
            <v>203.00859500000001</v>
          </cell>
          <cell r="AJ44">
            <v>7</v>
          </cell>
          <cell r="AQ44">
            <v>18.787381</v>
          </cell>
          <cell r="AS44">
            <v>0.21181369192767399</v>
          </cell>
        </row>
        <row r="45">
          <cell r="H45">
            <v>102.217765</v>
          </cell>
          <cell r="AJ45">
            <v>6</v>
          </cell>
          <cell r="AQ45">
            <v>13.441890000000001</v>
          </cell>
          <cell r="AS45">
            <v>0.156528564286257</v>
          </cell>
        </row>
        <row r="46">
          <cell r="H46">
            <v>427.472779</v>
          </cell>
          <cell r="AJ46">
            <v>11</v>
          </cell>
          <cell r="AQ46">
            <v>22.216619000000001</v>
          </cell>
          <cell r="AS46">
            <v>0.31580958281322502</v>
          </cell>
        </row>
        <row r="47">
          <cell r="H47">
            <v>50.424067999999998</v>
          </cell>
          <cell r="AJ47">
            <v>1</v>
          </cell>
          <cell r="AQ47">
            <v>1.189907</v>
          </cell>
          <cell r="AS47">
            <v>1.9831799370094501E-2</v>
          </cell>
        </row>
        <row r="48">
          <cell r="H48">
            <v>201.17478500000001</v>
          </cell>
          <cell r="AJ48">
            <v>6</v>
          </cell>
          <cell r="AQ48">
            <v>6.5067789999999999</v>
          </cell>
          <cell r="AS48">
            <v>8.9474433885936594E-2</v>
          </cell>
        </row>
        <row r="49">
          <cell r="H49">
            <v>1089.389684</v>
          </cell>
          <cell r="AQ49">
            <v>170.00069099999999</v>
          </cell>
          <cell r="AS49">
            <v>1.85057746517086</v>
          </cell>
        </row>
        <row r="50">
          <cell r="H50">
            <v>241.12607399999999</v>
          </cell>
          <cell r="AJ50">
            <v>6</v>
          </cell>
          <cell r="AQ50">
            <v>15.717917999999999</v>
          </cell>
          <cell r="AS50">
            <v>9.9532993681968995E-2</v>
          </cell>
        </row>
        <row r="51">
          <cell r="H51">
            <v>650.29512799999998</v>
          </cell>
          <cell r="AJ51">
            <v>29</v>
          </cell>
          <cell r="AQ51">
            <v>25.496115</v>
          </cell>
          <cell r="AS51">
            <v>0.393667411883178</v>
          </cell>
        </row>
        <row r="52">
          <cell r="H52">
            <v>348.36676199999999</v>
          </cell>
          <cell r="AJ52">
            <v>12</v>
          </cell>
          <cell r="AQ52">
            <v>71.381665999999996</v>
          </cell>
          <cell r="AS52">
            <v>1.1884026984181699</v>
          </cell>
        </row>
        <row r="53">
          <cell r="H53">
            <v>25.979942000000001</v>
          </cell>
          <cell r="AJ53">
            <v>3</v>
          </cell>
          <cell r="AQ53">
            <v>138.14503500000001</v>
          </cell>
          <cell r="AS53">
            <v>2.0785265802363999</v>
          </cell>
        </row>
        <row r="55">
          <cell r="H55">
            <v>2</v>
          </cell>
          <cell r="AJ55">
            <v>0</v>
          </cell>
          <cell r="AQ55">
            <v>0</v>
          </cell>
          <cell r="AS55">
            <v>0</v>
          </cell>
        </row>
        <row r="56">
          <cell r="H56">
            <v>34.928365999999997</v>
          </cell>
          <cell r="AQ56">
            <v>4419.8460349999996</v>
          </cell>
          <cell r="AS56">
            <v>44.977769644305702</v>
          </cell>
        </row>
        <row r="57">
          <cell r="H57">
            <v>3</v>
          </cell>
          <cell r="AJ57">
            <v>2</v>
          </cell>
          <cell r="AQ57">
            <v>184</v>
          </cell>
          <cell r="AS57">
            <v>1.3333333333333299</v>
          </cell>
        </row>
        <row r="58">
          <cell r="H58">
            <v>263.86532899999997</v>
          </cell>
          <cell r="AQ58">
            <v>82.288188000000005</v>
          </cell>
          <cell r="AS58">
            <v>3.0545885018489898</v>
          </cell>
        </row>
        <row r="59">
          <cell r="H59">
            <v>263.27793600000001</v>
          </cell>
          <cell r="AJ59">
            <v>23</v>
          </cell>
          <cell r="AQ59">
            <v>33.436146999999998</v>
          </cell>
          <cell r="AS59">
            <v>1.2914109141299299</v>
          </cell>
        </row>
        <row r="60">
          <cell r="H60">
            <v>222.55300800000001</v>
          </cell>
          <cell r="AJ60">
            <v>18</v>
          </cell>
          <cell r="AQ60">
            <v>502.64878900000002</v>
          </cell>
          <cell r="AS60">
            <v>3.5991425467500302</v>
          </cell>
        </row>
        <row r="61">
          <cell r="H61">
            <v>347.58452699999998</v>
          </cell>
          <cell r="AQ61">
            <v>237.08765299999999</v>
          </cell>
          <cell r="AS61">
            <v>2.98920095485148</v>
          </cell>
        </row>
        <row r="62">
          <cell r="H62">
            <v>348.34670399999999</v>
          </cell>
          <cell r="AJ62">
            <v>27</v>
          </cell>
          <cell r="AQ62">
            <v>89.990803999999997</v>
          </cell>
          <cell r="AS62">
            <v>1.71380981402942</v>
          </cell>
        </row>
        <row r="63">
          <cell r="H63">
            <v>129.14899700000001</v>
          </cell>
          <cell r="AJ63">
            <v>6</v>
          </cell>
          <cell r="AQ63">
            <v>10.507243000000001</v>
          </cell>
          <cell r="AS63">
            <v>0.154859894111295</v>
          </cell>
        </row>
        <row r="64">
          <cell r="H64">
            <v>527.257879</v>
          </cell>
          <cell r="AJ64">
            <v>19</v>
          </cell>
          <cell r="AQ64">
            <v>76.161972000000006</v>
          </cell>
          <cell r="AS64">
            <v>1.3029677267278901</v>
          </cell>
        </row>
        <row r="65">
          <cell r="H65">
            <v>689.03151800000001</v>
          </cell>
          <cell r="AJ65">
            <v>35</v>
          </cell>
          <cell r="AQ65">
            <v>65.159572999999995</v>
          </cell>
          <cell r="AS65">
            <v>1.05220150466325</v>
          </cell>
        </row>
        <row r="66">
          <cell r="H66">
            <v>525.77650400000005</v>
          </cell>
          <cell r="AJ66">
            <v>25</v>
          </cell>
          <cell r="AQ66">
            <v>19.979972</v>
          </cell>
          <cell r="AS66">
            <v>0.24535139744472101</v>
          </cell>
        </row>
        <row r="67">
          <cell r="H67">
            <v>904.65616</v>
          </cell>
          <cell r="AJ67">
            <v>28</v>
          </cell>
          <cell r="AQ67">
            <v>8.3280250000000002</v>
          </cell>
          <cell r="AS67">
            <v>0.107223058095354</v>
          </cell>
        </row>
        <row r="68">
          <cell r="H68">
            <v>615.04584499999999</v>
          </cell>
          <cell r="AJ68">
            <v>35</v>
          </cell>
          <cell r="AQ68">
            <v>98.342262000000005</v>
          </cell>
          <cell r="AS68">
            <v>1.0113067262490001</v>
          </cell>
        </row>
        <row r="69">
          <cell r="H69">
            <v>1014.661891</v>
          </cell>
          <cell r="AQ69">
            <v>52.333689</v>
          </cell>
          <cell r="AS69">
            <v>1.43594631169606</v>
          </cell>
        </row>
        <row r="70">
          <cell r="H70">
            <v>338.12607400000002</v>
          </cell>
          <cell r="AJ70">
            <v>14</v>
          </cell>
          <cell r="AQ70">
            <v>11.560776000000001</v>
          </cell>
          <cell r="AS70">
            <v>0.133086453427428</v>
          </cell>
        </row>
        <row r="71">
          <cell r="H71">
            <v>339.44126</v>
          </cell>
          <cell r="AJ71">
            <v>7</v>
          </cell>
          <cell r="AQ71">
            <v>4.6959520000000001</v>
          </cell>
          <cell r="AS71">
            <v>5.0082302899771197E-2</v>
          </cell>
        </row>
        <row r="72">
          <cell r="H72">
            <v>123.968481</v>
          </cell>
          <cell r="AJ72">
            <v>6</v>
          </cell>
          <cell r="AQ72">
            <v>168.34117599999999</v>
          </cell>
          <cell r="AS72">
            <v>2.7022997886051399</v>
          </cell>
        </row>
        <row r="73">
          <cell r="H73">
            <v>368.36389600000001</v>
          </cell>
          <cell r="AJ73">
            <v>6</v>
          </cell>
          <cell r="AQ73">
            <v>7.4790169999999998</v>
          </cell>
          <cell r="AS73">
            <v>0.103158861149628</v>
          </cell>
        </row>
        <row r="74">
          <cell r="H74">
            <v>295.46418299999999</v>
          </cell>
          <cell r="AJ74">
            <v>2</v>
          </cell>
          <cell r="AQ74">
            <v>78.127913000000007</v>
          </cell>
          <cell r="AS74">
            <v>1.07288807997415</v>
          </cell>
        </row>
        <row r="75">
          <cell r="H75">
            <v>736.38968399999999</v>
          </cell>
          <cell r="AJ75">
            <v>31</v>
          </cell>
          <cell r="AQ75">
            <v>26.214380999999999</v>
          </cell>
          <cell r="AS75">
            <v>0.305544747419357</v>
          </cell>
        </row>
        <row r="76">
          <cell r="H76">
            <v>453.67692299999999</v>
          </cell>
          <cell r="AJ76">
            <v>13</v>
          </cell>
          <cell r="AQ76">
            <v>17.891586</v>
          </cell>
          <cell r="AS76">
            <v>0.27332225580272701</v>
          </cell>
        </row>
        <row r="77">
          <cell r="H77">
            <v>210.25769199999999</v>
          </cell>
          <cell r="AJ77">
            <v>8</v>
          </cell>
          <cell r="AQ77">
            <v>19.609269999999999</v>
          </cell>
          <cell r="AS77">
            <v>0.25207163407843403</v>
          </cell>
        </row>
        <row r="78">
          <cell r="H78">
            <v>543.24230699999998</v>
          </cell>
          <cell r="AJ78">
            <v>20</v>
          </cell>
          <cell r="AQ78">
            <v>37.979368000000001</v>
          </cell>
          <cell r="AS78">
            <v>0.34975184655491098</v>
          </cell>
        </row>
        <row r="79">
          <cell r="H79">
            <v>503.45558699999998</v>
          </cell>
          <cell r="AJ79">
            <v>43</v>
          </cell>
          <cell r="AQ79">
            <v>460.09818100000001</v>
          </cell>
          <cell r="AS79">
            <v>4.0658998586105701</v>
          </cell>
        </row>
        <row r="80">
          <cell r="H80">
            <v>489.62177600000001</v>
          </cell>
          <cell r="AJ80">
            <v>7</v>
          </cell>
          <cell r="AQ80">
            <v>1.7360329999999999</v>
          </cell>
          <cell r="AS80">
            <v>2.2466321024087799E-2</v>
          </cell>
        </row>
        <row r="81">
          <cell r="H81">
            <v>573.70200499999999</v>
          </cell>
          <cell r="AJ81">
            <v>9</v>
          </cell>
          <cell r="AQ81">
            <v>136.50466399999999</v>
          </cell>
          <cell r="AS81">
            <v>3.0277042521404498</v>
          </cell>
        </row>
        <row r="82">
          <cell r="H82">
            <v>453.92263600000001</v>
          </cell>
          <cell r="AJ82">
            <v>16</v>
          </cell>
          <cell r="AQ82">
            <v>131.67882599999999</v>
          </cell>
          <cell r="AS82">
            <v>2.3968842126657002</v>
          </cell>
        </row>
        <row r="83">
          <cell r="H83">
            <v>9</v>
          </cell>
          <cell r="AJ83">
            <v>5</v>
          </cell>
          <cell r="AQ83">
            <v>189.11111099999999</v>
          </cell>
          <cell r="AS83">
            <v>2.1111111111111098</v>
          </cell>
        </row>
        <row r="84">
          <cell r="H84">
            <v>300.49570199999999</v>
          </cell>
          <cell r="AJ84">
            <v>15</v>
          </cell>
          <cell r="AQ84">
            <v>125.58249499999999</v>
          </cell>
          <cell r="AS84">
            <v>1.7704080173499499</v>
          </cell>
        </row>
        <row r="85">
          <cell r="H85">
            <v>296.66475600000001</v>
          </cell>
          <cell r="AJ85">
            <v>17</v>
          </cell>
          <cell r="AQ85">
            <v>122.707531</v>
          </cell>
          <cell r="AS85">
            <v>1.6281003733385799</v>
          </cell>
        </row>
        <row r="86">
          <cell r="H86">
            <v>368.96275000000003</v>
          </cell>
          <cell r="AJ86">
            <v>14</v>
          </cell>
          <cell r="AQ86">
            <v>101.796184</v>
          </cell>
          <cell r="AS86">
            <v>1.4744035813913501</v>
          </cell>
        </row>
        <row r="87">
          <cell r="H87">
            <v>653.87679000000003</v>
          </cell>
          <cell r="AJ87">
            <v>20</v>
          </cell>
          <cell r="AQ87">
            <v>282.31006600000001</v>
          </cell>
          <cell r="AS87">
            <v>3.30031595096073</v>
          </cell>
        </row>
        <row r="88">
          <cell r="H88">
            <v>663.45272199999999</v>
          </cell>
          <cell r="AJ88">
            <v>11</v>
          </cell>
          <cell r="AQ88">
            <v>8.9230169999999998</v>
          </cell>
          <cell r="AS88">
            <v>1.07769548046259</v>
          </cell>
        </row>
        <row r="89">
          <cell r="H89">
            <v>532.45845199999997</v>
          </cell>
          <cell r="AJ89">
            <v>4</v>
          </cell>
          <cell r="AQ89">
            <v>25.949442000000001</v>
          </cell>
          <cell r="AS89">
            <v>1.00477323252256</v>
          </cell>
        </row>
        <row r="90">
          <cell r="H90">
            <v>87.054440999999997</v>
          </cell>
          <cell r="AQ90">
            <v>5.4448679999999996</v>
          </cell>
          <cell r="AS90">
            <v>1.0108616974520599</v>
          </cell>
        </row>
        <row r="91">
          <cell r="H91">
            <v>12.404011000000001</v>
          </cell>
          <cell r="AJ91">
            <v>0</v>
          </cell>
          <cell r="AQ91">
            <v>0</v>
          </cell>
          <cell r="AS91">
            <v>0</v>
          </cell>
        </row>
        <row r="92">
          <cell r="H92">
            <v>541.10888199999999</v>
          </cell>
          <cell r="AJ92">
            <v>16</v>
          </cell>
          <cell r="AQ92">
            <v>29.990266999999999</v>
          </cell>
          <cell r="AS92">
            <v>0.23285516869412601</v>
          </cell>
        </row>
        <row r="93">
          <cell r="H93">
            <v>193.26647500000001</v>
          </cell>
          <cell r="AJ93">
            <v>9</v>
          </cell>
          <cell r="AQ93">
            <v>24.903438999999999</v>
          </cell>
          <cell r="AS93">
            <v>0.32597479723268102</v>
          </cell>
        </row>
        <row r="94">
          <cell r="H94">
            <v>211.45272199999999</v>
          </cell>
          <cell r="AJ94">
            <v>9</v>
          </cell>
          <cell r="AQ94">
            <v>51.273871999999997</v>
          </cell>
          <cell r="AS94">
            <v>0.38779354185849602</v>
          </cell>
        </row>
        <row r="96">
          <cell r="H96">
            <v>256.04584499999999</v>
          </cell>
          <cell r="AJ96">
            <v>7</v>
          </cell>
          <cell r="AQ96">
            <v>26.479631999999999</v>
          </cell>
          <cell r="AS96">
            <v>0.25386078809441298</v>
          </cell>
        </row>
        <row r="97">
          <cell r="H97">
            <v>320.94555800000001</v>
          </cell>
          <cell r="AJ97">
            <v>10</v>
          </cell>
          <cell r="AQ97">
            <v>162.69737499999999</v>
          </cell>
          <cell r="AS97">
            <v>2.1966342341463401</v>
          </cell>
        </row>
        <row r="98">
          <cell r="H98">
            <v>3.0370370000000002</v>
          </cell>
          <cell r="AJ98">
            <v>1</v>
          </cell>
          <cell r="AQ98">
            <v>28.317073000000001</v>
          </cell>
          <cell r="AS98">
            <v>0.65853659339678805</v>
          </cell>
        </row>
      </sheetData>
      <sheetData sheetId="43">
        <row r="1">
          <cell r="I1" t="str">
            <v>Feeder</v>
          </cell>
          <cell r="Q1" t="str">
            <v>Cause</v>
          </cell>
        </row>
        <row r="2">
          <cell r="I2" t="str">
            <v>05214-Hampton South</v>
          </cell>
          <cell r="Q2" t="str">
            <v>590 Weather, other</v>
          </cell>
        </row>
        <row r="3">
          <cell r="I3" t="str">
            <v>05214-Hampton South</v>
          </cell>
          <cell r="Q3" t="str">
            <v>999 Cause unknown</v>
          </cell>
        </row>
        <row r="4">
          <cell r="I4" t="str">
            <v>05214-Hampton South</v>
          </cell>
          <cell r="Q4" t="str">
            <v>999 Cause unknown</v>
          </cell>
        </row>
        <row r="5">
          <cell r="I5" t="str">
            <v>05214-Hampton South</v>
          </cell>
          <cell r="Q5" t="str">
            <v>300 Material or equipment fault/failure</v>
          </cell>
        </row>
        <row r="6">
          <cell r="I6" t="str">
            <v>05214-Hampton South</v>
          </cell>
          <cell r="Q6" t="str">
            <v>110 Maintenance</v>
          </cell>
        </row>
        <row r="7">
          <cell r="I7" t="str">
            <v>05214-Hampton South</v>
          </cell>
          <cell r="Q7" t="str">
            <v>630 Squirrel</v>
          </cell>
        </row>
        <row r="8">
          <cell r="I8" t="str">
            <v>05214-Hampton South</v>
          </cell>
          <cell r="Q8" t="str">
            <v>430 Tree failure from overhang or dead tree without ice/snow</v>
          </cell>
        </row>
        <row r="9">
          <cell r="I9" t="str">
            <v>05214-Hampton South</v>
          </cell>
          <cell r="Q9" t="str">
            <v>430 Tree failure from overhang or dead tree without ice/snow</v>
          </cell>
        </row>
        <row r="10">
          <cell r="I10" t="str">
            <v>05214-Hampton South</v>
          </cell>
          <cell r="Q10" t="str">
            <v>300 Material or equipment fault/failure</v>
          </cell>
        </row>
        <row r="11">
          <cell r="I11" t="str">
            <v>05214-Hampton South</v>
          </cell>
          <cell r="Q11" t="str">
            <v>999 Cause unknown</v>
          </cell>
        </row>
        <row r="12">
          <cell r="I12" t="str">
            <v>05214-Hampton South</v>
          </cell>
          <cell r="Q12" t="str">
            <v>999 Cause unknown</v>
          </cell>
        </row>
        <row r="13">
          <cell r="I13" t="str">
            <v>05214-Hampton South</v>
          </cell>
          <cell r="Q13" t="str">
            <v>110 Maintenance</v>
          </cell>
        </row>
        <row r="14">
          <cell r="I14" t="str">
            <v>05214-Hampton South</v>
          </cell>
          <cell r="Q14" t="str">
            <v>435 Tree failure from outside of ROW</v>
          </cell>
        </row>
        <row r="15">
          <cell r="I15" t="str">
            <v>05214-Hampton South</v>
          </cell>
          <cell r="Q15" t="str">
            <v>690 Animal, other</v>
          </cell>
        </row>
        <row r="16">
          <cell r="I16" t="str">
            <v>05214-Hampton South</v>
          </cell>
          <cell r="Q16" t="str">
            <v>300 Material or equipment fault/failure</v>
          </cell>
        </row>
        <row r="17">
          <cell r="I17" t="str">
            <v>05214-Hampton South</v>
          </cell>
          <cell r="Q17" t="str">
            <v>790 Public, other</v>
          </cell>
        </row>
        <row r="18">
          <cell r="I18" t="str">
            <v>05244-Carrsville</v>
          </cell>
          <cell r="Q18" t="str">
            <v>630 Squirrel</v>
          </cell>
        </row>
        <row r="19">
          <cell r="I19" t="str">
            <v>05254-Lola</v>
          </cell>
          <cell r="Q19" t="str">
            <v>999 Cause unknown</v>
          </cell>
        </row>
        <row r="20">
          <cell r="I20" t="str">
            <v>05254-Lola</v>
          </cell>
          <cell r="Q20" t="str">
            <v>999 Cause unknown</v>
          </cell>
        </row>
        <row r="21">
          <cell r="I21" t="str">
            <v>05254-Lola</v>
          </cell>
          <cell r="Q21" t="str">
            <v>435 Tree failure from outside of ROW</v>
          </cell>
        </row>
        <row r="22">
          <cell r="I22" t="str">
            <v>05254-Lola</v>
          </cell>
          <cell r="Q22" t="str">
            <v>300 Material or equipment fault/failure</v>
          </cell>
        </row>
        <row r="23">
          <cell r="I23" t="str">
            <v>05254-Lola</v>
          </cell>
          <cell r="Q23" t="str">
            <v>430 Tree failure from overhang or dead tree without ice/snow</v>
          </cell>
        </row>
        <row r="24">
          <cell r="I24" t="str">
            <v>05254-Lola</v>
          </cell>
          <cell r="Q24" t="str">
            <v>435 Tree failure from outside of ROW</v>
          </cell>
        </row>
        <row r="25">
          <cell r="I25" t="str">
            <v>05254-Lola</v>
          </cell>
          <cell r="Q25" t="str">
            <v>435 Tree failure from outside of ROW</v>
          </cell>
        </row>
        <row r="26">
          <cell r="I26" t="str">
            <v>05254-Lola</v>
          </cell>
          <cell r="Q26" t="str">
            <v>435 Tree failure from outside of ROW</v>
          </cell>
        </row>
        <row r="27">
          <cell r="I27" t="str">
            <v>05254-Lola</v>
          </cell>
          <cell r="Q27" t="str">
            <v>500 Lightning</v>
          </cell>
        </row>
        <row r="28">
          <cell r="I28" t="str">
            <v>05254-Lola</v>
          </cell>
          <cell r="Q28" t="str">
            <v>500 Lightning</v>
          </cell>
        </row>
        <row r="29">
          <cell r="I29" t="str">
            <v>05254-Lola</v>
          </cell>
          <cell r="Q29" t="str">
            <v>500 Lightning</v>
          </cell>
        </row>
        <row r="30">
          <cell r="I30" t="str">
            <v>05254-Lola</v>
          </cell>
          <cell r="Q30" t="str">
            <v>715 Farming Equipment</v>
          </cell>
        </row>
        <row r="31">
          <cell r="I31" t="str">
            <v>05254-Lola</v>
          </cell>
          <cell r="Q31" t="str">
            <v>110 Maintenance</v>
          </cell>
        </row>
        <row r="32">
          <cell r="I32" t="str">
            <v>05254-Lola</v>
          </cell>
          <cell r="Q32" t="str">
            <v>430 Tree failure from overhang or dead tree without ice/snow</v>
          </cell>
        </row>
        <row r="33">
          <cell r="I33" t="str">
            <v>14214-Hampton</v>
          </cell>
          <cell r="Q33" t="str">
            <v>300 Material or equipment fault/failure</v>
          </cell>
        </row>
        <row r="34">
          <cell r="I34" t="str">
            <v>14214-Hampton</v>
          </cell>
          <cell r="Q34" t="str">
            <v>300 Material or equipment fault/failure</v>
          </cell>
        </row>
        <row r="35">
          <cell r="I35" t="str">
            <v>14214-Hampton</v>
          </cell>
          <cell r="Q35" t="str">
            <v>110 Maintenance</v>
          </cell>
        </row>
        <row r="36">
          <cell r="I36" t="str">
            <v>14214-Hampton</v>
          </cell>
          <cell r="Q36" t="str">
            <v>500 Lightning</v>
          </cell>
        </row>
        <row r="37">
          <cell r="I37" t="str">
            <v>14244-Salem</v>
          </cell>
          <cell r="Q37" t="str">
            <v>300 Material or equipment fault/failure</v>
          </cell>
        </row>
        <row r="38">
          <cell r="I38" t="str">
            <v>14244-Salem</v>
          </cell>
          <cell r="Q38" t="str">
            <v>430 Tree failure from overhang or dead tree without ice/snow</v>
          </cell>
        </row>
        <row r="39">
          <cell r="I39" t="str">
            <v>14244-Salem</v>
          </cell>
          <cell r="Q39" t="str">
            <v>300 Material or equipment fault/failure</v>
          </cell>
        </row>
        <row r="40">
          <cell r="I40" t="str">
            <v>14244-Salem</v>
          </cell>
          <cell r="Q40" t="str">
            <v>435 Tree failure from outside of ROW</v>
          </cell>
        </row>
        <row r="41">
          <cell r="I41" t="str">
            <v>14244-Salem</v>
          </cell>
          <cell r="Q41" t="str">
            <v>300 Material or equipment fault/failure</v>
          </cell>
        </row>
        <row r="42">
          <cell r="I42" t="str">
            <v>14244-Salem</v>
          </cell>
          <cell r="Q42" t="str">
            <v>500 Lightning</v>
          </cell>
        </row>
        <row r="43">
          <cell r="I43" t="str">
            <v>14244-Salem</v>
          </cell>
          <cell r="Q43" t="str">
            <v>600 Animal/bird</v>
          </cell>
        </row>
        <row r="44">
          <cell r="I44" t="str">
            <v>14244-Salem</v>
          </cell>
          <cell r="Q44" t="str">
            <v>300 Material or equipment fault/failure</v>
          </cell>
        </row>
        <row r="45">
          <cell r="I45" t="str">
            <v>14244-Salem</v>
          </cell>
          <cell r="Q45" t="str">
            <v>300 Material or equipment fault/failure</v>
          </cell>
        </row>
        <row r="46">
          <cell r="I46" t="str">
            <v>14244-Salem</v>
          </cell>
          <cell r="Q46" t="str">
            <v>600 Animal/bird</v>
          </cell>
        </row>
        <row r="47">
          <cell r="I47" t="str">
            <v>14244-Salem</v>
          </cell>
          <cell r="Q47" t="str">
            <v>300 Material or equipment fault/failure</v>
          </cell>
        </row>
        <row r="48">
          <cell r="I48" t="str">
            <v>14244-Salem</v>
          </cell>
          <cell r="Q48" t="str">
            <v>600 Animal/bird</v>
          </cell>
        </row>
        <row r="49">
          <cell r="I49" t="str">
            <v>14244-Salem</v>
          </cell>
          <cell r="Q49" t="str">
            <v>999 Cause unknown</v>
          </cell>
        </row>
        <row r="50">
          <cell r="I50" t="str">
            <v>14244-Salem</v>
          </cell>
          <cell r="Q50" t="str">
            <v>110 Maintenance</v>
          </cell>
        </row>
        <row r="51">
          <cell r="I51" t="str">
            <v>14244-Salem</v>
          </cell>
          <cell r="Q51" t="str">
            <v>435 Tree failure from outside of ROW</v>
          </cell>
        </row>
        <row r="52">
          <cell r="I52" t="str">
            <v>14244-Salem</v>
          </cell>
          <cell r="Q52" t="str">
            <v>300 Material or equipment fault/failure</v>
          </cell>
        </row>
        <row r="53">
          <cell r="I53" t="str">
            <v>14254-Smithland</v>
          </cell>
          <cell r="Q53" t="str">
            <v>300 Material or equipment fault/failure</v>
          </cell>
        </row>
        <row r="54">
          <cell r="I54" t="str">
            <v>14254-Smithland</v>
          </cell>
          <cell r="Q54" t="str">
            <v>110 Maintenance</v>
          </cell>
        </row>
        <row r="55">
          <cell r="I55" t="str">
            <v>14254-Smithland</v>
          </cell>
          <cell r="Q55" t="str">
            <v>999 Cause unknown</v>
          </cell>
        </row>
        <row r="56">
          <cell r="I56" t="str">
            <v>14254-Smithland</v>
          </cell>
          <cell r="Q56" t="str">
            <v>630 Squirrel</v>
          </cell>
        </row>
        <row r="57">
          <cell r="I57" t="str">
            <v>14254-Smithland</v>
          </cell>
          <cell r="Q57" t="str">
            <v>500 Lightning</v>
          </cell>
        </row>
        <row r="58">
          <cell r="I58" t="str">
            <v>14254-Smithland</v>
          </cell>
          <cell r="Q58" t="str">
            <v>500 Lightning</v>
          </cell>
        </row>
        <row r="59">
          <cell r="I59" t="str">
            <v>14254-Smithland</v>
          </cell>
          <cell r="Q59" t="str">
            <v>100 Construction</v>
          </cell>
        </row>
        <row r="60">
          <cell r="I60" t="str">
            <v>14254-Smithland</v>
          </cell>
          <cell r="Q60" t="str">
            <v>470 Borrower crew cuts tree</v>
          </cell>
        </row>
        <row r="61">
          <cell r="I61" t="str">
            <v>14254-Smithland</v>
          </cell>
          <cell r="Q61" t="str">
            <v>100 Construction</v>
          </cell>
        </row>
        <row r="62">
          <cell r="I62" t="str">
            <v>14254-Smithland</v>
          </cell>
          <cell r="Q62" t="str">
            <v>999 Cause unknown</v>
          </cell>
        </row>
        <row r="63">
          <cell r="I63" t="str">
            <v>14254-Smithland</v>
          </cell>
          <cell r="Q63" t="str">
            <v>300 Material or equipment fault/failure</v>
          </cell>
        </row>
        <row r="64">
          <cell r="I64" t="str">
            <v>14254-Smithland</v>
          </cell>
          <cell r="Q64" t="str">
            <v>430 Tree failure from overhang or dead tree without ice/snow</v>
          </cell>
        </row>
        <row r="65">
          <cell r="I65" t="str">
            <v>14254-Smithland</v>
          </cell>
          <cell r="Q65" t="str">
            <v>500 Lightning</v>
          </cell>
        </row>
        <row r="66">
          <cell r="I66" t="str">
            <v>14254-Smithland</v>
          </cell>
          <cell r="Q66" t="str">
            <v>435 Tree failure from outside of ROW</v>
          </cell>
        </row>
        <row r="67">
          <cell r="I67" t="str">
            <v>14254-Smithland</v>
          </cell>
          <cell r="Q67" t="str">
            <v>300 Material or equipment fault/failure</v>
          </cell>
        </row>
        <row r="68">
          <cell r="I68" t="str">
            <v>14254-Smithland</v>
          </cell>
          <cell r="Q68" t="str">
            <v>999 Cause unknown</v>
          </cell>
        </row>
        <row r="69">
          <cell r="I69" t="str">
            <v>14254-Smithland</v>
          </cell>
          <cell r="Q69" t="str">
            <v>500 Lightning</v>
          </cell>
        </row>
        <row r="70">
          <cell r="I70" t="str">
            <v>14254-Smithland</v>
          </cell>
          <cell r="Q70" t="str">
            <v>630 Squirrel</v>
          </cell>
        </row>
        <row r="71">
          <cell r="I71" t="str">
            <v>14254-Smithland</v>
          </cell>
          <cell r="Q71" t="str">
            <v>630 Squirrel</v>
          </cell>
        </row>
        <row r="72">
          <cell r="I72" t="str">
            <v>15224-Pinckneyville</v>
          </cell>
          <cell r="Q72" t="str">
            <v>300 Material or equipment fault/failure</v>
          </cell>
        </row>
        <row r="73">
          <cell r="I73" t="str">
            <v>15224-Pinckneyville</v>
          </cell>
          <cell r="Q73" t="str">
            <v>590 Weather, other</v>
          </cell>
        </row>
        <row r="74">
          <cell r="I74" t="str">
            <v>15224-Pinckneyville</v>
          </cell>
          <cell r="Q74" t="str">
            <v>435 Tree failure from outside of ROW</v>
          </cell>
        </row>
        <row r="75">
          <cell r="I75" t="str">
            <v>15224-Pinckneyville</v>
          </cell>
          <cell r="Q75" t="str">
            <v>690 Animal, other</v>
          </cell>
        </row>
        <row r="76">
          <cell r="I76" t="str">
            <v>15224-Pinckneyville</v>
          </cell>
          <cell r="Q76" t="str">
            <v>430 Tree failure from overhang or dead tree without ice/snow</v>
          </cell>
        </row>
        <row r="77">
          <cell r="I77" t="str">
            <v>15234-Quarry</v>
          </cell>
          <cell r="Q77" t="str">
            <v>690 Animal, other</v>
          </cell>
        </row>
        <row r="78">
          <cell r="I78" t="str">
            <v>15234-Quarry</v>
          </cell>
          <cell r="Q78" t="str">
            <v>999 Cause unknown</v>
          </cell>
        </row>
        <row r="79">
          <cell r="I79" t="str">
            <v>15234-Quarry</v>
          </cell>
          <cell r="Q79" t="str">
            <v>300 Material or equipment fault/failure</v>
          </cell>
        </row>
        <row r="80">
          <cell r="I80" t="str">
            <v>15234-Quarry</v>
          </cell>
          <cell r="Q80" t="str">
            <v>700 Customer-caused</v>
          </cell>
        </row>
        <row r="81">
          <cell r="I81" t="str">
            <v>19214-Monkeys Eyebrow</v>
          </cell>
          <cell r="Q81" t="str">
            <v>999 Cause unknown</v>
          </cell>
        </row>
        <row r="82">
          <cell r="I82" t="str">
            <v>19214-Monkeys Eyebrow</v>
          </cell>
          <cell r="Q82" t="str">
            <v>300 Material or equipment fault/failure</v>
          </cell>
        </row>
        <row r="83">
          <cell r="I83" t="str">
            <v>19214-Monkeys Eyebrow</v>
          </cell>
          <cell r="Q83" t="str">
            <v>510 Wind, not trees</v>
          </cell>
        </row>
        <row r="84">
          <cell r="I84" t="str">
            <v>19214-Monkeys Eyebrow</v>
          </cell>
          <cell r="Q84" t="str">
            <v>430 Tree failure from overhang or dead tree without ice/snow</v>
          </cell>
        </row>
        <row r="85">
          <cell r="I85" t="str">
            <v>19214-Monkeys Eyebrow</v>
          </cell>
          <cell r="Q85" t="str">
            <v>999 Cause unknown</v>
          </cell>
        </row>
        <row r="86">
          <cell r="I86" t="str">
            <v>19214-Monkeys Eyebrow</v>
          </cell>
          <cell r="Q86" t="str">
            <v>800 Other</v>
          </cell>
        </row>
        <row r="87">
          <cell r="I87" t="str">
            <v>19214-Monkeys Eyebrow</v>
          </cell>
          <cell r="Q87" t="str">
            <v>110 Maintenance</v>
          </cell>
        </row>
        <row r="88">
          <cell r="I88" t="str">
            <v>19214-Monkeys Eyebrow</v>
          </cell>
          <cell r="Q88" t="str">
            <v>110 Maintenance</v>
          </cell>
        </row>
        <row r="89">
          <cell r="I89" t="str">
            <v>19214-Monkeys Eyebrow</v>
          </cell>
          <cell r="Q89" t="str">
            <v>110 Maintenance</v>
          </cell>
        </row>
        <row r="90">
          <cell r="I90" t="str">
            <v>19214-Monkeys Eyebrow</v>
          </cell>
          <cell r="Q90" t="str">
            <v>430 Tree failure from overhang or dead tree without ice/snow</v>
          </cell>
        </row>
        <row r="91">
          <cell r="I91" t="str">
            <v>19214-Monkeys Eyebrow</v>
          </cell>
          <cell r="Q91" t="str">
            <v>100 Construction</v>
          </cell>
        </row>
        <row r="92">
          <cell r="I92" t="str">
            <v>19214-Monkeys Eyebrow</v>
          </cell>
          <cell r="Q92" t="str">
            <v>110 Maintenance</v>
          </cell>
        </row>
        <row r="93">
          <cell r="I93" t="str">
            <v>19214-Monkeys Eyebrow</v>
          </cell>
          <cell r="Q93" t="str">
            <v>110 Maintenance</v>
          </cell>
        </row>
        <row r="94">
          <cell r="I94" t="str">
            <v>19214-Monkeys Eyebrow</v>
          </cell>
          <cell r="Q94" t="str">
            <v>110 Maintenance</v>
          </cell>
        </row>
        <row r="95">
          <cell r="I95" t="str">
            <v>19214-Monkeys Eyebrow</v>
          </cell>
          <cell r="Q95" t="str">
            <v>110 Maintenance</v>
          </cell>
        </row>
        <row r="96">
          <cell r="I96" t="str">
            <v>19214-Monkeys Eyebrow</v>
          </cell>
          <cell r="Q96" t="str">
            <v>100 Construction</v>
          </cell>
        </row>
        <row r="97">
          <cell r="I97" t="str">
            <v>19214-Monkeys Eyebrow</v>
          </cell>
          <cell r="Q97" t="str">
            <v>110 Maintenance</v>
          </cell>
        </row>
        <row r="98">
          <cell r="I98" t="str">
            <v>19214-Monkeys Eyebrow</v>
          </cell>
          <cell r="Q98" t="str">
            <v>110 Maintenance</v>
          </cell>
        </row>
        <row r="99">
          <cell r="I99" t="str">
            <v>19214-Monkeys Eyebrow</v>
          </cell>
          <cell r="Q99" t="str">
            <v>110 Maintenance</v>
          </cell>
        </row>
        <row r="100">
          <cell r="I100" t="str">
            <v>19214-Monkeys Eyebrow</v>
          </cell>
          <cell r="Q100" t="str">
            <v>110 Maintenance</v>
          </cell>
        </row>
        <row r="101">
          <cell r="I101" t="str">
            <v>19214-Monkeys Eyebrow</v>
          </cell>
          <cell r="Q101" t="str">
            <v>110 Maintenance</v>
          </cell>
        </row>
        <row r="102">
          <cell r="I102" t="str">
            <v>19214-Monkeys Eyebrow</v>
          </cell>
          <cell r="Q102" t="str">
            <v>110 Maintenance</v>
          </cell>
        </row>
        <row r="103">
          <cell r="I103" t="str">
            <v>19214-Monkeys Eyebrow</v>
          </cell>
          <cell r="Q103" t="str">
            <v>110 Maintenance</v>
          </cell>
        </row>
        <row r="104">
          <cell r="I104" t="str">
            <v>19214-Monkeys Eyebrow</v>
          </cell>
          <cell r="Q104" t="str">
            <v>110 Maintenance</v>
          </cell>
        </row>
        <row r="105">
          <cell r="I105" t="str">
            <v>19214-Monkeys Eyebrow</v>
          </cell>
          <cell r="Q105" t="str">
            <v>100 Construction</v>
          </cell>
        </row>
        <row r="106">
          <cell r="I106" t="str">
            <v>19214-Monkeys Eyebrow</v>
          </cell>
          <cell r="Q106" t="str">
            <v>540 Storm</v>
          </cell>
        </row>
        <row r="107">
          <cell r="I107" t="str">
            <v>19214-Monkeys Eyebrow</v>
          </cell>
          <cell r="Q107" t="str">
            <v>999 Cause unknown</v>
          </cell>
        </row>
        <row r="108">
          <cell r="I108" t="str">
            <v>19214-Monkeys Eyebrow</v>
          </cell>
          <cell r="Q108" t="str">
            <v>300 Material or equipment fault/failure</v>
          </cell>
        </row>
        <row r="109">
          <cell r="I109" t="str">
            <v>19224-Ragland</v>
          </cell>
          <cell r="Q109" t="str">
            <v>110 Maintenance</v>
          </cell>
        </row>
        <row r="110">
          <cell r="I110" t="str">
            <v>19224-Ragland</v>
          </cell>
          <cell r="Q110" t="str">
            <v>110 Maintenance</v>
          </cell>
        </row>
        <row r="111">
          <cell r="I111" t="str">
            <v>19224-Ragland</v>
          </cell>
          <cell r="Q111" t="str">
            <v>110 Maintenance</v>
          </cell>
        </row>
        <row r="112">
          <cell r="I112" t="str">
            <v>19224-Ragland</v>
          </cell>
          <cell r="Q112" t="str">
            <v>100 Construction</v>
          </cell>
        </row>
        <row r="113">
          <cell r="I113" t="str">
            <v>19224-Ragland</v>
          </cell>
          <cell r="Q113" t="str">
            <v>630 Squirrel</v>
          </cell>
        </row>
        <row r="114">
          <cell r="I114" t="str">
            <v>19224-Ragland</v>
          </cell>
          <cell r="Q114" t="str">
            <v>110 Maintenance</v>
          </cell>
        </row>
        <row r="115">
          <cell r="I115" t="str">
            <v>19224-Ragland</v>
          </cell>
          <cell r="Q115" t="str">
            <v>110 Maintenance</v>
          </cell>
        </row>
        <row r="116">
          <cell r="I116" t="str">
            <v>19224-Ragland</v>
          </cell>
          <cell r="Q116" t="str">
            <v>110 Maintenance</v>
          </cell>
        </row>
        <row r="117">
          <cell r="I117" t="str">
            <v>19224-Ragland</v>
          </cell>
          <cell r="Q117" t="str">
            <v>110 Maintenance</v>
          </cell>
        </row>
        <row r="118">
          <cell r="I118" t="str">
            <v>19224-Ragland</v>
          </cell>
          <cell r="Q118" t="str">
            <v>110 Maintenance</v>
          </cell>
        </row>
        <row r="119">
          <cell r="I119" t="str">
            <v>19224-Ragland</v>
          </cell>
          <cell r="Q119" t="str">
            <v>110 Maintenance</v>
          </cell>
        </row>
        <row r="120">
          <cell r="I120" t="str">
            <v>19224-Ragland</v>
          </cell>
          <cell r="Q120" t="str">
            <v>110 Maintenance</v>
          </cell>
        </row>
        <row r="121">
          <cell r="I121" t="str">
            <v>19224-Ragland</v>
          </cell>
          <cell r="Q121" t="str">
            <v>110 Maintenance</v>
          </cell>
        </row>
        <row r="122">
          <cell r="I122" t="str">
            <v>19224-Ragland</v>
          </cell>
          <cell r="Q122" t="str">
            <v>490 Maintenance, other</v>
          </cell>
        </row>
        <row r="123">
          <cell r="I123" t="str">
            <v>19224-Ragland</v>
          </cell>
          <cell r="Q123" t="str">
            <v>110 Maintenance</v>
          </cell>
        </row>
        <row r="124">
          <cell r="I124" t="str">
            <v>19224-Ragland</v>
          </cell>
          <cell r="Q124" t="str">
            <v>110 Maintenance</v>
          </cell>
        </row>
        <row r="125">
          <cell r="I125" t="str">
            <v>19224-Ragland</v>
          </cell>
          <cell r="Q125" t="str">
            <v>110 Maintenance</v>
          </cell>
        </row>
        <row r="126">
          <cell r="I126" t="str">
            <v>19224-Ragland</v>
          </cell>
          <cell r="Q126" t="str">
            <v>110 Maintenance</v>
          </cell>
        </row>
        <row r="127">
          <cell r="I127" t="str">
            <v>19224-Ragland</v>
          </cell>
          <cell r="Q127" t="str">
            <v>100 Construction</v>
          </cell>
        </row>
        <row r="128">
          <cell r="I128" t="str">
            <v>19224-Ragland</v>
          </cell>
          <cell r="Q128" t="str">
            <v>690 Animal, other</v>
          </cell>
        </row>
        <row r="129">
          <cell r="I129" t="str">
            <v>19224-Ragland</v>
          </cell>
          <cell r="Q129" t="str">
            <v>110 Maintenance</v>
          </cell>
        </row>
        <row r="130">
          <cell r="I130" t="str">
            <v>19224-Ragland</v>
          </cell>
          <cell r="Q130" t="str">
            <v>110 Maintenance</v>
          </cell>
        </row>
        <row r="131">
          <cell r="I131" t="str">
            <v>19224-Ragland</v>
          </cell>
          <cell r="Q131" t="str">
            <v>100 Construction</v>
          </cell>
        </row>
        <row r="132">
          <cell r="I132" t="str">
            <v>19224-Ragland</v>
          </cell>
          <cell r="Q132" t="str">
            <v>110 Maintenance</v>
          </cell>
        </row>
        <row r="133">
          <cell r="I133" t="str">
            <v>19224-Ragland</v>
          </cell>
          <cell r="Q133" t="str">
            <v>100 Construction</v>
          </cell>
        </row>
        <row r="134">
          <cell r="I134" t="str">
            <v>19224-Ragland</v>
          </cell>
          <cell r="Q134" t="str">
            <v>110 Maintenance</v>
          </cell>
        </row>
        <row r="135">
          <cell r="I135" t="str">
            <v>19224-Ragland</v>
          </cell>
          <cell r="Q135" t="str">
            <v>110 Maintenance</v>
          </cell>
        </row>
        <row r="136">
          <cell r="I136" t="str">
            <v>19224-Ragland</v>
          </cell>
          <cell r="Q136" t="str">
            <v>110 Maintenance</v>
          </cell>
        </row>
        <row r="137">
          <cell r="I137" t="str">
            <v>19224-Ragland</v>
          </cell>
          <cell r="Q137" t="str">
            <v>110 Maintenance</v>
          </cell>
        </row>
        <row r="138">
          <cell r="I138" t="str">
            <v>19224-Ragland</v>
          </cell>
          <cell r="Q138" t="str">
            <v>715 Farming Equipment</v>
          </cell>
        </row>
        <row r="139">
          <cell r="I139" t="str">
            <v>19224-Ragland</v>
          </cell>
          <cell r="Q139" t="str">
            <v>430 Tree failure from overhang or dead tree without ice/snow</v>
          </cell>
        </row>
        <row r="140">
          <cell r="I140" t="str">
            <v>19224-Ragland</v>
          </cell>
          <cell r="Q140" t="str">
            <v>500 Lightning</v>
          </cell>
        </row>
        <row r="141">
          <cell r="I141" t="str">
            <v>26214-Damrons</v>
          </cell>
          <cell r="Q141" t="str">
            <v>435 Tree failure from outside of ROW</v>
          </cell>
        </row>
        <row r="142">
          <cell r="I142" t="str">
            <v>26214-Damrons</v>
          </cell>
          <cell r="Q142" t="str">
            <v>300 Material or equipment fault/failure</v>
          </cell>
        </row>
        <row r="143">
          <cell r="I143" t="str">
            <v>26214-Damrons</v>
          </cell>
          <cell r="Q143" t="str">
            <v>100 Construction</v>
          </cell>
        </row>
        <row r="144">
          <cell r="I144" t="str">
            <v>26214-Damrons</v>
          </cell>
          <cell r="Q144" t="str">
            <v>590 Weather, other</v>
          </cell>
        </row>
        <row r="145">
          <cell r="I145" t="str">
            <v>26214-Damrons</v>
          </cell>
          <cell r="Q145" t="str">
            <v>110 Maintenance</v>
          </cell>
        </row>
        <row r="146">
          <cell r="I146" t="str">
            <v>26214-Damrons</v>
          </cell>
          <cell r="Q146" t="str">
            <v>110 Maintenance</v>
          </cell>
        </row>
        <row r="147">
          <cell r="I147" t="str">
            <v>26214-Damrons</v>
          </cell>
          <cell r="Q147" t="str">
            <v>110 Maintenance</v>
          </cell>
        </row>
        <row r="148">
          <cell r="I148" t="str">
            <v>26214-Damrons</v>
          </cell>
          <cell r="Q148" t="str">
            <v>110 Maintenance</v>
          </cell>
        </row>
        <row r="149">
          <cell r="I149" t="str">
            <v>26214-Damrons</v>
          </cell>
          <cell r="Q149" t="str">
            <v>300 Material or equipment fault/failure</v>
          </cell>
        </row>
        <row r="150">
          <cell r="I150" t="str">
            <v>26214-Damrons</v>
          </cell>
          <cell r="Q150" t="str">
            <v>430 Tree failure from overhang or dead tree without ice/snow</v>
          </cell>
        </row>
        <row r="151">
          <cell r="I151" t="str">
            <v>26214-Damrons</v>
          </cell>
          <cell r="Q151" t="str">
            <v>110 Maintenance</v>
          </cell>
        </row>
        <row r="152">
          <cell r="I152" t="str">
            <v>26214-Damrons</v>
          </cell>
          <cell r="Q152" t="str">
            <v>435 Tree failure from outside of ROW</v>
          </cell>
        </row>
        <row r="153">
          <cell r="I153" t="str">
            <v>26214-Damrons</v>
          </cell>
          <cell r="Q153" t="str">
            <v>999 Cause unknown</v>
          </cell>
        </row>
        <row r="154">
          <cell r="I154" t="str">
            <v>26214-Damrons</v>
          </cell>
          <cell r="Q154" t="str">
            <v>500 Lightning</v>
          </cell>
        </row>
        <row r="155">
          <cell r="I155" t="str">
            <v>26214-Damrons</v>
          </cell>
          <cell r="Q155" t="str">
            <v>999 Cause unknown</v>
          </cell>
        </row>
        <row r="156">
          <cell r="I156" t="str">
            <v>26214-Damrons</v>
          </cell>
          <cell r="Q156" t="str">
            <v>110 Maintenance</v>
          </cell>
        </row>
        <row r="157">
          <cell r="I157" t="str">
            <v>26214-Damrons</v>
          </cell>
          <cell r="Q157" t="str">
            <v>420 Tree growth</v>
          </cell>
        </row>
        <row r="158">
          <cell r="I158" t="str">
            <v>26214-Damrons</v>
          </cell>
          <cell r="Q158" t="str">
            <v>110 Maintenance</v>
          </cell>
        </row>
        <row r="159">
          <cell r="I159" t="str">
            <v>26214-Damrons</v>
          </cell>
          <cell r="Q159" t="str">
            <v>100 Construction</v>
          </cell>
        </row>
        <row r="160">
          <cell r="I160" t="str">
            <v>26214-Damrons</v>
          </cell>
          <cell r="Q160" t="str">
            <v>100 Construction</v>
          </cell>
        </row>
        <row r="161">
          <cell r="I161" t="str">
            <v>26214-Damrons</v>
          </cell>
          <cell r="Q161" t="str">
            <v>110 Maintenance</v>
          </cell>
        </row>
        <row r="162">
          <cell r="I162" t="str">
            <v>26214-Damrons</v>
          </cell>
          <cell r="Q162" t="str">
            <v>110 Maintenance</v>
          </cell>
        </row>
        <row r="163">
          <cell r="I163" t="str">
            <v>26214-Damrons</v>
          </cell>
          <cell r="Q163" t="str">
            <v>110 Maintenance</v>
          </cell>
        </row>
        <row r="164">
          <cell r="I164" t="str">
            <v>26214-Damrons</v>
          </cell>
          <cell r="Q164" t="str">
            <v>110 Maintenance</v>
          </cell>
        </row>
        <row r="165">
          <cell r="I165" t="str">
            <v>26214-Damrons</v>
          </cell>
          <cell r="Q165" t="str">
            <v>110 Maintenance</v>
          </cell>
        </row>
        <row r="166">
          <cell r="I166" t="str">
            <v>26214-Damrons</v>
          </cell>
          <cell r="Q166" t="str">
            <v>110 Maintenance</v>
          </cell>
        </row>
        <row r="167">
          <cell r="I167" t="str">
            <v>26214-Damrons</v>
          </cell>
          <cell r="Q167" t="str">
            <v>110 Maintenance</v>
          </cell>
        </row>
        <row r="168">
          <cell r="I168" t="str">
            <v>26214-Damrons</v>
          </cell>
          <cell r="Q168" t="str">
            <v>110 Maintenance</v>
          </cell>
        </row>
        <row r="169">
          <cell r="I169" t="str">
            <v>26214-Damrons</v>
          </cell>
          <cell r="Q169" t="str">
            <v>100 Construction</v>
          </cell>
        </row>
        <row r="170">
          <cell r="I170" t="str">
            <v>26214-Damrons</v>
          </cell>
          <cell r="Q170" t="str">
            <v>100 Construction</v>
          </cell>
        </row>
        <row r="171">
          <cell r="I171" t="str">
            <v>26214-Damrons</v>
          </cell>
          <cell r="Q171" t="str">
            <v>110 Maintenance</v>
          </cell>
        </row>
        <row r="172">
          <cell r="I172" t="str">
            <v>26214-Damrons</v>
          </cell>
          <cell r="Q172" t="str">
            <v>500 Lightning</v>
          </cell>
        </row>
        <row r="173">
          <cell r="I173" t="str">
            <v>26224-Oscar</v>
          </cell>
          <cell r="Q173" t="str">
            <v>420 Tree growth</v>
          </cell>
        </row>
        <row r="174">
          <cell r="I174" t="str">
            <v>26224-Oscar</v>
          </cell>
          <cell r="Q174" t="str">
            <v>110 Maintenance</v>
          </cell>
        </row>
        <row r="175">
          <cell r="I175" t="str">
            <v>26224-Oscar</v>
          </cell>
          <cell r="Q175" t="str">
            <v>430 Tree failure from overhang or dead tree without ice/snow</v>
          </cell>
        </row>
        <row r="176">
          <cell r="I176" t="str">
            <v>26224-Oscar</v>
          </cell>
          <cell r="Q176" t="str">
            <v>630 Squirrel</v>
          </cell>
        </row>
        <row r="177">
          <cell r="I177" t="str">
            <v>26224-Oscar</v>
          </cell>
          <cell r="Q177" t="str">
            <v>500 Lightning</v>
          </cell>
        </row>
        <row r="178">
          <cell r="I178" t="str">
            <v>26224-Oscar</v>
          </cell>
          <cell r="Q178" t="str">
            <v>435 Tree failure from outside of ROW</v>
          </cell>
        </row>
        <row r="179">
          <cell r="I179" t="str">
            <v>26224-Oscar</v>
          </cell>
          <cell r="Q179" t="str">
            <v>430 Tree failure from overhang or dead tree without ice/snow</v>
          </cell>
        </row>
        <row r="180">
          <cell r="I180" t="str">
            <v>26224-Oscar</v>
          </cell>
          <cell r="Q180" t="str">
            <v>420 Tree growth</v>
          </cell>
        </row>
        <row r="181">
          <cell r="I181" t="str">
            <v>26224-Oscar</v>
          </cell>
          <cell r="Q181" t="str">
            <v>110 Maintenance</v>
          </cell>
        </row>
        <row r="182">
          <cell r="I182" t="str">
            <v>26224-Oscar</v>
          </cell>
          <cell r="Q182" t="str">
            <v>420 Tree growth</v>
          </cell>
        </row>
        <row r="183">
          <cell r="I183" t="str">
            <v>26224-Oscar</v>
          </cell>
          <cell r="Q183" t="str">
            <v>999 Cause unknown</v>
          </cell>
        </row>
        <row r="184">
          <cell r="I184" t="str">
            <v>26224-Oscar</v>
          </cell>
          <cell r="Q184" t="str">
            <v>430 Tree failure from overhang or dead tree without ice/snow</v>
          </cell>
        </row>
        <row r="185">
          <cell r="I185" t="str">
            <v>26224-Oscar</v>
          </cell>
          <cell r="Q185" t="str">
            <v>110 Maintenance</v>
          </cell>
        </row>
        <row r="186">
          <cell r="I186" t="str">
            <v>26224-Oscar</v>
          </cell>
          <cell r="Q186" t="str">
            <v>110 Maintenance</v>
          </cell>
        </row>
        <row r="187">
          <cell r="I187" t="str">
            <v>26224-Oscar</v>
          </cell>
          <cell r="Q187" t="str">
            <v>430 Tree failure from overhang or dead tree without ice/snow</v>
          </cell>
        </row>
        <row r="188">
          <cell r="I188" t="str">
            <v>26224-Oscar</v>
          </cell>
          <cell r="Q188" t="str">
            <v>999 Cause unknown</v>
          </cell>
        </row>
        <row r="189">
          <cell r="I189" t="str">
            <v>26224-Oscar</v>
          </cell>
          <cell r="Q189" t="str">
            <v>110 Maintenance</v>
          </cell>
        </row>
        <row r="190">
          <cell r="I190" t="str">
            <v>26224-Oscar</v>
          </cell>
          <cell r="Q190" t="str">
            <v>999 Cause unknown</v>
          </cell>
        </row>
        <row r="191">
          <cell r="I191" t="str">
            <v>26224-Oscar</v>
          </cell>
          <cell r="Q191" t="str">
            <v>999 Cause unknown</v>
          </cell>
        </row>
        <row r="192">
          <cell r="I192" t="str">
            <v>26224-Oscar</v>
          </cell>
          <cell r="Q192" t="str">
            <v>110 Maintenance</v>
          </cell>
        </row>
        <row r="193">
          <cell r="I193" t="str">
            <v>26224-Oscar</v>
          </cell>
          <cell r="Q193" t="str">
            <v>100 Construction</v>
          </cell>
        </row>
        <row r="194">
          <cell r="I194" t="str">
            <v>26224-Oscar</v>
          </cell>
          <cell r="Q194" t="str">
            <v>540 Storm</v>
          </cell>
        </row>
        <row r="195">
          <cell r="I195" t="str">
            <v>26224-Oscar</v>
          </cell>
          <cell r="Q195" t="str">
            <v>540 Storm</v>
          </cell>
        </row>
        <row r="196">
          <cell r="I196" t="str">
            <v>26224-Oscar</v>
          </cell>
          <cell r="Q196" t="str">
            <v>110 Maintenance</v>
          </cell>
        </row>
        <row r="197">
          <cell r="I197" t="str">
            <v>26224-Oscar</v>
          </cell>
          <cell r="Q197" t="str">
            <v>110 Maintenance</v>
          </cell>
        </row>
        <row r="198">
          <cell r="I198" t="str">
            <v>26224-Oscar</v>
          </cell>
          <cell r="Q198" t="str">
            <v>110 Maintenance</v>
          </cell>
        </row>
        <row r="199">
          <cell r="I199" t="str">
            <v>26224-Oscar</v>
          </cell>
          <cell r="Q199" t="str">
            <v>110 Maintenance</v>
          </cell>
        </row>
        <row r="200">
          <cell r="I200" t="str">
            <v>26224-Oscar</v>
          </cell>
          <cell r="Q200" t="str">
            <v>110 Maintenance</v>
          </cell>
        </row>
        <row r="201">
          <cell r="I201" t="str">
            <v>26224-Oscar</v>
          </cell>
          <cell r="Q201" t="str">
            <v>110 Maintenance</v>
          </cell>
        </row>
        <row r="202">
          <cell r="I202" t="str">
            <v>26224-Oscar</v>
          </cell>
          <cell r="Q202" t="str">
            <v>110 Maintenance</v>
          </cell>
        </row>
        <row r="203">
          <cell r="I203" t="str">
            <v>26224-Oscar</v>
          </cell>
          <cell r="Q203" t="str">
            <v>110 Maintenance</v>
          </cell>
        </row>
        <row r="204">
          <cell r="I204" t="str">
            <v>26224-Oscar</v>
          </cell>
          <cell r="Q204" t="str">
            <v>110 Maintenance</v>
          </cell>
        </row>
        <row r="205">
          <cell r="I205" t="str">
            <v>26224-Oscar</v>
          </cell>
          <cell r="Q205" t="str">
            <v>110 Maintenance</v>
          </cell>
        </row>
        <row r="206">
          <cell r="I206" t="str">
            <v>26224-Oscar</v>
          </cell>
          <cell r="Q206" t="str">
            <v>110 Maintenance</v>
          </cell>
        </row>
        <row r="207">
          <cell r="I207" t="str">
            <v>26224-Oscar</v>
          </cell>
          <cell r="Q207" t="str">
            <v>110 Maintenance</v>
          </cell>
        </row>
        <row r="208">
          <cell r="I208" t="str">
            <v>26224-Oscar</v>
          </cell>
          <cell r="Q208" t="str">
            <v>110 Maintenance</v>
          </cell>
        </row>
        <row r="209">
          <cell r="I209" t="str">
            <v>26224-Oscar</v>
          </cell>
          <cell r="Q209" t="str">
            <v>110 Maintenance</v>
          </cell>
        </row>
        <row r="210">
          <cell r="I210" t="str">
            <v>26224-Oscar</v>
          </cell>
          <cell r="Q210" t="str">
            <v>100 Construction</v>
          </cell>
        </row>
        <row r="211">
          <cell r="I211" t="str">
            <v>26224-Oscar</v>
          </cell>
          <cell r="Q211" t="str">
            <v>110 Maintenance</v>
          </cell>
        </row>
        <row r="212">
          <cell r="I212" t="str">
            <v>26224-Oscar</v>
          </cell>
          <cell r="Q212" t="str">
            <v>110 Maintenance</v>
          </cell>
        </row>
        <row r="213">
          <cell r="I213" t="str">
            <v>26224-Oscar</v>
          </cell>
          <cell r="Q213" t="str">
            <v>110 Maintenance</v>
          </cell>
        </row>
        <row r="214">
          <cell r="I214" t="str">
            <v>26224-Oscar</v>
          </cell>
          <cell r="Q214" t="str">
            <v>999 Cause unknown</v>
          </cell>
        </row>
        <row r="215">
          <cell r="I215" t="str">
            <v>26224-Oscar</v>
          </cell>
          <cell r="Q215" t="str">
            <v>999 Cause unknown</v>
          </cell>
        </row>
        <row r="216">
          <cell r="I216" t="str">
            <v>26224-Oscar</v>
          </cell>
          <cell r="Q216" t="str">
            <v>110 Maintenance</v>
          </cell>
        </row>
        <row r="217">
          <cell r="I217" t="str">
            <v>26224-Oscar</v>
          </cell>
          <cell r="Q217" t="str">
            <v>100 Construction</v>
          </cell>
        </row>
        <row r="218">
          <cell r="I218" t="str">
            <v>26224-Oscar</v>
          </cell>
          <cell r="Q218" t="str">
            <v>600 Animal/bird</v>
          </cell>
        </row>
        <row r="219">
          <cell r="I219" t="str">
            <v>26224-Oscar</v>
          </cell>
          <cell r="Q219" t="str">
            <v>710 Motor vehicle</v>
          </cell>
        </row>
        <row r="220">
          <cell r="I220" t="str">
            <v>26224-Oscar</v>
          </cell>
          <cell r="Q220" t="str">
            <v>110 Maintenance</v>
          </cell>
        </row>
        <row r="221">
          <cell r="I221" t="str">
            <v>26224-Oscar</v>
          </cell>
          <cell r="Q221" t="str">
            <v>420 Tree growth</v>
          </cell>
        </row>
        <row r="222">
          <cell r="I222" t="str">
            <v>26224-Oscar</v>
          </cell>
          <cell r="Q222" t="str">
            <v>500 Lightning</v>
          </cell>
        </row>
        <row r="223">
          <cell r="I223" t="str">
            <v>26224-Oscar</v>
          </cell>
          <cell r="Q223" t="str">
            <v>000 Power supply</v>
          </cell>
        </row>
        <row r="224">
          <cell r="I224" t="str">
            <v>26224-Oscar</v>
          </cell>
          <cell r="Q224" t="str">
            <v>300 Material or equipment fault/failure</v>
          </cell>
        </row>
        <row r="225">
          <cell r="I225" t="str">
            <v>26224-Oscar</v>
          </cell>
          <cell r="Q225" t="str">
            <v>300 Material or equipment fault/failure</v>
          </cell>
        </row>
        <row r="226">
          <cell r="I226" t="str">
            <v>26224-Oscar</v>
          </cell>
          <cell r="Q226" t="str">
            <v>300 Material or equipment fault/failure</v>
          </cell>
        </row>
        <row r="227">
          <cell r="I227" t="str">
            <v>26224-Oscar</v>
          </cell>
          <cell r="Q227" t="str">
            <v>420 Tree growth</v>
          </cell>
        </row>
        <row r="228">
          <cell r="I228" t="str">
            <v>28214-Hobbs Rd</v>
          </cell>
          <cell r="Q228" t="str">
            <v>500 Lightning</v>
          </cell>
        </row>
        <row r="229">
          <cell r="I229" t="str">
            <v>28214-Hobbs Rd</v>
          </cell>
          <cell r="Q229" t="str">
            <v>500 Lightning</v>
          </cell>
        </row>
        <row r="230">
          <cell r="I230" t="str">
            <v>28214-Hobbs Rd</v>
          </cell>
          <cell r="Q230" t="str">
            <v>000 Power supply</v>
          </cell>
        </row>
        <row r="231">
          <cell r="I231" t="str">
            <v>28214-Hobbs Rd</v>
          </cell>
          <cell r="Q231" t="str">
            <v>435 Tree failure from outside of ROW</v>
          </cell>
        </row>
        <row r="232">
          <cell r="I232" t="str">
            <v>28214-Hobbs Rd</v>
          </cell>
          <cell r="Q232" t="str">
            <v>300 Material or equipment fault/failure</v>
          </cell>
        </row>
        <row r="233">
          <cell r="I233" t="str">
            <v>28214-Hobbs Rd</v>
          </cell>
          <cell r="Q233" t="str">
            <v>430 Tree failure from overhang or dead tree without ice/snow</v>
          </cell>
        </row>
        <row r="234">
          <cell r="I234" t="str">
            <v>28214-Hobbs Rd</v>
          </cell>
          <cell r="Q234" t="str">
            <v>430 Tree failure from overhang or dead tree without ice/snow</v>
          </cell>
        </row>
        <row r="235">
          <cell r="I235" t="str">
            <v>28214-Hobbs Rd</v>
          </cell>
          <cell r="Q235" t="str">
            <v>999 Cause unknown</v>
          </cell>
        </row>
        <row r="236">
          <cell r="I236" t="str">
            <v>28214-Hobbs Rd</v>
          </cell>
          <cell r="Q236" t="str">
            <v>100 Construction</v>
          </cell>
        </row>
        <row r="237">
          <cell r="I237" t="str">
            <v>28214-Hobbs Rd</v>
          </cell>
          <cell r="Q237" t="str">
            <v>100 Construction</v>
          </cell>
        </row>
        <row r="238">
          <cell r="I238" t="str">
            <v>28214-Hobbs Rd</v>
          </cell>
          <cell r="Q238" t="str">
            <v>110 Maintenance</v>
          </cell>
        </row>
        <row r="239">
          <cell r="I239" t="str">
            <v>28214-Hobbs Rd</v>
          </cell>
          <cell r="Q239" t="str">
            <v>630 Squirrel</v>
          </cell>
        </row>
        <row r="240">
          <cell r="I240" t="str">
            <v>28214-Hobbs Rd</v>
          </cell>
          <cell r="Q240" t="str">
            <v>999 Cause unknown</v>
          </cell>
        </row>
        <row r="241">
          <cell r="I241" t="str">
            <v>28214-Hobbs Rd</v>
          </cell>
          <cell r="Q241" t="str">
            <v>500 Lightning</v>
          </cell>
        </row>
        <row r="242">
          <cell r="I242" t="str">
            <v>28214-Hobbs Rd</v>
          </cell>
          <cell r="Q242" t="str">
            <v>500 Lightning</v>
          </cell>
        </row>
        <row r="243">
          <cell r="I243" t="str">
            <v>28214-Hobbs Rd</v>
          </cell>
          <cell r="Q243" t="str">
            <v>300 Material or equipment fault/failure</v>
          </cell>
        </row>
        <row r="244">
          <cell r="I244" t="str">
            <v>28214-Hobbs Rd</v>
          </cell>
          <cell r="Q244" t="str">
            <v>500 Lightning</v>
          </cell>
        </row>
        <row r="245">
          <cell r="I245" t="str">
            <v>28214-Hobbs Rd</v>
          </cell>
          <cell r="Q245" t="str">
            <v>300 Material or equipment fault/failure</v>
          </cell>
        </row>
        <row r="246">
          <cell r="I246" t="str">
            <v>28214-Hobbs Rd</v>
          </cell>
          <cell r="Q246" t="str">
            <v>110 Maintenance</v>
          </cell>
        </row>
        <row r="247">
          <cell r="I247" t="str">
            <v>28214-Hobbs Rd</v>
          </cell>
          <cell r="Q247" t="str">
            <v>430 Tree failure from overhang or dead tree without ice/snow</v>
          </cell>
        </row>
        <row r="248">
          <cell r="I248" t="str">
            <v>28214-Hobbs Rd</v>
          </cell>
          <cell r="Q248" t="str">
            <v>999 Cause unknown</v>
          </cell>
        </row>
        <row r="249">
          <cell r="I249" t="str">
            <v>28214-Hobbs Rd</v>
          </cell>
          <cell r="Q249" t="str">
            <v>300 Material or equipment fault/failure</v>
          </cell>
        </row>
        <row r="250">
          <cell r="I250" t="str">
            <v>28214-Hobbs Rd</v>
          </cell>
          <cell r="Q250" t="str">
            <v>710 Motor vehicle</v>
          </cell>
        </row>
        <row r="251">
          <cell r="I251" t="str">
            <v>28214-Hobbs Rd</v>
          </cell>
          <cell r="Q251" t="str">
            <v>999 Cause unknown</v>
          </cell>
        </row>
        <row r="252">
          <cell r="I252" t="str">
            <v>28214-Hobbs Rd</v>
          </cell>
          <cell r="Q252" t="str">
            <v>110 Maintenance</v>
          </cell>
        </row>
        <row r="253">
          <cell r="I253" t="str">
            <v>28214-Hobbs Rd</v>
          </cell>
          <cell r="Q253" t="str">
            <v>110 Maintenance</v>
          </cell>
        </row>
        <row r="254">
          <cell r="I254" t="str">
            <v>28214-Hobbs Rd</v>
          </cell>
          <cell r="Q254" t="str">
            <v>999 Cause unknown</v>
          </cell>
        </row>
        <row r="255">
          <cell r="I255" t="str">
            <v>28214-Hobbs Rd</v>
          </cell>
          <cell r="Q255" t="str">
            <v>100 Construction</v>
          </cell>
        </row>
        <row r="256">
          <cell r="I256" t="str">
            <v>28214-Hobbs Rd</v>
          </cell>
          <cell r="Q256" t="str">
            <v>110 Maintenance</v>
          </cell>
        </row>
        <row r="257">
          <cell r="I257" t="str">
            <v>28214-Hobbs Rd</v>
          </cell>
          <cell r="Q257" t="str">
            <v>110 Maintenance</v>
          </cell>
        </row>
        <row r="258">
          <cell r="I258" t="str">
            <v>28214-Hobbs Rd</v>
          </cell>
          <cell r="Q258" t="str">
            <v>630 Squirrel</v>
          </cell>
        </row>
        <row r="259">
          <cell r="I259" t="str">
            <v>28214-Hobbs Rd</v>
          </cell>
          <cell r="Q259" t="str">
            <v>110 Maintenance</v>
          </cell>
        </row>
        <row r="260">
          <cell r="I260" t="str">
            <v>28214-Hobbs Rd</v>
          </cell>
          <cell r="Q260" t="str">
            <v>110 Maintenance</v>
          </cell>
        </row>
        <row r="261">
          <cell r="I261" t="str">
            <v>28214-Hobbs Rd</v>
          </cell>
          <cell r="Q261" t="str">
            <v>630 Squirrel</v>
          </cell>
        </row>
        <row r="262">
          <cell r="I262" t="str">
            <v>28214-Hobbs Rd</v>
          </cell>
          <cell r="Q262" t="str">
            <v>999 Cause unknown</v>
          </cell>
        </row>
        <row r="263">
          <cell r="I263" t="str">
            <v>28214-Hobbs Rd</v>
          </cell>
          <cell r="Q263" t="str">
            <v>630 Squirrel</v>
          </cell>
        </row>
        <row r="264">
          <cell r="I264" t="str">
            <v>28214-Hobbs Rd</v>
          </cell>
          <cell r="Q264" t="str">
            <v>110 Maintenance</v>
          </cell>
        </row>
        <row r="265">
          <cell r="I265" t="str">
            <v>28214-Hobbs Rd</v>
          </cell>
          <cell r="Q265" t="str">
            <v>110 Maintenance</v>
          </cell>
        </row>
        <row r="266">
          <cell r="I266" t="str">
            <v>28214-Hobbs Rd</v>
          </cell>
          <cell r="Q266" t="str">
            <v>110 Maintenance</v>
          </cell>
        </row>
        <row r="267">
          <cell r="I267" t="str">
            <v>28214-Hobbs Rd</v>
          </cell>
          <cell r="Q267" t="str">
            <v>110 Maintenance</v>
          </cell>
        </row>
        <row r="268">
          <cell r="I268" t="str">
            <v>28214-Hobbs Rd</v>
          </cell>
          <cell r="Q268" t="str">
            <v>100 Construction</v>
          </cell>
        </row>
        <row r="269">
          <cell r="I269" t="str">
            <v>28214-Hobbs Rd</v>
          </cell>
          <cell r="Q269" t="str">
            <v>110 Maintenance</v>
          </cell>
        </row>
        <row r="270">
          <cell r="I270" t="str">
            <v>28214-Hobbs Rd</v>
          </cell>
          <cell r="Q270" t="str">
            <v>110 Maintenance</v>
          </cell>
        </row>
        <row r="271">
          <cell r="I271" t="str">
            <v>28224-Woodville Rd</v>
          </cell>
          <cell r="Q271" t="str">
            <v>630 Squirrel</v>
          </cell>
        </row>
        <row r="272">
          <cell r="I272" t="str">
            <v>28224-Woodville Rd</v>
          </cell>
          <cell r="Q272" t="str">
            <v>999 Cause unknown</v>
          </cell>
        </row>
        <row r="273">
          <cell r="I273" t="str">
            <v>28224-Woodville Rd</v>
          </cell>
          <cell r="Q273" t="str">
            <v>110 Maintenance</v>
          </cell>
        </row>
        <row r="274">
          <cell r="I274" t="str">
            <v>28224-Woodville Rd</v>
          </cell>
          <cell r="Q274" t="str">
            <v>000 Power supply</v>
          </cell>
        </row>
        <row r="275">
          <cell r="I275" t="str">
            <v>28224-Woodville Rd</v>
          </cell>
          <cell r="Q275" t="str">
            <v>110 Maintenance</v>
          </cell>
        </row>
        <row r="276">
          <cell r="I276" t="str">
            <v>28224-Woodville Rd</v>
          </cell>
          <cell r="Q276" t="str">
            <v>300 Material or equipment fault/failure</v>
          </cell>
        </row>
        <row r="277">
          <cell r="I277" t="str">
            <v>28224-Woodville Rd</v>
          </cell>
          <cell r="Q277" t="str">
            <v>110 Maintenance</v>
          </cell>
        </row>
        <row r="278">
          <cell r="I278" t="str">
            <v>28224-Woodville Rd</v>
          </cell>
          <cell r="Q278" t="str">
            <v>500 Lightning</v>
          </cell>
        </row>
        <row r="279">
          <cell r="I279" t="str">
            <v>28224-Woodville Rd</v>
          </cell>
          <cell r="Q279" t="str">
            <v>999 Cause unknown</v>
          </cell>
        </row>
        <row r="280">
          <cell r="I280" t="str">
            <v>28224-Woodville Rd</v>
          </cell>
          <cell r="Q280" t="str">
            <v>430 Tree failure from overhang or dead tree without ice/snow</v>
          </cell>
        </row>
        <row r="281">
          <cell r="I281" t="str">
            <v>28224-Woodville Rd</v>
          </cell>
          <cell r="Q281" t="str">
            <v>500 Lightning</v>
          </cell>
        </row>
        <row r="282">
          <cell r="I282" t="str">
            <v>28224-Woodville Rd</v>
          </cell>
          <cell r="Q282" t="str">
            <v>490 Maintenance, other</v>
          </cell>
        </row>
        <row r="283">
          <cell r="I283" t="str">
            <v>28224-Woodville Rd</v>
          </cell>
          <cell r="Q283" t="str">
            <v>100 Construction</v>
          </cell>
        </row>
        <row r="284">
          <cell r="I284" t="str">
            <v>28224-Woodville Rd</v>
          </cell>
          <cell r="Q284" t="str">
            <v>110 Maintenance</v>
          </cell>
        </row>
        <row r="285">
          <cell r="I285" t="str">
            <v>28224-Woodville Rd</v>
          </cell>
          <cell r="Q285" t="str">
            <v>540 Storm</v>
          </cell>
        </row>
        <row r="286">
          <cell r="I286" t="str">
            <v>28224-Woodville Rd</v>
          </cell>
          <cell r="Q286" t="str">
            <v>300 Material or equipment fault/failure</v>
          </cell>
        </row>
        <row r="287">
          <cell r="I287" t="str">
            <v>28224-Woodville Rd</v>
          </cell>
          <cell r="Q287" t="str">
            <v>100 Construction</v>
          </cell>
        </row>
        <row r="288">
          <cell r="I288" t="str">
            <v>28224-Woodville Rd</v>
          </cell>
          <cell r="Q288" t="str">
            <v>715 Farming Equipment</v>
          </cell>
        </row>
        <row r="289">
          <cell r="I289" t="str">
            <v>28224-Woodville Rd</v>
          </cell>
          <cell r="Q289" t="str">
            <v>630 Squirrel</v>
          </cell>
        </row>
        <row r="290">
          <cell r="I290" t="str">
            <v>28234-Kelley Rd</v>
          </cell>
          <cell r="Q290" t="str">
            <v>430 Tree failure from overhang or dead tree without ice/snow</v>
          </cell>
        </row>
        <row r="291">
          <cell r="I291" t="str">
            <v>28234-Kelley Rd</v>
          </cell>
          <cell r="Q291" t="str">
            <v>000 Power supply</v>
          </cell>
        </row>
        <row r="292">
          <cell r="I292" t="str">
            <v>28234-Kelley Rd</v>
          </cell>
          <cell r="Q292" t="str">
            <v>110 Maintenance</v>
          </cell>
        </row>
        <row r="293">
          <cell r="I293" t="str">
            <v>28234-Kelley Rd</v>
          </cell>
          <cell r="Q293" t="str">
            <v>110 Maintenance</v>
          </cell>
        </row>
        <row r="294">
          <cell r="I294" t="str">
            <v>28234-Kelley Rd</v>
          </cell>
          <cell r="Q294" t="str">
            <v>100 Construction</v>
          </cell>
        </row>
        <row r="295">
          <cell r="I295" t="str">
            <v>28234-Kelley Rd</v>
          </cell>
          <cell r="Q295" t="str">
            <v>999 Cause unknown</v>
          </cell>
        </row>
        <row r="296">
          <cell r="I296" t="str">
            <v>28234-Kelley Rd</v>
          </cell>
          <cell r="Q296" t="str">
            <v>500 Lightning</v>
          </cell>
        </row>
        <row r="297">
          <cell r="I297" t="str">
            <v>28234-Kelley Rd</v>
          </cell>
          <cell r="Q297" t="str">
            <v>430 Tree failure from overhang or dead tree without ice/snow</v>
          </cell>
        </row>
        <row r="298">
          <cell r="I298" t="str">
            <v>28234-Kelley Rd</v>
          </cell>
          <cell r="Q298" t="str">
            <v>300 Material or equipment fault/failure</v>
          </cell>
        </row>
        <row r="299">
          <cell r="I299" t="str">
            <v>28234-Kelley Rd</v>
          </cell>
          <cell r="Q299" t="str">
            <v>300 Material or equipment fault/failure</v>
          </cell>
        </row>
        <row r="300">
          <cell r="I300" t="str">
            <v>28234-Kelley Rd</v>
          </cell>
          <cell r="Q300" t="str">
            <v>300 Material or equipment fault/failure</v>
          </cell>
        </row>
        <row r="301">
          <cell r="I301" t="str">
            <v>28234-Kelley Rd</v>
          </cell>
          <cell r="Q301" t="str">
            <v>500 Lightning</v>
          </cell>
        </row>
        <row r="302">
          <cell r="I302" t="str">
            <v>28234-Kelley Rd</v>
          </cell>
          <cell r="Q302" t="str">
            <v>110 Maintenance</v>
          </cell>
        </row>
        <row r="303">
          <cell r="I303" t="str">
            <v>28234-Kelley Rd</v>
          </cell>
          <cell r="Q303" t="str">
            <v>110 Maintenance</v>
          </cell>
        </row>
        <row r="304">
          <cell r="I304" t="str">
            <v>28234-Kelley Rd</v>
          </cell>
          <cell r="Q304" t="str">
            <v>100 Construction</v>
          </cell>
        </row>
        <row r="305">
          <cell r="I305" t="str">
            <v>28234-Kelley Rd</v>
          </cell>
          <cell r="Q305" t="str">
            <v>100 Construction</v>
          </cell>
        </row>
        <row r="306">
          <cell r="I306" t="str">
            <v>28234-Kelley Rd</v>
          </cell>
          <cell r="Q306" t="str">
            <v>110 Maintenance</v>
          </cell>
        </row>
        <row r="307">
          <cell r="I307" t="str">
            <v>28234-Kelley Rd</v>
          </cell>
          <cell r="Q307" t="str">
            <v>540 Storm</v>
          </cell>
        </row>
        <row r="308">
          <cell r="I308" t="str">
            <v>28234-Kelley Rd</v>
          </cell>
          <cell r="Q308" t="str">
            <v>500 Lightning</v>
          </cell>
        </row>
        <row r="309">
          <cell r="I309" t="str">
            <v>28234-Kelley Rd</v>
          </cell>
          <cell r="Q309" t="str">
            <v>999 Cause unknown</v>
          </cell>
        </row>
        <row r="310">
          <cell r="I310" t="str">
            <v>28234-Kelley Rd</v>
          </cell>
          <cell r="Q310" t="str">
            <v>630 Squirrel</v>
          </cell>
        </row>
        <row r="311">
          <cell r="I311" t="str">
            <v>28234-Kelley Rd</v>
          </cell>
          <cell r="Q311" t="str">
            <v>999 Cause unknown</v>
          </cell>
        </row>
        <row r="312">
          <cell r="I312" t="str">
            <v>29214-High Point</v>
          </cell>
          <cell r="Q312" t="str">
            <v>630 Squirrel</v>
          </cell>
        </row>
        <row r="313">
          <cell r="I313" t="str">
            <v>29214-High Point</v>
          </cell>
          <cell r="Q313" t="str">
            <v>999 Cause unknown</v>
          </cell>
        </row>
        <row r="314">
          <cell r="I314" t="str">
            <v>29214-High Point</v>
          </cell>
          <cell r="Q314" t="str">
            <v>300 Material or equipment fault/failure</v>
          </cell>
        </row>
        <row r="315">
          <cell r="I315" t="str">
            <v>29214-High Point</v>
          </cell>
          <cell r="Q315" t="str">
            <v>600 Animal/bird</v>
          </cell>
        </row>
        <row r="316">
          <cell r="I316" t="str">
            <v>29214-High Point</v>
          </cell>
          <cell r="Q316" t="str">
            <v>999 Cause unknown</v>
          </cell>
        </row>
        <row r="317">
          <cell r="I317" t="str">
            <v>29214-High Point</v>
          </cell>
          <cell r="Q317" t="str">
            <v>999 Cause unknown</v>
          </cell>
        </row>
        <row r="318">
          <cell r="I318" t="str">
            <v>29224-Carneal Rd</v>
          </cell>
          <cell r="Q318" t="str">
            <v>630 Squirrel</v>
          </cell>
        </row>
        <row r="319">
          <cell r="I319" t="str">
            <v>29224-Carneal Rd</v>
          </cell>
          <cell r="Q319" t="str">
            <v>360 Other equipment installation/design</v>
          </cell>
        </row>
        <row r="320">
          <cell r="I320" t="str">
            <v>29224-Carneal Rd</v>
          </cell>
          <cell r="Q320" t="str">
            <v>999 Cause unknown</v>
          </cell>
        </row>
        <row r="321">
          <cell r="I321" t="str">
            <v>29224-Carneal Rd</v>
          </cell>
          <cell r="Q321" t="str">
            <v>500 Lightning</v>
          </cell>
        </row>
        <row r="322">
          <cell r="I322" t="str">
            <v>29224-Carneal Rd</v>
          </cell>
          <cell r="Q322" t="str">
            <v>300 Material or equipment fault/failure</v>
          </cell>
        </row>
        <row r="323">
          <cell r="I323" t="str">
            <v>29224-Carneal Rd</v>
          </cell>
          <cell r="Q323" t="str">
            <v>600 Animal/bird</v>
          </cell>
        </row>
        <row r="324">
          <cell r="I324" t="str">
            <v>29224-Carneal Rd</v>
          </cell>
          <cell r="Q324" t="str">
            <v>630 Squirrel</v>
          </cell>
        </row>
        <row r="325">
          <cell r="I325" t="str">
            <v>29224-Carneal Rd</v>
          </cell>
          <cell r="Q325" t="str">
            <v>999 Cause unknown</v>
          </cell>
        </row>
        <row r="326">
          <cell r="I326" t="str">
            <v>29224-Carneal Rd</v>
          </cell>
          <cell r="Q326" t="str">
            <v>999 Cause unknown</v>
          </cell>
        </row>
        <row r="327">
          <cell r="I327" t="str">
            <v>29224-Carneal Rd</v>
          </cell>
          <cell r="Q327" t="str">
            <v>430 Tree failure from overhang or dead tree without ice/snow</v>
          </cell>
        </row>
        <row r="328">
          <cell r="I328" t="str">
            <v>30224-Conrad Heights</v>
          </cell>
          <cell r="Q328" t="str">
            <v>999 Cause unknown</v>
          </cell>
        </row>
        <row r="329">
          <cell r="I329" t="str">
            <v>30224-Conrad Heights</v>
          </cell>
          <cell r="Q329" t="str">
            <v>630 Squirrel</v>
          </cell>
        </row>
        <row r="330">
          <cell r="I330" t="str">
            <v>30224-Conrad Heights</v>
          </cell>
          <cell r="Q330" t="str">
            <v>630 Squirrel</v>
          </cell>
        </row>
        <row r="331">
          <cell r="I331" t="str">
            <v>30224-Conrad Heights</v>
          </cell>
          <cell r="Q331" t="str">
            <v>470 Borrower crew cuts tree</v>
          </cell>
        </row>
        <row r="332">
          <cell r="I332" t="str">
            <v>30224-Conrad Heights</v>
          </cell>
          <cell r="Q332" t="str">
            <v>999 Cause unknown</v>
          </cell>
        </row>
        <row r="333">
          <cell r="I333" t="str">
            <v>30224-Conrad Heights</v>
          </cell>
          <cell r="Q333" t="str">
            <v>300 Material or equipment fault/failure</v>
          </cell>
        </row>
        <row r="334">
          <cell r="I334" t="str">
            <v>30224-Conrad Heights</v>
          </cell>
          <cell r="Q334" t="str">
            <v>300 Material or equipment fault/failure</v>
          </cell>
        </row>
        <row r="335">
          <cell r="I335" t="str">
            <v>30224-Conrad Heights</v>
          </cell>
          <cell r="Q335" t="str">
            <v>300 Material or equipment fault/failure</v>
          </cell>
        </row>
        <row r="336">
          <cell r="I336" t="str">
            <v>30244-Hwy 60 Business</v>
          </cell>
          <cell r="Q336" t="str">
            <v>760 Switching error or caused by construction or maintenance</v>
          </cell>
        </row>
        <row r="337">
          <cell r="I337" t="str">
            <v>30244-Hwy 60 Business</v>
          </cell>
          <cell r="Q337" t="str">
            <v>600 Animal/bird</v>
          </cell>
        </row>
        <row r="338">
          <cell r="I338" t="str">
            <v>30244-Hwy 60 Business</v>
          </cell>
          <cell r="Q338" t="str">
            <v>740 Public cuts tree</v>
          </cell>
        </row>
        <row r="339">
          <cell r="I339" t="str">
            <v>31224-US 60 East</v>
          </cell>
          <cell r="Q339" t="str">
            <v>999 Cause unknown</v>
          </cell>
        </row>
        <row r="340">
          <cell r="I340" t="str">
            <v>31224-US 60 East</v>
          </cell>
          <cell r="Q340" t="str">
            <v>100 Construction</v>
          </cell>
        </row>
        <row r="341">
          <cell r="I341" t="str">
            <v>31224-US 60 East</v>
          </cell>
          <cell r="Q341" t="str">
            <v>100 Construction</v>
          </cell>
        </row>
        <row r="342">
          <cell r="I342" t="str">
            <v>31224-US 60 East</v>
          </cell>
          <cell r="Q342" t="str">
            <v>430 Tree failure from overhang or dead tree without ice/snow</v>
          </cell>
        </row>
        <row r="343">
          <cell r="I343" t="str">
            <v>31224-US 60 East</v>
          </cell>
          <cell r="Q343" t="str">
            <v>430 Tree failure from overhang or dead tree without ice/snow</v>
          </cell>
        </row>
        <row r="344">
          <cell r="I344" t="str">
            <v>31224-US 60 East</v>
          </cell>
          <cell r="Q344" t="str">
            <v>300 Material or equipment fault/failure</v>
          </cell>
        </row>
        <row r="345">
          <cell r="I345" t="str">
            <v>31224-US 60 East</v>
          </cell>
          <cell r="Q345" t="str">
            <v>430 Tree failure from overhang or dead tree without ice/snow</v>
          </cell>
        </row>
        <row r="346">
          <cell r="I346" t="str">
            <v>31224-US 60 East</v>
          </cell>
          <cell r="Q346" t="str">
            <v>999 Cause unknown</v>
          </cell>
        </row>
        <row r="347">
          <cell r="I347" t="str">
            <v>31224-US 60 East</v>
          </cell>
          <cell r="Q347" t="str">
            <v>500 Lightning</v>
          </cell>
        </row>
        <row r="348">
          <cell r="I348" t="str">
            <v>31224-US 60 East</v>
          </cell>
          <cell r="Q348" t="str">
            <v>710 Motor vehicle</v>
          </cell>
        </row>
        <row r="349">
          <cell r="I349" t="str">
            <v>31224-US 60 East</v>
          </cell>
          <cell r="Q349" t="str">
            <v>540 Storm</v>
          </cell>
        </row>
        <row r="350">
          <cell r="I350" t="str">
            <v>31224-US 60 East</v>
          </cell>
          <cell r="Q350" t="str">
            <v>430 Tree failure from overhang or dead tree without ice/snow</v>
          </cell>
        </row>
        <row r="351">
          <cell r="I351" t="str">
            <v>31224-US 60 East</v>
          </cell>
          <cell r="Q351" t="str">
            <v>430 Tree failure from overhang or dead tree without ice/snow</v>
          </cell>
        </row>
        <row r="352">
          <cell r="I352" t="str">
            <v>31224-US 60 East</v>
          </cell>
          <cell r="Q352" t="str">
            <v>110 Maintenance</v>
          </cell>
        </row>
        <row r="353">
          <cell r="I353" t="str">
            <v>31234-River Crossing</v>
          </cell>
          <cell r="Q353" t="str">
            <v>435 Tree failure from outside of ROW</v>
          </cell>
        </row>
        <row r="354">
          <cell r="I354" t="str">
            <v>31244-Ledbetter</v>
          </cell>
          <cell r="Q354" t="str">
            <v>110 Maintenance</v>
          </cell>
        </row>
        <row r="355">
          <cell r="I355" t="str">
            <v>31244-Ledbetter</v>
          </cell>
          <cell r="Q355" t="str">
            <v>110 Maintenance</v>
          </cell>
        </row>
        <row r="356">
          <cell r="I356" t="str">
            <v>31244-Ledbetter</v>
          </cell>
          <cell r="Q356" t="str">
            <v>110 Maintenance</v>
          </cell>
        </row>
        <row r="357">
          <cell r="I357" t="str">
            <v>31244-Ledbetter</v>
          </cell>
          <cell r="Q357" t="str">
            <v>420 Tree growth</v>
          </cell>
        </row>
        <row r="358">
          <cell r="I358" t="str">
            <v>31244-Ledbetter</v>
          </cell>
          <cell r="Q358" t="str">
            <v>420 Tree growth</v>
          </cell>
        </row>
        <row r="359">
          <cell r="I359" t="str">
            <v>31244-Ledbetter</v>
          </cell>
          <cell r="Q359" t="str">
            <v>999 Cause unknown</v>
          </cell>
        </row>
        <row r="360">
          <cell r="I360" t="str">
            <v>31244-Ledbetter</v>
          </cell>
          <cell r="Q360" t="str">
            <v>999 Cause unknown</v>
          </cell>
        </row>
        <row r="361">
          <cell r="I361" t="str">
            <v>31244-Ledbetter</v>
          </cell>
          <cell r="Q361" t="str">
            <v>300 Material or equipment fault/failure</v>
          </cell>
        </row>
        <row r="362">
          <cell r="I362" t="str">
            <v>31244-Ledbetter</v>
          </cell>
          <cell r="Q362" t="str">
            <v>999 Cause unknown</v>
          </cell>
        </row>
        <row r="363">
          <cell r="I363" t="str">
            <v>31244-Ledbetter</v>
          </cell>
          <cell r="Q363" t="str">
            <v>430 Tree failure from overhang or dead tree without ice/snow</v>
          </cell>
        </row>
        <row r="364">
          <cell r="I364" t="str">
            <v>31244-Ledbetter</v>
          </cell>
          <cell r="Q364" t="str">
            <v>999 Cause unknown</v>
          </cell>
        </row>
        <row r="365">
          <cell r="I365" t="str">
            <v>31244-Ledbetter</v>
          </cell>
          <cell r="Q365" t="str">
            <v>300 Material or equipment fault/failure</v>
          </cell>
        </row>
        <row r="366">
          <cell r="I366" t="str">
            <v>31244-Ledbetter</v>
          </cell>
          <cell r="Q366" t="str">
            <v>110 Maintenance</v>
          </cell>
        </row>
        <row r="367">
          <cell r="I367" t="str">
            <v>31244-Ledbetter</v>
          </cell>
          <cell r="Q367" t="str">
            <v>300 Material or equipment fault/failure</v>
          </cell>
        </row>
        <row r="368">
          <cell r="I368" t="str">
            <v>31244-Ledbetter</v>
          </cell>
          <cell r="Q368" t="str">
            <v>110 Maintenance</v>
          </cell>
        </row>
        <row r="369">
          <cell r="I369" t="str">
            <v>31244-Ledbetter</v>
          </cell>
          <cell r="Q369" t="str">
            <v>630 Squirrel</v>
          </cell>
        </row>
        <row r="370">
          <cell r="I370" t="str">
            <v>31244-Ledbetter</v>
          </cell>
          <cell r="Q370" t="str">
            <v>600 Animal/bird</v>
          </cell>
        </row>
        <row r="371">
          <cell r="I371" t="str">
            <v>31244-Ledbetter</v>
          </cell>
          <cell r="Q371" t="str">
            <v>999 Cause unknown</v>
          </cell>
        </row>
        <row r="372">
          <cell r="I372" t="str">
            <v>31244-Ledbetter</v>
          </cell>
          <cell r="Q372" t="str">
            <v>110 Maintenance</v>
          </cell>
        </row>
        <row r="373">
          <cell r="I373" t="str">
            <v>31244-Ledbetter</v>
          </cell>
          <cell r="Q373" t="str">
            <v>300 Material or equipment fault/failure</v>
          </cell>
        </row>
        <row r="374">
          <cell r="I374" t="str">
            <v>31244-Ledbetter</v>
          </cell>
          <cell r="Q374" t="str">
            <v>999 Cause unknown</v>
          </cell>
        </row>
        <row r="375">
          <cell r="I375" t="str">
            <v>31244-Ledbetter</v>
          </cell>
          <cell r="Q375" t="str">
            <v>500 Lightning</v>
          </cell>
        </row>
        <row r="376">
          <cell r="I376" t="str">
            <v>31244-Ledbetter</v>
          </cell>
          <cell r="Q376" t="str">
            <v>430 Tree failure from overhang or dead tree without ice/snow</v>
          </cell>
        </row>
        <row r="377">
          <cell r="I377" t="str">
            <v>31244-Ledbetter</v>
          </cell>
          <cell r="Q377" t="str">
            <v>500 Lightning</v>
          </cell>
        </row>
        <row r="378">
          <cell r="I378" t="str">
            <v>31244-Ledbetter</v>
          </cell>
          <cell r="Q378" t="str">
            <v>999 Cause unknown</v>
          </cell>
        </row>
        <row r="379">
          <cell r="I379" t="str">
            <v>31244-Ledbetter</v>
          </cell>
          <cell r="Q379" t="str">
            <v>630 Squirrel</v>
          </cell>
        </row>
        <row r="380">
          <cell r="I380" t="str">
            <v>31244-Ledbetter</v>
          </cell>
          <cell r="Q380" t="str">
            <v>110 Maintenance</v>
          </cell>
        </row>
        <row r="381">
          <cell r="I381" t="str">
            <v>31244-Ledbetter</v>
          </cell>
          <cell r="Q381" t="str">
            <v>110 Maintenance</v>
          </cell>
        </row>
        <row r="382">
          <cell r="I382" t="str">
            <v>31244-Ledbetter</v>
          </cell>
          <cell r="Q382" t="str">
            <v>999 Cause unknown</v>
          </cell>
        </row>
        <row r="383">
          <cell r="I383" t="str">
            <v>31244-Ledbetter</v>
          </cell>
          <cell r="Q383" t="str">
            <v>999 Cause unknown</v>
          </cell>
        </row>
        <row r="384">
          <cell r="I384" t="str">
            <v>31244-Ledbetter</v>
          </cell>
          <cell r="Q384" t="str">
            <v>999 Cause unknown</v>
          </cell>
        </row>
        <row r="385">
          <cell r="I385" t="str">
            <v>31244-Ledbetter</v>
          </cell>
          <cell r="Q385" t="str">
            <v>999 Cause unknown</v>
          </cell>
        </row>
        <row r="386">
          <cell r="I386" t="str">
            <v>31244-Ledbetter</v>
          </cell>
          <cell r="Q386" t="str">
            <v>100 Construction</v>
          </cell>
        </row>
        <row r="387">
          <cell r="I387" t="str">
            <v>32214-Smithland</v>
          </cell>
          <cell r="Q387" t="str">
            <v>110 Maintenance</v>
          </cell>
        </row>
        <row r="388">
          <cell r="I388" t="str">
            <v>32214-Smithland</v>
          </cell>
          <cell r="Q388" t="str">
            <v>300 Material or equipment fault/failure</v>
          </cell>
        </row>
        <row r="389">
          <cell r="I389" t="str">
            <v>32214-Smithland</v>
          </cell>
          <cell r="Q389" t="str">
            <v>100 Construction</v>
          </cell>
        </row>
        <row r="390">
          <cell r="I390" t="str">
            <v>32214-Smithland</v>
          </cell>
          <cell r="Q390" t="str">
            <v>110 Maintenance</v>
          </cell>
        </row>
        <row r="391">
          <cell r="I391" t="str">
            <v>32214-Smithland</v>
          </cell>
          <cell r="Q391" t="str">
            <v>110 Maintenance</v>
          </cell>
        </row>
        <row r="392">
          <cell r="I392" t="str">
            <v>32214-Smithland</v>
          </cell>
          <cell r="Q392" t="str">
            <v>110 Maintenance</v>
          </cell>
        </row>
        <row r="393">
          <cell r="I393" t="str">
            <v>32214-Smithland</v>
          </cell>
          <cell r="Q393" t="str">
            <v>110 Maintenance</v>
          </cell>
        </row>
        <row r="394">
          <cell r="I394" t="str">
            <v>32214-Smithland</v>
          </cell>
          <cell r="Q394" t="str">
            <v>999 Cause unknown</v>
          </cell>
        </row>
        <row r="395">
          <cell r="I395" t="str">
            <v>32214-Smithland</v>
          </cell>
          <cell r="Q395" t="str">
            <v>430 Tree failure from overhang or dead tree without ice/snow</v>
          </cell>
        </row>
        <row r="396">
          <cell r="I396" t="str">
            <v>32214-Smithland</v>
          </cell>
          <cell r="Q396" t="str">
            <v>540 Storm</v>
          </cell>
        </row>
        <row r="397">
          <cell r="I397" t="str">
            <v>32214-Smithland</v>
          </cell>
          <cell r="Q397" t="str">
            <v>430 Tree failure from overhang or dead tree without ice/snow</v>
          </cell>
        </row>
        <row r="398">
          <cell r="I398" t="str">
            <v>32214-Smithland</v>
          </cell>
          <cell r="Q398" t="str">
            <v>630 Squirrel</v>
          </cell>
        </row>
        <row r="399">
          <cell r="I399" t="str">
            <v>32214-Smithland</v>
          </cell>
          <cell r="Q399" t="str">
            <v>110 Maintenance</v>
          </cell>
        </row>
        <row r="400">
          <cell r="I400" t="str">
            <v>32224-Tiline</v>
          </cell>
          <cell r="Q400" t="str">
            <v>600 Animal/bird</v>
          </cell>
        </row>
        <row r="401">
          <cell r="I401" t="str">
            <v>32224-Tiline</v>
          </cell>
          <cell r="Q401" t="str">
            <v>430 Tree failure from overhang or dead tree without ice/snow</v>
          </cell>
        </row>
        <row r="402">
          <cell r="I402" t="str">
            <v>32224-Tiline</v>
          </cell>
          <cell r="Q402" t="str">
            <v>300 Material or equipment fault/failure</v>
          </cell>
        </row>
        <row r="403">
          <cell r="I403" t="str">
            <v>32224-Tiline</v>
          </cell>
          <cell r="Q403" t="str">
            <v>110 Maintenance</v>
          </cell>
        </row>
        <row r="404">
          <cell r="I404" t="str">
            <v>32224-Tiline</v>
          </cell>
          <cell r="Q404" t="str">
            <v>999 Cause unknown</v>
          </cell>
        </row>
        <row r="405">
          <cell r="I405" t="str">
            <v>32224-Tiline</v>
          </cell>
          <cell r="Q405" t="str">
            <v>999 Cause unknown</v>
          </cell>
        </row>
        <row r="406">
          <cell r="I406" t="str">
            <v>32224-Tiline</v>
          </cell>
          <cell r="Q406" t="str">
            <v>999 Cause unknown</v>
          </cell>
        </row>
        <row r="407">
          <cell r="I407" t="str">
            <v>32224-Tiline</v>
          </cell>
          <cell r="Q407" t="str">
            <v>999 Cause unknown</v>
          </cell>
        </row>
        <row r="408">
          <cell r="I408" t="str">
            <v>32224-Tiline</v>
          </cell>
          <cell r="Q408" t="str">
            <v>999 Cause unknown</v>
          </cell>
        </row>
        <row r="409">
          <cell r="I409" t="str">
            <v>32224-Tiline</v>
          </cell>
          <cell r="Q409" t="str">
            <v>500 Lightning</v>
          </cell>
        </row>
        <row r="410">
          <cell r="I410" t="str">
            <v>32224-Tiline</v>
          </cell>
          <cell r="Q410" t="str">
            <v>500 Lightning</v>
          </cell>
        </row>
        <row r="411">
          <cell r="I411" t="str">
            <v>32224-Tiline</v>
          </cell>
          <cell r="Q411" t="str">
            <v>630 Squirrel</v>
          </cell>
        </row>
        <row r="412">
          <cell r="I412" t="str">
            <v>32224-Tiline</v>
          </cell>
          <cell r="Q412" t="str">
            <v>999 Cause unknown</v>
          </cell>
        </row>
        <row r="413">
          <cell r="I413" t="str">
            <v>32224-Tiline</v>
          </cell>
          <cell r="Q413" t="str">
            <v>999 Cause unknown</v>
          </cell>
        </row>
        <row r="414">
          <cell r="I414" t="str">
            <v>32224-Tiline</v>
          </cell>
          <cell r="Q414" t="str">
            <v>999 Cause unknown</v>
          </cell>
        </row>
        <row r="415">
          <cell r="I415" t="str">
            <v>32224-Tiline</v>
          </cell>
          <cell r="Q415" t="str">
            <v>100 Construction</v>
          </cell>
        </row>
        <row r="416">
          <cell r="I416" t="str">
            <v>32224-Tiline</v>
          </cell>
          <cell r="Q416" t="str">
            <v>100 Construction</v>
          </cell>
        </row>
        <row r="417">
          <cell r="I417" t="str">
            <v>32224-Tiline</v>
          </cell>
          <cell r="Q417" t="str">
            <v>360 Other equipment installation/design</v>
          </cell>
        </row>
        <row r="418">
          <cell r="I418" t="str">
            <v>32224-Tiline</v>
          </cell>
          <cell r="Q418" t="str">
            <v>300 Material or equipment fault/failure</v>
          </cell>
        </row>
        <row r="419">
          <cell r="I419" t="str">
            <v>32224-Tiline</v>
          </cell>
          <cell r="Q419" t="str">
            <v>999 Cause unknown</v>
          </cell>
        </row>
        <row r="420">
          <cell r="I420" t="str">
            <v>32224-Tiline</v>
          </cell>
          <cell r="Q420" t="str">
            <v>100 Construction</v>
          </cell>
        </row>
        <row r="421">
          <cell r="I421" t="str">
            <v>32224-Tiline</v>
          </cell>
          <cell r="Q421" t="str">
            <v>110 Maintenance</v>
          </cell>
        </row>
        <row r="422">
          <cell r="I422" t="str">
            <v>32224-Tiline</v>
          </cell>
          <cell r="Q422" t="str">
            <v>110 Maintenance</v>
          </cell>
        </row>
        <row r="423">
          <cell r="I423" t="str">
            <v>32224-Tiline</v>
          </cell>
          <cell r="Q423" t="str">
            <v>300 Material or equipment fault/failure</v>
          </cell>
        </row>
        <row r="424">
          <cell r="I424" t="str">
            <v>32224-Tiline</v>
          </cell>
          <cell r="Q424" t="str">
            <v>100 Construction</v>
          </cell>
        </row>
        <row r="425">
          <cell r="I425" t="str">
            <v>32224-Tiline</v>
          </cell>
          <cell r="Q425" t="str">
            <v>100 Construction</v>
          </cell>
        </row>
        <row r="426">
          <cell r="I426" t="str">
            <v>32224-Tiline</v>
          </cell>
          <cell r="Q426" t="str">
            <v>110 Maintenance</v>
          </cell>
        </row>
        <row r="427">
          <cell r="I427" t="str">
            <v>32224-Tiline</v>
          </cell>
          <cell r="Q427" t="str">
            <v>300 Material or equipment fault/failure</v>
          </cell>
        </row>
        <row r="428">
          <cell r="I428" t="str">
            <v>32224-Tiline</v>
          </cell>
          <cell r="Q428" t="str">
            <v>300 Material or equipment fault/failure</v>
          </cell>
        </row>
        <row r="429">
          <cell r="I429" t="str">
            <v>32224-Tiline</v>
          </cell>
          <cell r="Q429" t="str">
            <v>300 Material or equipment fault/failure</v>
          </cell>
        </row>
        <row r="430">
          <cell r="I430" t="str">
            <v>32224-Tiline</v>
          </cell>
          <cell r="Q430" t="str">
            <v>430 Tree failure from overhang or dead tree without ice/snow</v>
          </cell>
        </row>
        <row r="431">
          <cell r="I431" t="str">
            <v>32224-Tiline</v>
          </cell>
          <cell r="Q431" t="str">
            <v>630 Squirrel</v>
          </cell>
        </row>
        <row r="432">
          <cell r="I432" t="str">
            <v>32224-Tiline</v>
          </cell>
          <cell r="Q432" t="str">
            <v>630 Squirrel</v>
          </cell>
        </row>
        <row r="433">
          <cell r="I433" t="str">
            <v>32224-Tiline</v>
          </cell>
          <cell r="Q433" t="str">
            <v>999 Cause unknown</v>
          </cell>
        </row>
        <row r="434">
          <cell r="I434" t="str">
            <v>32224-Tiline</v>
          </cell>
          <cell r="Q434" t="str">
            <v>630 Squirrel</v>
          </cell>
        </row>
        <row r="435">
          <cell r="I435" t="str">
            <v>32244-Mitchell Store</v>
          </cell>
          <cell r="Q435" t="str">
            <v>500 Lightning</v>
          </cell>
        </row>
        <row r="436">
          <cell r="I436" t="str">
            <v>32244-Mitchell Store</v>
          </cell>
          <cell r="Q436" t="str">
            <v>500 Lightning</v>
          </cell>
        </row>
        <row r="437">
          <cell r="I437" t="str">
            <v>32244-Mitchell Store</v>
          </cell>
          <cell r="Q437" t="str">
            <v>490 Maintenance, other</v>
          </cell>
        </row>
        <row r="438">
          <cell r="I438" t="str">
            <v>32244-Mitchell Store</v>
          </cell>
          <cell r="Q438" t="str">
            <v>630 Squirrel</v>
          </cell>
        </row>
        <row r="439">
          <cell r="I439" t="str">
            <v>32244-Mitchell Store</v>
          </cell>
          <cell r="Q439" t="str">
            <v>999 Cause unknown</v>
          </cell>
        </row>
        <row r="440">
          <cell r="I440" t="str">
            <v>32244-Mitchell Store</v>
          </cell>
          <cell r="Q440" t="str">
            <v>800 Other</v>
          </cell>
        </row>
        <row r="441">
          <cell r="I441" t="str">
            <v>32244-Mitchell Store</v>
          </cell>
          <cell r="Q441" t="str">
            <v>300 Material or equipment fault/failure</v>
          </cell>
        </row>
        <row r="442">
          <cell r="I442" t="str">
            <v>32244-Mitchell Store</v>
          </cell>
          <cell r="Q442" t="str">
            <v>600 Animal/bird</v>
          </cell>
        </row>
        <row r="443">
          <cell r="I443" t="str">
            <v>39214-Airport</v>
          </cell>
          <cell r="Q443" t="str">
            <v>999 Cause unknown</v>
          </cell>
        </row>
        <row r="444">
          <cell r="I444" t="str">
            <v>39214-Airport</v>
          </cell>
          <cell r="Q444" t="str">
            <v>300 Material or equipment fault/failure</v>
          </cell>
        </row>
        <row r="445">
          <cell r="I445" t="str">
            <v>39214-Airport</v>
          </cell>
          <cell r="Q445" t="str">
            <v>300 Material or equipment fault/failure</v>
          </cell>
        </row>
        <row r="446">
          <cell r="I446" t="str">
            <v>39214-Airport</v>
          </cell>
          <cell r="Q446" t="str">
            <v>300 Material or equipment fault/failure</v>
          </cell>
        </row>
        <row r="447">
          <cell r="I447" t="str">
            <v>39214-Airport</v>
          </cell>
          <cell r="Q447" t="str">
            <v>300 Material or equipment fault/failure</v>
          </cell>
        </row>
        <row r="448">
          <cell r="I448" t="str">
            <v>39214-Airport</v>
          </cell>
          <cell r="Q448" t="str">
            <v>110 Maintenance</v>
          </cell>
        </row>
        <row r="449">
          <cell r="I449" t="str">
            <v>39214-Airport</v>
          </cell>
          <cell r="Q449" t="str">
            <v>300 Material or equipment fault/failure</v>
          </cell>
        </row>
        <row r="450">
          <cell r="I450" t="str">
            <v>39214-Airport</v>
          </cell>
          <cell r="Q450" t="str">
            <v>690 Animal, other</v>
          </cell>
        </row>
        <row r="451">
          <cell r="I451" t="str">
            <v>39224-US 60 West</v>
          </cell>
          <cell r="Q451" t="str">
            <v>110 Maintenance</v>
          </cell>
        </row>
        <row r="452">
          <cell r="I452" t="str">
            <v>39224-US 60 West</v>
          </cell>
          <cell r="Q452" t="str">
            <v>300 Material or equipment fault/failure</v>
          </cell>
        </row>
        <row r="453">
          <cell r="I453" t="str">
            <v>39224-US 60 West</v>
          </cell>
          <cell r="Q453" t="str">
            <v>710 Motor vehicle</v>
          </cell>
        </row>
        <row r="454">
          <cell r="I454" t="str">
            <v>39224-US 60 West</v>
          </cell>
          <cell r="Q454" t="str">
            <v>999 Cause unknown</v>
          </cell>
        </row>
        <row r="455">
          <cell r="I455" t="str">
            <v>39224-US 60 West</v>
          </cell>
          <cell r="Q455" t="str">
            <v>110 Maintenance</v>
          </cell>
        </row>
        <row r="456">
          <cell r="I456" t="str">
            <v>39224-US 60 West</v>
          </cell>
          <cell r="Q456" t="str">
            <v>100 Construction</v>
          </cell>
        </row>
        <row r="457">
          <cell r="I457" t="str">
            <v>39224-US 60 West</v>
          </cell>
          <cell r="Q457" t="str">
            <v>100 Construction</v>
          </cell>
        </row>
        <row r="458">
          <cell r="I458" t="str">
            <v>39224-US 60 West</v>
          </cell>
          <cell r="Q458" t="str">
            <v>999 Cause unknown</v>
          </cell>
        </row>
        <row r="459">
          <cell r="I459" t="str">
            <v>39224-US 60 West</v>
          </cell>
          <cell r="Q459" t="str">
            <v>300 Material or equipment fault/failure</v>
          </cell>
        </row>
        <row r="460">
          <cell r="I460" t="str">
            <v>39224-US 60 West</v>
          </cell>
          <cell r="Q460" t="str">
            <v>300 Material or equipment fault/failure</v>
          </cell>
        </row>
        <row r="461">
          <cell r="I461" t="str">
            <v>39224-US 60 West</v>
          </cell>
          <cell r="Q461" t="str">
            <v>110 Maintenance</v>
          </cell>
        </row>
        <row r="462">
          <cell r="I462" t="str">
            <v>39224-US 60 West</v>
          </cell>
          <cell r="Q462" t="str">
            <v>110 Maintenance</v>
          </cell>
        </row>
        <row r="463">
          <cell r="I463" t="str">
            <v>39224-US 60 West</v>
          </cell>
          <cell r="Q463" t="str">
            <v>430 Tree failure from overhang or dead tree without ice/snow</v>
          </cell>
        </row>
        <row r="464">
          <cell r="I464" t="str">
            <v>39224-US 60 West</v>
          </cell>
          <cell r="Q464" t="str">
            <v>630 Squirrel</v>
          </cell>
        </row>
        <row r="465">
          <cell r="I465" t="str">
            <v>39224-US 60 West</v>
          </cell>
          <cell r="Q465" t="str">
            <v>435 Tree failure from outside of ROW</v>
          </cell>
        </row>
        <row r="466">
          <cell r="I466" t="str">
            <v>39224-US 60 West</v>
          </cell>
          <cell r="Q466" t="str">
            <v>999 Cause unknown</v>
          </cell>
        </row>
        <row r="467">
          <cell r="I467" t="str">
            <v>39224-US 60 West</v>
          </cell>
          <cell r="Q467" t="str">
            <v>999 Cause unknown</v>
          </cell>
        </row>
        <row r="468">
          <cell r="I468" t="str">
            <v>39224-US 60 West</v>
          </cell>
          <cell r="Q468" t="str">
            <v>300 Material or equipment fault/failure</v>
          </cell>
        </row>
        <row r="469">
          <cell r="I469" t="str">
            <v>39224-US 60 West</v>
          </cell>
          <cell r="Q469" t="str">
            <v>110 Maintenance</v>
          </cell>
        </row>
        <row r="470">
          <cell r="I470" t="str">
            <v>39234-US 60 East Mall</v>
          </cell>
          <cell r="Q470" t="str">
            <v>100 Construction</v>
          </cell>
        </row>
        <row r="471">
          <cell r="I471" t="str">
            <v>39234-US 60 East Mall</v>
          </cell>
          <cell r="Q471" t="str">
            <v>430 Tree failure from overhang or dead tree without ice/snow</v>
          </cell>
        </row>
        <row r="472">
          <cell r="I472" t="str">
            <v>39234-US 60 East Mall</v>
          </cell>
          <cell r="Q472" t="str">
            <v>630 Squirrel</v>
          </cell>
        </row>
        <row r="473">
          <cell r="I473" t="str">
            <v>39244-Roy Lee Rd</v>
          </cell>
          <cell r="Q473" t="str">
            <v>100 Construction</v>
          </cell>
        </row>
        <row r="474">
          <cell r="I474" t="str">
            <v>39244-Roy Lee Rd</v>
          </cell>
          <cell r="Q474" t="str">
            <v>600 Animal/bird</v>
          </cell>
        </row>
        <row r="475">
          <cell r="I475" t="str">
            <v>39244-Roy Lee Rd</v>
          </cell>
          <cell r="Q475" t="str">
            <v>110 Maintenance</v>
          </cell>
        </row>
        <row r="476">
          <cell r="I476" t="str">
            <v>39244-Roy Lee Rd</v>
          </cell>
          <cell r="Q476" t="str">
            <v>110 Maintenance</v>
          </cell>
        </row>
        <row r="477">
          <cell r="I477" t="str">
            <v>39244-Roy Lee Rd</v>
          </cell>
          <cell r="Q477" t="str">
            <v>110 Maintenance</v>
          </cell>
        </row>
        <row r="478">
          <cell r="I478" t="str">
            <v>39244-Roy Lee Rd</v>
          </cell>
          <cell r="Q478" t="str">
            <v>110 Maintenance</v>
          </cell>
        </row>
        <row r="479">
          <cell r="I479" t="str">
            <v>39244-Roy Lee Rd</v>
          </cell>
          <cell r="Q479" t="str">
            <v>300 Material or equipment fault/failure</v>
          </cell>
        </row>
        <row r="480">
          <cell r="I480" t="str">
            <v>39244-Roy Lee Rd</v>
          </cell>
          <cell r="Q480" t="str">
            <v>100 Construction</v>
          </cell>
        </row>
        <row r="481">
          <cell r="I481" t="str">
            <v>39244-Roy Lee Rd</v>
          </cell>
          <cell r="Q481" t="str">
            <v>100 Construction</v>
          </cell>
        </row>
        <row r="482">
          <cell r="I482" t="str">
            <v>39244-Roy Lee Rd</v>
          </cell>
          <cell r="Q482" t="str">
            <v>110 Maintenance</v>
          </cell>
        </row>
        <row r="483">
          <cell r="I483" t="str">
            <v>39244-Roy Lee Rd</v>
          </cell>
          <cell r="Q483" t="str">
            <v>500 Lightning</v>
          </cell>
        </row>
        <row r="484">
          <cell r="I484" t="str">
            <v>39244-Roy Lee Rd</v>
          </cell>
          <cell r="Q484" t="str">
            <v>110 Maintenance</v>
          </cell>
        </row>
        <row r="485">
          <cell r="I485" t="str">
            <v>39244-Roy Lee Rd</v>
          </cell>
          <cell r="Q485" t="str">
            <v>700 Customer-caused</v>
          </cell>
        </row>
        <row r="486">
          <cell r="I486" t="str">
            <v>39244-Roy Lee Rd</v>
          </cell>
          <cell r="Q486" t="str">
            <v>430 Tree failure from overhang or dead tree without ice/snow</v>
          </cell>
        </row>
        <row r="487">
          <cell r="I487" t="str">
            <v>39244-Roy Lee Rd</v>
          </cell>
          <cell r="Q487" t="str">
            <v>420 Tree growth</v>
          </cell>
        </row>
        <row r="488">
          <cell r="I488" t="str">
            <v>39244-Roy Lee Rd</v>
          </cell>
          <cell r="Q488" t="str">
            <v>430 Tree failure from overhang or dead tree without ice/snow</v>
          </cell>
        </row>
        <row r="489">
          <cell r="I489" t="str">
            <v>39244-Roy Lee Rd</v>
          </cell>
          <cell r="Q489" t="str">
            <v>430 Tree failure from overhang or dead tree without ice/snow</v>
          </cell>
        </row>
        <row r="490">
          <cell r="I490" t="str">
            <v>39244-Roy Lee Rd</v>
          </cell>
          <cell r="Q490" t="str">
            <v>540 Storm</v>
          </cell>
        </row>
        <row r="491">
          <cell r="I491" t="str">
            <v>39244-Roy Lee Rd</v>
          </cell>
          <cell r="Q491" t="str">
            <v>430 Tree failure from overhang or dead tree without ice/snow</v>
          </cell>
        </row>
        <row r="492">
          <cell r="I492" t="str">
            <v>39244-Roy Lee Rd</v>
          </cell>
          <cell r="Q492" t="str">
            <v>435 Tree failure from outside of ROW</v>
          </cell>
        </row>
        <row r="493">
          <cell r="I493" t="str">
            <v>39244-Roy Lee Rd</v>
          </cell>
          <cell r="Q493" t="str">
            <v>300 Material or equipment fault/failure</v>
          </cell>
        </row>
        <row r="494">
          <cell r="I494" t="str">
            <v>39244-Roy Lee Rd</v>
          </cell>
          <cell r="Q494" t="str">
            <v>999 Cause unknown</v>
          </cell>
        </row>
        <row r="495">
          <cell r="I495" t="str">
            <v>39244-Roy Lee Rd</v>
          </cell>
          <cell r="Q495" t="str">
            <v>430 Tree failure from overhang or dead tree without ice/snow</v>
          </cell>
        </row>
        <row r="496">
          <cell r="I496" t="str">
            <v>39244-Roy Lee Rd</v>
          </cell>
          <cell r="Q496" t="str">
            <v>430 Tree failure from overhang or dead tree without ice/snow</v>
          </cell>
        </row>
        <row r="497">
          <cell r="I497" t="str">
            <v>39244-Roy Lee Rd</v>
          </cell>
          <cell r="Q497" t="str">
            <v>430 Tree failure from overhang or dead tree without ice/snow</v>
          </cell>
        </row>
        <row r="498">
          <cell r="I498" t="str">
            <v>39244-Roy Lee Rd</v>
          </cell>
          <cell r="Q498" t="str">
            <v>630 Squirrel</v>
          </cell>
        </row>
        <row r="499">
          <cell r="I499" t="str">
            <v>39244-Roy Lee Rd</v>
          </cell>
          <cell r="Q499" t="str">
            <v>110 Maintenance</v>
          </cell>
        </row>
        <row r="500">
          <cell r="I500" t="str">
            <v>39244-Roy Lee Rd</v>
          </cell>
          <cell r="Q500" t="str">
            <v>110 Maintenance</v>
          </cell>
        </row>
        <row r="501">
          <cell r="I501" t="str">
            <v>40224-Husbands Rd</v>
          </cell>
          <cell r="Q501" t="str">
            <v>300 Material or equipment fault/failure</v>
          </cell>
        </row>
        <row r="502">
          <cell r="I502" t="str">
            <v>40224-Husbands Rd</v>
          </cell>
          <cell r="Q502" t="str">
            <v>500 Lightning</v>
          </cell>
        </row>
        <row r="503">
          <cell r="I503" t="str">
            <v>40224-Husbands Rd</v>
          </cell>
          <cell r="Q503" t="str">
            <v>110 Maintenance</v>
          </cell>
        </row>
        <row r="504">
          <cell r="I504" t="str">
            <v>40224-Husbands Rd</v>
          </cell>
          <cell r="Q504" t="str">
            <v>500 Lightning</v>
          </cell>
        </row>
        <row r="505">
          <cell r="I505" t="str">
            <v>40224-Husbands Rd</v>
          </cell>
          <cell r="Q505" t="str">
            <v>110 Maintenance</v>
          </cell>
        </row>
        <row r="506">
          <cell r="I506" t="str">
            <v>40224-Husbands Rd</v>
          </cell>
          <cell r="Q506" t="str">
            <v>110 Maintenance</v>
          </cell>
        </row>
        <row r="507">
          <cell r="I507" t="str">
            <v>40224-Husbands Rd</v>
          </cell>
          <cell r="Q507" t="str">
            <v>999 Cause unknown</v>
          </cell>
        </row>
        <row r="508">
          <cell r="I508" t="str">
            <v>40224-Husbands Rd</v>
          </cell>
          <cell r="Q508" t="str">
            <v>630 Squirrel</v>
          </cell>
        </row>
        <row r="509">
          <cell r="I509" t="str">
            <v>40224-Husbands Rd</v>
          </cell>
          <cell r="Q509" t="str">
            <v>710 Motor vehicle</v>
          </cell>
        </row>
        <row r="510">
          <cell r="I510" t="str">
            <v>40224-Husbands Rd</v>
          </cell>
          <cell r="Q510" t="str">
            <v>630 Squirrel</v>
          </cell>
        </row>
        <row r="511">
          <cell r="I511" t="str">
            <v>40224-Husbands Rd</v>
          </cell>
          <cell r="Q511" t="str">
            <v>630 Squirrel</v>
          </cell>
        </row>
        <row r="512">
          <cell r="I512" t="str">
            <v>40224-Husbands Rd</v>
          </cell>
          <cell r="Q512" t="str">
            <v>999 Cause unknown</v>
          </cell>
        </row>
        <row r="513">
          <cell r="I513" t="str">
            <v>40224-Husbands Rd</v>
          </cell>
          <cell r="Q513" t="str">
            <v>630 Squirrel</v>
          </cell>
        </row>
        <row r="514">
          <cell r="I514" t="str">
            <v>40224-Husbands Rd</v>
          </cell>
          <cell r="Q514" t="str">
            <v>630 Squirrel</v>
          </cell>
        </row>
        <row r="515">
          <cell r="I515" t="str">
            <v>40224-Husbands Rd</v>
          </cell>
          <cell r="Q515" t="str">
            <v>110 Maintenance</v>
          </cell>
        </row>
        <row r="516">
          <cell r="I516" t="str">
            <v>40234-Lydon Rd</v>
          </cell>
          <cell r="Q516" t="str">
            <v>710 Motor vehicle</v>
          </cell>
        </row>
        <row r="517">
          <cell r="I517" t="str">
            <v>40234-Lydon Rd</v>
          </cell>
          <cell r="Q517" t="str">
            <v>630 Squirrel</v>
          </cell>
        </row>
        <row r="518">
          <cell r="I518" t="str">
            <v>40234-Lydon Rd</v>
          </cell>
          <cell r="Q518" t="str">
            <v>630 Squirrel</v>
          </cell>
        </row>
        <row r="519">
          <cell r="I519" t="str">
            <v>40234-Lydon Rd</v>
          </cell>
          <cell r="Q519" t="str">
            <v>100 Construction</v>
          </cell>
        </row>
        <row r="520">
          <cell r="I520" t="str">
            <v>40234-Lydon Rd</v>
          </cell>
          <cell r="Q520" t="str">
            <v>300 Material or equipment fault/failure</v>
          </cell>
        </row>
        <row r="521">
          <cell r="I521" t="str">
            <v>40234-Lydon Rd</v>
          </cell>
          <cell r="Q521" t="str">
            <v>710 Motor vehicle</v>
          </cell>
        </row>
        <row r="522">
          <cell r="I522" t="str">
            <v>40234-Lydon Rd</v>
          </cell>
          <cell r="Q522" t="str">
            <v>110 Maintenance</v>
          </cell>
        </row>
        <row r="523">
          <cell r="I523" t="str">
            <v>40234-Lydon Rd</v>
          </cell>
          <cell r="Q523" t="str">
            <v>710 Motor vehicle</v>
          </cell>
        </row>
        <row r="524">
          <cell r="I524" t="str">
            <v>40234-Lydon Rd</v>
          </cell>
          <cell r="Q524" t="str">
            <v>715 Farming Equipment</v>
          </cell>
        </row>
        <row r="525">
          <cell r="I525" t="str">
            <v>40234-Lydon Rd</v>
          </cell>
          <cell r="Q525" t="str">
            <v>110 Maintenance</v>
          </cell>
        </row>
        <row r="526">
          <cell r="I526" t="str">
            <v>40234-Lydon Rd</v>
          </cell>
          <cell r="Q526" t="str">
            <v>630 Squirrel</v>
          </cell>
        </row>
        <row r="527">
          <cell r="I527" t="str">
            <v>40234-Lydon Rd</v>
          </cell>
          <cell r="Q527" t="str">
            <v>110 Maintenance</v>
          </cell>
        </row>
        <row r="528">
          <cell r="I528" t="str">
            <v>40234-Lydon Rd</v>
          </cell>
          <cell r="Q528" t="str">
            <v>999 Cause unknown</v>
          </cell>
        </row>
        <row r="529">
          <cell r="I529" t="str">
            <v>40234-Lydon Rd</v>
          </cell>
          <cell r="Q529" t="str">
            <v>999 Cause unknown</v>
          </cell>
        </row>
        <row r="530">
          <cell r="I530" t="str">
            <v>40234-Lydon Rd</v>
          </cell>
          <cell r="Q530" t="str">
            <v>999 Cause unknown</v>
          </cell>
        </row>
        <row r="531">
          <cell r="I531" t="str">
            <v>40244-Clarkline Rd</v>
          </cell>
          <cell r="Q531" t="str">
            <v>300 Material or equipment fault/failure</v>
          </cell>
        </row>
        <row r="532">
          <cell r="I532" t="str">
            <v>40244-Clarkline Rd</v>
          </cell>
          <cell r="Q532" t="str">
            <v>100 Construction</v>
          </cell>
        </row>
        <row r="533">
          <cell r="I533" t="str">
            <v>40244-Clarkline Rd</v>
          </cell>
          <cell r="Q533" t="str">
            <v>110 Maintenance</v>
          </cell>
        </row>
        <row r="534">
          <cell r="I534" t="str">
            <v>40244-Clarkline Rd</v>
          </cell>
          <cell r="Q534" t="str">
            <v>110 Maintenance</v>
          </cell>
        </row>
        <row r="535">
          <cell r="I535" t="str">
            <v>40244-Clarkline Rd</v>
          </cell>
          <cell r="Q535" t="str">
            <v>100 Construction</v>
          </cell>
        </row>
        <row r="536">
          <cell r="I536" t="str">
            <v>40244-Clarkline Rd</v>
          </cell>
          <cell r="Q536" t="str">
            <v>630 Squirrel</v>
          </cell>
        </row>
        <row r="537">
          <cell r="I537" t="str">
            <v>40244-Clarkline Rd</v>
          </cell>
          <cell r="Q537" t="str">
            <v>110 Maintenance</v>
          </cell>
        </row>
        <row r="538">
          <cell r="I538" t="str">
            <v>40244-Clarkline Rd</v>
          </cell>
          <cell r="Q538" t="str">
            <v>430 Tree failure from overhang or dead tree without ice/snow</v>
          </cell>
        </row>
        <row r="539">
          <cell r="I539" t="str">
            <v>40244-Clarkline Rd</v>
          </cell>
          <cell r="Q539" t="str">
            <v>600 Animal/bird</v>
          </cell>
        </row>
        <row r="540">
          <cell r="I540" t="str">
            <v>40244-Clarkline Rd</v>
          </cell>
          <cell r="Q540" t="str">
            <v>110 Maintenance</v>
          </cell>
        </row>
        <row r="541">
          <cell r="I541" t="str">
            <v>40244-Clarkline Rd</v>
          </cell>
          <cell r="Q541" t="str">
            <v>300 Material or equipment fault/failure</v>
          </cell>
        </row>
        <row r="542">
          <cell r="I542" t="str">
            <v>40244-Clarkline Rd</v>
          </cell>
          <cell r="Q542" t="str">
            <v>690 Animal, other</v>
          </cell>
        </row>
        <row r="543">
          <cell r="I543" t="str">
            <v>40244-Clarkline Rd</v>
          </cell>
          <cell r="Q543" t="str">
            <v>300 Material or equipment fault/failure</v>
          </cell>
        </row>
        <row r="544">
          <cell r="I544" t="str">
            <v>40244-Clarkline Rd</v>
          </cell>
          <cell r="Q544" t="str">
            <v>630 Squirrel</v>
          </cell>
        </row>
        <row r="545">
          <cell r="I545" t="str">
            <v>40244-Clarkline Rd</v>
          </cell>
          <cell r="Q545" t="str">
            <v>999 Cause unknown</v>
          </cell>
        </row>
        <row r="546">
          <cell r="I546" t="str">
            <v>40244-Clarkline Rd</v>
          </cell>
          <cell r="Q546" t="str">
            <v>630 Squirrel</v>
          </cell>
        </row>
        <row r="547">
          <cell r="I547" t="str">
            <v>41214-Ken Mar Rd</v>
          </cell>
          <cell r="Q547" t="str">
            <v>110 Maintenance</v>
          </cell>
        </row>
        <row r="548">
          <cell r="I548" t="str">
            <v>41214-Ken Mar Rd</v>
          </cell>
          <cell r="Q548" t="str">
            <v>600 Animal/bird</v>
          </cell>
        </row>
        <row r="549">
          <cell r="I549" t="str">
            <v>41214-Ken Mar Rd</v>
          </cell>
          <cell r="Q549" t="str">
            <v>600 Animal/bird</v>
          </cell>
        </row>
        <row r="550">
          <cell r="I550" t="str">
            <v>41214-Ken Mar Rd</v>
          </cell>
          <cell r="Q550" t="str">
            <v>430 Tree failure from overhang or dead tree without ice/snow</v>
          </cell>
        </row>
        <row r="551">
          <cell r="I551" t="str">
            <v>41214-Ken Mar Rd</v>
          </cell>
          <cell r="Q551" t="str">
            <v>430 Tree failure from overhang or dead tree without ice/snow</v>
          </cell>
        </row>
        <row r="552">
          <cell r="I552" t="str">
            <v>41214-Ken Mar Rd</v>
          </cell>
          <cell r="Q552" t="str">
            <v>300 Material or equipment fault/failure</v>
          </cell>
        </row>
        <row r="553">
          <cell r="I553" t="str">
            <v>41214-Ken Mar Rd</v>
          </cell>
          <cell r="Q553" t="str">
            <v>430 Tree failure from overhang or dead tree without ice/snow</v>
          </cell>
        </row>
        <row r="554">
          <cell r="I554" t="str">
            <v>41214-Ken Mar Rd</v>
          </cell>
          <cell r="Q554" t="str">
            <v>430 Tree failure from overhang or dead tree without ice/snow</v>
          </cell>
        </row>
        <row r="555">
          <cell r="I555" t="str">
            <v>41214-Ken Mar Rd</v>
          </cell>
          <cell r="Q555" t="str">
            <v>999 Cause unknown</v>
          </cell>
        </row>
        <row r="556">
          <cell r="I556" t="str">
            <v>41214-Ken Mar Rd</v>
          </cell>
          <cell r="Q556" t="str">
            <v>800 Other</v>
          </cell>
        </row>
        <row r="557">
          <cell r="I557" t="str">
            <v>41214-Ken Mar Rd</v>
          </cell>
          <cell r="Q557" t="str">
            <v>110 Maintenance</v>
          </cell>
        </row>
        <row r="558">
          <cell r="I558" t="str">
            <v>41214-Ken Mar Rd</v>
          </cell>
          <cell r="Q558" t="str">
            <v>630 Squirrel</v>
          </cell>
        </row>
        <row r="559">
          <cell r="I559" t="str">
            <v>41214-Ken Mar Rd</v>
          </cell>
          <cell r="Q559" t="str">
            <v>110 Maintenance</v>
          </cell>
        </row>
        <row r="560">
          <cell r="I560" t="str">
            <v>41214-Ken Mar Rd</v>
          </cell>
          <cell r="Q560" t="str">
            <v>430 Tree failure from overhang or dead tree without ice/snow</v>
          </cell>
        </row>
        <row r="561">
          <cell r="I561" t="str">
            <v>41214-Ken Mar Rd</v>
          </cell>
          <cell r="Q561" t="str">
            <v>300 Material or equipment fault/failure</v>
          </cell>
        </row>
        <row r="562">
          <cell r="I562" t="str">
            <v>41224-Reidland Water</v>
          </cell>
          <cell r="Q562" t="str">
            <v>999 Cause unknown</v>
          </cell>
        </row>
        <row r="563">
          <cell r="I563" t="str">
            <v>41224-Reidland Water</v>
          </cell>
          <cell r="Q563" t="str">
            <v>999 Cause unknown</v>
          </cell>
        </row>
        <row r="564">
          <cell r="I564" t="str">
            <v>41234-Epperson Rd</v>
          </cell>
          <cell r="Q564" t="str">
            <v>110 Maintenance</v>
          </cell>
        </row>
        <row r="565">
          <cell r="I565" t="str">
            <v>41234-Epperson Rd</v>
          </cell>
          <cell r="Q565" t="str">
            <v>999 Cause unknown</v>
          </cell>
        </row>
        <row r="566">
          <cell r="I566" t="str">
            <v>41234-Epperson Rd</v>
          </cell>
          <cell r="Q566" t="str">
            <v>630 Squirrel</v>
          </cell>
        </row>
        <row r="567">
          <cell r="I567" t="str">
            <v>41234-Epperson Rd</v>
          </cell>
          <cell r="Q567" t="str">
            <v>300 Material or equipment fault/failure</v>
          </cell>
        </row>
        <row r="568">
          <cell r="I568" t="str">
            <v>41234-Epperson Rd</v>
          </cell>
          <cell r="Q568" t="str">
            <v>420 Tree growth</v>
          </cell>
        </row>
        <row r="569">
          <cell r="I569" t="str">
            <v>41234-Epperson Rd</v>
          </cell>
          <cell r="Q569" t="str">
            <v>110 Maintenance</v>
          </cell>
        </row>
        <row r="570">
          <cell r="I570" t="str">
            <v>41234-Epperson Rd</v>
          </cell>
          <cell r="Q570" t="str">
            <v>300 Material or equipment fault/failure</v>
          </cell>
        </row>
        <row r="571">
          <cell r="I571" t="str">
            <v>41244-Walker Boat Yard</v>
          </cell>
          <cell r="Q571" t="str">
            <v>110 Maintenance</v>
          </cell>
        </row>
        <row r="572">
          <cell r="I572" t="str">
            <v>41244-Walker Boat Yard</v>
          </cell>
          <cell r="Q572" t="str">
            <v>110 Maintenance</v>
          </cell>
        </row>
        <row r="573">
          <cell r="I573" t="str">
            <v>41244-Walker Boat Yard</v>
          </cell>
          <cell r="Q573" t="str">
            <v>500 Lightning</v>
          </cell>
        </row>
        <row r="574">
          <cell r="I574" t="str">
            <v>41244-Walker Boat Yard</v>
          </cell>
          <cell r="Q574" t="str">
            <v>600 Animal/bird</v>
          </cell>
        </row>
        <row r="575">
          <cell r="I575" t="str">
            <v>41244-Walker Boat Yard</v>
          </cell>
          <cell r="Q575" t="str">
            <v>600 Animal/bird</v>
          </cell>
        </row>
        <row r="576">
          <cell r="I576" t="str">
            <v>41244-Walker Boat Yard</v>
          </cell>
          <cell r="Q576" t="str">
            <v>110 Maintenance</v>
          </cell>
        </row>
        <row r="577">
          <cell r="I577" t="str">
            <v>42214-Proform</v>
          </cell>
          <cell r="Q577" t="str">
            <v>110 Maintenance</v>
          </cell>
        </row>
        <row r="578">
          <cell r="I578" t="str">
            <v>42214-Proform</v>
          </cell>
          <cell r="Q578" t="str">
            <v>100 Construction</v>
          </cell>
        </row>
        <row r="579">
          <cell r="I579" t="str">
            <v>42214-Proform</v>
          </cell>
          <cell r="Q579" t="str">
            <v>300 Material or equipment fault/failure</v>
          </cell>
        </row>
        <row r="580">
          <cell r="I580" t="str">
            <v>42214-Proform</v>
          </cell>
          <cell r="Q580" t="str">
            <v>500 Lightning</v>
          </cell>
        </row>
        <row r="581">
          <cell r="I581" t="str">
            <v>42214-Proform</v>
          </cell>
          <cell r="Q581" t="str">
            <v>500 Lightning</v>
          </cell>
        </row>
        <row r="582">
          <cell r="I582" t="str">
            <v>42214-Proform</v>
          </cell>
          <cell r="Q582" t="str">
            <v>630 Squirrel</v>
          </cell>
        </row>
        <row r="583">
          <cell r="I583" t="str">
            <v>42214-Proform</v>
          </cell>
          <cell r="Q583" t="str">
            <v>630 Squirrel</v>
          </cell>
        </row>
        <row r="584">
          <cell r="I584" t="str">
            <v>42214-Proform</v>
          </cell>
          <cell r="Q584" t="str">
            <v>999 Cause unknown</v>
          </cell>
        </row>
        <row r="585">
          <cell r="I585" t="str">
            <v>42214-Proform</v>
          </cell>
          <cell r="Q585" t="str">
            <v>999 Cause unknown</v>
          </cell>
        </row>
        <row r="586">
          <cell r="I586" t="str">
            <v>42214-Proform</v>
          </cell>
          <cell r="Q586" t="str">
            <v>999 Cause unknown</v>
          </cell>
        </row>
        <row r="587">
          <cell r="I587" t="str">
            <v>42214-Proform</v>
          </cell>
          <cell r="Q587" t="str">
            <v>110 Maintenance</v>
          </cell>
        </row>
        <row r="588">
          <cell r="I588" t="str">
            <v>42224-Little Cypress</v>
          </cell>
          <cell r="Q588" t="str">
            <v>999 Cause unknown</v>
          </cell>
        </row>
        <row r="589">
          <cell r="I589" t="str">
            <v>42234-Possum Trot</v>
          </cell>
          <cell r="Q589" t="str">
            <v>300 Material or equipment fault/failure</v>
          </cell>
        </row>
        <row r="590">
          <cell r="I590" t="str">
            <v>42234-Possum Trot</v>
          </cell>
          <cell r="Q590" t="str">
            <v>630 Squirrel</v>
          </cell>
        </row>
        <row r="591">
          <cell r="I591" t="str">
            <v>42234-Possum Trot</v>
          </cell>
          <cell r="Q591" t="str">
            <v>430 Tree failure from overhang or dead tree without ice/snow</v>
          </cell>
        </row>
        <row r="592">
          <cell r="I592" t="str">
            <v>42234-Possum Trot</v>
          </cell>
          <cell r="Q592" t="str">
            <v>300 Material or equipment fault/failure</v>
          </cell>
        </row>
        <row r="593">
          <cell r="I593" t="str">
            <v>42234-Possum Trot</v>
          </cell>
          <cell r="Q593" t="str">
            <v>110 Maintenance</v>
          </cell>
        </row>
        <row r="594">
          <cell r="I594" t="str">
            <v>42234-Possum Trot</v>
          </cell>
          <cell r="Q594" t="str">
            <v>110 Maintenance</v>
          </cell>
        </row>
        <row r="595">
          <cell r="I595" t="str">
            <v>42244-Sharpe</v>
          </cell>
          <cell r="Q595" t="str">
            <v>999 Cause unknown</v>
          </cell>
        </row>
        <row r="596">
          <cell r="I596" t="str">
            <v>42244-Sharpe</v>
          </cell>
          <cell r="Q596" t="str">
            <v>710 Motor vehicle</v>
          </cell>
        </row>
        <row r="597">
          <cell r="I597" t="str">
            <v>42244-Sharpe</v>
          </cell>
          <cell r="Q597" t="str">
            <v>710 Motor vehicle</v>
          </cell>
        </row>
        <row r="598">
          <cell r="I598" t="str">
            <v>42244-Sharpe</v>
          </cell>
          <cell r="Q598" t="str">
            <v>630 Squirrel</v>
          </cell>
        </row>
        <row r="599">
          <cell r="I599" t="str">
            <v>42244-Sharpe</v>
          </cell>
          <cell r="Q599" t="str">
            <v>630 Squirrel</v>
          </cell>
        </row>
        <row r="600">
          <cell r="I600" t="str">
            <v>42244-Sharpe</v>
          </cell>
          <cell r="Q600" t="str">
            <v>630 Squirrel</v>
          </cell>
        </row>
        <row r="601">
          <cell r="I601" t="str">
            <v>42244-Sharpe</v>
          </cell>
          <cell r="Q601" t="str">
            <v>300 Material or equipment fault/failure</v>
          </cell>
        </row>
        <row r="602">
          <cell r="I602" t="str">
            <v>42244-Sharpe</v>
          </cell>
          <cell r="Q602" t="str">
            <v>999 Cause unknown</v>
          </cell>
        </row>
        <row r="603">
          <cell r="I603" t="str">
            <v>42244-Sharpe</v>
          </cell>
          <cell r="Q603" t="str">
            <v>100 Construction</v>
          </cell>
        </row>
        <row r="604">
          <cell r="I604" t="str">
            <v>42244-Sharpe</v>
          </cell>
          <cell r="Q604" t="str">
            <v>300 Material or equipment fault/failure</v>
          </cell>
        </row>
        <row r="605">
          <cell r="I605" t="str">
            <v>42244-Sharpe</v>
          </cell>
          <cell r="Q605" t="str">
            <v>300 Material or equipment fault/failure</v>
          </cell>
        </row>
        <row r="606">
          <cell r="I606" t="str">
            <v>42244-Sharpe</v>
          </cell>
          <cell r="Q606" t="str">
            <v>690 Animal, other</v>
          </cell>
        </row>
        <row r="607">
          <cell r="I607" t="str">
            <v>42244-Sharpe</v>
          </cell>
          <cell r="Q607" t="str">
            <v>110 Maintenance</v>
          </cell>
        </row>
        <row r="608">
          <cell r="I608" t="str">
            <v>42244-Sharpe</v>
          </cell>
          <cell r="Q608" t="str">
            <v>630 Squirrel</v>
          </cell>
        </row>
        <row r="609">
          <cell r="I609" t="str">
            <v>42244-Sharpe</v>
          </cell>
          <cell r="Q609" t="str">
            <v>600 Animal/bird</v>
          </cell>
        </row>
        <row r="610">
          <cell r="I610" t="str">
            <v>42244-Sharpe</v>
          </cell>
          <cell r="Q610" t="str">
            <v>600 Animal/bird</v>
          </cell>
        </row>
        <row r="611">
          <cell r="I611" t="str">
            <v>42244-Sharpe</v>
          </cell>
          <cell r="Q611" t="str">
            <v>999 Cause unknown</v>
          </cell>
        </row>
        <row r="612">
          <cell r="I612" t="str">
            <v>42244-Sharpe</v>
          </cell>
          <cell r="Q612" t="str">
            <v>630 Squirrel</v>
          </cell>
        </row>
        <row r="613">
          <cell r="I613" t="str">
            <v>42244-Sharpe</v>
          </cell>
          <cell r="Q613" t="str">
            <v>100 Construction</v>
          </cell>
        </row>
        <row r="614">
          <cell r="I614" t="str">
            <v>42244-Sharpe</v>
          </cell>
          <cell r="Q614" t="str">
            <v>300 Material or equipment fault/failure</v>
          </cell>
        </row>
        <row r="615">
          <cell r="I615" t="str">
            <v>42244-Sharpe</v>
          </cell>
          <cell r="Q615" t="str">
            <v>500 Lightning</v>
          </cell>
        </row>
        <row r="616">
          <cell r="I616" t="str">
            <v>42244-Sharpe</v>
          </cell>
          <cell r="Q616" t="str">
            <v>300 Material or equipment fault/failure</v>
          </cell>
        </row>
        <row r="617">
          <cell r="I617" t="str">
            <v>42244-Sharpe</v>
          </cell>
          <cell r="Q617" t="str">
            <v>710 Motor vehicle</v>
          </cell>
        </row>
        <row r="618">
          <cell r="I618" t="str">
            <v>42244-Sharpe</v>
          </cell>
          <cell r="Q618" t="str">
            <v>710 Motor vehicle</v>
          </cell>
        </row>
        <row r="619">
          <cell r="I619" t="str">
            <v>42244-Sharpe</v>
          </cell>
          <cell r="Q619" t="str">
            <v>710 Motor vehicle</v>
          </cell>
        </row>
        <row r="620">
          <cell r="I620" t="str">
            <v>42244-Sharpe</v>
          </cell>
          <cell r="Q620" t="str">
            <v>999 Cause unknown</v>
          </cell>
        </row>
        <row r="621">
          <cell r="I621" t="str">
            <v>42244-Sharpe</v>
          </cell>
          <cell r="Q621" t="str">
            <v>630 Squirrel</v>
          </cell>
        </row>
        <row r="622">
          <cell r="I622" t="str">
            <v>42244-Sharpe</v>
          </cell>
          <cell r="Q622" t="str">
            <v>300 Material or equipment fault/failure</v>
          </cell>
        </row>
        <row r="623">
          <cell r="I623" t="str">
            <v>42244-Sharpe</v>
          </cell>
          <cell r="Q623" t="str">
            <v>710 Motor vehicle</v>
          </cell>
        </row>
        <row r="624">
          <cell r="I624" t="str">
            <v>42244-Sharpe</v>
          </cell>
          <cell r="Q624" t="str">
            <v>710 Motor vehicle</v>
          </cell>
        </row>
        <row r="625">
          <cell r="I625" t="str">
            <v>42244-Sharpe</v>
          </cell>
          <cell r="Q625" t="str">
            <v>999 Cause unknown</v>
          </cell>
        </row>
        <row r="626">
          <cell r="I626" t="str">
            <v>42244-Sharpe</v>
          </cell>
          <cell r="Q626" t="str">
            <v>300 Material or equipment fault/failure</v>
          </cell>
        </row>
        <row r="627">
          <cell r="I627" t="str">
            <v>42244-Sharpe</v>
          </cell>
          <cell r="Q627" t="str">
            <v>790 Public, other</v>
          </cell>
        </row>
        <row r="628">
          <cell r="I628" t="str">
            <v>42244-Sharpe</v>
          </cell>
          <cell r="Q628" t="str">
            <v>300 Material or equipment fault/failure</v>
          </cell>
        </row>
        <row r="629">
          <cell r="I629" t="str">
            <v>42244-Sharpe</v>
          </cell>
          <cell r="Q629" t="str">
            <v>420 Tree growth</v>
          </cell>
        </row>
        <row r="630">
          <cell r="I630" t="str">
            <v>42244-Sharpe</v>
          </cell>
          <cell r="Q630" t="str">
            <v>630 Squirrel</v>
          </cell>
        </row>
        <row r="631">
          <cell r="I631" t="str">
            <v>42244-Sharpe</v>
          </cell>
          <cell r="Q631" t="str">
            <v>300 Material or equipment fault/failure</v>
          </cell>
        </row>
        <row r="632">
          <cell r="I632" t="str">
            <v>42244-Sharpe</v>
          </cell>
          <cell r="Q632" t="str">
            <v>600 Animal/bird</v>
          </cell>
        </row>
        <row r="633">
          <cell r="I633" t="str">
            <v>42244-Sharpe</v>
          </cell>
          <cell r="Q633" t="str">
            <v>110 Maintenance</v>
          </cell>
        </row>
        <row r="634">
          <cell r="I634" t="str">
            <v>42244-Sharpe</v>
          </cell>
          <cell r="Q634" t="str">
            <v>500 Lightning</v>
          </cell>
        </row>
        <row r="635">
          <cell r="I635" t="str">
            <v>42244-Sharpe</v>
          </cell>
          <cell r="Q635" t="str">
            <v>630 Squirrel</v>
          </cell>
        </row>
        <row r="636">
          <cell r="I636" t="str">
            <v>42244-Sharpe</v>
          </cell>
          <cell r="Q636" t="str">
            <v>630 Squirrel</v>
          </cell>
        </row>
        <row r="637">
          <cell r="I637" t="str">
            <v>42244-Sharpe</v>
          </cell>
          <cell r="Q637" t="str">
            <v>110 Maintenance</v>
          </cell>
        </row>
        <row r="638">
          <cell r="I638" t="str">
            <v>42244-Sharpe</v>
          </cell>
          <cell r="Q638" t="str">
            <v>630 Squirrel</v>
          </cell>
        </row>
        <row r="639">
          <cell r="I639" t="str">
            <v>42244-Sharpe</v>
          </cell>
          <cell r="Q639" t="str">
            <v>630 Squirrel</v>
          </cell>
        </row>
        <row r="640">
          <cell r="I640" t="str">
            <v>42244-Sharpe</v>
          </cell>
          <cell r="Q640" t="str">
            <v>630 Squirrel</v>
          </cell>
        </row>
        <row r="641">
          <cell r="I641" t="str">
            <v>42244-Sharpe</v>
          </cell>
          <cell r="Q641" t="str">
            <v>999 Cause unknown</v>
          </cell>
        </row>
        <row r="642">
          <cell r="I642" t="str">
            <v>43214-Hwy 95</v>
          </cell>
          <cell r="Q642" t="str">
            <v>999 Cause unknown</v>
          </cell>
        </row>
        <row r="643">
          <cell r="I643" t="str">
            <v>43214-Hwy 95</v>
          </cell>
          <cell r="Q643" t="str">
            <v>110 Maintenance</v>
          </cell>
        </row>
        <row r="644">
          <cell r="I644" t="str">
            <v>43214-Hwy 95</v>
          </cell>
          <cell r="Q644" t="str">
            <v>500 Lightning</v>
          </cell>
        </row>
        <row r="645">
          <cell r="I645" t="str">
            <v>43214-Hwy 95</v>
          </cell>
          <cell r="Q645" t="str">
            <v>360 Other equipment installation/design</v>
          </cell>
        </row>
        <row r="646">
          <cell r="I646" t="str">
            <v>43214-Hwy 95</v>
          </cell>
          <cell r="Q646" t="str">
            <v>420 Tree growth</v>
          </cell>
        </row>
        <row r="647">
          <cell r="I647" t="str">
            <v>43214-Hwy 95</v>
          </cell>
          <cell r="Q647" t="str">
            <v>430 Tree failure from overhang or dead tree without ice/snow</v>
          </cell>
        </row>
        <row r="648">
          <cell r="I648" t="str">
            <v>43224-Calvert Heights</v>
          </cell>
          <cell r="Q648" t="str">
            <v>999 Cause unknown</v>
          </cell>
        </row>
        <row r="649">
          <cell r="I649" t="str">
            <v>43224-Calvert Heights</v>
          </cell>
          <cell r="Q649" t="str">
            <v>630 Squirrel</v>
          </cell>
        </row>
        <row r="650">
          <cell r="I650" t="str">
            <v>43224-Calvert Heights</v>
          </cell>
          <cell r="Q650" t="str">
            <v>630 Squirrel</v>
          </cell>
        </row>
        <row r="651">
          <cell r="I651" t="str">
            <v>43224-Calvert Heights</v>
          </cell>
          <cell r="Q651" t="str">
            <v>300 Material or equipment fault/failure</v>
          </cell>
        </row>
        <row r="652">
          <cell r="I652" t="str">
            <v>43224-Calvert Heights</v>
          </cell>
          <cell r="Q652" t="str">
            <v>600 Animal/bird</v>
          </cell>
        </row>
        <row r="653">
          <cell r="I653" t="str">
            <v>43224-Calvert Heights</v>
          </cell>
          <cell r="Q653" t="str">
            <v>630 Squirrel</v>
          </cell>
        </row>
        <row r="654">
          <cell r="I654" t="str">
            <v>43224-Calvert Heights</v>
          </cell>
          <cell r="Q654" t="str">
            <v>630 Squirrel</v>
          </cell>
        </row>
        <row r="655">
          <cell r="I655" t="str">
            <v>43224-Calvert Heights</v>
          </cell>
          <cell r="Q655" t="str">
            <v>999 Cause unknown</v>
          </cell>
        </row>
        <row r="656">
          <cell r="I656" t="str">
            <v>43224-Calvert Heights</v>
          </cell>
          <cell r="Q656" t="str">
            <v>690 Animal, other</v>
          </cell>
        </row>
        <row r="657">
          <cell r="I657" t="str">
            <v>43224-Calvert Heights</v>
          </cell>
          <cell r="Q657" t="str">
            <v>690 Animal, other</v>
          </cell>
        </row>
        <row r="658">
          <cell r="I658" t="str">
            <v>43224-Calvert Heights</v>
          </cell>
          <cell r="Q658" t="str">
            <v>999 Cause unknown</v>
          </cell>
        </row>
        <row r="659">
          <cell r="I659" t="str">
            <v>43224-Calvert Heights</v>
          </cell>
          <cell r="Q659" t="str">
            <v>110 Maintenance</v>
          </cell>
        </row>
        <row r="660">
          <cell r="I660" t="str">
            <v>43224-Calvert Heights</v>
          </cell>
          <cell r="Q660" t="str">
            <v>740 Public cuts tree</v>
          </cell>
        </row>
        <row r="661">
          <cell r="I661" t="str">
            <v>43224-Calvert Heights</v>
          </cell>
          <cell r="Q661" t="str">
            <v>999 Cause unknown</v>
          </cell>
        </row>
        <row r="662">
          <cell r="I662" t="str">
            <v>43224-Calvert Heights</v>
          </cell>
          <cell r="Q662" t="str">
            <v>500 Lightning</v>
          </cell>
        </row>
        <row r="663">
          <cell r="I663" t="str">
            <v>43224-Calvert Heights</v>
          </cell>
          <cell r="Q663" t="str">
            <v>300 Material or equipment fault/failure</v>
          </cell>
        </row>
        <row r="664">
          <cell r="I664" t="str">
            <v>43224-Calvert Heights</v>
          </cell>
          <cell r="Q664" t="str">
            <v>430 Tree failure from overhang or dead tree without ice/snow</v>
          </cell>
        </row>
        <row r="665">
          <cell r="I665" t="str">
            <v>43224-Calvert Heights</v>
          </cell>
          <cell r="Q665" t="str">
            <v>100 Construction</v>
          </cell>
        </row>
        <row r="666">
          <cell r="I666" t="str">
            <v>43224-Calvert Heights</v>
          </cell>
          <cell r="Q666" t="str">
            <v>600 Animal/bird</v>
          </cell>
        </row>
        <row r="667">
          <cell r="I667" t="str">
            <v>43224-Calvert Heights</v>
          </cell>
          <cell r="Q667" t="str">
            <v>999 Cause unknown</v>
          </cell>
        </row>
        <row r="668">
          <cell r="I668" t="str">
            <v>43224-Calvert Heights</v>
          </cell>
          <cell r="Q668" t="str">
            <v>430 Tree failure from overhang or dead tree without ice/snow</v>
          </cell>
        </row>
        <row r="669">
          <cell r="I669" t="str">
            <v>43224-Calvert Heights</v>
          </cell>
          <cell r="Q669" t="str">
            <v>430 Tree failure from overhang or dead tree without ice/snow</v>
          </cell>
        </row>
        <row r="670">
          <cell r="I670" t="str">
            <v>43224-Calvert Heights</v>
          </cell>
          <cell r="Q670" t="str">
            <v>500 Lightning</v>
          </cell>
        </row>
        <row r="671">
          <cell r="I671" t="str">
            <v>43224-Calvert Heights</v>
          </cell>
          <cell r="Q671" t="str">
            <v>999 Cause unknown</v>
          </cell>
        </row>
        <row r="672">
          <cell r="I672" t="str">
            <v>43224-Calvert Heights</v>
          </cell>
          <cell r="Q672" t="str">
            <v>999 Cause unknown</v>
          </cell>
        </row>
        <row r="673">
          <cell r="I673" t="str">
            <v>43224-Calvert Heights</v>
          </cell>
          <cell r="Q673" t="str">
            <v>300 Material or equipment fault/failure</v>
          </cell>
        </row>
        <row r="674">
          <cell r="I674" t="str">
            <v>43224-Calvert Heights</v>
          </cell>
          <cell r="Q674" t="str">
            <v>999 Cause unknown</v>
          </cell>
        </row>
        <row r="675">
          <cell r="I675" t="str">
            <v>43224-Calvert Heights</v>
          </cell>
          <cell r="Q675" t="str">
            <v>999 Cause unknown</v>
          </cell>
        </row>
        <row r="676">
          <cell r="I676" t="str">
            <v>43224-Calvert Heights</v>
          </cell>
          <cell r="Q676" t="str">
            <v>110 Maintenance</v>
          </cell>
        </row>
        <row r="677">
          <cell r="I677" t="str">
            <v>43234-Gilbertsville</v>
          </cell>
          <cell r="Q677" t="str">
            <v>999 Cause unknown</v>
          </cell>
        </row>
        <row r="678">
          <cell r="I678" t="str">
            <v>43234-Gilbertsville</v>
          </cell>
          <cell r="Q678" t="str">
            <v>630 Squirrel</v>
          </cell>
        </row>
        <row r="679">
          <cell r="I679" t="str">
            <v>43234-Gilbertsville</v>
          </cell>
          <cell r="Q679" t="str">
            <v>500 Lightning</v>
          </cell>
        </row>
        <row r="680">
          <cell r="I680" t="str">
            <v>43234-Gilbertsville</v>
          </cell>
          <cell r="Q680" t="str">
            <v>630 Squirrel</v>
          </cell>
        </row>
        <row r="681">
          <cell r="I681" t="str">
            <v>43234-Gilbertsville</v>
          </cell>
          <cell r="Q681" t="str">
            <v>790 Public, other</v>
          </cell>
        </row>
        <row r="682">
          <cell r="I682" t="str">
            <v>43234-Gilbertsville</v>
          </cell>
          <cell r="Q682" t="str">
            <v>790 Public, other</v>
          </cell>
        </row>
        <row r="683">
          <cell r="I683" t="str">
            <v>43234-Gilbertsville</v>
          </cell>
          <cell r="Q683" t="str">
            <v>430 Tree failure from overhang or dead tree without ice/snow</v>
          </cell>
        </row>
        <row r="684">
          <cell r="I684" t="str">
            <v>43234-Gilbertsville</v>
          </cell>
          <cell r="Q684" t="str">
            <v>435 Tree failure from outside of ROW</v>
          </cell>
        </row>
        <row r="685">
          <cell r="I685" t="str">
            <v>43234-Gilbertsville</v>
          </cell>
          <cell r="Q685" t="str">
            <v>110 Maintenance</v>
          </cell>
        </row>
        <row r="686">
          <cell r="I686" t="str">
            <v>43234-Gilbertsville</v>
          </cell>
          <cell r="Q686" t="str">
            <v>300 Material or equipment fault/failure</v>
          </cell>
        </row>
        <row r="687">
          <cell r="I687" t="str">
            <v>43234-Gilbertsville</v>
          </cell>
          <cell r="Q687" t="str">
            <v>110 Maintenance</v>
          </cell>
        </row>
        <row r="688">
          <cell r="I688" t="str">
            <v>43234-Gilbertsville</v>
          </cell>
          <cell r="Q688" t="str">
            <v>110 Maintenance</v>
          </cell>
        </row>
        <row r="689">
          <cell r="I689" t="str">
            <v>43244-Industrial Park</v>
          </cell>
          <cell r="Q689" t="str">
            <v>300 Material or equipment fault/failure</v>
          </cell>
        </row>
        <row r="690">
          <cell r="I690" t="str">
            <v>43244-Industrial Park</v>
          </cell>
          <cell r="Q690" t="str">
            <v>999 Cause unknown</v>
          </cell>
        </row>
        <row r="691">
          <cell r="I691" t="str">
            <v>43244-Industrial Park</v>
          </cell>
          <cell r="Q691" t="str">
            <v>500 Lightning</v>
          </cell>
        </row>
        <row r="692">
          <cell r="I692" t="str">
            <v>45234-Vulcan1 Rock Crushe</v>
          </cell>
          <cell r="Q692" t="str">
            <v>500 Lightning</v>
          </cell>
        </row>
        <row r="693">
          <cell r="I693" t="str">
            <v>45234-Vulcan1 Rock Crushe</v>
          </cell>
          <cell r="Q693" t="str">
            <v>110 Maintenance</v>
          </cell>
        </row>
        <row r="694">
          <cell r="I694" t="str">
            <v>45234-Vulcan1 Rock Crushe</v>
          </cell>
          <cell r="Q694" t="str">
            <v>110 Maintenance</v>
          </cell>
        </row>
        <row r="695">
          <cell r="I695" t="str">
            <v>45234-Vulcan1 Rock Crushe</v>
          </cell>
          <cell r="Q695" t="str">
            <v>999 Cause unknown</v>
          </cell>
        </row>
        <row r="696">
          <cell r="I696" t="str">
            <v>45234-Vulcan1 Rock Crushe</v>
          </cell>
          <cell r="Q696" t="str">
            <v>999 Cause unknown</v>
          </cell>
        </row>
        <row r="697">
          <cell r="I697" t="str">
            <v>45234-Vulcan1 Rock Crushe</v>
          </cell>
          <cell r="Q697" t="str">
            <v>300 Material or equipment fault/failure</v>
          </cell>
        </row>
        <row r="698">
          <cell r="I698" t="str">
            <v>45244-Kinder Morgan 1</v>
          </cell>
          <cell r="Q698" t="str">
            <v>300 Material or equipment fault/failure</v>
          </cell>
        </row>
        <row r="699">
          <cell r="I699" t="str">
            <v>45244-Kinder Morgan 1</v>
          </cell>
          <cell r="Q699" t="str">
            <v>100 Construction</v>
          </cell>
        </row>
        <row r="700">
          <cell r="I700" t="str">
            <v>45244-Kinder Morgan 1</v>
          </cell>
          <cell r="Q700" t="str">
            <v>600 Animal/bird</v>
          </cell>
        </row>
        <row r="701">
          <cell r="I701" t="str">
            <v>45244-Kinder Morgan 1</v>
          </cell>
          <cell r="Q701" t="str">
            <v>500 Lightning</v>
          </cell>
        </row>
        <row r="702">
          <cell r="I702" t="str">
            <v>45244-Kinder Morgan 1</v>
          </cell>
          <cell r="Q702" t="str">
            <v>110 Maintenance</v>
          </cell>
        </row>
        <row r="703">
          <cell r="I703" t="str">
            <v>45244-Kinder Morgan 1</v>
          </cell>
          <cell r="Q703" t="str">
            <v>690 Animal, other</v>
          </cell>
        </row>
        <row r="704">
          <cell r="I704" t="str">
            <v>45244-Kinder Morgan 1</v>
          </cell>
          <cell r="Q704" t="str">
            <v>430 Tree failure from overhang or dead tree without ice/snow</v>
          </cell>
        </row>
        <row r="705">
          <cell r="I705" t="str">
            <v>45254-Vulcan 2 Hwy 62</v>
          </cell>
          <cell r="Q705" t="str">
            <v>110 Maintenance</v>
          </cell>
        </row>
        <row r="706">
          <cell r="I706" t="str">
            <v>45254-Vulcan 2 Hwy 62</v>
          </cell>
          <cell r="Q706" t="str">
            <v>110 Maintenance</v>
          </cell>
        </row>
        <row r="707">
          <cell r="I707" t="str">
            <v>47214-Hinkleville</v>
          </cell>
          <cell r="Q707" t="str">
            <v>999 Cause unknown</v>
          </cell>
        </row>
        <row r="708">
          <cell r="I708" t="str">
            <v>47214-Hinkleville</v>
          </cell>
          <cell r="Q708" t="str">
            <v>999 Cause unknown</v>
          </cell>
        </row>
        <row r="709">
          <cell r="I709" t="str">
            <v>47214-Hinkleville</v>
          </cell>
          <cell r="Q709" t="str">
            <v>000 Power supply</v>
          </cell>
        </row>
        <row r="710">
          <cell r="I710" t="str">
            <v>47214-Hinkleville</v>
          </cell>
          <cell r="Q710" t="str">
            <v>300 Material or equipment fault/failure</v>
          </cell>
        </row>
        <row r="711">
          <cell r="I711" t="str">
            <v>47214-Hinkleville</v>
          </cell>
          <cell r="Q711" t="str">
            <v>999 Cause unknown</v>
          </cell>
        </row>
        <row r="712">
          <cell r="I712" t="str">
            <v>47214-Hinkleville</v>
          </cell>
          <cell r="Q712" t="str">
            <v>110 Maintenance</v>
          </cell>
        </row>
        <row r="713">
          <cell r="I713" t="str">
            <v>47214-Hinkleville</v>
          </cell>
          <cell r="Q713" t="str">
            <v>110 Maintenance</v>
          </cell>
        </row>
        <row r="714">
          <cell r="I714" t="str">
            <v>47214-Hinkleville</v>
          </cell>
          <cell r="Q714" t="str">
            <v>110 Maintenance</v>
          </cell>
        </row>
        <row r="715">
          <cell r="I715" t="str">
            <v>47214-Hinkleville</v>
          </cell>
          <cell r="Q715" t="str">
            <v>110 Maintenance</v>
          </cell>
        </row>
        <row r="716">
          <cell r="I716" t="str">
            <v>47214-Hinkleville</v>
          </cell>
          <cell r="Q716" t="str">
            <v>999 Cause unknown</v>
          </cell>
        </row>
        <row r="717">
          <cell r="I717" t="str">
            <v>47214-Hinkleville</v>
          </cell>
          <cell r="Q717" t="str">
            <v>100 Construction</v>
          </cell>
        </row>
        <row r="718">
          <cell r="I718" t="str">
            <v>47214-Hinkleville</v>
          </cell>
          <cell r="Q718" t="str">
            <v>500 Lightning</v>
          </cell>
        </row>
        <row r="719">
          <cell r="I719" t="str">
            <v>47214-Hinkleville</v>
          </cell>
          <cell r="Q719" t="str">
            <v>430 Tree failure from overhang or dead tree without ice/snow</v>
          </cell>
        </row>
        <row r="720">
          <cell r="I720" t="str">
            <v>47224-US 286 East Gage</v>
          </cell>
          <cell r="Q720" t="str">
            <v>999 Cause unknown</v>
          </cell>
        </row>
        <row r="721">
          <cell r="I721" t="str">
            <v>47224-US 286 East Gage</v>
          </cell>
          <cell r="Q721" t="str">
            <v>600 Animal/bird</v>
          </cell>
        </row>
        <row r="722">
          <cell r="I722" t="str">
            <v>47224-US 286 East Gage</v>
          </cell>
          <cell r="Q722" t="str">
            <v>500 Lightning</v>
          </cell>
        </row>
        <row r="723">
          <cell r="I723" t="str">
            <v>47224-US 286 East Gage</v>
          </cell>
          <cell r="Q723" t="str">
            <v>000 Power supply</v>
          </cell>
        </row>
        <row r="724">
          <cell r="I724" t="str">
            <v>47224-US 286 East Gage</v>
          </cell>
          <cell r="Q724" t="str">
            <v>630 Squirrel</v>
          </cell>
        </row>
        <row r="725">
          <cell r="I725" t="str">
            <v>47224-US 286 East Gage</v>
          </cell>
          <cell r="Q725" t="str">
            <v>110 Maintenance</v>
          </cell>
        </row>
        <row r="726">
          <cell r="I726" t="str">
            <v>47224-US 286 East Gage</v>
          </cell>
          <cell r="Q726" t="str">
            <v>100 Construction</v>
          </cell>
        </row>
        <row r="727">
          <cell r="I727" t="str">
            <v>47224-US 286 East Gage</v>
          </cell>
          <cell r="Q727" t="str">
            <v>110 Maintenance</v>
          </cell>
        </row>
        <row r="728">
          <cell r="I728" t="str">
            <v>47224-US 286 East Gage</v>
          </cell>
          <cell r="Q728" t="str">
            <v>110 Maintenance</v>
          </cell>
        </row>
        <row r="729">
          <cell r="I729" t="str">
            <v>47224-US 286 East Gage</v>
          </cell>
          <cell r="Q729" t="str">
            <v>999 Cause unknown</v>
          </cell>
        </row>
        <row r="730">
          <cell r="I730" t="str">
            <v>47224-US 286 East Gage</v>
          </cell>
          <cell r="Q730" t="str">
            <v>100 Construction</v>
          </cell>
        </row>
        <row r="731">
          <cell r="I731" t="str">
            <v>47224-US 286 East Gage</v>
          </cell>
          <cell r="Q731" t="str">
            <v>110 Maintenance</v>
          </cell>
        </row>
        <row r="732">
          <cell r="I732" t="str">
            <v>47224-US 286 East Gage</v>
          </cell>
          <cell r="Q732" t="str">
            <v>110 Maintenance</v>
          </cell>
        </row>
        <row r="733">
          <cell r="I733" t="str">
            <v>47224-US 286 East Gage</v>
          </cell>
          <cell r="Q733" t="str">
            <v>110 Maintenance</v>
          </cell>
        </row>
        <row r="734">
          <cell r="I734" t="str">
            <v>47224-US 286 East Gage</v>
          </cell>
          <cell r="Q734" t="str">
            <v>110 Maintenance</v>
          </cell>
        </row>
        <row r="735">
          <cell r="I735" t="str">
            <v>47224-US 286 East Gage</v>
          </cell>
          <cell r="Q735" t="str">
            <v>110 Maintenance</v>
          </cell>
        </row>
        <row r="736">
          <cell r="I736" t="str">
            <v>47224-US 286 East Gage</v>
          </cell>
          <cell r="Q736" t="str">
            <v>630 Squirrel</v>
          </cell>
        </row>
        <row r="737">
          <cell r="I737" t="str">
            <v>47224-US 286 East Gage</v>
          </cell>
          <cell r="Q737" t="str">
            <v>500 Lightning</v>
          </cell>
        </row>
        <row r="738">
          <cell r="I738" t="str">
            <v>47224-US 286 East Gage</v>
          </cell>
          <cell r="Q738" t="str">
            <v>420 Tree growth</v>
          </cell>
        </row>
        <row r="739">
          <cell r="I739" t="str">
            <v>47224-US 286 East Gage</v>
          </cell>
          <cell r="Q739" t="str">
            <v>500 Lightning</v>
          </cell>
        </row>
        <row r="740">
          <cell r="I740" t="str">
            <v>47224-US 286 East Gage</v>
          </cell>
          <cell r="Q740" t="str">
            <v>999 Cause unknown</v>
          </cell>
        </row>
        <row r="741">
          <cell r="I741" t="str">
            <v>47224-US 286 East Gage</v>
          </cell>
          <cell r="Q741" t="str">
            <v>110 Maintenance</v>
          </cell>
        </row>
        <row r="742">
          <cell r="I742" t="str">
            <v>47224-US 286 East Gage</v>
          </cell>
          <cell r="Q742" t="str">
            <v>420 Tree growth</v>
          </cell>
        </row>
        <row r="743">
          <cell r="I743" t="str">
            <v>47234-Blandville</v>
          </cell>
          <cell r="Q743" t="str">
            <v>000 Power supply</v>
          </cell>
        </row>
        <row r="744">
          <cell r="I744" t="str">
            <v>47234-Blandville</v>
          </cell>
          <cell r="Q744" t="str">
            <v>630 Squirrel</v>
          </cell>
        </row>
        <row r="745">
          <cell r="I745" t="str">
            <v>47234-Blandville</v>
          </cell>
          <cell r="Q745" t="str">
            <v>435 Tree failure from outside of ROW</v>
          </cell>
        </row>
        <row r="746">
          <cell r="I746" t="str">
            <v>47234-Blandville</v>
          </cell>
          <cell r="Q746" t="str">
            <v>430 Tree failure from overhang or dead tree without ice/snow</v>
          </cell>
        </row>
        <row r="747">
          <cell r="I747" t="str">
            <v>47234-Blandville</v>
          </cell>
          <cell r="Q747" t="str">
            <v>435 Tree failure from outside of ROW</v>
          </cell>
        </row>
        <row r="748">
          <cell r="I748" t="str">
            <v>47234-Blandville</v>
          </cell>
          <cell r="Q748" t="str">
            <v>435 Tree failure from outside of ROW</v>
          </cell>
        </row>
        <row r="749">
          <cell r="I749" t="str">
            <v>47234-Blandville</v>
          </cell>
          <cell r="Q749" t="str">
            <v>500 Lightning</v>
          </cell>
        </row>
        <row r="750">
          <cell r="I750" t="str">
            <v>47234-Blandville</v>
          </cell>
          <cell r="Q750" t="str">
            <v>420 Tree growth</v>
          </cell>
        </row>
        <row r="751">
          <cell r="I751" t="str">
            <v>47234-Blandville</v>
          </cell>
          <cell r="Q751" t="str">
            <v>300 Material or equipment fault/failure</v>
          </cell>
        </row>
        <row r="752">
          <cell r="I752" t="str">
            <v>47234-Blandville</v>
          </cell>
          <cell r="Q752" t="str">
            <v>710 Motor vehicle</v>
          </cell>
        </row>
        <row r="753">
          <cell r="I753" t="str">
            <v>47234-Blandville</v>
          </cell>
          <cell r="Q753" t="str">
            <v>999 Cause unknown</v>
          </cell>
        </row>
        <row r="754">
          <cell r="I754" t="str">
            <v>47234-Blandville</v>
          </cell>
          <cell r="Q754" t="str">
            <v>630 Squirrel</v>
          </cell>
        </row>
        <row r="755">
          <cell r="I755" t="str">
            <v>47234-Blandville</v>
          </cell>
          <cell r="Q755" t="str">
            <v>999 Cause unknown</v>
          </cell>
        </row>
        <row r="756">
          <cell r="I756" t="str">
            <v>47234-Blandville</v>
          </cell>
          <cell r="Q756" t="str">
            <v>740 Public cuts tree</v>
          </cell>
        </row>
        <row r="757">
          <cell r="I757" t="str">
            <v>47234-Blandville</v>
          </cell>
          <cell r="Q757" t="str">
            <v>730 Fire</v>
          </cell>
        </row>
        <row r="758">
          <cell r="I758" t="str">
            <v>47234-Blandville</v>
          </cell>
          <cell r="Q758" t="str">
            <v>630 Squirrel</v>
          </cell>
        </row>
        <row r="759">
          <cell r="I759" t="str">
            <v>47234-Blandville</v>
          </cell>
          <cell r="Q759" t="str">
            <v>430 Tree failure from overhang or dead tree without ice/snow</v>
          </cell>
        </row>
        <row r="760">
          <cell r="I760" t="str">
            <v>47234-Blandville</v>
          </cell>
          <cell r="Q760" t="str">
            <v>435 Tree failure from outside of ROW</v>
          </cell>
        </row>
        <row r="761">
          <cell r="I761" t="str">
            <v>47244-Wickliffe</v>
          </cell>
          <cell r="Q761" t="str">
            <v>360 Other equipment installation/design</v>
          </cell>
        </row>
        <row r="762">
          <cell r="I762" t="str">
            <v>47244-Wickliffe</v>
          </cell>
          <cell r="Q762" t="str">
            <v>300 Material or equipment fault/failure</v>
          </cell>
        </row>
        <row r="763">
          <cell r="I763" t="str">
            <v>47244-Wickliffe</v>
          </cell>
          <cell r="Q763" t="str">
            <v>630 Squirrel</v>
          </cell>
        </row>
        <row r="764">
          <cell r="I764" t="str">
            <v>47244-Wickliffe</v>
          </cell>
          <cell r="Q764" t="str">
            <v>435 Tree failure from outside of ROW</v>
          </cell>
        </row>
        <row r="765">
          <cell r="I765" t="str">
            <v>47244-Wickliffe</v>
          </cell>
          <cell r="Q765" t="str">
            <v>000 Power supply</v>
          </cell>
        </row>
        <row r="766">
          <cell r="I766" t="str">
            <v>47244-Wickliffe</v>
          </cell>
          <cell r="Q766" t="str">
            <v>435 Tree failure from outside of ROW</v>
          </cell>
        </row>
        <row r="767">
          <cell r="I767" t="str">
            <v>47244-Wickliffe</v>
          </cell>
          <cell r="Q767" t="str">
            <v>430 Tree failure from overhang or dead tree without ice/snow</v>
          </cell>
        </row>
        <row r="768">
          <cell r="I768" t="str">
            <v>47244-Wickliffe</v>
          </cell>
          <cell r="Q768" t="str">
            <v>430 Tree failure from overhang or dead tree without ice/snow</v>
          </cell>
        </row>
        <row r="769">
          <cell r="I769" t="str">
            <v>47244-Wickliffe</v>
          </cell>
          <cell r="Q769" t="str">
            <v>430 Tree failure from overhang or dead tree without ice/snow</v>
          </cell>
        </row>
        <row r="770">
          <cell r="I770" t="str">
            <v>47244-Wickliffe</v>
          </cell>
          <cell r="Q770" t="str">
            <v>430 Tree failure from overhang or dead tree without ice/snow</v>
          </cell>
        </row>
        <row r="771">
          <cell r="I771" t="str">
            <v>47244-Wickliffe</v>
          </cell>
          <cell r="Q771" t="str">
            <v>630 Squirrel</v>
          </cell>
        </row>
        <row r="772">
          <cell r="I772" t="str">
            <v>47244-Wickliffe</v>
          </cell>
          <cell r="Q772" t="str">
            <v>430 Tree failure from overhang or dead tree without ice/snow</v>
          </cell>
        </row>
        <row r="773">
          <cell r="I773" t="str">
            <v>47244-Wickliffe</v>
          </cell>
          <cell r="Q773" t="str">
            <v>999 Cause unknown</v>
          </cell>
        </row>
        <row r="774">
          <cell r="I774" t="str">
            <v>47244-Wickliffe</v>
          </cell>
          <cell r="Q774" t="str">
            <v>300 Material or equipment fault/failure</v>
          </cell>
        </row>
        <row r="775">
          <cell r="I775" t="str">
            <v>47244-Wickliffe</v>
          </cell>
          <cell r="Q775" t="str">
            <v>300 Material or equipment fault/failure</v>
          </cell>
        </row>
        <row r="776">
          <cell r="I776" t="str">
            <v>47244-Wickliffe</v>
          </cell>
          <cell r="Q776" t="str">
            <v>600 Animal/bird</v>
          </cell>
        </row>
        <row r="777">
          <cell r="I777" t="str">
            <v>47244-Wickliffe</v>
          </cell>
          <cell r="Q777" t="str">
            <v>600 Animal/bird</v>
          </cell>
        </row>
        <row r="778">
          <cell r="I778" t="str">
            <v>47244-Wickliffe</v>
          </cell>
          <cell r="Q778" t="str">
            <v>500 Lightning</v>
          </cell>
        </row>
        <row r="779">
          <cell r="I779" t="str">
            <v>47244-Wickliffe</v>
          </cell>
          <cell r="Q779" t="str">
            <v>690 Animal, other</v>
          </cell>
        </row>
        <row r="780">
          <cell r="I780" t="str">
            <v>47244-Wickliffe</v>
          </cell>
          <cell r="Q780" t="str">
            <v>420 Tree growth</v>
          </cell>
        </row>
        <row r="781">
          <cell r="I781" t="str">
            <v>47244-Wickliffe</v>
          </cell>
          <cell r="Q781" t="str">
            <v>500 Lightning</v>
          </cell>
        </row>
        <row r="782">
          <cell r="I782" t="str">
            <v>47244-Wickliffe</v>
          </cell>
          <cell r="Q782" t="str">
            <v>999 Cause unknown</v>
          </cell>
        </row>
        <row r="783">
          <cell r="I783" t="str">
            <v>47244-Wickliffe</v>
          </cell>
          <cell r="Q783" t="str">
            <v>790 Public, other</v>
          </cell>
        </row>
        <row r="784">
          <cell r="I784" t="str">
            <v>47244-Wickliffe</v>
          </cell>
          <cell r="Q784" t="str">
            <v>100 Construction</v>
          </cell>
        </row>
        <row r="785">
          <cell r="I785" t="str">
            <v>47244-Wickliffe</v>
          </cell>
          <cell r="Q785" t="str">
            <v>110 Maintenance</v>
          </cell>
        </row>
        <row r="786">
          <cell r="I786" t="str">
            <v>47244-Wickliffe</v>
          </cell>
          <cell r="Q786" t="str">
            <v>110 Maintenance</v>
          </cell>
        </row>
        <row r="787">
          <cell r="I787" t="str">
            <v>47254-Slater</v>
          </cell>
          <cell r="Q787" t="str">
            <v>999 Cause unknown</v>
          </cell>
        </row>
        <row r="788">
          <cell r="I788" t="str">
            <v>47254-Slater</v>
          </cell>
          <cell r="Q788" t="str">
            <v>700 Customer-caused</v>
          </cell>
        </row>
        <row r="789">
          <cell r="I789" t="str">
            <v>47254-Slater</v>
          </cell>
          <cell r="Q789" t="str">
            <v>000 Power supply</v>
          </cell>
        </row>
        <row r="790">
          <cell r="I790" t="str">
            <v>47254-Slater</v>
          </cell>
          <cell r="Q790" t="str">
            <v>999 Cause unknown</v>
          </cell>
        </row>
        <row r="791">
          <cell r="I791" t="str">
            <v>47254-Slater</v>
          </cell>
          <cell r="Q791" t="str">
            <v>740 Public cuts tree</v>
          </cell>
        </row>
        <row r="792">
          <cell r="I792" t="str">
            <v>47254-Slater</v>
          </cell>
          <cell r="Q792" t="str">
            <v>690 Animal, other</v>
          </cell>
        </row>
        <row r="793">
          <cell r="I793" t="str">
            <v>47254-Slater</v>
          </cell>
          <cell r="Q793" t="str">
            <v>630 Squirrel</v>
          </cell>
        </row>
        <row r="794">
          <cell r="I794" t="str">
            <v>47254-Slater</v>
          </cell>
          <cell r="Q794" t="str">
            <v>999 Cause unknown</v>
          </cell>
        </row>
        <row r="795">
          <cell r="I795" t="str">
            <v>47254-Slater</v>
          </cell>
          <cell r="Q795" t="str">
            <v>630 Squirrel</v>
          </cell>
        </row>
        <row r="796">
          <cell r="I796" t="str">
            <v>47254-Slater</v>
          </cell>
          <cell r="Q796" t="str">
            <v>500 Lightning</v>
          </cell>
        </row>
        <row r="797">
          <cell r="I797" t="str">
            <v>47254-Slater</v>
          </cell>
          <cell r="Q797" t="str">
            <v>430 Tree failure from overhang or dead tree without ice/snow</v>
          </cell>
        </row>
        <row r="798">
          <cell r="I798" t="str">
            <v>47254-Slater</v>
          </cell>
          <cell r="Q798" t="str">
            <v>430 Tree failure from overhang or dead tree without ice/snow</v>
          </cell>
        </row>
        <row r="799">
          <cell r="I799" t="str">
            <v>47254-Slater</v>
          </cell>
          <cell r="Q799" t="str">
            <v>110 Maintenance</v>
          </cell>
        </row>
        <row r="800">
          <cell r="I800" t="str">
            <v>47254-Slater</v>
          </cell>
          <cell r="Q800" t="str">
            <v>430 Tree failure from overhang or dead tree without ice/snow</v>
          </cell>
        </row>
        <row r="801">
          <cell r="I801" t="str">
            <v>47254-Slater</v>
          </cell>
          <cell r="Q801" t="str">
            <v>500 Lightning</v>
          </cell>
        </row>
        <row r="802">
          <cell r="I802" t="str">
            <v>47254-Slater</v>
          </cell>
          <cell r="Q802" t="str">
            <v>420 Tree growth</v>
          </cell>
        </row>
        <row r="803">
          <cell r="I803" t="str">
            <v>47254-Slater</v>
          </cell>
          <cell r="Q803" t="str">
            <v>110 Maintenance</v>
          </cell>
        </row>
        <row r="804">
          <cell r="I804" t="str">
            <v>47254-Slater</v>
          </cell>
          <cell r="Q804" t="str">
            <v>999 Cause unknown</v>
          </cell>
        </row>
        <row r="805">
          <cell r="I805" t="str">
            <v>47254-Slater</v>
          </cell>
          <cell r="Q805" t="str">
            <v>540 Storm</v>
          </cell>
        </row>
        <row r="806">
          <cell r="I806" t="str">
            <v>47254-Slater</v>
          </cell>
          <cell r="Q806" t="str">
            <v>500 Lightning</v>
          </cell>
        </row>
        <row r="807">
          <cell r="I807" t="str">
            <v>47254-Slater</v>
          </cell>
          <cell r="Q807" t="str">
            <v>999 Cause unknown</v>
          </cell>
        </row>
        <row r="808">
          <cell r="I808" t="str">
            <v>47254-Slater</v>
          </cell>
          <cell r="Q808" t="str">
            <v>100 Construction</v>
          </cell>
        </row>
        <row r="809">
          <cell r="I809" t="str">
            <v>47254-Slater</v>
          </cell>
          <cell r="Q809" t="str">
            <v>500 Lightning</v>
          </cell>
        </row>
        <row r="810">
          <cell r="I810" t="str">
            <v>47254-Slater</v>
          </cell>
          <cell r="Q810" t="str">
            <v>110 Maintenance</v>
          </cell>
        </row>
        <row r="811">
          <cell r="I811" t="str">
            <v>47254-Slater</v>
          </cell>
          <cell r="Q811" t="str">
            <v>715 Farming Equipment</v>
          </cell>
        </row>
        <row r="812">
          <cell r="I812" t="str">
            <v>47254-Slater</v>
          </cell>
          <cell r="Q812" t="str">
            <v>100 Construction</v>
          </cell>
        </row>
        <row r="813">
          <cell r="I813" t="str">
            <v>47254-Slater</v>
          </cell>
          <cell r="Q813" t="str">
            <v>110 Maintenance</v>
          </cell>
        </row>
        <row r="814">
          <cell r="I814" t="str">
            <v>49214-Blandville</v>
          </cell>
          <cell r="Q814" t="str">
            <v>600 Animal/bird</v>
          </cell>
        </row>
        <row r="815">
          <cell r="I815" t="str">
            <v>49214-Blandville</v>
          </cell>
          <cell r="Q815" t="str">
            <v>500 Lightning</v>
          </cell>
        </row>
        <row r="816">
          <cell r="I816" t="str">
            <v>49214-Blandville</v>
          </cell>
          <cell r="Q816" t="str">
            <v>470 Borrower crew cuts tree</v>
          </cell>
        </row>
        <row r="817">
          <cell r="I817" t="str">
            <v>49214-Blandville</v>
          </cell>
          <cell r="Q817" t="str">
            <v>470 Borrower crew cuts tree</v>
          </cell>
        </row>
        <row r="818">
          <cell r="I818" t="str">
            <v>49214-Blandville</v>
          </cell>
          <cell r="Q818" t="str">
            <v>500 Lightning</v>
          </cell>
        </row>
        <row r="819">
          <cell r="I819" t="str">
            <v>49214-Blandville</v>
          </cell>
          <cell r="Q819" t="str">
            <v>999 Cause unknown</v>
          </cell>
        </row>
        <row r="820">
          <cell r="I820" t="str">
            <v>49224-Lovelaceville</v>
          </cell>
          <cell r="Q820" t="str">
            <v>710 Motor vehicle</v>
          </cell>
        </row>
        <row r="821">
          <cell r="I821" t="str">
            <v>49224-Lovelaceville</v>
          </cell>
          <cell r="Q821" t="str">
            <v>760 Switching error or caused by construction or maintenance</v>
          </cell>
        </row>
        <row r="822">
          <cell r="I822" t="str">
            <v>49224-Lovelaceville</v>
          </cell>
          <cell r="Q822" t="str">
            <v>430 Tree failure from overhang or dead tree without ice/snow</v>
          </cell>
        </row>
        <row r="823">
          <cell r="I823" t="str">
            <v>49224-Lovelaceville</v>
          </cell>
          <cell r="Q823" t="str">
            <v>715 Farming Equipment</v>
          </cell>
        </row>
        <row r="824">
          <cell r="I824" t="str">
            <v>49224-Lovelaceville</v>
          </cell>
          <cell r="Q824" t="str">
            <v>110 Maintenance</v>
          </cell>
        </row>
        <row r="825">
          <cell r="I825" t="str">
            <v>49224-Lovelaceville</v>
          </cell>
          <cell r="Q825" t="str">
            <v>420 Tree growth</v>
          </cell>
        </row>
        <row r="826">
          <cell r="I826" t="str">
            <v>49224-Lovelaceville</v>
          </cell>
          <cell r="Q826" t="str">
            <v>110 Maintenance</v>
          </cell>
        </row>
        <row r="827">
          <cell r="I827" t="str">
            <v>49224-Lovelaceville</v>
          </cell>
          <cell r="Q827" t="str">
            <v>110 Maintenance</v>
          </cell>
        </row>
        <row r="828">
          <cell r="I828" t="str">
            <v>49224-Lovelaceville</v>
          </cell>
          <cell r="Q828" t="str">
            <v>110 Maintenance</v>
          </cell>
        </row>
        <row r="829">
          <cell r="I829" t="str">
            <v>49224-Lovelaceville</v>
          </cell>
          <cell r="Q829" t="str">
            <v>100 Construction</v>
          </cell>
        </row>
        <row r="830">
          <cell r="I830" t="str">
            <v>49224-Lovelaceville</v>
          </cell>
          <cell r="Q830" t="str">
            <v>999 Cause unknown</v>
          </cell>
        </row>
        <row r="831">
          <cell r="I831" t="str">
            <v>49224-Lovelaceville</v>
          </cell>
          <cell r="Q831" t="str">
            <v>420 Tree growth</v>
          </cell>
        </row>
        <row r="832">
          <cell r="I832" t="str">
            <v>49224-Lovelaceville</v>
          </cell>
          <cell r="Q832" t="str">
            <v>500 Lightning</v>
          </cell>
        </row>
        <row r="833">
          <cell r="I833" t="str">
            <v>49224-Lovelaceville</v>
          </cell>
          <cell r="Q833" t="str">
            <v>110 Maintenance</v>
          </cell>
        </row>
        <row r="834">
          <cell r="I834" t="str">
            <v>49224-Lovelaceville</v>
          </cell>
          <cell r="Q834" t="str">
            <v>110 Maintenance</v>
          </cell>
        </row>
        <row r="835">
          <cell r="I835" t="str">
            <v>49224-Lovelaceville</v>
          </cell>
          <cell r="Q835" t="str">
            <v>510 Wind, not trees</v>
          </cell>
        </row>
        <row r="836">
          <cell r="I836" t="str">
            <v>49224-Lovelaceville</v>
          </cell>
          <cell r="Q836" t="str">
            <v>630 Squirrel</v>
          </cell>
        </row>
        <row r="837">
          <cell r="I837" t="str">
            <v>49224-Lovelaceville</v>
          </cell>
          <cell r="Q837" t="str">
            <v>110 Maintenance</v>
          </cell>
        </row>
        <row r="838">
          <cell r="I838" t="str">
            <v>49224-Lovelaceville</v>
          </cell>
          <cell r="Q838" t="str">
            <v>999 Cause unknown</v>
          </cell>
        </row>
        <row r="839">
          <cell r="I839" t="str">
            <v>49234-Cunningham</v>
          </cell>
          <cell r="Q839" t="str">
            <v>540 Storm</v>
          </cell>
        </row>
        <row r="840">
          <cell r="I840" t="str">
            <v>49234-Cunningham</v>
          </cell>
          <cell r="Q840" t="str">
            <v>740 Public cuts tree</v>
          </cell>
        </row>
        <row r="841">
          <cell r="I841" t="str">
            <v>49234-Cunningham</v>
          </cell>
          <cell r="Q841" t="str">
            <v>435 Tree failure from outside of ROW</v>
          </cell>
        </row>
        <row r="842">
          <cell r="I842" t="str">
            <v>49234-Cunningham</v>
          </cell>
          <cell r="Q842" t="str">
            <v>300 Material or equipment fault/failure</v>
          </cell>
        </row>
        <row r="843">
          <cell r="I843" t="str">
            <v>49234-Cunningham</v>
          </cell>
          <cell r="Q843" t="str">
            <v>110 Maintenance</v>
          </cell>
        </row>
        <row r="844">
          <cell r="I844" t="str">
            <v>49234-Cunningham</v>
          </cell>
          <cell r="Q844" t="str">
            <v>110 Maintenance</v>
          </cell>
        </row>
        <row r="845">
          <cell r="I845" t="str">
            <v>49234-Cunningham</v>
          </cell>
          <cell r="Q845" t="str">
            <v>110 Maintenance</v>
          </cell>
        </row>
        <row r="846">
          <cell r="I846" t="str">
            <v>49234-Cunningham</v>
          </cell>
          <cell r="Q846" t="str">
            <v>110 Maintenance</v>
          </cell>
        </row>
        <row r="847">
          <cell r="I847" t="str">
            <v>49234-Cunningham</v>
          </cell>
          <cell r="Q847" t="str">
            <v>690 Animal, other</v>
          </cell>
        </row>
        <row r="848">
          <cell r="I848" t="str">
            <v>49234-Cunningham</v>
          </cell>
          <cell r="Q848" t="str">
            <v>490 Maintenance, other</v>
          </cell>
        </row>
        <row r="849">
          <cell r="I849" t="str">
            <v>49234-Cunningham</v>
          </cell>
          <cell r="Q849" t="str">
            <v>999 Cause unknown</v>
          </cell>
        </row>
        <row r="850">
          <cell r="I850" t="str">
            <v>49234-Cunningham</v>
          </cell>
          <cell r="Q850" t="str">
            <v>110 Maintenance</v>
          </cell>
        </row>
        <row r="851">
          <cell r="I851" t="str">
            <v>49234-Cunningham</v>
          </cell>
          <cell r="Q851" t="str">
            <v>999 Cause unknown</v>
          </cell>
        </row>
        <row r="852">
          <cell r="I852" t="str">
            <v>49234-Cunningham</v>
          </cell>
          <cell r="Q852" t="str">
            <v>110 Maintenance</v>
          </cell>
        </row>
        <row r="853">
          <cell r="I853" t="str">
            <v>49234-Cunningham</v>
          </cell>
          <cell r="Q853" t="str">
            <v>110 Maintenance</v>
          </cell>
        </row>
        <row r="854">
          <cell r="I854" t="str">
            <v>49234-Cunningham</v>
          </cell>
          <cell r="Q854" t="str">
            <v>100 Construction</v>
          </cell>
        </row>
        <row r="855">
          <cell r="I855" t="str">
            <v>49234-Cunningham</v>
          </cell>
          <cell r="Q855" t="str">
            <v>110 Maintenance</v>
          </cell>
        </row>
        <row r="856">
          <cell r="I856" t="str">
            <v>49234-Cunningham</v>
          </cell>
          <cell r="Q856" t="str">
            <v>999 Cause unknown</v>
          </cell>
        </row>
        <row r="857">
          <cell r="I857" t="str">
            <v>49234-Cunningham</v>
          </cell>
          <cell r="Q857" t="str">
            <v>435 Tree failure from outside of ROW</v>
          </cell>
        </row>
        <row r="858">
          <cell r="I858" t="str">
            <v>49234-Cunningham</v>
          </cell>
          <cell r="Q858" t="str">
            <v>110 Maintenance</v>
          </cell>
        </row>
        <row r="859">
          <cell r="I859" t="str">
            <v>49234-Cunningham</v>
          </cell>
          <cell r="Q859" t="str">
            <v>100 Construction</v>
          </cell>
        </row>
        <row r="860">
          <cell r="I860" t="str">
            <v>49234-Cunningham</v>
          </cell>
          <cell r="Q860" t="str">
            <v>110 Maintenance</v>
          </cell>
        </row>
        <row r="861">
          <cell r="I861" t="str">
            <v>49234-Cunningham</v>
          </cell>
          <cell r="Q861" t="str">
            <v>110 Maintenance</v>
          </cell>
        </row>
        <row r="862">
          <cell r="I862" t="str">
            <v>49234-Cunningham</v>
          </cell>
          <cell r="Q862" t="str">
            <v>110 Maintenance</v>
          </cell>
        </row>
        <row r="863">
          <cell r="I863" t="str">
            <v>49234-Cunningham</v>
          </cell>
          <cell r="Q863" t="str">
            <v>110 Maintenance</v>
          </cell>
        </row>
        <row r="864">
          <cell r="I864" t="str">
            <v>49234-Cunningham</v>
          </cell>
          <cell r="Q864" t="str">
            <v>110 Maintenance</v>
          </cell>
        </row>
        <row r="865">
          <cell r="I865" t="str">
            <v>49234-Cunningham</v>
          </cell>
          <cell r="Q865" t="str">
            <v>110 Maintenance</v>
          </cell>
        </row>
        <row r="866">
          <cell r="I866" t="str">
            <v>49234-Cunningham</v>
          </cell>
          <cell r="Q866" t="str">
            <v>110 Maintenance</v>
          </cell>
        </row>
        <row r="867">
          <cell r="I867" t="str">
            <v>49234-Cunningham</v>
          </cell>
          <cell r="Q867" t="str">
            <v>110 Maintenance</v>
          </cell>
        </row>
        <row r="868">
          <cell r="I868" t="str">
            <v>49234-Cunningham</v>
          </cell>
          <cell r="Q868" t="str">
            <v>430 Tree failure from overhang or dead tree without ice/snow</v>
          </cell>
        </row>
        <row r="869">
          <cell r="I869" t="str">
            <v>49234-Cunningham</v>
          </cell>
          <cell r="Q869" t="str">
            <v>500 Lightning</v>
          </cell>
        </row>
        <row r="870">
          <cell r="I870" t="str">
            <v>49234-Cunningham</v>
          </cell>
          <cell r="Q870" t="str">
            <v>110 Maintenance</v>
          </cell>
        </row>
        <row r="871">
          <cell r="I871" t="str">
            <v>49234-Cunningham</v>
          </cell>
          <cell r="Q871" t="str">
            <v>100 Construction</v>
          </cell>
        </row>
        <row r="872">
          <cell r="I872" t="str">
            <v>49234-Cunningham</v>
          </cell>
          <cell r="Q872" t="str">
            <v>100 Construction</v>
          </cell>
        </row>
        <row r="873">
          <cell r="I873" t="str">
            <v>50214-Browns Plating</v>
          </cell>
          <cell r="Q873" t="str">
            <v>100 Construction</v>
          </cell>
        </row>
        <row r="874">
          <cell r="I874" t="str">
            <v>50214-Browns Plating</v>
          </cell>
          <cell r="Q874" t="str">
            <v>999 Cause unknown</v>
          </cell>
        </row>
        <row r="875">
          <cell r="I875" t="str">
            <v>50214-Browns Plating</v>
          </cell>
          <cell r="Q875" t="str">
            <v>100 Construction</v>
          </cell>
        </row>
        <row r="876">
          <cell r="I876" t="str">
            <v>50214-Browns Plating</v>
          </cell>
          <cell r="Q876" t="str">
            <v>110 Maintenance</v>
          </cell>
        </row>
        <row r="877">
          <cell r="I877" t="str">
            <v>50214-Browns Plating</v>
          </cell>
          <cell r="Q877" t="str">
            <v>110 Maintenance</v>
          </cell>
        </row>
        <row r="878">
          <cell r="I878" t="str">
            <v>50214-Browns Plating</v>
          </cell>
          <cell r="Q878" t="str">
            <v>110 Maintenance</v>
          </cell>
        </row>
        <row r="879">
          <cell r="I879" t="str">
            <v>50214-Browns Plating</v>
          </cell>
          <cell r="Q879" t="str">
            <v>300 Material or equipment fault/failure</v>
          </cell>
        </row>
        <row r="880">
          <cell r="I880" t="str">
            <v>50214-Browns Plating</v>
          </cell>
          <cell r="Q880" t="str">
            <v>100 Construction</v>
          </cell>
        </row>
        <row r="881">
          <cell r="I881" t="str">
            <v>50214-Browns Plating</v>
          </cell>
          <cell r="Q881" t="str">
            <v>110 Maintenance</v>
          </cell>
        </row>
        <row r="882">
          <cell r="I882" t="str">
            <v>50214-Browns Plating</v>
          </cell>
          <cell r="Q882" t="str">
            <v>100 Construction</v>
          </cell>
        </row>
        <row r="883">
          <cell r="I883" t="str">
            <v>50214-Browns Plating</v>
          </cell>
          <cell r="Q883" t="str">
            <v>100 Construction</v>
          </cell>
        </row>
        <row r="884">
          <cell r="I884" t="str">
            <v>50214-Browns Plating</v>
          </cell>
          <cell r="Q884" t="str">
            <v>999 Cause unknown</v>
          </cell>
        </row>
        <row r="885">
          <cell r="I885" t="str">
            <v>50214-Browns Plating</v>
          </cell>
          <cell r="Q885" t="str">
            <v>110 Maintenance</v>
          </cell>
        </row>
        <row r="886">
          <cell r="I886" t="str">
            <v>50214-Browns Plating</v>
          </cell>
          <cell r="Q886" t="str">
            <v>430 Tree failure from overhang or dead tree without ice/snow</v>
          </cell>
        </row>
        <row r="887">
          <cell r="I887" t="str">
            <v>50214-Browns Plating</v>
          </cell>
          <cell r="Q887" t="str">
            <v>430 Tree failure from overhang or dead tree without ice/snow</v>
          </cell>
        </row>
        <row r="888">
          <cell r="I888" t="str">
            <v>50214-Browns Plating</v>
          </cell>
          <cell r="Q888" t="str">
            <v>630 Squirrel</v>
          </cell>
        </row>
        <row r="889">
          <cell r="I889" t="str">
            <v>50214-Browns Plating</v>
          </cell>
          <cell r="Q889" t="str">
            <v>999 Cause unknown</v>
          </cell>
        </row>
        <row r="890">
          <cell r="I890" t="str">
            <v>50214-Browns Plating</v>
          </cell>
          <cell r="Q890" t="str">
            <v>715 Farming Equipment</v>
          </cell>
        </row>
        <row r="891">
          <cell r="I891" t="str">
            <v>50214-Browns Plating</v>
          </cell>
          <cell r="Q891" t="str">
            <v>999 Cause unknown</v>
          </cell>
        </row>
        <row r="892">
          <cell r="I892" t="str">
            <v>50214-Browns Plating</v>
          </cell>
          <cell r="Q892" t="str">
            <v>110 Maintenance</v>
          </cell>
        </row>
        <row r="893">
          <cell r="I893" t="str">
            <v>50214-Browns Plating</v>
          </cell>
          <cell r="Q893" t="str">
            <v>510 Wind, not trees</v>
          </cell>
        </row>
        <row r="894">
          <cell r="I894" t="str">
            <v>50214-Browns Plating</v>
          </cell>
          <cell r="Q894" t="str">
            <v>420 Tree growth</v>
          </cell>
        </row>
        <row r="895">
          <cell r="I895" t="str">
            <v>50214-Browns Plating</v>
          </cell>
          <cell r="Q895" t="str">
            <v>430 Tree failure from overhang or dead tree without ice/snow</v>
          </cell>
        </row>
        <row r="896">
          <cell r="I896" t="str">
            <v>50214-Browns Plating</v>
          </cell>
          <cell r="Q896" t="str">
            <v>999 Cause unknown</v>
          </cell>
        </row>
        <row r="897">
          <cell r="I897" t="str">
            <v>50214-Browns Plating</v>
          </cell>
          <cell r="Q897" t="str">
            <v>630 Squirrel</v>
          </cell>
        </row>
        <row r="898">
          <cell r="I898" t="str">
            <v>50224-Old US 45</v>
          </cell>
          <cell r="Q898" t="str">
            <v>300 Material or equipment fault/failure</v>
          </cell>
        </row>
        <row r="899">
          <cell r="I899" t="str">
            <v>50224-Old US 45</v>
          </cell>
          <cell r="Q899" t="str">
            <v>999 Cause unknown</v>
          </cell>
        </row>
        <row r="900">
          <cell r="I900" t="str">
            <v>50224-Old US 45</v>
          </cell>
          <cell r="Q900" t="str">
            <v>999 Cause unknown</v>
          </cell>
        </row>
        <row r="901">
          <cell r="I901" t="str">
            <v>50224-Old US 45</v>
          </cell>
          <cell r="Q901" t="str">
            <v>300 Material or equipment fault/failure</v>
          </cell>
        </row>
        <row r="902">
          <cell r="I902" t="str">
            <v>50224-Old US 45</v>
          </cell>
          <cell r="Q902" t="str">
            <v>110 Maintenance</v>
          </cell>
        </row>
        <row r="903">
          <cell r="I903" t="str">
            <v>50224-Old US 45</v>
          </cell>
          <cell r="Q903" t="str">
            <v>300 Material or equipment fault/failure</v>
          </cell>
        </row>
        <row r="904">
          <cell r="I904" t="str">
            <v>50224-Old US 45</v>
          </cell>
          <cell r="Q904" t="str">
            <v>630 Squirrel</v>
          </cell>
        </row>
        <row r="905">
          <cell r="I905" t="str">
            <v>50224-Old US 45</v>
          </cell>
          <cell r="Q905" t="str">
            <v>110 Maintenance</v>
          </cell>
        </row>
        <row r="906">
          <cell r="I906" t="str">
            <v>50224-Old US 45</v>
          </cell>
          <cell r="Q906" t="str">
            <v>100 Construction</v>
          </cell>
        </row>
        <row r="907">
          <cell r="I907" t="str">
            <v>50224-Old US 45</v>
          </cell>
          <cell r="Q907" t="str">
            <v>100 Construction</v>
          </cell>
        </row>
        <row r="908">
          <cell r="I908" t="str">
            <v>50224-Old US 45</v>
          </cell>
          <cell r="Q908" t="str">
            <v>110 Maintenance</v>
          </cell>
        </row>
        <row r="909">
          <cell r="I909" t="str">
            <v>50224-Old US 45</v>
          </cell>
          <cell r="Q909" t="str">
            <v>630 Squirrel</v>
          </cell>
        </row>
        <row r="910">
          <cell r="I910" t="str">
            <v>50224-Old US 45</v>
          </cell>
          <cell r="Q910" t="str">
            <v>110 Maintenance</v>
          </cell>
        </row>
        <row r="911">
          <cell r="I911" t="str">
            <v>50224-Old US 45</v>
          </cell>
          <cell r="Q911" t="str">
            <v>999 Cause unknown</v>
          </cell>
        </row>
        <row r="912">
          <cell r="I912" t="str">
            <v>50224-Old US 45</v>
          </cell>
          <cell r="Q912" t="str">
            <v>630 Squirrel</v>
          </cell>
        </row>
        <row r="913">
          <cell r="I913" t="str">
            <v>50224-Old US 45</v>
          </cell>
          <cell r="Q913" t="str">
            <v>110 Maintenance</v>
          </cell>
        </row>
        <row r="914">
          <cell r="I914" t="str">
            <v>50224-Old US 45</v>
          </cell>
          <cell r="Q914" t="str">
            <v>690 Animal, other</v>
          </cell>
        </row>
        <row r="915">
          <cell r="I915" t="str">
            <v>50224-Old US 45</v>
          </cell>
          <cell r="Q915" t="str">
            <v>430 Tree failure from overhang or dead tree without ice/snow</v>
          </cell>
        </row>
        <row r="916">
          <cell r="I916" t="str">
            <v>50224-Old US 45</v>
          </cell>
          <cell r="Q916" t="str">
            <v>500 Lightning</v>
          </cell>
        </row>
        <row r="917">
          <cell r="I917" t="str">
            <v>50224-Old US 45</v>
          </cell>
          <cell r="Q917" t="str">
            <v>540 Storm</v>
          </cell>
        </row>
        <row r="918">
          <cell r="I918" t="str">
            <v>50224-Old US 45</v>
          </cell>
          <cell r="Q918" t="str">
            <v>999 Cause unknown</v>
          </cell>
        </row>
        <row r="919">
          <cell r="I919" t="str">
            <v>50224-Old US 45</v>
          </cell>
          <cell r="Q919" t="str">
            <v>110 Maintenance</v>
          </cell>
        </row>
        <row r="920">
          <cell r="I920" t="str">
            <v>50224-Old US 45</v>
          </cell>
          <cell r="Q920" t="str">
            <v>630 Squirrel</v>
          </cell>
        </row>
        <row r="921">
          <cell r="I921" t="str">
            <v>50224-Old US 45</v>
          </cell>
          <cell r="Q921" t="str">
            <v>999 Cause unknown</v>
          </cell>
        </row>
        <row r="922">
          <cell r="I922" t="str">
            <v>50224-Old US 45</v>
          </cell>
          <cell r="Q922" t="str">
            <v>630 Squirrel</v>
          </cell>
        </row>
        <row r="923">
          <cell r="I923" t="str">
            <v>50224-Old US 45</v>
          </cell>
          <cell r="Q923" t="str">
            <v>630 Squirrel</v>
          </cell>
        </row>
        <row r="924">
          <cell r="I924" t="str">
            <v>50224-Old US 45</v>
          </cell>
          <cell r="Q924" t="str">
            <v>600 Animal/bird</v>
          </cell>
        </row>
        <row r="925">
          <cell r="I925" t="str">
            <v>50224-Old US 45</v>
          </cell>
          <cell r="Q925" t="str">
            <v>999 Cause unknown</v>
          </cell>
        </row>
        <row r="926">
          <cell r="I926" t="str">
            <v>50234-Clinton Rd</v>
          </cell>
          <cell r="Q926" t="str">
            <v>100 Construction</v>
          </cell>
        </row>
        <row r="927">
          <cell r="I927" t="str">
            <v>50234-Clinton Rd</v>
          </cell>
          <cell r="Q927" t="str">
            <v>110 Maintenance</v>
          </cell>
        </row>
        <row r="928">
          <cell r="I928" t="str">
            <v>50234-Clinton Rd</v>
          </cell>
          <cell r="Q928" t="str">
            <v>800 Other</v>
          </cell>
        </row>
        <row r="929">
          <cell r="I929" t="str">
            <v>50234-Clinton Rd</v>
          </cell>
          <cell r="Q929" t="str">
            <v>110 Maintenance</v>
          </cell>
        </row>
        <row r="930">
          <cell r="I930" t="str">
            <v>50234-Clinton Rd</v>
          </cell>
          <cell r="Q930" t="str">
            <v>110 Maintenance</v>
          </cell>
        </row>
        <row r="931">
          <cell r="I931" t="str">
            <v>50234-Clinton Rd</v>
          </cell>
          <cell r="Q931" t="str">
            <v>999 Cause unknown</v>
          </cell>
        </row>
        <row r="932">
          <cell r="I932" t="str">
            <v>50234-Clinton Rd</v>
          </cell>
          <cell r="Q932" t="str">
            <v>300 Material or equipment fault/failure</v>
          </cell>
        </row>
        <row r="933">
          <cell r="I933" t="str">
            <v>50234-Clinton Rd</v>
          </cell>
          <cell r="Q933" t="str">
            <v>100 Construction</v>
          </cell>
        </row>
        <row r="934">
          <cell r="I934" t="str">
            <v>50234-Clinton Rd</v>
          </cell>
          <cell r="Q934" t="str">
            <v>110 Maintenance</v>
          </cell>
        </row>
        <row r="935">
          <cell r="I935" t="str">
            <v>50234-Clinton Rd</v>
          </cell>
          <cell r="Q935" t="str">
            <v>430 Tree failure from overhang or dead tree without ice/snow</v>
          </cell>
        </row>
        <row r="936">
          <cell r="I936" t="str">
            <v>50234-Clinton Rd</v>
          </cell>
          <cell r="Q936" t="str">
            <v>110 Maintenance</v>
          </cell>
        </row>
        <row r="937">
          <cell r="I937" t="str">
            <v>50234-Clinton Rd</v>
          </cell>
          <cell r="Q937" t="str">
            <v>500 Lightning</v>
          </cell>
        </row>
        <row r="938">
          <cell r="I938" t="str">
            <v>50234-Clinton Rd</v>
          </cell>
          <cell r="Q938" t="str">
            <v>999 Cause unknown</v>
          </cell>
        </row>
        <row r="939">
          <cell r="I939" t="str">
            <v>50234-Clinton Rd</v>
          </cell>
          <cell r="Q939" t="str">
            <v>630 Squirrel</v>
          </cell>
        </row>
        <row r="940">
          <cell r="I940" t="str">
            <v>50234-Clinton Rd</v>
          </cell>
          <cell r="Q940" t="str">
            <v>430 Tree failure from overhang or dead tree without ice/snow</v>
          </cell>
        </row>
        <row r="941">
          <cell r="I941" t="str">
            <v>50234-Clinton Rd</v>
          </cell>
          <cell r="Q941" t="str">
            <v>999 Cause unknown</v>
          </cell>
        </row>
        <row r="942">
          <cell r="I942" t="str">
            <v>50234-Clinton Rd</v>
          </cell>
          <cell r="Q942" t="str">
            <v>430 Tree failure from overhang or dead tree without ice/snow</v>
          </cell>
        </row>
        <row r="943">
          <cell r="I943" t="str">
            <v>50234-Clinton Rd</v>
          </cell>
          <cell r="Q943" t="str">
            <v>300 Material or equipment fault/failure</v>
          </cell>
        </row>
        <row r="944">
          <cell r="I944" t="str">
            <v>50234-Clinton Rd</v>
          </cell>
          <cell r="Q944" t="str">
            <v>430 Tree failure from overhang or dead tree without ice/snow</v>
          </cell>
        </row>
        <row r="945">
          <cell r="I945" t="str">
            <v>50234-Clinton Rd</v>
          </cell>
          <cell r="Q945" t="str">
            <v>110 Maintenance</v>
          </cell>
        </row>
        <row r="946">
          <cell r="I946" t="str">
            <v>50234-Clinton Rd</v>
          </cell>
          <cell r="Q946" t="str">
            <v>490 Maintenance, other</v>
          </cell>
        </row>
        <row r="947">
          <cell r="I947" t="str">
            <v>50234-Clinton Rd</v>
          </cell>
          <cell r="Q947" t="str">
            <v>420 Tree growth</v>
          </cell>
        </row>
        <row r="948">
          <cell r="I948" t="str">
            <v>50234-Clinton Rd</v>
          </cell>
          <cell r="Q948" t="str">
            <v>630 Squirrel</v>
          </cell>
        </row>
        <row r="949">
          <cell r="I949" t="str">
            <v>50234-Clinton Rd</v>
          </cell>
          <cell r="Q949" t="str">
            <v>100 Construction</v>
          </cell>
        </row>
        <row r="950">
          <cell r="I950" t="str">
            <v>50234-Clinton Rd</v>
          </cell>
          <cell r="Q950" t="str">
            <v>540 Storm</v>
          </cell>
        </row>
        <row r="951">
          <cell r="I951" t="str">
            <v>50234-Clinton Rd</v>
          </cell>
          <cell r="Q951" t="str">
            <v>999 Cause unknown</v>
          </cell>
        </row>
        <row r="952">
          <cell r="I952" t="str">
            <v>50234-Clinton Rd</v>
          </cell>
          <cell r="Q952" t="str">
            <v>710 Motor vehicle</v>
          </cell>
        </row>
        <row r="953">
          <cell r="I953" t="str">
            <v>50234-Clinton Rd</v>
          </cell>
          <cell r="Q953" t="str">
            <v>100 Construction</v>
          </cell>
        </row>
        <row r="954">
          <cell r="I954" t="str">
            <v>50234-Clinton Rd</v>
          </cell>
          <cell r="Q954" t="str">
            <v>630 Squirrel</v>
          </cell>
        </row>
        <row r="955">
          <cell r="I955" t="str">
            <v>50234-Clinton Rd</v>
          </cell>
          <cell r="Q955" t="str">
            <v>100 Construction</v>
          </cell>
        </row>
        <row r="956">
          <cell r="I956" t="str">
            <v>50234-Clinton Rd</v>
          </cell>
          <cell r="Q956" t="str">
            <v>630 Squirrel</v>
          </cell>
        </row>
        <row r="957">
          <cell r="I957" t="str">
            <v>50234-Clinton Rd</v>
          </cell>
          <cell r="Q957" t="str">
            <v>999 Cause unknown</v>
          </cell>
        </row>
        <row r="958">
          <cell r="I958" t="str">
            <v>50234-Clinton Rd</v>
          </cell>
          <cell r="Q958" t="str">
            <v>999 Cause unknown</v>
          </cell>
        </row>
        <row r="959">
          <cell r="I959" t="str">
            <v>51214-Symsonia</v>
          </cell>
          <cell r="Q959" t="str">
            <v>110 Maintenance</v>
          </cell>
        </row>
        <row r="960">
          <cell r="I960" t="str">
            <v>51214-Symsonia</v>
          </cell>
          <cell r="Q960" t="str">
            <v>110 Maintenance</v>
          </cell>
        </row>
        <row r="961">
          <cell r="I961" t="str">
            <v>51214-Symsonia</v>
          </cell>
          <cell r="Q961" t="str">
            <v>100 Construction</v>
          </cell>
        </row>
        <row r="962">
          <cell r="I962" t="str">
            <v>51214-Symsonia</v>
          </cell>
          <cell r="Q962" t="str">
            <v>110 Maintenance</v>
          </cell>
        </row>
        <row r="963">
          <cell r="I963" t="str">
            <v>51214-Symsonia</v>
          </cell>
          <cell r="Q963" t="str">
            <v>110 Maintenance</v>
          </cell>
        </row>
        <row r="964">
          <cell r="I964" t="str">
            <v>51214-Symsonia</v>
          </cell>
          <cell r="Q964" t="str">
            <v>730 Fire</v>
          </cell>
        </row>
        <row r="965">
          <cell r="I965" t="str">
            <v>51214-Symsonia</v>
          </cell>
          <cell r="Q965" t="str">
            <v>100 Construction</v>
          </cell>
        </row>
        <row r="966">
          <cell r="I966" t="str">
            <v>51214-Symsonia</v>
          </cell>
          <cell r="Q966" t="str">
            <v>100 Construction</v>
          </cell>
        </row>
        <row r="967">
          <cell r="I967" t="str">
            <v>51214-Symsonia</v>
          </cell>
          <cell r="Q967" t="str">
            <v>100 Construction</v>
          </cell>
        </row>
        <row r="968">
          <cell r="I968" t="str">
            <v>51214-Symsonia</v>
          </cell>
          <cell r="Q968" t="str">
            <v>110 Maintenance</v>
          </cell>
        </row>
        <row r="969">
          <cell r="I969" t="str">
            <v>51214-Symsonia</v>
          </cell>
          <cell r="Q969" t="str">
            <v>500 Lightning</v>
          </cell>
        </row>
        <row r="970">
          <cell r="I970" t="str">
            <v>51214-Symsonia</v>
          </cell>
          <cell r="Q970" t="str">
            <v>435 Tree failure from outside of ROW</v>
          </cell>
        </row>
        <row r="971">
          <cell r="I971" t="str">
            <v>51214-Symsonia</v>
          </cell>
          <cell r="Q971" t="str">
            <v>110 Maintenance</v>
          </cell>
        </row>
        <row r="972">
          <cell r="I972" t="str">
            <v>51214-Symsonia</v>
          </cell>
          <cell r="Q972" t="str">
            <v>500 Lightning</v>
          </cell>
        </row>
        <row r="973">
          <cell r="I973" t="str">
            <v>51214-Symsonia</v>
          </cell>
          <cell r="Q973" t="str">
            <v>300 Material or equipment fault/failure</v>
          </cell>
        </row>
        <row r="974">
          <cell r="I974" t="str">
            <v>51214-Symsonia</v>
          </cell>
          <cell r="Q974" t="str">
            <v>630 Squirrel</v>
          </cell>
        </row>
        <row r="975">
          <cell r="I975" t="str">
            <v>51214-Symsonia</v>
          </cell>
          <cell r="Q975" t="str">
            <v>630 Squirrel</v>
          </cell>
        </row>
        <row r="976">
          <cell r="I976" t="str">
            <v>51214-Symsonia</v>
          </cell>
          <cell r="Q976" t="str">
            <v>630 Squirrel</v>
          </cell>
        </row>
        <row r="977">
          <cell r="I977" t="str">
            <v>51214-Symsonia</v>
          </cell>
          <cell r="Q977" t="str">
            <v>630 Squirrel</v>
          </cell>
        </row>
        <row r="978">
          <cell r="I978" t="str">
            <v>51214-Symsonia</v>
          </cell>
          <cell r="Q978" t="str">
            <v>435 Tree failure from outside of ROW</v>
          </cell>
        </row>
        <row r="979">
          <cell r="I979" t="str">
            <v>51214-Symsonia</v>
          </cell>
          <cell r="Q979" t="str">
            <v>300 Material or equipment fault/failure</v>
          </cell>
        </row>
        <row r="980">
          <cell r="I980" t="str">
            <v>51214-Symsonia</v>
          </cell>
          <cell r="Q980" t="str">
            <v>999 Cause unknown</v>
          </cell>
        </row>
        <row r="981">
          <cell r="I981" t="str">
            <v>51214-Symsonia</v>
          </cell>
          <cell r="Q981" t="str">
            <v>430 Tree failure from overhang or dead tree without ice/snow</v>
          </cell>
        </row>
        <row r="982">
          <cell r="I982" t="str">
            <v>51214-Symsonia</v>
          </cell>
          <cell r="Q982" t="str">
            <v>690 Animal, other</v>
          </cell>
        </row>
        <row r="983">
          <cell r="I983" t="str">
            <v>51214-Symsonia</v>
          </cell>
          <cell r="Q983" t="str">
            <v>999 Cause unknown</v>
          </cell>
        </row>
        <row r="984">
          <cell r="I984" t="str">
            <v>51214-Symsonia</v>
          </cell>
          <cell r="Q984" t="str">
            <v>999 Cause unknown</v>
          </cell>
        </row>
        <row r="985">
          <cell r="I985" t="str">
            <v>51214-Symsonia</v>
          </cell>
          <cell r="Q985" t="str">
            <v>500 Lightning</v>
          </cell>
        </row>
        <row r="986">
          <cell r="I986" t="str">
            <v>51214-Symsonia</v>
          </cell>
          <cell r="Q986" t="str">
            <v>999 Cause unknown</v>
          </cell>
        </row>
        <row r="987">
          <cell r="I987" t="str">
            <v>51214-Symsonia</v>
          </cell>
          <cell r="Q987" t="str">
            <v>500 Lightning</v>
          </cell>
        </row>
        <row r="988">
          <cell r="I988" t="str">
            <v>51214-Symsonia</v>
          </cell>
          <cell r="Q988" t="str">
            <v>110 Maintenance</v>
          </cell>
        </row>
        <row r="989">
          <cell r="I989" t="str">
            <v>51214-Symsonia</v>
          </cell>
          <cell r="Q989" t="str">
            <v>540 Storm</v>
          </cell>
        </row>
        <row r="990">
          <cell r="I990" t="str">
            <v>51214-Symsonia</v>
          </cell>
          <cell r="Q990" t="str">
            <v>300 Material or equipment fault/failure</v>
          </cell>
        </row>
        <row r="991">
          <cell r="I991" t="str">
            <v>51214-Symsonia</v>
          </cell>
          <cell r="Q991" t="str">
            <v>630 Squirrel</v>
          </cell>
        </row>
        <row r="992">
          <cell r="I992" t="str">
            <v>51214-Symsonia</v>
          </cell>
          <cell r="Q992" t="str">
            <v>600 Animal/bird</v>
          </cell>
        </row>
        <row r="993">
          <cell r="I993" t="str">
            <v>51214-Symsonia</v>
          </cell>
          <cell r="Q993" t="str">
            <v>110 Maintenance</v>
          </cell>
        </row>
        <row r="994">
          <cell r="I994" t="str">
            <v>51214-Symsonia</v>
          </cell>
          <cell r="Q994" t="str">
            <v>300 Material or equipment fault/failure</v>
          </cell>
        </row>
        <row r="995">
          <cell r="I995" t="str">
            <v>51214-Symsonia</v>
          </cell>
          <cell r="Q995" t="str">
            <v>110 Maintenance</v>
          </cell>
        </row>
        <row r="996">
          <cell r="I996" t="str">
            <v>51214-Symsonia</v>
          </cell>
          <cell r="Q996" t="str">
            <v>110 Maintenance</v>
          </cell>
        </row>
        <row r="997">
          <cell r="I997" t="str">
            <v>51214-Symsonia</v>
          </cell>
          <cell r="Q997" t="str">
            <v>110 Maintenance</v>
          </cell>
        </row>
        <row r="998">
          <cell r="I998" t="str">
            <v>51214-Symsonia</v>
          </cell>
          <cell r="Q998" t="str">
            <v>430 Tree failure from overhang or dead tree without ice/snow</v>
          </cell>
        </row>
        <row r="999">
          <cell r="I999" t="str">
            <v>51214-Symsonia</v>
          </cell>
          <cell r="Q999" t="str">
            <v>999 Cause unknown</v>
          </cell>
        </row>
        <row r="1000">
          <cell r="I1000" t="str">
            <v>51214-Symsonia</v>
          </cell>
          <cell r="Q1000" t="str">
            <v>790 Public, other</v>
          </cell>
        </row>
        <row r="1001">
          <cell r="I1001" t="str">
            <v>51224-McNeil Lane</v>
          </cell>
          <cell r="Q1001" t="str">
            <v>600 Animal/bird</v>
          </cell>
        </row>
        <row r="1002">
          <cell r="I1002" t="str">
            <v>51224-McNeil Lane</v>
          </cell>
          <cell r="Q1002" t="str">
            <v>110 Maintenance</v>
          </cell>
        </row>
        <row r="1003">
          <cell r="I1003" t="str">
            <v>51224-McNeil Lane</v>
          </cell>
          <cell r="Q1003" t="str">
            <v>110 Maintenance</v>
          </cell>
        </row>
        <row r="1004">
          <cell r="I1004" t="str">
            <v>51224-McNeil Lane</v>
          </cell>
          <cell r="Q1004" t="str">
            <v>110 Maintenance</v>
          </cell>
        </row>
        <row r="1005">
          <cell r="I1005" t="str">
            <v>51224-McNeil Lane</v>
          </cell>
          <cell r="Q1005" t="str">
            <v>300 Material or equipment fault/failure</v>
          </cell>
        </row>
        <row r="1006">
          <cell r="I1006" t="str">
            <v>51224-McNeil Lane</v>
          </cell>
          <cell r="Q1006" t="str">
            <v>999 Cause unknown</v>
          </cell>
        </row>
        <row r="1007">
          <cell r="I1007" t="str">
            <v>51224-McNeil Lane</v>
          </cell>
          <cell r="Q1007" t="str">
            <v>110 Maintenance</v>
          </cell>
        </row>
        <row r="1008">
          <cell r="I1008" t="str">
            <v>51224-McNeil Lane</v>
          </cell>
          <cell r="Q1008" t="str">
            <v>435 Tree failure from outside of ROW</v>
          </cell>
        </row>
        <row r="1009">
          <cell r="I1009" t="str">
            <v>51224-McNeil Lane</v>
          </cell>
          <cell r="Q1009" t="str">
            <v>300 Material or equipment fault/failure</v>
          </cell>
        </row>
        <row r="1010">
          <cell r="I1010" t="str">
            <v>51224-McNeil Lane</v>
          </cell>
          <cell r="Q1010" t="str">
            <v>500 Lightning</v>
          </cell>
        </row>
        <row r="1011">
          <cell r="I1011" t="str">
            <v>51224-McNeil Lane</v>
          </cell>
          <cell r="Q1011" t="str">
            <v>500 Lightning</v>
          </cell>
        </row>
        <row r="1012">
          <cell r="I1012" t="str">
            <v>51224-McNeil Lane</v>
          </cell>
          <cell r="Q1012" t="str">
            <v>420 Tree growth</v>
          </cell>
        </row>
        <row r="1013">
          <cell r="I1013" t="str">
            <v>51224-McNeil Lane</v>
          </cell>
          <cell r="Q1013" t="str">
            <v>435 Tree failure from outside of ROW</v>
          </cell>
        </row>
        <row r="1014">
          <cell r="I1014" t="str">
            <v>51224-McNeil Lane</v>
          </cell>
          <cell r="Q1014" t="str">
            <v>630 Squirrel</v>
          </cell>
        </row>
        <row r="1015">
          <cell r="I1015" t="str">
            <v>51244-Freemont</v>
          </cell>
          <cell r="Q1015" t="str">
            <v>100 Construction</v>
          </cell>
        </row>
        <row r="1016">
          <cell r="I1016" t="str">
            <v>51244-Freemont</v>
          </cell>
          <cell r="Q1016" t="str">
            <v>100 Construction</v>
          </cell>
        </row>
        <row r="1017">
          <cell r="I1017" t="str">
            <v>51244-Freemont</v>
          </cell>
          <cell r="Q1017" t="str">
            <v>110 Maintenance</v>
          </cell>
        </row>
        <row r="1018">
          <cell r="I1018" t="str">
            <v>51244-Freemont</v>
          </cell>
          <cell r="Q1018" t="str">
            <v>430 Tree failure from overhang or dead tree without ice/snow</v>
          </cell>
        </row>
        <row r="1019">
          <cell r="I1019" t="str">
            <v>51244-Freemont</v>
          </cell>
          <cell r="Q1019" t="str">
            <v>740 Public cuts tree</v>
          </cell>
        </row>
        <row r="1020">
          <cell r="I1020" t="str">
            <v>51244-Freemont</v>
          </cell>
          <cell r="Q1020" t="str">
            <v>710 Motor vehicle</v>
          </cell>
        </row>
        <row r="1021">
          <cell r="I1021" t="str">
            <v>51244-Freemont</v>
          </cell>
          <cell r="Q1021" t="str">
            <v>999 Cause unknown</v>
          </cell>
        </row>
        <row r="1022">
          <cell r="I1022" t="str">
            <v>51254-Bonds Rd</v>
          </cell>
          <cell r="Q1022" t="str">
            <v>100 Construction</v>
          </cell>
        </row>
        <row r="1023">
          <cell r="I1023" t="str">
            <v>51254-Bonds Rd</v>
          </cell>
          <cell r="Q1023" t="str">
            <v>110 Maintenance</v>
          </cell>
        </row>
        <row r="1024">
          <cell r="I1024" t="str">
            <v>51254-Bonds Rd</v>
          </cell>
          <cell r="Q1024" t="str">
            <v>430 Tree failure from overhang or dead tree without ice/snow</v>
          </cell>
        </row>
        <row r="1025">
          <cell r="I1025" t="str">
            <v>51254-Bonds Rd</v>
          </cell>
          <cell r="Q1025" t="str">
            <v>630 Squirrel</v>
          </cell>
        </row>
        <row r="1026">
          <cell r="I1026" t="str">
            <v>51254-Bonds Rd</v>
          </cell>
          <cell r="Q1026" t="str">
            <v>110 Maintenance</v>
          </cell>
        </row>
        <row r="1027">
          <cell r="I1027" t="str">
            <v>51254-Bonds Rd</v>
          </cell>
          <cell r="Q1027" t="str">
            <v>300 Material or equipment fault/failure</v>
          </cell>
        </row>
        <row r="1028">
          <cell r="I1028" t="str">
            <v>54214-Hwy 95</v>
          </cell>
          <cell r="Q1028" t="str">
            <v>630 Squirrel</v>
          </cell>
        </row>
        <row r="1029">
          <cell r="I1029" t="str">
            <v>54214-Hwy 95</v>
          </cell>
          <cell r="Q1029" t="str">
            <v>999 Cause unknown</v>
          </cell>
        </row>
        <row r="1030">
          <cell r="I1030" t="str">
            <v>54214-Hwy 95</v>
          </cell>
          <cell r="Q1030" t="str">
            <v>710 Motor vehicle</v>
          </cell>
        </row>
        <row r="1031">
          <cell r="I1031" t="str">
            <v>54214-Hwy 95</v>
          </cell>
          <cell r="Q1031" t="str">
            <v>430 Tree failure from overhang or dead tree without ice/snow</v>
          </cell>
        </row>
        <row r="1032">
          <cell r="I1032" t="str">
            <v>54214-Hwy 95</v>
          </cell>
          <cell r="Q1032" t="str">
            <v>110 Maintenance</v>
          </cell>
        </row>
        <row r="1033">
          <cell r="I1033" t="str">
            <v>54224-Draffenville</v>
          </cell>
          <cell r="Q1033" t="str">
            <v>999 Cause unknown</v>
          </cell>
        </row>
        <row r="1034">
          <cell r="I1034" t="str">
            <v>54224-Draffenville</v>
          </cell>
          <cell r="Q1034" t="str">
            <v>300 Material or equipment fault/failure</v>
          </cell>
        </row>
        <row r="1035">
          <cell r="I1035" t="str">
            <v>54234-Palma</v>
          </cell>
          <cell r="Q1035" t="str">
            <v>999 Cause unknown</v>
          </cell>
        </row>
        <row r="1036">
          <cell r="I1036" t="str">
            <v>54234-Palma</v>
          </cell>
          <cell r="Q1036" t="str">
            <v>300 Material or equipment fault/failure</v>
          </cell>
        </row>
        <row r="1037">
          <cell r="I1037" t="str">
            <v>54234-Palma</v>
          </cell>
          <cell r="Q1037" t="str">
            <v>630 Squirrel</v>
          </cell>
        </row>
        <row r="1038">
          <cell r="I1038" t="str">
            <v>54234-Palma</v>
          </cell>
          <cell r="Q1038" t="str">
            <v>110 Maintenance</v>
          </cell>
        </row>
        <row r="1039">
          <cell r="I1039" t="str">
            <v>54234-Palma</v>
          </cell>
          <cell r="Q1039" t="str">
            <v>430 Tree failure from overhang or dead tree without ice/snow</v>
          </cell>
        </row>
        <row r="1040">
          <cell r="I1040" t="str">
            <v>54234-Palma</v>
          </cell>
          <cell r="Q1040" t="str">
            <v>300 Material or equipment fault/failure</v>
          </cell>
        </row>
        <row r="1041">
          <cell r="I1041" t="str">
            <v>54234-Palma</v>
          </cell>
          <cell r="Q1041" t="str">
            <v>630 Squirrel</v>
          </cell>
        </row>
        <row r="1042">
          <cell r="I1042" t="str">
            <v>54234-Palma</v>
          </cell>
          <cell r="Q1042" t="str">
            <v>430 Tree failure from overhang or dead tree without ice/snow</v>
          </cell>
        </row>
        <row r="1043">
          <cell r="I1043" t="str">
            <v>54234-Palma</v>
          </cell>
          <cell r="Q1043" t="str">
            <v>300 Material or equipment fault/failure</v>
          </cell>
        </row>
        <row r="1044">
          <cell r="I1044" t="str">
            <v>54234-Palma</v>
          </cell>
          <cell r="Q1044" t="str">
            <v>435 Tree failure from outside of ROW</v>
          </cell>
        </row>
        <row r="1045">
          <cell r="I1045" t="str">
            <v>54234-Palma</v>
          </cell>
          <cell r="Q1045" t="str">
            <v>500 Lightning</v>
          </cell>
        </row>
        <row r="1046">
          <cell r="I1046" t="str">
            <v>54234-Palma</v>
          </cell>
          <cell r="Q1046" t="str">
            <v>300 Material or equipment fault/failure</v>
          </cell>
        </row>
        <row r="1047">
          <cell r="I1047" t="str">
            <v>54234-Palma</v>
          </cell>
          <cell r="Q1047" t="str">
            <v>500 Lightning</v>
          </cell>
        </row>
        <row r="1048">
          <cell r="I1048" t="str">
            <v>54234-Palma</v>
          </cell>
          <cell r="Q1048" t="str">
            <v>300 Material or equipment fault/failure</v>
          </cell>
        </row>
        <row r="1049">
          <cell r="I1049" t="str">
            <v>54234-Palma</v>
          </cell>
          <cell r="Q1049" t="str">
            <v>500 Lightning</v>
          </cell>
        </row>
        <row r="1050">
          <cell r="I1050" t="str">
            <v>54234-Palma</v>
          </cell>
          <cell r="Q1050" t="str">
            <v>300 Material or equipment fault/failure</v>
          </cell>
        </row>
        <row r="1051">
          <cell r="I1051" t="str">
            <v>54234-Palma</v>
          </cell>
          <cell r="Q1051" t="str">
            <v>500 Lightning</v>
          </cell>
        </row>
        <row r="1052">
          <cell r="I1052" t="str">
            <v>54234-Palma</v>
          </cell>
          <cell r="Q1052" t="str">
            <v>700 Customer-caused</v>
          </cell>
        </row>
        <row r="1053">
          <cell r="I1053" t="str">
            <v>54234-Palma</v>
          </cell>
          <cell r="Q1053" t="str">
            <v>300 Material or equipment fault/failure</v>
          </cell>
        </row>
        <row r="1054">
          <cell r="I1054" t="str">
            <v>54234-Palma</v>
          </cell>
          <cell r="Q1054" t="str">
            <v>999 Cause unknown</v>
          </cell>
        </row>
        <row r="1055">
          <cell r="I1055" t="str">
            <v>54234-Palma</v>
          </cell>
          <cell r="Q1055" t="str">
            <v>999 Cause unknown</v>
          </cell>
        </row>
        <row r="1056">
          <cell r="I1056" t="str">
            <v>54234-Palma</v>
          </cell>
          <cell r="Q1056" t="str">
            <v>430 Tree failure from overhang or dead tree without ice/snow</v>
          </cell>
        </row>
        <row r="1057">
          <cell r="I1057" t="str">
            <v>54234-Palma</v>
          </cell>
          <cell r="Q1057" t="str">
            <v>500 Lightning</v>
          </cell>
        </row>
        <row r="1058">
          <cell r="I1058" t="str">
            <v>54234-Palma</v>
          </cell>
          <cell r="Q1058" t="str">
            <v>630 Squirrel</v>
          </cell>
        </row>
        <row r="1059">
          <cell r="I1059" t="str">
            <v>54234-Palma</v>
          </cell>
          <cell r="Q1059" t="str">
            <v>300 Material or equipment fault/failure</v>
          </cell>
        </row>
        <row r="1060">
          <cell r="I1060" t="str">
            <v>54234-Palma</v>
          </cell>
          <cell r="Q1060" t="str">
            <v>300 Material or equipment fault/failure</v>
          </cell>
        </row>
        <row r="1061">
          <cell r="I1061" t="str">
            <v>54234-Palma</v>
          </cell>
          <cell r="Q1061" t="str">
            <v>630 Squirrel</v>
          </cell>
        </row>
        <row r="1062">
          <cell r="I1062" t="str">
            <v>54234-Palma</v>
          </cell>
          <cell r="Q1062" t="str">
            <v>630 Squirrel</v>
          </cell>
        </row>
        <row r="1063">
          <cell r="I1063" t="str">
            <v>54234-Palma</v>
          </cell>
          <cell r="Q1063" t="str">
            <v>110 Maintenance</v>
          </cell>
        </row>
        <row r="1064">
          <cell r="I1064" t="str">
            <v>54234-Palma</v>
          </cell>
          <cell r="Q1064" t="str">
            <v>630 Squirrel</v>
          </cell>
        </row>
        <row r="1065">
          <cell r="I1065" t="str">
            <v>54234-Palma</v>
          </cell>
          <cell r="Q1065" t="str">
            <v>630 Squirrel</v>
          </cell>
        </row>
        <row r="1066">
          <cell r="I1066" t="str">
            <v>61214-Lowes</v>
          </cell>
          <cell r="Q1066" t="str">
            <v>430 Tree failure from overhang or dead tree without ice/snow</v>
          </cell>
        </row>
        <row r="1067">
          <cell r="I1067" t="str">
            <v>61214-Lowes</v>
          </cell>
          <cell r="Q1067" t="str">
            <v>300 Material or equipment fault/failure</v>
          </cell>
        </row>
        <row r="1068">
          <cell r="I1068" t="str">
            <v>61214-Lowes</v>
          </cell>
          <cell r="Q1068" t="str">
            <v>435 Tree failure from outside of ROW</v>
          </cell>
        </row>
        <row r="1069">
          <cell r="I1069" t="str">
            <v>61214-Lowes</v>
          </cell>
          <cell r="Q1069" t="str">
            <v>110 Maintenance</v>
          </cell>
        </row>
        <row r="1070">
          <cell r="I1070" t="str">
            <v>61214-Lowes</v>
          </cell>
          <cell r="Q1070" t="str">
            <v>435 Tree failure from outside of ROW</v>
          </cell>
        </row>
        <row r="1071">
          <cell r="I1071" t="str">
            <v>61214-Lowes</v>
          </cell>
          <cell r="Q1071" t="str">
            <v>500 Lightning</v>
          </cell>
        </row>
        <row r="1072">
          <cell r="I1072" t="str">
            <v>61214-Lowes</v>
          </cell>
          <cell r="Q1072" t="str">
            <v>630 Squirrel</v>
          </cell>
        </row>
        <row r="1073">
          <cell r="I1073" t="str">
            <v>61214-Lowes</v>
          </cell>
          <cell r="Q1073" t="str">
            <v>690 Animal, other</v>
          </cell>
        </row>
        <row r="1074">
          <cell r="I1074" t="str">
            <v>61214-Lowes</v>
          </cell>
          <cell r="Q1074" t="str">
            <v>630 Squirrel</v>
          </cell>
        </row>
        <row r="1075">
          <cell r="I1075" t="str">
            <v>61214-Lowes</v>
          </cell>
          <cell r="Q1075" t="str">
            <v>500 Lightning</v>
          </cell>
        </row>
        <row r="1076">
          <cell r="I1076" t="str">
            <v>61214-Lowes</v>
          </cell>
          <cell r="Q1076" t="str">
            <v>690 Animal, other</v>
          </cell>
        </row>
        <row r="1077">
          <cell r="I1077" t="str">
            <v>61214-Lowes</v>
          </cell>
          <cell r="Q1077" t="str">
            <v>999 Cause unknown</v>
          </cell>
        </row>
        <row r="1078">
          <cell r="I1078" t="str">
            <v>61214-Lowes</v>
          </cell>
          <cell r="Q1078" t="str">
            <v>300 Material or equipment fault/failure</v>
          </cell>
        </row>
        <row r="1079">
          <cell r="I1079" t="str">
            <v>61224-US 45 Folsomdale</v>
          </cell>
          <cell r="Q1079" t="str">
            <v>500 Lightning</v>
          </cell>
        </row>
        <row r="1080">
          <cell r="I1080" t="str">
            <v>61224-US 45 Folsomdale</v>
          </cell>
          <cell r="Q1080" t="str">
            <v>435 Tree failure from outside of ROW</v>
          </cell>
        </row>
        <row r="1081">
          <cell r="I1081" t="str">
            <v>61224-US 45 Folsomdale</v>
          </cell>
          <cell r="Q1081" t="str">
            <v>690 Animal, other</v>
          </cell>
        </row>
        <row r="1082">
          <cell r="I1082" t="str">
            <v>61224-US 45 Folsomdale</v>
          </cell>
          <cell r="Q1082" t="str">
            <v>430 Tree failure from overhang or dead tree without ice/snow</v>
          </cell>
        </row>
        <row r="1083">
          <cell r="I1083" t="str">
            <v>61224-US 45 Folsomdale</v>
          </cell>
          <cell r="Q1083" t="str">
            <v>630 Squirrel</v>
          </cell>
        </row>
        <row r="1084">
          <cell r="I1084" t="str">
            <v>61224-US 45 Folsomdale</v>
          </cell>
          <cell r="Q1084" t="str">
            <v>100 Construction</v>
          </cell>
        </row>
        <row r="1085">
          <cell r="I1085" t="str">
            <v>61224-US 45 Folsomdale</v>
          </cell>
          <cell r="Q1085" t="str">
            <v>110 Maintenance</v>
          </cell>
        </row>
        <row r="1086">
          <cell r="I1086" t="str">
            <v>61224-US 45 Folsomdale</v>
          </cell>
          <cell r="Q1086" t="str">
            <v>100 Construction</v>
          </cell>
        </row>
        <row r="1087">
          <cell r="I1087" t="str">
            <v>61234-Melber</v>
          </cell>
          <cell r="Q1087" t="str">
            <v>630 Squirrel</v>
          </cell>
        </row>
        <row r="1088">
          <cell r="I1088" t="str">
            <v>61234-Melber</v>
          </cell>
          <cell r="Q1088" t="str">
            <v>110 Maintenance</v>
          </cell>
        </row>
        <row r="1089">
          <cell r="I1089" t="str">
            <v>61234-Melber</v>
          </cell>
          <cell r="Q1089" t="str">
            <v>790 Public, other</v>
          </cell>
        </row>
        <row r="1090">
          <cell r="I1090" t="str">
            <v>61234-Melber</v>
          </cell>
          <cell r="Q1090" t="str">
            <v>110 Maintenance</v>
          </cell>
        </row>
        <row r="1091">
          <cell r="I1091" t="str">
            <v>61234-Melber</v>
          </cell>
          <cell r="Q1091" t="str">
            <v>110 Maintenance</v>
          </cell>
        </row>
        <row r="1092">
          <cell r="I1092" t="str">
            <v>61234-Melber</v>
          </cell>
          <cell r="Q1092" t="str">
            <v>110 Maintenance</v>
          </cell>
        </row>
        <row r="1093">
          <cell r="I1093" t="str">
            <v>61234-Melber</v>
          </cell>
          <cell r="Q1093" t="str">
            <v>300 Material or equipment fault/failure</v>
          </cell>
        </row>
        <row r="1094">
          <cell r="I1094" t="str">
            <v>61234-Melber</v>
          </cell>
          <cell r="Q1094" t="str">
            <v>630 Squirrel</v>
          </cell>
        </row>
        <row r="1095">
          <cell r="I1095" t="str">
            <v>61234-Melber</v>
          </cell>
          <cell r="Q1095" t="str">
            <v>430 Tree failure from overhang or dead tree without ice/snow</v>
          </cell>
        </row>
        <row r="1096">
          <cell r="I1096" t="str">
            <v>61234-Melber</v>
          </cell>
          <cell r="Q1096" t="str">
            <v>430 Tree failure from overhang or dead tree without ice/snow</v>
          </cell>
        </row>
        <row r="1097">
          <cell r="I1097" t="str">
            <v>61234-Melber</v>
          </cell>
          <cell r="Q1097" t="str">
            <v>540 Storm</v>
          </cell>
        </row>
        <row r="1098">
          <cell r="I1098" t="str">
            <v>61234-Melber</v>
          </cell>
          <cell r="Q1098" t="str">
            <v>435 Tree failure from outside of ROW</v>
          </cell>
        </row>
        <row r="1099">
          <cell r="I1099" t="str">
            <v>61234-Melber</v>
          </cell>
          <cell r="Q1099" t="str">
            <v>110 Maintenance</v>
          </cell>
        </row>
        <row r="1100">
          <cell r="I1100" t="str">
            <v>61234-Melber</v>
          </cell>
          <cell r="Q1100" t="str">
            <v>730 Fire</v>
          </cell>
        </row>
        <row r="1101">
          <cell r="I1101" t="str">
            <v>61234-Melber</v>
          </cell>
          <cell r="Q1101" t="str">
            <v>110 Maintenance</v>
          </cell>
        </row>
        <row r="1102">
          <cell r="I1102" t="str">
            <v>61234-Melber</v>
          </cell>
          <cell r="Q1102" t="str">
            <v>110 Maintenance</v>
          </cell>
        </row>
        <row r="1103">
          <cell r="I1103" t="str">
            <v>61234-Melber</v>
          </cell>
          <cell r="Q1103" t="str">
            <v>110 Maintenance</v>
          </cell>
        </row>
        <row r="1104">
          <cell r="I1104" t="str">
            <v>61234-Melber</v>
          </cell>
          <cell r="Q1104" t="str">
            <v>420 Tree growth</v>
          </cell>
        </row>
        <row r="1105">
          <cell r="I1105" t="str">
            <v>61234-Melber</v>
          </cell>
          <cell r="Q1105" t="str">
            <v>430 Tree failure from overhang or dead tree without ice/snow</v>
          </cell>
        </row>
        <row r="1106">
          <cell r="I1106" t="str">
            <v>61234-Melber</v>
          </cell>
          <cell r="Q1106" t="str">
            <v>999 Cause unknown</v>
          </cell>
        </row>
        <row r="1107">
          <cell r="I1107" t="str">
            <v>61244-Pottsville</v>
          </cell>
          <cell r="Q1107" t="str">
            <v>110 Maintenance</v>
          </cell>
        </row>
        <row r="1108">
          <cell r="I1108" t="str">
            <v>61244-Pottsville</v>
          </cell>
          <cell r="Q1108" t="str">
            <v>100 Construction</v>
          </cell>
        </row>
        <row r="1109">
          <cell r="I1109" t="str">
            <v>61244-Pottsville</v>
          </cell>
          <cell r="Q1109" t="str">
            <v>630 Squirrel</v>
          </cell>
        </row>
        <row r="1110">
          <cell r="I1110" t="str">
            <v>61244-Pottsville</v>
          </cell>
          <cell r="Q1110" t="str">
            <v>300 Material or equipment fault/failure</v>
          </cell>
        </row>
        <row r="1111">
          <cell r="I1111" t="str">
            <v>61244-Pottsville</v>
          </cell>
          <cell r="Q1111" t="str">
            <v>110 Maintenance</v>
          </cell>
        </row>
        <row r="1112">
          <cell r="I1112" t="str">
            <v>61244-Pottsville</v>
          </cell>
          <cell r="Q1112" t="str">
            <v>300 Material or equipment fault/failure</v>
          </cell>
        </row>
        <row r="1113">
          <cell r="I1113" t="str">
            <v>61244-Pottsville</v>
          </cell>
          <cell r="Q1113" t="str">
            <v>340 Overload</v>
          </cell>
        </row>
        <row r="1114">
          <cell r="I1114" t="str">
            <v>61244-Pottsville</v>
          </cell>
          <cell r="Q1114" t="str">
            <v>790 Public, other</v>
          </cell>
        </row>
        <row r="1115">
          <cell r="I1115" t="str">
            <v>61244-Pottsville</v>
          </cell>
          <cell r="Q1115" t="str">
            <v>999 Cause unknown</v>
          </cell>
        </row>
        <row r="1116">
          <cell r="I1116" t="str">
            <v>61244-Pottsville</v>
          </cell>
          <cell r="Q1116" t="str">
            <v>999 Cause unknown</v>
          </cell>
        </row>
        <row r="1117">
          <cell r="I1117" t="str">
            <v>61244-Pottsville</v>
          </cell>
          <cell r="Q1117" t="str">
            <v>435 Tree failure from outside of ROW</v>
          </cell>
        </row>
        <row r="1118">
          <cell r="I1118" t="str">
            <v>61244-Pottsville</v>
          </cell>
          <cell r="Q1118" t="str">
            <v>110 Maintenance</v>
          </cell>
        </row>
        <row r="1119">
          <cell r="I1119" t="str">
            <v>61244-Pottsville</v>
          </cell>
          <cell r="Q1119" t="str">
            <v>110 Maintenance</v>
          </cell>
        </row>
        <row r="1120">
          <cell r="I1120" t="str">
            <v>61244-Pottsville</v>
          </cell>
          <cell r="Q1120" t="str">
            <v>110 Maintenance</v>
          </cell>
        </row>
        <row r="1121">
          <cell r="I1121" t="str">
            <v>61244-Pottsville</v>
          </cell>
          <cell r="Q1121" t="str">
            <v>430 Tree failure from overhang or dead tree without ice/snow</v>
          </cell>
        </row>
        <row r="1122">
          <cell r="I1122" t="str">
            <v>61244-Pottsville</v>
          </cell>
          <cell r="Q1122" t="str">
            <v>435 Tree failure from outside of ROW</v>
          </cell>
        </row>
        <row r="1123">
          <cell r="I1123" t="str">
            <v>61244-Pottsville</v>
          </cell>
          <cell r="Q1123" t="str">
            <v>700 Customer-caused</v>
          </cell>
        </row>
        <row r="1124">
          <cell r="I1124" t="str">
            <v>61244-Pottsville</v>
          </cell>
          <cell r="Q1124" t="str">
            <v>500 Lightning</v>
          </cell>
        </row>
        <row r="1125">
          <cell r="I1125" t="str">
            <v>61244-Pottsville</v>
          </cell>
          <cell r="Q1125" t="str">
            <v>630 Squirrel</v>
          </cell>
        </row>
        <row r="1126">
          <cell r="I1126" t="str">
            <v>61244-Pottsville</v>
          </cell>
          <cell r="Q1126" t="str">
            <v>600 Animal/bird</v>
          </cell>
        </row>
        <row r="1127">
          <cell r="I1127" t="str">
            <v>61244-Pottsville</v>
          </cell>
          <cell r="Q1127" t="str">
            <v>430 Tree failure from overhang or dead tree without ice/snow</v>
          </cell>
        </row>
        <row r="1128">
          <cell r="I1128" t="str">
            <v>61244-Pottsville</v>
          </cell>
          <cell r="Q1128" t="str">
            <v>430 Tree failure from overhang or dead tree without ice/snow</v>
          </cell>
        </row>
        <row r="1129">
          <cell r="I1129" t="str">
            <v>61244-Pottsville</v>
          </cell>
          <cell r="Q1129" t="str">
            <v>300 Material or equipment fault/failure</v>
          </cell>
        </row>
        <row r="1130">
          <cell r="I1130" t="str">
            <v>61244-Pottsville</v>
          </cell>
          <cell r="Q1130" t="str">
            <v>110 Maintenance</v>
          </cell>
        </row>
        <row r="1131">
          <cell r="I1131" t="str">
            <v>61244-Pottsville</v>
          </cell>
          <cell r="Q1131" t="str">
            <v>300 Material or equipment fault/failure</v>
          </cell>
        </row>
        <row r="1132">
          <cell r="I1132" t="str">
            <v>61244-Pottsville</v>
          </cell>
          <cell r="Q1132" t="str">
            <v>100 Construction</v>
          </cell>
        </row>
        <row r="1133">
          <cell r="I1133" t="str">
            <v>61244-Pottsville</v>
          </cell>
          <cell r="Q1133" t="str">
            <v>110 Maintenance</v>
          </cell>
        </row>
        <row r="1134">
          <cell r="I1134" t="str">
            <v>61244-Pottsville</v>
          </cell>
          <cell r="Q1134" t="str">
            <v>100 Construction</v>
          </cell>
        </row>
        <row r="1135">
          <cell r="I1135" t="str">
            <v>61244-Pottsville</v>
          </cell>
          <cell r="Q1135" t="str">
            <v>600 Animal/bird</v>
          </cell>
        </row>
        <row r="1136">
          <cell r="I1136" t="str">
            <v>61244-Pottsville</v>
          </cell>
          <cell r="Q1136" t="str">
            <v>435 Tree failure from outside of ROW</v>
          </cell>
        </row>
        <row r="1137">
          <cell r="I1137" t="str">
            <v>61244-Pottsville</v>
          </cell>
          <cell r="Q1137" t="str">
            <v>600 Animal/bird</v>
          </cell>
        </row>
        <row r="1138">
          <cell r="I1138" t="str">
            <v>61244-Pottsville</v>
          </cell>
          <cell r="Q1138" t="str">
            <v>999 Cause unknown</v>
          </cell>
        </row>
        <row r="1139">
          <cell r="I1139" t="str">
            <v>61244-Pottsville</v>
          </cell>
          <cell r="Q1139" t="str">
            <v>100 Construction</v>
          </cell>
        </row>
        <row r="1140">
          <cell r="I1140" t="str">
            <v>61244-Pottsville</v>
          </cell>
          <cell r="Q1140" t="str">
            <v>100 Construction</v>
          </cell>
        </row>
        <row r="1141">
          <cell r="I1141" t="str">
            <v>61244-Pottsville</v>
          </cell>
          <cell r="Q1141" t="str">
            <v>630 Squirrel</v>
          </cell>
        </row>
        <row r="1142">
          <cell r="I1142" t="str">
            <v>61244-Pottsville</v>
          </cell>
          <cell r="Q1142" t="str">
            <v>630 Squirrel</v>
          </cell>
        </row>
        <row r="1143">
          <cell r="I1143" t="str">
            <v>61244-Pottsville</v>
          </cell>
          <cell r="Q1143" t="str">
            <v>100 Construction</v>
          </cell>
        </row>
        <row r="1144">
          <cell r="I1144" t="str">
            <v>61244-Pottsville</v>
          </cell>
          <cell r="Q1144" t="str">
            <v>600 Animal/bird</v>
          </cell>
        </row>
        <row r="1145">
          <cell r="I1145" t="str">
            <v>61244-Pottsville</v>
          </cell>
          <cell r="Q1145" t="str">
            <v>110 Maintenance</v>
          </cell>
        </row>
        <row r="1146">
          <cell r="I1146" t="str">
            <v>61244-Pottsville</v>
          </cell>
          <cell r="Q1146" t="str">
            <v>630 Squirrel</v>
          </cell>
        </row>
        <row r="1147">
          <cell r="I1147" t="str">
            <v>61244-Pottsville</v>
          </cell>
          <cell r="Q1147" t="str">
            <v>110 Maintenance</v>
          </cell>
        </row>
        <row r="1148">
          <cell r="I1148" t="str">
            <v>61244-Pottsville</v>
          </cell>
          <cell r="Q1148" t="str">
            <v>999 Cause unknown</v>
          </cell>
        </row>
        <row r="1149">
          <cell r="I1149" t="str">
            <v>61244-Pottsville</v>
          </cell>
          <cell r="Q1149" t="str">
            <v>630 Squirrel</v>
          </cell>
        </row>
        <row r="1150">
          <cell r="I1150" t="str">
            <v>66214-Draffenville</v>
          </cell>
          <cell r="Q1150" t="str">
            <v>999 Cause unknown</v>
          </cell>
        </row>
        <row r="1151">
          <cell r="I1151" t="str">
            <v>66214-Draffenville</v>
          </cell>
          <cell r="Q1151" t="str">
            <v>110 Maintenance</v>
          </cell>
        </row>
        <row r="1152">
          <cell r="I1152" t="str">
            <v>66214-Draffenville</v>
          </cell>
          <cell r="Q1152" t="str">
            <v>999 Cause unknown</v>
          </cell>
        </row>
        <row r="1153">
          <cell r="I1153" t="str">
            <v>66214-Draffenville</v>
          </cell>
          <cell r="Q1153" t="str">
            <v>630 Squirrel</v>
          </cell>
        </row>
        <row r="1154">
          <cell r="I1154" t="str">
            <v>66214-Draffenville</v>
          </cell>
          <cell r="Q1154" t="str">
            <v>630 Squirrel</v>
          </cell>
        </row>
        <row r="1155">
          <cell r="I1155" t="str">
            <v>66214-Draffenville</v>
          </cell>
          <cell r="Q1155" t="str">
            <v>630 Squirrel</v>
          </cell>
        </row>
        <row r="1156">
          <cell r="I1156" t="str">
            <v>66214-Draffenville</v>
          </cell>
          <cell r="Q1156" t="str">
            <v>435 Tree failure from outside of ROW</v>
          </cell>
        </row>
        <row r="1157">
          <cell r="I1157" t="str">
            <v>74214-Olivet Ch Rd</v>
          </cell>
          <cell r="Q1157" t="str">
            <v>110 Maintenance</v>
          </cell>
        </row>
        <row r="1158">
          <cell r="I1158" t="str">
            <v>74214-Olivet Ch Rd</v>
          </cell>
          <cell r="Q1158" t="str">
            <v>110 Maintenance</v>
          </cell>
        </row>
        <row r="1159">
          <cell r="I1159" t="str">
            <v>74214-Olivet Ch Rd</v>
          </cell>
          <cell r="Q1159" t="str">
            <v>300 Material or equipment fault/failure</v>
          </cell>
        </row>
        <row r="1160">
          <cell r="I1160" t="str">
            <v>74214-Olivet Ch Rd</v>
          </cell>
          <cell r="Q1160" t="str">
            <v>000 Power supply</v>
          </cell>
        </row>
        <row r="1161">
          <cell r="I1161" t="str">
            <v>74214-Olivet Ch Rd</v>
          </cell>
          <cell r="Q1161" t="str">
            <v>100 Construction</v>
          </cell>
        </row>
        <row r="1162">
          <cell r="I1162" t="str">
            <v>74214-Olivet Ch Rd</v>
          </cell>
          <cell r="Q1162" t="str">
            <v>110 Maintenance</v>
          </cell>
        </row>
        <row r="1163">
          <cell r="I1163" t="str">
            <v>74214-Olivet Ch Rd</v>
          </cell>
          <cell r="Q1163" t="str">
            <v>100 Construction</v>
          </cell>
        </row>
        <row r="1164">
          <cell r="I1164" t="str">
            <v>74214-Olivet Ch Rd</v>
          </cell>
          <cell r="Q1164" t="str">
            <v>110 Maintenance</v>
          </cell>
        </row>
        <row r="1165">
          <cell r="I1165" t="str">
            <v>74214-Olivet Ch Rd</v>
          </cell>
          <cell r="Q1165" t="str">
            <v>430 Tree failure from overhang or dead tree without ice/snow</v>
          </cell>
        </row>
        <row r="1166">
          <cell r="I1166" t="str">
            <v>74224-Highland Ch Rd</v>
          </cell>
          <cell r="Q1166" t="str">
            <v>300 Material or equipment fault/failure</v>
          </cell>
        </row>
        <row r="1167">
          <cell r="I1167" t="str">
            <v>74224-Highland Ch Rd</v>
          </cell>
          <cell r="Q1167" t="str">
            <v>300 Material or equipment fault/failure</v>
          </cell>
        </row>
        <row r="1168">
          <cell r="I1168" t="str">
            <v>74224-Highland Ch Rd</v>
          </cell>
          <cell r="Q1168" t="str">
            <v>000 Power supply</v>
          </cell>
        </row>
        <row r="1169">
          <cell r="I1169" t="str">
            <v>74224-Highland Ch Rd</v>
          </cell>
          <cell r="Q1169" t="str">
            <v>630 Squirrel</v>
          </cell>
        </row>
        <row r="1170">
          <cell r="I1170" t="str">
            <v>74224-Highland Ch Rd</v>
          </cell>
          <cell r="Q1170" t="str">
            <v>630 Squirrel</v>
          </cell>
        </row>
        <row r="1171">
          <cell r="I1171" t="str">
            <v>74224-Highland Ch Rd</v>
          </cell>
          <cell r="Q1171" t="str">
            <v>710 Motor vehicle</v>
          </cell>
        </row>
        <row r="1172">
          <cell r="I1172" t="str">
            <v>74224-Highland Ch Rd</v>
          </cell>
          <cell r="Q1172" t="str">
            <v>300 Material or equipment fault/failure</v>
          </cell>
        </row>
        <row r="1173">
          <cell r="I1173" t="str">
            <v>74224-Highland Ch Rd</v>
          </cell>
          <cell r="Q1173" t="str">
            <v>110 Maintenance</v>
          </cell>
        </row>
        <row r="1174">
          <cell r="I1174" t="str">
            <v>74224-Highland Ch Rd</v>
          </cell>
          <cell r="Q1174" t="str">
            <v>420 Tree growth</v>
          </cell>
        </row>
        <row r="1175">
          <cell r="I1175" t="str">
            <v>74224-Highland Ch Rd</v>
          </cell>
          <cell r="Q1175" t="str">
            <v>110 Maintenance</v>
          </cell>
        </row>
        <row r="1176">
          <cell r="I1176" t="str">
            <v>74224-Highland Ch Rd</v>
          </cell>
          <cell r="Q1176" t="str">
            <v>100 Construction</v>
          </cell>
        </row>
        <row r="1177">
          <cell r="I1177" t="str">
            <v>74224-Highland Ch Rd</v>
          </cell>
          <cell r="Q1177" t="str">
            <v>110 Maintenance</v>
          </cell>
        </row>
        <row r="1178">
          <cell r="I1178" t="str">
            <v>74224-Highland Ch Rd</v>
          </cell>
          <cell r="Q1178" t="str">
            <v>630 Squirrel</v>
          </cell>
        </row>
        <row r="1179">
          <cell r="I1179" t="str">
            <v>74224-Highland Ch Rd</v>
          </cell>
          <cell r="Q1179" t="str">
            <v>110 Maintenance</v>
          </cell>
        </row>
        <row r="1180">
          <cell r="I1180" t="str">
            <v>74224-Highland Ch Rd</v>
          </cell>
          <cell r="Q1180" t="str">
            <v>630 Squirrel</v>
          </cell>
        </row>
        <row r="1181">
          <cell r="I1181" t="str">
            <v>74224-Highland Ch Rd</v>
          </cell>
          <cell r="Q1181" t="str">
            <v>110 Maintenance</v>
          </cell>
        </row>
        <row r="1182">
          <cell r="I1182" t="str">
            <v>74234-Info Age Park</v>
          </cell>
          <cell r="Q1182" t="str">
            <v>300 Material or equipment fault/failure</v>
          </cell>
        </row>
        <row r="1183">
          <cell r="I1183" t="str">
            <v>74234-Info Age Park</v>
          </cell>
          <cell r="Q1183" t="str">
            <v>000 Power supply</v>
          </cell>
        </row>
        <row r="1184">
          <cell r="I1184" t="str">
            <v>74234-Info Age Park</v>
          </cell>
          <cell r="Q1184" t="str">
            <v>300 Material or equipment fault/failure</v>
          </cell>
        </row>
        <row r="1185">
          <cell r="I1185" t="str">
            <v>74234-Info Age Park</v>
          </cell>
          <cell r="Q1185" t="str">
            <v>300 Material or equipment fault/failure</v>
          </cell>
        </row>
        <row r="1186">
          <cell r="I1186" t="str">
            <v>74234-Info Age Park</v>
          </cell>
          <cell r="Q1186" t="str">
            <v>300 Material or equipment fault/failure</v>
          </cell>
        </row>
        <row r="1187">
          <cell r="I1187" t="str">
            <v>76214-Iuka</v>
          </cell>
          <cell r="Q1187" t="str">
            <v>110 Maintenance</v>
          </cell>
        </row>
        <row r="1188">
          <cell r="I1188" t="str">
            <v>76214-Iuka</v>
          </cell>
          <cell r="Q1188" t="str">
            <v>430 Tree failure from overhang or dead tree without ice/snow</v>
          </cell>
        </row>
        <row r="1189">
          <cell r="I1189" t="str">
            <v>76214-Iuka</v>
          </cell>
          <cell r="Q1189" t="str">
            <v>999 Cause unknown</v>
          </cell>
        </row>
        <row r="1190">
          <cell r="I1190" t="str">
            <v>76214-Iuka</v>
          </cell>
          <cell r="Q1190" t="str">
            <v>630 Squirrel</v>
          </cell>
        </row>
        <row r="1191">
          <cell r="I1191" t="str">
            <v>76214-Iuka</v>
          </cell>
          <cell r="Q1191" t="str">
            <v>430 Tree failure from overhang or dead tree without ice/snow</v>
          </cell>
        </row>
        <row r="1192">
          <cell r="I1192" t="str">
            <v>76214-Iuka</v>
          </cell>
          <cell r="Q1192" t="str">
            <v>300 Material or equipment fault/failure</v>
          </cell>
        </row>
        <row r="1193">
          <cell r="I1193" t="str">
            <v>76214-Iuka</v>
          </cell>
          <cell r="Q1193" t="str">
            <v>999 Cause unknown</v>
          </cell>
        </row>
        <row r="1194">
          <cell r="I1194" t="str">
            <v>76214-Iuka</v>
          </cell>
          <cell r="Q1194" t="str">
            <v>999 Cause unknown</v>
          </cell>
        </row>
        <row r="1195">
          <cell r="I1195" t="str">
            <v>76214-Iuka</v>
          </cell>
          <cell r="Q1195" t="str">
            <v>500 Lightning</v>
          </cell>
        </row>
        <row r="1196">
          <cell r="I1196" t="str">
            <v>76214-Iuka</v>
          </cell>
          <cell r="Q1196" t="str">
            <v>110 Maintenance</v>
          </cell>
        </row>
        <row r="1197">
          <cell r="I1197" t="str">
            <v>76214-Iuka</v>
          </cell>
          <cell r="Q1197" t="str">
            <v>999 Cause unknown</v>
          </cell>
        </row>
        <row r="1198">
          <cell r="I1198" t="str">
            <v>76214-Iuka</v>
          </cell>
          <cell r="Q1198" t="str">
            <v>999 Cause unknown</v>
          </cell>
        </row>
        <row r="1199">
          <cell r="I1199" t="str">
            <v>76214-Iuka</v>
          </cell>
          <cell r="Q1199" t="str">
            <v>300 Material or equipment fault/failure</v>
          </cell>
        </row>
        <row r="1200">
          <cell r="I1200" t="str">
            <v>76214-Iuka</v>
          </cell>
          <cell r="Q1200" t="str">
            <v>630 Squirrel</v>
          </cell>
        </row>
        <row r="1201">
          <cell r="I1201" t="str">
            <v>76214-Iuka</v>
          </cell>
          <cell r="Q1201" t="str">
            <v>999 Cause unknown</v>
          </cell>
        </row>
        <row r="1202">
          <cell r="I1202" t="str">
            <v>76224-Smithland</v>
          </cell>
          <cell r="Q1202" t="str">
            <v>110 Maintenance</v>
          </cell>
        </row>
        <row r="1203">
          <cell r="I1203" t="str">
            <v>76224-Smithland</v>
          </cell>
          <cell r="Q1203" t="str">
            <v>110 Maintenance</v>
          </cell>
        </row>
        <row r="1204">
          <cell r="I1204" t="str">
            <v>76224-Smithland</v>
          </cell>
          <cell r="Q1204" t="str">
            <v>110 Maintenance</v>
          </cell>
        </row>
        <row r="1205">
          <cell r="I1205" t="str">
            <v>76224-Smithland</v>
          </cell>
          <cell r="Q1205" t="str">
            <v>110 Maintenance</v>
          </cell>
        </row>
        <row r="1206">
          <cell r="I1206" t="str">
            <v>76224-Smithland</v>
          </cell>
          <cell r="Q1206" t="str">
            <v>110 Maintenance</v>
          </cell>
        </row>
        <row r="1207">
          <cell r="I1207" t="str">
            <v>76224-Smithland</v>
          </cell>
          <cell r="Q1207" t="str">
            <v>100 Construction</v>
          </cell>
        </row>
        <row r="1208">
          <cell r="I1208" t="str">
            <v>76224-Smithland</v>
          </cell>
          <cell r="Q1208" t="str">
            <v>110 Maintenance</v>
          </cell>
        </row>
        <row r="1209">
          <cell r="I1209" t="str">
            <v>76224-Smithland</v>
          </cell>
          <cell r="Q1209" t="str">
            <v>430 Tree failure from overhang or dead tree without ice/snow</v>
          </cell>
        </row>
        <row r="1210">
          <cell r="I1210" t="str">
            <v>76224-Smithland</v>
          </cell>
          <cell r="Q1210" t="str">
            <v>999 Cause unknown</v>
          </cell>
        </row>
        <row r="1211">
          <cell r="I1211" t="str">
            <v>76224-Smithland</v>
          </cell>
          <cell r="Q1211" t="str">
            <v>300 Material or equipment fault/failure</v>
          </cell>
        </row>
        <row r="1212">
          <cell r="I1212" t="str">
            <v>76224-Smithland</v>
          </cell>
          <cell r="Q1212" t="str">
            <v>430 Tree failure from overhang or dead tree without ice/snow</v>
          </cell>
        </row>
        <row r="1213">
          <cell r="I1213" t="str">
            <v>76224-Smithland</v>
          </cell>
          <cell r="Q1213" t="str">
            <v>999 Cause unknown</v>
          </cell>
        </row>
        <row r="1214">
          <cell r="I1214" t="str">
            <v>76224-Smithland</v>
          </cell>
          <cell r="Q1214" t="str">
            <v>300 Material or equipment fault/failure</v>
          </cell>
        </row>
        <row r="1215">
          <cell r="I1215" t="str">
            <v>76224-Smithland</v>
          </cell>
          <cell r="Q1215" t="str">
            <v>300 Material or equipment fault/failure</v>
          </cell>
        </row>
        <row r="1216">
          <cell r="I1216" t="str">
            <v>76224-Smithland</v>
          </cell>
          <cell r="Q1216" t="str">
            <v>630 Squirrel</v>
          </cell>
        </row>
        <row r="1217">
          <cell r="I1217" t="str">
            <v>76224-Smithland</v>
          </cell>
          <cell r="Q1217" t="str">
            <v>110 Maintenance</v>
          </cell>
        </row>
        <row r="1218">
          <cell r="I1218" t="str">
            <v>76224-Smithland</v>
          </cell>
          <cell r="Q1218" t="str">
            <v>790 Public, other</v>
          </cell>
        </row>
        <row r="1219">
          <cell r="I1219" t="str">
            <v>76244-Pelican GR #1</v>
          </cell>
          <cell r="Q1219" t="str">
            <v>540 Storm</v>
          </cell>
        </row>
        <row r="1220">
          <cell r="I1220" t="str">
            <v>76244-Pelican GR #1</v>
          </cell>
          <cell r="Q1220" t="str">
            <v>999 Cause unknown</v>
          </cell>
        </row>
        <row r="1221">
          <cell r="I1221" t="str">
            <v>76244-Pelican GR #1</v>
          </cell>
          <cell r="Q1221" t="str">
            <v>190 Other planned</v>
          </cell>
        </row>
        <row r="1222">
          <cell r="I1222" t="str">
            <v>76244-Pelican GR #1</v>
          </cell>
          <cell r="Q1222" t="str">
            <v>300 Material or equipment fault/failure</v>
          </cell>
        </row>
        <row r="1223">
          <cell r="I1223" t="str">
            <v>76244-Pelican GR #1</v>
          </cell>
          <cell r="Q1223" t="str">
            <v>690 Animal, other</v>
          </cell>
        </row>
        <row r="1224">
          <cell r="I1224" t="str">
            <v>76244-Pelican GR #1</v>
          </cell>
          <cell r="Q1224" t="str">
            <v>999 Cause unknown</v>
          </cell>
        </row>
        <row r="1225">
          <cell r="I1225" t="str">
            <v>76244-Pelican GR #1</v>
          </cell>
          <cell r="Q1225" t="str">
            <v>600 Animal/bird</v>
          </cell>
        </row>
        <row r="1226">
          <cell r="I1226" t="str">
            <v>76244-Pelican GR #1</v>
          </cell>
          <cell r="Q1226" t="str">
            <v>300 Material or equipment fault/failure</v>
          </cell>
        </row>
        <row r="1227">
          <cell r="I1227" t="str">
            <v>76244-Pelican GR #1</v>
          </cell>
          <cell r="Q1227" t="str">
            <v>999 Cause unknown</v>
          </cell>
        </row>
        <row r="1228">
          <cell r="I1228" t="str">
            <v>76244-Pelican GR #1</v>
          </cell>
          <cell r="Q1228" t="str">
            <v>630 Squirrel</v>
          </cell>
        </row>
        <row r="1229">
          <cell r="I1229" t="str">
            <v>76244-Pelican GR #1</v>
          </cell>
          <cell r="Q1229" t="str">
            <v>630 Squirrel</v>
          </cell>
        </row>
        <row r="1230">
          <cell r="I1230" t="str">
            <v>76244-Pelican GR #1</v>
          </cell>
          <cell r="Q1230" t="str">
            <v>300 Material or equipment fault/failure</v>
          </cell>
        </row>
        <row r="1231">
          <cell r="I1231" t="str">
            <v>76244-Pelican GR #1</v>
          </cell>
          <cell r="Q1231" t="str">
            <v>999 Cause unknown</v>
          </cell>
        </row>
        <row r="1232">
          <cell r="I1232" t="str">
            <v>76244-Pelican GR #1</v>
          </cell>
          <cell r="Q1232" t="str">
            <v>430 Tree failure from overhang or dead tree without ice/snow</v>
          </cell>
        </row>
        <row r="1233">
          <cell r="I1233" t="str">
            <v>76254-Averitt GR #2</v>
          </cell>
          <cell r="Q1233" t="str">
            <v>110 Maintenance</v>
          </cell>
        </row>
        <row r="1234">
          <cell r="I1234" t="str">
            <v>76254-Averitt GR #2</v>
          </cell>
          <cell r="Q1234" t="str">
            <v>110 Maintenance</v>
          </cell>
        </row>
        <row r="1235">
          <cell r="I1235" t="str">
            <v>76254-Averitt GR #2</v>
          </cell>
          <cell r="Q1235" t="str">
            <v>110 Maintenance</v>
          </cell>
        </row>
        <row r="1236">
          <cell r="I1236" t="str">
            <v>76254-Averitt GR #2</v>
          </cell>
          <cell r="Q1236" t="str">
            <v>110 Maintenance</v>
          </cell>
        </row>
        <row r="1237">
          <cell r="I1237" t="str">
            <v>76254-Averitt GR #2</v>
          </cell>
          <cell r="Q1237" t="str">
            <v>110 Maintenance</v>
          </cell>
        </row>
        <row r="1238">
          <cell r="I1238" t="str">
            <v>76254-Averitt GR #2</v>
          </cell>
          <cell r="Q1238" t="str">
            <v>110 Maintenance</v>
          </cell>
        </row>
        <row r="1239">
          <cell r="I1239" t="str">
            <v>76254-Averitt GR #2</v>
          </cell>
          <cell r="Q1239" t="str">
            <v>100 Construction</v>
          </cell>
        </row>
        <row r="1240">
          <cell r="I1240" t="str">
            <v>76254-Averitt GR #2</v>
          </cell>
          <cell r="Q1240" t="str">
            <v>710 Motor vehicle</v>
          </cell>
        </row>
        <row r="1241">
          <cell r="I1241" t="str">
            <v>76254-Averitt GR #2</v>
          </cell>
          <cell r="Q1241" t="str">
            <v>110 Maintenance</v>
          </cell>
        </row>
        <row r="1242">
          <cell r="I1242" t="str">
            <v>76254-Averitt GR #2</v>
          </cell>
          <cell r="Q1242" t="str">
            <v>110 Maintenance</v>
          </cell>
        </row>
        <row r="1243">
          <cell r="I1243" t="str">
            <v>76254-Averitt GR #2</v>
          </cell>
          <cell r="Q1243" t="str">
            <v>190 Other planned</v>
          </cell>
        </row>
        <row r="1244">
          <cell r="I1244" t="str">
            <v>76254-Averitt GR #2</v>
          </cell>
          <cell r="Q1244" t="str">
            <v>300 Material or equipment fault/failure</v>
          </cell>
        </row>
        <row r="1245">
          <cell r="I1245" t="str">
            <v>76254-Averitt GR #2</v>
          </cell>
          <cell r="Q1245" t="str">
            <v>430 Tree failure from overhang or dead tree without ice/snow</v>
          </cell>
        </row>
        <row r="1246">
          <cell r="I1246" t="str">
            <v>76254-Averitt GR #2</v>
          </cell>
          <cell r="Q1246" t="str">
            <v>999 Cause unknown</v>
          </cell>
        </row>
        <row r="1247">
          <cell r="I1247" t="str">
            <v>76254-Averitt GR #2</v>
          </cell>
          <cell r="Q1247" t="str">
            <v>999 Cause unknown</v>
          </cell>
        </row>
        <row r="1248">
          <cell r="I1248" t="str">
            <v>76254-Averitt GR #2</v>
          </cell>
          <cell r="Q1248" t="str">
            <v>100 Construction</v>
          </cell>
        </row>
        <row r="1249">
          <cell r="I1249" t="str">
            <v>76254-Averitt GR #2</v>
          </cell>
          <cell r="Q1249" t="str">
            <v>420 Tree growth</v>
          </cell>
        </row>
        <row r="1250">
          <cell r="I1250" t="str">
            <v>76254-Averitt GR #2</v>
          </cell>
          <cell r="Q1250" t="str">
            <v>300 Material or equipment fault/failure</v>
          </cell>
        </row>
        <row r="1251">
          <cell r="I1251" t="str">
            <v>76254-Averitt GR #2</v>
          </cell>
          <cell r="Q1251" t="str">
            <v>630 Squirrel</v>
          </cell>
        </row>
        <row r="1252">
          <cell r="I1252" t="str">
            <v>76254-Averitt GR #2</v>
          </cell>
          <cell r="Q1252" t="str">
            <v>630 Squirrel</v>
          </cell>
        </row>
        <row r="1253">
          <cell r="I1253" t="str">
            <v>7702-Hansen Rd</v>
          </cell>
          <cell r="Q1253" t="str">
            <v>420 Tree growth</v>
          </cell>
        </row>
        <row r="1254">
          <cell r="I1254" t="str">
            <v>7702-Hansen Rd</v>
          </cell>
          <cell r="Q1254" t="str">
            <v>420 Tree growth</v>
          </cell>
        </row>
        <row r="1255">
          <cell r="I1255" t="str">
            <v>7702-Hansen Rd</v>
          </cell>
          <cell r="Q1255" t="str">
            <v>630 Squirrel</v>
          </cell>
        </row>
        <row r="1256">
          <cell r="I1256" t="str">
            <v>7702-Hansen Rd</v>
          </cell>
          <cell r="Q1256" t="str">
            <v>435 Tree failure from outside of ROW</v>
          </cell>
        </row>
        <row r="1257">
          <cell r="I1257" t="str">
            <v>7702-Hansen Rd</v>
          </cell>
          <cell r="Q1257" t="str">
            <v>500 Lightning</v>
          </cell>
        </row>
        <row r="1258">
          <cell r="I1258" t="str">
            <v>7702-Hansen Rd</v>
          </cell>
          <cell r="Q1258" t="str">
            <v>300 Material or equipment fault/failure</v>
          </cell>
        </row>
        <row r="1259">
          <cell r="I1259" t="str">
            <v>7702-Hansen Rd</v>
          </cell>
          <cell r="Q1259" t="str">
            <v>740 Public cuts tree</v>
          </cell>
        </row>
        <row r="1260">
          <cell r="I1260" t="str">
            <v>7702-Hansen Rd</v>
          </cell>
          <cell r="Q1260" t="str">
            <v>740 Public cuts tree</v>
          </cell>
        </row>
        <row r="1261">
          <cell r="I1261" t="str">
            <v>7702-Hansen Rd</v>
          </cell>
          <cell r="Q1261" t="str">
            <v>430 Tree failure from overhang or dead tree without ice/snow</v>
          </cell>
        </row>
        <row r="1262">
          <cell r="I1262" t="str">
            <v>7702-Hansen Rd</v>
          </cell>
          <cell r="Q1262" t="str">
            <v>630 Squirrel</v>
          </cell>
        </row>
        <row r="1263">
          <cell r="I1263" t="str">
            <v>7703-Walmart</v>
          </cell>
          <cell r="Q1263" t="str">
            <v>000 Power supply</v>
          </cell>
        </row>
        <row r="1264">
          <cell r="I1264" t="str">
            <v>7703-Walmart</v>
          </cell>
          <cell r="Q1264" t="str">
            <v>999 Cause unknown</v>
          </cell>
        </row>
        <row r="1265">
          <cell r="I1265" t="str">
            <v>7703-Walmart</v>
          </cell>
          <cell r="Q1265" t="str">
            <v>100 Construction</v>
          </cell>
        </row>
        <row r="1266">
          <cell r="I1266" t="str">
            <v>7703-Walmart</v>
          </cell>
          <cell r="Q1266" t="str">
            <v>300 Material or equipment fault/failure</v>
          </cell>
        </row>
        <row r="1267">
          <cell r="I1267" t="str">
            <v>7705-CSI</v>
          </cell>
          <cell r="Q1267" t="str">
            <v>760 Switching error or caused by construction or maintenance</v>
          </cell>
        </row>
        <row r="1268">
          <cell r="I1268" t="str">
            <v>78224-Possum Trot</v>
          </cell>
          <cell r="Q1268" t="str">
            <v>590 Weather, other</v>
          </cell>
        </row>
        <row r="1269">
          <cell r="I1269" t="str">
            <v>78224-Possum Trot</v>
          </cell>
          <cell r="Q1269" t="str">
            <v>630 Squirrel</v>
          </cell>
        </row>
        <row r="1270">
          <cell r="I1270" t="str">
            <v>78224-Possum Trot</v>
          </cell>
          <cell r="Q1270" t="str">
            <v>630 Squirrel</v>
          </cell>
        </row>
        <row r="1271">
          <cell r="I1271" t="str">
            <v>78224-Possum Trot</v>
          </cell>
          <cell r="Q1271" t="str">
            <v>630 Squirrel</v>
          </cell>
        </row>
        <row r="1272">
          <cell r="I1272" t="str">
            <v>78224-Possum Trot</v>
          </cell>
          <cell r="Q1272" t="str">
            <v>110 Maintenance</v>
          </cell>
        </row>
        <row r="1273">
          <cell r="I1273" t="str">
            <v>78224-Possum Trot</v>
          </cell>
          <cell r="Q1273" t="str">
            <v>999 Cause unknown</v>
          </cell>
        </row>
        <row r="1274">
          <cell r="I1274" t="str">
            <v>78224-Possum Trot</v>
          </cell>
          <cell r="Q1274" t="str">
            <v>999 Cause unknown</v>
          </cell>
        </row>
        <row r="1275">
          <cell r="I1275" t="str">
            <v>78224-Possum Trot</v>
          </cell>
          <cell r="Q1275" t="str">
            <v>430 Tree failure from overhang or dead tree without ice/snow</v>
          </cell>
        </row>
        <row r="1276">
          <cell r="I1276" t="str">
            <v>78224-Possum Trot</v>
          </cell>
          <cell r="Q1276" t="str">
            <v>300 Material or equipment fault/failure</v>
          </cell>
        </row>
        <row r="1277">
          <cell r="I1277" t="str">
            <v>78224-Possum Trot</v>
          </cell>
          <cell r="Q1277" t="str">
            <v>600 Animal/bird</v>
          </cell>
        </row>
        <row r="1278">
          <cell r="I1278" t="str">
            <v>78224-Possum Trot</v>
          </cell>
          <cell r="Q1278" t="str">
            <v>435 Tree failure from outside of ROW</v>
          </cell>
        </row>
        <row r="1279">
          <cell r="I1279" t="str">
            <v>78224-Possum Trot</v>
          </cell>
          <cell r="Q1279" t="str">
            <v>630 Squirrel</v>
          </cell>
        </row>
        <row r="1280">
          <cell r="I1280" t="str">
            <v>78224-Possum Trot</v>
          </cell>
          <cell r="Q1280" t="str">
            <v>630 Squirrel</v>
          </cell>
        </row>
        <row r="1281">
          <cell r="I1281" t="str">
            <v>78224-Possum Trot</v>
          </cell>
          <cell r="Q1281" t="str">
            <v>110 Maintenance</v>
          </cell>
        </row>
        <row r="1282">
          <cell r="I1282" t="str">
            <v>78224-Possum Trot</v>
          </cell>
          <cell r="Q1282" t="str">
            <v>630 Squirrel</v>
          </cell>
        </row>
        <row r="1283">
          <cell r="I1283" t="str">
            <v>78224-Possum Trot</v>
          </cell>
          <cell r="Q1283" t="str">
            <v>300 Material or equipment fault/failure</v>
          </cell>
        </row>
        <row r="1284">
          <cell r="I1284" t="str">
            <v>78234-Hwy 95</v>
          </cell>
          <cell r="Q1284" t="str">
            <v>999 Cause unknown</v>
          </cell>
        </row>
        <row r="1285">
          <cell r="I1285" t="str">
            <v>78234-Hwy 95</v>
          </cell>
          <cell r="Q1285" t="str">
            <v>300 Material or equipment fault/failure</v>
          </cell>
        </row>
        <row r="1286">
          <cell r="I1286" t="str">
            <v>78234-Hwy 95</v>
          </cell>
          <cell r="Q1286" t="str">
            <v>630 Squirrel</v>
          </cell>
        </row>
        <row r="1287">
          <cell r="I1287" t="str">
            <v>78234-Hwy 95</v>
          </cell>
          <cell r="Q1287" t="str">
            <v>630 Squirrel</v>
          </cell>
        </row>
        <row r="1288">
          <cell r="I1288" t="str">
            <v>78234-Hwy 95</v>
          </cell>
          <cell r="Q1288" t="str">
            <v>300 Material or equipment fault/failure</v>
          </cell>
        </row>
        <row r="1289">
          <cell r="I1289" t="str">
            <v>78234-Hwy 95</v>
          </cell>
          <cell r="Q1289" t="str">
            <v>110 Maintenance</v>
          </cell>
        </row>
        <row r="1290">
          <cell r="I1290" t="str">
            <v>78234-Hwy 95</v>
          </cell>
          <cell r="Q1290" t="str">
            <v>630 Squirrel</v>
          </cell>
        </row>
        <row r="1291">
          <cell r="I1291" t="str">
            <v>78234-Hwy 95</v>
          </cell>
          <cell r="Q1291" t="str">
            <v>630 Squirrel</v>
          </cell>
        </row>
        <row r="1292">
          <cell r="I1292" t="str">
            <v>78234-Hwy 95</v>
          </cell>
          <cell r="Q1292" t="str">
            <v>630 Squirrel</v>
          </cell>
        </row>
        <row r="1293">
          <cell r="I1293" t="str">
            <v>78254-Industrial Loop</v>
          </cell>
          <cell r="Q1293" t="str">
            <v>710 Motor vehicle</v>
          </cell>
        </row>
        <row r="1294">
          <cell r="I1294" t="str">
            <v>78254-Industrial Loop</v>
          </cell>
          <cell r="Q1294" t="str">
            <v>999 Cause unknown</v>
          </cell>
        </row>
        <row r="1295">
          <cell r="I1295" t="str">
            <v>78254-Industrial Loop</v>
          </cell>
          <cell r="Q1295" t="str">
            <v>110 Maintenance</v>
          </cell>
        </row>
        <row r="1296">
          <cell r="I1296" t="str">
            <v>78254-Industrial Loop</v>
          </cell>
          <cell r="Q1296" t="str">
            <v>999 Cause unknown</v>
          </cell>
        </row>
        <row r="1297">
          <cell r="I1297" t="str">
            <v>78254-Industrial Loop</v>
          </cell>
          <cell r="Q1297" t="str">
            <v>500 Lightning</v>
          </cell>
        </row>
        <row r="1298">
          <cell r="I1298" t="str">
            <v>78254-Industrial Loop</v>
          </cell>
          <cell r="Q1298" t="str">
            <v>540 Storm</v>
          </cell>
        </row>
        <row r="1299">
          <cell r="I1299" t="str">
            <v>78254-Industrial Loop</v>
          </cell>
          <cell r="Q1299" t="str">
            <v>600 Animal/bird</v>
          </cell>
        </row>
        <row r="1300">
          <cell r="I1300" t="str">
            <v>78254-Industrial Loop</v>
          </cell>
          <cell r="Q1300" t="str">
            <v>430 Tree failure from overhang or dead tree without ice/snow</v>
          </cell>
        </row>
        <row r="1301">
          <cell r="I1301" t="str">
            <v>78254-Industrial Loop</v>
          </cell>
          <cell r="Q1301" t="str">
            <v>430 Tree failure from overhang or dead tree without ice/snow</v>
          </cell>
        </row>
        <row r="1302">
          <cell r="I1302" t="str">
            <v>79214-Maxon Rd</v>
          </cell>
          <cell r="Q1302" t="str">
            <v>430 Tree failure from overhang or dead tree without ice/snow</v>
          </cell>
        </row>
        <row r="1303">
          <cell r="I1303" t="str">
            <v>79214-Maxon Rd</v>
          </cell>
          <cell r="Q1303" t="str">
            <v>110 Maintenance</v>
          </cell>
        </row>
        <row r="1304">
          <cell r="I1304" t="str">
            <v>79214-Maxon Rd</v>
          </cell>
          <cell r="Q1304" t="str">
            <v>500 Lightning</v>
          </cell>
        </row>
        <row r="1305">
          <cell r="I1305" t="str">
            <v>79214-Maxon Rd</v>
          </cell>
          <cell r="Q1305" t="str">
            <v>420 Tree growth</v>
          </cell>
        </row>
        <row r="1306">
          <cell r="I1306" t="str">
            <v>79214-Maxon Rd</v>
          </cell>
          <cell r="Q1306" t="str">
            <v>420 Tree growth</v>
          </cell>
        </row>
        <row r="1307">
          <cell r="I1307" t="str">
            <v>79214-Maxon Rd</v>
          </cell>
          <cell r="Q1307" t="str">
            <v>630 Squirrel</v>
          </cell>
        </row>
        <row r="1308">
          <cell r="I1308" t="str">
            <v>79214-Maxon Rd</v>
          </cell>
          <cell r="Q1308" t="str">
            <v>630 Squirrel</v>
          </cell>
        </row>
        <row r="1309">
          <cell r="I1309" t="str">
            <v>79224-Express</v>
          </cell>
          <cell r="Q1309" t="str">
            <v>110 Maintenance</v>
          </cell>
        </row>
        <row r="1310">
          <cell r="I1310" t="str">
            <v>79224-Express</v>
          </cell>
          <cell r="Q1310" t="str">
            <v>110 Maintenance</v>
          </cell>
        </row>
        <row r="1311">
          <cell r="I1311" t="str">
            <v>79224-Express</v>
          </cell>
          <cell r="Q1311" t="str">
            <v>110 Maintenance</v>
          </cell>
        </row>
        <row r="1312">
          <cell r="I1312" t="str">
            <v>79224-Express</v>
          </cell>
          <cell r="Q1312" t="str">
            <v>100 Construction</v>
          </cell>
        </row>
        <row r="1313">
          <cell r="I1313" t="str">
            <v>79224-Express</v>
          </cell>
          <cell r="Q1313" t="str">
            <v>110 Maintenance</v>
          </cell>
        </row>
        <row r="1314">
          <cell r="I1314" t="str">
            <v>79224-Express</v>
          </cell>
          <cell r="Q1314" t="str">
            <v>300 Material or equipment fault/failure</v>
          </cell>
        </row>
        <row r="1315">
          <cell r="I1315" t="str">
            <v>79224-Express</v>
          </cell>
          <cell r="Q1315" t="str">
            <v>500 Lightning</v>
          </cell>
        </row>
        <row r="1316">
          <cell r="I1316" t="str">
            <v>79224-Express</v>
          </cell>
          <cell r="Q1316" t="str">
            <v>430 Tree failure from overhang or dead tree without ice/snow</v>
          </cell>
        </row>
        <row r="1317">
          <cell r="I1317" t="str">
            <v>79224-Express</v>
          </cell>
          <cell r="Q1317" t="str">
            <v>360 Other equipment installation/design</v>
          </cell>
        </row>
        <row r="1318">
          <cell r="I1318" t="str">
            <v>79224-Express</v>
          </cell>
          <cell r="Q1318" t="str">
            <v>710 Motor vehicle</v>
          </cell>
        </row>
        <row r="1319">
          <cell r="I1319" t="str">
            <v>79234-Industrial Park</v>
          </cell>
          <cell r="Q1319" t="str">
            <v>500 Lightning</v>
          </cell>
        </row>
      </sheetData>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2 Detail"/>
      <sheetName val="2012 Detail (by Feeder)"/>
      <sheetName val="2012 Detail sans MED"/>
      <sheetName val="2012 Indices"/>
      <sheetName val="2013 Detail"/>
      <sheetName val="2013 Detail (by Feeder)"/>
      <sheetName val="2013 Detail sans MED"/>
      <sheetName val="2013 TMED"/>
      <sheetName val="ScaInit"/>
      <sheetName val="2013 Indices"/>
      <sheetName val="PSC 2009-2013"/>
      <sheetName val="2014 TMED"/>
      <sheetName val="Sheet2"/>
      <sheetName val="2014 Daily Indices"/>
      <sheetName val="ScaQueries"/>
      <sheetName val="PSC 2010-2014"/>
      <sheetName val="2014 Circuit detail"/>
      <sheetName val="2014 Outage History"/>
      <sheetName val="2015 TMED"/>
      <sheetName val="2015 Circuit Detail"/>
      <sheetName val="2015 Outage History"/>
      <sheetName val="2015 Daily Indices Inc MED"/>
      <sheetName val="2015 Daily Indices Exc MED"/>
      <sheetName val="2016 Circuit Detail"/>
      <sheetName val="2016 Outage History"/>
      <sheetName val="2016 Daily Indices Inc MED"/>
      <sheetName val="2016 Daily Indices Exc MED"/>
      <sheetName val="2017 Circuit Detail"/>
      <sheetName val="2017 Outage History"/>
      <sheetName val="2017 Daily Indices Inc MED"/>
      <sheetName val="2017 Daily Indices Exc MED"/>
      <sheetName val="PSC 2013-2017"/>
      <sheetName val="2018 Circuit Detail"/>
      <sheetName val="2018 Outage History"/>
      <sheetName val="2018 Daily Indices Inc MED"/>
      <sheetName val="2018 Daily Indices Exc MED"/>
      <sheetName val="PSC 2014-2018"/>
      <sheetName val="2019 Circuit Detail"/>
      <sheetName val="2019 Outage History"/>
      <sheetName val="2019 Daily Indices Inc MED"/>
      <sheetName val="2019 Daily Indices Exc MED"/>
      <sheetName val="PSC 2015-20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0">
          <cell r="H40">
            <v>0.16393442622950818</v>
          </cell>
          <cell r="I40">
            <v>26.754098360655739</v>
          </cell>
        </row>
        <row r="41">
          <cell r="H41">
            <v>1.037037037037037</v>
          </cell>
          <cell r="I41">
            <v>97.222222222222229</v>
          </cell>
        </row>
        <row r="42">
          <cell r="H42">
            <v>0.39864864864864863</v>
          </cell>
          <cell r="I42">
            <v>53.597972972972975</v>
          </cell>
        </row>
        <row r="43">
          <cell r="H43">
            <v>0.45348837209302323</v>
          </cell>
          <cell r="I43">
            <v>64.95348837209302</v>
          </cell>
        </row>
        <row r="44">
          <cell r="H44">
            <v>0.20895522388059701</v>
          </cell>
          <cell r="I44">
            <v>15.647761194029851</v>
          </cell>
        </row>
        <row r="45">
          <cell r="H45">
            <v>0.28453038674033149</v>
          </cell>
          <cell r="I45">
            <v>35.287292817679557</v>
          </cell>
        </row>
        <row r="46">
          <cell r="H46">
            <v>1.3389830508474576</v>
          </cell>
          <cell r="I46">
            <v>372.54237288135596</v>
          </cell>
        </row>
        <row r="47">
          <cell r="H47">
            <v>1.3793103448275863</v>
          </cell>
          <cell r="I47">
            <v>186.06896551724137</v>
          </cell>
        </row>
        <row r="48">
          <cell r="H48">
            <v>1.8604651162790697</v>
          </cell>
          <cell r="I48">
            <v>133.93410852713177</v>
          </cell>
        </row>
        <row r="49">
          <cell r="H49">
            <v>7.8602620087336247E-2</v>
          </cell>
          <cell r="I49">
            <v>5.6637554585152836</v>
          </cell>
        </row>
        <row r="50">
          <cell r="H50">
            <v>8.44</v>
          </cell>
          <cell r="I50">
            <v>707.98666666666668</v>
          </cell>
        </row>
        <row r="51">
          <cell r="H51">
            <v>0.14857142857142858</v>
          </cell>
          <cell r="I51">
            <v>15.022857142857143</v>
          </cell>
        </row>
        <row r="52">
          <cell r="H52">
            <v>0.30350194552529181</v>
          </cell>
          <cell r="I52">
            <v>22.412451361867703</v>
          </cell>
        </row>
        <row r="53">
          <cell r="H53">
            <v>1.4981549815498154</v>
          </cell>
          <cell r="I53">
            <v>105.61808118081181</v>
          </cell>
        </row>
        <row r="54">
          <cell r="H54">
            <v>3.5305623471882641</v>
          </cell>
          <cell r="I54">
            <v>649.23960880195602</v>
          </cell>
        </row>
        <row r="55">
          <cell r="H55">
            <v>2.7525773195876289</v>
          </cell>
          <cell r="I55">
            <v>274.86597938144331</v>
          </cell>
        </row>
        <row r="56">
          <cell r="H56">
            <v>2.7627118644067798</v>
          </cell>
          <cell r="I56">
            <v>129.42372881355934</v>
          </cell>
        </row>
        <row r="57">
          <cell r="H57">
            <v>0</v>
          </cell>
          <cell r="I57">
            <v>0</v>
          </cell>
        </row>
        <row r="58">
          <cell r="H58">
            <v>1.1111111111111112</v>
          </cell>
          <cell r="I58">
            <v>50</v>
          </cell>
        </row>
        <row r="59">
          <cell r="H59">
            <v>0.15909090909090909</v>
          </cell>
          <cell r="I59">
            <v>6.0454545454545459</v>
          </cell>
        </row>
        <row r="60">
          <cell r="H60">
            <v>1.2658227848101266E-2</v>
          </cell>
          <cell r="I60">
            <v>1.2151898734177216</v>
          </cell>
        </row>
        <row r="61">
          <cell r="H61">
            <v>2.7324840764331211</v>
          </cell>
          <cell r="I61">
            <v>89.363057324840767</v>
          </cell>
        </row>
        <row r="62">
          <cell r="H62">
            <v>9.0909090909090912E-2</v>
          </cell>
          <cell r="I62">
            <v>5.7272727272727275</v>
          </cell>
        </row>
        <row r="63">
          <cell r="H63">
            <v>1.5666003976143141</v>
          </cell>
          <cell r="I63">
            <v>57.122266401590458</v>
          </cell>
        </row>
        <row r="64">
          <cell r="H64">
            <v>3.6112531969309463</v>
          </cell>
          <cell r="I64">
            <v>419.19948849104861</v>
          </cell>
        </row>
        <row r="65">
          <cell r="H65">
            <v>5.7</v>
          </cell>
          <cell r="I65">
            <v>988.38113207547167</v>
          </cell>
        </row>
        <row r="66">
          <cell r="H66">
            <v>0.32602739726027397</v>
          </cell>
          <cell r="I66">
            <v>70.400000000000006</v>
          </cell>
        </row>
        <row r="67">
          <cell r="H67">
            <v>0.54143646408839774</v>
          </cell>
          <cell r="I67">
            <v>47.65009208103131</v>
          </cell>
        </row>
        <row r="68">
          <cell r="H68">
            <v>0.42857142857142855</v>
          </cell>
          <cell r="I68">
            <v>49.882086167800452</v>
          </cell>
        </row>
        <row r="69">
          <cell r="H69">
            <v>5.4313725490196081</v>
          </cell>
          <cell r="I69">
            <v>199.95424836601308</v>
          </cell>
        </row>
        <row r="70">
          <cell r="H70">
            <v>2.6641509433962263</v>
          </cell>
          <cell r="I70">
            <v>410.01132075471696</v>
          </cell>
        </row>
        <row r="71">
          <cell r="H71">
            <v>1.5645371577574969E-2</v>
          </cell>
          <cell r="I71">
            <v>0.7979139504563233</v>
          </cell>
        </row>
        <row r="72">
          <cell r="H72">
            <v>0.68541666666666667</v>
          </cell>
          <cell r="I72">
            <v>22.689583333333335</v>
          </cell>
        </row>
        <row r="73">
          <cell r="H73">
            <v>0.16</v>
          </cell>
          <cell r="I73">
            <v>12.476666666666667</v>
          </cell>
        </row>
        <row r="74">
          <cell r="H74">
            <v>1.3113207547169812</v>
          </cell>
          <cell r="I74">
            <v>104.45911949685535</v>
          </cell>
        </row>
        <row r="75">
          <cell r="H75">
            <v>7.9840319361277438E-3</v>
          </cell>
          <cell r="I75">
            <v>0.2315369261477046</v>
          </cell>
        </row>
        <row r="76">
          <cell r="H76">
            <v>0.92500000000000004</v>
          </cell>
          <cell r="I76">
            <v>90.025000000000006</v>
          </cell>
        </row>
        <row r="77">
          <cell r="H77">
            <v>0.56190476190476191</v>
          </cell>
          <cell r="I77">
            <v>37.723809523809521</v>
          </cell>
        </row>
        <row r="78">
          <cell r="H78">
            <v>0.85060240963855427</v>
          </cell>
          <cell r="I78">
            <v>45.766265060240961</v>
          </cell>
        </row>
        <row r="79">
          <cell r="H79">
            <v>9.8039215686274508E-2</v>
          </cell>
          <cell r="I79">
            <v>4.5882352941176467</v>
          </cell>
        </row>
        <row r="80">
          <cell r="H80">
            <v>0.40776699029126212</v>
          </cell>
          <cell r="I80">
            <v>33.961165048543691</v>
          </cell>
        </row>
        <row r="81">
          <cell r="H81">
            <v>0.97150997150997154</v>
          </cell>
          <cell r="I81">
            <v>69.805318138651472</v>
          </cell>
        </row>
        <row r="82">
          <cell r="H82">
            <v>0.25641025641025639</v>
          </cell>
          <cell r="I82">
            <v>30.880341880341881</v>
          </cell>
        </row>
        <row r="83">
          <cell r="H83">
            <v>0.53414264036418813</v>
          </cell>
          <cell r="I83">
            <v>39.374810318664643</v>
          </cell>
        </row>
        <row r="84">
          <cell r="H84">
            <v>0.38842975206611569</v>
          </cell>
          <cell r="I84">
            <v>30.785123966942148</v>
          </cell>
        </row>
        <row r="85">
          <cell r="H85">
            <v>0.13043478260869565</v>
          </cell>
          <cell r="I85">
            <v>6.8695652173913047</v>
          </cell>
        </row>
        <row r="86">
          <cell r="H86">
            <v>0</v>
          </cell>
          <cell r="I86">
            <v>0</v>
          </cell>
        </row>
        <row r="87">
          <cell r="H87">
            <v>0</v>
          </cell>
          <cell r="I87">
            <v>0</v>
          </cell>
        </row>
        <row r="88">
          <cell r="H88">
            <v>0</v>
          </cell>
          <cell r="I88">
            <v>0</v>
          </cell>
        </row>
        <row r="89">
          <cell r="H89">
            <v>0</v>
          </cell>
          <cell r="I89">
            <v>0</v>
          </cell>
        </row>
        <row r="90">
          <cell r="H90">
            <v>0.31538461538461537</v>
          </cell>
          <cell r="I90">
            <v>23.442307692307693</v>
          </cell>
        </row>
        <row r="91">
          <cell r="H91">
            <v>1.3565891472868217</v>
          </cell>
          <cell r="I91">
            <v>141.03488372093022</v>
          </cell>
        </row>
        <row r="92">
          <cell r="H92">
            <v>2.7422222222222223</v>
          </cell>
          <cell r="I92">
            <v>209.36888888888888</v>
          </cell>
        </row>
        <row r="93">
          <cell r="H93">
            <v>0.26724137931034481</v>
          </cell>
          <cell r="I93">
            <v>20.126436781609197</v>
          </cell>
        </row>
        <row r="94">
          <cell r="H94">
            <v>0.60404624277456642</v>
          </cell>
          <cell r="I94">
            <v>79.283236994219649</v>
          </cell>
        </row>
        <row r="95">
          <cell r="H95">
            <v>2.2213740458015265</v>
          </cell>
          <cell r="I95">
            <v>246.97709923664121</v>
          </cell>
        </row>
        <row r="96">
          <cell r="H96">
            <v>1.8971774193548387</v>
          </cell>
          <cell r="I96">
            <v>115.75604838709677</v>
          </cell>
        </row>
        <row r="97">
          <cell r="H97">
            <v>0.86389413988657848</v>
          </cell>
          <cell r="I97">
            <v>156.62759924385634</v>
          </cell>
        </row>
        <row r="98">
          <cell r="H98">
            <v>2.6376237623762377</v>
          </cell>
          <cell r="I98">
            <v>237.6970297029703</v>
          </cell>
        </row>
        <row r="99">
          <cell r="H99">
            <v>3.3798816568047338</v>
          </cell>
          <cell r="I99">
            <v>501.11005917159764</v>
          </cell>
        </row>
        <row r="100">
          <cell r="H100">
            <v>1.3007614213197969</v>
          </cell>
          <cell r="I100">
            <v>120.67639593908629</v>
          </cell>
        </row>
        <row r="101">
          <cell r="H101">
            <v>1.6530408773678964</v>
          </cell>
          <cell r="I101">
            <v>110.71286141575274</v>
          </cell>
        </row>
        <row r="102">
          <cell r="H102">
            <v>1.8593350383631713</v>
          </cell>
          <cell r="I102">
            <v>180.07928388746802</v>
          </cell>
        </row>
        <row r="103">
          <cell r="H103">
            <v>5.0420168067226892E-2</v>
          </cell>
          <cell r="I103">
            <v>2.473389355742297</v>
          </cell>
        </row>
        <row r="104">
          <cell r="H104">
            <v>1.4724409448818898</v>
          </cell>
          <cell r="I104">
            <v>115.40944881889764</v>
          </cell>
        </row>
        <row r="105">
          <cell r="H105">
            <v>0.17134831460674158</v>
          </cell>
          <cell r="I105">
            <v>23.230337078651687</v>
          </cell>
        </row>
        <row r="106">
          <cell r="H106">
            <v>2.4137931034482758E-2</v>
          </cell>
          <cell r="I106">
            <v>2.306896551724138</v>
          </cell>
        </row>
        <row r="107">
          <cell r="H107">
            <v>0.21648044692737431</v>
          </cell>
          <cell r="I107">
            <v>27.393854748603353</v>
          </cell>
        </row>
        <row r="108">
          <cell r="H108">
            <v>0.36281179138321995</v>
          </cell>
          <cell r="I108">
            <v>44.430839002267575</v>
          </cell>
        </row>
        <row r="109">
          <cell r="H109">
            <v>1.4541284403669725</v>
          </cell>
          <cell r="I109">
            <v>206.26605504587155</v>
          </cell>
        </row>
        <row r="110">
          <cell r="H110">
            <v>1.5649606299212599</v>
          </cell>
          <cell r="I110">
            <v>219.43700787401573</v>
          </cell>
        </row>
        <row r="111">
          <cell r="H111">
            <v>0.43390804597701149</v>
          </cell>
          <cell r="I111">
            <v>71.439655172413794</v>
          </cell>
        </row>
        <row r="112">
          <cell r="H112">
            <v>1.7201735357917571</v>
          </cell>
          <cell r="I112">
            <v>124.46203904555314</v>
          </cell>
        </row>
        <row r="113">
          <cell r="H113">
            <v>2.4574669187145556E-2</v>
          </cell>
          <cell r="I113">
            <v>1.9262759924385633</v>
          </cell>
        </row>
        <row r="114">
          <cell r="H114">
            <v>0.73015873015873012</v>
          </cell>
          <cell r="I114">
            <v>73.385487528344669</v>
          </cell>
        </row>
        <row r="115">
          <cell r="H115">
            <v>0</v>
          </cell>
          <cell r="I115">
            <v>0</v>
          </cell>
        </row>
        <row r="116">
          <cell r="H116">
            <v>0.11458333333333333</v>
          </cell>
          <cell r="I116">
            <v>17.368055555555557</v>
          </cell>
        </row>
        <row r="117">
          <cell r="H117">
            <v>0.22509225092250923</v>
          </cell>
          <cell r="I117">
            <v>23.649446494464943</v>
          </cell>
        </row>
        <row r="118">
          <cell r="H118">
            <v>0.1111111111111111</v>
          </cell>
          <cell r="I118">
            <v>15.666666666666666</v>
          </cell>
        </row>
        <row r="119">
          <cell r="H119">
            <v>0.20272314674735251</v>
          </cell>
          <cell r="I119">
            <v>13.232980332829047</v>
          </cell>
        </row>
        <row r="120">
          <cell r="H120">
            <v>1.2470588235294118</v>
          </cell>
          <cell r="I120">
            <v>78.22521008403362</v>
          </cell>
        </row>
        <row r="121">
          <cell r="H121">
            <v>0.1111111111111111</v>
          </cell>
          <cell r="I121">
            <v>8.3703703703703702</v>
          </cell>
        </row>
        <row r="122">
          <cell r="H122">
            <v>3.1445783132530121</v>
          </cell>
          <cell r="I122">
            <v>262.28192771084338</v>
          </cell>
        </row>
        <row r="123">
          <cell r="H123">
            <v>0</v>
          </cell>
          <cell r="I123">
            <v>0</v>
          </cell>
        </row>
        <row r="124">
          <cell r="H124">
            <v>0.38721804511278196</v>
          </cell>
          <cell r="I124">
            <v>18.144736842105264</v>
          </cell>
        </row>
        <row r="125">
          <cell r="H125">
            <v>0.25</v>
          </cell>
          <cell r="I125">
            <v>18.4375</v>
          </cell>
        </row>
        <row r="126">
          <cell r="H126">
            <v>1.0603015075376885</v>
          </cell>
          <cell r="I126">
            <v>128.39195979899498</v>
          </cell>
        </row>
        <row r="127">
          <cell r="H127">
            <v>0</v>
          </cell>
          <cell r="I127">
            <v>0</v>
          </cell>
        </row>
        <row r="128">
          <cell r="H128">
            <v>1</v>
          </cell>
          <cell r="I128">
            <v>127.66666666666667</v>
          </cell>
        </row>
        <row r="129">
          <cell r="H129">
            <v>0.25057471264367814</v>
          </cell>
          <cell r="I129">
            <v>25.735632183908045</v>
          </cell>
        </row>
      </sheetData>
      <sheetData sheetId="10" refreshError="1"/>
      <sheetData sheetId="11" refreshError="1"/>
      <sheetData sheetId="12" refreshError="1"/>
      <sheetData sheetId="13" refreshError="1"/>
      <sheetData sheetId="14" refreshError="1"/>
      <sheetData sheetId="15" refreshError="1"/>
      <sheetData sheetId="16">
        <row r="8">
          <cell r="AQ8">
            <v>245.45495600000001</v>
          </cell>
          <cell r="AS8">
            <v>3.3308929099250499</v>
          </cell>
        </row>
        <row r="9">
          <cell r="AQ9">
            <v>71.040189999999996</v>
          </cell>
          <cell r="AS9">
            <v>3.5122045243797202E-2</v>
          </cell>
        </row>
        <row r="10">
          <cell r="AQ10">
            <v>288.81591700000001</v>
          </cell>
          <cell r="AS10">
            <v>1.56992577834668</v>
          </cell>
        </row>
        <row r="11">
          <cell r="AQ11">
            <v>2.1600380000000001</v>
          </cell>
          <cell r="AS11">
            <v>2.3226217001221499E-2</v>
          </cell>
        </row>
        <row r="12">
          <cell r="AQ12">
            <v>16.810918000000001</v>
          </cell>
          <cell r="AS12">
            <v>0.122150177945478</v>
          </cell>
        </row>
        <row r="13">
          <cell r="AQ13">
            <v>327.38966299999998</v>
          </cell>
          <cell r="AS13">
            <v>3.29739789109487</v>
          </cell>
        </row>
        <row r="14">
          <cell r="AQ14">
            <v>13.589619000000001</v>
          </cell>
          <cell r="AS14">
            <v>6.7358708352310601E-2</v>
          </cell>
        </row>
        <row r="15">
          <cell r="AQ15">
            <v>146.22733400000001</v>
          </cell>
          <cell r="AS15">
            <v>1.33724128727125</v>
          </cell>
        </row>
        <row r="16">
          <cell r="AQ16">
            <v>25.003948999999999</v>
          </cell>
          <cell r="AS16">
            <v>0.157595989872405</v>
          </cell>
        </row>
        <row r="17">
          <cell r="AQ17">
            <v>8.0429539999999999</v>
          </cell>
          <cell r="AS17">
            <v>9.8660242380676499E-2</v>
          </cell>
        </row>
        <row r="18">
          <cell r="AQ18">
            <v>46.414423999999997</v>
          </cell>
          <cell r="AS18">
            <v>0.48987364750795698</v>
          </cell>
        </row>
        <row r="19">
          <cell r="AQ19">
            <v>205.95878999999999</v>
          </cell>
          <cell r="AS19">
            <v>2.1693865871901501</v>
          </cell>
        </row>
        <row r="20">
          <cell r="AQ20">
            <v>34.172727000000002</v>
          </cell>
          <cell r="AS20">
            <v>0.43445368051651101</v>
          </cell>
        </row>
        <row r="21">
          <cell r="AQ21">
            <v>22.714841</v>
          </cell>
          <cell r="AS21">
            <v>0.19739202957143601</v>
          </cell>
        </row>
        <row r="22">
          <cell r="AQ22">
            <v>227.77361099999999</v>
          </cell>
          <cell r="AS22">
            <v>3.2828928940182198</v>
          </cell>
        </row>
        <row r="23">
          <cell r="AQ23">
            <v>171.551896</v>
          </cell>
          <cell r="AS23">
            <v>3.1207092649630499</v>
          </cell>
        </row>
        <row r="24">
          <cell r="AQ24">
            <v>478.71039100000002</v>
          </cell>
          <cell r="AS24">
            <v>1.5758715869970199</v>
          </cell>
        </row>
        <row r="27">
          <cell r="AQ27">
            <v>2.7030919999999998</v>
          </cell>
          <cell r="AS27">
            <v>2.06342927956213E-2</v>
          </cell>
        </row>
        <row r="29">
          <cell r="AQ29">
            <v>164.40337700000001</v>
          </cell>
          <cell r="AS29">
            <v>2.2128119080658899</v>
          </cell>
        </row>
        <row r="30">
          <cell r="AQ30">
            <v>112.98812599999999</v>
          </cell>
          <cell r="AS30">
            <v>1.03198967491382</v>
          </cell>
        </row>
        <row r="31">
          <cell r="AQ31">
            <v>234.65495300000001</v>
          </cell>
          <cell r="AS31">
            <v>2.3648503826454199</v>
          </cell>
        </row>
        <row r="32">
          <cell r="AQ32">
            <v>416.74005799999998</v>
          </cell>
          <cell r="AS32">
            <v>4.2802861347360297</v>
          </cell>
        </row>
        <row r="33">
          <cell r="AQ33">
            <v>480.925567</v>
          </cell>
          <cell r="AS33">
            <v>5.4914338233088502</v>
          </cell>
        </row>
        <row r="34">
          <cell r="AQ34">
            <v>31.461058999999999</v>
          </cell>
          <cell r="AS34">
            <v>0.29392685395097901</v>
          </cell>
        </row>
        <row r="35">
          <cell r="AQ35">
            <v>133.339721</v>
          </cell>
          <cell r="AS35">
            <v>2.2382813509792099</v>
          </cell>
        </row>
        <row r="36">
          <cell r="AQ36">
            <v>68.888237000000004</v>
          </cell>
          <cell r="AS36">
            <v>1.3530606186999501</v>
          </cell>
        </row>
        <row r="38">
          <cell r="AQ38">
            <v>8.9931129999999992</v>
          </cell>
          <cell r="AS38">
            <v>0.111062177505394</v>
          </cell>
        </row>
        <row r="39">
          <cell r="AQ39">
            <v>169.54398075234832</v>
          </cell>
          <cell r="AS39">
            <v>2.1047961761768614</v>
          </cell>
        </row>
        <row r="40">
          <cell r="AQ40">
            <v>62.389104762424843</v>
          </cell>
          <cell r="AS40">
            <v>1.0301399916195106</v>
          </cell>
        </row>
        <row r="41">
          <cell r="AQ41">
            <v>96.821108206068345</v>
          </cell>
          <cell r="AS41">
            <v>2.0493338484146655</v>
          </cell>
        </row>
        <row r="42">
          <cell r="AQ42">
            <v>14.646617000000001</v>
          </cell>
          <cell r="AS42">
            <v>0.15749050744865201</v>
          </cell>
        </row>
        <row r="43">
          <cell r="AQ43">
            <v>204.81498400000001</v>
          </cell>
          <cell r="AS43">
            <v>1.78033161295556</v>
          </cell>
        </row>
        <row r="44">
          <cell r="AQ44">
            <v>0.85638000000000003</v>
          </cell>
          <cell r="AS44">
            <v>1.9686897514800399E-2</v>
          </cell>
        </row>
        <row r="45">
          <cell r="AQ45">
            <v>14.407646</v>
          </cell>
          <cell r="AS45">
            <v>0.13226691558040499</v>
          </cell>
        </row>
        <row r="46">
          <cell r="AQ46">
            <v>79.974079000000003</v>
          </cell>
          <cell r="AS46">
            <v>1.13916357506866</v>
          </cell>
        </row>
        <row r="47">
          <cell r="AQ47">
            <v>29.931926000000001</v>
          </cell>
          <cell r="AS47">
            <v>0.231134565619565</v>
          </cell>
        </row>
        <row r="48">
          <cell r="AQ48">
            <v>72.906295</v>
          </cell>
          <cell r="AS48">
            <v>0.61342914446109498</v>
          </cell>
        </row>
        <row r="49">
          <cell r="AQ49">
            <v>35.229582999999998</v>
          </cell>
          <cell r="AS49">
            <v>0.32116731342510402</v>
          </cell>
        </row>
        <row r="50">
          <cell r="AQ50">
            <v>44.307997999999998</v>
          </cell>
          <cell r="AS50">
            <v>0.58862771674717596</v>
          </cell>
        </row>
        <row r="51">
          <cell r="AQ51">
            <v>41.909533000000003</v>
          </cell>
          <cell r="AS51">
            <v>0.52531569017699797</v>
          </cell>
        </row>
        <row r="52">
          <cell r="AQ52">
            <v>29.180826</v>
          </cell>
          <cell r="AS52">
            <v>0.342004884228304</v>
          </cell>
        </row>
        <row r="56">
          <cell r="AQ56">
            <v>284.05230499999999</v>
          </cell>
          <cell r="AS56">
            <v>1.96097023270257</v>
          </cell>
        </row>
        <row r="58">
          <cell r="AQ58">
            <v>171.33399399999999</v>
          </cell>
          <cell r="AS58">
            <v>2.35053752831264</v>
          </cell>
        </row>
        <row r="59">
          <cell r="AQ59">
            <v>43.035170999999998</v>
          </cell>
          <cell r="AS59">
            <v>0.480926576101883</v>
          </cell>
        </row>
        <row r="60">
          <cell r="AQ60">
            <v>182.316227</v>
          </cell>
          <cell r="AS60">
            <v>1.2295308007638801</v>
          </cell>
        </row>
        <row r="61">
          <cell r="AQ61">
            <v>90.445462000000006</v>
          </cell>
          <cell r="AS61">
            <v>0.90028189112127999</v>
          </cell>
        </row>
        <row r="62">
          <cell r="AQ62">
            <v>67.962697000000006</v>
          </cell>
          <cell r="AS62">
            <v>0.47804269966666502</v>
          </cell>
        </row>
        <row r="63">
          <cell r="AQ63">
            <v>2.9046690000000002</v>
          </cell>
          <cell r="AS63">
            <v>3.7722979114936703E-2</v>
          </cell>
        </row>
        <row r="64">
          <cell r="AQ64">
            <v>37.038418</v>
          </cell>
          <cell r="AS64">
            <v>0.45942872299168902</v>
          </cell>
        </row>
        <row r="65">
          <cell r="AQ65">
            <v>186.70317</v>
          </cell>
          <cell r="AS65">
            <v>2.1549871319952798</v>
          </cell>
        </row>
        <row r="66">
          <cell r="AQ66">
            <v>169.08425500000001</v>
          </cell>
          <cell r="AS66">
            <v>2.1616388269864899</v>
          </cell>
        </row>
        <row r="67">
          <cell r="AQ67">
            <v>89.641369999999995</v>
          </cell>
          <cell r="AS67">
            <v>2.6948588247257401</v>
          </cell>
        </row>
        <row r="68">
          <cell r="AQ68">
            <v>129.64480800000001</v>
          </cell>
          <cell r="AS68">
            <v>1.5961875014006801</v>
          </cell>
        </row>
        <row r="69">
          <cell r="AQ69">
            <v>44.713662999999997</v>
          </cell>
          <cell r="AS69">
            <v>0.31556281779166601</v>
          </cell>
        </row>
        <row r="70">
          <cell r="AQ70">
            <v>221.87456499999999</v>
          </cell>
          <cell r="AS70">
            <v>2.8961128460597001</v>
          </cell>
        </row>
        <row r="71">
          <cell r="AQ71">
            <v>16.847055000000001</v>
          </cell>
          <cell r="AS71">
            <v>0.15343401805644399</v>
          </cell>
        </row>
        <row r="72">
          <cell r="AQ72">
            <v>48.842719000000002</v>
          </cell>
          <cell r="AS72">
            <v>0.352626721937013</v>
          </cell>
        </row>
        <row r="73">
          <cell r="AQ73">
            <v>466.04646400000001</v>
          </cell>
          <cell r="AS73">
            <v>4.5282302390846798</v>
          </cell>
        </row>
        <row r="74">
          <cell r="AQ74">
            <v>6.5987229999999997</v>
          </cell>
          <cell r="AS74">
            <v>7.9622610853476897E-2</v>
          </cell>
        </row>
        <row r="75">
          <cell r="AQ75">
            <v>126.031346</v>
          </cell>
          <cell r="AS75">
            <v>2.3282013652316</v>
          </cell>
        </row>
        <row r="76">
          <cell r="AQ76">
            <v>20.321026</v>
          </cell>
          <cell r="AS76">
            <v>0.17672403247322399</v>
          </cell>
        </row>
        <row r="77">
          <cell r="AQ77">
            <v>113.92710700000001</v>
          </cell>
          <cell r="AS77">
            <v>1.08314053164145</v>
          </cell>
        </row>
        <row r="78">
          <cell r="AQ78">
            <v>12.893643000000001</v>
          </cell>
          <cell r="AS78">
            <v>0.142979796858731</v>
          </cell>
        </row>
        <row r="79">
          <cell r="AQ79">
            <v>402.785571</v>
          </cell>
          <cell r="AS79">
            <v>3.7009746074120802</v>
          </cell>
        </row>
        <row r="80">
          <cell r="AQ80">
            <v>5.350098</v>
          </cell>
          <cell r="AS80">
            <v>9.6240528879327505E-2</v>
          </cell>
        </row>
        <row r="81">
          <cell r="AQ81">
            <v>49.679085000000001</v>
          </cell>
          <cell r="AS81">
            <v>1.0056647047718099</v>
          </cell>
        </row>
        <row r="82">
          <cell r="AQ82">
            <v>34.767291</v>
          </cell>
          <cell r="AS82">
            <v>0.45246344707870001</v>
          </cell>
        </row>
        <row r="84">
          <cell r="AQ84">
            <v>4.1720410000000001</v>
          </cell>
          <cell r="AS84">
            <v>4.50095805835206E-2</v>
          </cell>
        </row>
        <row r="85">
          <cell r="AQ85">
            <v>37.360751</v>
          </cell>
          <cell r="AS85">
            <v>0.37279548634875198</v>
          </cell>
        </row>
        <row r="86">
          <cell r="AQ86">
            <v>11.529267000000001</v>
          </cell>
          <cell r="AS86">
            <v>0.120179995662624</v>
          </cell>
        </row>
        <row r="87">
          <cell r="AQ87">
            <v>20.564060000000001</v>
          </cell>
          <cell r="AS87">
            <v>0.28225773123095199</v>
          </cell>
        </row>
        <row r="88">
          <cell r="AQ88">
            <v>55.869643000000003</v>
          </cell>
          <cell r="AS88">
            <v>0.53829034230753903</v>
          </cell>
        </row>
        <row r="89">
          <cell r="AQ89">
            <v>6.9533149999999999</v>
          </cell>
          <cell r="AS89">
            <v>0.12876509837460401</v>
          </cell>
        </row>
        <row r="90">
          <cell r="AQ90">
            <v>73.012289999999993</v>
          </cell>
          <cell r="AS90">
            <v>1.26340954377013</v>
          </cell>
        </row>
        <row r="92">
          <cell r="AQ92">
            <v>26.794671000000001</v>
          </cell>
          <cell r="AS92">
            <v>0.26725035851353302</v>
          </cell>
        </row>
        <row r="93">
          <cell r="AQ93">
            <v>2.0958860000000001</v>
          </cell>
          <cell r="AS93">
            <v>3.6225206019991699E-2</v>
          </cell>
        </row>
        <row r="94">
          <cell r="AQ94">
            <v>257.83405599999998</v>
          </cell>
          <cell r="AS94">
            <v>2.8545646092546999</v>
          </cell>
        </row>
        <row r="95">
          <cell r="AQ95">
            <v>118.639668</v>
          </cell>
          <cell r="AS95">
            <v>0.87881236125749795</v>
          </cell>
        </row>
        <row r="96">
          <cell r="AQ96">
            <v>22.6</v>
          </cell>
          <cell r="AS96">
            <v>0.4</v>
          </cell>
        </row>
        <row r="97">
          <cell r="AQ97">
            <v>15.81837</v>
          </cell>
          <cell r="AS97">
            <v>9.5318732940883E-2</v>
          </cell>
        </row>
      </sheetData>
      <sheetData sheetId="17" refreshError="1"/>
      <sheetData sheetId="18" refreshError="1"/>
      <sheetData sheetId="19">
        <row r="8">
          <cell r="AQ8">
            <v>841.02213500000005</v>
          </cell>
          <cell r="AS8">
            <v>5.5586393593746104</v>
          </cell>
        </row>
        <row r="9">
          <cell r="AQ9">
            <v>343.26472699999999</v>
          </cell>
          <cell r="AS9">
            <v>1.9265648807703299</v>
          </cell>
        </row>
        <row r="10">
          <cell r="AQ10">
            <v>58.062975000000002</v>
          </cell>
          <cell r="AS10">
            <v>0.22234733864182901</v>
          </cell>
        </row>
        <row r="11">
          <cell r="AQ11">
            <v>1.9526889999999999</v>
          </cell>
          <cell r="AS11">
            <v>2.3526378799307301E-2</v>
          </cell>
        </row>
        <row r="12">
          <cell r="AQ12">
            <v>14.642301</v>
          </cell>
          <cell r="AS12">
            <v>0.13899006627118901</v>
          </cell>
        </row>
        <row r="13">
          <cell r="AQ13">
            <v>132.51206300000001</v>
          </cell>
          <cell r="AS13">
            <v>1.39808403533187</v>
          </cell>
        </row>
        <row r="14">
          <cell r="AQ14">
            <v>717.43237099999999</v>
          </cell>
          <cell r="AS14">
            <v>4.9496091071460704</v>
          </cell>
        </row>
        <row r="15">
          <cell r="AQ15">
            <v>5.853866</v>
          </cell>
          <cell r="AS15">
            <v>6.5406326008282695E-2</v>
          </cell>
        </row>
        <row r="16">
          <cell r="AQ16">
            <v>206.91141400000001</v>
          </cell>
          <cell r="AS16">
            <v>2.48427112299923</v>
          </cell>
        </row>
        <row r="17">
          <cell r="AQ17">
            <v>22.366053000000001</v>
          </cell>
          <cell r="AS17">
            <v>0.44455875407186701</v>
          </cell>
        </row>
        <row r="18">
          <cell r="AQ18">
            <v>116.36188199999999</v>
          </cell>
          <cell r="AS18">
            <v>0.92008298320874105</v>
          </cell>
        </row>
        <row r="19">
          <cell r="AQ19">
            <v>226.41512399999999</v>
          </cell>
          <cell r="AS19">
            <v>2.35671449163506</v>
          </cell>
        </row>
        <row r="20">
          <cell r="AQ20">
            <v>238.51194899999999</v>
          </cell>
          <cell r="AS20">
            <v>2.7056169555053802</v>
          </cell>
        </row>
        <row r="21">
          <cell r="AQ21">
            <v>97.741384999999994</v>
          </cell>
          <cell r="AS21">
            <v>1.0654413513094101</v>
          </cell>
        </row>
        <row r="22">
          <cell r="AQ22">
            <v>30.324693</v>
          </cell>
          <cell r="AS22">
            <v>0.128279090999742</v>
          </cell>
        </row>
        <row r="23">
          <cell r="AQ23">
            <v>31.635964000000001</v>
          </cell>
          <cell r="AS23">
            <v>0.58423779622182304</v>
          </cell>
        </row>
        <row r="24">
          <cell r="AQ24">
            <v>36.094566999999998</v>
          </cell>
          <cell r="AS24">
            <v>0.34433962363701398</v>
          </cell>
        </row>
        <row r="26">
          <cell r="AQ26">
            <v>232.58342200000001</v>
          </cell>
          <cell r="AS26">
            <v>2.34155480880497</v>
          </cell>
        </row>
        <row r="27">
          <cell r="AQ27">
            <v>13.1</v>
          </cell>
          <cell r="AS27">
            <v>0.1</v>
          </cell>
        </row>
        <row r="29">
          <cell r="AQ29">
            <v>35.315795000000001</v>
          </cell>
          <cell r="AS29">
            <v>0.40471991374303301</v>
          </cell>
        </row>
        <row r="31">
          <cell r="AQ31">
            <v>35.541978999999998</v>
          </cell>
          <cell r="AS31">
            <v>0.36000163030159799</v>
          </cell>
        </row>
        <row r="32">
          <cell r="AQ32">
            <v>200.95713799999999</v>
          </cell>
          <cell r="AS32">
            <v>1.24130664598167</v>
          </cell>
        </row>
        <row r="33">
          <cell r="AQ33">
            <v>311.54595899999998</v>
          </cell>
          <cell r="AS33">
            <v>3.6262338330490902</v>
          </cell>
        </row>
        <row r="34">
          <cell r="AQ34">
            <v>509.13300299999997</v>
          </cell>
          <cell r="AS34">
            <v>3.1151461371371201</v>
          </cell>
        </row>
        <row r="35">
          <cell r="AQ35">
            <v>83.928676999999993</v>
          </cell>
          <cell r="AS35">
            <v>1.3420667975723299</v>
          </cell>
        </row>
        <row r="36">
          <cell r="AQ36">
            <v>72.134167000000005</v>
          </cell>
          <cell r="AS36">
            <v>1.2391281824246001</v>
          </cell>
        </row>
        <row r="37">
          <cell r="AQ37">
            <v>89.697314000000006</v>
          </cell>
          <cell r="AS37">
            <v>1.2327685917683699</v>
          </cell>
        </row>
        <row r="38">
          <cell r="AQ38">
            <v>88.016880999999998</v>
          </cell>
          <cell r="AS38">
            <v>1.30059309010922</v>
          </cell>
        </row>
        <row r="39">
          <cell r="AQ39">
            <v>35.015292000000002</v>
          </cell>
          <cell r="AS39">
            <v>0.48102916093034498</v>
          </cell>
        </row>
        <row r="40">
          <cell r="AQ40">
            <v>15.967022999999999</v>
          </cell>
          <cell r="AS40">
            <v>7.1301247771835996E-2</v>
          </cell>
        </row>
        <row r="41">
          <cell r="AQ41">
            <v>3.981293</v>
          </cell>
          <cell r="AS41">
            <v>7.3851983504823804E-2</v>
          </cell>
        </row>
        <row r="42">
          <cell r="AQ42">
            <v>15.570561</v>
          </cell>
          <cell r="AS42">
            <v>1.01087031815096</v>
          </cell>
        </row>
        <row r="43">
          <cell r="AQ43">
            <v>8.2451170000000005</v>
          </cell>
          <cell r="AS43">
            <v>0.11167202106089601</v>
          </cell>
        </row>
        <row r="44">
          <cell r="AQ44">
            <v>3.4582760000000001</v>
          </cell>
          <cell r="AS44">
            <v>0.137155434016247</v>
          </cell>
        </row>
        <row r="45">
          <cell r="AQ45">
            <v>9.1773310000000006</v>
          </cell>
          <cell r="AS45">
            <v>9.6909515807982002E-2</v>
          </cell>
        </row>
        <row r="46">
          <cell r="AQ46">
            <v>22.807544</v>
          </cell>
          <cell r="AS46">
            <v>0.37480006128557602</v>
          </cell>
        </row>
        <row r="47">
          <cell r="AQ47">
            <v>3.3907639999999999</v>
          </cell>
          <cell r="AS47">
            <v>5.9141237298162501E-2</v>
          </cell>
        </row>
        <row r="48">
          <cell r="AQ48">
            <v>69.400480999999999</v>
          </cell>
          <cell r="AS48">
            <v>0.69746776329604399</v>
          </cell>
        </row>
        <row r="49">
          <cell r="AQ49">
            <v>67.712247000000005</v>
          </cell>
          <cell r="AS49">
            <v>2.7642681859246401</v>
          </cell>
        </row>
        <row r="50">
          <cell r="AQ50">
            <v>156.23412300000001</v>
          </cell>
          <cell r="AS50">
            <v>1.3817633267515299</v>
          </cell>
        </row>
        <row r="51">
          <cell r="AQ51">
            <v>116.95721899999999</v>
          </cell>
          <cell r="AS51">
            <v>1.3691793001593699</v>
          </cell>
        </row>
        <row r="52">
          <cell r="AQ52">
            <v>37.842463000000002</v>
          </cell>
          <cell r="AS52">
            <v>0.45419659719118699</v>
          </cell>
        </row>
        <row r="53">
          <cell r="AQ53">
            <v>76.987988000000001</v>
          </cell>
          <cell r="AS53">
            <v>0.99285960195762102</v>
          </cell>
        </row>
        <row r="56">
          <cell r="AQ56">
            <v>14.459438</v>
          </cell>
          <cell r="AS56">
            <v>8.6410985394008794E-2</v>
          </cell>
        </row>
        <row r="57">
          <cell r="AQ57">
            <v>71.5</v>
          </cell>
          <cell r="AS57">
            <v>0.5</v>
          </cell>
        </row>
        <row r="58">
          <cell r="AQ58">
            <v>486.09473300000002</v>
          </cell>
          <cell r="AS58">
            <v>3.74706198986242</v>
          </cell>
        </row>
        <row r="59">
          <cell r="AQ59">
            <v>227.07166100000001</v>
          </cell>
          <cell r="AS59">
            <v>2.2209639722691099</v>
          </cell>
        </row>
        <row r="60">
          <cell r="AQ60">
            <v>684.95795099999998</v>
          </cell>
          <cell r="AS60">
            <v>4.6898732014615403</v>
          </cell>
        </row>
        <row r="61">
          <cell r="AQ61">
            <v>194.74521300000001</v>
          </cell>
          <cell r="AS61">
            <v>2.4078629869681598</v>
          </cell>
        </row>
        <row r="62">
          <cell r="AQ62">
            <v>320.49732299999999</v>
          </cell>
          <cell r="AS62">
            <v>3.1333895258319702</v>
          </cell>
        </row>
        <row r="63">
          <cell r="AQ63">
            <v>238.91179500000001</v>
          </cell>
          <cell r="AS63">
            <v>1.6580770098700199</v>
          </cell>
        </row>
        <row r="64">
          <cell r="AQ64">
            <v>61.855334999999997</v>
          </cell>
          <cell r="AS64">
            <v>0.402920646278142</v>
          </cell>
        </row>
        <row r="65">
          <cell r="AQ65">
            <v>141.537035</v>
          </cell>
          <cell r="AS65">
            <v>1.85798878318521</v>
          </cell>
        </row>
        <row r="66">
          <cell r="AQ66">
            <v>45.392446</v>
          </cell>
          <cell r="AS66">
            <v>0.491544248257058</v>
          </cell>
        </row>
        <row r="67">
          <cell r="AQ67">
            <v>498.98120699999998</v>
          </cell>
          <cell r="AS67">
            <v>3.8290020512240699</v>
          </cell>
        </row>
        <row r="68">
          <cell r="AQ68">
            <v>127.882695</v>
          </cell>
          <cell r="AS68">
            <v>1.55667184690034</v>
          </cell>
        </row>
        <row r="69">
          <cell r="AQ69">
            <v>124.20832799999999</v>
          </cell>
          <cell r="AS69">
            <v>1.5697625519424401</v>
          </cell>
        </row>
        <row r="70">
          <cell r="AQ70">
            <v>446.98951699999998</v>
          </cell>
          <cell r="AS70">
            <v>2.5018214499448002</v>
          </cell>
        </row>
        <row r="71">
          <cell r="AQ71">
            <v>123.142015</v>
          </cell>
          <cell r="AS71">
            <v>1.1405902281245299</v>
          </cell>
        </row>
        <row r="72">
          <cell r="AQ72">
            <v>46.730704000000003</v>
          </cell>
          <cell r="AS72">
            <v>0.29733215748376102</v>
          </cell>
        </row>
        <row r="73">
          <cell r="AQ73">
            <v>98.074349999999995</v>
          </cell>
          <cell r="AS73">
            <v>1.0989427728710801</v>
          </cell>
        </row>
        <row r="74">
          <cell r="AQ74">
            <v>0.62848400000000004</v>
          </cell>
          <cell r="AS74">
            <v>3.3972133555708601E-3</v>
          </cell>
        </row>
        <row r="75">
          <cell r="AQ75">
            <v>11.253683000000001</v>
          </cell>
          <cell r="AS75">
            <v>0.16580269367709799</v>
          </cell>
        </row>
        <row r="76">
          <cell r="AQ76">
            <v>188.37767199999999</v>
          </cell>
          <cell r="AS76">
            <v>1.4807616524432401</v>
          </cell>
        </row>
        <row r="77">
          <cell r="AQ77">
            <v>109.024401</v>
          </cell>
          <cell r="AS77">
            <v>0.54966371946296599</v>
          </cell>
        </row>
        <row r="78">
          <cell r="AQ78">
            <v>75.591463000000005</v>
          </cell>
          <cell r="AS78">
            <v>0.46040236334207402</v>
          </cell>
        </row>
        <row r="79">
          <cell r="AQ79">
            <v>49.658676</v>
          </cell>
          <cell r="AS79">
            <v>0.34618308982180601</v>
          </cell>
        </row>
        <row r="80">
          <cell r="AQ80">
            <v>4.8764839999999996</v>
          </cell>
          <cell r="AS80">
            <v>6.0283248767274297E-2</v>
          </cell>
        </row>
        <row r="81">
          <cell r="AQ81">
            <v>12.147106000000001</v>
          </cell>
          <cell r="AS81">
            <v>7.6620211601888893E-2</v>
          </cell>
        </row>
        <row r="82">
          <cell r="AQ82">
            <v>49.495483999999998</v>
          </cell>
          <cell r="AS82">
            <v>1.2261585429733199</v>
          </cell>
        </row>
        <row r="84">
          <cell r="AQ84">
            <v>75.890985999999998</v>
          </cell>
          <cell r="AS84">
            <v>0.53191388865398903</v>
          </cell>
        </row>
        <row r="85">
          <cell r="AQ85">
            <v>45.625905000000003</v>
          </cell>
          <cell r="AS85">
            <v>0.586339569295945</v>
          </cell>
        </row>
        <row r="86">
          <cell r="AQ86">
            <v>45.324084999999997</v>
          </cell>
          <cell r="AS86">
            <v>0.42826326218405097</v>
          </cell>
        </row>
        <row r="87">
          <cell r="AQ87">
            <v>180.103904</v>
          </cell>
          <cell r="AS87">
            <v>1.5627694031713899</v>
          </cell>
        </row>
        <row r="88">
          <cell r="AQ88">
            <v>220.319061</v>
          </cell>
          <cell r="AS88">
            <v>1.8979752452452601</v>
          </cell>
        </row>
        <row r="89">
          <cell r="AQ89">
            <v>3.5916549999999998</v>
          </cell>
          <cell r="AS89">
            <v>2.6763455167843099E-2</v>
          </cell>
        </row>
        <row r="90">
          <cell r="AQ90">
            <v>36.484713999999997</v>
          </cell>
          <cell r="AS90">
            <v>0.639229425047803</v>
          </cell>
        </row>
        <row r="91">
          <cell r="AQ91">
            <v>16.815483</v>
          </cell>
          <cell r="AS91">
            <v>0.17335550203493399</v>
          </cell>
        </row>
        <row r="92">
          <cell r="AQ92">
            <v>27.262343999999999</v>
          </cell>
          <cell r="AS92">
            <v>0.273786098868252</v>
          </cell>
        </row>
        <row r="93">
          <cell r="AQ93">
            <v>61.798166999999999</v>
          </cell>
          <cell r="AS93">
            <v>0.52769825440552298</v>
          </cell>
        </row>
        <row r="94">
          <cell r="AQ94">
            <v>51.435561</v>
          </cell>
          <cell r="AS94">
            <v>0.42168429219363901</v>
          </cell>
        </row>
        <row r="96">
          <cell r="AQ96">
            <v>15</v>
          </cell>
          <cell r="AS96">
            <v>0.2</v>
          </cell>
        </row>
        <row r="97">
          <cell r="AQ97">
            <v>17.425571999999999</v>
          </cell>
          <cell r="AS97">
            <v>0.21186770344556899</v>
          </cell>
        </row>
      </sheetData>
      <sheetData sheetId="20">
        <row r="1">
          <cell r="I1" t="str">
            <v>Feeder</v>
          </cell>
          <cell r="R1" t="str">
            <v>Cause</v>
          </cell>
        </row>
        <row r="2">
          <cell r="I2" t="str">
            <v>1401-Hampton</v>
          </cell>
          <cell r="R2" t="str">
            <v>999 Cause unknown</v>
          </cell>
        </row>
        <row r="3">
          <cell r="I3" t="str">
            <v>1404-Salem</v>
          </cell>
          <cell r="R3" t="str">
            <v>630 Squirrel</v>
          </cell>
        </row>
        <row r="4">
          <cell r="I4" t="str">
            <v>1404-Salem</v>
          </cell>
          <cell r="R4" t="str">
            <v>500 Lightning</v>
          </cell>
        </row>
        <row r="5">
          <cell r="I5" t="str">
            <v>1404-Salem</v>
          </cell>
          <cell r="R5" t="str">
            <v>690 Animal, other</v>
          </cell>
        </row>
        <row r="6">
          <cell r="I6" t="str">
            <v>1404-Salem</v>
          </cell>
          <cell r="R6" t="str">
            <v>630 Squirrel</v>
          </cell>
        </row>
        <row r="7">
          <cell r="I7" t="str">
            <v>1404-Salem</v>
          </cell>
          <cell r="R7" t="str">
            <v>999 Cause unknown</v>
          </cell>
        </row>
        <row r="8">
          <cell r="I8" t="str">
            <v>1404-Salem</v>
          </cell>
          <cell r="R8" t="str">
            <v>630 Squirrel</v>
          </cell>
        </row>
        <row r="9">
          <cell r="I9" t="str">
            <v>1404-Salem</v>
          </cell>
          <cell r="R9" t="str">
            <v>999 Cause unknown</v>
          </cell>
        </row>
        <row r="10">
          <cell r="I10" t="str">
            <v>1404-Salem</v>
          </cell>
          <cell r="R10" t="str">
            <v>540 Storm</v>
          </cell>
        </row>
        <row r="11">
          <cell r="I11" t="str">
            <v>1404-Salem</v>
          </cell>
          <cell r="R11" t="str">
            <v>690 Animal, other</v>
          </cell>
        </row>
        <row r="12">
          <cell r="I12" t="str">
            <v>1404-Salem</v>
          </cell>
          <cell r="R12" t="str">
            <v>715 Farming Equipment</v>
          </cell>
        </row>
        <row r="13">
          <cell r="I13" t="str">
            <v>1404-Salem</v>
          </cell>
          <cell r="R13" t="str">
            <v>999 Cause unknown</v>
          </cell>
        </row>
        <row r="14">
          <cell r="I14" t="str">
            <v>1404-Salem</v>
          </cell>
          <cell r="R14" t="str">
            <v>300 Material or equipment fault/failure</v>
          </cell>
        </row>
        <row r="15">
          <cell r="I15" t="str">
            <v>1404-Salem</v>
          </cell>
          <cell r="R15" t="str">
            <v>999 Cause unknown</v>
          </cell>
        </row>
        <row r="16">
          <cell r="I16" t="str">
            <v>1404-Salem</v>
          </cell>
          <cell r="R16" t="str">
            <v>430 Tree failure from overhang or dead tree without ice/snow</v>
          </cell>
        </row>
        <row r="17">
          <cell r="I17" t="str">
            <v>1404-Salem</v>
          </cell>
          <cell r="R17" t="str">
            <v>700 Customer-caused</v>
          </cell>
        </row>
        <row r="18">
          <cell r="I18" t="str">
            <v>1405-Smithland</v>
          </cell>
          <cell r="R18" t="str">
            <v>600 Animal/bird</v>
          </cell>
        </row>
        <row r="19">
          <cell r="I19" t="str">
            <v>1405-Smithland</v>
          </cell>
          <cell r="R19" t="str">
            <v>690 Animal, other</v>
          </cell>
        </row>
        <row r="20">
          <cell r="I20" t="str">
            <v>1405-Smithland</v>
          </cell>
          <cell r="R20" t="str">
            <v>430 Tree failure from overhang or dead tree without ice/snow</v>
          </cell>
        </row>
        <row r="21">
          <cell r="I21" t="str">
            <v>1405-Smithland</v>
          </cell>
          <cell r="R21" t="str">
            <v>690 Animal, other</v>
          </cell>
        </row>
        <row r="22">
          <cell r="I22" t="str">
            <v>1405-Smithland</v>
          </cell>
          <cell r="R22" t="str">
            <v>999 Cause unknown</v>
          </cell>
        </row>
        <row r="23">
          <cell r="I23" t="str">
            <v>1405-Smithland</v>
          </cell>
          <cell r="R23" t="str">
            <v>540 Storm</v>
          </cell>
        </row>
        <row r="24">
          <cell r="I24" t="str">
            <v>1405-Smithland</v>
          </cell>
          <cell r="R24" t="str">
            <v>430 Tree failure from overhang or dead tree without ice/snow</v>
          </cell>
        </row>
        <row r="25">
          <cell r="I25" t="str">
            <v>1405-Smithland</v>
          </cell>
          <cell r="R25" t="str">
            <v>540 Storm</v>
          </cell>
        </row>
        <row r="26">
          <cell r="I26" t="str">
            <v>1405-Smithland</v>
          </cell>
          <cell r="R26" t="str">
            <v>540 Storm</v>
          </cell>
        </row>
        <row r="27">
          <cell r="I27" t="str">
            <v>1405-Smithland</v>
          </cell>
          <cell r="R27" t="str">
            <v>999 Cause unknown</v>
          </cell>
        </row>
        <row r="28">
          <cell r="I28" t="str">
            <v>1405-Smithland</v>
          </cell>
          <cell r="R28" t="str">
            <v>100 Construction</v>
          </cell>
        </row>
        <row r="29">
          <cell r="I29" t="str">
            <v>1405-Smithland</v>
          </cell>
          <cell r="R29" t="str">
            <v>700 Customer-caused</v>
          </cell>
        </row>
        <row r="30">
          <cell r="I30" t="str">
            <v>1405-Smithland</v>
          </cell>
          <cell r="R30" t="str">
            <v>430 Tree failure from overhang or dead tree without ice/snow</v>
          </cell>
        </row>
        <row r="31">
          <cell r="I31" t="str">
            <v>1405-Smithland</v>
          </cell>
          <cell r="R31" t="str">
            <v>400 Decay/age of material/equipment</v>
          </cell>
        </row>
        <row r="32">
          <cell r="I32" t="str">
            <v>1405-Smithland</v>
          </cell>
          <cell r="R32" t="str">
            <v>715 Farming Equipment</v>
          </cell>
        </row>
        <row r="33">
          <cell r="I33" t="str">
            <v>1405-Smithland</v>
          </cell>
          <cell r="R33" t="str">
            <v>630 Squirrel</v>
          </cell>
        </row>
        <row r="34">
          <cell r="I34" t="str">
            <v>1405-Smithland</v>
          </cell>
          <cell r="R34" t="str">
            <v>430 Tree failure from overhang or dead tree without ice/snow</v>
          </cell>
        </row>
        <row r="35">
          <cell r="I35" t="str">
            <v>1405-Smithland</v>
          </cell>
          <cell r="R35" t="str">
            <v>540 Storm</v>
          </cell>
        </row>
        <row r="36">
          <cell r="I36" t="str">
            <v>4301-Hwy 95</v>
          </cell>
          <cell r="R36" t="str">
            <v>430 Tree failure from overhang or dead tree without ice/snow</v>
          </cell>
        </row>
        <row r="37">
          <cell r="I37" t="str">
            <v>4301-Hwy 95</v>
          </cell>
          <cell r="R37" t="str">
            <v>310 Installation fault</v>
          </cell>
        </row>
        <row r="38">
          <cell r="I38" t="str">
            <v>4301-Hwy 95</v>
          </cell>
          <cell r="R38" t="str">
            <v>110 Maintenance</v>
          </cell>
        </row>
        <row r="39">
          <cell r="I39" t="str">
            <v>4301-Hwy 95</v>
          </cell>
          <cell r="R39" t="str">
            <v>630 Squirrel</v>
          </cell>
        </row>
        <row r="40">
          <cell r="I40" t="str">
            <v>4301-Hwy 95</v>
          </cell>
          <cell r="R40" t="str">
            <v>740 Public cuts tree</v>
          </cell>
        </row>
        <row r="41">
          <cell r="I41" t="str">
            <v>4301-Hwy 95</v>
          </cell>
          <cell r="R41" t="str">
            <v>540 Storm</v>
          </cell>
        </row>
        <row r="42">
          <cell r="I42" t="str">
            <v>4301-Hwy 95</v>
          </cell>
          <cell r="R42" t="str">
            <v>630 Squirrel</v>
          </cell>
        </row>
        <row r="43">
          <cell r="I43" t="str">
            <v>4301-Hwy 95</v>
          </cell>
          <cell r="R43" t="str">
            <v>630 Squirrel</v>
          </cell>
        </row>
        <row r="44">
          <cell r="I44" t="str">
            <v>4301-Hwy 95</v>
          </cell>
          <cell r="R44" t="str">
            <v>630 Squirrel</v>
          </cell>
        </row>
        <row r="45">
          <cell r="I45" t="str">
            <v>4301-Hwy 95</v>
          </cell>
          <cell r="R45" t="str">
            <v>540 Storm</v>
          </cell>
        </row>
        <row r="46">
          <cell r="I46" t="str">
            <v>4302-Calvert Heights</v>
          </cell>
          <cell r="R46" t="str">
            <v>430 Tree failure from overhang or dead tree without ice/snow</v>
          </cell>
        </row>
        <row r="47">
          <cell r="I47" t="str">
            <v>4302-Calvert Heights</v>
          </cell>
          <cell r="R47" t="str">
            <v>300 Material or equipment fault/failure</v>
          </cell>
        </row>
        <row r="48">
          <cell r="I48" t="str">
            <v>4302-Calvert Heights</v>
          </cell>
          <cell r="R48" t="str">
            <v>110 Maintenance</v>
          </cell>
        </row>
        <row r="49">
          <cell r="I49" t="str">
            <v>4302-Calvert Heights</v>
          </cell>
          <cell r="R49" t="str">
            <v>999 Cause unknown</v>
          </cell>
        </row>
        <row r="50">
          <cell r="I50" t="str">
            <v>4302-Calvert Heights</v>
          </cell>
          <cell r="R50" t="str">
            <v>110 Maintenance</v>
          </cell>
        </row>
        <row r="51">
          <cell r="I51" t="str">
            <v>4302-Calvert Heights</v>
          </cell>
          <cell r="R51" t="str">
            <v>110 Maintenance</v>
          </cell>
        </row>
        <row r="52">
          <cell r="I52" t="str">
            <v>4302-Calvert Heights</v>
          </cell>
          <cell r="R52" t="str">
            <v>300 Material or equipment fault/failure</v>
          </cell>
        </row>
        <row r="53">
          <cell r="I53" t="str">
            <v>4302-Calvert Heights</v>
          </cell>
          <cell r="R53" t="str">
            <v>999 Cause unknown</v>
          </cell>
        </row>
        <row r="54">
          <cell r="I54" t="str">
            <v>4302-Calvert Heights</v>
          </cell>
          <cell r="R54" t="str">
            <v>630 Squirrel</v>
          </cell>
        </row>
        <row r="55">
          <cell r="I55" t="str">
            <v>4302-Calvert Heights</v>
          </cell>
          <cell r="R55" t="str">
            <v>300 Material or equipment fault/failure</v>
          </cell>
        </row>
        <row r="56">
          <cell r="I56" t="str">
            <v>4302-Calvert Heights</v>
          </cell>
          <cell r="R56" t="str">
            <v>420 Tree growth</v>
          </cell>
        </row>
        <row r="57">
          <cell r="I57" t="str">
            <v>4302-Calvert Heights</v>
          </cell>
          <cell r="R57" t="str">
            <v>420 Tree growth</v>
          </cell>
        </row>
        <row r="58">
          <cell r="I58" t="str">
            <v>4302-Calvert Heights</v>
          </cell>
          <cell r="R58" t="str">
            <v>630 Squirrel</v>
          </cell>
        </row>
        <row r="59">
          <cell r="I59" t="str">
            <v>4302-Calvert Heights</v>
          </cell>
          <cell r="R59" t="str">
            <v>999 Cause unknown</v>
          </cell>
        </row>
        <row r="60">
          <cell r="I60" t="str">
            <v>4302-Calvert Heights</v>
          </cell>
          <cell r="R60" t="str">
            <v>430 Tree failure from overhang or dead tree without ice/snow</v>
          </cell>
        </row>
        <row r="61">
          <cell r="I61" t="str">
            <v>4302-Calvert Heights</v>
          </cell>
          <cell r="R61" t="str">
            <v>999 Cause unknown</v>
          </cell>
        </row>
        <row r="62">
          <cell r="I62" t="str">
            <v>4302-Calvert Heights</v>
          </cell>
          <cell r="R62" t="str">
            <v>690 Animal, other</v>
          </cell>
        </row>
        <row r="63">
          <cell r="I63" t="str">
            <v>4302-Calvert Heights</v>
          </cell>
          <cell r="R63" t="str">
            <v>630 Squirrel</v>
          </cell>
        </row>
        <row r="64">
          <cell r="I64" t="str">
            <v>4302-Calvert Heights</v>
          </cell>
          <cell r="R64" t="str">
            <v>630 Squirrel</v>
          </cell>
        </row>
        <row r="65">
          <cell r="I65" t="str">
            <v>4302-Calvert Heights</v>
          </cell>
          <cell r="R65" t="str">
            <v>630 Squirrel</v>
          </cell>
        </row>
        <row r="66">
          <cell r="I66" t="str">
            <v>4302-Calvert Heights</v>
          </cell>
          <cell r="R66" t="str">
            <v>360 Other equipment installation/design</v>
          </cell>
        </row>
        <row r="67">
          <cell r="I67" t="str">
            <v>4302-Calvert Heights</v>
          </cell>
          <cell r="R67" t="str">
            <v>540 Storm</v>
          </cell>
        </row>
        <row r="68">
          <cell r="I68" t="str">
            <v>4302-Calvert Heights</v>
          </cell>
          <cell r="R68" t="str">
            <v>540 Storm</v>
          </cell>
        </row>
        <row r="69">
          <cell r="I69" t="str">
            <v>4303-Gilbertsville</v>
          </cell>
          <cell r="R69" t="str">
            <v>340 Overload</v>
          </cell>
        </row>
        <row r="70">
          <cell r="I70" t="str">
            <v>4303-Gilbertsville</v>
          </cell>
          <cell r="R70" t="str">
            <v>800 Other</v>
          </cell>
        </row>
        <row r="71">
          <cell r="I71" t="str">
            <v>4303-Gilbertsville</v>
          </cell>
          <cell r="R71" t="str">
            <v>430 Tree failure from overhang or dead tree without ice/snow</v>
          </cell>
        </row>
        <row r="72">
          <cell r="I72" t="str">
            <v>4303-Gilbertsville</v>
          </cell>
          <cell r="R72" t="str">
            <v>420 Tree growth</v>
          </cell>
        </row>
        <row r="73">
          <cell r="I73" t="str">
            <v>4303-Gilbertsville</v>
          </cell>
          <cell r="R73" t="str">
            <v>420 Tree growth</v>
          </cell>
        </row>
        <row r="74">
          <cell r="I74" t="str">
            <v>4303-Gilbertsville</v>
          </cell>
          <cell r="R74" t="str">
            <v>500 Lightning</v>
          </cell>
        </row>
        <row r="75">
          <cell r="I75" t="str">
            <v>4303-Gilbertsville</v>
          </cell>
          <cell r="R75" t="str">
            <v>540 Storm</v>
          </cell>
        </row>
        <row r="76">
          <cell r="I76" t="str">
            <v>4303-Gilbertsville</v>
          </cell>
          <cell r="R76" t="str">
            <v>110 Maintenance</v>
          </cell>
        </row>
        <row r="77">
          <cell r="I77" t="str">
            <v>4303-Gilbertsville</v>
          </cell>
          <cell r="R77" t="str">
            <v>300 Material or equipment fault/failure</v>
          </cell>
        </row>
        <row r="78">
          <cell r="I78" t="str">
            <v>4304-Industrial Park</v>
          </cell>
          <cell r="R78" t="str">
            <v>710 Motor vehicle</v>
          </cell>
        </row>
        <row r="79">
          <cell r="I79" t="str">
            <v>4304-Industrial Park</v>
          </cell>
          <cell r="R79" t="str">
            <v>630 Squirrel</v>
          </cell>
        </row>
        <row r="80">
          <cell r="I80" t="str">
            <v>3002-Conrad Heights</v>
          </cell>
          <cell r="R80" t="str">
            <v>800 Other</v>
          </cell>
        </row>
        <row r="81">
          <cell r="I81" t="str">
            <v>3002-Conrad Heights</v>
          </cell>
          <cell r="R81" t="str">
            <v>630 Squirrel</v>
          </cell>
        </row>
        <row r="82">
          <cell r="I82" t="str">
            <v>3002-Conrad Heights</v>
          </cell>
          <cell r="R82" t="str">
            <v>340 Overload</v>
          </cell>
        </row>
        <row r="83">
          <cell r="I83" t="str">
            <v>3002-Conrad Heights</v>
          </cell>
          <cell r="R83" t="str">
            <v>430 Tree failure from overhang or dead tree without ice/snow</v>
          </cell>
        </row>
        <row r="84">
          <cell r="I84" t="str">
            <v>3002-Conrad Heights</v>
          </cell>
          <cell r="R84" t="str">
            <v>430 Tree failure from overhang or dead tree without ice/snow</v>
          </cell>
        </row>
        <row r="85">
          <cell r="I85" t="str">
            <v>3002-Conrad Heights</v>
          </cell>
          <cell r="R85" t="str">
            <v>420 Tree growth</v>
          </cell>
        </row>
        <row r="86">
          <cell r="I86" t="str">
            <v>3002-Conrad Heights</v>
          </cell>
          <cell r="R86" t="str">
            <v>999 Cause unknown</v>
          </cell>
        </row>
        <row r="87">
          <cell r="I87" t="str">
            <v>3002-Conrad Heights</v>
          </cell>
          <cell r="R87" t="str">
            <v>999 Cause unknown</v>
          </cell>
        </row>
        <row r="88">
          <cell r="I88" t="str">
            <v>3002-Conrad Heights</v>
          </cell>
          <cell r="R88" t="str">
            <v>630 Squirrel</v>
          </cell>
        </row>
        <row r="89">
          <cell r="I89" t="str">
            <v>3002-Conrad Heights</v>
          </cell>
          <cell r="R89" t="str">
            <v>999 Cause unknown</v>
          </cell>
        </row>
        <row r="90">
          <cell r="I90" t="str">
            <v>3002-Conrad Heights</v>
          </cell>
          <cell r="R90" t="str">
            <v>300 Material or equipment fault/failure</v>
          </cell>
        </row>
        <row r="91">
          <cell r="I91" t="str">
            <v>3002-Conrad Heights</v>
          </cell>
          <cell r="R91" t="str">
            <v>430 Tree failure from overhang or dead tree without ice/snow</v>
          </cell>
        </row>
        <row r="92">
          <cell r="I92" t="str">
            <v>3002-Conrad Heights</v>
          </cell>
          <cell r="R92" t="str">
            <v>490 Maintenance, other</v>
          </cell>
        </row>
        <row r="93">
          <cell r="I93" t="str">
            <v>3002-Conrad Heights</v>
          </cell>
          <cell r="R93" t="str">
            <v>420 Tree growth</v>
          </cell>
        </row>
        <row r="94">
          <cell r="I94" t="str">
            <v>3002-Conrad Heights</v>
          </cell>
          <cell r="R94" t="str">
            <v>999 Cause unknown</v>
          </cell>
        </row>
        <row r="95">
          <cell r="I95" t="str">
            <v>3002-Conrad Heights</v>
          </cell>
          <cell r="R95" t="str">
            <v>999 Cause unknown</v>
          </cell>
        </row>
        <row r="96">
          <cell r="I96" t="str">
            <v>3002-Conrad Heights</v>
          </cell>
          <cell r="R96" t="str">
            <v>630 Squirrel</v>
          </cell>
        </row>
        <row r="97">
          <cell r="I97" t="str">
            <v>3002-Conrad Heights</v>
          </cell>
          <cell r="R97" t="str">
            <v>540 Storm</v>
          </cell>
        </row>
        <row r="98">
          <cell r="I98" t="str">
            <v>3002-Conrad Heights</v>
          </cell>
          <cell r="R98" t="str">
            <v>630 Squirrel</v>
          </cell>
        </row>
        <row r="99">
          <cell r="I99" t="str">
            <v>3002-Conrad Heights</v>
          </cell>
          <cell r="R99" t="str">
            <v>700 Customer-caused</v>
          </cell>
        </row>
        <row r="100">
          <cell r="I100" t="str">
            <v>3002-Conrad Heights</v>
          </cell>
          <cell r="R100" t="str">
            <v>630 Squirrel</v>
          </cell>
        </row>
        <row r="101">
          <cell r="I101" t="str">
            <v>3002-Conrad Heights</v>
          </cell>
          <cell r="R101" t="str">
            <v>630 Squirrel</v>
          </cell>
        </row>
        <row r="102">
          <cell r="I102" t="str">
            <v>3004-Hwy 60 Business</v>
          </cell>
          <cell r="R102" t="str">
            <v>540 Storm</v>
          </cell>
        </row>
        <row r="103">
          <cell r="I103" t="str">
            <v/>
          </cell>
          <cell r="R103" t="str">
            <v>630 Squirrel</v>
          </cell>
        </row>
        <row r="104">
          <cell r="I104" t="str">
            <v>4201-Proform</v>
          </cell>
          <cell r="R104" t="str">
            <v>700 Customer-caused</v>
          </cell>
        </row>
        <row r="105">
          <cell r="I105" t="str">
            <v>4201-Proform</v>
          </cell>
          <cell r="R105" t="str">
            <v>999 Cause unknown</v>
          </cell>
        </row>
        <row r="106">
          <cell r="I106" t="str">
            <v>4201-Proform</v>
          </cell>
          <cell r="R106" t="str">
            <v>110 Maintenance</v>
          </cell>
        </row>
        <row r="107">
          <cell r="I107" t="str">
            <v>4201-Proform</v>
          </cell>
          <cell r="R107" t="str">
            <v>630 Squirrel</v>
          </cell>
        </row>
        <row r="108">
          <cell r="I108" t="str">
            <v>4201-Proform</v>
          </cell>
          <cell r="R108" t="str">
            <v>630 Squirrel</v>
          </cell>
        </row>
        <row r="109">
          <cell r="I109" t="str">
            <v>4201-Proform</v>
          </cell>
          <cell r="R109" t="str">
            <v>999 Cause unknown</v>
          </cell>
        </row>
        <row r="110">
          <cell r="I110" t="str">
            <v>4201-Proform</v>
          </cell>
          <cell r="R110" t="str">
            <v>540 Storm</v>
          </cell>
        </row>
        <row r="111">
          <cell r="I111" t="str">
            <v>4201-Proform</v>
          </cell>
          <cell r="R111" t="str">
            <v>690 Animal, other</v>
          </cell>
        </row>
        <row r="112">
          <cell r="I112" t="str">
            <v>4201-Proform</v>
          </cell>
          <cell r="R112" t="str">
            <v>110 Maintenance</v>
          </cell>
        </row>
        <row r="113">
          <cell r="I113" t="str">
            <v>4201-Proform</v>
          </cell>
          <cell r="R113" t="str">
            <v>110 Maintenance</v>
          </cell>
        </row>
        <row r="114">
          <cell r="I114" t="str">
            <v>4201-Proform</v>
          </cell>
          <cell r="R114" t="str">
            <v>999 Cause unknown</v>
          </cell>
        </row>
        <row r="115">
          <cell r="I115" t="str">
            <v>4201-Proform</v>
          </cell>
          <cell r="R115" t="str">
            <v>300 Material or equipment fault/failure</v>
          </cell>
        </row>
        <row r="116">
          <cell r="I116" t="str">
            <v>4202-Little Cypress</v>
          </cell>
          <cell r="R116" t="str">
            <v>999 Cause unknown</v>
          </cell>
        </row>
        <row r="117">
          <cell r="I117" t="str">
            <v>4202-Little Cypress</v>
          </cell>
          <cell r="R117" t="str">
            <v>430 Tree failure from overhang or dead tree without ice/snow</v>
          </cell>
        </row>
        <row r="118">
          <cell r="I118" t="str">
            <v>4202-Little Cypress</v>
          </cell>
          <cell r="R118" t="str">
            <v>500 Lightning</v>
          </cell>
        </row>
        <row r="119">
          <cell r="I119" t="str">
            <v>4203-Possum Trot</v>
          </cell>
          <cell r="R119" t="str">
            <v>300 Material or equipment fault/failure</v>
          </cell>
        </row>
        <row r="120">
          <cell r="I120" t="str">
            <v>4203-Possum Trot</v>
          </cell>
          <cell r="R120" t="str">
            <v>630 Squirrel</v>
          </cell>
        </row>
        <row r="121">
          <cell r="I121" t="str">
            <v>4203-Possum Trot</v>
          </cell>
          <cell r="R121" t="str">
            <v>540 Storm</v>
          </cell>
        </row>
        <row r="122">
          <cell r="I122" t="str">
            <v>4203-Possum Trot</v>
          </cell>
          <cell r="R122" t="str">
            <v>540 Storm</v>
          </cell>
        </row>
        <row r="123">
          <cell r="I123" t="str">
            <v>4203-Possum Trot</v>
          </cell>
          <cell r="R123" t="str">
            <v>110 Maintenance</v>
          </cell>
        </row>
        <row r="124">
          <cell r="I124" t="str">
            <v>4203-Possum Trot</v>
          </cell>
          <cell r="R124" t="str">
            <v>999 Cause unknown</v>
          </cell>
        </row>
        <row r="125">
          <cell r="I125" t="str">
            <v>4203-Possum Trot</v>
          </cell>
          <cell r="R125" t="str">
            <v>690 Animal, other</v>
          </cell>
        </row>
        <row r="126">
          <cell r="I126" t="str">
            <v>4204-Sharpe</v>
          </cell>
          <cell r="R126" t="str">
            <v>630 Squirrel</v>
          </cell>
        </row>
        <row r="127">
          <cell r="I127" t="str">
            <v>4204-Sharpe</v>
          </cell>
          <cell r="R127" t="str">
            <v>700 Customer-caused</v>
          </cell>
        </row>
        <row r="128">
          <cell r="I128" t="str">
            <v>4204-Sharpe</v>
          </cell>
          <cell r="R128" t="str">
            <v>110 Maintenance</v>
          </cell>
        </row>
        <row r="129">
          <cell r="I129" t="str">
            <v>4204-Sharpe</v>
          </cell>
          <cell r="R129" t="str">
            <v>790 Public, other</v>
          </cell>
        </row>
        <row r="130">
          <cell r="I130" t="str">
            <v>4204-Sharpe</v>
          </cell>
          <cell r="R130" t="str">
            <v>760 Switching error or caused by construction or maintenance</v>
          </cell>
        </row>
        <row r="131">
          <cell r="I131" t="str">
            <v>4204-Sharpe</v>
          </cell>
          <cell r="R131" t="str">
            <v>420 Tree growth</v>
          </cell>
        </row>
        <row r="132">
          <cell r="I132" t="str">
            <v>4204-Sharpe</v>
          </cell>
          <cell r="R132" t="str">
            <v>700 Customer-caused</v>
          </cell>
        </row>
        <row r="133">
          <cell r="I133" t="str">
            <v>4204-Sharpe</v>
          </cell>
          <cell r="R133" t="str">
            <v>630 Squirrel</v>
          </cell>
        </row>
        <row r="134">
          <cell r="I134" t="str">
            <v>4204-Sharpe</v>
          </cell>
          <cell r="R134" t="str">
            <v>999 Cause unknown</v>
          </cell>
        </row>
        <row r="135">
          <cell r="I135" t="str">
            <v>4204-Sharpe</v>
          </cell>
          <cell r="R135" t="str">
            <v>300 Material or equipment fault/failure</v>
          </cell>
        </row>
        <row r="136">
          <cell r="I136" t="str">
            <v>4204-Sharpe</v>
          </cell>
          <cell r="R136" t="str">
            <v>630 Squirrel</v>
          </cell>
        </row>
        <row r="137">
          <cell r="I137" t="str">
            <v>4204-Sharpe</v>
          </cell>
          <cell r="R137" t="str">
            <v>300 Material or equipment fault/failure</v>
          </cell>
        </row>
        <row r="138">
          <cell r="I138" t="str">
            <v>4204-Sharpe</v>
          </cell>
          <cell r="R138" t="str">
            <v>420 Tree growth</v>
          </cell>
        </row>
        <row r="139">
          <cell r="I139" t="str">
            <v>4204-Sharpe</v>
          </cell>
          <cell r="R139" t="str">
            <v>110 Maintenance</v>
          </cell>
        </row>
        <row r="140">
          <cell r="I140" t="str">
            <v>4204-Sharpe</v>
          </cell>
          <cell r="R140" t="str">
            <v>999 Cause unknown</v>
          </cell>
        </row>
        <row r="141">
          <cell r="I141" t="str">
            <v>4204-Sharpe</v>
          </cell>
          <cell r="R141" t="str">
            <v>430 Tree failure from overhang or dead tree without ice/snow</v>
          </cell>
        </row>
        <row r="142">
          <cell r="I142" t="str">
            <v>4204-Sharpe</v>
          </cell>
          <cell r="R142" t="str">
            <v>540 Storm</v>
          </cell>
        </row>
        <row r="143">
          <cell r="I143" t="str">
            <v>4204-Sharpe</v>
          </cell>
          <cell r="R143" t="str">
            <v>630 Squirrel</v>
          </cell>
        </row>
        <row r="144">
          <cell r="I144" t="str">
            <v>4204-Sharpe</v>
          </cell>
          <cell r="R144" t="str">
            <v>999 Cause unknown</v>
          </cell>
        </row>
        <row r="145">
          <cell r="I145" t="str">
            <v>4204-Sharpe</v>
          </cell>
          <cell r="R145" t="str">
            <v>540 Storm</v>
          </cell>
        </row>
        <row r="146">
          <cell r="I146" t="str">
            <v>4204-Sharpe</v>
          </cell>
          <cell r="R146" t="str">
            <v>700 Customer-caused</v>
          </cell>
        </row>
        <row r="147">
          <cell r="I147" t="str">
            <v>4204-Sharpe</v>
          </cell>
          <cell r="R147" t="str">
            <v>540 Storm</v>
          </cell>
        </row>
        <row r="148">
          <cell r="I148" t="str">
            <v>4204-Sharpe</v>
          </cell>
          <cell r="R148" t="str">
            <v>100 Construction</v>
          </cell>
        </row>
        <row r="149">
          <cell r="I149" t="str">
            <v>4204-Sharpe</v>
          </cell>
          <cell r="R149" t="str">
            <v>540 Storm</v>
          </cell>
        </row>
        <row r="150">
          <cell r="I150" t="str">
            <v>4204-Sharpe</v>
          </cell>
          <cell r="R150" t="str">
            <v>300 Material or equipment fault/failure</v>
          </cell>
        </row>
        <row r="151">
          <cell r="I151" t="str">
            <v>4204-Sharpe</v>
          </cell>
          <cell r="R151" t="str">
            <v>710 Motor vehicle</v>
          </cell>
        </row>
        <row r="152">
          <cell r="I152" t="str">
            <v>4204-Sharpe</v>
          </cell>
          <cell r="R152" t="str">
            <v>999 Cause unknown</v>
          </cell>
        </row>
        <row r="153">
          <cell r="I153" t="str">
            <v>4204-Sharpe</v>
          </cell>
          <cell r="R153" t="str">
            <v>999 Cause unknown</v>
          </cell>
        </row>
        <row r="154">
          <cell r="I154" t="str">
            <v>4204-Sharpe</v>
          </cell>
          <cell r="R154" t="str">
            <v>630 Squirrel</v>
          </cell>
        </row>
        <row r="155">
          <cell r="I155" t="str">
            <v>4204-Sharpe</v>
          </cell>
          <cell r="R155" t="str">
            <v>630 Squirrel</v>
          </cell>
        </row>
        <row r="156">
          <cell r="I156" t="str">
            <v>4204-Sharpe</v>
          </cell>
          <cell r="R156" t="str">
            <v>999 Cause unknown</v>
          </cell>
        </row>
        <row r="157">
          <cell r="I157" t="str">
            <v>4204-Sharpe</v>
          </cell>
          <cell r="R157" t="str">
            <v>630 Squirrel</v>
          </cell>
        </row>
        <row r="158">
          <cell r="I158" t="str">
            <v>4204-Sharpe</v>
          </cell>
          <cell r="R158" t="str">
            <v>999 Cause unknown</v>
          </cell>
        </row>
        <row r="159">
          <cell r="I159" t="str">
            <v>4204-Sharpe</v>
          </cell>
          <cell r="R159" t="str">
            <v>630 Squirrel</v>
          </cell>
        </row>
        <row r="160">
          <cell r="I160" t="str">
            <v>4204-Sharpe</v>
          </cell>
          <cell r="R160" t="str">
            <v>630 Squirrel</v>
          </cell>
        </row>
        <row r="161">
          <cell r="I161" t="str">
            <v>4204-Sharpe</v>
          </cell>
          <cell r="R161" t="str">
            <v>420 Tree growth</v>
          </cell>
        </row>
        <row r="162">
          <cell r="I162" t="str">
            <v>4204-Sharpe</v>
          </cell>
          <cell r="R162" t="str">
            <v>999 Cause unknown</v>
          </cell>
        </row>
        <row r="163">
          <cell r="I163" t="str">
            <v>4204-Sharpe</v>
          </cell>
          <cell r="R163" t="str">
            <v>600 Animal/bird</v>
          </cell>
        </row>
        <row r="164">
          <cell r="I164" t="str">
            <v>4204-Sharpe</v>
          </cell>
          <cell r="R164" t="str">
            <v>110 Maintenance</v>
          </cell>
        </row>
        <row r="165">
          <cell r="I165" t="str">
            <v>1502-Pinckneyville</v>
          </cell>
          <cell r="R165" t="str">
            <v>999 Cause unknown</v>
          </cell>
        </row>
        <row r="166">
          <cell r="I166" t="str">
            <v>1502-Pinckneyville</v>
          </cell>
          <cell r="R166" t="str">
            <v>800 Other</v>
          </cell>
        </row>
        <row r="167">
          <cell r="I167" t="str">
            <v>1502-Pinckneyville</v>
          </cell>
          <cell r="R167" t="str">
            <v>300 Material or equipment fault/failure</v>
          </cell>
        </row>
        <row r="168">
          <cell r="I168" t="str">
            <v>1502-Pinckneyville</v>
          </cell>
          <cell r="R168" t="str">
            <v>300 Material or equipment fault/failure</v>
          </cell>
        </row>
        <row r="169">
          <cell r="I169" t="str">
            <v>1502-Pinckneyville</v>
          </cell>
          <cell r="R169" t="str">
            <v>500 Lightning</v>
          </cell>
        </row>
        <row r="170">
          <cell r="I170" t="str">
            <v>1502-Pinckneyville</v>
          </cell>
          <cell r="R170" t="str">
            <v>999 Cause unknown</v>
          </cell>
        </row>
        <row r="171">
          <cell r="I171" t="str">
            <v>1502-Pinckneyville</v>
          </cell>
          <cell r="R171" t="str">
            <v>300 Material or equipment fault/failure</v>
          </cell>
        </row>
        <row r="172">
          <cell r="I172" t="str">
            <v>1502-Pinckneyville</v>
          </cell>
          <cell r="R172" t="str">
            <v>540 Storm</v>
          </cell>
        </row>
        <row r="173">
          <cell r="I173" t="str">
            <v>1502-Pinckneyville</v>
          </cell>
          <cell r="R173" t="str">
            <v>540 Storm</v>
          </cell>
        </row>
        <row r="174">
          <cell r="I174" t="str">
            <v>1502-Pinckneyville</v>
          </cell>
          <cell r="R174" t="str">
            <v>999 Cause unknown</v>
          </cell>
        </row>
        <row r="175">
          <cell r="I175" t="str">
            <v>1502-Pinckneyville</v>
          </cell>
          <cell r="R175" t="str">
            <v>400 Decay/age of material/equipment</v>
          </cell>
        </row>
        <row r="176">
          <cell r="I176" t="str">
            <v>1502-Pinckneyville</v>
          </cell>
          <cell r="R176" t="str">
            <v>100 Construction</v>
          </cell>
        </row>
        <row r="177">
          <cell r="I177" t="str">
            <v>1502-Pinckneyville</v>
          </cell>
          <cell r="R177" t="str">
            <v>490 Maintenance, other</v>
          </cell>
        </row>
        <row r="178">
          <cell r="I178" t="str">
            <v>1502-Pinckneyville</v>
          </cell>
          <cell r="R178" t="str">
            <v>540 Storm</v>
          </cell>
        </row>
        <row r="179">
          <cell r="I179" t="str">
            <v>1502-Pinckneyville</v>
          </cell>
          <cell r="R179" t="str">
            <v>430 Tree failure from overhang or dead tree without ice/snow</v>
          </cell>
        </row>
        <row r="180">
          <cell r="I180" t="str">
            <v>1503-Quarry</v>
          </cell>
          <cell r="R180" t="str">
            <v>999 Cause unknown</v>
          </cell>
        </row>
        <row r="181">
          <cell r="I181" t="str">
            <v>1503-Quarry</v>
          </cell>
          <cell r="R181" t="str">
            <v>700 Customer-caused</v>
          </cell>
        </row>
        <row r="182">
          <cell r="I182" t="str">
            <v>6601-Draffenville</v>
          </cell>
          <cell r="R182" t="str">
            <v>999 Cause unknown</v>
          </cell>
        </row>
        <row r="183">
          <cell r="I183" t="str">
            <v>6601-Draffenville</v>
          </cell>
          <cell r="R183" t="str">
            <v>300 Material or equipment fault/failure</v>
          </cell>
        </row>
        <row r="184">
          <cell r="I184" t="str">
            <v>6601-Draffenville</v>
          </cell>
          <cell r="R184" t="str">
            <v>999 Cause unknown</v>
          </cell>
        </row>
        <row r="185">
          <cell r="I185" t="str">
            <v>6601-Draffenville</v>
          </cell>
          <cell r="R185" t="str">
            <v>300 Material or equipment fault/failure</v>
          </cell>
        </row>
        <row r="186">
          <cell r="I186" t="str">
            <v>6601-Draffenville</v>
          </cell>
          <cell r="R186" t="str">
            <v>500 Lightning</v>
          </cell>
        </row>
        <row r="187">
          <cell r="I187" t="str">
            <v>6601-Draffenville</v>
          </cell>
          <cell r="R187" t="str">
            <v>100 Construction</v>
          </cell>
        </row>
        <row r="188">
          <cell r="I188" t="str">
            <v>6601-Draffenville</v>
          </cell>
          <cell r="R188" t="str">
            <v>500 Lightning</v>
          </cell>
        </row>
        <row r="189">
          <cell r="I189" t="str">
            <v>6601-Draffenville</v>
          </cell>
          <cell r="R189" t="str">
            <v>710 Motor vehicle</v>
          </cell>
        </row>
        <row r="190">
          <cell r="I190" t="str">
            <v>6601-Draffenville</v>
          </cell>
          <cell r="R190" t="str">
            <v>630 Squirrel</v>
          </cell>
        </row>
        <row r="191">
          <cell r="I191" t="str">
            <v>6601-Draffenville</v>
          </cell>
          <cell r="R191" t="str">
            <v>110 Maintenance</v>
          </cell>
        </row>
        <row r="192">
          <cell r="I192" t="str">
            <v>6601-Draffenville</v>
          </cell>
          <cell r="R192" t="str">
            <v>800 Other</v>
          </cell>
        </row>
        <row r="193">
          <cell r="I193" t="str">
            <v>6601-Draffenville</v>
          </cell>
          <cell r="R193" t="str">
            <v>999 Cause unknown</v>
          </cell>
        </row>
        <row r="194">
          <cell r="I194" t="str">
            <v>6601-Draffenville</v>
          </cell>
          <cell r="R194" t="str">
            <v>540 Storm</v>
          </cell>
        </row>
        <row r="195">
          <cell r="I195" t="str">
            <v>5101-Symsonia</v>
          </cell>
          <cell r="R195" t="str">
            <v>300 Material or equipment fault/failure</v>
          </cell>
        </row>
        <row r="196">
          <cell r="I196" t="str">
            <v>5101-Symsonia</v>
          </cell>
          <cell r="R196" t="str">
            <v>700 Customer-caused</v>
          </cell>
        </row>
        <row r="197">
          <cell r="I197" t="str">
            <v>5101-Symsonia</v>
          </cell>
          <cell r="R197" t="str">
            <v>715 Farming Equipment</v>
          </cell>
        </row>
        <row r="198">
          <cell r="I198" t="str">
            <v>5101-Symsonia</v>
          </cell>
          <cell r="R198" t="str">
            <v>790 Public, other</v>
          </cell>
        </row>
        <row r="199">
          <cell r="I199" t="str">
            <v>5101-Symsonia</v>
          </cell>
          <cell r="R199" t="str">
            <v>999 Cause unknown</v>
          </cell>
        </row>
        <row r="200">
          <cell r="I200" t="str">
            <v>5101-Symsonia</v>
          </cell>
          <cell r="R200" t="str">
            <v>300 Material or equipment fault/failure</v>
          </cell>
        </row>
        <row r="201">
          <cell r="I201" t="str">
            <v>5101-Symsonia</v>
          </cell>
          <cell r="R201" t="str">
            <v>999 Cause unknown</v>
          </cell>
        </row>
        <row r="202">
          <cell r="I202" t="str">
            <v>5101-Symsonia</v>
          </cell>
          <cell r="R202" t="str">
            <v>630 Squirrel</v>
          </cell>
        </row>
        <row r="203">
          <cell r="I203" t="str">
            <v>5101-Symsonia</v>
          </cell>
          <cell r="R203" t="str">
            <v>999 Cause unknown</v>
          </cell>
        </row>
        <row r="204">
          <cell r="I204" t="str">
            <v>5101-Symsonia</v>
          </cell>
          <cell r="R204" t="str">
            <v>999 Cause unknown</v>
          </cell>
        </row>
        <row r="205">
          <cell r="I205" t="str">
            <v>5101-Symsonia</v>
          </cell>
          <cell r="R205" t="str">
            <v>630 Squirrel</v>
          </cell>
        </row>
        <row r="206">
          <cell r="I206" t="str">
            <v>5101-Symsonia</v>
          </cell>
          <cell r="R206" t="str">
            <v>420 Tree growth</v>
          </cell>
        </row>
        <row r="207">
          <cell r="I207" t="str">
            <v>5101-Symsonia</v>
          </cell>
          <cell r="R207" t="str">
            <v>110 Maintenance</v>
          </cell>
        </row>
        <row r="208">
          <cell r="I208" t="str">
            <v>5101-Symsonia</v>
          </cell>
          <cell r="R208" t="str">
            <v>999 Cause unknown</v>
          </cell>
        </row>
        <row r="209">
          <cell r="I209" t="str">
            <v>5101-Symsonia</v>
          </cell>
          <cell r="R209" t="str">
            <v>999 Cause unknown</v>
          </cell>
        </row>
        <row r="210">
          <cell r="I210" t="str">
            <v>5101-Symsonia</v>
          </cell>
          <cell r="R210" t="str">
            <v>300 Material or equipment fault/failure</v>
          </cell>
        </row>
        <row r="211">
          <cell r="I211" t="str">
            <v>5101-Symsonia</v>
          </cell>
          <cell r="R211" t="str">
            <v>420 Tree growth</v>
          </cell>
        </row>
        <row r="212">
          <cell r="I212" t="str">
            <v>5101-Symsonia</v>
          </cell>
          <cell r="R212" t="str">
            <v>100 Construction</v>
          </cell>
        </row>
        <row r="213">
          <cell r="I213" t="str">
            <v>5101-Symsonia</v>
          </cell>
          <cell r="R213" t="str">
            <v>100 Construction</v>
          </cell>
        </row>
        <row r="214">
          <cell r="I214" t="str">
            <v>5101-Symsonia</v>
          </cell>
          <cell r="R214" t="str">
            <v>430 Tree failure from overhang or dead tree without ice/snow</v>
          </cell>
        </row>
        <row r="215">
          <cell r="I215" t="str">
            <v>5101-Symsonia</v>
          </cell>
          <cell r="R215" t="str">
            <v>999 Cause unknown</v>
          </cell>
        </row>
        <row r="216">
          <cell r="I216" t="str">
            <v>5101-Symsonia</v>
          </cell>
          <cell r="R216" t="str">
            <v>500 Lightning</v>
          </cell>
        </row>
        <row r="217">
          <cell r="I217" t="str">
            <v>5101-Symsonia</v>
          </cell>
          <cell r="R217" t="str">
            <v>999 Cause unknown</v>
          </cell>
        </row>
        <row r="218">
          <cell r="I218" t="str">
            <v>5101-Symsonia</v>
          </cell>
          <cell r="R218" t="str">
            <v>540 Storm</v>
          </cell>
        </row>
        <row r="219">
          <cell r="I219" t="str">
            <v>5101-Symsonia</v>
          </cell>
          <cell r="R219" t="str">
            <v>500 Lightning</v>
          </cell>
        </row>
        <row r="220">
          <cell r="I220" t="str">
            <v>5101-Symsonia</v>
          </cell>
          <cell r="R220" t="str">
            <v>999 Cause unknown</v>
          </cell>
        </row>
        <row r="221">
          <cell r="I221" t="str">
            <v>5101-Symsonia</v>
          </cell>
          <cell r="R221" t="str">
            <v>430 Tree failure from overhang or dead tree without ice/snow</v>
          </cell>
        </row>
        <row r="222">
          <cell r="I222" t="str">
            <v>5101-Symsonia</v>
          </cell>
          <cell r="R222" t="str">
            <v>600 Animal/bird</v>
          </cell>
        </row>
        <row r="223">
          <cell r="I223" t="str">
            <v>5101-Symsonia</v>
          </cell>
          <cell r="R223" t="str">
            <v>630 Squirrel</v>
          </cell>
        </row>
        <row r="224">
          <cell r="I224" t="str">
            <v>5101-Symsonia</v>
          </cell>
          <cell r="R224" t="str">
            <v>300 Material or equipment fault/failure</v>
          </cell>
        </row>
        <row r="225">
          <cell r="I225" t="str">
            <v>5101-Symsonia</v>
          </cell>
          <cell r="R225" t="str">
            <v>630 Squirrel</v>
          </cell>
        </row>
        <row r="226">
          <cell r="I226" t="str">
            <v>5101-Symsonia</v>
          </cell>
          <cell r="R226" t="str">
            <v>630 Squirrel</v>
          </cell>
        </row>
        <row r="227">
          <cell r="I227" t="str">
            <v>5101-Symsonia</v>
          </cell>
          <cell r="R227" t="str">
            <v>110 Maintenance</v>
          </cell>
        </row>
        <row r="228">
          <cell r="I228" t="str">
            <v>5101-Symsonia</v>
          </cell>
          <cell r="R228" t="str">
            <v>999 Cause unknown</v>
          </cell>
        </row>
        <row r="229">
          <cell r="I229" t="str">
            <v>5101-Symsonia</v>
          </cell>
          <cell r="R229" t="str">
            <v>540 Storm</v>
          </cell>
        </row>
        <row r="230">
          <cell r="I230" t="str">
            <v>5101-Symsonia</v>
          </cell>
          <cell r="R230" t="str">
            <v>540 Storm</v>
          </cell>
        </row>
        <row r="231">
          <cell r="I231" t="str">
            <v>5101-Symsonia</v>
          </cell>
          <cell r="R231" t="str">
            <v>400 Decay/age of material/equipment</v>
          </cell>
        </row>
        <row r="232">
          <cell r="I232" t="str">
            <v>5101-Symsonia</v>
          </cell>
          <cell r="R232" t="str">
            <v>999 Cause unknown</v>
          </cell>
        </row>
        <row r="233">
          <cell r="I233" t="str">
            <v>5102-McNeil Lane</v>
          </cell>
          <cell r="R233" t="str">
            <v>600 Animal/bird</v>
          </cell>
        </row>
        <row r="234">
          <cell r="I234" t="str">
            <v>5102-McNeil Lane</v>
          </cell>
          <cell r="R234" t="str">
            <v>110 Maintenance</v>
          </cell>
        </row>
        <row r="235">
          <cell r="I235" t="str">
            <v>5102-McNeil Lane</v>
          </cell>
          <cell r="R235" t="str">
            <v>630 Squirrel</v>
          </cell>
        </row>
        <row r="236">
          <cell r="I236" t="str">
            <v>5102-McNeil Lane</v>
          </cell>
          <cell r="R236" t="str">
            <v>999 Cause unknown</v>
          </cell>
        </row>
        <row r="237">
          <cell r="I237" t="str">
            <v>5102-McNeil Lane</v>
          </cell>
          <cell r="R237" t="str">
            <v>110 Maintenance</v>
          </cell>
        </row>
        <row r="238">
          <cell r="I238" t="str">
            <v>5102-McNeil Lane</v>
          </cell>
          <cell r="R238" t="str">
            <v>999 Cause unknown</v>
          </cell>
        </row>
        <row r="239">
          <cell r="I239" t="str">
            <v>5102-McNeil Lane</v>
          </cell>
          <cell r="R239" t="str">
            <v>500 Lightning</v>
          </cell>
        </row>
        <row r="240">
          <cell r="I240" t="str">
            <v>5102-McNeil Lane</v>
          </cell>
          <cell r="R240" t="str">
            <v>540 Storm</v>
          </cell>
        </row>
        <row r="241">
          <cell r="I241" t="str">
            <v>5102-McNeil Lane</v>
          </cell>
          <cell r="R241" t="str">
            <v>430 Tree failure from overhang or dead tree without ice/snow</v>
          </cell>
        </row>
        <row r="242">
          <cell r="I242" t="str">
            <v>5102-McNeil Lane</v>
          </cell>
          <cell r="R242" t="str">
            <v>430 Tree failure from overhang or dead tree without ice/snow</v>
          </cell>
        </row>
        <row r="243">
          <cell r="I243" t="str">
            <v>5102-McNeil Lane</v>
          </cell>
          <cell r="R243" t="str">
            <v>540 Storm</v>
          </cell>
        </row>
        <row r="244">
          <cell r="I244" t="str">
            <v>5102-McNeil Lane</v>
          </cell>
          <cell r="R244" t="str">
            <v>400 Decay/age of material/equipment</v>
          </cell>
        </row>
        <row r="245">
          <cell r="I245" t="str">
            <v>5102-McNeil Lane</v>
          </cell>
          <cell r="R245" t="str">
            <v>630 Squirrel</v>
          </cell>
        </row>
        <row r="246">
          <cell r="I246" t="str">
            <v>5102-McNeil Lane</v>
          </cell>
          <cell r="R246" t="str">
            <v>420 Tree growth</v>
          </cell>
        </row>
        <row r="247">
          <cell r="I247" t="str">
            <v>5102-McNeil Lane</v>
          </cell>
          <cell r="R247" t="str">
            <v>110 Maintenance</v>
          </cell>
        </row>
        <row r="248">
          <cell r="I248" t="str">
            <v>5102-McNeil Lane</v>
          </cell>
          <cell r="R248" t="str">
            <v>500 Lightning</v>
          </cell>
        </row>
        <row r="249">
          <cell r="I249" t="str">
            <v>5102-McNeil Lane</v>
          </cell>
          <cell r="R249" t="str">
            <v>500 Lightning</v>
          </cell>
        </row>
        <row r="250">
          <cell r="I250" t="str">
            <v>5102-McNeil Lane</v>
          </cell>
          <cell r="R250" t="str">
            <v>999 Cause unknown</v>
          </cell>
        </row>
        <row r="251">
          <cell r="I251" t="str">
            <v>5102-McNeil Lane</v>
          </cell>
          <cell r="R251" t="str">
            <v>300 Material or equipment fault/failure</v>
          </cell>
        </row>
        <row r="252">
          <cell r="I252" t="str">
            <v>5102-McNeil Lane</v>
          </cell>
          <cell r="R252" t="str">
            <v>999 Cause unknown</v>
          </cell>
        </row>
        <row r="253">
          <cell r="I253" t="str">
            <v>5102-McNeil Lane</v>
          </cell>
          <cell r="R253" t="str">
            <v>630 Squirrel</v>
          </cell>
        </row>
        <row r="254">
          <cell r="I254" t="str">
            <v>5102-McNeil Lane</v>
          </cell>
          <cell r="R254" t="str">
            <v>800 Other</v>
          </cell>
        </row>
        <row r="255">
          <cell r="I255" t="str">
            <v>5102-McNeil Lane</v>
          </cell>
          <cell r="R255" t="str">
            <v>630 Squirrel</v>
          </cell>
        </row>
        <row r="256">
          <cell r="I256" t="str">
            <v>5102-McNeil Lane</v>
          </cell>
          <cell r="R256" t="str">
            <v>630 Squirrel</v>
          </cell>
        </row>
        <row r="257">
          <cell r="I257" t="str">
            <v>5102-McNeil Lane</v>
          </cell>
          <cell r="R257" t="str">
            <v>110 Maintenance</v>
          </cell>
        </row>
        <row r="258">
          <cell r="I258" t="str">
            <v>5102-McNeil Lane</v>
          </cell>
          <cell r="R258" t="str">
            <v>540 Storm</v>
          </cell>
        </row>
        <row r="259">
          <cell r="I259" t="str">
            <v>5102-McNeil Lane</v>
          </cell>
          <cell r="R259" t="str">
            <v>110 Maintenance</v>
          </cell>
        </row>
        <row r="260">
          <cell r="I260" t="str">
            <v>5102-McNeil Lane</v>
          </cell>
          <cell r="R260" t="str">
            <v>999 Cause unknown</v>
          </cell>
        </row>
        <row r="261">
          <cell r="I261" t="str">
            <v>5104-Freemont</v>
          </cell>
          <cell r="R261" t="str">
            <v>430 Tree failure from overhang or dead tree without ice/snow</v>
          </cell>
        </row>
        <row r="262">
          <cell r="I262" t="str">
            <v>5104-Freemont</v>
          </cell>
          <cell r="R262" t="str">
            <v>110 Maintenance</v>
          </cell>
        </row>
        <row r="263">
          <cell r="I263" t="str">
            <v>5104-Freemont</v>
          </cell>
          <cell r="R263" t="str">
            <v>110 Maintenance</v>
          </cell>
        </row>
        <row r="264">
          <cell r="I264" t="str">
            <v>5104-Freemont</v>
          </cell>
          <cell r="R264" t="str">
            <v>540 Storm</v>
          </cell>
        </row>
        <row r="265">
          <cell r="I265" t="str">
            <v>5104-Freemont</v>
          </cell>
          <cell r="R265" t="str">
            <v>400 Decay/age of material/equipment</v>
          </cell>
        </row>
        <row r="266">
          <cell r="I266" t="str">
            <v>5104-Freemont</v>
          </cell>
          <cell r="R266" t="str">
            <v>630 Squirrel</v>
          </cell>
        </row>
        <row r="267">
          <cell r="I267" t="str">
            <v>5104-Freemont</v>
          </cell>
          <cell r="R267" t="str">
            <v>999 Cause unknown</v>
          </cell>
        </row>
        <row r="268">
          <cell r="I268" t="str">
            <v>5104-Freemont</v>
          </cell>
          <cell r="R268" t="str">
            <v>630 Squirrel</v>
          </cell>
        </row>
        <row r="269">
          <cell r="I269" t="str">
            <v>5104-Freemont</v>
          </cell>
          <cell r="R269" t="str">
            <v>430 Tree failure from overhang or dead tree without ice/snow</v>
          </cell>
        </row>
        <row r="270">
          <cell r="I270" t="str">
            <v>5105-Bonds Rd</v>
          </cell>
          <cell r="R270" t="str">
            <v>790 Public, other</v>
          </cell>
        </row>
        <row r="271">
          <cell r="I271" t="str">
            <v>5105-Bonds Rd</v>
          </cell>
          <cell r="R271" t="str">
            <v>430 Tree failure from overhang or dead tree without ice/snow</v>
          </cell>
        </row>
        <row r="272">
          <cell r="I272" t="str">
            <v>5105-Bonds Rd</v>
          </cell>
          <cell r="R272" t="str">
            <v>430 Tree failure from overhang or dead tree without ice/snow</v>
          </cell>
        </row>
        <row r="273">
          <cell r="I273" t="str">
            <v>5105-Bonds Rd</v>
          </cell>
          <cell r="R273" t="str">
            <v>110 Maintenance</v>
          </cell>
        </row>
        <row r="274">
          <cell r="I274" t="str">
            <v>5105-Bonds Rd</v>
          </cell>
          <cell r="R274" t="str">
            <v>740 Public cuts tree</v>
          </cell>
        </row>
        <row r="275">
          <cell r="I275" t="str">
            <v>5105-Bonds Rd</v>
          </cell>
          <cell r="R275" t="str">
            <v>590 Weather, other</v>
          </cell>
        </row>
        <row r="276">
          <cell r="I276" t="str">
            <v>7601-Iuka</v>
          </cell>
          <cell r="R276" t="str">
            <v>740 Public cuts tree</v>
          </cell>
        </row>
        <row r="277">
          <cell r="I277" t="str">
            <v>7601-Iuka</v>
          </cell>
          <cell r="R277" t="str">
            <v>999 Cause unknown</v>
          </cell>
        </row>
        <row r="278">
          <cell r="I278" t="str">
            <v>7601-Iuka</v>
          </cell>
          <cell r="R278" t="str">
            <v>300 Material or equipment fault/failure</v>
          </cell>
        </row>
        <row r="279">
          <cell r="I279" t="str">
            <v>7601-Iuka</v>
          </cell>
          <cell r="R279" t="str">
            <v>500 Lightning</v>
          </cell>
        </row>
        <row r="280">
          <cell r="I280" t="str">
            <v>7601-Iuka</v>
          </cell>
          <cell r="R280" t="str">
            <v>500 Lightning</v>
          </cell>
        </row>
        <row r="281">
          <cell r="I281" t="str">
            <v>7601-Iuka</v>
          </cell>
          <cell r="R281" t="str">
            <v>430 Tree failure from overhang or dead tree without ice/snow</v>
          </cell>
        </row>
        <row r="282">
          <cell r="I282" t="str">
            <v>7601-Iuka</v>
          </cell>
          <cell r="R282" t="str">
            <v>430 Tree failure from overhang or dead tree without ice/snow</v>
          </cell>
        </row>
        <row r="283">
          <cell r="I283" t="str">
            <v>7601-Iuka</v>
          </cell>
          <cell r="R283" t="str">
            <v>790 Public, other</v>
          </cell>
        </row>
        <row r="284">
          <cell r="I284" t="str">
            <v>7601-Iuka</v>
          </cell>
          <cell r="R284" t="str">
            <v>700 Customer-caused</v>
          </cell>
        </row>
        <row r="285">
          <cell r="I285" t="str">
            <v>7601-Iuka</v>
          </cell>
          <cell r="R285" t="str">
            <v>800 Other</v>
          </cell>
        </row>
        <row r="286">
          <cell r="I286" t="str">
            <v>7601-Iuka</v>
          </cell>
          <cell r="R286" t="str">
            <v>630 Squirrel</v>
          </cell>
        </row>
        <row r="287">
          <cell r="I287" t="str">
            <v>7601-Iuka</v>
          </cell>
          <cell r="R287" t="str">
            <v>999 Cause unknown</v>
          </cell>
        </row>
        <row r="288">
          <cell r="I288" t="str">
            <v>7601-Iuka</v>
          </cell>
          <cell r="R288" t="str">
            <v>430 Tree failure from overhang or dead tree without ice/snow</v>
          </cell>
        </row>
        <row r="289">
          <cell r="I289" t="str">
            <v>7601-Iuka</v>
          </cell>
          <cell r="R289" t="str">
            <v>540 Storm</v>
          </cell>
        </row>
        <row r="290">
          <cell r="I290" t="str">
            <v>7602-Smithland</v>
          </cell>
          <cell r="R290" t="str">
            <v>790 Public, other</v>
          </cell>
        </row>
        <row r="291">
          <cell r="I291" t="str">
            <v>7602-Smithland</v>
          </cell>
          <cell r="R291" t="str">
            <v>630 Squirrel</v>
          </cell>
        </row>
        <row r="292">
          <cell r="I292" t="str">
            <v>7602-Smithland</v>
          </cell>
          <cell r="R292" t="str">
            <v>430 Tree failure from overhang or dead tree without ice/snow</v>
          </cell>
        </row>
        <row r="293">
          <cell r="I293" t="str">
            <v>7602-Smithland</v>
          </cell>
          <cell r="R293" t="str">
            <v>430 Tree failure from overhang or dead tree without ice/snow</v>
          </cell>
        </row>
        <row r="294">
          <cell r="I294" t="str">
            <v>7602-Smithland</v>
          </cell>
          <cell r="R294" t="str">
            <v>630 Squirrel</v>
          </cell>
        </row>
        <row r="295">
          <cell r="I295" t="str">
            <v>7602-Smithland</v>
          </cell>
          <cell r="R295" t="str">
            <v>510 Wind, not trees</v>
          </cell>
        </row>
        <row r="296">
          <cell r="I296" t="str">
            <v>7602-Smithland</v>
          </cell>
          <cell r="R296" t="str">
            <v>500 Lightning</v>
          </cell>
        </row>
        <row r="297">
          <cell r="I297" t="str">
            <v>7602-Smithland</v>
          </cell>
          <cell r="R297" t="str">
            <v>999 Cause unknown</v>
          </cell>
        </row>
        <row r="298">
          <cell r="I298" t="str">
            <v>7602-Smithland</v>
          </cell>
          <cell r="R298" t="str">
            <v>500 Lightning</v>
          </cell>
        </row>
        <row r="299">
          <cell r="I299" t="str">
            <v>7602-Smithland</v>
          </cell>
          <cell r="R299" t="str">
            <v>540 Storm</v>
          </cell>
        </row>
        <row r="300">
          <cell r="I300" t="str">
            <v>7602-Smithland</v>
          </cell>
          <cell r="R300" t="str">
            <v>300 Material or equipment fault/failure</v>
          </cell>
        </row>
        <row r="301">
          <cell r="I301" t="str">
            <v>7602-Smithland</v>
          </cell>
          <cell r="R301" t="str">
            <v>430 Tree failure from overhang or dead tree without ice/snow</v>
          </cell>
        </row>
        <row r="302">
          <cell r="I302" t="str">
            <v>7602-Smithland</v>
          </cell>
          <cell r="R302" t="str">
            <v>999 Cause unknown</v>
          </cell>
        </row>
        <row r="303">
          <cell r="I303" t="str">
            <v>7602-Smithland</v>
          </cell>
          <cell r="R303" t="str">
            <v>630 Squirrel</v>
          </cell>
        </row>
        <row r="304">
          <cell r="I304" t="str">
            <v>7602-Smithland</v>
          </cell>
          <cell r="R304" t="str">
            <v>430 Tree failure from overhang or dead tree without ice/snow</v>
          </cell>
        </row>
        <row r="305">
          <cell r="I305" t="str">
            <v>7602-Smithland</v>
          </cell>
          <cell r="R305" t="str">
            <v>540 Storm</v>
          </cell>
        </row>
        <row r="306">
          <cell r="I306" t="str">
            <v>7604-Pelican GR #1</v>
          </cell>
          <cell r="R306" t="str">
            <v>999 Cause unknown</v>
          </cell>
        </row>
        <row r="307">
          <cell r="I307" t="str">
            <v>7604-Pelican GR #1</v>
          </cell>
          <cell r="R307" t="str">
            <v>110 Maintenance</v>
          </cell>
        </row>
        <row r="308">
          <cell r="I308" t="str">
            <v>7604-Pelican GR #1</v>
          </cell>
          <cell r="R308" t="str">
            <v>700 Customer-caused</v>
          </cell>
        </row>
        <row r="309">
          <cell r="I309" t="str">
            <v>7604-Pelican GR #1</v>
          </cell>
          <cell r="R309" t="str">
            <v>800 Other</v>
          </cell>
        </row>
        <row r="310">
          <cell r="I310" t="str">
            <v>7604-Pelican GR #1</v>
          </cell>
          <cell r="R310" t="str">
            <v>999 Cause unknown</v>
          </cell>
        </row>
        <row r="311">
          <cell r="I311" t="str">
            <v>7604-Pelican GR #1</v>
          </cell>
          <cell r="R311" t="str">
            <v>999 Cause unknown</v>
          </cell>
        </row>
        <row r="312">
          <cell r="I312" t="str">
            <v>7604-Pelican GR #1</v>
          </cell>
          <cell r="R312" t="str">
            <v>999 Cause unknown</v>
          </cell>
        </row>
        <row r="313">
          <cell r="I313" t="str">
            <v>7604-Pelican GR #1</v>
          </cell>
          <cell r="R313" t="str">
            <v>500 Lightning</v>
          </cell>
        </row>
        <row r="314">
          <cell r="I314" t="str">
            <v>7604-Pelican GR #1</v>
          </cell>
          <cell r="R314" t="str">
            <v>300 Material or equipment fault/failure</v>
          </cell>
        </row>
        <row r="315">
          <cell r="I315" t="str">
            <v>7604-Pelican GR #1</v>
          </cell>
          <cell r="R315" t="str">
            <v>540 Storm</v>
          </cell>
        </row>
        <row r="316">
          <cell r="I316" t="str">
            <v>7604-Pelican GR #1</v>
          </cell>
          <cell r="R316" t="str">
            <v>630 Squirrel</v>
          </cell>
        </row>
        <row r="317">
          <cell r="I317" t="str">
            <v>7604-Pelican GR #1</v>
          </cell>
          <cell r="R317" t="str">
            <v>800 Other</v>
          </cell>
        </row>
        <row r="318">
          <cell r="I318" t="str">
            <v>7604-Pelican GR #1</v>
          </cell>
          <cell r="R318" t="str">
            <v>630 Squirrel</v>
          </cell>
        </row>
        <row r="319">
          <cell r="I319" t="str">
            <v>7604-Pelican GR #1</v>
          </cell>
          <cell r="R319" t="str">
            <v>430 Tree failure from overhang or dead tree without ice/snow</v>
          </cell>
        </row>
        <row r="320">
          <cell r="I320" t="str">
            <v>7604-Pelican GR #1</v>
          </cell>
          <cell r="R320" t="str">
            <v>630 Squirrel</v>
          </cell>
        </row>
        <row r="321">
          <cell r="I321" t="str">
            <v>7604-Pelican GR #1</v>
          </cell>
          <cell r="R321" t="str">
            <v>540 Storm</v>
          </cell>
        </row>
        <row r="322">
          <cell r="I322" t="str">
            <v>7605-Averitt GR #2</v>
          </cell>
          <cell r="R322" t="str">
            <v>300 Material or equipment fault/failure</v>
          </cell>
        </row>
        <row r="323">
          <cell r="I323" t="str">
            <v>7605-Averitt GR #2</v>
          </cell>
          <cell r="R323" t="str">
            <v>430 Tree failure from overhang or dead tree without ice/snow</v>
          </cell>
        </row>
        <row r="324">
          <cell r="I324" t="str">
            <v>7605-Averitt GR #2</v>
          </cell>
          <cell r="R324" t="str">
            <v>999 Cause unknown</v>
          </cell>
        </row>
        <row r="325">
          <cell r="I325" t="str">
            <v>7605-Averitt GR #2</v>
          </cell>
          <cell r="R325" t="str">
            <v>999 Cause unknown</v>
          </cell>
        </row>
        <row r="326">
          <cell r="I326" t="str">
            <v>7605-Averitt GR #2</v>
          </cell>
          <cell r="R326" t="str">
            <v>999 Cause unknown</v>
          </cell>
        </row>
        <row r="327">
          <cell r="I327" t="str">
            <v>7605-Averitt GR #2</v>
          </cell>
          <cell r="R327" t="str">
            <v>540 Storm</v>
          </cell>
        </row>
        <row r="328">
          <cell r="I328" t="str">
            <v>7605-Averitt GR #2</v>
          </cell>
          <cell r="R328" t="str">
            <v>999 Cause unknown</v>
          </cell>
        </row>
        <row r="329">
          <cell r="I329" t="str">
            <v>7605-Averitt GR #2</v>
          </cell>
          <cell r="R329" t="str">
            <v>600 Animal/bird</v>
          </cell>
        </row>
        <row r="330">
          <cell r="I330" t="str">
            <v>7605-Averitt GR #2</v>
          </cell>
          <cell r="R330" t="str">
            <v>710 Motor vehicle</v>
          </cell>
        </row>
        <row r="331">
          <cell r="I331" t="str">
            <v>7605-Averitt GR #2</v>
          </cell>
          <cell r="R331" t="str">
            <v>540 Storm</v>
          </cell>
        </row>
        <row r="332">
          <cell r="I332" t="str">
            <v>7605-Averitt GR #2</v>
          </cell>
          <cell r="R332" t="str">
            <v>430 Tree failure from overhang or dead tree without ice/snow</v>
          </cell>
        </row>
        <row r="333">
          <cell r="I333" t="str">
            <v>2901-High Point</v>
          </cell>
          <cell r="R333" t="str">
            <v>300 Material or equipment fault/failure</v>
          </cell>
        </row>
        <row r="334">
          <cell r="I334" t="str">
            <v>2901-High Point</v>
          </cell>
          <cell r="R334" t="str">
            <v>999 Cause unknown</v>
          </cell>
        </row>
        <row r="335">
          <cell r="I335" t="str">
            <v>2901-High Point</v>
          </cell>
          <cell r="R335" t="str">
            <v>420 Tree growth</v>
          </cell>
        </row>
        <row r="336">
          <cell r="I336" t="str">
            <v>2901-High Point</v>
          </cell>
          <cell r="R336" t="str">
            <v>420 Tree growth</v>
          </cell>
        </row>
        <row r="337">
          <cell r="I337" t="str">
            <v>2901-High Point</v>
          </cell>
          <cell r="R337" t="str">
            <v>420 Tree growth</v>
          </cell>
        </row>
        <row r="338">
          <cell r="I338" t="str">
            <v>2901-High Point</v>
          </cell>
          <cell r="R338" t="str">
            <v>999 Cause unknown</v>
          </cell>
        </row>
        <row r="339">
          <cell r="I339" t="str">
            <v>2901-High Point</v>
          </cell>
          <cell r="R339" t="str">
            <v>700 Customer-caused</v>
          </cell>
        </row>
        <row r="340">
          <cell r="I340" t="str">
            <v>2901-High Point</v>
          </cell>
          <cell r="R340" t="str">
            <v>999 Cause unknown</v>
          </cell>
        </row>
        <row r="341">
          <cell r="I341" t="str">
            <v>2901-High Point</v>
          </cell>
          <cell r="R341" t="str">
            <v>790 Public, other</v>
          </cell>
        </row>
        <row r="342">
          <cell r="I342" t="str">
            <v>2901-High Point</v>
          </cell>
          <cell r="R342" t="str">
            <v>710 Motor vehicle</v>
          </cell>
        </row>
        <row r="343">
          <cell r="I343" t="str">
            <v>2901-High Point</v>
          </cell>
          <cell r="R343" t="str">
            <v>999 Cause unknown</v>
          </cell>
        </row>
        <row r="344">
          <cell r="I344" t="str">
            <v>2902-Carneal Rd</v>
          </cell>
          <cell r="R344" t="str">
            <v>300 Material or equipment fault/failure</v>
          </cell>
        </row>
        <row r="345">
          <cell r="I345" t="str">
            <v>2902-Carneal Rd</v>
          </cell>
          <cell r="R345" t="str">
            <v>700 Customer-caused</v>
          </cell>
        </row>
        <row r="346">
          <cell r="I346" t="str">
            <v>2902-Carneal Rd</v>
          </cell>
          <cell r="R346" t="str">
            <v>600 Animal/bird</v>
          </cell>
        </row>
        <row r="347">
          <cell r="I347" t="str">
            <v>2902-Carneal Rd</v>
          </cell>
          <cell r="R347" t="str">
            <v>540 Storm</v>
          </cell>
        </row>
        <row r="348">
          <cell r="I348" t="str">
            <v>2902-Carneal Rd</v>
          </cell>
          <cell r="R348" t="str">
            <v>400 Decay/age of material/equipment</v>
          </cell>
        </row>
        <row r="349">
          <cell r="I349" t="str">
            <v>2902-Carneal Rd</v>
          </cell>
          <cell r="R349" t="str">
            <v>420 Tree growth</v>
          </cell>
        </row>
        <row r="350">
          <cell r="I350" t="str">
            <v>2902-Carneal Rd</v>
          </cell>
          <cell r="R350" t="str">
            <v>470 Borrower crew cuts tree</v>
          </cell>
        </row>
        <row r="351">
          <cell r="I351" t="str">
            <v>2902-Carneal Rd</v>
          </cell>
          <cell r="R351" t="str">
            <v>630 Squirrel</v>
          </cell>
        </row>
        <row r="352">
          <cell r="I352" t="str">
            <v>2902-Carneal Rd</v>
          </cell>
          <cell r="R352" t="str">
            <v>590 Weather, other</v>
          </cell>
        </row>
        <row r="353">
          <cell r="I353" t="str">
            <v>4024-Husbands Rd</v>
          </cell>
          <cell r="R353" t="str">
            <v>300 Material or equipment fault/failure</v>
          </cell>
        </row>
        <row r="354">
          <cell r="I354" t="str">
            <v>4024-Husbands Rd</v>
          </cell>
          <cell r="R354" t="str">
            <v>700 Customer-caused</v>
          </cell>
        </row>
        <row r="355">
          <cell r="I355" t="str">
            <v>4024-Husbands Rd</v>
          </cell>
          <cell r="R355" t="str">
            <v>520 Ice, sleet, frost, not trees</v>
          </cell>
        </row>
        <row r="356">
          <cell r="I356" t="str">
            <v>4024-Husbands Rd</v>
          </cell>
          <cell r="R356" t="str">
            <v>630 Squirrel</v>
          </cell>
        </row>
        <row r="357">
          <cell r="I357" t="str">
            <v>4024-Husbands Rd</v>
          </cell>
          <cell r="R357" t="str">
            <v>999 Cause unknown</v>
          </cell>
        </row>
        <row r="358">
          <cell r="I358" t="str">
            <v>4024-Husbands Rd</v>
          </cell>
          <cell r="R358" t="str">
            <v>999 Cause unknown</v>
          </cell>
        </row>
        <row r="359">
          <cell r="I359" t="str">
            <v>4024-Husbands Rd</v>
          </cell>
          <cell r="R359" t="str">
            <v>999 Cause unknown</v>
          </cell>
        </row>
        <row r="360">
          <cell r="I360" t="str">
            <v>4024-Husbands Rd</v>
          </cell>
          <cell r="R360" t="str">
            <v>999 Cause unknown</v>
          </cell>
        </row>
        <row r="361">
          <cell r="I361" t="str">
            <v>4024-Husbands Rd</v>
          </cell>
          <cell r="R361" t="str">
            <v>710 Motor vehicle</v>
          </cell>
        </row>
        <row r="362">
          <cell r="I362" t="str">
            <v>4024-Husbands Rd</v>
          </cell>
          <cell r="R362" t="str">
            <v>300 Material or equipment fault/failure</v>
          </cell>
        </row>
        <row r="363">
          <cell r="I363" t="str">
            <v>4024-Husbands Rd</v>
          </cell>
          <cell r="R363" t="str">
            <v>500 Lightning</v>
          </cell>
        </row>
        <row r="364">
          <cell r="I364" t="str">
            <v>4024-Husbands Rd</v>
          </cell>
          <cell r="R364" t="str">
            <v>630 Squirrel</v>
          </cell>
        </row>
        <row r="365">
          <cell r="I365" t="str">
            <v>4024-Husbands Rd</v>
          </cell>
          <cell r="R365" t="str">
            <v>500 Lightning</v>
          </cell>
        </row>
        <row r="366">
          <cell r="I366" t="str">
            <v>4024-Husbands Rd</v>
          </cell>
          <cell r="R366" t="str">
            <v>430 Tree failure from overhang or dead tree without ice/snow</v>
          </cell>
        </row>
        <row r="367">
          <cell r="I367" t="str">
            <v>4024-Husbands Rd</v>
          </cell>
          <cell r="R367" t="str">
            <v>110 Maintenance</v>
          </cell>
        </row>
        <row r="368">
          <cell r="I368" t="str">
            <v>4024-Husbands Rd</v>
          </cell>
          <cell r="R368" t="str">
            <v>100 Construction</v>
          </cell>
        </row>
        <row r="369">
          <cell r="I369" t="str">
            <v>4024-Husbands Rd</v>
          </cell>
          <cell r="R369" t="str">
            <v>999 Cause unknown</v>
          </cell>
        </row>
        <row r="370">
          <cell r="I370" t="str">
            <v>4024-Husbands Rd</v>
          </cell>
          <cell r="R370" t="str">
            <v>690 Animal, other</v>
          </cell>
        </row>
        <row r="371">
          <cell r="I371" t="str">
            <v>4024-Husbands Rd</v>
          </cell>
          <cell r="R371" t="str">
            <v>999 Cause unknown</v>
          </cell>
        </row>
        <row r="372">
          <cell r="I372" t="str">
            <v>4024-Husbands Rd</v>
          </cell>
          <cell r="R372" t="str">
            <v>630 Squirrel</v>
          </cell>
        </row>
        <row r="373">
          <cell r="I373" t="str">
            <v>4024-Husbands Rd</v>
          </cell>
          <cell r="R373" t="str">
            <v>800 Other</v>
          </cell>
        </row>
        <row r="374">
          <cell r="I374" t="str">
            <v>4024-Husbands Rd</v>
          </cell>
          <cell r="R374" t="str">
            <v>999 Cause unknown</v>
          </cell>
        </row>
        <row r="375">
          <cell r="I375" t="str">
            <v>4024-Husbands Rd</v>
          </cell>
          <cell r="R375" t="str">
            <v>630 Squirrel</v>
          </cell>
        </row>
        <row r="376">
          <cell r="I376" t="str">
            <v>4024-Husbands Rd</v>
          </cell>
          <cell r="R376" t="str">
            <v>630 Squirrel</v>
          </cell>
        </row>
        <row r="377">
          <cell r="I377" t="str">
            <v>4034-Lydon Rd</v>
          </cell>
          <cell r="R377" t="str">
            <v>300 Material or equipment fault/failure</v>
          </cell>
        </row>
        <row r="378">
          <cell r="I378" t="str">
            <v>4034-Lydon Rd</v>
          </cell>
          <cell r="R378" t="str">
            <v>110 Maintenance</v>
          </cell>
        </row>
        <row r="379">
          <cell r="I379" t="str">
            <v>4034-Lydon Rd</v>
          </cell>
          <cell r="R379" t="str">
            <v>630 Squirrel</v>
          </cell>
        </row>
        <row r="380">
          <cell r="I380" t="str">
            <v>4034-Lydon Rd</v>
          </cell>
          <cell r="R380" t="str">
            <v>630 Squirrel</v>
          </cell>
        </row>
        <row r="381">
          <cell r="I381" t="str">
            <v>4034-Lydon Rd</v>
          </cell>
          <cell r="R381" t="str">
            <v>110 Maintenance</v>
          </cell>
        </row>
        <row r="382">
          <cell r="I382" t="str">
            <v>4034-Lydon Rd</v>
          </cell>
          <cell r="R382" t="str">
            <v>999 Cause unknown</v>
          </cell>
        </row>
        <row r="383">
          <cell r="I383" t="str">
            <v>4034-Lydon Rd</v>
          </cell>
          <cell r="R383" t="str">
            <v>600 Animal/bird</v>
          </cell>
        </row>
        <row r="384">
          <cell r="I384" t="str">
            <v>4034-Lydon Rd</v>
          </cell>
          <cell r="R384" t="str">
            <v>100 Construction</v>
          </cell>
        </row>
        <row r="385">
          <cell r="I385" t="str">
            <v>4034-Lydon Rd</v>
          </cell>
          <cell r="R385" t="str">
            <v>430 Tree failure from overhang or dead tree without ice/snow</v>
          </cell>
        </row>
        <row r="386">
          <cell r="I386" t="str">
            <v>4044-Clarkline Rd</v>
          </cell>
          <cell r="R386" t="str">
            <v>300 Material or equipment fault/failure</v>
          </cell>
        </row>
        <row r="387">
          <cell r="I387" t="str">
            <v>4044-Clarkline Rd</v>
          </cell>
          <cell r="R387" t="str">
            <v>500 Lightning</v>
          </cell>
        </row>
        <row r="388">
          <cell r="I388" t="str">
            <v>4044-Clarkline Rd</v>
          </cell>
          <cell r="R388" t="str">
            <v>500 Lightning</v>
          </cell>
        </row>
        <row r="389">
          <cell r="I389" t="str">
            <v>4044-Clarkline Rd</v>
          </cell>
          <cell r="R389" t="str">
            <v>999 Cause unknown</v>
          </cell>
        </row>
        <row r="390">
          <cell r="I390" t="str">
            <v>4044-Clarkline Rd</v>
          </cell>
          <cell r="R390" t="str">
            <v>300 Material or equipment fault/failure</v>
          </cell>
        </row>
        <row r="391">
          <cell r="I391" t="str">
            <v>4044-Clarkline Rd</v>
          </cell>
          <cell r="R391" t="str">
            <v>999 Cause unknown</v>
          </cell>
        </row>
        <row r="392">
          <cell r="I392" t="str">
            <v>4044-Clarkline Rd</v>
          </cell>
          <cell r="R392" t="str">
            <v>999 Cause unknown</v>
          </cell>
        </row>
        <row r="393">
          <cell r="I393" t="str">
            <v>4044-Clarkline Rd</v>
          </cell>
          <cell r="R393" t="str">
            <v>800 Other</v>
          </cell>
        </row>
        <row r="394">
          <cell r="I394" t="str">
            <v>4044-Clarkline Rd</v>
          </cell>
          <cell r="R394" t="str">
            <v>600 Animal/bird</v>
          </cell>
        </row>
        <row r="395">
          <cell r="I395" t="str">
            <v>4044-Clarkline Rd</v>
          </cell>
          <cell r="R395" t="str">
            <v>300 Material or equipment fault/failure</v>
          </cell>
        </row>
        <row r="396">
          <cell r="I396" t="str">
            <v>0501-Hampton South</v>
          </cell>
          <cell r="R396" t="str">
            <v>430 Tree failure from overhang or dead tree without ice/snow</v>
          </cell>
        </row>
        <row r="397">
          <cell r="I397" t="str">
            <v>0501-Hampton South</v>
          </cell>
          <cell r="R397" t="str">
            <v>430 Tree failure from overhang or dead tree without ice/snow</v>
          </cell>
        </row>
        <row r="398">
          <cell r="I398" t="str">
            <v>0501-Hampton South</v>
          </cell>
          <cell r="R398" t="str">
            <v>420 Tree growth</v>
          </cell>
        </row>
        <row r="399">
          <cell r="I399" t="str">
            <v>0501-Hampton South</v>
          </cell>
          <cell r="R399" t="str">
            <v>999 Cause unknown</v>
          </cell>
        </row>
        <row r="400">
          <cell r="I400" t="str">
            <v>0501-Hampton South</v>
          </cell>
          <cell r="R400" t="str">
            <v>430 Tree failure from overhang or dead tree without ice/snow</v>
          </cell>
        </row>
        <row r="401">
          <cell r="I401" t="str">
            <v>0501-Hampton South</v>
          </cell>
          <cell r="R401" t="str">
            <v>430 Tree failure from overhang or dead tree without ice/snow</v>
          </cell>
        </row>
        <row r="402">
          <cell r="I402" t="str">
            <v>0501-Hampton South</v>
          </cell>
          <cell r="R402" t="str">
            <v>700 Customer-caused</v>
          </cell>
        </row>
        <row r="403">
          <cell r="I403" t="str">
            <v>0501-Hampton South</v>
          </cell>
          <cell r="R403" t="str">
            <v>300 Material or equipment fault/failure</v>
          </cell>
        </row>
        <row r="404">
          <cell r="I404" t="str">
            <v>0501-Hampton South</v>
          </cell>
          <cell r="R404" t="str">
            <v>630 Squirrel</v>
          </cell>
        </row>
        <row r="405">
          <cell r="I405" t="str">
            <v>0501-Hampton South</v>
          </cell>
          <cell r="R405" t="str">
            <v>420 Tree growth</v>
          </cell>
        </row>
        <row r="406">
          <cell r="I406" t="str">
            <v>0501-Hampton South</v>
          </cell>
          <cell r="R406" t="str">
            <v>540 Storm</v>
          </cell>
        </row>
        <row r="407">
          <cell r="I407" t="str">
            <v>0501-Hampton South</v>
          </cell>
          <cell r="R407" t="str">
            <v>430 Tree failure from overhang or dead tree without ice/snow</v>
          </cell>
        </row>
        <row r="408">
          <cell r="I408" t="str">
            <v>0501-Hampton South</v>
          </cell>
          <cell r="R408" t="str">
            <v>540 Storm</v>
          </cell>
        </row>
        <row r="409">
          <cell r="I409" t="str">
            <v>0501-Hampton South</v>
          </cell>
          <cell r="R409" t="str">
            <v>430 Tree failure from overhang or dead tree without ice/snow</v>
          </cell>
        </row>
        <row r="410">
          <cell r="I410" t="str">
            <v>0501-Hampton South</v>
          </cell>
          <cell r="R410" t="str">
            <v>430 Tree failure from overhang or dead tree without ice/snow</v>
          </cell>
        </row>
        <row r="411">
          <cell r="I411" t="str">
            <v>0501-Hampton South</v>
          </cell>
          <cell r="R411" t="str">
            <v>999 Cause unknown</v>
          </cell>
        </row>
        <row r="412">
          <cell r="I412" t="str">
            <v>0501-Hampton South</v>
          </cell>
          <cell r="R412" t="str">
            <v>430 Tree failure from overhang or dead tree without ice/snow</v>
          </cell>
        </row>
        <row r="413">
          <cell r="I413" t="str">
            <v>0501-Hampton South</v>
          </cell>
          <cell r="R413" t="str">
            <v>999 Cause unknown</v>
          </cell>
        </row>
        <row r="414">
          <cell r="I414" t="str">
            <v>0504-Carrsville</v>
          </cell>
          <cell r="R414" t="str">
            <v>500 Lightning</v>
          </cell>
        </row>
        <row r="415">
          <cell r="I415" t="str">
            <v>0504-Carrsville</v>
          </cell>
          <cell r="R415" t="str">
            <v>430 Tree failure from overhang or dead tree without ice/snow</v>
          </cell>
        </row>
        <row r="416">
          <cell r="I416" t="str">
            <v>0505-Lola</v>
          </cell>
          <cell r="R416" t="str">
            <v>300 Material or equipment fault/failure</v>
          </cell>
        </row>
        <row r="417">
          <cell r="I417" t="str">
            <v>0505-Lola</v>
          </cell>
          <cell r="R417" t="str">
            <v>540 Storm</v>
          </cell>
        </row>
        <row r="418">
          <cell r="I418" t="str">
            <v>0505-Lola</v>
          </cell>
          <cell r="R418" t="str">
            <v>430 Tree failure from overhang or dead tree without ice/snow</v>
          </cell>
        </row>
        <row r="419">
          <cell r="I419" t="str">
            <v>0505-Lola</v>
          </cell>
          <cell r="R419" t="str">
            <v>999 Cause unknown</v>
          </cell>
        </row>
        <row r="420">
          <cell r="I420" t="str">
            <v>0505-Lola</v>
          </cell>
          <cell r="R420" t="str">
            <v>500 Lightning</v>
          </cell>
        </row>
        <row r="421">
          <cell r="I421" t="str">
            <v>0505-Lola</v>
          </cell>
          <cell r="R421" t="str">
            <v>800 Other</v>
          </cell>
        </row>
        <row r="422">
          <cell r="I422" t="str">
            <v>0505-Lola</v>
          </cell>
          <cell r="R422" t="str">
            <v>430 Tree failure from overhang or dead tree without ice/snow</v>
          </cell>
        </row>
        <row r="423">
          <cell r="I423" t="str">
            <v>0505-Lola</v>
          </cell>
          <cell r="R423" t="str">
            <v>510 Wind, not trees</v>
          </cell>
        </row>
        <row r="424">
          <cell r="I424" t="str">
            <v>6101-Lowes</v>
          </cell>
          <cell r="R424" t="str">
            <v>800 Other</v>
          </cell>
        </row>
        <row r="425">
          <cell r="I425" t="str">
            <v>6101-Lowes</v>
          </cell>
          <cell r="R425" t="str">
            <v>300 Material or equipment fault/failure</v>
          </cell>
        </row>
        <row r="426">
          <cell r="I426" t="str">
            <v>6101-Lowes</v>
          </cell>
          <cell r="R426" t="str">
            <v>700 Customer-caused</v>
          </cell>
        </row>
        <row r="427">
          <cell r="I427" t="str">
            <v>6101-Lowes</v>
          </cell>
          <cell r="R427" t="str">
            <v>715 Farming Equipment</v>
          </cell>
        </row>
        <row r="428">
          <cell r="I428" t="str">
            <v>6101-Lowes</v>
          </cell>
          <cell r="R428" t="str">
            <v>715 Farming Equipment</v>
          </cell>
        </row>
        <row r="429">
          <cell r="I429" t="str">
            <v>6101-Lowes</v>
          </cell>
          <cell r="R429" t="str">
            <v>630 Squirrel</v>
          </cell>
        </row>
        <row r="430">
          <cell r="I430" t="str">
            <v>6101-Lowes</v>
          </cell>
          <cell r="R430" t="str">
            <v>430 Tree failure from overhang or dead tree without ice/snow</v>
          </cell>
        </row>
        <row r="431">
          <cell r="I431" t="str">
            <v>6101-Lowes</v>
          </cell>
          <cell r="R431" t="str">
            <v>430 Tree failure from overhang or dead tree without ice/snow</v>
          </cell>
        </row>
        <row r="432">
          <cell r="I432" t="str">
            <v>6101-Lowes</v>
          </cell>
          <cell r="R432" t="str">
            <v>540 Storm</v>
          </cell>
        </row>
        <row r="433">
          <cell r="I433" t="str">
            <v>6101-Lowes</v>
          </cell>
          <cell r="R433" t="str">
            <v>540 Storm</v>
          </cell>
        </row>
        <row r="434">
          <cell r="I434" t="str">
            <v>6101-Lowes</v>
          </cell>
          <cell r="R434" t="str">
            <v>540 Storm</v>
          </cell>
        </row>
        <row r="435">
          <cell r="I435" t="str">
            <v>6101-Lowes</v>
          </cell>
          <cell r="R435" t="str">
            <v>540 Storm</v>
          </cell>
        </row>
        <row r="436">
          <cell r="I436" t="str">
            <v>6101-Lowes</v>
          </cell>
          <cell r="R436" t="str">
            <v>540 Storm</v>
          </cell>
        </row>
        <row r="437">
          <cell r="I437" t="str">
            <v>6101-Lowes</v>
          </cell>
          <cell r="R437" t="str">
            <v>540 Storm</v>
          </cell>
        </row>
        <row r="438">
          <cell r="I438" t="str">
            <v>6101-Lowes</v>
          </cell>
          <cell r="R438" t="str">
            <v>300 Material or equipment fault/failure</v>
          </cell>
        </row>
        <row r="439">
          <cell r="I439" t="str">
            <v>6101-Lowes</v>
          </cell>
          <cell r="R439" t="str">
            <v>999 Cause unknown</v>
          </cell>
        </row>
        <row r="440">
          <cell r="I440" t="str">
            <v>6101-Lowes</v>
          </cell>
          <cell r="R440" t="str">
            <v>500 Lightning</v>
          </cell>
        </row>
        <row r="441">
          <cell r="I441" t="str">
            <v>6101-Lowes</v>
          </cell>
          <cell r="R441" t="str">
            <v>110 Maintenance</v>
          </cell>
        </row>
        <row r="442">
          <cell r="I442" t="str">
            <v>6101-Lowes</v>
          </cell>
          <cell r="R442" t="str">
            <v>500 Lightning</v>
          </cell>
        </row>
        <row r="443">
          <cell r="I443" t="str">
            <v>6101-Lowes</v>
          </cell>
          <cell r="R443" t="str">
            <v>540 Storm</v>
          </cell>
        </row>
        <row r="444">
          <cell r="I444" t="str">
            <v>6101-Lowes</v>
          </cell>
          <cell r="R444" t="str">
            <v>999 Cause unknown</v>
          </cell>
        </row>
        <row r="445">
          <cell r="I445" t="str">
            <v>6101-Lowes</v>
          </cell>
          <cell r="R445" t="str">
            <v>320 Conductor sag or inadequate clearance</v>
          </cell>
        </row>
        <row r="446">
          <cell r="I446" t="str">
            <v>6101-Lowes</v>
          </cell>
          <cell r="R446" t="str">
            <v>110 Maintenance</v>
          </cell>
        </row>
        <row r="447">
          <cell r="I447" t="str">
            <v>6101-Lowes</v>
          </cell>
          <cell r="R447" t="str">
            <v>630 Squirrel</v>
          </cell>
        </row>
        <row r="448">
          <cell r="I448" t="str">
            <v>6101-Lowes</v>
          </cell>
          <cell r="R448" t="str">
            <v>999 Cause unknown</v>
          </cell>
        </row>
        <row r="449">
          <cell r="I449" t="str">
            <v>6101-Lowes</v>
          </cell>
          <cell r="R449" t="str">
            <v>400 Decay/age of material/equipment</v>
          </cell>
        </row>
        <row r="450">
          <cell r="I450" t="str">
            <v>6101-Lowes</v>
          </cell>
          <cell r="R450" t="str">
            <v>430 Tree failure from overhang or dead tree without ice/snow</v>
          </cell>
        </row>
        <row r="451">
          <cell r="I451" t="str">
            <v>6101-Lowes</v>
          </cell>
          <cell r="R451" t="str">
            <v>540 Storm</v>
          </cell>
        </row>
        <row r="452">
          <cell r="I452" t="str">
            <v>6102-US 45 Folsomdale</v>
          </cell>
          <cell r="R452" t="str">
            <v>490 Maintenance, other</v>
          </cell>
        </row>
        <row r="453">
          <cell r="I453" t="str">
            <v>6102-US 45 Folsomdale</v>
          </cell>
          <cell r="R453" t="str">
            <v>710 Motor vehicle</v>
          </cell>
        </row>
        <row r="454">
          <cell r="I454" t="str">
            <v>6102-US 45 Folsomdale</v>
          </cell>
          <cell r="R454" t="str">
            <v>999 Cause unknown</v>
          </cell>
        </row>
        <row r="455">
          <cell r="I455" t="str">
            <v>6102-US 45 Folsomdale</v>
          </cell>
          <cell r="R455" t="str">
            <v>999 Cause unknown</v>
          </cell>
        </row>
        <row r="456">
          <cell r="I456" t="str">
            <v>6102-US 45 Folsomdale</v>
          </cell>
          <cell r="R456" t="str">
            <v>630 Squirrel</v>
          </cell>
        </row>
        <row r="457">
          <cell r="I457" t="str">
            <v>6102-US 45 Folsomdale</v>
          </cell>
          <cell r="R457" t="str">
            <v>500 Lightning</v>
          </cell>
        </row>
        <row r="458">
          <cell r="I458" t="str">
            <v>6102-US 45 Folsomdale</v>
          </cell>
          <cell r="R458" t="str">
            <v>630 Squirrel</v>
          </cell>
        </row>
        <row r="459">
          <cell r="I459" t="str">
            <v>6102-US 45 Folsomdale</v>
          </cell>
          <cell r="R459" t="str">
            <v>630 Squirrel</v>
          </cell>
        </row>
        <row r="460">
          <cell r="I460" t="str">
            <v>6102-US 45 Folsomdale</v>
          </cell>
          <cell r="R460" t="str">
            <v>540 Storm</v>
          </cell>
        </row>
        <row r="461">
          <cell r="I461" t="str">
            <v>6102-US 45 Folsomdale</v>
          </cell>
          <cell r="R461" t="str">
            <v>540 Storm</v>
          </cell>
        </row>
        <row r="462">
          <cell r="I462" t="str">
            <v>6102-US 45 Folsomdale</v>
          </cell>
          <cell r="R462" t="str">
            <v>540 Storm</v>
          </cell>
        </row>
        <row r="463">
          <cell r="I463" t="str">
            <v>6102-US 45 Folsomdale</v>
          </cell>
          <cell r="R463" t="str">
            <v>999 Cause unknown</v>
          </cell>
        </row>
        <row r="464">
          <cell r="I464" t="str">
            <v>6103-Melber</v>
          </cell>
          <cell r="R464" t="str">
            <v>110 Maintenance</v>
          </cell>
        </row>
        <row r="465">
          <cell r="I465" t="str">
            <v>6103-Melber</v>
          </cell>
          <cell r="R465" t="str">
            <v>100 Construction</v>
          </cell>
        </row>
        <row r="466">
          <cell r="I466" t="str">
            <v>6103-Melber</v>
          </cell>
          <cell r="R466" t="str">
            <v>110 Maintenance</v>
          </cell>
        </row>
        <row r="467">
          <cell r="I467" t="str">
            <v>6103-Melber</v>
          </cell>
          <cell r="R467" t="str">
            <v>110 Maintenance</v>
          </cell>
        </row>
        <row r="468">
          <cell r="I468" t="str">
            <v>6103-Melber</v>
          </cell>
          <cell r="R468" t="str">
            <v>700 Customer-caused</v>
          </cell>
        </row>
        <row r="469">
          <cell r="I469" t="str">
            <v>6103-Melber</v>
          </cell>
          <cell r="R469" t="str">
            <v>400 Decay/age of material/equipment</v>
          </cell>
        </row>
        <row r="470">
          <cell r="I470" t="str">
            <v>6103-Melber</v>
          </cell>
          <cell r="R470" t="str">
            <v>999 Cause unknown</v>
          </cell>
        </row>
        <row r="471">
          <cell r="I471" t="str">
            <v>6103-Melber</v>
          </cell>
          <cell r="R471" t="str">
            <v>999 Cause unknown</v>
          </cell>
        </row>
        <row r="472">
          <cell r="I472" t="str">
            <v>6103-Melber</v>
          </cell>
          <cell r="R472" t="str">
            <v>540 Storm</v>
          </cell>
        </row>
        <row r="473">
          <cell r="I473" t="str">
            <v>6103-Melber</v>
          </cell>
          <cell r="R473" t="str">
            <v>540 Storm</v>
          </cell>
        </row>
        <row r="474">
          <cell r="I474" t="str">
            <v>6103-Melber</v>
          </cell>
          <cell r="R474" t="str">
            <v>540 Storm</v>
          </cell>
        </row>
        <row r="475">
          <cell r="I475" t="str">
            <v>6103-Melber</v>
          </cell>
          <cell r="R475" t="str">
            <v>540 Storm</v>
          </cell>
        </row>
        <row r="476">
          <cell r="I476" t="str">
            <v>6103-Melber</v>
          </cell>
          <cell r="R476" t="str">
            <v>430 Tree failure from overhang or dead tree without ice/snow</v>
          </cell>
        </row>
        <row r="477">
          <cell r="I477" t="str">
            <v>6103-Melber</v>
          </cell>
          <cell r="R477" t="str">
            <v>430 Tree failure from overhang or dead tree without ice/snow</v>
          </cell>
        </row>
        <row r="478">
          <cell r="I478" t="str">
            <v>6103-Melber</v>
          </cell>
          <cell r="R478" t="str">
            <v>500 Lightning</v>
          </cell>
        </row>
        <row r="479">
          <cell r="I479" t="str">
            <v>6103-Melber</v>
          </cell>
          <cell r="R479" t="str">
            <v>630 Squirrel</v>
          </cell>
        </row>
        <row r="480">
          <cell r="I480" t="str">
            <v>6104-Pottsville</v>
          </cell>
          <cell r="R480" t="str">
            <v>600 Animal/bird</v>
          </cell>
        </row>
        <row r="481">
          <cell r="I481" t="str">
            <v>6104-Pottsville</v>
          </cell>
          <cell r="R481" t="str">
            <v>999 Cause unknown</v>
          </cell>
        </row>
        <row r="482">
          <cell r="I482" t="str">
            <v>6104-Pottsville</v>
          </cell>
          <cell r="R482" t="str">
            <v>630 Squirrel</v>
          </cell>
        </row>
        <row r="483">
          <cell r="I483" t="str">
            <v>6104-Pottsville</v>
          </cell>
          <cell r="R483" t="str">
            <v>540 Storm</v>
          </cell>
        </row>
        <row r="484">
          <cell r="I484" t="str">
            <v>6104-Pottsville</v>
          </cell>
          <cell r="R484" t="str">
            <v>540 Storm</v>
          </cell>
        </row>
        <row r="485">
          <cell r="I485" t="str">
            <v>6104-Pottsville</v>
          </cell>
          <cell r="R485" t="str">
            <v>999 Cause unknown</v>
          </cell>
        </row>
        <row r="486">
          <cell r="I486" t="str">
            <v>6104-Pottsville</v>
          </cell>
          <cell r="R486" t="str">
            <v>700 Customer-caused</v>
          </cell>
        </row>
        <row r="487">
          <cell r="I487" t="str">
            <v>6104-Pottsville</v>
          </cell>
          <cell r="R487" t="str">
            <v>999 Cause unknown</v>
          </cell>
        </row>
        <row r="488">
          <cell r="I488" t="str">
            <v>6104-Pottsville</v>
          </cell>
          <cell r="R488" t="str">
            <v>630 Squirrel</v>
          </cell>
        </row>
        <row r="489">
          <cell r="I489" t="str">
            <v>6104-Pottsville</v>
          </cell>
          <cell r="R489" t="str">
            <v>999 Cause unknown</v>
          </cell>
        </row>
        <row r="490">
          <cell r="I490" t="str">
            <v>6104-Pottsville</v>
          </cell>
          <cell r="R490" t="str">
            <v>360 Other equipment installation/design</v>
          </cell>
        </row>
        <row r="491">
          <cell r="I491" t="str">
            <v>6104-Pottsville</v>
          </cell>
          <cell r="R491" t="str">
            <v>630 Squirrel</v>
          </cell>
        </row>
        <row r="492">
          <cell r="I492" t="str">
            <v>6104-Pottsville</v>
          </cell>
          <cell r="R492" t="str">
            <v>540 Storm</v>
          </cell>
        </row>
        <row r="493">
          <cell r="I493" t="str">
            <v>6104-Pottsville</v>
          </cell>
          <cell r="R493" t="str">
            <v>540 Storm</v>
          </cell>
        </row>
        <row r="494">
          <cell r="I494" t="str">
            <v>6104-Pottsville</v>
          </cell>
          <cell r="R494" t="str">
            <v>540 Storm</v>
          </cell>
        </row>
        <row r="495">
          <cell r="I495" t="str">
            <v>6104-Pottsville</v>
          </cell>
          <cell r="R495" t="str">
            <v>540 Storm</v>
          </cell>
        </row>
        <row r="496">
          <cell r="I496" t="str">
            <v>6104-Pottsville</v>
          </cell>
          <cell r="R496" t="str">
            <v>430 Tree failure from overhang or dead tree without ice/snow</v>
          </cell>
        </row>
        <row r="497">
          <cell r="I497" t="str">
            <v>2801-Hobbs Rd</v>
          </cell>
          <cell r="R497" t="str">
            <v>420 Tree growth</v>
          </cell>
        </row>
        <row r="498">
          <cell r="I498" t="str">
            <v>2801-Hobbs Rd</v>
          </cell>
          <cell r="R498" t="str">
            <v>630 Squirrel</v>
          </cell>
        </row>
        <row r="499">
          <cell r="I499" t="str">
            <v>2801-Hobbs Rd</v>
          </cell>
          <cell r="R499" t="str">
            <v>800 Other</v>
          </cell>
        </row>
        <row r="500">
          <cell r="I500" t="str">
            <v>2801-Hobbs Rd</v>
          </cell>
          <cell r="R500" t="str">
            <v>500 Lightning</v>
          </cell>
        </row>
        <row r="501">
          <cell r="I501" t="str">
            <v>2801-Hobbs Rd</v>
          </cell>
          <cell r="R501" t="str">
            <v>430 Tree failure from overhang or dead tree without ice/snow</v>
          </cell>
        </row>
        <row r="502">
          <cell r="I502" t="str">
            <v>2801-Hobbs Rd</v>
          </cell>
          <cell r="R502" t="str">
            <v>430 Tree failure from overhang or dead tree without ice/snow</v>
          </cell>
        </row>
        <row r="503">
          <cell r="I503" t="str">
            <v>2801-Hobbs Rd</v>
          </cell>
          <cell r="R503" t="str">
            <v>999 Cause unknown</v>
          </cell>
        </row>
        <row r="504">
          <cell r="I504" t="str">
            <v>2801-Hobbs Rd</v>
          </cell>
          <cell r="R504" t="str">
            <v>700 Customer-caused</v>
          </cell>
        </row>
        <row r="505">
          <cell r="I505" t="str">
            <v>2801-Hobbs Rd</v>
          </cell>
          <cell r="R505" t="str">
            <v>700 Customer-caused</v>
          </cell>
        </row>
        <row r="506">
          <cell r="I506" t="str">
            <v>2801-Hobbs Rd</v>
          </cell>
          <cell r="R506" t="str">
            <v>540 Storm</v>
          </cell>
        </row>
        <row r="507">
          <cell r="I507" t="str">
            <v>2801-Hobbs Rd</v>
          </cell>
          <cell r="R507" t="str">
            <v>540 Storm</v>
          </cell>
        </row>
        <row r="508">
          <cell r="I508" t="str">
            <v>2801-Hobbs Rd</v>
          </cell>
          <cell r="R508" t="str">
            <v>500 Lightning</v>
          </cell>
        </row>
        <row r="509">
          <cell r="I509" t="str">
            <v>2801-Hobbs Rd</v>
          </cell>
          <cell r="R509" t="str">
            <v>430 Tree failure from overhang or dead tree without ice/snow</v>
          </cell>
        </row>
        <row r="510">
          <cell r="I510" t="str">
            <v>2801-Hobbs Rd</v>
          </cell>
          <cell r="R510" t="str">
            <v>740 Public cuts tree</v>
          </cell>
        </row>
        <row r="511">
          <cell r="I511" t="str">
            <v>2801-Hobbs Rd</v>
          </cell>
          <cell r="R511" t="str">
            <v>540 Storm</v>
          </cell>
        </row>
        <row r="512">
          <cell r="I512" t="str">
            <v>2801-Hobbs Rd</v>
          </cell>
          <cell r="R512" t="str">
            <v>540 Storm</v>
          </cell>
        </row>
        <row r="513">
          <cell r="I513" t="str">
            <v>2802-Woodville Rd</v>
          </cell>
          <cell r="R513" t="str">
            <v>360 Other equipment installation/design</v>
          </cell>
        </row>
        <row r="514">
          <cell r="I514" t="str">
            <v>2802-Woodville Rd</v>
          </cell>
          <cell r="R514" t="str">
            <v>520 Ice, sleet, frost, not trees</v>
          </cell>
        </row>
        <row r="515">
          <cell r="I515" t="str">
            <v>2802-Woodville Rd</v>
          </cell>
          <cell r="R515" t="str">
            <v>300 Material or equipment fault/failure</v>
          </cell>
        </row>
        <row r="516">
          <cell r="I516" t="str">
            <v>2802-Woodville Rd</v>
          </cell>
          <cell r="R516" t="str">
            <v>715 Farming Equipment</v>
          </cell>
        </row>
        <row r="517">
          <cell r="I517" t="str">
            <v>2802-Woodville Rd</v>
          </cell>
          <cell r="R517" t="str">
            <v>300 Material or equipment fault/failure</v>
          </cell>
        </row>
        <row r="518">
          <cell r="I518" t="str">
            <v>2802-Woodville Rd</v>
          </cell>
          <cell r="R518" t="str">
            <v>690 Animal, other</v>
          </cell>
        </row>
        <row r="519">
          <cell r="I519" t="str">
            <v>2802-Woodville Rd</v>
          </cell>
          <cell r="R519" t="str">
            <v>999 Cause unknown</v>
          </cell>
        </row>
        <row r="520">
          <cell r="I520" t="str">
            <v>2802-Woodville Rd</v>
          </cell>
          <cell r="R520" t="str">
            <v>430 Tree failure from overhang or dead tree without ice/snow</v>
          </cell>
        </row>
        <row r="521">
          <cell r="I521" t="str">
            <v>2802-Woodville Rd</v>
          </cell>
          <cell r="R521" t="str">
            <v>999 Cause unknown</v>
          </cell>
        </row>
        <row r="522">
          <cell r="I522" t="str">
            <v>2802-Woodville Rd</v>
          </cell>
          <cell r="R522" t="str">
            <v>420 Tree growth</v>
          </cell>
        </row>
        <row r="523">
          <cell r="I523" t="str">
            <v>2802-Woodville Rd</v>
          </cell>
          <cell r="R523" t="str">
            <v>500 Lightning</v>
          </cell>
        </row>
        <row r="524">
          <cell r="I524" t="str">
            <v>2802-Woodville Rd</v>
          </cell>
          <cell r="R524" t="str">
            <v>430 Tree failure from overhang or dead tree without ice/snow</v>
          </cell>
        </row>
        <row r="525">
          <cell r="I525" t="str">
            <v>2802-Woodville Rd</v>
          </cell>
          <cell r="R525" t="str">
            <v>540 Storm</v>
          </cell>
        </row>
        <row r="526">
          <cell r="I526" t="str">
            <v>2802-Woodville Rd</v>
          </cell>
          <cell r="R526" t="str">
            <v>430 Tree failure from overhang or dead tree without ice/snow</v>
          </cell>
        </row>
        <row r="527">
          <cell r="I527" t="str">
            <v>2802-Woodville Rd</v>
          </cell>
          <cell r="R527" t="str">
            <v>540 Storm</v>
          </cell>
        </row>
        <row r="528">
          <cell r="I528" t="str">
            <v>2802-Woodville Rd</v>
          </cell>
          <cell r="R528" t="str">
            <v>300 Material or equipment fault/failure</v>
          </cell>
        </row>
        <row r="529">
          <cell r="I529" t="str">
            <v>2802-Woodville Rd</v>
          </cell>
          <cell r="R529" t="str">
            <v>630 Squirrel</v>
          </cell>
        </row>
        <row r="530">
          <cell r="I530" t="str">
            <v>2802-Woodville Rd</v>
          </cell>
          <cell r="R530" t="str">
            <v>600 Animal/bird</v>
          </cell>
        </row>
        <row r="531">
          <cell r="I531" t="str">
            <v>2802-Woodville Rd</v>
          </cell>
          <cell r="R531" t="str">
            <v>630 Squirrel</v>
          </cell>
        </row>
        <row r="532">
          <cell r="I532" t="str">
            <v>2802-Woodville Rd</v>
          </cell>
          <cell r="R532" t="str">
            <v>300 Material or equipment fault/failure</v>
          </cell>
        </row>
        <row r="533">
          <cell r="I533" t="str">
            <v>2802-Woodville Rd</v>
          </cell>
          <cell r="R533" t="str">
            <v>999 Cause unknown</v>
          </cell>
        </row>
        <row r="534">
          <cell r="I534" t="str">
            <v>2802-Woodville Rd</v>
          </cell>
          <cell r="R534" t="str">
            <v>430 Tree failure from overhang or dead tree without ice/snow</v>
          </cell>
        </row>
        <row r="535">
          <cell r="I535" t="str">
            <v>2803-Kelley Rd</v>
          </cell>
          <cell r="R535" t="str">
            <v>700 Customer-caused</v>
          </cell>
        </row>
        <row r="536">
          <cell r="I536" t="str">
            <v>2803-Kelley Rd</v>
          </cell>
          <cell r="R536" t="str">
            <v>630 Squirrel</v>
          </cell>
        </row>
        <row r="537">
          <cell r="I537" t="str">
            <v>2803-Kelley Rd</v>
          </cell>
          <cell r="R537" t="str">
            <v>600 Animal/bird</v>
          </cell>
        </row>
        <row r="538">
          <cell r="I538" t="str">
            <v>2803-Kelley Rd</v>
          </cell>
          <cell r="R538" t="str">
            <v>500 Lightning</v>
          </cell>
        </row>
        <row r="539">
          <cell r="I539" t="str">
            <v>2803-Kelley Rd</v>
          </cell>
          <cell r="R539" t="str">
            <v>300 Material or equipment fault/failure</v>
          </cell>
        </row>
        <row r="540">
          <cell r="I540" t="str">
            <v>2803-Kelley Rd</v>
          </cell>
          <cell r="R540" t="str">
            <v>430 Tree failure from overhang or dead tree without ice/snow</v>
          </cell>
        </row>
        <row r="541">
          <cell r="I541" t="str">
            <v>4044-Clarkline Rd</v>
          </cell>
          <cell r="R541" t="str">
            <v>710 Motor vehicle</v>
          </cell>
        </row>
        <row r="542">
          <cell r="I542" t="str">
            <v>5001-Browns Plating</v>
          </cell>
          <cell r="R542" t="str">
            <v>430 Tree failure from overhang or dead tree without ice/snow</v>
          </cell>
        </row>
        <row r="543">
          <cell r="I543" t="str">
            <v>5001-Browns Plating</v>
          </cell>
          <cell r="R543" t="str">
            <v>430 Tree failure from overhang or dead tree without ice/snow</v>
          </cell>
        </row>
        <row r="544">
          <cell r="I544" t="str">
            <v>5001-Browns Plating</v>
          </cell>
          <cell r="R544" t="str">
            <v>300 Material or equipment fault/failure</v>
          </cell>
        </row>
        <row r="545">
          <cell r="I545" t="str">
            <v>5001-Browns Plating</v>
          </cell>
          <cell r="R545" t="str">
            <v>300 Material or equipment fault/failure</v>
          </cell>
        </row>
        <row r="546">
          <cell r="I546" t="str">
            <v>5001-Browns Plating</v>
          </cell>
          <cell r="R546" t="str">
            <v>500 Lightning</v>
          </cell>
        </row>
        <row r="547">
          <cell r="I547" t="str">
            <v>5001-Browns Plating</v>
          </cell>
          <cell r="R547" t="str">
            <v>999 Cause unknown</v>
          </cell>
        </row>
        <row r="548">
          <cell r="I548" t="str">
            <v>5001-Browns Plating</v>
          </cell>
          <cell r="R548" t="str">
            <v>999 Cause unknown</v>
          </cell>
        </row>
        <row r="549">
          <cell r="I549" t="str">
            <v>5001-Browns Plating</v>
          </cell>
          <cell r="R549" t="str">
            <v>110 Maintenance</v>
          </cell>
        </row>
        <row r="550">
          <cell r="I550" t="str">
            <v>5001-Browns Plating</v>
          </cell>
          <cell r="R550" t="str">
            <v>630 Squirrel</v>
          </cell>
        </row>
        <row r="551">
          <cell r="I551" t="str">
            <v>5001-Browns Plating</v>
          </cell>
          <cell r="R551" t="str">
            <v>630 Squirrel</v>
          </cell>
        </row>
        <row r="552">
          <cell r="I552" t="str">
            <v>5001-Browns Plating</v>
          </cell>
          <cell r="R552" t="str">
            <v>999 Cause unknown</v>
          </cell>
        </row>
        <row r="553">
          <cell r="I553" t="str">
            <v>5001-Browns Plating</v>
          </cell>
          <cell r="R553" t="str">
            <v>630 Squirrel</v>
          </cell>
        </row>
        <row r="554">
          <cell r="I554" t="str">
            <v>5001-Browns Plating</v>
          </cell>
          <cell r="R554" t="str">
            <v>300 Material or equipment fault/failure</v>
          </cell>
        </row>
        <row r="555">
          <cell r="I555" t="str">
            <v>5001-Browns Plating</v>
          </cell>
          <cell r="R555" t="str">
            <v>420 Tree growth</v>
          </cell>
        </row>
        <row r="556">
          <cell r="I556" t="str">
            <v>5001-Browns Plating</v>
          </cell>
          <cell r="R556" t="str">
            <v>540 Storm</v>
          </cell>
        </row>
        <row r="557">
          <cell r="I557" t="str">
            <v>5001-Browns Plating</v>
          </cell>
          <cell r="R557" t="str">
            <v>540 Storm</v>
          </cell>
        </row>
        <row r="558">
          <cell r="I558" t="str">
            <v>5001-Browns Plating</v>
          </cell>
          <cell r="R558" t="str">
            <v>540 Storm</v>
          </cell>
        </row>
        <row r="559">
          <cell r="I559" t="str">
            <v>5001-Browns Plating</v>
          </cell>
          <cell r="R559" t="str">
            <v>540 Storm</v>
          </cell>
        </row>
        <row r="560">
          <cell r="I560" t="str">
            <v>5001-Browns Plating</v>
          </cell>
          <cell r="R560" t="str">
            <v>540 Storm</v>
          </cell>
        </row>
        <row r="561">
          <cell r="I561" t="str">
            <v>5001-Browns Plating</v>
          </cell>
          <cell r="R561" t="str">
            <v>999 Cause unknown</v>
          </cell>
        </row>
        <row r="562">
          <cell r="I562" t="str">
            <v>5001-Browns Plating</v>
          </cell>
          <cell r="R562" t="str">
            <v>999 Cause unknown</v>
          </cell>
        </row>
        <row r="563">
          <cell r="I563" t="str">
            <v>5001-Browns Plating</v>
          </cell>
          <cell r="R563" t="str">
            <v>999 Cause unknown</v>
          </cell>
        </row>
        <row r="564">
          <cell r="I564" t="str">
            <v>5001-Browns Plating</v>
          </cell>
          <cell r="R564" t="str">
            <v>500 Lightning</v>
          </cell>
        </row>
        <row r="565">
          <cell r="I565" t="str">
            <v>5001-Browns Plating</v>
          </cell>
          <cell r="R565" t="str">
            <v>110 Maintenance</v>
          </cell>
        </row>
        <row r="566">
          <cell r="I566" t="str">
            <v>5001-Browns Plating</v>
          </cell>
          <cell r="R566" t="str">
            <v>110 Maintenance</v>
          </cell>
        </row>
        <row r="567">
          <cell r="I567" t="str">
            <v>5001-Browns Plating</v>
          </cell>
          <cell r="R567" t="str">
            <v>710 Motor vehicle</v>
          </cell>
        </row>
        <row r="568">
          <cell r="I568" t="str">
            <v>5001-Browns Plating</v>
          </cell>
          <cell r="R568" t="str">
            <v>630 Squirrel</v>
          </cell>
        </row>
        <row r="569">
          <cell r="I569" t="str">
            <v>5001-Browns Plating</v>
          </cell>
          <cell r="R569" t="str">
            <v>630 Squirrel</v>
          </cell>
        </row>
        <row r="570">
          <cell r="I570" t="str">
            <v>5001-Browns Plating</v>
          </cell>
          <cell r="R570" t="str">
            <v>999 Cause unknown</v>
          </cell>
        </row>
        <row r="571">
          <cell r="I571" t="str">
            <v>5001-Browns Plating</v>
          </cell>
          <cell r="R571" t="str">
            <v>630 Squirrel</v>
          </cell>
        </row>
        <row r="572">
          <cell r="I572" t="str">
            <v>5002-Old US 45</v>
          </cell>
          <cell r="R572" t="str">
            <v>999 Cause unknown</v>
          </cell>
        </row>
        <row r="573">
          <cell r="I573" t="str">
            <v>5002-Old US 45</v>
          </cell>
          <cell r="R573" t="str">
            <v>110 Maintenance</v>
          </cell>
        </row>
        <row r="574">
          <cell r="I574" t="str">
            <v>5002-Old US 45</v>
          </cell>
          <cell r="R574" t="str">
            <v>630 Squirrel</v>
          </cell>
        </row>
        <row r="575">
          <cell r="I575" t="str">
            <v>5002-Old US 45</v>
          </cell>
          <cell r="R575" t="str">
            <v>790 Public, other</v>
          </cell>
        </row>
        <row r="576">
          <cell r="I576" t="str">
            <v>5002-Old US 45</v>
          </cell>
          <cell r="R576" t="str">
            <v>110 Maintenance</v>
          </cell>
        </row>
        <row r="577">
          <cell r="I577" t="str">
            <v>5002-Old US 45</v>
          </cell>
          <cell r="R577" t="str">
            <v>490 Maintenance, other</v>
          </cell>
        </row>
        <row r="578">
          <cell r="I578" t="str">
            <v>5002-Old US 45</v>
          </cell>
          <cell r="R578" t="str">
            <v>600 Animal/bird</v>
          </cell>
        </row>
        <row r="579">
          <cell r="I579" t="str">
            <v>5002-Old US 45</v>
          </cell>
          <cell r="R579" t="str">
            <v>999 Cause unknown</v>
          </cell>
        </row>
        <row r="580">
          <cell r="I580" t="str">
            <v>5002-Old US 45</v>
          </cell>
          <cell r="R580" t="str">
            <v>430 Tree failure from overhang or dead tree without ice/snow</v>
          </cell>
        </row>
        <row r="581">
          <cell r="I581" t="str">
            <v>5002-Old US 45</v>
          </cell>
          <cell r="R581" t="str">
            <v>999 Cause unknown</v>
          </cell>
        </row>
        <row r="582">
          <cell r="I582" t="str">
            <v>5002-Old US 45</v>
          </cell>
          <cell r="R582" t="str">
            <v>630 Squirrel</v>
          </cell>
        </row>
        <row r="583">
          <cell r="I583" t="str">
            <v>5002-Old US 45</v>
          </cell>
          <cell r="R583" t="str">
            <v>430 Tree failure from overhang or dead tree without ice/snow</v>
          </cell>
        </row>
        <row r="584">
          <cell r="I584" t="str">
            <v>5002-Old US 45</v>
          </cell>
          <cell r="R584" t="str">
            <v>630 Squirrel</v>
          </cell>
        </row>
        <row r="585">
          <cell r="I585" t="str">
            <v>5002-Old US 45</v>
          </cell>
          <cell r="R585" t="str">
            <v>110 Maintenance</v>
          </cell>
        </row>
        <row r="586">
          <cell r="I586" t="str">
            <v>5002-Old US 45</v>
          </cell>
          <cell r="R586" t="str">
            <v>420 Tree growth</v>
          </cell>
        </row>
        <row r="587">
          <cell r="I587" t="str">
            <v>5002-Old US 45</v>
          </cell>
          <cell r="R587" t="str">
            <v>540 Storm</v>
          </cell>
        </row>
        <row r="588">
          <cell r="I588" t="str">
            <v>5002-Old US 45</v>
          </cell>
          <cell r="R588" t="str">
            <v>540 Storm</v>
          </cell>
        </row>
        <row r="589">
          <cell r="I589" t="str">
            <v>5002-Old US 45</v>
          </cell>
          <cell r="R589" t="str">
            <v>110 Maintenance</v>
          </cell>
        </row>
        <row r="590">
          <cell r="I590" t="str">
            <v>5002-Old US 45</v>
          </cell>
          <cell r="R590" t="str">
            <v>500 Lightning</v>
          </cell>
        </row>
        <row r="591">
          <cell r="I591" t="str">
            <v>5002-Old US 45</v>
          </cell>
          <cell r="R591" t="str">
            <v>500 Lightning</v>
          </cell>
        </row>
        <row r="592">
          <cell r="I592" t="str">
            <v>5002-Old US 45</v>
          </cell>
          <cell r="R592" t="str">
            <v>630 Squirrel</v>
          </cell>
        </row>
        <row r="593">
          <cell r="I593" t="str">
            <v>5002-Old US 45</v>
          </cell>
          <cell r="R593" t="str">
            <v>500 Lightning</v>
          </cell>
        </row>
        <row r="594">
          <cell r="I594" t="str">
            <v>5002-Old US 45</v>
          </cell>
          <cell r="R594" t="str">
            <v>500 Lightning</v>
          </cell>
        </row>
        <row r="595">
          <cell r="I595" t="str">
            <v>5002-Old US 45</v>
          </cell>
          <cell r="R595" t="str">
            <v>630 Squirrel</v>
          </cell>
        </row>
        <row r="596">
          <cell r="I596" t="str">
            <v>5002-Old US 45</v>
          </cell>
          <cell r="R596" t="str">
            <v>430 Tree failure from overhang or dead tree without ice/snow</v>
          </cell>
        </row>
        <row r="597">
          <cell r="I597" t="str">
            <v>5002-Old US 45</v>
          </cell>
          <cell r="R597" t="str">
            <v>630 Squirrel</v>
          </cell>
        </row>
        <row r="598">
          <cell r="I598" t="str">
            <v>5002-Old US 45</v>
          </cell>
          <cell r="R598" t="str">
            <v>630 Squirrel</v>
          </cell>
        </row>
        <row r="599">
          <cell r="I599" t="str">
            <v>5002-Old US 45</v>
          </cell>
          <cell r="R599" t="str">
            <v>430 Tree failure from overhang or dead tree without ice/snow</v>
          </cell>
        </row>
        <row r="600">
          <cell r="I600" t="str">
            <v>5002-Old US 45</v>
          </cell>
          <cell r="R600" t="str">
            <v>999 Cause unknown</v>
          </cell>
        </row>
        <row r="601">
          <cell r="I601" t="str">
            <v>5002-Old US 45</v>
          </cell>
          <cell r="R601" t="str">
            <v>630 Squirrel</v>
          </cell>
        </row>
        <row r="602">
          <cell r="I602" t="str">
            <v>5002-Old US 45</v>
          </cell>
          <cell r="R602" t="str">
            <v>690 Animal, other</v>
          </cell>
        </row>
        <row r="603">
          <cell r="I603" t="str">
            <v>5002-Old US 45</v>
          </cell>
          <cell r="R603" t="str">
            <v>630 Squirrel</v>
          </cell>
        </row>
        <row r="604">
          <cell r="I604" t="str">
            <v>5002-Old US 45</v>
          </cell>
          <cell r="R604" t="str">
            <v>600 Animal/bird</v>
          </cell>
        </row>
        <row r="605">
          <cell r="I605" t="str">
            <v>5002-Old US 45</v>
          </cell>
          <cell r="R605" t="str">
            <v>110 Maintenance</v>
          </cell>
        </row>
        <row r="606">
          <cell r="I606" t="str">
            <v>5002-Old US 45</v>
          </cell>
          <cell r="R606" t="str">
            <v>300 Material or equipment fault/failure</v>
          </cell>
        </row>
        <row r="607">
          <cell r="I607" t="str">
            <v>5002-Old US 45</v>
          </cell>
          <cell r="R607" t="str">
            <v>300 Material or equipment fault/failure</v>
          </cell>
        </row>
        <row r="608">
          <cell r="I608" t="str">
            <v>5002-Old US 45</v>
          </cell>
          <cell r="R608" t="str">
            <v>300 Material or equipment fault/failure</v>
          </cell>
        </row>
        <row r="609">
          <cell r="I609" t="str">
            <v>5002-Old US 45</v>
          </cell>
          <cell r="R609" t="str">
            <v>630 Squirrel</v>
          </cell>
        </row>
        <row r="610">
          <cell r="I610" t="str">
            <v>5003-Clinton Rd</v>
          </cell>
          <cell r="R610" t="str">
            <v>430 Tree failure from overhang or dead tree without ice/snow</v>
          </cell>
        </row>
        <row r="611">
          <cell r="I611" t="str">
            <v>5003-Clinton Rd</v>
          </cell>
          <cell r="R611" t="str">
            <v>430 Tree failure from overhang or dead tree without ice/snow</v>
          </cell>
        </row>
        <row r="612">
          <cell r="I612" t="str">
            <v>5003-Clinton Rd</v>
          </cell>
          <cell r="R612" t="str">
            <v>430 Tree failure from overhang or dead tree without ice/snow</v>
          </cell>
        </row>
        <row r="613">
          <cell r="I613" t="str">
            <v>5003-Clinton Rd</v>
          </cell>
          <cell r="R613" t="str">
            <v>630 Squirrel</v>
          </cell>
        </row>
        <row r="614">
          <cell r="I614" t="str">
            <v>5003-Clinton Rd</v>
          </cell>
          <cell r="R614" t="str">
            <v>110 Maintenance</v>
          </cell>
        </row>
        <row r="615">
          <cell r="I615" t="str">
            <v>5003-Clinton Rd</v>
          </cell>
          <cell r="R615" t="str">
            <v>999 Cause unknown</v>
          </cell>
        </row>
        <row r="616">
          <cell r="I616" t="str">
            <v>5003-Clinton Rd</v>
          </cell>
          <cell r="R616" t="str">
            <v>400 Decay/age of material/equipment</v>
          </cell>
        </row>
        <row r="617">
          <cell r="I617" t="str">
            <v>5003-Clinton Rd</v>
          </cell>
          <cell r="R617" t="str">
            <v>300 Material or equipment fault/failure</v>
          </cell>
        </row>
        <row r="618">
          <cell r="I618" t="str">
            <v>5003-Clinton Rd</v>
          </cell>
          <cell r="R618" t="str">
            <v>630 Squirrel</v>
          </cell>
        </row>
        <row r="619">
          <cell r="I619" t="str">
            <v>5003-Clinton Rd</v>
          </cell>
          <cell r="R619" t="str">
            <v>430 Tree failure from overhang or dead tree without ice/snow</v>
          </cell>
        </row>
        <row r="620">
          <cell r="I620" t="str">
            <v>5003-Clinton Rd</v>
          </cell>
          <cell r="R620" t="str">
            <v>430 Tree failure from overhang or dead tree without ice/snow</v>
          </cell>
        </row>
        <row r="621">
          <cell r="I621" t="str">
            <v>5003-Clinton Rd</v>
          </cell>
          <cell r="R621" t="str">
            <v>700 Customer-caused</v>
          </cell>
        </row>
        <row r="622">
          <cell r="I622" t="str">
            <v>5003-Clinton Rd</v>
          </cell>
          <cell r="R622" t="str">
            <v>110 Maintenance</v>
          </cell>
        </row>
        <row r="623">
          <cell r="I623" t="str">
            <v>5003-Clinton Rd</v>
          </cell>
          <cell r="R623" t="str">
            <v>800 Other</v>
          </cell>
        </row>
        <row r="624">
          <cell r="I624" t="str">
            <v>5003-Clinton Rd</v>
          </cell>
          <cell r="R624" t="str">
            <v>999 Cause unknown</v>
          </cell>
        </row>
        <row r="625">
          <cell r="I625" t="str">
            <v>5003-Clinton Rd</v>
          </cell>
          <cell r="R625" t="str">
            <v>999 Cause unknown</v>
          </cell>
        </row>
        <row r="626">
          <cell r="I626" t="str">
            <v>5003-Clinton Rd</v>
          </cell>
          <cell r="R626" t="str">
            <v>630 Squirrel</v>
          </cell>
        </row>
        <row r="627">
          <cell r="I627" t="str">
            <v>5003-Clinton Rd</v>
          </cell>
          <cell r="R627" t="str">
            <v>500 Lightning</v>
          </cell>
        </row>
        <row r="628">
          <cell r="I628" t="str">
            <v>5003-Clinton Rd</v>
          </cell>
          <cell r="R628" t="str">
            <v>430 Tree failure from overhang or dead tree without ice/snow</v>
          </cell>
        </row>
        <row r="629">
          <cell r="I629" t="str">
            <v>5003-Clinton Rd</v>
          </cell>
          <cell r="R629" t="str">
            <v>500 Lightning</v>
          </cell>
        </row>
        <row r="630">
          <cell r="I630" t="str">
            <v>5003-Clinton Rd</v>
          </cell>
          <cell r="R630" t="str">
            <v>500 Lightning</v>
          </cell>
        </row>
        <row r="631">
          <cell r="I631" t="str">
            <v>5003-Clinton Rd</v>
          </cell>
          <cell r="R631" t="str">
            <v>600 Animal/bird</v>
          </cell>
        </row>
        <row r="632">
          <cell r="I632" t="str">
            <v>5003-Clinton Rd</v>
          </cell>
          <cell r="R632" t="str">
            <v>630 Squirrel</v>
          </cell>
        </row>
        <row r="633">
          <cell r="I633" t="str">
            <v>5003-Clinton Rd</v>
          </cell>
          <cell r="R633" t="str">
            <v>110 Maintenance</v>
          </cell>
        </row>
        <row r="634">
          <cell r="I634" t="str">
            <v>5003-Clinton Rd</v>
          </cell>
          <cell r="R634" t="str">
            <v>400 Decay/age of material/equipment</v>
          </cell>
        </row>
        <row r="635">
          <cell r="I635" t="str">
            <v>5003-Clinton Rd</v>
          </cell>
          <cell r="R635" t="str">
            <v>430 Tree failure from overhang or dead tree without ice/snow</v>
          </cell>
        </row>
        <row r="636">
          <cell r="I636" t="str">
            <v>5003-Clinton Rd</v>
          </cell>
          <cell r="R636" t="str">
            <v>630 Squirrel</v>
          </cell>
        </row>
        <row r="637">
          <cell r="I637" t="str">
            <v>5003-Clinton Rd</v>
          </cell>
          <cell r="R637" t="str">
            <v>430 Tree failure from overhang or dead tree without ice/snow</v>
          </cell>
        </row>
        <row r="638">
          <cell r="I638" t="str">
            <v>5003-Clinton Rd</v>
          </cell>
          <cell r="R638" t="str">
            <v>300 Material or equipment fault/failure</v>
          </cell>
        </row>
        <row r="639">
          <cell r="I639" t="str">
            <v>5003-Clinton Rd</v>
          </cell>
          <cell r="R639" t="str">
            <v>540 Storm</v>
          </cell>
        </row>
        <row r="640">
          <cell r="I640" t="str">
            <v>5003-Clinton Rd</v>
          </cell>
          <cell r="R640" t="str">
            <v>630 Squirrel</v>
          </cell>
        </row>
        <row r="641">
          <cell r="I641" t="str">
            <v>2601-Damrons</v>
          </cell>
          <cell r="R641" t="str">
            <v>630 Squirrel</v>
          </cell>
        </row>
        <row r="642">
          <cell r="I642" t="str">
            <v>2601-Damrons</v>
          </cell>
          <cell r="R642" t="str">
            <v>430 Tree failure from overhang or dead tree without ice/snow</v>
          </cell>
        </row>
        <row r="643">
          <cell r="I643" t="str">
            <v>2601-Damrons</v>
          </cell>
          <cell r="R643" t="str">
            <v>110 Maintenance</v>
          </cell>
        </row>
        <row r="644">
          <cell r="I644" t="str">
            <v>2601-Damrons</v>
          </cell>
          <cell r="R644" t="str">
            <v>430 Tree failure from overhang or dead tree without ice/snow</v>
          </cell>
        </row>
        <row r="645">
          <cell r="I645" t="str">
            <v>2601-Damrons</v>
          </cell>
          <cell r="R645" t="str">
            <v>999 Cause unknown</v>
          </cell>
        </row>
        <row r="646">
          <cell r="I646" t="str">
            <v>2601-Damrons</v>
          </cell>
          <cell r="R646" t="str">
            <v>500 Lightning</v>
          </cell>
        </row>
        <row r="647">
          <cell r="I647" t="str">
            <v>2601-Damrons</v>
          </cell>
          <cell r="R647" t="str">
            <v>420 Tree growth</v>
          </cell>
        </row>
        <row r="648">
          <cell r="I648" t="str">
            <v>2601-Damrons</v>
          </cell>
          <cell r="R648" t="str">
            <v>300 Material or equipment fault/failure</v>
          </cell>
        </row>
        <row r="649">
          <cell r="I649" t="str">
            <v>2601-Damrons</v>
          </cell>
          <cell r="R649" t="str">
            <v>630 Squirrel</v>
          </cell>
        </row>
        <row r="650">
          <cell r="I650" t="str">
            <v>2601-Damrons</v>
          </cell>
          <cell r="R650" t="str">
            <v>710 Motor vehicle</v>
          </cell>
        </row>
        <row r="651">
          <cell r="I651" t="str">
            <v>2601-Damrons</v>
          </cell>
          <cell r="R651" t="str">
            <v>600 Animal/bird</v>
          </cell>
        </row>
        <row r="652">
          <cell r="I652" t="str">
            <v>2601-Damrons</v>
          </cell>
          <cell r="R652" t="str">
            <v>999 Cause unknown</v>
          </cell>
        </row>
        <row r="653">
          <cell r="I653" t="str">
            <v>2601-Damrons</v>
          </cell>
          <cell r="R653" t="str">
            <v>600 Animal/bird</v>
          </cell>
        </row>
        <row r="654">
          <cell r="I654" t="str">
            <v>2601-Damrons</v>
          </cell>
          <cell r="R654" t="str">
            <v>540 Storm</v>
          </cell>
        </row>
        <row r="655">
          <cell r="I655" t="str">
            <v>2602-Oscar</v>
          </cell>
          <cell r="R655" t="str">
            <v>999 Cause unknown</v>
          </cell>
        </row>
        <row r="656">
          <cell r="I656" t="str">
            <v>2602-Oscar</v>
          </cell>
          <cell r="R656" t="str">
            <v>110 Maintenance</v>
          </cell>
        </row>
        <row r="657">
          <cell r="I657" t="str">
            <v>2602-Oscar</v>
          </cell>
          <cell r="R657" t="str">
            <v>110 Maintenance</v>
          </cell>
        </row>
        <row r="658">
          <cell r="I658" t="str">
            <v>2602-Oscar</v>
          </cell>
          <cell r="R658" t="str">
            <v>999 Cause unknown</v>
          </cell>
        </row>
        <row r="659">
          <cell r="I659" t="str">
            <v>2602-Oscar</v>
          </cell>
          <cell r="R659" t="str">
            <v>420 Tree growth</v>
          </cell>
        </row>
        <row r="660">
          <cell r="I660" t="str">
            <v>2602-Oscar</v>
          </cell>
          <cell r="R660" t="str">
            <v>999 Cause unknown</v>
          </cell>
        </row>
        <row r="661">
          <cell r="I661" t="str">
            <v>2602-Oscar</v>
          </cell>
          <cell r="R661" t="str">
            <v>100 Construction</v>
          </cell>
        </row>
        <row r="662">
          <cell r="I662" t="str">
            <v>2602-Oscar</v>
          </cell>
          <cell r="R662" t="str">
            <v>430 Tree failure from overhang or dead tree without ice/snow</v>
          </cell>
        </row>
        <row r="663">
          <cell r="I663" t="str">
            <v>2602-Oscar</v>
          </cell>
          <cell r="R663" t="str">
            <v>430 Tree failure from overhang or dead tree without ice/snow</v>
          </cell>
        </row>
        <row r="664">
          <cell r="I664" t="str">
            <v>2602-Oscar</v>
          </cell>
          <cell r="R664" t="str">
            <v>430 Tree failure from overhang or dead tree without ice/snow</v>
          </cell>
        </row>
        <row r="665">
          <cell r="I665" t="str">
            <v>2602-Oscar</v>
          </cell>
          <cell r="R665" t="str">
            <v>430 Tree failure from overhang or dead tree without ice/snow</v>
          </cell>
        </row>
        <row r="666">
          <cell r="I666" t="str">
            <v>2602-Oscar</v>
          </cell>
          <cell r="R666" t="str">
            <v>430 Tree failure from overhang or dead tree without ice/snow</v>
          </cell>
        </row>
        <row r="667">
          <cell r="I667" t="str">
            <v>2602-Oscar</v>
          </cell>
          <cell r="R667" t="str">
            <v>999 Cause unknown</v>
          </cell>
        </row>
        <row r="668">
          <cell r="I668" t="str">
            <v>2602-Oscar</v>
          </cell>
          <cell r="R668" t="str">
            <v>420 Tree growth</v>
          </cell>
        </row>
        <row r="669">
          <cell r="I669" t="str">
            <v>2602-Oscar</v>
          </cell>
          <cell r="R669" t="str">
            <v>999 Cause unknown</v>
          </cell>
        </row>
        <row r="670">
          <cell r="I670" t="str">
            <v>2602-Oscar</v>
          </cell>
          <cell r="R670" t="str">
            <v>800 Other</v>
          </cell>
        </row>
        <row r="671">
          <cell r="I671" t="str">
            <v>2602-Oscar</v>
          </cell>
          <cell r="R671" t="str">
            <v>999 Cause unknown</v>
          </cell>
        </row>
        <row r="672">
          <cell r="I672" t="str">
            <v>2602-Oscar</v>
          </cell>
          <cell r="R672" t="str">
            <v>999 Cause unknown</v>
          </cell>
        </row>
        <row r="673">
          <cell r="I673" t="str">
            <v>2602-Oscar</v>
          </cell>
          <cell r="R673" t="str">
            <v>999 Cause unknown</v>
          </cell>
        </row>
        <row r="674">
          <cell r="I674" t="str">
            <v>2602-Oscar</v>
          </cell>
          <cell r="R674" t="str">
            <v>630 Squirrel</v>
          </cell>
        </row>
        <row r="675">
          <cell r="I675" t="str">
            <v>2602-Oscar</v>
          </cell>
          <cell r="R675" t="str">
            <v>700 Customer-caused</v>
          </cell>
        </row>
        <row r="676">
          <cell r="I676" t="str">
            <v>2602-Oscar</v>
          </cell>
          <cell r="R676" t="str">
            <v>700 Customer-caused</v>
          </cell>
        </row>
        <row r="677">
          <cell r="I677" t="str">
            <v>3102-US 60 East</v>
          </cell>
          <cell r="R677" t="str">
            <v>710 Motor vehicle</v>
          </cell>
        </row>
        <row r="678">
          <cell r="I678" t="str">
            <v>3102-US 60 East</v>
          </cell>
          <cell r="R678" t="str">
            <v>500 Lightning</v>
          </cell>
        </row>
        <row r="679">
          <cell r="I679" t="str">
            <v>3102-US 60 East</v>
          </cell>
          <cell r="R679" t="str">
            <v>500 Lightning</v>
          </cell>
        </row>
        <row r="680">
          <cell r="I680" t="str">
            <v>3102-US 60 East</v>
          </cell>
          <cell r="R680" t="str">
            <v>999 Cause unknown</v>
          </cell>
        </row>
        <row r="681">
          <cell r="I681" t="str">
            <v>3102-US 60 East</v>
          </cell>
          <cell r="R681" t="str">
            <v>500 Lightning</v>
          </cell>
        </row>
        <row r="682">
          <cell r="I682" t="str">
            <v>3102-US 60 East</v>
          </cell>
          <cell r="R682" t="str">
            <v>999 Cause unknown</v>
          </cell>
        </row>
        <row r="683">
          <cell r="I683" t="str">
            <v>3102-US 60 East</v>
          </cell>
          <cell r="R683" t="str">
            <v>800 Other</v>
          </cell>
        </row>
        <row r="684">
          <cell r="I684" t="str">
            <v>3102-US 60 East</v>
          </cell>
          <cell r="R684" t="str">
            <v>999 Cause unknown</v>
          </cell>
        </row>
        <row r="685">
          <cell r="I685" t="str">
            <v>3102-US 60 East</v>
          </cell>
          <cell r="R685" t="str">
            <v>540 Storm</v>
          </cell>
        </row>
        <row r="686">
          <cell r="I686" t="str">
            <v>3102-US 60 East</v>
          </cell>
          <cell r="R686" t="str">
            <v>500 Lightning</v>
          </cell>
        </row>
        <row r="687">
          <cell r="I687" t="str">
            <v>3102-US 60 East</v>
          </cell>
          <cell r="R687" t="str">
            <v>420 Tree growth</v>
          </cell>
        </row>
        <row r="688">
          <cell r="I688" t="str">
            <v>3102-US 60 East</v>
          </cell>
          <cell r="R688" t="str">
            <v>540 Storm</v>
          </cell>
        </row>
        <row r="689">
          <cell r="I689" t="str">
            <v>3102-US 60 East</v>
          </cell>
          <cell r="R689" t="str">
            <v>540 Storm</v>
          </cell>
        </row>
        <row r="690">
          <cell r="I690" t="str">
            <v>3102-US 60 East</v>
          </cell>
          <cell r="R690" t="str">
            <v>430 Tree failure from overhang or dead tree without ice/snow</v>
          </cell>
        </row>
        <row r="691">
          <cell r="I691" t="str">
            <v>3102-US 60 East</v>
          </cell>
          <cell r="R691" t="str">
            <v>420 Tree growth</v>
          </cell>
        </row>
        <row r="692">
          <cell r="I692" t="str">
            <v>3102-US 60 East</v>
          </cell>
          <cell r="R692" t="str">
            <v>700 Customer-caused</v>
          </cell>
        </row>
        <row r="693">
          <cell r="I693" t="str">
            <v>3102-US 60 East</v>
          </cell>
          <cell r="R693" t="str">
            <v>300 Material or equipment fault/failure</v>
          </cell>
        </row>
        <row r="694">
          <cell r="I694" t="str">
            <v>3102-US 60 East</v>
          </cell>
          <cell r="R694" t="str">
            <v>400 Decay/age of material/equipment</v>
          </cell>
        </row>
        <row r="695">
          <cell r="I695" t="str">
            <v>3102-US 60 East</v>
          </cell>
          <cell r="R695" t="str">
            <v>800 Other</v>
          </cell>
        </row>
        <row r="696">
          <cell r="I696" t="str">
            <v>3102-US 60 East</v>
          </cell>
          <cell r="R696" t="str">
            <v>690 Animal, other</v>
          </cell>
        </row>
        <row r="697">
          <cell r="I697" t="str">
            <v>3102-US 60 East</v>
          </cell>
          <cell r="R697" t="str">
            <v>999 Cause unknown</v>
          </cell>
        </row>
        <row r="698">
          <cell r="I698" t="str">
            <v>3102-US 60 East</v>
          </cell>
          <cell r="R698" t="str">
            <v>700 Customer-caused</v>
          </cell>
        </row>
        <row r="699">
          <cell r="I699" t="str">
            <v>3104-Ledbetter</v>
          </cell>
          <cell r="R699" t="str">
            <v>300 Material or equipment fault/failure</v>
          </cell>
        </row>
        <row r="700">
          <cell r="I700" t="str">
            <v>3104-Ledbetter</v>
          </cell>
          <cell r="R700" t="str">
            <v>700 Customer-caused</v>
          </cell>
        </row>
        <row r="701">
          <cell r="I701" t="str">
            <v>3104-Ledbetter</v>
          </cell>
          <cell r="R701" t="str">
            <v>999 Cause unknown</v>
          </cell>
        </row>
        <row r="702">
          <cell r="I702" t="str">
            <v>3104-Ledbetter</v>
          </cell>
          <cell r="R702" t="str">
            <v>999 Cause unknown</v>
          </cell>
        </row>
        <row r="703">
          <cell r="I703" t="str">
            <v>3104-Ledbetter</v>
          </cell>
          <cell r="R703" t="str">
            <v>300 Material or equipment fault/failure</v>
          </cell>
        </row>
        <row r="704">
          <cell r="I704" t="str">
            <v>3104-Ledbetter</v>
          </cell>
          <cell r="R704" t="str">
            <v>630 Squirrel</v>
          </cell>
        </row>
        <row r="705">
          <cell r="I705" t="str">
            <v>3104-Ledbetter</v>
          </cell>
          <cell r="R705" t="str">
            <v>420 Tree growth</v>
          </cell>
        </row>
        <row r="706">
          <cell r="I706" t="str">
            <v>3104-Ledbetter</v>
          </cell>
          <cell r="R706" t="str">
            <v>630 Squirrel</v>
          </cell>
        </row>
        <row r="707">
          <cell r="I707" t="str">
            <v>3104-Ledbetter</v>
          </cell>
          <cell r="R707" t="str">
            <v>540 Storm</v>
          </cell>
        </row>
        <row r="708">
          <cell r="I708" t="str">
            <v>3104-Ledbetter</v>
          </cell>
          <cell r="R708" t="str">
            <v>540 Storm</v>
          </cell>
        </row>
        <row r="709">
          <cell r="I709" t="str">
            <v>3104-Ledbetter</v>
          </cell>
          <cell r="R709" t="str">
            <v>630 Squirrel</v>
          </cell>
        </row>
        <row r="710">
          <cell r="I710" t="str">
            <v>3104-Ledbetter</v>
          </cell>
          <cell r="R710" t="str">
            <v>540 Storm</v>
          </cell>
        </row>
        <row r="711">
          <cell r="I711" t="str">
            <v>3104-Ledbetter</v>
          </cell>
          <cell r="R711" t="str">
            <v>540 Storm</v>
          </cell>
        </row>
        <row r="712">
          <cell r="I712" t="str">
            <v>3104-Ledbetter</v>
          </cell>
          <cell r="R712" t="str">
            <v>630 Squirrel</v>
          </cell>
        </row>
        <row r="713">
          <cell r="I713" t="str">
            <v>3104-Ledbetter</v>
          </cell>
          <cell r="R713" t="str">
            <v>430 Tree failure from overhang or dead tree without ice/snow</v>
          </cell>
        </row>
        <row r="714">
          <cell r="I714" t="str">
            <v>3104-Ledbetter</v>
          </cell>
          <cell r="R714" t="str">
            <v>540 Storm</v>
          </cell>
        </row>
        <row r="715">
          <cell r="I715" t="str">
            <v>3104-Ledbetter</v>
          </cell>
          <cell r="R715" t="str">
            <v>500 Lightning</v>
          </cell>
        </row>
        <row r="716">
          <cell r="I716" t="str">
            <v>3104-Ledbetter</v>
          </cell>
          <cell r="R716" t="str">
            <v>430 Tree failure from overhang or dead tree without ice/snow</v>
          </cell>
        </row>
        <row r="717">
          <cell r="I717" t="str">
            <v>3104-Ledbetter</v>
          </cell>
          <cell r="R717" t="str">
            <v>630 Squirrel</v>
          </cell>
        </row>
        <row r="718">
          <cell r="I718" t="str">
            <v>3104-Ledbetter</v>
          </cell>
          <cell r="R718" t="str">
            <v>500 Lightning</v>
          </cell>
        </row>
        <row r="719">
          <cell r="I719" t="str">
            <v>3104-Ledbetter</v>
          </cell>
          <cell r="R719" t="str">
            <v>630 Squirrel</v>
          </cell>
        </row>
        <row r="720">
          <cell r="I720" t="str">
            <v>3104-Ledbetter</v>
          </cell>
          <cell r="R720" t="str">
            <v>630 Squirrel</v>
          </cell>
        </row>
        <row r="721">
          <cell r="I721" t="str">
            <v>3104-Ledbetter</v>
          </cell>
          <cell r="R721" t="str">
            <v>630 Squirrel</v>
          </cell>
        </row>
        <row r="722">
          <cell r="I722" t="str">
            <v>3104-Ledbetter</v>
          </cell>
          <cell r="R722" t="str">
            <v>630 Squirrel</v>
          </cell>
        </row>
        <row r="723">
          <cell r="I723" t="str">
            <v>3104-Ledbetter</v>
          </cell>
          <cell r="R723" t="str">
            <v>999 Cause unknown</v>
          </cell>
        </row>
        <row r="724">
          <cell r="I724" t="str">
            <v>3104-Ledbetter</v>
          </cell>
          <cell r="R724" t="str">
            <v>110 Maintenance</v>
          </cell>
        </row>
        <row r="725">
          <cell r="I725" t="str">
            <v>3104-Ledbetter</v>
          </cell>
          <cell r="R725" t="str">
            <v>630 Squirrel</v>
          </cell>
        </row>
        <row r="726">
          <cell r="I726" t="str">
            <v>3104-Ledbetter</v>
          </cell>
          <cell r="R726" t="str">
            <v>300 Material or equipment fault/failure</v>
          </cell>
        </row>
        <row r="727">
          <cell r="I727" t="str">
            <v>3104-Ledbetter</v>
          </cell>
          <cell r="R727" t="str">
            <v>430 Tree failure from overhang or dead tree without ice/snow</v>
          </cell>
        </row>
        <row r="728">
          <cell r="I728" t="str">
            <v>3104-Ledbetter</v>
          </cell>
          <cell r="R728" t="str">
            <v>540 Storm</v>
          </cell>
        </row>
        <row r="729">
          <cell r="I729" t="str">
            <v>3104-Ledbetter</v>
          </cell>
          <cell r="R729" t="str">
            <v>540 Storm</v>
          </cell>
        </row>
        <row r="730">
          <cell r="I730" t="str">
            <v>2803-Kelley Rd</v>
          </cell>
          <cell r="R730" t="str">
            <v>630 Squirrel</v>
          </cell>
        </row>
        <row r="731">
          <cell r="I731" t="str">
            <v>3901-Airport</v>
          </cell>
          <cell r="R731" t="str">
            <v>999 Cause unknown</v>
          </cell>
        </row>
        <row r="732">
          <cell r="I732" t="str">
            <v>3901-Airport</v>
          </cell>
          <cell r="R732" t="str">
            <v>440 Trees with ice/snow</v>
          </cell>
        </row>
        <row r="733">
          <cell r="I733" t="str">
            <v>3901-Airport</v>
          </cell>
          <cell r="R733" t="str">
            <v>630 Squirrel</v>
          </cell>
        </row>
        <row r="734">
          <cell r="I734" t="str">
            <v>3901-Airport</v>
          </cell>
          <cell r="R734" t="str">
            <v>700 Customer-caused</v>
          </cell>
        </row>
        <row r="735">
          <cell r="I735" t="str">
            <v>3901-Airport</v>
          </cell>
          <cell r="R735" t="str">
            <v>630 Squirrel</v>
          </cell>
        </row>
        <row r="736">
          <cell r="I736" t="str">
            <v>3901-Airport</v>
          </cell>
          <cell r="R736" t="str">
            <v>300 Material or equipment fault/failure</v>
          </cell>
        </row>
        <row r="737">
          <cell r="I737" t="str">
            <v>3901-Airport</v>
          </cell>
          <cell r="R737" t="str">
            <v>300 Material or equipment fault/failure</v>
          </cell>
        </row>
        <row r="738">
          <cell r="I738" t="str">
            <v>3901-Airport</v>
          </cell>
          <cell r="R738" t="str">
            <v>999 Cause unknown</v>
          </cell>
        </row>
        <row r="739">
          <cell r="I739" t="str">
            <v>3901-Airport</v>
          </cell>
          <cell r="R739" t="str">
            <v>999 Cause unknown</v>
          </cell>
        </row>
        <row r="740">
          <cell r="I740" t="str">
            <v>3901-Airport</v>
          </cell>
          <cell r="R740" t="str">
            <v>600 Animal/bird</v>
          </cell>
        </row>
        <row r="741">
          <cell r="I741" t="str">
            <v>3901-Airport</v>
          </cell>
          <cell r="R741" t="str">
            <v>430 Tree failure from overhang or dead tree without ice/snow</v>
          </cell>
        </row>
        <row r="742">
          <cell r="I742" t="str">
            <v>3901-Airport</v>
          </cell>
          <cell r="R742" t="str">
            <v>300 Material or equipment fault/failure</v>
          </cell>
        </row>
        <row r="743">
          <cell r="I743" t="str">
            <v>3901-Airport</v>
          </cell>
          <cell r="R743" t="str">
            <v>700 Customer-caused</v>
          </cell>
        </row>
        <row r="744">
          <cell r="I744" t="str">
            <v>3901-Airport</v>
          </cell>
          <cell r="R744" t="str">
            <v>630 Squirrel</v>
          </cell>
        </row>
        <row r="745">
          <cell r="I745" t="str">
            <v>3901-Airport</v>
          </cell>
          <cell r="R745" t="str">
            <v>490 Maintenance, other</v>
          </cell>
        </row>
        <row r="746">
          <cell r="I746" t="str">
            <v>3901-Airport</v>
          </cell>
          <cell r="R746" t="str">
            <v>540 Storm</v>
          </cell>
        </row>
        <row r="747">
          <cell r="I747" t="str">
            <v>3901-Airport</v>
          </cell>
          <cell r="R747" t="str">
            <v>430 Tree failure from overhang or dead tree without ice/snow</v>
          </cell>
        </row>
        <row r="748">
          <cell r="I748" t="str">
            <v>3901-Airport</v>
          </cell>
          <cell r="R748" t="str">
            <v>999 Cause unknown</v>
          </cell>
        </row>
        <row r="749">
          <cell r="I749" t="str">
            <v>3902-US 60 West</v>
          </cell>
          <cell r="R749" t="str">
            <v>999 Cause unknown</v>
          </cell>
        </row>
        <row r="750">
          <cell r="I750" t="str">
            <v>3902-US 60 West</v>
          </cell>
          <cell r="R750" t="str">
            <v>500 Lightning</v>
          </cell>
        </row>
        <row r="751">
          <cell r="I751" t="str">
            <v>3902-US 60 West</v>
          </cell>
          <cell r="R751" t="str">
            <v>300 Material or equipment fault/failure</v>
          </cell>
        </row>
        <row r="752">
          <cell r="I752" t="str">
            <v>3902-US 60 West</v>
          </cell>
          <cell r="R752" t="str">
            <v>300 Material or equipment fault/failure</v>
          </cell>
        </row>
        <row r="753">
          <cell r="I753" t="str">
            <v>3902-US 60 West</v>
          </cell>
          <cell r="R753" t="str">
            <v>700 Customer-caused</v>
          </cell>
        </row>
        <row r="754">
          <cell r="I754" t="str">
            <v>3902-US 60 West</v>
          </cell>
          <cell r="R754" t="str">
            <v>100 Construction</v>
          </cell>
        </row>
        <row r="755">
          <cell r="I755" t="str">
            <v>3902-US 60 West</v>
          </cell>
          <cell r="R755" t="str">
            <v>630 Squirrel</v>
          </cell>
        </row>
        <row r="756">
          <cell r="I756" t="str">
            <v>3902-US 60 West</v>
          </cell>
          <cell r="R756" t="str">
            <v>600 Animal/bird</v>
          </cell>
        </row>
        <row r="757">
          <cell r="I757" t="str">
            <v>3902-US 60 West</v>
          </cell>
          <cell r="R757" t="str">
            <v>600 Animal/bird</v>
          </cell>
        </row>
        <row r="758">
          <cell r="I758" t="str">
            <v>3902-US 60 West</v>
          </cell>
          <cell r="R758" t="str">
            <v>600 Animal/bird</v>
          </cell>
        </row>
        <row r="759">
          <cell r="I759" t="str">
            <v>3902-US 60 West</v>
          </cell>
          <cell r="R759" t="str">
            <v>500 Lightning</v>
          </cell>
        </row>
        <row r="760">
          <cell r="I760" t="str">
            <v>3902-US 60 West</v>
          </cell>
          <cell r="R760" t="str">
            <v>300 Material or equipment fault/failure</v>
          </cell>
        </row>
        <row r="761">
          <cell r="I761" t="str">
            <v>3902-US 60 West</v>
          </cell>
          <cell r="R761" t="str">
            <v>999 Cause unknown</v>
          </cell>
        </row>
        <row r="762">
          <cell r="I762" t="str">
            <v>3902-US 60 West</v>
          </cell>
          <cell r="R762" t="str">
            <v>999 Cause unknown</v>
          </cell>
        </row>
        <row r="763">
          <cell r="I763" t="str">
            <v>3902-US 60 West</v>
          </cell>
          <cell r="R763" t="str">
            <v>630 Squirrel</v>
          </cell>
        </row>
        <row r="764">
          <cell r="I764" t="str">
            <v>3902-US 60 West</v>
          </cell>
          <cell r="R764" t="str">
            <v>100 Construction</v>
          </cell>
        </row>
        <row r="765">
          <cell r="I765" t="str">
            <v>3903-US 60 East Mall</v>
          </cell>
          <cell r="R765" t="str">
            <v>300 Material or equipment fault/failure</v>
          </cell>
        </row>
        <row r="766">
          <cell r="I766" t="str">
            <v>3903-US 60 East Mall</v>
          </cell>
          <cell r="R766" t="str">
            <v>630 Squirrel</v>
          </cell>
        </row>
        <row r="767">
          <cell r="I767" t="str">
            <v>3903-US 60 East Mall</v>
          </cell>
          <cell r="R767" t="str">
            <v>430 Tree failure from overhang or dead tree without ice/snow</v>
          </cell>
        </row>
        <row r="768">
          <cell r="I768" t="str">
            <v>3904-Roy Lee Rd</v>
          </cell>
          <cell r="R768" t="str">
            <v>630 Squirrel</v>
          </cell>
        </row>
        <row r="769">
          <cell r="I769" t="str">
            <v>3904-Roy Lee Rd</v>
          </cell>
          <cell r="R769" t="str">
            <v>999 Cause unknown</v>
          </cell>
        </row>
        <row r="770">
          <cell r="I770" t="str">
            <v>3904-Roy Lee Rd</v>
          </cell>
          <cell r="R770" t="str">
            <v>999 Cause unknown</v>
          </cell>
        </row>
        <row r="771">
          <cell r="I771" t="str">
            <v>3904-Roy Lee Rd</v>
          </cell>
          <cell r="R771" t="str">
            <v>700 Customer-caused</v>
          </cell>
        </row>
        <row r="772">
          <cell r="I772" t="str">
            <v>3904-Roy Lee Rd</v>
          </cell>
          <cell r="R772" t="str">
            <v>430 Tree failure from overhang or dead tree without ice/snow</v>
          </cell>
        </row>
        <row r="773">
          <cell r="I773" t="str">
            <v>3904-Roy Lee Rd</v>
          </cell>
          <cell r="R773" t="str">
            <v>999 Cause unknown</v>
          </cell>
        </row>
        <row r="774">
          <cell r="I774" t="str">
            <v>3904-Roy Lee Rd</v>
          </cell>
          <cell r="R774" t="str">
            <v>110 Maintenance</v>
          </cell>
        </row>
        <row r="775">
          <cell r="I775" t="str">
            <v>3904-Roy Lee Rd</v>
          </cell>
          <cell r="R775" t="str">
            <v>300 Material or equipment fault/failure</v>
          </cell>
        </row>
        <row r="776">
          <cell r="I776" t="str">
            <v>3904-Roy Lee Rd</v>
          </cell>
          <cell r="R776" t="str">
            <v>999 Cause unknown</v>
          </cell>
        </row>
        <row r="777">
          <cell r="I777" t="str">
            <v>3904-Roy Lee Rd</v>
          </cell>
          <cell r="R777" t="str">
            <v>710 Motor vehicle</v>
          </cell>
        </row>
        <row r="778">
          <cell r="I778" t="str">
            <v>3904-Roy Lee Rd</v>
          </cell>
          <cell r="R778" t="str">
            <v>430 Tree failure from overhang or dead tree without ice/snow</v>
          </cell>
        </row>
        <row r="779">
          <cell r="I779" t="str">
            <v>3904-Roy Lee Rd</v>
          </cell>
          <cell r="R779" t="str">
            <v>430 Tree failure from overhang or dead tree without ice/snow</v>
          </cell>
        </row>
        <row r="780">
          <cell r="I780" t="str">
            <v>3904-Roy Lee Rd</v>
          </cell>
          <cell r="R780" t="str">
            <v>540 Storm</v>
          </cell>
        </row>
        <row r="781">
          <cell r="I781" t="str">
            <v>3904-Roy Lee Rd</v>
          </cell>
          <cell r="R781" t="str">
            <v>630 Squirrel</v>
          </cell>
        </row>
        <row r="782">
          <cell r="I782" t="str">
            <v>3904-Roy Lee Rd</v>
          </cell>
          <cell r="R782" t="str">
            <v>630 Squirrel</v>
          </cell>
        </row>
        <row r="783">
          <cell r="I783" t="str">
            <v>3904-Roy Lee Rd</v>
          </cell>
          <cell r="R783" t="str">
            <v>790 Public, other</v>
          </cell>
        </row>
        <row r="784">
          <cell r="I784" t="str">
            <v>4901-Blandville</v>
          </cell>
          <cell r="R784" t="str">
            <v>110 Maintenance</v>
          </cell>
        </row>
        <row r="785">
          <cell r="I785" t="str">
            <v>4901-Blandville</v>
          </cell>
          <cell r="R785" t="str">
            <v>500 Lightning</v>
          </cell>
        </row>
        <row r="786">
          <cell r="I786" t="str">
            <v>4901-Blandville</v>
          </cell>
          <cell r="R786" t="str">
            <v>430 Tree failure from overhang or dead tree without ice/snow</v>
          </cell>
        </row>
        <row r="787">
          <cell r="I787" t="str">
            <v>4901-Blandville</v>
          </cell>
          <cell r="R787" t="str">
            <v>540 Storm</v>
          </cell>
        </row>
        <row r="788">
          <cell r="I788" t="str">
            <v>4901-Blandville</v>
          </cell>
          <cell r="R788" t="str">
            <v>540 Storm</v>
          </cell>
        </row>
        <row r="789">
          <cell r="I789" t="str">
            <v>4901-Blandville</v>
          </cell>
          <cell r="R789" t="str">
            <v>999 Cause unknown</v>
          </cell>
        </row>
        <row r="790">
          <cell r="I790" t="str">
            <v>4901-Blandville</v>
          </cell>
          <cell r="R790" t="str">
            <v>630 Squirrel</v>
          </cell>
        </row>
        <row r="791">
          <cell r="I791" t="str">
            <v>4901-Blandville</v>
          </cell>
          <cell r="R791" t="str">
            <v>430 Tree failure from overhang or dead tree without ice/snow</v>
          </cell>
        </row>
        <row r="792">
          <cell r="I792" t="str">
            <v>4902-Lovelaceville</v>
          </cell>
          <cell r="R792" t="str">
            <v>800 Other</v>
          </cell>
        </row>
        <row r="793">
          <cell r="I793" t="str">
            <v>4902-Lovelaceville</v>
          </cell>
          <cell r="R793" t="str">
            <v>630 Squirrel</v>
          </cell>
        </row>
        <row r="794">
          <cell r="I794" t="str">
            <v>4902-Lovelaceville</v>
          </cell>
          <cell r="R794" t="str">
            <v>500 Lightning</v>
          </cell>
        </row>
        <row r="795">
          <cell r="I795" t="str">
            <v>4902-Lovelaceville</v>
          </cell>
          <cell r="R795" t="str">
            <v>540 Storm</v>
          </cell>
        </row>
        <row r="796">
          <cell r="I796" t="str">
            <v>4902-Lovelaceville</v>
          </cell>
          <cell r="R796" t="str">
            <v>430 Tree failure from overhang or dead tree without ice/snow</v>
          </cell>
        </row>
        <row r="797">
          <cell r="I797" t="str">
            <v>4902-Lovelaceville</v>
          </cell>
          <cell r="R797" t="str">
            <v>430 Tree failure from overhang or dead tree without ice/snow</v>
          </cell>
        </row>
        <row r="798">
          <cell r="I798" t="str">
            <v>4902-Lovelaceville</v>
          </cell>
          <cell r="R798" t="str">
            <v>540 Storm</v>
          </cell>
        </row>
        <row r="799">
          <cell r="I799" t="str">
            <v>4902-Lovelaceville</v>
          </cell>
          <cell r="R799" t="str">
            <v>800 Other</v>
          </cell>
        </row>
        <row r="800">
          <cell r="I800" t="str">
            <v>4902-Lovelaceville</v>
          </cell>
          <cell r="R800" t="str">
            <v>630 Squirrel</v>
          </cell>
        </row>
        <row r="801">
          <cell r="I801" t="str">
            <v>4902-Lovelaceville</v>
          </cell>
          <cell r="R801" t="str">
            <v>999 Cause unknown</v>
          </cell>
        </row>
        <row r="802">
          <cell r="I802" t="str">
            <v>4902-Lovelaceville</v>
          </cell>
          <cell r="R802" t="str">
            <v>430 Tree failure from overhang or dead tree without ice/snow</v>
          </cell>
        </row>
        <row r="803">
          <cell r="I803" t="str">
            <v>4903-Cunningham</v>
          </cell>
          <cell r="R803" t="str">
            <v>999 Cause unknown</v>
          </cell>
        </row>
        <row r="804">
          <cell r="I804" t="str">
            <v>4903-Cunningham</v>
          </cell>
          <cell r="R804" t="str">
            <v>999 Cause unknown</v>
          </cell>
        </row>
        <row r="805">
          <cell r="I805" t="str">
            <v>4903-Cunningham</v>
          </cell>
          <cell r="R805" t="str">
            <v>700 Customer-caused</v>
          </cell>
        </row>
        <row r="806">
          <cell r="I806" t="str">
            <v>4903-Cunningham</v>
          </cell>
          <cell r="R806" t="str">
            <v>430 Tree failure from overhang or dead tree without ice/snow</v>
          </cell>
        </row>
        <row r="807">
          <cell r="I807" t="str">
            <v>4903-Cunningham</v>
          </cell>
          <cell r="R807" t="str">
            <v>600 Animal/bird</v>
          </cell>
        </row>
        <row r="808">
          <cell r="I808" t="str">
            <v>4903-Cunningham</v>
          </cell>
          <cell r="R808" t="str">
            <v>999 Cause unknown</v>
          </cell>
        </row>
        <row r="809">
          <cell r="I809" t="str">
            <v>4903-Cunningham</v>
          </cell>
          <cell r="R809" t="str">
            <v>300 Material or equipment fault/failure</v>
          </cell>
        </row>
        <row r="810">
          <cell r="I810" t="str">
            <v>4903-Cunningham</v>
          </cell>
          <cell r="R810" t="str">
            <v>500 Lightning</v>
          </cell>
        </row>
        <row r="811">
          <cell r="I811" t="str">
            <v>4903-Cunningham</v>
          </cell>
          <cell r="R811" t="str">
            <v>500 Lightning</v>
          </cell>
        </row>
        <row r="812">
          <cell r="I812" t="str">
            <v>4903-Cunningham</v>
          </cell>
          <cell r="R812" t="str">
            <v>999 Cause unknown</v>
          </cell>
        </row>
        <row r="813">
          <cell r="I813" t="str">
            <v>4903-Cunningham</v>
          </cell>
          <cell r="R813" t="str">
            <v>430 Tree failure from overhang or dead tree without ice/snow</v>
          </cell>
        </row>
        <row r="814">
          <cell r="I814" t="str">
            <v>4903-Cunningham</v>
          </cell>
          <cell r="R814" t="str">
            <v>999 Cause unknown</v>
          </cell>
        </row>
        <row r="815">
          <cell r="I815" t="str">
            <v>4903-Cunningham</v>
          </cell>
          <cell r="R815" t="str">
            <v>999 Cause unknown</v>
          </cell>
        </row>
        <row r="816">
          <cell r="I816" t="str">
            <v>4903-Cunningham</v>
          </cell>
          <cell r="R816" t="str">
            <v>100 Construction</v>
          </cell>
        </row>
        <row r="817">
          <cell r="I817" t="str">
            <v>4903-Cunningham</v>
          </cell>
          <cell r="R817" t="str">
            <v>630 Squirrel</v>
          </cell>
        </row>
        <row r="818">
          <cell r="I818" t="str">
            <v>4903-Cunningham</v>
          </cell>
          <cell r="R818" t="str">
            <v>999 Cause unknown</v>
          </cell>
        </row>
        <row r="819">
          <cell r="I819" t="str">
            <v>4903-Cunningham</v>
          </cell>
          <cell r="R819" t="str">
            <v>430 Tree failure from overhang or dead tree without ice/snow</v>
          </cell>
        </row>
        <row r="820">
          <cell r="I820" t="str">
            <v>4903-Cunningham</v>
          </cell>
          <cell r="R820" t="str">
            <v>430 Tree failure from overhang or dead tree without ice/snow</v>
          </cell>
        </row>
        <row r="821">
          <cell r="I821" t="str">
            <v>7914-Meredith Rd</v>
          </cell>
          <cell r="R821" t="str">
            <v>999 Cause unknown</v>
          </cell>
        </row>
        <row r="822">
          <cell r="I822" t="str">
            <v>7924-Maxon Rd</v>
          </cell>
          <cell r="R822" t="str">
            <v>300 Material or equipment fault/failure</v>
          </cell>
        </row>
        <row r="823">
          <cell r="I823" t="str">
            <v>7924-Maxon Rd</v>
          </cell>
          <cell r="R823" t="str">
            <v>630 Squirrel</v>
          </cell>
        </row>
        <row r="824">
          <cell r="I824" t="str">
            <v>7924-Maxon Rd</v>
          </cell>
          <cell r="R824" t="str">
            <v>430 Tree failure from overhang or dead tree without ice/snow</v>
          </cell>
        </row>
        <row r="825">
          <cell r="I825" t="str">
            <v>7924-Maxon Rd</v>
          </cell>
          <cell r="R825" t="str">
            <v>999 Cause unknown</v>
          </cell>
        </row>
        <row r="826">
          <cell r="I826" t="str">
            <v>7924-Maxon Rd</v>
          </cell>
          <cell r="R826" t="str">
            <v>110 Maintenance</v>
          </cell>
        </row>
        <row r="827">
          <cell r="I827" t="str">
            <v>7924-Maxon Rd</v>
          </cell>
          <cell r="R827" t="str">
            <v>110 Maintenance</v>
          </cell>
        </row>
        <row r="828">
          <cell r="I828" t="str">
            <v>7924-Maxon Rd</v>
          </cell>
          <cell r="R828" t="str">
            <v>430 Tree failure from overhang or dead tree without ice/snow</v>
          </cell>
        </row>
        <row r="829">
          <cell r="I829" t="str">
            <v>7924-Maxon Rd</v>
          </cell>
          <cell r="R829" t="str">
            <v>400 Decay/age of material/equipment</v>
          </cell>
        </row>
        <row r="830">
          <cell r="I830" t="str">
            <v>7924-Maxon Rd</v>
          </cell>
          <cell r="R830" t="str">
            <v>790 Public, other</v>
          </cell>
        </row>
        <row r="831">
          <cell r="I831" t="str">
            <v>7924-Maxon Rd</v>
          </cell>
          <cell r="R831" t="str">
            <v>999 Cause unknown</v>
          </cell>
        </row>
        <row r="832">
          <cell r="I832" t="str">
            <v/>
          </cell>
          <cell r="R832" t="str">
            <v>000 Power supply</v>
          </cell>
        </row>
        <row r="833">
          <cell r="I833" t="str">
            <v>4701-Hinkleville</v>
          </cell>
          <cell r="R833" t="str">
            <v>430 Tree failure from overhang or dead tree without ice/snow</v>
          </cell>
        </row>
        <row r="834">
          <cell r="I834" t="str">
            <v>4701-Hinkleville</v>
          </cell>
          <cell r="R834" t="str">
            <v>300 Material or equipment fault/failure</v>
          </cell>
        </row>
        <row r="835">
          <cell r="I835" t="str">
            <v>4701-Hinkleville</v>
          </cell>
          <cell r="R835" t="str">
            <v>300 Material or equipment fault/failure</v>
          </cell>
        </row>
        <row r="836">
          <cell r="I836" t="str">
            <v>4701-Hinkleville</v>
          </cell>
          <cell r="R836" t="str">
            <v>500 Lightning</v>
          </cell>
        </row>
        <row r="837">
          <cell r="I837" t="str">
            <v>4701-Hinkleville</v>
          </cell>
          <cell r="R837" t="str">
            <v>999 Cause unknown</v>
          </cell>
        </row>
        <row r="838">
          <cell r="I838" t="str">
            <v>4701-Hinkleville</v>
          </cell>
          <cell r="R838" t="str">
            <v>300 Material or equipment fault/failure</v>
          </cell>
        </row>
        <row r="839">
          <cell r="I839" t="str">
            <v>4701-Hinkleville</v>
          </cell>
          <cell r="R839" t="str">
            <v>999 Cause unknown</v>
          </cell>
        </row>
        <row r="840">
          <cell r="I840" t="str">
            <v>4701-Hinkleville</v>
          </cell>
          <cell r="R840" t="str">
            <v>630 Squirrel</v>
          </cell>
        </row>
        <row r="841">
          <cell r="I841" t="str">
            <v>4701-Hinkleville</v>
          </cell>
          <cell r="R841" t="str">
            <v>300 Material or equipment fault/failure</v>
          </cell>
        </row>
        <row r="842">
          <cell r="I842" t="str">
            <v>4701-Hinkleville</v>
          </cell>
          <cell r="R842" t="str">
            <v>430 Tree failure from overhang or dead tree without ice/snow</v>
          </cell>
        </row>
        <row r="843">
          <cell r="I843" t="str">
            <v>4701-Hinkleville</v>
          </cell>
          <cell r="R843" t="str">
            <v>420 Tree growth</v>
          </cell>
        </row>
        <row r="844">
          <cell r="I844" t="str">
            <v>4701-Hinkleville</v>
          </cell>
          <cell r="R844" t="str">
            <v>420 Tree growth</v>
          </cell>
        </row>
        <row r="845">
          <cell r="I845" t="str">
            <v>4701-Hinkleville</v>
          </cell>
          <cell r="R845" t="str">
            <v>999 Cause unknown</v>
          </cell>
        </row>
        <row r="846">
          <cell r="I846" t="str">
            <v>4701-Hinkleville</v>
          </cell>
          <cell r="R846" t="str">
            <v>600 Animal/bird</v>
          </cell>
        </row>
        <row r="847">
          <cell r="I847" t="str">
            <v>4701-Hinkleville</v>
          </cell>
          <cell r="R847" t="str">
            <v>600 Animal/bird</v>
          </cell>
        </row>
        <row r="848">
          <cell r="I848" t="str">
            <v>4701-Hinkleville</v>
          </cell>
          <cell r="R848" t="str">
            <v>540 Storm</v>
          </cell>
        </row>
        <row r="849">
          <cell r="I849" t="str">
            <v>4701-Hinkleville</v>
          </cell>
          <cell r="R849" t="str">
            <v>420 Tree growth</v>
          </cell>
        </row>
        <row r="850">
          <cell r="I850" t="str">
            <v>4701-Hinkleville</v>
          </cell>
          <cell r="R850" t="str">
            <v>999 Cause unknown</v>
          </cell>
        </row>
        <row r="851">
          <cell r="I851" t="str">
            <v>4702-US 286 East Gage</v>
          </cell>
          <cell r="R851" t="str">
            <v>999 Cause unknown</v>
          </cell>
        </row>
        <row r="852">
          <cell r="I852" t="str">
            <v>4702-US 286 East Gage</v>
          </cell>
          <cell r="R852" t="str">
            <v>430 Tree failure from overhang or dead tree without ice/snow</v>
          </cell>
        </row>
        <row r="853">
          <cell r="I853" t="str">
            <v>4702-US 286 East Gage</v>
          </cell>
          <cell r="R853" t="str">
            <v>500 Lightning</v>
          </cell>
        </row>
        <row r="854">
          <cell r="I854" t="str">
            <v>4702-US 286 East Gage</v>
          </cell>
          <cell r="R854" t="str">
            <v>300 Material or equipment fault/failure</v>
          </cell>
        </row>
        <row r="855">
          <cell r="I855" t="str">
            <v>4702-US 286 East Gage</v>
          </cell>
          <cell r="R855" t="str">
            <v>300 Material or equipment fault/failure</v>
          </cell>
        </row>
        <row r="856">
          <cell r="I856" t="str">
            <v>4702-US 286 East Gage</v>
          </cell>
          <cell r="R856" t="str">
            <v>430 Tree failure from overhang or dead tree without ice/snow</v>
          </cell>
        </row>
        <row r="857">
          <cell r="I857" t="str">
            <v>4702-US 286 East Gage</v>
          </cell>
          <cell r="R857" t="str">
            <v>500 Lightning</v>
          </cell>
        </row>
        <row r="858">
          <cell r="I858" t="str">
            <v>4702-US 286 East Gage</v>
          </cell>
          <cell r="R858" t="str">
            <v>540 Storm</v>
          </cell>
        </row>
        <row r="859">
          <cell r="I859" t="str">
            <v>4702-US 286 East Gage</v>
          </cell>
          <cell r="R859" t="str">
            <v>999 Cause unknown</v>
          </cell>
        </row>
        <row r="860">
          <cell r="I860" t="str">
            <v>4702-US 286 East Gage</v>
          </cell>
          <cell r="R860" t="str">
            <v>999 Cause unknown</v>
          </cell>
        </row>
        <row r="861">
          <cell r="I861" t="str">
            <v>4702-US 286 East Gage</v>
          </cell>
          <cell r="R861" t="str">
            <v>999 Cause unknown</v>
          </cell>
        </row>
        <row r="862">
          <cell r="I862" t="str">
            <v>4702-US 286 East Gage</v>
          </cell>
          <cell r="R862" t="str">
            <v>420 Tree growth</v>
          </cell>
        </row>
        <row r="863">
          <cell r="I863" t="str">
            <v>4702-US 286 East Gage</v>
          </cell>
          <cell r="R863" t="str">
            <v>800 Other</v>
          </cell>
        </row>
        <row r="864">
          <cell r="I864" t="str">
            <v>4703-Blandville</v>
          </cell>
          <cell r="R864" t="str">
            <v>999 Cause unknown</v>
          </cell>
        </row>
        <row r="865">
          <cell r="I865" t="str">
            <v>4703-Blandville</v>
          </cell>
          <cell r="R865" t="str">
            <v>300 Material or equipment fault/failure</v>
          </cell>
        </row>
        <row r="866">
          <cell r="I866" t="str">
            <v>4703-Blandville</v>
          </cell>
          <cell r="R866" t="str">
            <v>300 Material or equipment fault/failure</v>
          </cell>
        </row>
        <row r="867">
          <cell r="I867" t="str">
            <v>4703-Blandville</v>
          </cell>
          <cell r="R867" t="str">
            <v>430 Tree failure from overhang or dead tree without ice/snow</v>
          </cell>
        </row>
        <row r="868">
          <cell r="I868" t="str">
            <v>4703-Blandville</v>
          </cell>
          <cell r="R868" t="str">
            <v>300 Material or equipment fault/failure</v>
          </cell>
        </row>
        <row r="869">
          <cell r="I869" t="str">
            <v>4703-Blandville</v>
          </cell>
          <cell r="R869" t="str">
            <v>430 Tree failure from overhang or dead tree without ice/snow</v>
          </cell>
        </row>
        <row r="870">
          <cell r="I870" t="str">
            <v>4703-Blandville</v>
          </cell>
          <cell r="R870" t="str">
            <v>630 Squirrel</v>
          </cell>
        </row>
        <row r="871">
          <cell r="I871" t="str">
            <v>4703-Blandville</v>
          </cell>
          <cell r="R871" t="str">
            <v>500 Lightning</v>
          </cell>
        </row>
        <row r="872">
          <cell r="I872" t="str">
            <v>4703-Blandville</v>
          </cell>
          <cell r="R872" t="str">
            <v>430 Tree failure from overhang or dead tree without ice/snow</v>
          </cell>
        </row>
        <row r="873">
          <cell r="I873" t="str">
            <v>4703-Blandville</v>
          </cell>
          <cell r="R873" t="str">
            <v>999 Cause unknown</v>
          </cell>
        </row>
        <row r="874">
          <cell r="I874" t="str">
            <v>4703-Blandville</v>
          </cell>
          <cell r="R874" t="str">
            <v>999 Cause unknown</v>
          </cell>
        </row>
        <row r="875">
          <cell r="I875" t="str">
            <v>4703-Blandville</v>
          </cell>
          <cell r="R875" t="str">
            <v>430 Tree failure from overhang or dead tree without ice/snow</v>
          </cell>
        </row>
        <row r="876">
          <cell r="I876" t="str">
            <v>4703-Blandville</v>
          </cell>
          <cell r="R876" t="str">
            <v>110 Maintenance</v>
          </cell>
        </row>
        <row r="877">
          <cell r="I877" t="str">
            <v>4703-Blandville</v>
          </cell>
          <cell r="R877" t="str">
            <v>999 Cause unknown</v>
          </cell>
        </row>
        <row r="878">
          <cell r="I878" t="str">
            <v>4703-Blandville</v>
          </cell>
          <cell r="R878" t="str">
            <v>630 Squirrel</v>
          </cell>
        </row>
        <row r="879">
          <cell r="I879" t="str">
            <v>4703-Blandville</v>
          </cell>
          <cell r="R879" t="str">
            <v>430 Tree failure from overhang or dead tree without ice/snow</v>
          </cell>
        </row>
        <row r="880">
          <cell r="I880" t="str">
            <v>4703-Blandville</v>
          </cell>
          <cell r="R880" t="str">
            <v>430 Tree failure from overhang or dead tree without ice/snow</v>
          </cell>
        </row>
        <row r="881">
          <cell r="I881" t="str">
            <v>4703-Blandville</v>
          </cell>
          <cell r="R881" t="str">
            <v>100 Construction</v>
          </cell>
        </row>
        <row r="882">
          <cell r="I882" t="str">
            <v>4703-Blandville</v>
          </cell>
          <cell r="R882" t="str">
            <v>540 Storm</v>
          </cell>
        </row>
        <row r="883">
          <cell r="I883" t="str">
            <v>4703-Blandville</v>
          </cell>
          <cell r="R883" t="str">
            <v>540 Storm</v>
          </cell>
        </row>
        <row r="884">
          <cell r="I884" t="str">
            <v>4704-Wickliffe</v>
          </cell>
          <cell r="R884" t="str">
            <v>300 Material or equipment fault/failure</v>
          </cell>
        </row>
        <row r="885">
          <cell r="I885" t="str">
            <v>4704-Wickliffe</v>
          </cell>
          <cell r="R885" t="str">
            <v>500 Lightning</v>
          </cell>
        </row>
        <row r="886">
          <cell r="I886" t="str">
            <v>4704-Wickliffe</v>
          </cell>
          <cell r="R886" t="str">
            <v>700 Customer-caused</v>
          </cell>
        </row>
        <row r="887">
          <cell r="I887" t="str">
            <v>4704-Wickliffe</v>
          </cell>
          <cell r="R887" t="str">
            <v>300 Material or equipment fault/failure</v>
          </cell>
        </row>
        <row r="888">
          <cell r="I888" t="str">
            <v>4704-Wickliffe</v>
          </cell>
          <cell r="R888" t="str">
            <v>110 Maintenance</v>
          </cell>
        </row>
        <row r="889">
          <cell r="I889" t="str">
            <v>4704-Wickliffe</v>
          </cell>
          <cell r="R889" t="str">
            <v>430 Tree failure from overhang or dead tree without ice/snow</v>
          </cell>
        </row>
        <row r="890">
          <cell r="I890" t="str">
            <v>4704-Wickliffe</v>
          </cell>
          <cell r="R890" t="str">
            <v>430 Tree failure from overhang or dead tree without ice/snow</v>
          </cell>
        </row>
        <row r="891">
          <cell r="I891" t="str">
            <v>4704-Wickliffe</v>
          </cell>
          <cell r="R891" t="str">
            <v>999 Cause unknown</v>
          </cell>
        </row>
        <row r="892">
          <cell r="I892" t="str">
            <v>4704-Wickliffe</v>
          </cell>
          <cell r="R892" t="str">
            <v>500 Lightning</v>
          </cell>
        </row>
        <row r="893">
          <cell r="I893" t="str">
            <v>4704-Wickliffe</v>
          </cell>
          <cell r="R893" t="str">
            <v>540 Storm</v>
          </cell>
        </row>
        <row r="894">
          <cell r="I894" t="str">
            <v>4704-Wickliffe</v>
          </cell>
          <cell r="R894" t="str">
            <v>999 Cause unknown</v>
          </cell>
        </row>
        <row r="895">
          <cell r="I895" t="str">
            <v>4704-Wickliffe</v>
          </cell>
          <cell r="R895" t="str">
            <v>540 Storm</v>
          </cell>
        </row>
        <row r="896">
          <cell r="I896" t="str">
            <v>4704-Wickliffe</v>
          </cell>
          <cell r="R896" t="str">
            <v>999 Cause unknown</v>
          </cell>
        </row>
        <row r="897">
          <cell r="I897" t="str">
            <v>4704-Wickliffe</v>
          </cell>
          <cell r="R897" t="str">
            <v>630 Squirrel</v>
          </cell>
        </row>
        <row r="898">
          <cell r="I898" t="str">
            <v>4704-Wickliffe</v>
          </cell>
          <cell r="R898" t="str">
            <v>430 Tree failure from overhang or dead tree without ice/snow</v>
          </cell>
        </row>
        <row r="899">
          <cell r="I899" t="str">
            <v>4704-Wickliffe</v>
          </cell>
          <cell r="R899" t="str">
            <v>420 Tree growth</v>
          </cell>
        </row>
        <row r="900">
          <cell r="I900" t="str">
            <v>4705-Slater</v>
          </cell>
          <cell r="R900" t="str">
            <v>420 Tree growth</v>
          </cell>
        </row>
        <row r="901">
          <cell r="I901" t="str">
            <v>4705-Slater</v>
          </cell>
          <cell r="R901" t="str">
            <v>999 Cause unknown</v>
          </cell>
        </row>
        <row r="902">
          <cell r="I902" t="str">
            <v>4705-Slater</v>
          </cell>
          <cell r="R902" t="str">
            <v>300 Material or equipment fault/failure</v>
          </cell>
        </row>
        <row r="903">
          <cell r="I903" t="str">
            <v>4705-Slater</v>
          </cell>
          <cell r="R903" t="str">
            <v>440 Trees with ice/snow</v>
          </cell>
        </row>
        <row r="904">
          <cell r="I904" t="str">
            <v>4705-Slater</v>
          </cell>
          <cell r="R904" t="str">
            <v>440 Trees with ice/snow</v>
          </cell>
        </row>
        <row r="905">
          <cell r="I905" t="str">
            <v>4705-Slater</v>
          </cell>
          <cell r="R905" t="str">
            <v>300 Material or equipment fault/failure</v>
          </cell>
        </row>
        <row r="906">
          <cell r="I906" t="str">
            <v>4705-Slater</v>
          </cell>
          <cell r="R906" t="str">
            <v>100 Construction</v>
          </cell>
        </row>
        <row r="907">
          <cell r="I907" t="str">
            <v>4705-Slater</v>
          </cell>
          <cell r="R907" t="str">
            <v>430 Tree failure from overhang or dead tree without ice/snow</v>
          </cell>
        </row>
        <row r="908">
          <cell r="I908" t="str">
            <v>4705-Slater</v>
          </cell>
          <cell r="R908" t="str">
            <v>300 Material or equipment fault/failure</v>
          </cell>
        </row>
        <row r="909">
          <cell r="I909" t="str">
            <v>4705-Slater</v>
          </cell>
          <cell r="R909" t="str">
            <v>110 Maintenance</v>
          </cell>
        </row>
        <row r="910">
          <cell r="I910" t="str">
            <v>4705-Slater</v>
          </cell>
          <cell r="R910" t="str">
            <v>300 Material or equipment fault/failure</v>
          </cell>
        </row>
        <row r="911">
          <cell r="I911" t="str">
            <v>4705-Slater</v>
          </cell>
          <cell r="R911" t="str">
            <v>540 Storm</v>
          </cell>
        </row>
        <row r="912">
          <cell r="I912" t="str">
            <v>4705-Slater</v>
          </cell>
          <cell r="R912" t="str">
            <v>540 Storm</v>
          </cell>
        </row>
        <row r="913">
          <cell r="I913" t="str">
            <v>4705-Slater</v>
          </cell>
          <cell r="R913" t="str">
            <v>600 Animal/bird</v>
          </cell>
        </row>
        <row r="914">
          <cell r="I914" t="str">
            <v>4705-Slater</v>
          </cell>
          <cell r="R914" t="str">
            <v>430 Tree failure from overhang or dead tree without ice/snow</v>
          </cell>
        </row>
        <row r="915">
          <cell r="I915" t="str">
            <v>4705-Slater</v>
          </cell>
          <cell r="R915" t="str">
            <v>540 Storm</v>
          </cell>
        </row>
        <row r="916">
          <cell r="I916" t="str">
            <v>4705-Slater</v>
          </cell>
          <cell r="R916" t="str">
            <v>430 Tree failure from overhang or dead tree without ice/snow</v>
          </cell>
        </row>
        <row r="917">
          <cell r="I917" t="str">
            <v>4705-Slater</v>
          </cell>
          <cell r="R917" t="str">
            <v>300 Material or equipment fault/failure</v>
          </cell>
        </row>
        <row r="918">
          <cell r="I918" t="str">
            <v>4705-Slater</v>
          </cell>
          <cell r="R918" t="str">
            <v>110 Maintenance</v>
          </cell>
        </row>
        <row r="919">
          <cell r="I919" t="str">
            <v>4705-Slater</v>
          </cell>
          <cell r="R919" t="str">
            <v>540 Storm</v>
          </cell>
        </row>
        <row r="920">
          <cell r="I920" t="str">
            <v>4705-Slater</v>
          </cell>
          <cell r="R920" t="str">
            <v>300 Material or equipment fault/failure</v>
          </cell>
        </row>
        <row r="921">
          <cell r="I921" t="str">
            <v>7401-Info Age Park</v>
          </cell>
          <cell r="R921" t="str">
            <v>790 Public, other</v>
          </cell>
        </row>
        <row r="922">
          <cell r="I922" t="str">
            <v>7401-Info Age Park</v>
          </cell>
          <cell r="R922" t="str">
            <v>630 Squirrel</v>
          </cell>
        </row>
        <row r="923">
          <cell r="I923" t="str">
            <v>7401-Info Age Park</v>
          </cell>
          <cell r="R923" t="str">
            <v>630 Squirrel</v>
          </cell>
        </row>
        <row r="924">
          <cell r="I924" t="str">
            <v>7401-Info Age Park</v>
          </cell>
          <cell r="R924" t="str">
            <v>540 Storm</v>
          </cell>
        </row>
        <row r="925">
          <cell r="I925" t="str">
            <v>7401-Info Age Park</v>
          </cell>
          <cell r="R925" t="str">
            <v>630 Squirrel</v>
          </cell>
        </row>
        <row r="926">
          <cell r="I926" t="str">
            <v>7402-Highland Ch Rd</v>
          </cell>
          <cell r="R926" t="str">
            <v>110 Maintenance</v>
          </cell>
        </row>
        <row r="927">
          <cell r="I927" t="str">
            <v>7402-Highland Ch Rd</v>
          </cell>
          <cell r="R927" t="str">
            <v>630 Squirrel</v>
          </cell>
        </row>
        <row r="928">
          <cell r="I928" t="str">
            <v>7402-Highland Ch Rd</v>
          </cell>
          <cell r="R928" t="str">
            <v>630 Squirrel</v>
          </cell>
        </row>
        <row r="929">
          <cell r="I929" t="str">
            <v>7402-Highland Ch Rd</v>
          </cell>
          <cell r="R929" t="str">
            <v>700 Customer-caused</v>
          </cell>
        </row>
        <row r="930">
          <cell r="I930" t="str">
            <v>7402-Highland Ch Rd</v>
          </cell>
          <cell r="R930" t="str">
            <v>630 Squirrel</v>
          </cell>
        </row>
        <row r="931">
          <cell r="I931" t="str">
            <v>7402-Highland Ch Rd</v>
          </cell>
          <cell r="R931" t="str">
            <v>630 Squirrel</v>
          </cell>
        </row>
        <row r="932">
          <cell r="I932" t="str">
            <v>7402-Highland Ch Rd</v>
          </cell>
          <cell r="R932" t="str">
            <v>300 Material or equipment fault/failure</v>
          </cell>
        </row>
        <row r="933">
          <cell r="I933" t="str">
            <v>7402-Highland Ch Rd</v>
          </cell>
          <cell r="R933" t="str">
            <v>430 Tree failure from overhang or dead tree without ice/snow</v>
          </cell>
        </row>
        <row r="934">
          <cell r="I934" t="str">
            <v>7402-Highland Ch Rd</v>
          </cell>
          <cell r="R934" t="str">
            <v>430 Tree failure from overhang or dead tree without ice/snow</v>
          </cell>
        </row>
        <row r="935">
          <cell r="I935" t="str">
            <v>7402-Highland Ch Rd</v>
          </cell>
          <cell r="R935" t="str">
            <v>430 Tree failure from overhang or dead tree without ice/snow</v>
          </cell>
        </row>
        <row r="936">
          <cell r="I936" t="str">
            <v>7402-Highland Ch Rd</v>
          </cell>
          <cell r="R936" t="str">
            <v>999 Cause unknown</v>
          </cell>
        </row>
        <row r="937">
          <cell r="I937" t="str">
            <v>7402-Highland Ch Rd</v>
          </cell>
          <cell r="R937" t="str">
            <v>999 Cause unknown</v>
          </cell>
        </row>
        <row r="938">
          <cell r="I938" t="str">
            <v>7402-Highland Ch Rd</v>
          </cell>
          <cell r="R938" t="str">
            <v>540 Storm</v>
          </cell>
        </row>
        <row r="939">
          <cell r="I939" t="str">
            <v>5401-Hwy 95</v>
          </cell>
          <cell r="R939" t="str">
            <v>110 Maintenance</v>
          </cell>
        </row>
        <row r="940">
          <cell r="I940" t="str">
            <v>5401-Hwy 95</v>
          </cell>
          <cell r="R940" t="str">
            <v>110 Maintenance</v>
          </cell>
        </row>
        <row r="941">
          <cell r="I941" t="str">
            <v>5401-Hwy 95</v>
          </cell>
          <cell r="R941" t="str">
            <v>430 Tree failure from overhang or dead tree without ice/snow</v>
          </cell>
        </row>
        <row r="942">
          <cell r="I942" t="str">
            <v>5401-Hwy 95</v>
          </cell>
          <cell r="R942" t="str">
            <v>110 Maintenance</v>
          </cell>
        </row>
        <row r="943">
          <cell r="I943" t="str">
            <v>5401-Hwy 95</v>
          </cell>
          <cell r="R943" t="str">
            <v>740 Public cuts tree</v>
          </cell>
        </row>
        <row r="944">
          <cell r="I944" t="str">
            <v>5401-Hwy 95</v>
          </cell>
          <cell r="R944" t="str">
            <v>500 Lightning</v>
          </cell>
        </row>
        <row r="945">
          <cell r="I945" t="str">
            <v>5401-Hwy 95</v>
          </cell>
          <cell r="R945" t="str">
            <v>490 Maintenance, other</v>
          </cell>
        </row>
        <row r="946">
          <cell r="I946" t="str">
            <v>5401-Hwy 95</v>
          </cell>
          <cell r="R946" t="str">
            <v>600 Animal/bird</v>
          </cell>
        </row>
        <row r="947">
          <cell r="I947" t="str">
            <v>5401-Hwy 95</v>
          </cell>
          <cell r="R947" t="str">
            <v>430 Tree failure from overhang or dead tree without ice/snow</v>
          </cell>
        </row>
        <row r="948">
          <cell r="I948" t="str">
            <v>5401-Hwy 95</v>
          </cell>
          <cell r="R948" t="str">
            <v>430 Tree failure from overhang or dead tree without ice/snow</v>
          </cell>
        </row>
        <row r="949">
          <cell r="I949" t="str">
            <v>5401-Hwy 95</v>
          </cell>
          <cell r="R949" t="str">
            <v>540 Storm</v>
          </cell>
        </row>
        <row r="950">
          <cell r="I950" t="str">
            <v>5401-Hwy 95</v>
          </cell>
          <cell r="R950" t="str">
            <v>490 Maintenance, other</v>
          </cell>
        </row>
        <row r="951">
          <cell r="I951" t="str">
            <v>5401-Hwy 95</v>
          </cell>
          <cell r="R951" t="str">
            <v>999 Cause unknown</v>
          </cell>
        </row>
        <row r="952">
          <cell r="I952" t="str">
            <v>5401-Hwy 95</v>
          </cell>
          <cell r="R952" t="str">
            <v>490 Maintenance, other</v>
          </cell>
        </row>
        <row r="953">
          <cell r="I953" t="str">
            <v>5401-Hwy 95</v>
          </cell>
          <cell r="R953" t="str">
            <v>630 Squirrel</v>
          </cell>
        </row>
        <row r="954">
          <cell r="I954" t="str">
            <v>5401-Hwy 95</v>
          </cell>
          <cell r="R954" t="str">
            <v>360 Other equipment installation/design</v>
          </cell>
        </row>
        <row r="955">
          <cell r="I955" t="str">
            <v>5401-Hwy 95</v>
          </cell>
          <cell r="R955" t="str">
            <v>430 Tree failure from overhang or dead tree without ice/snow</v>
          </cell>
        </row>
        <row r="956">
          <cell r="I956" t="str">
            <v>5402-Draffenville</v>
          </cell>
          <cell r="R956" t="str">
            <v>110 Maintenance</v>
          </cell>
        </row>
        <row r="957">
          <cell r="I957" t="str">
            <v>5403-Palma</v>
          </cell>
          <cell r="R957" t="str">
            <v>110 Maintenance</v>
          </cell>
        </row>
        <row r="958">
          <cell r="I958" t="str">
            <v>5403-Palma</v>
          </cell>
          <cell r="R958" t="str">
            <v>630 Squirrel</v>
          </cell>
        </row>
        <row r="959">
          <cell r="I959" t="str">
            <v>5403-Palma</v>
          </cell>
          <cell r="R959" t="str">
            <v>630 Squirrel</v>
          </cell>
        </row>
        <row r="960">
          <cell r="I960" t="str">
            <v>5403-Palma</v>
          </cell>
          <cell r="R960" t="str">
            <v>630 Squirrel</v>
          </cell>
        </row>
        <row r="961">
          <cell r="I961" t="str">
            <v>5403-Palma</v>
          </cell>
          <cell r="R961" t="str">
            <v>110 Maintenance</v>
          </cell>
        </row>
        <row r="962">
          <cell r="I962" t="str">
            <v>5403-Palma</v>
          </cell>
          <cell r="R962" t="str">
            <v>110 Maintenance</v>
          </cell>
        </row>
        <row r="963">
          <cell r="I963" t="str">
            <v>5403-Palma</v>
          </cell>
          <cell r="R963" t="str">
            <v>110 Maintenance</v>
          </cell>
        </row>
        <row r="964">
          <cell r="I964" t="str">
            <v>5403-Palma</v>
          </cell>
          <cell r="R964" t="str">
            <v>630 Squirrel</v>
          </cell>
        </row>
        <row r="965">
          <cell r="I965" t="str">
            <v>5403-Palma</v>
          </cell>
          <cell r="R965" t="str">
            <v>999 Cause unknown</v>
          </cell>
        </row>
        <row r="966">
          <cell r="I966" t="str">
            <v>5403-Palma</v>
          </cell>
          <cell r="R966" t="str">
            <v>630 Squirrel</v>
          </cell>
        </row>
        <row r="967">
          <cell r="I967" t="str">
            <v>5403-Palma</v>
          </cell>
          <cell r="R967" t="str">
            <v>700 Customer-caused</v>
          </cell>
        </row>
        <row r="968">
          <cell r="I968" t="str">
            <v>5403-Palma</v>
          </cell>
          <cell r="R968" t="str">
            <v>630 Squirrel</v>
          </cell>
        </row>
        <row r="969">
          <cell r="I969" t="str">
            <v>5403-Palma</v>
          </cell>
          <cell r="R969" t="str">
            <v>630 Squirrel</v>
          </cell>
        </row>
        <row r="970">
          <cell r="I970" t="str">
            <v>5403-Palma</v>
          </cell>
          <cell r="R970" t="str">
            <v>999 Cause unknown</v>
          </cell>
        </row>
        <row r="971">
          <cell r="I971" t="str">
            <v>5403-Palma</v>
          </cell>
          <cell r="R971" t="str">
            <v>300 Material or equipment fault/failure</v>
          </cell>
        </row>
        <row r="972">
          <cell r="I972" t="str">
            <v>5403-Palma</v>
          </cell>
          <cell r="R972" t="str">
            <v>630 Squirrel</v>
          </cell>
        </row>
        <row r="973">
          <cell r="I973" t="str">
            <v>5403-Palma</v>
          </cell>
          <cell r="R973" t="str">
            <v>999 Cause unknown</v>
          </cell>
        </row>
        <row r="974">
          <cell r="I974" t="str">
            <v>5403-Palma</v>
          </cell>
          <cell r="R974" t="str">
            <v>999 Cause unknown</v>
          </cell>
        </row>
        <row r="975">
          <cell r="I975" t="str">
            <v>5403-Palma</v>
          </cell>
          <cell r="R975" t="str">
            <v>999 Cause unknown</v>
          </cell>
        </row>
        <row r="976">
          <cell r="I976" t="str">
            <v>5403-Palma</v>
          </cell>
          <cell r="R976" t="str">
            <v>500 Lightning</v>
          </cell>
        </row>
        <row r="977">
          <cell r="I977" t="str">
            <v>5403-Palma</v>
          </cell>
          <cell r="R977" t="str">
            <v>300 Material or equipment fault/failure</v>
          </cell>
        </row>
        <row r="978">
          <cell r="I978" t="str">
            <v>5403-Palma</v>
          </cell>
          <cell r="R978" t="str">
            <v>300 Material or equipment fault/failure</v>
          </cell>
        </row>
        <row r="979">
          <cell r="I979" t="str">
            <v>5403-Palma</v>
          </cell>
          <cell r="R979" t="str">
            <v>110 Maintenance</v>
          </cell>
        </row>
        <row r="980">
          <cell r="I980" t="str">
            <v>5403-Palma</v>
          </cell>
          <cell r="R980" t="str">
            <v>630 Squirrel</v>
          </cell>
        </row>
        <row r="981">
          <cell r="I981" t="str">
            <v>5403-Palma</v>
          </cell>
          <cell r="R981" t="str">
            <v>430 Tree failure from overhang or dead tree without ice/snow</v>
          </cell>
        </row>
        <row r="982">
          <cell r="I982" t="str">
            <v>5403-Palma</v>
          </cell>
          <cell r="R982" t="str">
            <v>999 Cause unknown</v>
          </cell>
        </row>
        <row r="983">
          <cell r="I983" t="str">
            <v>5403-Palma</v>
          </cell>
          <cell r="R983" t="str">
            <v>999 Cause unknown</v>
          </cell>
        </row>
        <row r="984">
          <cell r="I984" t="str">
            <v/>
          </cell>
          <cell r="R984" t="str">
            <v>000 Power supply</v>
          </cell>
        </row>
        <row r="985">
          <cell r="I985" t="str">
            <v>7802-Possum Trot</v>
          </cell>
          <cell r="R985" t="str">
            <v>630 Squirrel</v>
          </cell>
        </row>
        <row r="986">
          <cell r="I986" t="str">
            <v>7802-Possum Trot</v>
          </cell>
          <cell r="R986" t="str">
            <v>110 Maintenance</v>
          </cell>
        </row>
        <row r="987">
          <cell r="I987" t="str">
            <v>7802-Possum Trot</v>
          </cell>
          <cell r="R987" t="str">
            <v>500 Lightning</v>
          </cell>
        </row>
        <row r="988">
          <cell r="I988" t="str">
            <v>7802-Possum Trot</v>
          </cell>
          <cell r="R988" t="str">
            <v>430 Tree failure from overhang or dead tree without ice/snow</v>
          </cell>
        </row>
        <row r="989">
          <cell r="I989" t="str">
            <v>7802-Possum Trot</v>
          </cell>
          <cell r="R989" t="str">
            <v>630 Squirrel</v>
          </cell>
        </row>
        <row r="990">
          <cell r="I990" t="str">
            <v>7802-Possum Trot</v>
          </cell>
          <cell r="R990" t="str">
            <v>400 Decay/age of material/equipment</v>
          </cell>
        </row>
        <row r="991">
          <cell r="I991" t="str">
            <v>7802-Possum Trot</v>
          </cell>
          <cell r="R991" t="str">
            <v>800 Other</v>
          </cell>
        </row>
        <row r="992">
          <cell r="I992" t="str">
            <v>7802-Possum Trot</v>
          </cell>
          <cell r="R992" t="str">
            <v>700 Customer-caused</v>
          </cell>
        </row>
        <row r="993">
          <cell r="I993" t="str">
            <v>7802-Possum Trot</v>
          </cell>
          <cell r="R993" t="str">
            <v>540 Storm</v>
          </cell>
        </row>
        <row r="994">
          <cell r="I994" t="str">
            <v>7802-Possum Trot</v>
          </cell>
          <cell r="R994" t="str">
            <v>999 Cause unknown</v>
          </cell>
        </row>
        <row r="995">
          <cell r="I995" t="str">
            <v>7802-Possum Trot</v>
          </cell>
          <cell r="R995" t="str">
            <v>110 Maintenance</v>
          </cell>
        </row>
        <row r="996">
          <cell r="I996" t="str">
            <v>7802-Possum Trot</v>
          </cell>
          <cell r="R996" t="str">
            <v>999 Cause unknown</v>
          </cell>
        </row>
        <row r="997">
          <cell r="I997" t="str">
            <v>7802-Possum Trot</v>
          </cell>
          <cell r="R997" t="str">
            <v>630 Squirrel</v>
          </cell>
        </row>
        <row r="998">
          <cell r="I998" t="str">
            <v>7802-Possum Trot</v>
          </cell>
          <cell r="R998" t="str">
            <v>999 Cause unknown</v>
          </cell>
        </row>
        <row r="999">
          <cell r="I999" t="str">
            <v>7802-Possum Trot</v>
          </cell>
          <cell r="R999" t="str">
            <v>430 Tree failure from overhang or dead tree without ice/snow</v>
          </cell>
        </row>
        <row r="1000">
          <cell r="I1000" t="str">
            <v>7802-Possum Trot</v>
          </cell>
          <cell r="R1000" t="str">
            <v>690 Animal, other</v>
          </cell>
        </row>
        <row r="1001">
          <cell r="I1001" t="str">
            <v>7802-Possum Trot</v>
          </cell>
          <cell r="R1001" t="str">
            <v>999 Cause unknown</v>
          </cell>
        </row>
        <row r="1002">
          <cell r="I1002" t="str">
            <v>7802-Possum Trot</v>
          </cell>
          <cell r="R1002" t="str">
            <v>630 Squirrel</v>
          </cell>
        </row>
        <row r="1003">
          <cell r="I1003" t="str">
            <v>7802-Possum Trot</v>
          </cell>
          <cell r="R1003" t="str">
            <v>300 Material or equipment fault/failure</v>
          </cell>
        </row>
        <row r="1004">
          <cell r="I1004" t="str">
            <v>7802-Possum Trot</v>
          </cell>
          <cell r="R1004" t="str">
            <v>630 Squirrel</v>
          </cell>
        </row>
        <row r="1005">
          <cell r="I1005" t="str">
            <v>7802-Possum Trot</v>
          </cell>
          <cell r="R1005" t="str">
            <v>999 Cause unknown</v>
          </cell>
        </row>
        <row r="1006">
          <cell r="I1006" t="str">
            <v>7802-Possum Trot</v>
          </cell>
          <cell r="R1006" t="str">
            <v>999 Cause unknown</v>
          </cell>
        </row>
        <row r="1007">
          <cell r="I1007" t="str">
            <v>7802-Possum Trot</v>
          </cell>
          <cell r="R1007" t="str">
            <v>430 Tree failure from overhang or dead tree without ice/snow</v>
          </cell>
        </row>
        <row r="1008">
          <cell r="I1008" t="str">
            <v>7803-Hwy 95</v>
          </cell>
          <cell r="R1008" t="str">
            <v>300 Material or equipment fault/failure</v>
          </cell>
        </row>
        <row r="1009">
          <cell r="I1009" t="str">
            <v>7803-Hwy 95</v>
          </cell>
          <cell r="R1009" t="str">
            <v>300 Material or equipment fault/failure</v>
          </cell>
        </row>
        <row r="1010">
          <cell r="I1010" t="str">
            <v>7803-Hwy 95</v>
          </cell>
          <cell r="R1010" t="str">
            <v>300 Material or equipment fault/failure</v>
          </cell>
        </row>
        <row r="1011">
          <cell r="I1011" t="str">
            <v>7803-Hwy 95</v>
          </cell>
          <cell r="R1011" t="str">
            <v>999 Cause unknown</v>
          </cell>
        </row>
        <row r="1012">
          <cell r="I1012" t="str">
            <v>7803-Hwy 95</v>
          </cell>
          <cell r="R1012" t="str">
            <v>430 Tree failure from overhang or dead tree without ice/snow</v>
          </cell>
        </row>
        <row r="1013">
          <cell r="I1013" t="str">
            <v>7803-Hwy 95</v>
          </cell>
          <cell r="R1013" t="str">
            <v>420 Tree growth</v>
          </cell>
        </row>
        <row r="1014">
          <cell r="I1014" t="str">
            <v>7803-Hwy 95</v>
          </cell>
          <cell r="R1014" t="str">
            <v>800 Other</v>
          </cell>
        </row>
        <row r="1015">
          <cell r="I1015" t="str">
            <v>7803-Hwy 95</v>
          </cell>
          <cell r="R1015" t="str">
            <v>700 Customer-caused</v>
          </cell>
        </row>
        <row r="1016">
          <cell r="I1016" t="str">
            <v>7803-Hwy 95</v>
          </cell>
          <cell r="R1016" t="str">
            <v>630 Squirrel</v>
          </cell>
        </row>
        <row r="1017">
          <cell r="I1017" t="str">
            <v>7803-Hwy 95</v>
          </cell>
          <cell r="R1017" t="str">
            <v>630 Squirrel</v>
          </cell>
        </row>
        <row r="1018">
          <cell r="I1018" t="str">
            <v>7803-Hwy 95</v>
          </cell>
          <cell r="R1018" t="str">
            <v>999 Cause unknown</v>
          </cell>
        </row>
        <row r="1019">
          <cell r="I1019" t="str">
            <v>7805-Industrial Loop</v>
          </cell>
          <cell r="R1019" t="str">
            <v>110 Maintenance</v>
          </cell>
        </row>
        <row r="1020">
          <cell r="I1020" t="str">
            <v>7805-Industrial Loop</v>
          </cell>
          <cell r="R1020" t="str">
            <v>110 Maintenance</v>
          </cell>
        </row>
        <row r="1021">
          <cell r="I1021" t="str">
            <v>7805-Industrial Loop</v>
          </cell>
          <cell r="R1021" t="str">
            <v>110 Maintenance</v>
          </cell>
        </row>
        <row r="1022">
          <cell r="I1022" t="str">
            <v>7805-Industrial Loop</v>
          </cell>
          <cell r="R1022" t="str">
            <v>999 Cause unknown</v>
          </cell>
        </row>
        <row r="1023">
          <cell r="I1023" t="str">
            <v>7805-Industrial Loop</v>
          </cell>
          <cell r="R1023" t="str">
            <v>300 Material or equipment fault/failure</v>
          </cell>
        </row>
        <row r="1024">
          <cell r="I1024" t="str">
            <v>7805-Industrial Loop</v>
          </cell>
          <cell r="R1024" t="str">
            <v>790 Public, other</v>
          </cell>
        </row>
        <row r="1025">
          <cell r="I1025" t="str">
            <v>7805-Industrial Loop</v>
          </cell>
          <cell r="R1025" t="str">
            <v>600 Animal/bird</v>
          </cell>
        </row>
        <row r="1026">
          <cell r="I1026" t="str">
            <v>7805-Industrial Loop</v>
          </cell>
          <cell r="R1026" t="str">
            <v>999 Cause unknown</v>
          </cell>
        </row>
        <row r="1027">
          <cell r="I1027" t="str">
            <v>7805-Industrial Loop</v>
          </cell>
          <cell r="R1027" t="str">
            <v>430 Tree failure from overhang or dead tree without ice/snow</v>
          </cell>
        </row>
        <row r="1028">
          <cell r="I1028" t="str">
            <v>1901-Monkeys Eyebrow</v>
          </cell>
          <cell r="R1028" t="str">
            <v>999 Cause unknown</v>
          </cell>
        </row>
        <row r="1029">
          <cell r="I1029" t="str">
            <v>1901-Monkeys Eyebrow</v>
          </cell>
          <cell r="R1029" t="str">
            <v>700 Customer-caused</v>
          </cell>
        </row>
        <row r="1030">
          <cell r="I1030" t="str">
            <v>1901-Monkeys Eyebrow</v>
          </cell>
          <cell r="R1030" t="str">
            <v>430 Tree failure from overhang or dead tree without ice/snow</v>
          </cell>
        </row>
        <row r="1031">
          <cell r="I1031" t="str">
            <v>1901-Monkeys Eyebrow</v>
          </cell>
          <cell r="R1031" t="str">
            <v>630 Squirrel</v>
          </cell>
        </row>
        <row r="1032">
          <cell r="I1032" t="str">
            <v>1901-Monkeys Eyebrow</v>
          </cell>
          <cell r="R1032" t="str">
            <v>540 Storm</v>
          </cell>
        </row>
        <row r="1033">
          <cell r="I1033" t="str">
            <v>1901-Monkeys Eyebrow</v>
          </cell>
          <cell r="R1033" t="str">
            <v>340 Overload</v>
          </cell>
        </row>
        <row r="1034">
          <cell r="I1034" t="str">
            <v>1901-Monkeys Eyebrow</v>
          </cell>
          <cell r="R1034" t="str">
            <v>430 Tree failure from overhang or dead tree without ice/snow</v>
          </cell>
        </row>
        <row r="1035">
          <cell r="I1035" t="str">
            <v>1901-Monkeys Eyebrow</v>
          </cell>
          <cell r="R1035" t="str">
            <v>300 Material or equipment fault/failure</v>
          </cell>
        </row>
        <row r="1036">
          <cell r="I1036" t="str">
            <v>1901-Monkeys Eyebrow</v>
          </cell>
          <cell r="R1036" t="str">
            <v>700 Customer-caused</v>
          </cell>
        </row>
        <row r="1037">
          <cell r="I1037" t="str">
            <v>1901-Monkeys Eyebrow</v>
          </cell>
          <cell r="R1037" t="str">
            <v>300 Material or equipment fault/failure</v>
          </cell>
        </row>
        <row r="1038">
          <cell r="I1038" t="str">
            <v>1901-Monkeys Eyebrow</v>
          </cell>
          <cell r="R1038" t="str">
            <v>590 Weather, other</v>
          </cell>
        </row>
        <row r="1039">
          <cell r="I1039" t="str">
            <v>1901-Monkeys Eyebrow</v>
          </cell>
          <cell r="R1039" t="str">
            <v>999 Cause unknown</v>
          </cell>
        </row>
        <row r="1040">
          <cell r="I1040" t="str">
            <v>1902-Ragland</v>
          </cell>
          <cell r="R1040" t="str">
            <v>430 Tree failure from overhang or dead tree without ice/snow</v>
          </cell>
        </row>
        <row r="1041">
          <cell r="I1041" t="str">
            <v>1902-Ragland</v>
          </cell>
          <cell r="R1041" t="str">
            <v>999 Cause unknown</v>
          </cell>
        </row>
        <row r="1042">
          <cell r="I1042" t="str">
            <v>1902-Ragland</v>
          </cell>
          <cell r="R1042" t="str">
            <v>690 Animal, other</v>
          </cell>
        </row>
        <row r="1043">
          <cell r="I1043" t="str">
            <v>1902-Ragland</v>
          </cell>
          <cell r="R1043" t="str">
            <v>630 Squirrel</v>
          </cell>
        </row>
        <row r="1044">
          <cell r="I1044" t="str">
            <v>1902-Ragland</v>
          </cell>
          <cell r="R1044" t="str">
            <v>630 Squirrel</v>
          </cell>
        </row>
        <row r="1045">
          <cell r="I1045" t="str">
            <v>1902-Ragland</v>
          </cell>
          <cell r="R1045" t="str">
            <v>500 Lightning</v>
          </cell>
        </row>
        <row r="1046">
          <cell r="I1046" t="str">
            <v>1902-Ragland</v>
          </cell>
          <cell r="R1046" t="str">
            <v>999 Cause unknown</v>
          </cell>
        </row>
        <row r="1047">
          <cell r="I1047" t="str">
            <v>4101-Ken Mar Rd</v>
          </cell>
          <cell r="R1047" t="str">
            <v>999 Cause unknown</v>
          </cell>
        </row>
        <row r="1048">
          <cell r="I1048" t="str">
            <v>4101-Ken Mar Rd</v>
          </cell>
          <cell r="R1048" t="str">
            <v>999 Cause unknown</v>
          </cell>
        </row>
        <row r="1049">
          <cell r="I1049" t="str">
            <v>4101-Ken Mar Rd</v>
          </cell>
          <cell r="R1049" t="str">
            <v>760 Switching error or caused by construction or maintenance</v>
          </cell>
        </row>
        <row r="1050">
          <cell r="I1050" t="str">
            <v>4101-Ken Mar Rd</v>
          </cell>
          <cell r="R1050" t="str">
            <v>420 Tree growth</v>
          </cell>
        </row>
        <row r="1051">
          <cell r="I1051" t="str">
            <v>4102-Reidland Water</v>
          </cell>
          <cell r="R1051" t="str">
            <v>999 Cause unknown</v>
          </cell>
        </row>
        <row r="1052">
          <cell r="I1052" t="str">
            <v>4102-Reidland Water</v>
          </cell>
          <cell r="R1052" t="str">
            <v>300 Material or equipment fault/failure</v>
          </cell>
        </row>
        <row r="1053">
          <cell r="I1053" t="str">
            <v>4102-Reidland Water</v>
          </cell>
          <cell r="R1053" t="str">
            <v>430 Tree failure from overhang or dead tree without ice/snow</v>
          </cell>
        </row>
        <row r="1054">
          <cell r="I1054" t="str">
            <v>4103-Epperson Rd</v>
          </cell>
          <cell r="R1054" t="str">
            <v>630 Squirrel</v>
          </cell>
        </row>
        <row r="1055">
          <cell r="I1055" t="str">
            <v>4103-Epperson Rd</v>
          </cell>
          <cell r="R1055" t="str">
            <v>999 Cause unknown</v>
          </cell>
        </row>
        <row r="1056">
          <cell r="I1056" t="str">
            <v>4103-Epperson Rd</v>
          </cell>
          <cell r="R1056" t="str">
            <v>999 Cause unknown</v>
          </cell>
        </row>
        <row r="1057">
          <cell r="I1057" t="str">
            <v>4103-Epperson Rd</v>
          </cell>
          <cell r="R1057" t="str">
            <v>740 Public cuts tree</v>
          </cell>
        </row>
        <row r="1058">
          <cell r="I1058" t="str">
            <v>4104-Walker Boat Yard</v>
          </cell>
          <cell r="R1058" t="str">
            <v>430 Tree failure from overhang or dead tree without ice/snow</v>
          </cell>
        </row>
        <row r="1059">
          <cell r="I1059" t="str">
            <v>4104-Walker Boat Yard</v>
          </cell>
          <cell r="R1059" t="str">
            <v>700 Customer-caused</v>
          </cell>
        </row>
        <row r="1060">
          <cell r="I1060" t="str">
            <v>4104-Walker Boat Yard</v>
          </cell>
          <cell r="R1060" t="str">
            <v>999 Cause unknown</v>
          </cell>
        </row>
        <row r="1061">
          <cell r="I1061" t="str">
            <v>4104-Walker Boat Yard</v>
          </cell>
          <cell r="R1061" t="str">
            <v>110 Maintenance</v>
          </cell>
        </row>
        <row r="1062">
          <cell r="I1062" t="str">
            <v>4104-Walker Boat Yard</v>
          </cell>
          <cell r="R1062" t="str">
            <v>999 Cause unknown</v>
          </cell>
        </row>
        <row r="1063">
          <cell r="I1063" t="str">
            <v>3201-Smithland</v>
          </cell>
          <cell r="R1063" t="str">
            <v>310 Installation fault</v>
          </cell>
        </row>
        <row r="1064">
          <cell r="I1064" t="str">
            <v>3201-Smithland</v>
          </cell>
          <cell r="R1064" t="str">
            <v>360 Other equipment installation/design</v>
          </cell>
        </row>
        <row r="1065">
          <cell r="I1065" t="str">
            <v>3201-Smithland</v>
          </cell>
          <cell r="R1065" t="str">
            <v>300 Material or equipment fault/failure</v>
          </cell>
        </row>
        <row r="1066">
          <cell r="I1066" t="str">
            <v>3201-Smithland</v>
          </cell>
          <cell r="R1066" t="str">
            <v>999 Cause unknown</v>
          </cell>
        </row>
        <row r="1067">
          <cell r="I1067" t="str">
            <v>3201-Smithland</v>
          </cell>
          <cell r="R1067" t="str">
            <v>999 Cause unknown</v>
          </cell>
        </row>
        <row r="1068">
          <cell r="I1068" t="str">
            <v>3201-Smithland</v>
          </cell>
          <cell r="R1068" t="str">
            <v>999 Cause unknown</v>
          </cell>
        </row>
        <row r="1069">
          <cell r="I1069" t="str">
            <v>3201-Smithland</v>
          </cell>
          <cell r="R1069" t="str">
            <v>999 Cause unknown</v>
          </cell>
        </row>
        <row r="1070">
          <cell r="I1070" t="str">
            <v>3201-Smithland</v>
          </cell>
          <cell r="R1070" t="str">
            <v>430 Tree failure from overhang or dead tree without ice/snow</v>
          </cell>
        </row>
        <row r="1071">
          <cell r="I1071" t="str">
            <v>3201-Smithland</v>
          </cell>
          <cell r="R1071" t="str">
            <v>999 Cause unknown</v>
          </cell>
        </row>
        <row r="1072">
          <cell r="I1072" t="str">
            <v>3201-Smithland</v>
          </cell>
          <cell r="R1072" t="str">
            <v>630 Squirrel</v>
          </cell>
        </row>
        <row r="1073">
          <cell r="I1073" t="str">
            <v>3201-Smithland</v>
          </cell>
          <cell r="R1073" t="str">
            <v>400 Decay/age of material/equipment</v>
          </cell>
        </row>
        <row r="1074">
          <cell r="I1074" t="str">
            <v>3202-Tiline</v>
          </cell>
          <cell r="R1074" t="str">
            <v>999 Cause unknown</v>
          </cell>
        </row>
        <row r="1075">
          <cell r="I1075" t="str">
            <v>3202-Tiline</v>
          </cell>
          <cell r="R1075" t="str">
            <v>999 Cause unknown</v>
          </cell>
        </row>
        <row r="1076">
          <cell r="I1076" t="str">
            <v>3202-Tiline</v>
          </cell>
          <cell r="R1076" t="str">
            <v>300 Material or equipment fault/failure</v>
          </cell>
        </row>
        <row r="1077">
          <cell r="I1077" t="str">
            <v>3202-Tiline</v>
          </cell>
          <cell r="R1077" t="str">
            <v>300 Material or equipment fault/failure</v>
          </cell>
        </row>
        <row r="1078">
          <cell r="I1078" t="str">
            <v>3202-Tiline</v>
          </cell>
          <cell r="R1078" t="str">
            <v>430 Tree failure from overhang or dead tree without ice/snow</v>
          </cell>
        </row>
        <row r="1079">
          <cell r="I1079" t="str">
            <v>3202-Tiline</v>
          </cell>
          <cell r="R1079" t="str">
            <v>300 Material or equipment fault/failure</v>
          </cell>
        </row>
        <row r="1080">
          <cell r="I1080" t="str">
            <v>3202-Tiline</v>
          </cell>
          <cell r="R1080" t="str">
            <v>110 Maintenance</v>
          </cell>
        </row>
        <row r="1081">
          <cell r="I1081" t="str">
            <v>3202-Tiline</v>
          </cell>
          <cell r="R1081" t="str">
            <v>300 Material or equipment fault/failure</v>
          </cell>
        </row>
        <row r="1082">
          <cell r="I1082" t="str">
            <v>3202-Tiline</v>
          </cell>
          <cell r="R1082" t="str">
            <v>430 Tree failure from overhang or dead tree without ice/snow</v>
          </cell>
        </row>
        <row r="1083">
          <cell r="I1083" t="str">
            <v>3202-Tiline</v>
          </cell>
          <cell r="R1083" t="str">
            <v>430 Tree failure from overhang or dead tree without ice/snow</v>
          </cell>
        </row>
        <row r="1084">
          <cell r="I1084" t="str">
            <v>3202-Tiline</v>
          </cell>
          <cell r="R1084" t="str">
            <v>700 Customer-caused</v>
          </cell>
        </row>
        <row r="1085">
          <cell r="I1085" t="str">
            <v>3202-Tiline</v>
          </cell>
          <cell r="R1085" t="str">
            <v>430 Tree failure from overhang or dead tree without ice/snow</v>
          </cell>
        </row>
        <row r="1086">
          <cell r="I1086" t="str">
            <v>3202-Tiline</v>
          </cell>
          <cell r="R1086" t="str">
            <v>999 Cause unknown</v>
          </cell>
        </row>
        <row r="1087">
          <cell r="I1087" t="str">
            <v>3202-Tiline</v>
          </cell>
          <cell r="R1087" t="str">
            <v>999 Cause unknown</v>
          </cell>
        </row>
        <row r="1088">
          <cell r="I1088" t="str">
            <v>3202-Tiline</v>
          </cell>
          <cell r="R1088" t="str">
            <v>600 Animal/bird</v>
          </cell>
        </row>
        <row r="1089">
          <cell r="I1089" t="str">
            <v>3202-Tiline</v>
          </cell>
          <cell r="R1089" t="str">
            <v>600 Animal/bird</v>
          </cell>
        </row>
        <row r="1090">
          <cell r="I1090" t="str">
            <v>3202-Tiline</v>
          </cell>
          <cell r="R1090" t="str">
            <v>430 Tree failure from overhang or dead tree without ice/snow</v>
          </cell>
        </row>
        <row r="1091">
          <cell r="I1091" t="str">
            <v>3202-Tiline</v>
          </cell>
          <cell r="R1091" t="str">
            <v>540 Storm</v>
          </cell>
        </row>
        <row r="1092">
          <cell r="I1092" t="str">
            <v>3202-Tiline</v>
          </cell>
          <cell r="R1092" t="str">
            <v>999 Cause unknown</v>
          </cell>
        </row>
        <row r="1093">
          <cell r="I1093" t="str">
            <v>3202-Tiline</v>
          </cell>
          <cell r="R1093" t="str">
            <v>740 Public cuts tree</v>
          </cell>
        </row>
        <row r="1094">
          <cell r="I1094" t="str">
            <v>3202-Tiline</v>
          </cell>
          <cell r="R1094" t="str">
            <v>999 Cause unknown</v>
          </cell>
        </row>
        <row r="1095">
          <cell r="I1095" t="str">
            <v>3202-Tiline</v>
          </cell>
          <cell r="R1095" t="str">
            <v>999 Cause unknown</v>
          </cell>
        </row>
        <row r="1096">
          <cell r="I1096" t="str">
            <v>3202-Tiline</v>
          </cell>
          <cell r="R1096" t="str">
            <v>999 Cause unknown</v>
          </cell>
        </row>
        <row r="1097">
          <cell r="I1097" t="str">
            <v>3202-Tiline</v>
          </cell>
          <cell r="R1097" t="str">
            <v>630 Squirrel</v>
          </cell>
        </row>
        <row r="1098">
          <cell r="I1098" t="str">
            <v>3202-Tiline</v>
          </cell>
          <cell r="R1098" t="str">
            <v>540 Storm</v>
          </cell>
        </row>
        <row r="1099">
          <cell r="I1099" t="str">
            <v>3202-Tiline</v>
          </cell>
          <cell r="R1099" t="str">
            <v>700 Customer-caused</v>
          </cell>
        </row>
        <row r="1100">
          <cell r="I1100" t="str">
            <v>3202-Tiline</v>
          </cell>
          <cell r="R1100" t="str">
            <v>540 Storm</v>
          </cell>
        </row>
        <row r="1101">
          <cell r="I1101" t="str">
            <v>3202-Tiline</v>
          </cell>
          <cell r="R1101" t="str">
            <v>430 Tree failure from overhang or dead tree without ice/snow</v>
          </cell>
        </row>
        <row r="1102">
          <cell r="I1102" t="str">
            <v>3202-Tiline</v>
          </cell>
          <cell r="R1102" t="str">
            <v>590 Weather, other</v>
          </cell>
        </row>
        <row r="1103">
          <cell r="I1103" t="str">
            <v>3204-Mitchell Store</v>
          </cell>
          <cell r="R1103" t="str">
            <v>710 Motor vehicle</v>
          </cell>
        </row>
        <row r="1104">
          <cell r="I1104" t="str">
            <v>3204-Mitchell Store</v>
          </cell>
          <cell r="R1104" t="str">
            <v>110 Maintenance</v>
          </cell>
        </row>
        <row r="1105">
          <cell r="I1105" t="str">
            <v>3204-Mitchell Store</v>
          </cell>
          <cell r="R1105" t="str">
            <v>630 Squirrel</v>
          </cell>
        </row>
        <row r="1106">
          <cell r="I1106" t="str">
            <v>3204-Mitchell Store</v>
          </cell>
          <cell r="R1106" t="str">
            <v>300 Material or equipment fault/failure</v>
          </cell>
        </row>
        <row r="1107">
          <cell r="I1107" t="str">
            <v>3204-Mitchell Store</v>
          </cell>
          <cell r="R1107" t="str">
            <v>999 Cause unknown</v>
          </cell>
        </row>
        <row r="1108">
          <cell r="I1108" t="str">
            <v>3204-Mitchell Store</v>
          </cell>
          <cell r="R1108" t="str">
            <v>630 Squirrel</v>
          </cell>
        </row>
        <row r="1109">
          <cell r="I1109" t="str">
            <v>3204-Mitchell Store</v>
          </cell>
          <cell r="R1109" t="str">
            <v>999 Cause unknown</v>
          </cell>
        </row>
        <row r="1110">
          <cell r="I1110" t="str">
            <v>3204-Mitchell Store</v>
          </cell>
          <cell r="R1110" t="str">
            <v>600 Animal/bird</v>
          </cell>
        </row>
        <row r="1111">
          <cell r="I1111" t="str">
            <v>3204-Mitchell Store</v>
          </cell>
          <cell r="R1111" t="str">
            <v>510 Wind, not trees</v>
          </cell>
        </row>
        <row r="1112">
          <cell r="I1112" t="str">
            <v>3204-Mitchell Store</v>
          </cell>
          <cell r="R1112" t="str">
            <v>430 Tree failure from overhang or dead tree without ice/snow</v>
          </cell>
        </row>
        <row r="1113">
          <cell r="I1113" t="str">
            <v>3204-Mitchell Store</v>
          </cell>
          <cell r="R1113" t="str">
            <v>430 Tree failure from overhang or dead tree without ice/snow</v>
          </cell>
        </row>
        <row r="1114">
          <cell r="I1114" t="str">
            <v>3204-Mitchell Store</v>
          </cell>
          <cell r="R1114" t="str">
            <v>999 Cause unknown</v>
          </cell>
        </row>
        <row r="1115">
          <cell r="I1115" t="str">
            <v>3204-Mitchell Store</v>
          </cell>
          <cell r="R1115" t="str">
            <v>100 Construction</v>
          </cell>
        </row>
        <row r="1116">
          <cell r="I1116" t="str">
            <v>3204-Mitchell Store</v>
          </cell>
          <cell r="R1116" t="str">
            <v>540 Storm</v>
          </cell>
        </row>
        <row r="1117">
          <cell r="I1117" t="str">
            <v>3204-Mitchell Store</v>
          </cell>
          <cell r="R1117" t="str">
            <v>999 Cause unknown</v>
          </cell>
        </row>
        <row r="1118">
          <cell r="I1118" t="str">
            <v>3204-Mitchell Store</v>
          </cell>
          <cell r="R1118" t="str">
            <v>430 Tree failure from overhang or dead tree without ice/snow</v>
          </cell>
        </row>
        <row r="1119">
          <cell r="I1119" t="str">
            <v>3204-Mitchell Store</v>
          </cell>
          <cell r="R1119" t="str">
            <v>430 Tree failure from overhang or dead tree without ice/snow</v>
          </cell>
        </row>
        <row r="1120">
          <cell r="I1120" t="str">
            <v>3204-Mitchell Store</v>
          </cell>
          <cell r="R1120" t="str">
            <v>700 Customer-caused</v>
          </cell>
        </row>
        <row r="1121">
          <cell r="I1121" t="str">
            <v>3204-Mitchell Store</v>
          </cell>
          <cell r="R1121" t="str">
            <v>430 Tree failure from overhang or dead tree without ice/snow</v>
          </cell>
        </row>
        <row r="1122">
          <cell r="I1122" t="str">
            <v>3204-Mitchell Store</v>
          </cell>
          <cell r="R1122" t="str">
            <v>430 Tree failure from overhang or dead tree without ice/snow</v>
          </cell>
        </row>
        <row r="1123">
          <cell r="I1123" t="str">
            <v>3204-Mitchell Store</v>
          </cell>
          <cell r="R1123" t="str">
            <v>430 Tree failure from overhang or dead tree without ice/snow</v>
          </cell>
        </row>
        <row r="1124">
          <cell r="I1124" t="str">
            <v>3204-Mitchell Store</v>
          </cell>
          <cell r="R1124" t="str">
            <v>700 Customer-caused</v>
          </cell>
        </row>
        <row r="1125">
          <cell r="I1125" t="str">
            <v>3204-Mitchell Store</v>
          </cell>
          <cell r="R1125" t="str">
            <v>400 Decay/age of material/equipment</v>
          </cell>
        </row>
        <row r="1126">
          <cell r="I1126" t="str">
            <v>3204-Mitchell Store</v>
          </cell>
          <cell r="R1126" t="str">
            <v>490 Maintenance, other</v>
          </cell>
        </row>
        <row r="1127">
          <cell r="I1127" t="str">
            <v>3204-Mitchell Store</v>
          </cell>
          <cell r="R1127" t="str">
            <v>800 Other</v>
          </cell>
        </row>
        <row r="1128">
          <cell r="I1128" t="str">
            <v>3204-Mitchell Store</v>
          </cell>
          <cell r="R1128" t="str">
            <v>540 Storm</v>
          </cell>
        </row>
        <row r="1129">
          <cell r="I1129" t="str">
            <v>7401-Info Age Park</v>
          </cell>
          <cell r="R1129" t="str">
            <v>710 Motor vehicle</v>
          </cell>
        </row>
        <row r="1130">
          <cell r="I1130" t="str">
            <v>7702-Hansen Rd</v>
          </cell>
          <cell r="R1130" t="str">
            <v>400 Decay/age of material/equipment</v>
          </cell>
        </row>
        <row r="1131">
          <cell r="I1131" t="str">
            <v>7702-Hansen Rd</v>
          </cell>
          <cell r="R1131" t="str">
            <v>100 Construction</v>
          </cell>
        </row>
        <row r="1132">
          <cell r="I1132" t="str">
            <v>7702-Hansen Rd</v>
          </cell>
          <cell r="R1132" t="str">
            <v>710 Motor vehicle</v>
          </cell>
        </row>
        <row r="1133">
          <cell r="I1133" t="str">
            <v>7702-Hansen Rd</v>
          </cell>
          <cell r="R1133" t="str">
            <v>710 Motor vehicle</v>
          </cell>
        </row>
        <row r="1134">
          <cell r="I1134" t="str">
            <v>7702-Hansen Rd</v>
          </cell>
          <cell r="R1134" t="str">
            <v>700 Customer-caused</v>
          </cell>
        </row>
        <row r="1135">
          <cell r="I1135" t="str">
            <v>7702-Hansen Rd</v>
          </cell>
          <cell r="R1135" t="str">
            <v>430 Tree failure from overhang or dead tree without ice/snow</v>
          </cell>
        </row>
        <row r="1136">
          <cell r="I1136" t="str">
            <v>7702-Hansen Rd</v>
          </cell>
          <cell r="R1136" t="str">
            <v>500 Lightning</v>
          </cell>
        </row>
        <row r="1137">
          <cell r="I1137" t="str">
            <v>7702-Hansen Rd</v>
          </cell>
          <cell r="R1137" t="str">
            <v>999 Cause unknown</v>
          </cell>
        </row>
        <row r="1138">
          <cell r="I1138" t="str">
            <v>7702-Hansen Rd</v>
          </cell>
          <cell r="R1138" t="str">
            <v>500 Lightning</v>
          </cell>
        </row>
        <row r="1139">
          <cell r="I1139" t="str">
            <v>7702-Hansen Rd</v>
          </cell>
          <cell r="R1139" t="str">
            <v>400 Decay/age of material/equipment</v>
          </cell>
        </row>
        <row r="1140">
          <cell r="I1140" t="str">
            <v>7702-Hansen Rd</v>
          </cell>
          <cell r="R1140" t="str">
            <v>630 Squirrel</v>
          </cell>
        </row>
        <row r="1141">
          <cell r="I1141" t="str">
            <v>7702-Hansen Rd</v>
          </cell>
          <cell r="R1141" t="str">
            <v>999 Cause unknown</v>
          </cell>
        </row>
        <row r="1142">
          <cell r="I1142" t="str">
            <v>7702-Hansen Rd</v>
          </cell>
          <cell r="R1142" t="str">
            <v>300 Material or equipment fault/failure</v>
          </cell>
        </row>
        <row r="1143">
          <cell r="I1143" t="str">
            <v>7702-Hansen Rd</v>
          </cell>
          <cell r="R1143" t="str">
            <v>540 Storm</v>
          </cell>
        </row>
        <row r="1144">
          <cell r="I1144" t="str">
            <v>7702-Hansen Rd</v>
          </cell>
          <cell r="R1144" t="str">
            <v>540 Storm</v>
          </cell>
        </row>
        <row r="1145">
          <cell r="I1145" t="str">
            <v>7702-Hansen Rd</v>
          </cell>
          <cell r="R1145" t="str">
            <v>540 Storm</v>
          </cell>
        </row>
        <row r="1146">
          <cell r="I1146" t="str">
            <v>7702-Hansen Rd</v>
          </cell>
          <cell r="R1146" t="str">
            <v>540 Storm</v>
          </cell>
        </row>
        <row r="1147">
          <cell r="I1147" t="str">
            <v>7702-Hansen Rd</v>
          </cell>
          <cell r="R1147" t="str">
            <v>430 Tree failure from overhang or dead tree without ice/snow</v>
          </cell>
        </row>
        <row r="1148">
          <cell r="I1148" t="str">
            <v>7702-Hansen Rd</v>
          </cell>
          <cell r="R1148" t="str">
            <v>540 Storm</v>
          </cell>
        </row>
        <row r="1149">
          <cell r="I1149" t="str">
            <v>7702-Hansen Rd</v>
          </cell>
          <cell r="R1149" t="str">
            <v>430 Tree failure from overhang or dead tree without ice/snow</v>
          </cell>
        </row>
        <row r="1150">
          <cell r="I1150" t="str">
            <v>7702-Hansen Rd</v>
          </cell>
          <cell r="R1150" t="str">
            <v>420 Tree growth</v>
          </cell>
        </row>
        <row r="1151">
          <cell r="I1151" t="str">
            <v>7702-Hansen Rd</v>
          </cell>
          <cell r="R1151" t="str">
            <v>690 Animal, other</v>
          </cell>
        </row>
        <row r="1152">
          <cell r="I1152" t="str">
            <v>7702-Hansen Rd</v>
          </cell>
          <cell r="R1152" t="str">
            <v>630 Squirrel</v>
          </cell>
        </row>
        <row r="1153">
          <cell r="I1153" t="str">
            <v>7702-Hansen Rd</v>
          </cell>
          <cell r="R1153" t="str">
            <v>999 Cause unknown</v>
          </cell>
        </row>
        <row r="1154">
          <cell r="I1154" t="str">
            <v>7703-Walmart</v>
          </cell>
          <cell r="R1154" t="str">
            <v>999 Cause unknown</v>
          </cell>
        </row>
        <row r="1155">
          <cell r="I1155" t="str">
            <v>7703-Walmart</v>
          </cell>
          <cell r="R1155" t="str">
            <v>790 Public, other</v>
          </cell>
        </row>
        <row r="1156">
          <cell r="I1156" t="str">
            <v>7705-CSI</v>
          </cell>
          <cell r="R1156" t="str">
            <v>630 Squirrel</v>
          </cell>
        </row>
        <row r="1157">
          <cell r="I1157" t="str">
            <v>7705-CSI</v>
          </cell>
          <cell r="R1157" t="str">
            <v>999 Cause unknown</v>
          </cell>
        </row>
        <row r="1158">
          <cell r="I1158" t="str">
            <v>7705-CSI</v>
          </cell>
          <cell r="R1158" t="str">
            <v>400 Decay/age of material/equipment</v>
          </cell>
        </row>
        <row r="1159">
          <cell r="I1159" t="str">
            <v>7705-CSI</v>
          </cell>
          <cell r="R1159" t="str">
            <v>540 Storm</v>
          </cell>
        </row>
        <row r="1160">
          <cell r="I1160" t="str">
            <v>7706-Hwy 60</v>
          </cell>
          <cell r="R1160" t="str">
            <v>300 Material or equipment fault/failure</v>
          </cell>
        </row>
        <row r="1161">
          <cell r="I1161" t="str">
            <v>4504-Kinder Morgan 1</v>
          </cell>
          <cell r="R1161" t="str">
            <v>700 Customer-caused</v>
          </cell>
        </row>
        <row r="1162">
          <cell r="I1162" t="str">
            <v>4504-Kinder Morgan 1</v>
          </cell>
          <cell r="R1162" t="str">
            <v>999 Cause unknown</v>
          </cell>
        </row>
        <row r="1163">
          <cell r="I1163" t="str">
            <v>4505-Vulcan 2 Hwy 62</v>
          </cell>
          <cell r="R1163" t="str">
            <v>540 Storm</v>
          </cell>
        </row>
      </sheetData>
      <sheetData sheetId="21" refreshError="1"/>
      <sheetData sheetId="22" refreshError="1"/>
      <sheetData sheetId="23">
        <row r="8">
          <cell r="AQ8">
            <v>101.37204800000001</v>
          </cell>
          <cell r="AS8">
            <v>0.81985992994058199</v>
          </cell>
        </row>
        <row r="9">
          <cell r="AQ9">
            <v>107.445168</v>
          </cell>
          <cell r="AS9">
            <v>1.00785175078218</v>
          </cell>
        </row>
        <row r="10">
          <cell r="AQ10">
            <v>34.744304</v>
          </cell>
          <cell r="AS10">
            <v>0.43326230719910602</v>
          </cell>
        </row>
        <row r="11">
          <cell r="AQ11">
            <v>15.925416999999999</v>
          </cell>
          <cell r="AS11">
            <v>0.20158755894553601</v>
          </cell>
        </row>
        <row r="12">
          <cell r="AQ12">
            <v>51.127834999999997</v>
          </cell>
          <cell r="AS12">
            <v>0.242125545345797</v>
          </cell>
        </row>
        <row r="13">
          <cell r="AQ13">
            <v>214.94869700000001</v>
          </cell>
          <cell r="AS13">
            <v>1.11039054859065</v>
          </cell>
        </row>
        <row r="14">
          <cell r="AQ14">
            <v>175.28836200000001</v>
          </cell>
          <cell r="AS14">
            <v>1.0671788583127499</v>
          </cell>
        </row>
        <row r="16">
          <cell r="AQ16">
            <v>48.837271000000001</v>
          </cell>
          <cell r="AS16">
            <v>0.27383253343934499</v>
          </cell>
        </row>
        <row r="17">
          <cell r="AQ17">
            <v>11.172406000000001</v>
          </cell>
          <cell r="AS17">
            <v>0.109148167187469</v>
          </cell>
        </row>
        <row r="18">
          <cell r="AQ18">
            <v>87.804913999999997</v>
          </cell>
          <cell r="AS18">
            <v>0.52802518315306202</v>
          </cell>
        </row>
        <row r="19">
          <cell r="AQ19">
            <v>242.89694499999999</v>
          </cell>
          <cell r="AS19">
            <v>1.7348200787522501</v>
          </cell>
        </row>
        <row r="20">
          <cell r="AQ20">
            <v>32.372781000000003</v>
          </cell>
          <cell r="AS20">
            <v>0.42562543430251198</v>
          </cell>
        </row>
        <row r="21">
          <cell r="AQ21">
            <v>107.089111</v>
          </cell>
          <cell r="AS21">
            <v>0.47243859985807002</v>
          </cell>
        </row>
        <row r="22">
          <cell r="AQ22">
            <v>1.3766419999999999</v>
          </cell>
          <cell r="AS22">
            <v>2.9135294752453699E-2</v>
          </cell>
        </row>
        <row r="23">
          <cell r="AQ23">
            <v>22.625914000000002</v>
          </cell>
          <cell r="AS23">
            <v>0.33422345310080498</v>
          </cell>
        </row>
        <row r="24">
          <cell r="AQ24">
            <v>85.591041000000004</v>
          </cell>
          <cell r="AS24">
            <v>1.4164002070613</v>
          </cell>
        </row>
        <row r="26">
          <cell r="AQ26">
            <v>56.589595000000003</v>
          </cell>
          <cell r="AS26">
            <v>0.81198003353006598</v>
          </cell>
        </row>
        <row r="27">
          <cell r="AQ27">
            <v>31.72</v>
          </cell>
          <cell r="AS27">
            <v>0.68</v>
          </cell>
        </row>
        <row r="29">
          <cell r="AQ29">
            <v>31.478608999999999</v>
          </cell>
          <cell r="AS29">
            <v>0.172511312288158</v>
          </cell>
        </row>
        <row r="31">
          <cell r="AQ31">
            <v>88.020763000000002</v>
          </cell>
          <cell r="AS31">
            <v>1.5648310951568001</v>
          </cell>
        </row>
        <row r="32">
          <cell r="AQ32">
            <v>58.427680000000002</v>
          </cell>
          <cell r="AS32">
            <v>1.0575376907007701</v>
          </cell>
        </row>
        <row r="33">
          <cell r="AQ33">
            <v>108.333688</v>
          </cell>
          <cell r="AS33">
            <v>1.24400913219743</v>
          </cell>
        </row>
        <row r="34">
          <cell r="AQ34">
            <v>60.911574000000002</v>
          </cell>
          <cell r="AS34">
            <v>0.34434935399997402</v>
          </cell>
        </row>
        <row r="35">
          <cell r="AQ35">
            <v>155.92362199999999</v>
          </cell>
          <cell r="AS35">
            <v>1.1181022847508699</v>
          </cell>
        </row>
        <row r="36">
          <cell r="AQ36">
            <v>13.309682</v>
          </cell>
          <cell r="AS36">
            <v>0.31447025373385901</v>
          </cell>
        </row>
        <row r="37">
          <cell r="AQ37">
            <v>16.522608999999999</v>
          </cell>
          <cell r="AS37">
            <v>6.2219032244757701E-2</v>
          </cell>
        </row>
        <row r="38">
          <cell r="AQ38">
            <v>49.522970999999998</v>
          </cell>
          <cell r="AS38">
            <v>0.31389918546300399</v>
          </cell>
        </row>
        <row r="39">
          <cell r="AQ39">
            <v>70.717577000000006</v>
          </cell>
          <cell r="AS39">
            <v>1.1171161017810001</v>
          </cell>
        </row>
        <row r="40">
          <cell r="AQ40">
            <v>72.837444000000005</v>
          </cell>
          <cell r="AS40">
            <v>0.73437292944186605</v>
          </cell>
        </row>
        <row r="41">
          <cell r="AQ41">
            <v>13.011977999999999</v>
          </cell>
          <cell r="AS41">
            <v>0.27464150759324502</v>
          </cell>
        </row>
        <row r="42">
          <cell r="AQ42">
            <v>15.6</v>
          </cell>
          <cell r="AS42">
            <v>0.164766839719724</v>
          </cell>
        </row>
        <row r="44">
          <cell r="AQ44">
            <v>104.158793</v>
          </cell>
          <cell r="AS44">
            <v>1.2571490938566601</v>
          </cell>
        </row>
        <row r="45">
          <cell r="AQ45">
            <v>174.444107</v>
          </cell>
          <cell r="AS45">
            <v>1.99957976139572</v>
          </cell>
        </row>
        <row r="46">
          <cell r="AQ46">
            <v>82.560323999999994</v>
          </cell>
          <cell r="AS46">
            <v>1.0391377241822799</v>
          </cell>
        </row>
        <row r="47">
          <cell r="AQ47">
            <v>2.8617029999999999</v>
          </cell>
          <cell r="AS47">
            <v>3.9745887055861601E-2</v>
          </cell>
        </row>
        <row r="48">
          <cell r="AQ48">
            <v>86.103658999999993</v>
          </cell>
          <cell r="AS48">
            <v>0.60660302533892896</v>
          </cell>
        </row>
        <row r="49">
          <cell r="AQ49">
            <v>11.436321</v>
          </cell>
          <cell r="AS49">
            <v>0.15089983315288399</v>
          </cell>
        </row>
        <row r="50">
          <cell r="AQ50">
            <v>6.3684279999999998</v>
          </cell>
          <cell r="AS50">
            <v>6.5653904580297504E-2</v>
          </cell>
        </row>
        <row r="51">
          <cell r="AQ51">
            <v>11.968798</v>
          </cell>
          <cell r="AS51">
            <v>0.211473631499703</v>
          </cell>
        </row>
        <row r="52">
          <cell r="AQ52">
            <v>8.032959</v>
          </cell>
          <cell r="AS52">
            <v>0.25017088183251002</v>
          </cell>
        </row>
        <row r="56">
          <cell r="AQ56">
            <v>106.980143</v>
          </cell>
          <cell r="AS56">
            <v>1.0756155711575399</v>
          </cell>
        </row>
        <row r="58">
          <cell r="AQ58">
            <v>79.907014000000004</v>
          </cell>
          <cell r="AS58">
            <v>0.67743757194616705</v>
          </cell>
        </row>
        <row r="59">
          <cell r="AQ59">
            <v>26.528167</v>
          </cell>
          <cell r="AS59">
            <v>0.18419728280814399</v>
          </cell>
        </row>
        <row r="60">
          <cell r="AQ60">
            <v>142.693172</v>
          </cell>
          <cell r="AS60">
            <v>1.54487624571895</v>
          </cell>
        </row>
        <row r="61">
          <cell r="AQ61">
            <v>46.306781000000001</v>
          </cell>
          <cell r="AS61">
            <v>0.46146394766481103</v>
          </cell>
        </row>
        <row r="62">
          <cell r="AQ62">
            <v>157.07197400000001</v>
          </cell>
          <cell r="AS62">
            <v>1.15656585521136</v>
          </cell>
        </row>
        <row r="63">
          <cell r="AQ63">
            <v>100.454893</v>
          </cell>
          <cell r="AS63">
            <v>0.64479679484705699</v>
          </cell>
        </row>
        <row r="64">
          <cell r="AQ64">
            <v>67.018467000000001</v>
          </cell>
          <cell r="AS64">
            <v>0.14782770465505199</v>
          </cell>
        </row>
        <row r="65">
          <cell r="AQ65">
            <v>75.021978000000004</v>
          </cell>
          <cell r="AS65">
            <v>0.680776764467796</v>
          </cell>
        </row>
        <row r="66">
          <cell r="AQ66">
            <v>23.92107</v>
          </cell>
          <cell r="AS66">
            <v>0.33818298352874698</v>
          </cell>
        </row>
        <row r="67">
          <cell r="AQ67">
            <v>133.45432600000001</v>
          </cell>
          <cell r="AS67">
            <v>2.93817230133038</v>
          </cell>
        </row>
        <row r="68">
          <cell r="AQ68">
            <v>75.983885000000001</v>
          </cell>
          <cell r="AS68">
            <v>0.59145812413302701</v>
          </cell>
        </row>
        <row r="69">
          <cell r="AQ69">
            <v>24.236975999999999</v>
          </cell>
          <cell r="AS69">
            <v>0.252149198638699</v>
          </cell>
        </row>
        <row r="70">
          <cell r="AQ70">
            <v>49.476332999999997</v>
          </cell>
          <cell r="AS70">
            <v>0.46890859829458398</v>
          </cell>
        </row>
        <row r="71">
          <cell r="AQ71">
            <v>69.148090999999994</v>
          </cell>
          <cell r="AS71">
            <v>1.14760545550071</v>
          </cell>
        </row>
        <row r="72">
          <cell r="AQ72">
            <v>117.118089</v>
          </cell>
          <cell r="AS72">
            <v>1.7281807012500201</v>
          </cell>
        </row>
        <row r="73">
          <cell r="AQ73">
            <v>51.172210999999997</v>
          </cell>
          <cell r="AS73">
            <v>0.40403544882450398</v>
          </cell>
        </row>
        <row r="74">
          <cell r="AQ74">
            <v>1.083026</v>
          </cell>
          <cell r="AS74">
            <v>1.4019765591271801E-2</v>
          </cell>
        </row>
        <row r="75">
          <cell r="AQ75">
            <v>1.0669789999999999</v>
          </cell>
          <cell r="AS75">
            <v>1.64996788028152E-2</v>
          </cell>
        </row>
        <row r="76">
          <cell r="AQ76">
            <v>12.641273999999999</v>
          </cell>
          <cell r="AS76">
            <v>0.151431929461392</v>
          </cell>
        </row>
        <row r="77">
          <cell r="AQ77">
            <v>20.179666000000001</v>
          </cell>
          <cell r="AS77">
            <v>0.20558122948433699</v>
          </cell>
        </row>
        <row r="78">
          <cell r="AQ78">
            <v>147.30127200000001</v>
          </cell>
          <cell r="AS78">
            <v>1.6223658082977901</v>
          </cell>
        </row>
        <row r="79">
          <cell r="AQ79">
            <v>187.62048799999999</v>
          </cell>
          <cell r="AS79">
            <v>1.0517726273547101</v>
          </cell>
        </row>
        <row r="80">
          <cell r="AQ80">
            <v>6.8281580000000002</v>
          </cell>
          <cell r="AS80">
            <v>6.4315462162367901E-2</v>
          </cell>
        </row>
        <row r="81">
          <cell r="AQ81">
            <v>2.8344459999999998</v>
          </cell>
          <cell r="AS81">
            <v>3.3237810819510098E-2</v>
          </cell>
        </row>
        <row r="82">
          <cell r="AQ82">
            <v>170.788006</v>
          </cell>
          <cell r="AS82">
            <v>2.0921519741503798</v>
          </cell>
        </row>
        <row r="84">
          <cell r="AQ84">
            <v>54.555627000000001</v>
          </cell>
          <cell r="AS84">
            <v>0.41742154530407199</v>
          </cell>
        </row>
        <row r="85">
          <cell r="AQ85">
            <v>90.751543999999996</v>
          </cell>
          <cell r="AS85">
            <v>1.5005002086162</v>
          </cell>
        </row>
        <row r="86">
          <cell r="AQ86">
            <v>21.067311</v>
          </cell>
          <cell r="AS86">
            <v>0.182192192185755</v>
          </cell>
        </row>
        <row r="87">
          <cell r="AQ87">
            <v>237.23866200000001</v>
          </cell>
          <cell r="AS87">
            <v>1.1831719703606001</v>
          </cell>
        </row>
        <row r="88">
          <cell r="AQ88">
            <v>36.530346999999999</v>
          </cell>
          <cell r="AS88">
            <v>0.53151782414639503</v>
          </cell>
        </row>
        <row r="89">
          <cell r="AQ89">
            <v>5.6941509999999997</v>
          </cell>
          <cell r="AS89">
            <v>0.21468074438033299</v>
          </cell>
        </row>
        <row r="90">
          <cell r="AQ90">
            <v>17.575509</v>
          </cell>
          <cell r="AS90">
            <v>0.56695192961438601</v>
          </cell>
        </row>
        <row r="92">
          <cell r="AQ92">
            <v>4.0596819999999996</v>
          </cell>
          <cell r="AS92">
            <v>9.1124344700893894E-2</v>
          </cell>
        </row>
        <row r="93">
          <cell r="AQ93">
            <v>14.08478</v>
          </cell>
          <cell r="AS93">
            <v>0.13618604690142699</v>
          </cell>
        </row>
        <row r="94">
          <cell r="AQ94">
            <v>50.355704000000003</v>
          </cell>
          <cell r="AS94">
            <v>0.41263230599782702</v>
          </cell>
        </row>
        <row r="96">
          <cell r="AQ96">
            <v>22.082961999999998</v>
          </cell>
          <cell r="AS96">
            <v>0.175659925061803</v>
          </cell>
        </row>
        <row r="97">
          <cell r="AQ97">
            <v>1.318133</v>
          </cell>
          <cell r="AS97">
            <v>1.55531990212465E-2</v>
          </cell>
        </row>
        <row r="98">
          <cell r="AQ98">
            <v>32.564233999999999</v>
          </cell>
          <cell r="AS98">
            <v>0.34975485455931998</v>
          </cell>
        </row>
      </sheetData>
      <sheetData sheetId="24" refreshError="1"/>
      <sheetData sheetId="25" refreshError="1"/>
      <sheetData sheetId="26" refreshError="1"/>
      <sheetData sheetId="27">
        <row r="8">
          <cell r="AQ8">
            <v>870.41313200000002</v>
          </cell>
          <cell r="AS8">
            <v>3.0117210778697499</v>
          </cell>
        </row>
        <row r="9">
          <cell r="AQ9">
            <v>691.95200899999998</v>
          </cell>
          <cell r="AS9">
            <v>2.9822528215232702</v>
          </cell>
        </row>
        <row r="10">
          <cell r="AQ10">
            <v>818.63152500000001</v>
          </cell>
          <cell r="AS10">
            <v>2.72140755081471</v>
          </cell>
        </row>
        <row r="11">
          <cell r="AQ11">
            <v>544.47735899999998</v>
          </cell>
          <cell r="AS11">
            <v>2.0418617916061601</v>
          </cell>
        </row>
        <row r="12">
          <cell r="AQ12">
            <v>164.51330200000001</v>
          </cell>
          <cell r="AS12">
            <v>0.54791093477632602</v>
          </cell>
        </row>
        <row r="13">
          <cell r="AQ13">
            <v>154.872074</v>
          </cell>
          <cell r="AS13">
            <v>0.47242460127876201</v>
          </cell>
        </row>
        <row r="14">
          <cell r="AQ14">
            <v>168.05912599999999</v>
          </cell>
          <cell r="AS14">
            <v>1.1266240842937001</v>
          </cell>
        </row>
        <row r="16">
          <cell r="AQ16">
            <v>382.31398999999999</v>
          </cell>
          <cell r="AS16">
            <v>1.37946377377192</v>
          </cell>
        </row>
        <row r="17">
          <cell r="AQ17">
            <v>111.728337</v>
          </cell>
          <cell r="AS17">
            <v>1.3626989683252699</v>
          </cell>
        </row>
        <row r="18">
          <cell r="AQ18">
            <v>587.56288400000005</v>
          </cell>
          <cell r="AS18">
            <v>2.1410299186869399</v>
          </cell>
        </row>
        <row r="19">
          <cell r="AQ19">
            <v>1622.4541340000001</v>
          </cell>
          <cell r="AS19">
            <v>2.6450261367903898</v>
          </cell>
        </row>
        <row r="20">
          <cell r="AQ20">
            <v>781.04796099999999</v>
          </cell>
          <cell r="AS20">
            <v>4.3839478935904701</v>
          </cell>
        </row>
        <row r="21">
          <cell r="AQ21">
            <v>548.862077</v>
          </cell>
          <cell r="AS21">
            <v>3.49697741097979</v>
          </cell>
        </row>
        <row r="22">
          <cell r="AQ22">
            <v>575.89591099999996</v>
          </cell>
          <cell r="AS22">
            <v>2.8779968053263199</v>
          </cell>
        </row>
        <row r="23">
          <cell r="AQ23">
            <v>244.35138000000001</v>
          </cell>
          <cell r="AS23">
            <v>1.4269351595206099</v>
          </cell>
        </row>
        <row r="24">
          <cell r="AQ24">
            <v>1053.5741640000001</v>
          </cell>
          <cell r="AS24">
            <v>3.9995876124127401</v>
          </cell>
        </row>
        <row r="26">
          <cell r="AQ26">
            <v>301.72641900000002</v>
          </cell>
          <cell r="AS26">
            <v>2.71477520139991</v>
          </cell>
        </row>
        <row r="27">
          <cell r="AQ27">
            <v>153.7611</v>
          </cell>
          <cell r="AS27">
            <v>2.0026771439769</v>
          </cell>
        </row>
        <row r="28">
          <cell r="AQ28">
            <v>162.38091299999999</v>
          </cell>
          <cell r="AS28">
            <v>1.93739369405923</v>
          </cell>
        </row>
        <row r="29">
          <cell r="AQ29">
            <v>117.649523</v>
          </cell>
          <cell r="AS29">
            <v>0.32596841651266401</v>
          </cell>
        </row>
        <row r="31">
          <cell r="AQ31">
            <v>84.905006</v>
          </cell>
          <cell r="AS31">
            <v>0.28300019790223602</v>
          </cell>
        </row>
        <row r="32">
          <cell r="AQ32">
            <v>287.15499399999999</v>
          </cell>
          <cell r="AS32">
            <v>2.4691040164778602</v>
          </cell>
        </row>
        <row r="33">
          <cell r="AQ33">
            <v>256.39902699999999</v>
          </cell>
          <cell r="AS33">
            <v>1.7488997114475799</v>
          </cell>
        </row>
        <row r="34">
          <cell r="AQ34">
            <v>918.65769</v>
          </cell>
          <cell r="AS34">
            <v>6.0116098926525998</v>
          </cell>
        </row>
        <row r="35">
          <cell r="AQ35">
            <v>114.649322</v>
          </cell>
          <cell r="AS35">
            <v>1.38177958065245</v>
          </cell>
        </row>
        <row r="36">
          <cell r="AQ36">
            <v>1079.474755</v>
          </cell>
          <cell r="AS36">
            <v>3.98454622178041</v>
          </cell>
        </row>
        <row r="37">
          <cell r="AQ37">
            <v>78.839620999999994</v>
          </cell>
          <cell r="AS37">
            <v>1.2101090999886599</v>
          </cell>
        </row>
        <row r="38">
          <cell r="AQ38">
            <v>620.68909199999996</v>
          </cell>
          <cell r="AS38">
            <v>2.6915093177015499</v>
          </cell>
        </row>
        <row r="39">
          <cell r="AQ39">
            <v>164.591443</v>
          </cell>
          <cell r="AS39">
            <v>1.4244492481825699</v>
          </cell>
        </row>
        <row r="40">
          <cell r="AQ40">
            <v>2.7676419999999999</v>
          </cell>
          <cell r="AS40">
            <v>3.9726930323268003E-2</v>
          </cell>
        </row>
        <row r="41">
          <cell r="AQ41">
            <v>125.65417600000001</v>
          </cell>
          <cell r="AS41">
            <v>0.24962422235231699</v>
          </cell>
        </row>
        <row r="42">
          <cell r="AQ42">
            <v>18.723341000000001</v>
          </cell>
          <cell r="AS42">
            <v>0.25360323339916502</v>
          </cell>
        </row>
        <row r="43">
          <cell r="AQ43">
            <v>195.57147399999999</v>
          </cell>
          <cell r="AS43">
            <v>1.2978766774638899</v>
          </cell>
        </row>
        <row r="44">
          <cell r="AQ44">
            <v>23.782699000000001</v>
          </cell>
          <cell r="AS44">
            <v>0.40028352961073499</v>
          </cell>
        </row>
        <row r="45">
          <cell r="AQ45">
            <v>23.892623</v>
          </cell>
          <cell r="AS45">
            <v>0.26942950717099601</v>
          </cell>
        </row>
        <row r="46">
          <cell r="AQ46">
            <v>132.04795899999999</v>
          </cell>
          <cell r="AS46">
            <v>1.61304829197115</v>
          </cell>
        </row>
        <row r="47">
          <cell r="AQ47">
            <v>681.06697799999995</v>
          </cell>
          <cell r="AS47">
            <v>2.1163433447845299</v>
          </cell>
        </row>
        <row r="48">
          <cell r="AQ48">
            <v>32.385891999999998</v>
          </cell>
          <cell r="AS48">
            <v>0.145838605500199</v>
          </cell>
        </row>
        <row r="49">
          <cell r="AQ49">
            <v>72.009776000000002</v>
          </cell>
          <cell r="AS49">
            <v>0.57758348776241697</v>
          </cell>
        </row>
        <row r="50">
          <cell r="AQ50">
            <v>15.215944</v>
          </cell>
          <cell r="AS50">
            <v>0.17852268105545099</v>
          </cell>
        </row>
        <row r="51">
          <cell r="AQ51">
            <v>49.080736999999999</v>
          </cell>
          <cell r="AS51">
            <v>0.46187915281110897</v>
          </cell>
        </row>
        <row r="52">
          <cell r="AQ52">
            <v>173.42665099999999</v>
          </cell>
          <cell r="AS52">
            <v>0.46397033074580801</v>
          </cell>
        </row>
        <row r="55">
          <cell r="AQ55">
            <v>190</v>
          </cell>
          <cell r="AS55">
            <v>1.5</v>
          </cell>
        </row>
        <row r="56">
          <cell r="AQ56">
            <v>378.55714999999998</v>
          </cell>
          <cell r="AS56">
            <v>1.92770566525834</v>
          </cell>
        </row>
        <row r="57">
          <cell r="AQ57">
            <v>134</v>
          </cell>
          <cell r="AS57">
            <v>0.66666666666666696</v>
          </cell>
        </row>
        <row r="58">
          <cell r="AQ58">
            <v>826.83511399999998</v>
          </cell>
          <cell r="AS58">
            <v>4.6102954159681397</v>
          </cell>
        </row>
        <row r="59">
          <cell r="AQ59">
            <v>632.27830900000004</v>
          </cell>
          <cell r="AS59">
            <v>3.8199719146386202</v>
          </cell>
        </row>
        <row r="60">
          <cell r="AQ60">
            <v>2380.883828</v>
          </cell>
          <cell r="AS60">
            <v>3.9979342603537602</v>
          </cell>
        </row>
        <row r="61">
          <cell r="AQ61">
            <v>1419.832795</v>
          </cell>
          <cell r="AS61">
            <v>4.5416956575888703</v>
          </cell>
        </row>
        <row r="62">
          <cell r="AQ62">
            <v>1349.755081</v>
          </cell>
          <cell r="AS62">
            <v>7.5936360165699899</v>
          </cell>
        </row>
        <row r="63">
          <cell r="AQ63">
            <v>478.51443699999999</v>
          </cell>
          <cell r="AS63">
            <v>4.1169883712839503</v>
          </cell>
        </row>
        <row r="64">
          <cell r="AQ64">
            <v>394.87194099999999</v>
          </cell>
          <cell r="AS64">
            <v>1.0229196685984401</v>
          </cell>
        </row>
        <row r="65">
          <cell r="AQ65">
            <v>472.71389399999998</v>
          </cell>
          <cell r="AS65">
            <v>2.1237011232696701</v>
          </cell>
        </row>
        <row r="66">
          <cell r="AQ66">
            <v>960.51571100000001</v>
          </cell>
          <cell r="AS66">
            <v>2.3063503900627298</v>
          </cell>
        </row>
        <row r="67">
          <cell r="AQ67">
            <v>908.20199000000002</v>
          </cell>
          <cell r="AS67">
            <v>2.1011980195495901</v>
          </cell>
        </row>
        <row r="68">
          <cell r="AQ68">
            <v>181.24151699999999</v>
          </cell>
          <cell r="AS68">
            <v>0.68674819855738001</v>
          </cell>
        </row>
        <row r="69">
          <cell r="AQ69">
            <v>54.634220999999997</v>
          </cell>
          <cell r="AS69">
            <v>0.34723682021334601</v>
          </cell>
        </row>
        <row r="70">
          <cell r="AQ70">
            <v>574.24133900000004</v>
          </cell>
          <cell r="AS70">
            <v>2.7820516489105001</v>
          </cell>
        </row>
        <row r="71">
          <cell r="AQ71">
            <v>53.860914999999999</v>
          </cell>
          <cell r="AS71">
            <v>0.26351564156521701</v>
          </cell>
        </row>
        <row r="72">
          <cell r="AQ72">
            <v>166.75975399999999</v>
          </cell>
          <cell r="AS72">
            <v>2.0074754288080201</v>
          </cell>
        </row>
        <row r="73">
          <cell r="AQ73">
            <v>93.036952999999997</v>
          </cell>
          <cell r="AS73">
            <v>1.1397104196750301</v>
          </cell>
        </row>
        <row r="74">
          <cell r="AQ74">
            <v>21.28407</v>
          </cell>
          <cell r="AS74">
            <v>7.8028587865749496E-2</v>
          </cell>
        </row>
        <row r="75">
          <cell r="AQ75">
            <v>168.31465499999999</v>
          </cell>
          <cell r="AS75">
            <v>1.29493915555536</v>
          </cell>
        </row>
        <row r="76">
          <cell r="AQ76">
            <v>333.560768</v>
          </cell>
          <cell r="AS76">
            <v>1.6493932841515699</v>
          </cell>
        </row>
        <row r="77">
          <cell r="AQ77">
            <v>129.64791099999999</v>
          </cell>
          <cell r="AS77">
            <v>0.42806516772917003</v>
          </cell>
        </row>
        <row r="78">
          <cell r="AQ78">
            <v>336.48620199999999</v>
          </cell>
          <cell r="AS78">
            <v>0.45283955220500499</v>
          </cell>
        </row>
        <row r="79">
          <cell r="AQ79">
            <v>875.62501999999995</v>
          </cell>
          <cell r="AS79">
            <v>2.0685691026320701</v>
          </cell>
        </row>
        <row r="80">
          <cell r="AQ80">
            <v>21.898430999999999</v>
          </cell>
          <cell r="AS80">
            <v>4.0266157350356102E-2</v>
          </cell>
        </row>
        <row r="81">
          <cell r="AQ81">
            <v>37.008037999999999</v>
          </cell>
          <cell r="AS81">
            <v>7.7881156278778702E-2</v>
          </cell>
        </row>
        <row r="82">
          <cell r="AQ82">
            <v>185.12117699999999</v>
          </cell>
          <cell r="AS82">
            <v>0.56769991710583301</v>
          </cell>
        </row>
        <row r="84">
          <cell r="AQ84">
            <v>484.920095</v>
          </cell>
          <cell r="AS84">
            <v>5.1014762009846901</v>
          </cell>
        </row>
        <row r="85">
          <cell r="AQ85">
            <v>862.043318</v>
          </cell>
          <cell r="AS85">
            <v>7.9831265413060102</v>
          </cell>
        </row>
        <row r="86">
          <cell r="AQ86">
            <v>486.13300900000002</v>
          </cell>
          <cell r="AS86">
            <v>4.3347315196854304</v>
          </cell>
        </row>
        <row r="87">
          <cell r="AQ87">
            <v>457.09398399999998</v>
          </cell>
          <cell r="AS87">
            <v>4.5972721272607897</v>
          </cell>
        </row>
        <row r="88">
          <cell r="AQ88">
            <v>78.338679999999997</v>
          </cell>
          <cell r="AS88">
            <v>1.32926206071563</v>
          </cell>
        </row>
        <row r="89">
          <cell r="AQ89">
            <v>90.505207999999996</v>
          </cell>
          <cell r="AS89">
            <v>2.0235073171863198</v>
          </cell>
        </row>
        <row r="90">
          <cell r="AQ90">
            <v>51.428617000000003</v>
          </cell>
          <cell r="AS90">
            <v>1.05627010206703</v>
          </cell>
        </row>
        <row r="91">
          <cell r="AQ91">
            <v>47.076923000000001</v>
          </cell>
          <cell r="AS91">
            <v>0.92307692307692302</v>
          </cell>
        </row>
        <row r="92">
          <cell r="AQ92">
            <v>82.694233999999994</v>
          </cell>
          <cell r="AS92">
            <v>0.35606300553152098</v>
          </cell>
        </row>
        <row r="93">
          <cell r="AQ93">
            <v>23.434152999999998</v>
          </cell>
          <cell r="AS93">
            <v>0.170599399854058</v>
          </cell>
        </row>
        <row r="94">
          <cell r="AQ94">
            <v>51.818264999999997</v>
          </cell>
          <cell r="AS94">
            <v>0.45538716254385198</v>
          </cell>
        </row>
        <row r="96">
          <cell r="AQ96">
            <v>468.47831600000001</v>
          </cell>
          <cell r="AS96">
            <v>2.1557153799756401</v>
          </cell>
        </row>
        <row r="97">
          <cell r="AQ97">
            <v>663.02132400000005</v>
          </cell>
          <cell r="AS97">
            <v>4.2447874949208702</v>
          </cell>
        </row>
        <row r="98">
          <cell r="AQ98">
            <v>84.666666000000006</v>
          </cell>
          <cell r="AS98">
            <v>1.3333333333333299</v>
          </cell>
        </row>
      </sheetData>
      <sheetData sheetId="28" refreshError="1"/>
      <sheetData sheetId="29" refreshError="1"/>
      <sheetData sheetId="30" refreshError="1"/>
      <sheetData sheetId="31" refreshError="1"/>
      <sheetData sheetId="32">
        <row r="8">
          <cell r="H8">
            <v>196.131506</v>
          </cell>
          <cell r="AJ8">
            <v>7</v>
          </cell>
          <cell r="AQ8">
            <v>129.99441300000001</v>
          </cell>
          <cell r="AS8">
            <v>1.2695563557239</v>
          </cell>
        </row>
        <row r="9">
          <cell r="H9">
            <v>72.624656999999999</v>
          </cell>
          <cell r="AJ9">
            <v>3</v>
          </cell>
          <cell r="AQ9">
            <v>10.726383999999999</v>
          </cell>
          <cell r="AS9">
            <v>6.8847140992349204E-2</v>
          </cell>
        </row>
        <row r="10">
          <cell r="H10">
            <v>298.89863000000003</v>
          </cell>
          <cell r="AJ10">
            <v>15</v>
          </cell>
          <cell r="AQ10">
            <v>40.461877999999999</v>
          </cell>
          <cell r="AS10">
            <v>0.25092119023763998</v>
          </cell>
        </row>
        <row r="11">
          <cell r="H11">
            <v>88.156164000000004</v>
          </cell>
          <cell r="AJ11">
            <v>5</v>
          </cell>
          <cell r="AQ11">
            <v>91.428659999999994</v>
          </cell>
          <cell r="AS11">
            <v>1.17972465317343</v>
          </cell>
        </row>
        <row r="12">
          <cell r="H12">
            <v>319.18904099999997</v>
          </cell>
          <cell r="AJ12">
            <v>19</v>
          </cell>
          <cell r="AQ12">
            <v>200.91855200000001</v>
          </cell>
          <cell r="AS12">
            <v>2.65673281683878</v>
          </cell>
        </row>
        <row r="13">
          <cell r="H13">
            <v>334.51232800000002</v>
          </cell>
          <cell r="AJ13">
            <v>23</v>
          </cell>
          <cell r="AQ13">
            <v>454.22242199999999</v>
          </cell>
          <cell r="AS13">
            <v>2.8847965208624502</v>
          </cell>
        </row>
        <row r="14">
          <cell r="H14">
            <v>113.09589</v>
          </cell>
          <cell r="AJ14">
            <v>6</v>
          </cell>
          <cell r="AQ14">
            <v>28.559835</v>
          </cell>
          <cell r="AS14">
            <v>0.247577520279473</v>
          </cell>
        </row>
        <row r="15">
          <cell r="H15">
            <v>29.983561000000002</v>
          </cell>
          <cell r="AJ15">
            <v>1</v>
          </cell>
          <cell r="AQ15">
            <v>3.935489</v>
          </cell>
          <cell r="AS15">
            <v>3.3351608903292002E-2</v>
          </cell>
        </row>
        <row r="16">
          <cell r="H16">
            <v>259.22465699999998</v>
          </cell>
          <cell r="AJ16">
            <v>24</v>
          </cell>
          <cell r="AQ16">
            <v>95.812644000000006</v>
          </cell>
          <cell r="AS16">
            <v>0.70209370553820405</v>
          </cell>
        </row>
        <row r="17">
          <cell r="H17">
            <v>235.50684899999999</v>
          </cell>
          <cell r="AJ17">
            <v>11</v>
          </cell>
          <cell r="AQ17">
            <v>426.98970500000001</v>
          </cell>
          <cell r="AS17">
            <v>1.1846789220130101</v>
          </cell>
        </row>
        <row r="18">
          <cell r="H18">
            <v>229.93521100000001</v>
          </cell>
          <cell r="AJ18">
            <v>19</v>
          </cell>
          <cell r="AQ18">
            <v>22.693349000000001</v>
          </cell>
          <cell r="AS18">
            <v>0.44360322003923103</v>
          </cell>
        </row>
        <row r="19">
          <cell r="H19">
            <v>363.12078600000001</v>
          </cell>
          <cell r="AJ19">
            <v>23</v>
          </cell>
          <cell r="AQ19">
            <v>158.77636899999999</v>
          </cell>
          <cell r="AS19">
            <v>1.7845301755873599</v>
          </cell>
        </row>
        <row r="20">
          <cell r="H20">
            <v>554.59944700000005</v>
          </cell>
          <cell r="AJ20">
            <v>27</v>
          </cell>
          <cell r="AQ20">
            <v>130.53204500000001</v>
          </cell>
          <cell r="AS20">
            <v>2.1565113461066998</v>
          </cell>
        </row>
        <row r="21">
          <cell r="H21">
            <v>492.56077299999998</v>
          </cell>
          <cell r="AJ21">
            <v>22</v>
          </cell>
          <cell r="AQ21">
            <v>100.2658</v>
          </cell>
          <cell r="AS21">
            <v>1.1592478152944601</v>
          </cell>
        </row>
        <row r="22">
          <cell r="H22">
            <v>408.57182299999999</v>
          </cell>
          <cell r="AJ22">
            <v>9</v>
          </cell>
          <cell r="AQ22">
            <v>10.135304</v>
          </cell>
          <cell r="AS22">
            <v>0.159090755507141</v>
          </cell>
        </row>
        <row r="23">
          <cell r="H23">
            <v>191.926027</v>
          </cell>
          <cell r="AJ23">
            <v>7</v>
          </cell>
          <cell r="AQ23">
            <v>12.624655000000001</v>
          </cell>
          <cell r="AS23">
            <v>0.18757226710059499</v>
          </cell>
        </row>
        <row r="24">
          <cell r="H24">
            <v>232.556164</v>
          </cell>
          <cell r="AJ24">
            <v>19</v>
          </cell>
          <cell r="AQ24">
            <v>312.21705200000002</v>
          </cell>
          <cell r="AS24">
            <v>2.0081170585527901</v>
          </cell>
        </row>
        <row r="26">
          <cell r="H26">
            <v>392.23287599999998</v>
          </cell>
          <cell r="AJ26">
            <v>18</v>
          </cell>
          <cell r="AQ26">
            <v>107.78545699999999</v>
          </cell>
          <cell r="AS26">
            <v>1.1396291013606901</v>
          </cell>
        </row>
        <row r="28">
          <cell r="H28">
            <v>84.720546999999996</v>
          </cell>
          <cell r="AJ28">
            <v>1</v>
          </cell>
          <cell r="AQ28">
            <v>2.4315229999999999</v>
          </cell>
          <cell r="AS28">
            <v>2.3607024161446898E-2</v>
          </cell>
        </row>
        <row r="29">
          <cell r="H29">
            <v>313.90684900000002</v>
          </cell>
          <cell r="AJ29">
            <v>10</v>
          </cell>
          <cell r="AQ29">
            <v>17.081499999999998</v>
          </cell>
          <cell r="AS29">
            <v>0.216624773293812</v>
          </cell>
        </row>
        <row r="31">
          <cell r="H31">
            <v>1006.750684</v>
          </cell>
          <cell r="AJ31">
            <v>44</v>
          </cell>
          <cell r="AQ31">
            <v>27.691065999999999</v>
          </cell>
          <cell r="AS31">
            <v>0.204618683924331</v>
          </cell>
        </row>
        <row r="32">
          <cell r="H32">
            <v>384.53972599999997</v>
          </cell>
          <cell r="AJ32">
            <v>24</v>
          </cell>
          <cell r="AQ32">
            <v>71.688300999999996</v>
          </cell>
          <cell r="AS32">
            <v>0.69953760772170503</v>
          </cell>
        </row>
        <row r="33">
          <cell r="H33">
            <v>561.65479400000004</v>
          </cell>
          <cell r="AJ33">
            <v>43</v>
          </cell>
          <cell r="AQ33">
            <v>427.95860099999999</v>
          </cell>
          <cell r="AS33">
            <v>3.7745604998788602</v>
          </cell>
        </row>
        <row r="34">
          <cell r="H34">
            <v>378.20547900000003</v>
          </cell>
          <cell r="AJ34">
            <v>19</v>
          </cell>
          <cell r="AQ34">
            <v>444.700062</v>
          </cell>
          <cell r="AS34">
            <v>3.9898946043560599</v>
          </cell>
        </row>
        <row r="35">
          <cell r="H35">
            <v>542.64285700000005</v>
          </cell>
          <cell r="AJ35">
            <v>30</v>
          </cell>
          <cell r="AQ35">
            <v>179.20258000000001</v>
          </cell>
          <cell r="AS35">
            <v>2.6094510998050402</v>
          </cell>
        </row>
        <row r="36">
          <cell r="H36">
            <v>466.38082100000003</v>
          </cell>
          <cell r="AJ36">
            <v>29</v>
          </cell>
          <cell r="AQ36">
            <v>65.898936000000006</v>
          </cell>
          <cell r="AS36">
            <v>0.460996658351009</v>
          </cell>
        </row>
        <row r="37">
          <cell r="H37">
            <v>152.46301299999999</v>
          </cell>
          <cell r="AJ37">
            <v>2</v>
          </cell>
          <cell r="AQ37">
            <v>29.462883000000001</v>
          </cell>
          <cell r="AS37">
            <v>0.157415228308521</v>
          </cell>
        </row>
        <row r="38">
          <cell r="H38">
            <v>468.92328700000002</v>
          </cell>
          <cell r="AJ38">
            <v>22</v>
          </cell>
          <cell r="AQ38">
            <v>154.867548</v>
          </cell>
          <cell r="AS38">
            <v>1.37549150976586</v>
          </cell>
        </row>
        <row r="39">
          <cell r="H39">
            <v>771.50958900000001</v>
          </cell>
          <cell r="AJ39">
            <v>24</v>
          </cell>
          <cell r="AQ39">
            <v>186.849265</v>
          </cell>
          <cell r="AS39">
            <v>1.3726336199821401</v>
          </cell>
        </row>
        <row r="40">
          <cell r="H40">
            <v>454.16164300000003</v>
          </cell>
          <cell r="AJ40">
            <v>25</v>
          </cell>
          <cell r="AQ40">
            <v>158.492028</v>
          </cell>
          <cell r="AS40">
            <v>1.1713891038570201</v>
          </cell>
        </row>
        <row r="41">
          <cell r="H41">
            <v>299.90684900000002</v>
          </cell>
          <cell r="AJ41">
            <v>11</v>
          </cell>
          <cell r="AQ41">
            <v>140.770376</v>
          </cell>
          <cell r="AS41">
            <v>1.11034476575091</v>
          </cell>
        </row>
        <row r="42">
          <cell r="H42">
            <v>323.67945200000003</v>
          </cell>
          <cell r="AJ42">
            <v>15</v>
          </cell>
          <cell r="AQ42">
            <v>114.026391</v>
          </cell>
          <cell r="AS42">
            <v>1.26359581206903</v>
          </cell>
        </row>
        <row r="43">
          <cell r="H43">
            <v>53.898629999999997</v>
          </cell>
          <cell r="AJ43">
            <v>5</v>
          </cell>
          <cell r="AQ43">
            <v>54.416967</v>
          </cell>
          <cell r="AS43">
            <v>0.76068723824705797</v>
          </cell>
        </row>
        <row r="44">
          <cell r="H44">
            <v>204.03287599999999</v>
          </cell>
          <cell r="AJ44">
            <v>10</v>
          </cell>
          <cell r="AQ44">
            <v>32.828042000000003</v>
          </cell>
          <cell r="AS44">
            <v>0.37739016137771803</v>
          </cell>
        </row>
        <row r="45">
          <cell r="H45">
            <v>102.45479400000001</v>
          </cell>
          <cell r="AJ45">
            <v>8</v>
          </cell>
          <cell r="AQ45">
            <v>38.055807999999999</v>
          </cell>
          <cell r="AS45">
            <v>0.51730131827701498</v>
          </cell>
        </row>
        <row r="46">
          <cell r="H46">
            <v>416.74794500000002</v>
          </cell>
          <cell r="AJ46">
            <v>9</v>
          </cell>
          <cell r="AQ46">
            <v>10.35398</v>
          </cell>
          <cell r="AS46">
            <v>7.1985957843175394E-2</v>
          </cell>
        </row>
        <row r="48">
          <cell r="H48">
            <v>205.27397199999999</v>
          </cell>
          <cell r="AJ48">
            <v>9</v>
          </cell>
          <cell r="AQ48">
            <v>30.417884000000001</v>
          </cell>
          <cell r="AS48">
            <v>0.51151151301344699</v>
          </cell>
        </row>
        <row r="49">
          <cell r="H49">
            <v>1069.89589</v>
          </cell>
          <cell r="AJ49">
            <v>42</v>
          </cell>
          <cell r="AQ49">
            <v>38.849573999999997</v>
          </cell>
          <cell r="AS49">
            <v>0.32246128172340199</v>
          </cell>
        </row>
        <row r="50">
          <cell r="H50">
            <v>238.85753399999999</v>
          </cell>
          <cell r="AJ50">
            <v>5</v>
          </cell>
          <cell r="AQ50">
            <v>13.476652</v>
          </cell>
          <cell r="AS50">
            <v>0.146530860525421</v>
          </cell>
        </row>
        <row r="51">
          <cell r="H51">
            <v>651.37534200000005</v>
          </cell>
          <cell r="AJ51">
            <v>23</v>
          </cell>
          <cell r="AQ51">
            <v>65.152911000000003</v>
          </cell>
          <cell r="AS51">
            <v>0.59105706829166405</v>
          </cell>
        </row>
        <row r="52">
          <cell r="H52">
            <v>356.77260200000001</v>
          </cell>
          <cell r="AJ52">
            <v>10</v>
          </cell>
          <cell r="AQ52">
            <v>16.422225000000001</v>
          </cell>
          <cell r="AS52">
            <v>0.15976563133062599</v>
          </cell>
        </row>
        <row r="53">
          <cell r="H53">
            <v>26.931505999999999</v>
          </cell>
          <cell r="AJ53">
            <v>2</v>
          </cell>
          <cell r="AQ53">
            <v>3.2304170000000001</v>
          </cell>
          <cell r="AS53">
            <v>7.4262464193424596E-2</v>
          </cell>
        </row>
        <row r="57">
          <cell r="H57">
            <v>3</v>
          </cell>
          <cell r="AJ57">
            <v>1</v>
          </cell>
          <cell r="AQ57">
            <v>77.333332999999996</v>
          </cell>
          <cell r="AS57">
            <v>0.66666666666666696</v>
          </cell>
        </row>
        <row r="58">
          <cell r="H58">
            <v>265.66849300000001</v>
          </cell>
          <cell r="AJ58">
            <v>16</v>
          </cell>
          <cell r="AQ58">
            <v>89.814940000000007</v>
          </cell>
          <cell r="AS58">
            <v>0.54955707525317998</v>
          </cell>
        </row>
        <row r="59">
          <cell r="H59">
            <v>265.80547899999999</v>
          </cell>
          <cell r="AJ59">
            <v>10</v>
          </cell>
          <cell r="AQ59">
            <v>26.026551000000001</v>
          </cell>
          <cell r="AS59">
            <v>0.34235562164615901</v>
          </cell>
        </row>
        <row r="60">
          <cell r="H60">
            <v>228.320547</v>
          </cell>
          <cell r="AJ60">
            <v>13</v>
          </cell>
          <cell r="AQ60">
            <v>241.712805</v>
          </cell>
          <cell r="AS60">
            <v>1.8176200322435301</v>
          </cell>
        </row>
        <row r="61">
          <cell r="H61">
            <v>352.07397200000003</v>
          </cell>
          <cell r="AJ61">
            <v>17</v>
          </cell>
          <cell r="AQ61">
            <v>112.939334</v>
          </cell>
          <cell r="AS61">
            <v>0.88901772040109805</v>
          </cell>
        </row>
        <row r="62">
          <cell r="H62">
            <v>348.70684899999998</v>
          </cell>
          <cell r="AJ62">
            <v>24</v>
          </cell>
          <cell r="AQ62">
            <v>157.35853800000001</v>
          </cell>
          <cell r="AS62">
            <v>0.98650198866613004</v>
          </cell>
        </row>
        <row r="63">
          <cell r="H63">
            <v>132.841095</v>
          </cell>
          <cell r="AJ63">
            <v>9</v>
          </cell>
          <cell r="AQ63">
            <v>138.42854800000001</v>
          </cell>
          <cell r="AS63">
            <v>1.9346422882166101</v>
          </cell>
        </row>
        <row r="64">
          <cell r="H64">
            <v>522.73424599999998</v>
          </cell>
          <cell r="AJ64">
            <v>18</v>
          </cell>
          <cell r="AQ64">
            <v>18.445319000000001</v>
          </cell>
          <cell r="AS64">
            <v>1.1554628467942401</v>
          </cell>
        </row>
        <row r="65">
          <cell r="H65">
            <v>526.98630100000003</v>
          </cell>
          <cell r="AJ65">
            <v>17</v>
          </cell>
          <cell r="AQ65">
            <v>73.119546999999997</v>
          </cell>
          <cell r="AS65">
            <v>2.39095399180025</v>
          </cell>
        </row>
        <row r="66">
          <cell r="H66">
            <v>514.34520499999996</v>
          </cell>
          <cell r="AJ66">
            <v>21</v>
          </cell>
          <cell r="AQ66">
            <v>147.513769</v>
          </cell>
          <cell r="AS66">
            <v>2.0783706926946102</v>
          </cell>
        </row>
        <row r="67">
          <cell r="H67">
            <v>866.99177999999995</v>
          </cell>
          <cell r="AJ67">
            <v>43</v>
          </cell>
          <cell r="AQ67">
            <v>253.09351799999999</v>
          </cell>
          <cell r="AS67">
            <v>2.5478903617748299</v>
          </cell>
        </row>
        <row r="68">
          <cell r="H68">
            <v>603.55342399999995</v>
          </cell>
          <cell r="AJ68">
            <v>31</v>
          </cell>
          <cell r="AQ68">
            <v>162.25075699999999</v>
          </cell>
          <cell r="AS68">
            <v>2.0743814055472898</v>
          </cell>
        </row>
        <row r="69">
          <cell r="H69">
            <v>1013.772602</v>
          </cell>
          <cell r="AJ69">
            <v>68</v>
          </cell>
          <cell r="AQ69">
            <v>179.06974299999999</v>
          </cell>
          <cell r="AS69">
            <v>1.7163612397566099</v>
          </cell>
        </row>
        <row r="70">
          <cell r="H70">
            <v>373.386301</v>
          </cell>
          <cell r="AJ70">
            <v>19</v>
          </cell>
          <cell r="AQ70">
            <v>115.620203</v>
          </cell>
          <cell r="AS70">
            <v>1.36587764102251</v>
          </cell>
        </row>
        <row r="71">
          <cell r="H71">
            <v>345.75068399999998</v>
          </cell>
          <cell r="AJ71">
            <v>14</v>
          </cell>
          <cell r="AQ71">
            <v>159.66128900000001</v>
          </cell>
          <cell r="AS71">
            <v>1.25813200126598</v>
          </cell>
        </row>
        <row r="72">
          <cell r="H72">
            <v>121.271232</v>
          </cell>
          <cell r="AJ72">
            <v>5</v>
          </cell>
          <cell r="AQ72">
            <v>54.984186000000001</v>
          </cell>
          <cell r="AS72">
            <v>0.28860925565595003</v>
          </cell>
        </row>
        <row r="73">
          <cell r="H73">
            <v>357.68493100000001</v>
          </cell>
          <cell r="AJ73">
            <v>8</v>
          </cell>
          <cell r="AQ73">
            <v>111.327027</v>
          </cell>
          <cell r="AS73">
            <v>1.0959365800065</v>
          </cell>
        </row>
        <row r="74">
          <cell r="H74">
            <v>287.69040999999999</v>
          </cell>
          <cell r="AJ74">
            <v>10</v>
          </cell>
          <cell r="AQ74">
            <v>131.14444700000001</v>
          </cell>
          <cell r="AS74">
            <v>1.2443932350751601</v>
          </cell>
        </row>
        <row r="75">
          <cell r="H75">
            <v>732.54794500000003</v>
          </cell>
          <cell r="AJ75">
            <v>23</v>
          </cell>
          <cell r="AQ75">
            <v>259.66764499999999</v>
          </cell>
          <cell r="AS75">
            <v>2.7452128065146599</v>
          </cell>
        </row>
        <row r="76">
          <cell r="H76">
            <v>454.30410899999998</v>
          </cell>
          <cell r="AJ76">
            <v>14</v>
          </cell>
          <cell r="AQ76">
            <v>47.785172000000003</v>
          </cell>
          <cell r="AS76">
            <v>1.2744766964016201</v>
          </cell>
        </row>
        <row r="77">
          <cell r="H77">
            <v>213.284931</v>
          </cell>
          <cell r="AJ77">
            <v>10</v>
          </cell>
          <cell r="AQ77">
            <v>31.193014000000002</v>
          </cell>
          <cell r="AS77">
            <v>1.27997790898786</v>
          </cell>
        </row>
        <row r="78">
          <cell r="H78">
            <v>527.67397200000005</v>
          </cell>
          <cell r="AJ78">
            <v>17</v>
          </cell>
          <cell r="AQ78">
            <v>54.944912000000002</v>
          </cell>
          <cell r="AS78">
            <v>1.33415714504865</v>
          </cell>
        </row>
        <row r="79">
          <cell r="H79">
            <v>360.10136899999998</v>
          </cell>
          <cell r="AJ79">
            <v>25</v>
          </cell>
          <cell r="AQ79">
            <v>121.78792900000001</v>
          </cell>
          <cell r="AS79">
            <v>2.4298713510306</v>
          </cell>
        </row>
        <row r="80">
          <cell r="H80">
            <v>480.71780799999999</v>
          </cell>
          <cell r="AJ80">
            <v>6</v>
          </cell>
          <cell r="AQ80">
            <v>3.8380100000000001</v>
          </cell>
          <cell r="AS80">
            <v>4.3684672484610797E-2</v>
          </cell>
        </row>
        <row r="81">
          <cell r="H81">
            <v>557.66301299999998</v>
          </cell>
          <cell r="AJ81">
            <v>8</v>
          </cell>
          <cell r="AQ81">
            <v>117.71087199999999</v>
          </cell>
          <cell r="AS81">
            <v>1.0310886442095799</v>
          </cell>
        </row>
        <row r="82">
          <cell r="H82">
            <v>454.61095799999998</v>
          </cell>
          <cell r="AJ82">
            <v>23</v>
          </cell>
          <cell r="AQ82">
            <v>15.094224000000001</v>
          </cell>
          <cell r="AS82">
            <v>0.184773372752709</v>
          </cell>
        </row>
        <row r="83">
          <cell r="H83">
            <v>8</v>
          </cell>
          <cell r="AJ83">
            <v>1</v>
          </cell>
          <cell r="AQ83">
            <v>247.625</v>
          </cell>
          <cell r="AS83">
            <v>0.875</v>
          </cell>
        </row>
        <row r="84">
          <cell r="H84">
            <v>299.01643799999999</v>
          </cell>
          <cell r="AJ84">
            <v>15</v>
          </cell>
          <cell r="AQ84">
            <v>223.38571200000001</v>
          </cell>
          <cell r="AS84">
            <v>1.190569998028</v>
          </cell>
        </row>
        <row r="85">
          <cell r="H85">
            <v>285.81095800000003</v>
          </cell>
          <cell r="AJ85">
            <v>10</v>
          </cell>
          <cell r="AQ85">
            <v>11.434131000000001</v>
          </cell>
          <cell r="AS85">
            <v>7.3475139466136194E-2</v>
          </cell>
        </row>
        <row r="86">
          <cell r="H86">
            <v>371.83241700000002</v>
          </cell>
          <cell r="AJ86">
            <v>7</v>
          </cell>
          <cell r="AQ86">
            <v>32.799722000000003</v>
          </cell>
          <cell r="AS86">
            <v>0.39265000393981198</v>
          </cell>
        </row>
        <row r="87">
          <cell r="H87">
            <v>659.49589000000003</v>
          </cell>
          <cell r="AJ87">
            <v>10</v>
          </cell>
          <cell r="AQ87">
            <v>318.89963699999998</v>
          </cell>
          <cell r="AS87">
            <v>1.07203094169397</v>
          </cell>
        </row>
        <row r="88">
          <cell r="H88">
            <v>639.75616400000001</v>
          </cell>
          <cell r="AJ88">
            <v>18</v>
          </cell>
          <cell r="AQ88">
            <v>182.260064</v>
          </cell>
          <cell r="AS88">
            <v>1.9726265583898299</v>
          </cell>
        </row>
        <row r="89">
          <cell r="H89">
            <v>508.61095799999998</v>
          </cell>
          <cell r="AJ89">
            <v>2</v>
          </cell>
          <cell r="AQ89">
            <v>0.19268099999999999</v>
          </cell>
          <cell r="AS89">
            <v>5.8984179416755704E-3</v>
          </cell>
        </row>
        <row r="91">
          <cell r="H91">
            <v>12.361643000000001</v>
          </cell>
          <cell r="AJ91">
            <v>2</v>
          </cell>
          <cell r="AQ91">
            <v>52.905588000000002</v>
          </cell>
          <cell r="AS91">
            <v>1.0516401420102499</v>
          </cell>
        </row>
        <row r="92">
          <cell r="H92">
            <v>533.38904100000002</v>
          </cell>
          <cell r="AJ92">
            <v>22</v>
          </cell>
          <cell r="AQ92">
            <v>51.139032999999998</v>
          </cell>
          <cell r="AS92">
            <v>0.41433172227473603</v>
          </cell>
        </row>
        <row r="93">
          <cell r="H93">
            <v>195.39178000000001</v>
          </cell>
          <cell r="AJ93">
            <v>17</v>
          </cell>
          <cell r="AQ93">
            <v>202.679969</v>
          </cell>
          <cell r="AS93">
            <v>1.69915029178812</v>
          </cell>
        </row>
        <row r="94">
          <cell r="H94">
            <v>206.99726000000001</v>
          </cell>
          <cell r="AJ94">
            <v>12</v>
          </cell>
          <cell r="AQ94">
            <v>33.391745999999998</v>
          </cell>
          <cell r="AS94">
            <v>0.33816872745078802</v>
          </cell>
        </row>
        <row r="96">
          <cell r="H96">
            <v>250.81917799999999</v>
          </cell>
          <cell r="AJ96">
            <v>9</v>
          </cell>
          <cell r="AQ96">
            <v>23.877759000000001</v>
          </cell>
          <cell r="AS96">
            <v>0.239216157545975</v>
          </cell>
        </row>
        <row r="97">
          <cell r="H97">
            <v>302.956164</v>
          </cell>
          <cell r="AJ97">
            <v>3</v>
          </cell>
          <cell r="AQ97">
            <v>17.679124999999999</v>
          </cell>
          <cell r="AS97">
            <v>0.28056864358765798</v>
          </cell>
        </row>
      </sheetData>
      <sheetData sheetId="33">
        <row r="1">
          <cell r="I1" t="str">
            <v>Feeder</v>
          </cell>
          <cell r="R1" t="str">
            <v>Cause</v>
          </cell>
        </row>
        <row r="2">
          <cell r="I2" t="str">
            <v>3104-Ledbetter</v>
          </cell>
          <cell r="R2" t="str">
            <v>999 Cause unknown</v>
          </cell>
        </row>
        <row r="3">
          <cell r="I3" t="str">
            <v>3102-US 60 East</v>
          </cell>
          <cell r="R3" t="str">
            <v>360 Other equipment installation/design</v>
          </cell>
        </row>
        <row r="4">
          <cell r="I4" t="str">
            <v>3102-US 60 East</v>
          </cell>
          <cell r="R4" t="str">
            <v>999 Cause unknown</v>
          </cell>
        </row>
        <row r="5">
          <cell r="I5" t="str">
            <v>4303-Gilbertsville</v>
          </cell>
          <cell r="R5" t="str">
            <v>300 Material or equipment fault/failure</v>
          </cell>
        </row>
        <row r="6">
          <cell r="I6" t="str">
            <v>3204-Mitchell Store</v>
          </cell>
          <cell r="R6" t="str">
            <v>300 Material or equipment fault/failure</v>
          </cell>
        </row>
        <row r="7">
          <cell r="I7" t="str">
            <v>3903-US 60 East Mall</v>
          </cell>
          <cell r="R7" t="str">
            <v>490 Maintenance, other</v>
          </cell>
        </row>
        <row r="8">
          <cell r="I8" t="str">
            <v>4705-Slater</v>
          </cell>
          <cell r="R8" t="str">
            <v>430 Tree failure from overhang or dead tree without ice/snow</v>
          </cell>
        </row>
        <row r="9">
          <cell r="I9" t="str">
            <v>3901-Airport</v>
          </cell>
          <cell r="R9" t="str">
            <v>630 Squirrel</v>
          </cell>
        </row>
        <row r="10">
          <cell r="I10" t="str">
            <v>40224-Husbands Rd</v>
          </cell>
          <cell r="R10" t="str">
            <v>600 Animal/bird</v>
          </cell>
        </row>
        <row r="11">
          <cell r="I11" t="str">
            <v>4705-Slater</v>
          </cell>
          <cell r="R11" t="str">
            <v>999 Cause unknown</v>
          </cell>
        </row>
        <row r="12">
          <cell r="I12" t="str">
            <v>14244-Salem</v>
          </cell>
          <cell r="R12" t="str">
            <v>999 Cause unknown</v>
          </cell>
        </row>
        <row r="13">
          <cell r="I13" t="str">
            <v>3904-Roy Lee Rd</v>
          </cell>
          <cell r="R13" t="str">
            <v>100 Construction</v>
          </cell>
        </row>
        <row r="14">
          <cell r="I14" t="str">
            <v>54234-Palma</v>
          </cell>
          <cell r="R14" t="str">
            <v>999 Cause unknown</v>
          </cell>
        </row>
        <row r="15">
          <cell r="I15" t="str">
            <v>54234-Palma</v>
          </cell>
          <cell r="R15" t="str">
            <v>800 Other</v>
          </cell>
        </row>
        <row r="16">
          <cell r="I16" t="str">
            <v>7702-Hansen Rd</v>
          </cell>
          <cell r="R16" t="str">
            <v>360 Other equipment installation/design</v>
          </cell>
        </row>
        <row r="17">
          <cell r="I17" t="str">
            <v>5001-Browns Plating</v>
          </cell>
          <cell r="R17" t="str">
            <v>110 Maintenance</v>
          </cell>
        </row>
        <row r="18">
          <cell r="I18" t="str">
            <v>51224-McNeil Lane</v>
          </cell>
          <cell r="R18" t="str">
            <v>710 Motor vehicle</v>
          </cell>
        </row>
        <row r="19">
          <cell r="I19" t="str">
            <v>4702-US 286 East Gage</v>
          </cell>
          <cell r="R19" t="str">
            <v>100 Construction</v>
          </cell>
        </row>
        <row r="20">
          <cell r="I20" t="str">
            <v>14244-Salem</v>
          </cell>
          <cell r="R20" t="str">
            <v>100 Construction</v>
          </cell>
        </row>
        <row r="21">
          <cell r="I21" t="str">
            <v>5002-Old US 45</v>
          </cell>
          <cell r="R21" t="str">
            <v>100 Construction</v>
          </cell>
        </row>
        <row r="22">
          <cell r="I22" t="str">
            <v>4705-Slater</v>
          </cell>
          <cell r="R22" t="str">
            <v>110 Maintenance</v>
          </cell>
        </row>
        <row r="23">
          <cell r="I23" t="str">
            <v>7702-Hansen Rd</v>
          </cell>
          <cell r="R23" t="str">
            <v>999 Cause unknown</v>
          </cell>
        </row>
        <row r="24">
          <cell r="I24" t="str">
            <v>4705-Slater</v>
          </cell>
          <cell r="R24" t="str">
            <v>110 Maintenance</v>
          </cell>
        </row>
        <row r="25">
          <cell r="I25" t="str">
            <v>14244-Salem</v>
          </cell>
          <cell r="R25" t="str">
            <v>999 Cause unknown</v>
          </cell>
        </row>
        <row r="26">
          <cell r="I26" t="str">
            <v>54224-Draffenville</v>
          </cell>
          <cell r="R26" t="str">
            <v>100 Construction</v>
          </cell>
        </row>
        <row r="27">
          <cell r="I27" t="str">
            <v>14244-Salem</v>
          </cell>
          <cell r="R27" t="str">
            <v>300 Material or equipment fault/failure</v>
          </cell>
        </row>
        <row r="28">
          <cell r="I28" t="str">
            <v>5002-Old US 45</v>
          </cell>
          <cell r="R28" t="str">
            <v>100 Construction</v>
          </cell>
        </row>
        <row r="29">
          <cell r="I29" t="str">
            <v>5002-Old US 45</v>
          </cell>
          <cell r="R29" t="str">
            <v>630 Squirrel</v>
          </cell>
        </row>
        <row r="30">
          <cell r="I30" t="str">
            <v>3904-Roy Lee Rd</v>
          </cell>
          <cell r="R30" t="str">
            <v>710 Motor vehicle</v>
          </cell>
        </row>
        <row r="31">
          <cell r="I31" t="str">
            <v>4703-Blandville</v>
          </cell>
          <cell r="R31" t="str">
            <v>440 Trees with ice/snow</v>
          </cell>
        </row>
        <row r="32">
          <cell r="I32" t="str">
            <v>47214-Hinkleville</v>
          </cell>
          <cell r="R32" t="str">
            <v>520 Ice, sleet, frost, not trees</v>
          </cell>
        </row>
        <row r="33">
          <cell r="I33" t="str">
            <v>3002-Conrad Heights</v>
          </cell>
          <cell r="R33" t="str">
            <v>300 Material or equipment fault/failure</v>
          </cell>
        </row>
        <row r="34">
          <cell r="I34" t="str">
            <v>51244-Freemont</v>
          </cell>
          <cell r="R34" t="str">
            <v>300 Material or equipment fault/failure</v>
          </cell>
        </row>
        <row r="35">
          <cell r="I35" t="str">
            <v>51224-McNeil Lane</v>
          </cell>
          <cell r="R35" t="str">
            <v>999 Cause unknown</v>
          </cell>
        </row>
        <row r="36">
          <cell r="I36" t="str">
            <v>3104-Ledbetter</v>
          </cell>
          <cell r="R36" t="str">
            <v>999 Cause unknown</v>
          </cell>
        </row>
        <row r="37">
          <cell r="I37" t="str">
            <v>6101-Lowes</v>
          </cell>
          <cell r="R37" t="str">
            <v>300 Material or equipment fault/failure</v>
          </cell>
        </row>
        <row r="38">
          <cell r="I38" t="str">
            <v>40234-Lydon Rd</v>
          </cell>
          <cell r="R38" t="str">
            <v>300 Material or equipment fault/failure</v>
          </cell>
        </row>
        <row r="39">
          <cell r="I39" t="str">
            <v>5001-Browns Plating</v>
          </cell>
          <cell r="R39" t="str">
            <v>300 Material or equipment fault/failure</v>
          </cell>
        </row>
        <row r="40">
          <cell r="I40" t="str">
            <v>54224-Draffenville</v>
          </cell>
          <cell r="R40" t="str">
            <v>100 Construction</v>
          </cell>
        </row>
        <row r="41">
          <cell r="I41" t="str">
            <v>40224-Husbands Rd</v>
          </cell>
          <cell r="R41" t="str">
            <v>800 Other</v>
          </cell>
        </row>
        <row r="42">
          <cell r="I42" t="str">
            <v>3202-Tiline</v>
          </cell>
          <cell r="R42" t="str">
            <v>430 Tree failure from overhang or dead tree without ice/snow</v>
          </cell>
        </row>
        <row r="43">
          <cell r="I43" t="str">
            <v>4903-Cunningham</v>
          </cell>
          <cell r="R43" t="str">
            <v>430 Tree failure from overhang or dead tree without ice/snow</v>
          </cell>
        </row>
        <row r="44">
          <cell r="I44" t="str">
            <v>6101-Lowes</v>
          </cell>
          <cell r="R44" t="str">
            <v>500 Lightning</v>
          </cell>
        </row>
        <row r="45">
          <cell r="I45" t="str">
            <v>4705-Slater</v>
          </cell>
          <cell r="R45" t="str">
            <v>430 Tree failure from overhang or dead tree without ice/snow</v>
          </cell>
        </row>
        <row r="46">
          <cell r="I46" t="str">
            <v>4704-Wickliffe</v>
          </cell>
          <cell r="R46" t="str">
            <v>430 Tree failure from overhang or dead tree without ice/snow</v>
          </cell>
        </row>
        <row r="47">
          <cell r="I47" t="str">
            <v>5002-Old US 45</v>
          </cell>
          <cell r="R47" t="str">
            <v>999 Cause unknown</v>
          </cell>
        </row>
        <row r="48">
          <cell r="I48" t="str">
            <v>51214-Symsonia</v>
          </cell>
          <cell r="R48" t="str">
            <v>430 Tree failure from overhang or dead tree without ice/snow</v>
          </cell>
        </row>
        <row r="49">
          <cell r="I49" t="str">
            <v>7803-Hwy 95</v>
          </cell>
          <cell r="R49" t="str">
            <v>430 Tree failure from overhang or dead tree without ice/snow</v>
          </cell>
        </row>
        <row r="50">
          <cell r="I50" t="str">
            <v>3901-Airport</v>
          </cell>
          <cell r="R50" t="str">
            <v>100 Construction</v>
          </cell>
        </row>
        <row r="51">
          <cell r="I51" t="str">
            <v>5001-Browns Plating</v>
          </cell>
          <cell r="R51" t="str">
            <v>630 Squirrel</v>
          </cell>
        </row>
        <row r="52">
          <cell r="I52" t="str">
            <v>5001-Browns Plating</v>
          </cell>
          <cell r="R52" t="str">
            <v>630 Squirrel</v>
          </cell>
        </row>
        <row r="53">
          <cell r="I53" t="str">
            <v>3901-Airport</v>
          </cell>
          <cell r="R53" t="str">
            <v>110 Maintenance</v>
          </cell>
        </row>
        <row r="54">
          <cell r="I54" t="str">
            <v>14254-Smithland</v>
          </cell>
          <cell r="R54" t="str">
            <v>800 Other</v>
          </cell>
        </row>
        <row r="55">
          <cell r="I55" t="str">
            <v>5003-Clinton Rd</v>
          </cell>
          <cell r="R55" t="str">
            <v>110 Maintenance</v>
          </cell>
        </row>
        <row r="56">
          <cell r="I56" t="str">
            <v>3002-Conrad Heights</v>
          </cell>
          <cell r="R56" t="str">
            <v>999 Cause unknown</v>
          </cell>
        </row>
        <row r="57">
          <cell r="I57" t="str">
            <v>4903-Cunningham</v>
          </cell>
          <cell r="R57" t="str">
            <v>800 Other</v>
          </cell>
        </row>
        <row r="58">
          <cell r="I58" t="str">
            <v>5001-Browns Plating</v>
          </cell>
          <cell r="R58" t="str">
            <v>100 Construction</v>
          </cell>
        </row>
        <row r="59">
          <cell r="I59" t="str">
            <v>47214-Hinkleville</v>
          </cell>
          <cell r="R59" t="str">
            <v>999 Cause unknown</v>
          </cell>
        </row>
        <row r="60">
          <cell r="I60" t="str">
            <v>28224-Woodville Rd</v>
          </cell>
          <cell r="R60" t="str">
            <v>999 Cause unknown</v>
          </cell>
        </row>
        <row r="61">
          <cell r="I61" t="str">
            <v>51214-Symsonia</v>
          </cell>
          <cell r="R61" t="str">
            <v>110 Maintenance</v>
          </cell>
        </row>
        <row r="62">
          <cell r="I62" t="str">
            <v>4702-US 286 East Gage</v>
          </cell>
          <cell r="R62" t="str">
            <v>110 Maintenance</v>
          </cell>
        </row>
        <row r="63">
          <cell r="I63" t="str">
            <v>51224-McNeil Lane</v>
          </cell>
          <cell r="R63" t="str">
            <v>999 Cause unknown</v>
          </cell>
        </row>
        <row r="64">
          <cell r="I64" t="str">
            <v>5003-Clinton Rd</v>
          </cell>
          <cell r="R64" t="str">
            <v>999 Cause unknown</v>
          </cell>
        </row>
        <row r="65">
          <cell r="I65" t="str">
            <v>74224-Highland Ch Rd</v>
          </cell>
          <cell r="R65" t="str">
            <v>700 Customer-caused</v>
          </cell>
        </row>
        <row r="66">
          <cell r="I66" t="str">
            <v>5001-Browns Plating</v>
          </cell>
          <cell r="R66" t="str">
            <v>100 Construction</v>
          </cell>
        </row>
        <row r="67">
          <cell r="I67" t="str">
            <v>66214-Draffenville</v>
          </cell>
          <cell r="R67" t="str">
            <v>100 Construction</v>
          </cell>
        </row>
        <row r="68">
          <cell r="I68" t="str">
            <v>5002-Old US 45</v>
          </cell>
          <cell r="R68" t="str">
            <v>110 Maintenance</v>
          </cell>
        </row>
        <row r="69">
          <cell r="I69" t="str">
            <v>4704-Wickliffe</v>
          </cell>
          <cell r="R69" t="str">
            <v>110 Maintenance</v>
          </cell>
        </row>
        <row r="70">
          <cell r="I70" t="str">
            <v>4704-Wickliffe</v>
          </cell>
          <cell r="R70" t="str">
            <v>110 Maintenance</v>
          </cell>
        </row>
        <row r="71">
          <cell r="I71" t="str">
            <v>42244-Sharpe</v>
          </cell>
          <cell r="R71" t="str">
            <v>110 Maintenance</v>
          </cell>
        </row>
        <row r="72">
          <cell r="I72" t="str">
            <v>4704-Wickliffe</v>
          </cell>
          <cell r="R72" t="str">
            <v>100 Construction</v>
          </cell>
        </row>
        <row r="73">
          <cell r="I73" t="str">
            <v>7702-Hansen Rd</v>
          </cell>
          <cell r="R73" t="str">
            <v>100 Construction</v>
          </cell>
        </row>
        <row r="74">
          <cell r="I74" t="str">
            <v>54234-Palma</v>
          </cell>
          <cell r="R74" t="str">
            <v>100 Construction</v>
          </cell>
        </row>
        <row r="75">
          <cell r="I75" t="str">
            <v>2902-Carneal Rd</v>
          </cell>
          <cell r="R75" t="str">
            <v>300 Material or equipment fault/failure</v>
          </cell>
        </row>
        <row r="76">
          <cell r="I76" t="str">
            <v>5003-Clinton Rd</v>
          </cell>
          <cell r="R76" t="str">
            <v>630 Squirrel</v>
          </cell>
        </row>
        <row r="77">
          <cell r="I77" t="str">
            <v>2902-Carneal Rd</v>
          </cell>
          <cell r="R77" t="str">
            <v>999 Cause unknown</v>
          </cell>
        </row>
        <row r="78">
          <cell r="I78" t="str">
            <v>7605-Averitt GR #2</v>
          </cell>
          <cell r="R78" t="str">
            <v>730 Fire</v>
          </cell>
        </row>
        <row r="79">
          <cell r="I79" t="str">
            <v>51244-Freemont</v>
          </cell>
          <cell r="R79" t="str">
            <v>110 Maintenance</v>
          </cell>
        </row>
        <row r="80">
          <cell r="I80" t="str">
            <v>5002-Old US 45</v>
          </cell>
          <cell r="R80" t="str">
            <v>110 Maintenance</v>
          </cell>
        </row>
        <row r="81">
          <cell r="I81" t="str">
            <v>3204-Mitchell Store</v>
          </cell>
          <cell r="R81" t="str">
            <v>430 Tree failure from overhang or dead tree without ice/snow</v>
          </cell>
        </row>
        <row r="82">
          <cell r="I82" t="str">
            <v>7604-Pelican GR #1</v>
          </cell>
          <cell r="R82" t="str">
            <v>999 Cause unknown</v>
          </cell>
        </row>
        <row r="83">
          <cell r="I83" t="str">
            <v>5002-Old US 45</v>
          </cell>
          <cell r="R83" t="str">
            <v>100 Construction</v>
          </cell>
        </row>
        <row r="84">
          <cell r="I84" t="str">
            <v>4702-US 286 East Gage</v>
          </cell>
          <cell r="R84" t="str">
            <v>100 Construction</v>
          </cell>
        </row>
        <row r="85">
          <cell r="I85" t="str">
            <v>4705-Slater</v>
          </cell>
          <cell r="R85" t="str">
            <v>100 Construction</v>
          </cell>
        </row>
        <row r="86">
          <cell r="I86" t="str">
            <v>42244-Sharpe</v>
          </cell>
          <cell r="R86" t="str">
            <v>110 Maintenance</v>
          </cell>
        </row>
        <row r="87">
          <cell r="I87" t="str">
            <v>2902-Carneal Rd</v>
          </cell>
          <cell r="R87" t="str">
            <v>999 Cause unknown</v>
          </cell>
        </row>
        <row r="88">
          <cell r="I88" t="str">
            <v>42234-Possum Trot</v>
          </cell>
          <cell r="R88" t="str">
            <v>300 Material or equipment fault/failure</v>
          </cell>
        </row>
        <row r="89">
          <cell r="I89" t="str">
            <v>6104-Pottsville</v>
          </cell>
          <cell r="R89" t="str">
            <v>999 Cause unknown</v>
          </cell>
        </row>
        <row r="90">
          <cell r="I90" t="str">
            <v>3902-US 60 West</v>
          </cell>
          <cell r="R90" t="str">
            <v>999 Cause unknown</v>
          </cell>
        </row>
        <row r="91">
          <cell r="I91" t="str">
            <v>3902-US 60 West</v>
          </cell>
          <cell r="R91" t="str">
            <v>300 Material or equipment fault/failure</v>
          </cell>
        </row>
        <row r="92">
          <cell r="I92" t="str">
            <v>42244-Sharpe</v>
          </cell>
          <cell r="R92" t="str">
            <v>800 Other</v>
          </cell>
        </row>
        <row r="93">
          <cell r="I93" t="str">
            <v>51214-Symsonia</v>
          </cell>
          <cell r="R93" t="str">
            <v>100 Construction</v>
          </cell>
        </row>
        <row r="94">
          <cell r="I94" t="str">
            <v>74224-Highland Ch Rd</v>
          </cell>
          <cell r="R94" t="str">
            <v>630 Squirrel</v>
          </cell>
        </row>
        <row r="95">
          <cell r="I95" t="str">
            <v>19214-Monkeys Eyebrow</v>
          </cell>
          <cell r="R95" t="str">
            <v>630 Squirrel</v>
          </cell>
        </row>
        <row r="96">
          <cell r="I96" t="str">
            <v>7802-Possum Trot</v>
          </cell>
          <cell r="R96" t="str">
            <v>300 Material or equipment fault/failure</v>
          </cell>
        </row>
        <row r="97">
          <cell r="I97" t="str">
            <v>5002-Old US 45</v>
          </cell>
          <cell r="R97" t="str">
            <v>630 Squirrel</v>
          </cell>
        </row>
        <row r="98">
          <cell r="I98" t="str">
            <v>3902-US 60 West</v>
          </cell>
          <cell r="R98" t="str">
            <v>999 Cause unknown</v>
          </cell>
        </row>
        <row r="99">
          <cell r="I99" t="str">
            <v>4705-Slater</v>
          </cell>
          <cell r="R99" t="str">
            <v>100 Construction</v>
          </cell>
        </row>
        <row r="100">
          <cell r="I100" t="str">
            <v>4702-US 286 East Gage</v>
          </cell>
          <cell r="R100" t="str">
            <v>999 Cause unknown</v>
          </cell>
        </row>
        <row r="101">
          <cell r="I101" t="str">
            <v>4704-Wickliffe</v>
          </cell>
          <cell r="R101" t="str">
            <v>430 Tree failure from overhang or dead tree without ice/snow</v>
          </cell>
        </row>
        <row r="102">
          <cell r="I102" t="str">
            <v>51244-Freemont</v>
          </cell>
          <cell r="R102" t="str">
            <v>999 Cause unknown</v>
          </cell>
        </row>
        <row r="103">
          <cell r="I103" t="str">
            <v>4702-US 286 East Gage</v>
          </cell>
          <cell r="R103" t="str">
            <v>800 Other</v>
          </cell>
        </row>
        <row r="104">
          <cell r="I104" t="str">
            <v>4702-US 286 East Gage</v>
          </cell>
          <cell r="R104" t="str">
            <v>110 Maintenance</v>
          </cell>
        </row>
        <row r="105">
          <cell r="I105" t="str">
            <v>3901-Airport</v>
          </cell>
          <cell r="R105" t="str">
            <v>430 Tree failure from overhang or dead tree without ice/snow</v>
          </cell>
        </row>
        <row r="106">
          <cell r="I106" t="str">
            <v>47214-Hinkleville</v>
          </cell>
          <cell r="R106" t="str">
            <v>100 Construction</v>
          </cell>
        </row>
        <row r="107">
          <cell r="I107" t="str">
            <v>26214-Damrons</v>
          </cell>
          <cell r="R107" t="str">
            <v>800 Other</v>
          </cell>
        </row>
        <row r="108">
          <cell r="I108" t="str">
            <v>7805-Industrial Loop</v>
          </cell>
          <cell r="R108" t="str">
            <v>999 Cause unknown</v>
          </cell>
        </row>
        <row r="109">
          <cell r="I109" t="str">
            <v>6103-Melber</v>
          </cell>
          <cell r="R109" t="str">
            <v>999 Cause unknown</v>
          </cell>
        </row>
        <row r="110">
          <cell r="I110" t="str">
            <v>3002-Conrad Heights</v>
          </cell>
          <cell r="R110" t="str">
            <v>430 Tree failure from overhang or dead tree without ice/snow</v>
          </cell>
        </row>
        <row r="111">
          <cell r="I111" t="str">
            <v>6103-Melber</v>
          </cell>
          <cell r="R111" t="str">
            <v>420 Tree growth</v>
          </cell>
        </row>
        <row r="112">
          <cell r="I112" t="str">
            <v>4302-Calvert Heights</v>
          </cell>
          <cell r="R112" t="str">
            <v>999 Cause unknown</v>
          </cell>
        </row>
        <row r="113">
          <cell r="I113" t="str">
            <v>5003-Clinton Rd</v>
          </cell>
          <cell r="R113" t="str">
            <v>300 Material or equipment fault/failure</v>
          </cell>
        </row>
        <row r="114">
          <cell r="I114" t="str">
            <v>3202-Tiline</v>
          </cell>
          <cell r="R114" t="str">
            <v>430 Tree failure from overhang or dead tree without ice/snow</v>
          </cell>
        </row>
        <row r="115">
          <cell r="I115" t="str">
            <v>6102-US 45 Folsomdale</v>
          </cell>
          <cell r="R115" t="str">
            <v>690 Animal, other</v>
          </cell>
        </row>
        <row r="116">
          <cell r="I116" t="str">
            <v>14244-Salem</v>
          </cell>
          <cell r="R116" t="str">
            <v>110 Maintenance</v>
          </cell>
        </row>
        <row r="117">
          <cell r="I117" t="str">
            <v>3201-Smithland</v>
          </cell>
          <cell r="R117" t="str">
            <v>430 Tree failure from overhang or dead tree without ice/snow</v>
          </cell>
        </row>
        <row r="118">
          <cell r="I118" t="str">
            <v>3104-Ledbetter</v>
          </cell>
          <cell r="R118" t="str">
            <v>490 Maintenance, other</v>
          </cell>
        </row>
        <row r="119">
          <cell r="I119" t="str">
            <v>5001-Browns Plating</v>
          </cell>
          <cell r="R119" t="str">
            <v>999 Cause unknown</v>
          </cell>
        </row>
        <row r="120">
          <cell r="I120" t="str">
            <v>4901-Blandville</v>
          </cell>
          <cell r="R120" t="str">
            <v>430 Tree failure from overhang or dead tree without ice/snow</v>
          </cell>
        </row>
        <row r="121">
          <cell r="I121" t="str">
            <v>7605-Averitt GR #2</v>
          </cell>
          <cell r="R121" t="str">
            <v>430 Tree failure from overhang or dead tree without ice/snow</v>
          </cell>
        </row>
        <row r="122">
          <cell r="I122" t="str">
            <v>42244-Sharpe</v>
          </cell>
          <cell r="R122" t="str">
            <v>300 Material or equipment fault/failure</v>
          </cell>
        </row>
        <row r="123">
          <cell r="I123" t="str">
            <v>42244-Sharpe</v>
          </cell>
          <cell r="R123" t="str">
            <v>800 Other</v>
          </cell>
        </row>
        <row r="124">
          <cell r="I124" t="str">
            <v>54224-Draffenville</v>
          </cell>
          <cell r="R124" t="str">
            <v>630 Squirrel</v>
          </cell>
        </row>
        <row r="125">
          <cell r="I125" t="str">
            <v>42244-Sharpe</v>
          </cell>
          <cell r="R125" t="str">
            <v>110 Maintenance</v>
          </cell>
        </row>
        <row r="126">
          <cell r="I126" t="str">
            <v>0505-Lola</v>
          </cell>
          <cell r="R126" t="str">
            <v>490 Maintenance, other</v>
          </cell>
        </row>
        <row r="127">
          <cell r="I127" t="str">
            <v>4103-Epperson Rd</v>
          </cell>
          <cell r="R127" t="str">
            <v>430 Tree failure from overhang or dead tree without ice/snow</v>
          </cell>
        </row>
        <row r="128">
          <cell r="I128" t="str">
            <v>4103-Epperson Rd</v>
          </cell>
          <cell r="R128" t="str">
            <v>430 Tree failure from overhang or dead tree without ice/snow</v>
          </cell>
        </row>
        <row r="129">
          <cell r="I129" t="str">
            <v>4103-Epperson Rd</v>
          </cell>
          <cell r="R129" t="str">
            <v>430 Tree failure from overhang or dead tree without ice/snow</v>
          </cell>
        </row>
        <row r="130">
          <cell r="I130" t="str">
            <v>54214-Hwy 95</v>
          </cell>
          <cell r="R130" t="str">
            <v>800 Other</v>
          </cell>
        </row>
        <row r="131">
          <cell r="I131" t="str">
            <v>40224-Husbands Rd</v>
          </cell>
          <cell r="R131" t="str">
            <v>800 Other</v>
          </cell>
        </row>
        <row r="132">
          <cell r="I132" t="str">
            <v>6104-Pottsville</v>
          </cell>
          <cell r="R132" t="str">
            <v>800 Other</v>
          </cell>
        </row>
        <row r="133">
          <cell r="I133" t="str">
            <v>4101-Ken Mar Rd</v>
          </cell>
          <cell r="R133" t="str">
            <v>500 Lightning</v>
          </cell>
        </row>
        <row r="134">
          <cell r="I134" t="str">
            <v>19224-Ragland</v>
          </cell>
          <cell r="R134" t="str">
            <v>430 Tree failure from overhang or dead tree without ice/snow</v>
          </cell>
        </row>
        <row r="135">
          <cell r="I135" t="str">
            <v>19224-Ragland</v>
          </cell>
          <cell r="R135" t="str">
            <v>430 Tree failure from overhang or dead tree without ice/snow</v>
          </cell>
        </row>
        <row r="136">
          <cell r="I136" t="str">
            <v>19224-Ragland</v>
          </cell>
          <cell r="R136" t="str">
            <v>430 Tree failure from overhang or dead tree without ice/snow</v>
          </cell>
        </row>
        <row r="137">
          <cell r="I137" t="str">
            <v>5001-Browns Plating</v>
          </cell>
          <cell r="R137" t="str">
            <v>540 Storm</v>
          </cell>
        </row>
        <row r="138">
          <cell r="I138" t="str">
            <v>6104-Pottsville</v>
          </cell>
          <cell r="R138" t="str">
            <v>430 Tree failure from overhang or dead tree without ice/snow</v>
          </cell>
        </row>
        <row r="139">
          <cell r="I139" t="str">
            <v>5003-Clinton Rd</v>
          </cell>
          <cell r="R139" t="str">
            <v>500 Lightning</v>
          </cell>
        </row>
        <row r="140">
          <cell r="I140" t="str">
            <v>5002-Old US 45</v>
          </cell>
          <cell r="R140" t="str">
            <v>430 Tree failure from overhang or dead tree without ice/snow</v>
          </cell>
        </row>
        <row r="141">
          <cell r="I141" t="str">
            <v>2902-Carneal Rd</v>
          </cell>
          <cell r="R141" t="str">
            <v>430 Tree failure from overhang or dead tree without ice/snow</v>
          </cell>
        </row>
        <row r="142">
          <cell r="I142" t="str">
            <v>54234-Palma</v>
          </cell>
          <cell r="R142" t="str">
            <v>430 Tree failure from overhang or dead tree without ice/snow</v>
          </cell>
        </row>
        <row r="143">
          <cell r="I143" t="str">
            <v>5002-Old US 45</v>
          </cell>
          <cell r="R143" t="str">
            <v>430 Tree failure from overhang or dead tree without ice/snow</v>
          </cell>
        </row>
        <row r="144">
          <cell r="I144" t="str">
            <v>51224-McNeil Lane</v>
          </cell>
          <cell r="R144" t="str">
            <v>430 Tree failure from overhang or dead tree without ice/snow</v>
          </cell>
        </row>
        <row r="145">
          <cell r="I145" t="str">
            <v>6101-Lowes</v>
          </cell>
          <cell r="R145" t="str">
            <v>430 Tree failure from overhang or dead tree without ice/snow</v>
          </cell>
        </row>
        <row r="146">
          <cell r="I146" t="str">
            <v>14214-Hampton</v>
          </cell>
          <cell r="R146" t="str">
            <v>110 Maintenance</v>
          </cell>
        </row>
        <row r="147">
          <cell r="I147" t="str">
            <v>5001-Browns Plating</v>
          </cell>
          <cell r="R147" t="str">
            <v>430 Tree failure from overhang or dead tree without ice/snow</v>
          </cell>
        </row>
        <row r="148">
          <cell r="I148" t="str">
            <v>5001-Browns Plating</v>
          </cell>
          <cell r="R148" t="str">
            <v>110 Maintenance</v>
          </cell>
        </row>
        <row r="149">
          <cell r="I149" t="str">
            <v>4705-Slater</v>
          </cell>
          <cell r="R149" t="str">
            <v>110 Maintenance</v>
          </cell>
        </row>
        <row r="150">
          <cell r="I150" t="str">
            <v>51254-Bonds Rd</v>
          </cell>
          <cell r="R150" t="str">
            <v>110 Maintenance</v>
          </cell>
        </row>
        <row r="151">
          <cell r="I151" t="str">
            <v>7803-Hwy 95</v>
          </cell>
          <cell r="R151" t="str">
            <v>690 Animal, other</v>
          </cell>
        </row>
        <row r="152">
          <cell r="I152" t="str">
            <v>6102-US 45 Folsomdale</v>
          </cell>
          <cell r="R152" t="str">
            <v>430 Tree failure from overhang or dead tree without ice/snow</v>
          </cell>
        </row>
        <row r="153">
          <cell r="I153" t="str">
            <v>51214-Symsonia</v>
          </cell>
          <cell r="R153" t="str">
            <v>110 Maintenance</v>
          </cell>
        </row>
        <row r="154">
          <cell r="I154" t="str">
            <v>3002-Conrad Heights</v>
          </cell>
          <cell r="R154" t="str">
            <v>999 Cause unknown</v>
          </cell>
        </row>
        <row r="155">
          <cell r="I155" t="str">
            <v>4101-Ken Mar Rd</v>
          </cell>
          <cell r="R155" t="str">
            <v>430 Tree failure from overhang or dead tree without ice/snow</v>
          </cell>
        </row>
        <row r="156">
          <cell r="I156" t="str">
            <v>54234-Palma</v>
          </cell>
          <cell r="R156" t="str">
            <v>100 Construction</v>
          </cell>
        </row>
        <row r="157">
          <cell r="I157" t="str">
            <v>54234-Palma</v>
          </cell>
          <cell r="R157" t="str">
            <v>100 Construction</v>
          </cell>
        </row>
        <row r="158">
          <cell r="I158" t="str">
            <v>40224-Husbands Rd</v>
          </cell>
          <cell r="R158" t="str">
            <v>100 Construction</v>
          </cell>
        </row>
        <row r="159">
          <cell r="I159" t="str">
            <v>54224-Draffenville</v>
          </cell>
          <cell r="R159" t="str">
            <v>999 Cause unknown</v>
          </cell>
        </row>
        <row r="160">
          <cell r="I160" t="str">
            <v>6103-Melber</v>
          </cell>
          <cell r="R160" t="str">
            <v>490 Maintenance, other</v>
          </cell>
        </row>
        <row r="161">
          <cell r="I161" t="str">
            <v>4303-Gilbertsville</v>
          </cell>
          <cell r="R161" t="str">
            <v>110 Maintenance</v>
          </cell>
        </row>
        <row r="162">
          <cell r="I162" t="str">
            <v>40224-Husbands Rd</v>
          </cell>
          <cell r="R162" t="str">
            <v>110 Maintenance</v>
          </cell>
        </row>
        <row r="163">
          <cell r="I163" t="str">
            <v>4301-Hwy 95</v>
          </cell>
          <cell r="R163" t="str">
            <v>110 Maintenance</v>
          </cell>
        </row>
        <row r="164">
          <cell r="I164" t="str">
            <v>42244-Sharpe</v>
          </cell>
          <cell r="R164" t="str">
            <v>430 Tree failure from overhang or dead tree without ice/snow</v>
          </cell>
        </row>
        <row r="165">
          <cell r="I165" t="str">
            <v>3202-Tiline</v>
          </cell>
          <cell r="R165" t="str">
            <v>800 Other</v>
          </cell>
        </row>
        <row r="166">
          <cell r="I166" t="str">
            <v>0505-Lola</v>
          </cell>
          <cell r="R166" t="str">
            <v>100 Construction</v>
          </cell>
        </row>
        <row r="167">
          <cell r="I167" t="str">
            <v>51214-Symsonia</v>
          </cell>
          <cell r="R167" t="str">
            <v>100 Construction</v>
          </cell>
        </row>
        <row r="168">
          <cell r="I168" t="str">
            <v>4903-Cunningham</v>
          </cell>
          <cell r="R168" t="str">
            <v>190 Other planned</v>
          </cell>
        </row>
        <row r="169">
          <cell r="I169" t="str">
            <v>4903-Cunningham</v>
          </cell>
          <cell r="R169" t="str">
            <v>190 Other planned</v>
          </cell>
        </row>
        <row r="170">
          <cell r="I170" t="str">
            <v>3002-Conrad Heights</v>
          </cell>
          <cell r="R170" t="str">
            <v>100 Construction</v>
          </cell>
        </row>
        <row r="171">
          <cell r="I171" t="str">
            <v>51214-Symsonia</v>
          </cell>
          <cell r="R171" t="str">
            <v>999 Cause unknown</v>
          </cell>
        </row>
        <row r="172">
          <cell r="I172" t="str">
            <v>7803-Hwy 95</v>
          </cell>
          <cell r="R172" t="str">
            <v>730 Fire</v>
          </cell>
        </row>
        <row r="173">
          <cell r="I173" t="str">
            <v>5003-Clinton Rd</v>
          </cell>
          <cell r="R173" t="str">
            <v>700 Customer-caused</v>
          </cell>
        </row>
        <row r="174">
          <cell r="I174" t="str">
            <v>51214-Symsonia</v>
          </cell>
          <cell r="R174" t="str">
            <v>110 Maintenance</v>
          </cell>
        </row>
        <row r="175">
          <cell r="I175" t="str">
            <v>3201-Smithland</v>
          </cell>
          <cell r="R175" t="str">
            <v>110 Maintenance</v>
          </cell>
        </row>
        <row r="176">
          <cell r="I176" t="str">
            <v>14254-Smithland</v>
          </cell>
          <cell r="R176" t="str">
            <v>420 Tree growth</v>
          </cell>
        </row>
        <row r="177">
          <cell r="I177" t="str">
            <v>19224-Ragland</v>
          </cell>
          <cell r="R177" t="str">
            <v>700 Customer-caused</v>
          </cell>
        </row>
        <row r="178">
          <cell r="I178" t="str">
            <v>14214-Hampton</v>
          </cell>
          <cell r="R178" t="str">
            <v>500 Lightning</v>
          </cell>
        </row>
        <row r="179">
          <cell r="I179" t="str">
            <v>4705-Slater</v>
          </cell>
          <cell r="R179" t="str">
            <v>190 Other planned</v>
          </cell>
        </row>
        <row r="180">
          <cell r="I180" t="str">
            <v>5003-Clinton Rd</v>
          </cell>
          <cell r="R180" t="str">
            <v>100 Construction</v>
          </cell>
        </row>
        <row r="181">
          <cell r="I181" t="str">
            <v>28234-Kelley Rd</v>
          </cell>
          <cell r="R181" t="str">
            <v>630 Squirrel</v>
          </cell>
        </row>
        <row r="182">
          <cell r="I182" t="str">
            <v>6102-US 45 Folsomdale</v>
          </cell>
          <cell r="R182" t="str">
            <v>800 Other</v>
          </cell>
        </row>
        <row r="183">
          <cell r="I183" t="str">
            <v>14214-Hampton</v>
          </cell>
          <cell r="R183" t="str">
            <v>630 Squirrel</v>
          </cell>
        </row>
        <row r="184">
          <cell r="I184" t="str">
            <v>51214-Symsonia</v>
          </cell>
          <cell r="R184" t="str">
            <v>300 Material or equipment fault/failure</v>
          </cell>
        </row>
        <row r="185">
          <cell r="I185" t="str">
            <v>3201-Smithland</v>
          </cell>
          <cell r="R185" t="str">
            <v>100 Construction</v>
          </cell>
        </row>
        <row r="186">
          <cell r="I186" t="str">
            <v>54234-Palma</v>
          </cell>
          <cell r="R186" t="str">
            <v>999 Cause unknown</v>
          </cell>
        </row>
        <row r="187">
          <cell r="I187" t="str">
            <v>51214-Symsonia</v>
          </cell>
          <cell r="R187" t="str">
            <v>300 Material or equipment fault/failure</v>
          </cell>
        </row>
        <row r="188">
          <cell r="I188" t="str">
            <v>0505-Lola</v>
          </cell>
          <cell r="R188" t="str">
            <v>999 Cause unknown</v>
          </cell>
        </row>
        <row r="189">
          <cell r="I189" t="str">
            <v>5003-Clinton Rd</v>
          </cell>
          <cell r="R189" t="str">
            <v>100 Construction</v>
          </cell>
        </row>
        <row r="190">
          <cell r="I190" t="str">
            <v>7605-Averitt GR #2</v>
          </cell>
          <cell r="R190" t="str">
            <v>710 Motor vehicle</v>
          </cell>
        </row>
        <row r="191">
          <cell r="I191" t="str">
            <v>74214-Olivet Ch Rd</v>
          </cell>
          <cell r="R191" t="str">
            <v>430 Tree failure from overhang or dead tree without ice/snow</v>
          </cell>
        </row>
        <row r="192">
          <cell r="I192" t="str">
            <v>51224-McNeil Lane</v>
          </cell>
          <cell r="R192" t="str">
            <v>300 Material or equipment fault/failure</v>
          </cell>
        </row>
        <row r="193">
          <cell r="I193" t="str">
            <v>4703-Blandville</v>
          </cell>
          <cell r="R193" t="str">
            <v>490 Maintenance, other</v>
          </cell>
        </row>
        <row r="194">
          <cell r="I194" t="str">
            <v>3902-US 60 West</v>
          </cell>
          <cell r="R194" t="str">
            <v>110 Maintenance</v>
          </cell>
        </row>
        <row r="195">
          <cell r="I195" t="str">
            <v>40234-Lydon Rd</v>
          </cell>
          <cell r="R195" t="str">
            <v>110 Maintenance</v>
          </cell>
        </row>
        <row r="196">
          <cell r="I196" t="str">
            <v>3902-US 60 West</v>
          </cell>
          <cell r="R196" t="str">
            <v>110 Maintenance</v>
          </cell>
        </row>
        <row r="197">
          <cell r="I197" t="str">
            <v>4302-Calvert Heights</v>
          </cell>
          <cell r="R197" t="str">
            <v>110 Maintenance</v>
          </cell>
        </row>
        <row r="198">
          <cell r="I198" t="str">
            <v>47214-Hinkleville</v>
          </cell>
          <cell r="R198" t="str">
            <v>430 Tree failure from overhang or dead tree without ice/snow</v>
          </cell>
        </row>
        <row r="199">
          <cell r="I199" t="str">
            <v>3902-US 60 West</v>
          </cell>
          <cell r="R199" t="str">
            <v>110 Maintenance</v>
          </cell>
        </row>
        <row r="200">
          <cell r="I200" t="str">
            <v>19214-Monkeys Eyebrow</v>
          </cell>
          <cell r="R200" t="str">
            <v>500 Lightning</v>
          </cell>
        </row>
        <row r="201">
          <cell r="I201" t="str">
            <v>0505-Lola</v>
          </cell>
          <cell r="R201" t="str">
            <v>430 Tree failure from overhang or dead tree without ice/snow</v>
          </cell>
        </row>
        <row r="202">
          <cell r="I202" t="str">
            <v>7803-Hwy 95</v>
          </cell>
          <cell r="R202" t="str">
            <v>430 Tree failure from overhang or dead tree without ice/snow</v>
          </cell>
        </row>
        <row r="203">
          <cell r="I203" t="str">
            <v>14244-Salem</v>
          </cell>
          <cell r="R203" t="str">
            <v>540 Storm</v>
          </cell>
        </row>
        <row r="204">
          <cell r="I204" t="str">
            <v>0505-Lola</v>
          </cell>
          <cell r="R204" t="str">
            <v>540 Storm</v>
          </cell>
        </row>
        <row r="205">
          <cell r="I205" t="str">
            <v>5001-Browns Plating</v>
          </cell>
          <cell r="R205" t="str">
            <v>100 Construction</v>
          </cell>
        </row>
        <row r="206">
          <cell r="I206" t="str">
            <v>7602-Smithland</v>
          </cell>
          <cell r="R206" t="str">
            <v>800 Other</v>
          </cell>
        </row>
        <row r="207">
          <cell r="I207" t="str">
            <v>7703-Walmart</v>
          </cell>
          <cell r="R207" t="str">
            <v>760 Switching error or caused by construction or maintenance</v>
          </cell>
        </row>
        <row r="208">
          <cell r="I208" t="str">
            <v>7602-Smithland</v>
          </cell>
          <cell r="R208" t="str">
            <v>430 Tree failure from overhang or dead tree without ice/snow</v>
          </cell>
        </row>
        <row r="209">
          <cell r="I209" t="str">
            <v>7703-Walmart</v>
          </cell>
          <cell r="R209" t="str">
            <v>490 Maintenance, other</v>
          </cell>
        </row>
        <row r="210">
          <cell r="I210" t="str">
            <v>3902-US 60 West</v>
          </cell>
          <cell r="R210" t="str">
            <v>110 Maintenance</v>
          </cell>
        </row>
        <row r="211">
          <cell r="I211" t="str">
            <v>40224-Husbands Rd</v>
          </cell>
          <cell r="R211" t="str">
            <v>110 Maintenance</v>
          </cell>
        </row>
        <row r="212">
          <cell r="I212" t="str">
            <v>3902-US 60 West</v>
          </cell>
          <cell r="R212" t="str">
            <v>100 Construction</v>
          </cell>
        </row>
        <row r="213">
          <cell r="I213" t="str">
            <v>3902-US 60 West</v>
          </cell>
          <cell r="R213" t="str">
            <v>110 Maintenance</v>
          </cell>
        </row>
        <row r="214">
          <cell r="I214" t="str">
            <v>14254-Smithland</v>
          </cell>
          <cell r="R214" t="str">
            <v>800 Other</v>
          </cell>
        </row>
        <row r="215">
          <cell r="I215" t="str">
            <v>54234-Palma</v>
          </cell>
          <cell r="R215" t="str">
            <v>800 Other</v>
          </cell>
        </row>
        <row r="216">
          <cell r="I216" t="str">
            <v>3902-US 60 West</v>
          </cell>
          <cell r="R216" t="str">
            <v>110 Maintenance</v>
          </cell>
        </row>
        <row r="217">
          <cell r="I217" t="str">
            <v>5003-Clinton Rd</v>
          </cell>
          <cell r="R217" t="str">
            <v>110 Maintenance</v>
          </cell>
        </row>
        <row r="218">
          <cell r="I218" t="str">
            <v>51214-Symsonia</v>
          </cell>
          <cell r="R218" t="str">
            <v>190 Other planned</v>
          </cell>
        </row>
        <row r="219">
          <cell r="I219" t="str">
            <v>42244-Sharpe</v>
          </cell>
          <cell r="R219" t="str">
            <v>100 Construction</v>
          </cell>
        </row>
        <row r="220">
          <cell r="I220" t="str">
            <v>5003-Clinton Rd</v>
          </cell>
          <cell r="R220" t="str">
            <v>100 Construction</v>
          </cell>
        </row>
        <row r="221">
          <cell r="I221" t="str">
            <v>3902-US 60 West</v>
          </cell>
          <cell r="R221" t="str">
            <v>100 Construction</v>
          </cell>
        </row>
        <row r="222">
          <cell r="I222" t="str">
            <v>5003-Clinton Rd</v>
          </cell>
          <cell r="R222" t="str">
            <v>490 Maintenance, other</v>
          </cell>
        </row>
        <row r="223">
          <cell r="I223" t="str">
            <v>42244-Sharpe</v>
          </cell>
          <cell r="R223" t="str">
            <v>100 Construction</v>
          </cell>
        </row>
        <row r="224">
          <cell r="I224" t="str">
            <v>74224-Highland Ch Rd</v>
          </cell>
          <cell r="R224" t="str">
            <v>710 Motor vehicle</v>
          </cell>
        </row>
        <row r="225">
          <cell r="I225" t="str">
            <v>74224-Highland Ch Rd</v>
          </cell>
          <cell r="R225" t="str">
            <v>710 Motor vehicle</v>
          </cell>
        </row>
        <row r="226">
          <cell r="I226" t="str">
            <v>74224-Highland Ch Rd</v>
          </cell>
          <cell r="R226" t="str">
            <v>710 Motor vehicle</v>
          </cell>
        </row>
        <row r="227">
          <cell r="I227" t="str">
            <v>3202-Tiline</v>
          </cell>
          <cell r="R227" t="str">
            <v>999 Cause unknown</v>
          </cell>
        </row>
        <row r="228">
          <cell r="I228" t="str">
            <v>7802-Possum Trot</v>
          </cell>
          <cell r="R228" t="str">
            <v>100 Construction</v>
          </cell>
        </row>
        <row r="229">
          <cell r="I229" t="str">
            <v>5003-Clinton Rd</v>
          </cell>
          <cell r="R229" t="str">
            <v>100 Construction</v>
          </cell>
        </row>
        <row r="230">
          <cell r="I230" t="str">
            <v>3902-US 60 West</v>
          </cell>
          <cell r="R230" t="str">
            <v>100 Construction</v>
          </cell>
        </row>
        <row r="231">
          <cell r="I231" t="str">
            <v>5002-Old US 45</v>
          </cell>
          <cell r="R231" t="str">
            <v>715 Farming Equipment</v>
          </cell>
        </row>
        <row r="232">
          <cell r="I232" t="str">
            <v>54224-Draffenville</v>
          </cell>
          <cell r="R232" t="str">
            <v>490 Maintenance, other</v>
          </cell>
        </row>
        <row r="233">
          <cell r="I233" t="str">
            <v>26224-Oscar</v>
          </cell>
          <cell r="R233" t="str">
            <v>110 Maintenance</v>
          </cell>
        </row>
        <row r="234">
          <cell r="I234" t="str">
            <v>26224-Oscar</v>
          </cell>
          <cell r="R234" t="str">
            <v>110 Maintenance</v>
          </cell>
        </row>
        <row r="235">
          <cell r="I235" t="str">
            <v>42244-Sharpe</v>
          </cell>
          <cell r="R235" t="str">
            <v>100 Construction</v>
          </cell>
        </row>
        <row r="236">
          <cell r="I236" t="str">
            <v>3202-Tiline</v>
          </cell>
          <cell r="R236" t="str">
            <v>100 Construction</v>
          </cell>
        </row>
        <row r="237">
          <cell r="I237" t="str">
            <v>47214-Hinkleville</v>
          </cell>
          <cell r="R237" t="str">
            <v>300 Material or equipment fault/failure</v>
          </cell>
        </row>
        <row r="238">
          <cell r="I238" t="str">
            <v>14244-Salem</v>
          </cell>
          <cell r="R238" t="str">
            <v>100 Construction</v>
          </cell>
        </row>
        <row r="239">
          <cell r="I239" t="str">
            <v>7802-Possum Trot</v>
          </cell>
          <cell r="R239" t="str">
            <v>999 Cause unknown</v>
          </cell>
        </row>
        <row r="240">
          <cell r="I240" t="str">
            <v>42234-Possum Trot</v>
          </cell>
          <cell r="R240" t="str">
            <v>490 Maintenance, other</v>
          </cell>
        </row>
        <row r="241">
          <cell r="I241" t="str">
            <v>0505-Lola</v>
          </cell>
          <cell r="R241" t="str">
            <v>490 Maintenance, other</v>
          </cell>
        </row>
        <row r="242">
          <cell r="I242" t="str">
            <v>26224-Oscar</v>
          </cell>
          <cell r="R242" t="str">
            <v>430 Tree failure from overhang or dead tree without ice/snow</v>
          </cell>
        </row>
        <row r="243">
          <cell r="I243" t="str">
            <v>7601-Iuka</v>
          </cell>
          <cell r="R243" t="str">
            <v>999 Cause unknown</v>
          </cell>
        </row>
        <row r="244">
          <cell r="I244" t="str">
            <v>7802-Possum Trot</v>
          </cell>
          <cell r="R244" t="str">
            <v>999 Cause unknown</v>
          </cell>
        </row>
        <row r="245">
          <cell r="I245" t="str">
            <v>51224-McNeil Lane</v>
          </cell>
          <cell r="R245" t="str">
            <v>110 Maintenance</v>
          </cell>
        </row>
        <row r="246">
          <cell r="I246" t="str">
            <v>4703-Blandville</v>
          </cell>
          <cell r="R246" t="str">
            <v>999 Cause unknown</v>
          </cell>
        </row>
        <row r="247">
          <cell r="I247" t="str">
            <v>54234-Palma</v>
          </cell>
          <cell r="R247" t="str">
            <v>300 Material or equipment fault/failure</v>
          </cell>
        </row>
        <row r="248">
          <cell r="I248" t="str">
            <v>7604-Pelican GR #1</v>
          </cell>
          <cell r="R248" t="str">
            <v>800 Other</v>
          </cell>
        </row>
        <row r="249">
          <cell r="I249" t="str">
            <v>40244-Clarkline Rd</v>
          </cell>
          <cell r="R249" t="str">
            <v>630 Squirrel</v>
          </cell>
        </row>
        <row r="250">
          <cell r="I250" t="str">
            <v>28224-Woodville Rd</v>
          </cell>
          <cell r="R250" t="str">
            <v>300 Material or equipment fault/failure</v>
          </cell>
        </row>
        <row r="251">
          <cell r="I251" t="str">
            <v>2902-Carneal Rd</v>
          </cell>
          <cell r="R251" t="str">
            <v>430 Tree failure from overhang or dead tree without ice/snow</v>
          </cell>
        </row>
        <row r="252">
          <cell r="I252" t="str">
            <v>19224-Ragland</v>
          </cell>
          <cell r="R252" t="str">
            <v>430 Tree failure from overhang or dead tree without ice/snow</v>
          </cell>
        </row>
        <row r="253">
          <cell r="I253" t="str">
            <v>3202-Tiline</v>
          </cell>
          <cell r="R253" t="str">
            <v>630 Squirrel</v>
          </cell>
        </row>
        <row r="254">
          <cell r="I254" t="str">
            <v>19214-Monkeys Eyebrow</v>
          </cell>
          <cell r="R254" t="str">
            <v>500 Lightning</v>
          </cell>
        </row>
        <row r="255">
          <cell r="I255" t="str">
            <v>26214-Damrons</v>
          </cell>
          <cell r="R255" t="str">
            <v>800 Other</v>
          </cell>
        </row>
        <row r="256">
          <cell r="I256" t="str">
            <v>15224-Pinckneyville</v>
          </cell>
          <cell r="R256" t="str">
            <v>100 Construction</v>
          </cell>
        </row>
        <row r="257">
          <cell r="I257" t="str">
            <v>28214-Hobbs Rd</v>
          </cell>
          <cell r="R257" t="str">
            <v>630 Squirrel</v>
          </cell>
        </row>
        <row r="258">
          <cell r="I258" t="str">
            <v>6101-Lowes</v>
          </cell>
          <cell r="R258" t="str">
            <v>999 Cause unknown</v>
          </cell>
        </row>
        <row r="259">
          <cell r="I259" t="str">
            <v>5003-Clinton Rd</v>
          </cell>
          <cell r="R259" t="str">
            <v>100 Construction</v>
          </cell>
        </row>
        <row r="260">
          <cell r="I260" t="str">
            <v>6104-Pottsville</v>
          </cell>
          <cell r="R260" t="str">
            <v>999 Cause unknown</v>
          </cell>
        </row>
        <row r="261">
          <cell r="I261" t="str">
            <v>5002-Old US 45</v>
          </cell>
          <cell r="R261" t="str">
            <v>999 Cause unknown</v>
          </cell>
        </row>
        <row r="262">
          <cell r="I262" t="str">
            <v>51244-Freemont</v>
          </cell>
          <cell r="R262" t="str">
            <v>100 Construction</v>
          </cell>
        </row>
        <row r="263">
          <cell r="I263" t="str">
            <v>54214-Hwy 95</v>
          </cell>
          <cell r="R263" t="str">
            <v>350 Miscoordination of protection devices</v>
          </cell>
        </row>
        <row r="264">
          <cell r="I264" t="str">
            <v>54224-Draffenville</v>
          </cell>
          <cell r="R264" t="str">
            <v>350 Miscoordination of protection devices</v>
          </cell>
        </row>
        <row r="265">
          <cell r="I265" t="str">
            <v>54234-Palma</v>
          </cell>
          <cell r="R265" t="str">
            <v>350 Miscoordination of protection devices</v>
          </cell>
        </row>
        <row r="266">
          <cell r="I266" t="str">
            <v>51214-Symsonia</v>
          </cell>
          <cell r="R266" t="str">
            <v>110 Maintenance</v>
          </cell>
        </row>
        <row r="267">
          <cell r="I267" t="str">
            <v>5003-Clinton Rd</v>
          </cell>
          <cell r="R267" t="str">
            <v>100 Construction</v>
          </cell>
        </row>
        <row r="268">
          <cell r="I268" t="str">
            <v>7802-Possum Trot</v>
          </cell>
          <cell r="R268" t="str">
            <v>999 Cause unknown</v>
          </cell>
        </row>
        <row r="269">
          <cell r="I269" t="str">
            <v>3202-Tiline</v>
          </cell>
          <cell r="R269" t="str">
            <v>100 Construction</v>
          </cell>
        </row>
        <row r="270">
          <cell r="I270" t="str">
            <v>5002-Old US 45</v>
          </cell>
          <cell r="R270" t="str">
            <v>110 Maintenance</v>
          </cell>
        </row>
        <row r="271">
          <cell r="I271" t="str">
            <v>4705-Slater</v>
          </cell>
          <cell r="R271" t="str">
            <v>800 Other</v>
          </cell>
        </row>
        <row r="272">
          <cell r="I272" t="str">
            <v>51214-Symsonia</v>
          </cell>
          <cell r="R272" t="str">
            <v>100 Construction</v>
          </cell>
        </row>
        <row r="273">
          <cell r="I273" t="str">
            <v>51214-Symsonia</v>
          </cell>
          <cell r="R273" t="str">
            <v>999 Cause unknown</v>
          </cell>
        </row>
        <row r="274">
          <cell r="I274" t="str">
            <v>28214-Hobbs Rd</v>
          </cell>
          <cell r="R274" t="str">
            <v>100 Construction</v>
          </cell>
        </row>
        <row r="275">
          <cell r="I275" t="str">
            <v>2902-Carneal Rd</v>
          </cell>
          <cell r="R275" t="str">
            <v>490 Maintenance, other</v>
          </cell>
        </row>
        <row r="276">
          <cell r="I276" t="str">
            <v>3902-US 60 West</v>
          </cell>
          <cell r="R276" t="str">
            <v>110 Maintenance</v>
          </cell>
        </row>
        <row r="277">
          <cell r="I277" t="str">
            <v>51214-Symsonia</v>
          </cell>
          <cell r="R277" t="str">
            <v>110 Maintenance</v>
          </cell>
        </row>
        <row r="278">
          <cell r="I278" t="str">
            <v>14244-Salem</v>
          </cell>
          <cell r="R278" t="str">
            <v>430 Tree failure from overhang or dead tree without ice/snow</v>
          </cell>
        </row>
        <row r="279">
          <cell r="I279" t="str">
            <v>15224-Pinckneyville</v>
          </cell>
          <cell r="R279" t="str">
            <v>100 Construction</v>
          </cell>
        </row>
        <row r="280">
          <cell r="I280" t="str">
            <v>3902-US 60 West</v>
          </cell>
          <cell r="R280" t="str">
            <v>100 Construction</v>
          </cell>
        </row>
        <row r="281">
          <cell r="I281" t="str">
            <v>14214-Hampton</v>
          </cell>
          <cell r="R281" t="str">
            <v>310 Installation fault</v>
          </cell>
        </row>
        <row r="282">
          <cell r="I282" t="str">
            <v>14254-Smithland</v>
          </cell>
          <cell r="R282" t="str">
            <v>300 Material or equipment fault/failure</v>
          </cell>
        </row>
        <row r="283">
          <cell r="I283" t="str">
            <v>14244-Salem</v>
          </cell>
          <cell r="R283" t="str">
            <v>300 Material or equipment fault/failure</v>
          </cell>
        </row>
        <row r="284">
          <cell r="I284" t="str">
            <v>3902-US 60 West</v>
          </cell>
          <cell r="R284" t="str">
            <v>110 Maintenance</v>
          </cell>
        </row>
        <row r="285">
          <cell r="I285" t="str">
            <v>51214-Symsonia</v>
          </cell>
          <cell r="R285" t="str">
            <v>110 Maintenance</v>
          </cell>
        </row>
        <row r="286">
          <cell r="I286" t="str">
            <v>3901-Airport</v>
          </cell>
          <cell r="R286" t="str">
            <v>110 Maintenance</v>
          </cell>
        </row>
        <row r="287">
          <cell r="I287" t="str">
            <v>3104-Ledbetter</v>
          </cell>
          <cell r="R287" t="str">
            <v>110 Maintenance</v>
          </cell>
        </row>
        <row r="288">
          <cell r="I288" t="str">
            <v>0504-Carrsville</v>
          </cell>
          <cell r="R288" t="str">
            <v>300 Material or equipment fault/failure</v>
          </cell>
        </row>
        <row r="289">
          <cell r="I289" t="str">
            <v>14254-Smithland</v>
          </cell>
          <cell r="R289" t="str">
            <v>999 Cause unknown</v>
          </cell>
        </row>
        <row r="290">
          <cell r="I290" t="str">
            <v>28224-Woodville Rd</v>
          </cell>
          <cell r="R290" t="str">
            <v>715 Farming Equipment</v>
          </cell>
        </row>
        <row r="291">
          <cell r="I291" t="str">
            <v>42214-Proform</v>
          </cell>
          <cell r="R291" t="str">
            <v>300 Material or equipment fault/failure</v>
          </cell>
        </row>
        <row r="292">
          <cell r="I292" t="str">
            <v>74224-Highland Ch Rd</v>
          </cell>
          <cell r="R292" t="str">
            <v>300 Material or equipment fault/failure</v>
          </cell>
        </row>
        <row r="293">
          <cell r="I293" t="str">
            <v>7802-Possum Trot</v>
          </cell>
          <cell r="R293" t="str">
            <v>630 Squirrel</v>
          </cell>
        </row>
        <row r="294">
          <cell r="I294" t="str">
            <v>51214-Symsonia</v>
          </cell>
          <cell r="R294" t="str">
            <v>110 Maintenance</v>
          </cell>
        </row>
        <row r="295">
          <cell r="I295" t="str">
            <v>5002-Old US 45</v>
          </cell>
          <cell r="R295" t="str">
            <v>430 Tree failure from overhang or dead tree without ice/snow</v>
          </cell>
        </row>
        <row r="296">
          <cell r="I296" t="str">
            <v>42244-Sharpe</v>
          </cell>
          <cell r="R296" t="str">
            <v>360 Other equipment installation/design</v>
          </cell>
        </row>
        <row r="297">
          <cell r="I297" t="str">
            <v>42244-Sharpe</v>
          </cell>
          <cell r="R297" t="str">
            <v>500 Lightning</v>
          </cell>
        </row>
        <row r="298">
          <cell r="I298" t="str">
            <v>4903-Cunningham</v>
          </cell>
          <cell r="R298" t="str">
            <v>500 Lightning</v>
          </cell>
        </row>
        <row r="299">
          <cell r="I299" t="str">
            <v>4302-Calvert Heights</v>
          </cell>
          <cell r="R299" t="str">
            <v>430 Tree failure from overhang or dead tree without ice/snow</v>
          </cell>
        </row>
        <row r="300">
          <cell r="I300" t="str">
            <v>4704-Wickliffe</v>
          </cell>
          <cell r="R300" t="str">
            <v>420 Tree growth</v>
          </cell>
        </row>
        <row r="301">
          <cell r="I301" t="str">
            <v>28214-Hobbs Rd</v>
          </cell>
          <cell r="R301" t="str">
            <v>999 Cause unknown</v>
          </cell>
        </row>
        <row r="302">
          <cell r="I302" t="str">
            <v>40234-Lydon Rd</v>
          </cell>
          <cell r="R302" t="str">
            <v>630 Squirrel</v>
          </cell>
        </row>
        <row r="303">
          <cell r="I303" t="str">
            <v>7805-Industrial Loop</v>
          </cell>
          <cell r="R303" t="str">
            <v>630 Squirrel</v>
          </cell>
        </row>
        <row r="304">
          <cell r="I304" t="str">
            <v>4302-Calvert Heights</v>
          </cell>
          <cell r="R304" t="str">
            <v>999 Cause unknown</v>
          </cell>
        </row>
        <row r="305">
          <cell r="I305" t="str">
            <v>28234-Kelley Rd</v>
          </cell>
          <cell r="R305" t="str">
            <v>999 Cause unknown</v>
          </cell>
        </row>
        <row r="306">
          <cell r="I306" t="str">
            <v>28234-Kelley Rd</v>
          </cell>
          <cell r="R306" t="str">
            <v>630 Squirrel</v>
          </cell>
        </row>
        <row r="307">
          <cell r="I307" t="str">
            <v>3202-Tiline</v>
          </cell>
          <cell r="R307" t="str">
            <v>430 Tree failure from overhang or dead tree without ice/snow</v>
          </cell>
        </row>
        <row r="308">
          <cell r="I308" t="str">
            <v>7605-Averitt GR #2</v>
          </cell>
          <cell r="R308" t="str">
            <v>100 Construction</v>
          </cell>
        </row>
        <row r="309">
          <cell r="I309" t="str">
            <v>4101-Ken Mar Rd</v>
          </cell>
          <cell r="R309" t="str">
            <v>430 Tree failure from overhang or dead tree without ice/snow</v>
          </cell>
        </row>
        <row r="310">
          <cell r="I310" t="str">
            <v>19224-Ragland</v>
          </cell>
          <cell r="R310" t="str">
            <v>300 Material or equipment fault/failure</v>
          </cell>
        </row>
        <row r="311">
          <cell r="I311" t="str">
            <v>6101-Lowes</v>
          </cell>
          <cell r="R311" t="str">
            <v>420 Tree growth</v>
          </cell>
        </row>
        <row r="312">
          <cell r="I312" t="str">
            <v>5002-Old US 45</v>
          </cell>
          <cell r="R312" t="str">
            <v>999 Cause unknown</v>
          </cell>
        </row>
        <row r="313">
          <cell r="I313" t="str">
            <v>6101-Lowes</v>
          </cell>
          <cell r="R313" t="str">
            <v>740 Public cuts tree</v>
          </cell>
        </row>
        <row r="314">
          <cell r="I314" t="str">
            <v>3002-Conrad Heights</v>
          </cell>
          <cell r="R314" t="str">
            <v>420 Tree growth</v>
          </cell>
        </row>
        <row r="315">
          <cell r="I315" t="str">
            <v>3204-Mitchell Store</v>
          </cell>
          <cell r="R315" t="str">
            <v>100 Construction</v>
          </cell>
        </row>
        <row r="316">
          <cell r="I316" t="str">
            <v>40224-Husbands Rd</v>
          </cell>
          <cell r="R316" t="str">
            <v>630 Squirrel</v>
          </cell>
        </row>
        <row r="317">
          <cell r="I317" t="str">
            <v>3902-US 60 West</v>
          </cell>
          <cell r="R317" t="str">
            <v>715 Farming Equipment</v>
          </cell>
        </row>
        <row r="318">
          <cell r="I318" t="str">
            <v>42244-Sharpe</v>
          </cell>
          <cell r="R318" t="str">
            <v>999 Cause unknown</v>
          </cell>
        </row>
        <row r="319">
          <cell r="I319" t="str">
            <v>14254-Smithland</v>
          </cell>
          <cell r="R319" t="str">
            <v>110 Maintenance</v>
          </cell>
        </row>
        <row r="320">
          <cell r="I320" t="str">
            <v>0501-Hampton South</v>
          </cell>
          <cell r="R320" t="str">
            <v>700 Customer-caused</v>
          </cell>
        </row>
        <row r="321">
          <cell r="I321" t="str">
            <v>42244-Sharpe</v>
          </cell>
          <cell r="R321" t="str">
            <v>300 Material or equipment fault/failure</v>
          </cell>
        </row>
        <row r="322">
          <cell r="I322" t="str">
            <v>14254-Smithland</v>
          </cell>
          <cell r="R322" t="str">
            <v>430 Tree failure from overhang or dead tree without ice/snow</v>
          </cell>
        </row>
        <row r="323">
          <cell r="I323" t="str">
            <v>4302-Calvert Heights</v>
          </cell>
          <cell r="R323" t="str">
            <v>630 Squirrel</v>
          </cell>
        </row>
        <row r="324">
          <cell r="I324" t="str">
            <v>51244-Freemont</v>
          </cell>
          <cell r="R324" t="str">
            <v>430 Tree failure from overhang or dead tree without ice/snow</v>
          </cell>
        </row>
        <row r="325">
          <cell r="I325" t="str">
            <v>51214-Symsonia</v>
          </cell>
          <cell r="R325" t="str">
            <v>100 Construction</v>
          </cell>
        </row>
        <row r="326">
          <cell r="I326" t="str">
            <v>51214-Symsonia</v>
          </cell>
          <cell r="R326" t="str">
            <v>690 Animal, other</v>
          </cell>
        </row>
        <row r="327">
          <cell r="I327" t="str">
            <v>7601-Iuka</v>
          </cell>
          <cell r="R327" t="str">
            <v>715 Farming Equipment</v>
          </cell>
        </row>
        <row r="328">
          <cell r="I328" t="str">
            <v>6104-Pottsville</v>
          </cell>
          <cell r="R328" t="str">
            <v>790 Public, other</v>
          </cell>
        </row>
        <row r="329">
          <cell r="I329" t="str">
            <v>51214-Symsonia</v>
          </cell>
          <cell r="R329" t="str">
            <v>110 Maintenance</v>
          </cell>
        </row>
        <row r="330">
          <cell r="I330" t="str">
            <v>51214-Symsonia</v>
          </cell>
          <cell r="R330" t="str">
            <v>800 Other</v>
          </cell>
        </row>
        <row r="331">
          <cell r="I331" t="str">
            <v>3002-Conrad Heights</v>
          </cell>
          <cell r="R331" t="str">
            <v>420 Tree growth</v>
          </cell>
        </row>
        <row r="332">
          <cell r="I332" t="str">
            <v>6104-Pottsville</v>
          </cell>
          <cell r="R332" t="str">
            <v>420 Tree growth</v>
          </cell>
        </row>
        <row r="333">
          <cell r="I333" t="str">
            <v>4902-Lovelaceville</v>
          </cell>
          <cell r="R333" t="str">
            <v>800 Other</v>
          </cell>
        </row>
        <row r="334">
          <cell r="I334" t="str">
            <v>28214-Hobbs Rd</v>
          </cell>
          <cell r="R334" t="str">
            <v>999 Cause unknown</v>
          </cell>
        </row>
        <row r="335">
          <cell r="I335" t="str">
            <v>7602-Smithland</v>
          </cell>
          <cell r="R335" t="str">
            <v>999 Cause unknown</v>
          </cell>
        </row>
        <row r="336">
          <cell r="I336" t="str">
            <v>4705-Slater</v>
          </cell>
          <cell r="R336" t="str">
            <v>999 Cause unknown</v>
          </cell>
        </row>
        <row r="337">
          <cell r="I337" t="str">
            <v>79214-Maxon Rd</v>
          </cell>
          <cell r="R337" t="str">
            <v>100 Construction</v>
          </cell>
        </row>
        <row r="338">
          <cell r="I338" t="str">
            <v>4703-Blandville</v>
          </cell>
          <cell r="R338" t="str">
            <v>500 Lightning</v>
          </cell>
        </row>
        <row r="339">
          <cell r="I339" t="str">
            <v>42244-Sharpe</v>
          </cell>
          <cell r="R339" t="str">
            <v>430 Tree failure from overhang or dead tree without ice/snow</v>
          </cell>
        </row>
        <row r="340">
          <cell r="I340" t="str">
            <v>42244-Sharpe</v>
          </cell>
          <cell r="R340" t="str">
            <v>430 Tree failure from overhang or dead tree without ice/snow</v>
          </cell>
        </row>
        <row r="341">
          <cell r="I341" t="str">
            <v>42244-Sharpe</v>
          </cell>
          <cell r="R341" t="str">
            <v>430 Tree failure from overhang or dead tree without ice/snow</v>
          </cell>
        </row>
        <row r="342">
          <cell r="I342" t="str">
            <v>5003-Clinton Rd</v>
          </cell>
          <cell r="R342" t="str">
            <v>430 Tree failure from overhang or dead tree without ice/snow</v>
          </cell>
        </row>
        <row r="343">
          <cell r="I343" t="str">
            <v>6102-US 45 Folsomdale</v>
          </cell>
          <cell r="R343" t="str">
            <v>999 Cause unknown</v>
          </cell>
        </row>
        <row r="344">
          <cell r="I344" t="str">
            <v>6102-US 45 Folsomdale</v>
          </cell>
          <cell r="R344" t="str">
            <v>999 Cause unknown</v>
          </cell>
        </row>
        <row r="345">
          <cell r="I345" t="str">
            <v>3201-Smithland</v>
          </cell>
          <cell r="R345" t="str">
            <v>110 Maintenance</v>
          </cell>
        </row>
        <row r="346">
          <cell r="I346" t="str">
            <v>28214-Hobbs Rd</v>
          </cell>
          <cell r="R346" t="str">
            <v>500 Lightning</v>
          </cell>
        </row>
        <row r="347">
          <cell r="I347" t="str">
            <v>14244-Salem</v>
          </cell>
          <cell r="R347" t="str">
            <v>500 Lightning</v>
          </cell>
        </row>
        <row r="348">
          <cell r="I348" t="str">
            <v>6104-Pottsville</v>
          </cell>
          <cell r="R348" t="str">
            <v>500 Lightning</v>
          </cell>
        </row>
        <row r="349">
          <cell r="I349" t="str">
            <v>40234-Lydon Rd</v>
          </cell>
          <cell r="R349" t="str">
            <v>430 Tree failure from overhang or dead tree without ice/snow</v>
          </cell>
        </row>
        <row r="350">
          <cell r="I350" t="str">
            <v>3204-Mitchell Store</v>
          </cell>
          <cell r="R350" t="str">
            <v>430 Tree failure from overhang or dead tree without ice/snow</v>
          </cell>
        </row>
        <row r="351">
          <cell r="I351" t="str">
            <v>6104-Pottsville</v>
          </cell>
          <cell r="R351" t="str">
            <v>999 Cause unknown</v>
          </cell>
        </row>
        <row r="352">
          <cell r="I352" t="str">
            <v>5002-Old US 45</v>
          </cell>
          <cell r="R352" t="str">
            <v>430 Tree failure from overhang or dead tree without ice/snow</v>
          </cell>
        </row>
        <row r="353">
          <cell r="I353" t="str">
            <v>4703-Blandville</v>
          </cell>
          <cell r="R353" t="str">
            <v>420 Tree growth</v>
          </cell>
        </row>
        <row r="354">
          <cell r="I354" t="str">
            <v>3104-Ledbetter</v>
          </cell>
          <cell r="R354" t="str">
            <v>999 Cause unknown</v>
          </cell>
        </row>
        <row r="355">
          <cell r="I355" t="str">
            <v>42244-Sharpe</v>
          </cell>
          <cell r="R355" t="str">
            <v>800 Other</v>
          </cell>
        </row>
        <row r="356">
          <cell r="I356" t="str">
            <v>19214-Monkeys Eyebrow</v>
          </cell>
          <cell r="R356" t="str">
            <v>800 Other</v>
          </cell>
        </row>
        <row r="357">
          <cell r="I357" t="str">
            <v>4303-Gilbertsville</v>
          </cell>
          <cell r="R357" t="str">
            <v>430 Tree failure from overhang or dead tree without ice/snow</v>
          </cell>
        </row>
        <row r="358">
          <cell r="I358" t="str">
            <v>3901-Airport</v>
          </cell>
          <cell r="R358" t="str">
            <v>110 Maintenance</v>
          </cell>
        </row>
        <row r="359">
          <cell r="I359" t="str">
            <v>5003-Clinton Rd</v>
          </cell>
          <cell r="R359" t="str">
            <v>100 Construction</v>
          </cell>
        </row>
        <row r="360">
          <cell r="I360" t="str">
            <v>4902-Lovelaceville</v>
          </cell>
          <cell r="R360" t="str">
            <v>430 Tree failure from overhang or dead tree without ice/snow</v>
          </cell>
        </row>
        <row r="361">
          <cell r="I361" t="str">
            <v>79214-Maxon Rd</v>
          </cell>
          <cell r="R361" t="str">
            <v>100 Construction</v>
          </cell>
        </row>
        <row r="362">
          <cell r="I362" t="str">
            <v>4704-Wickliffe</v>
          </cell>
          <cell r="R362" t="str">
            <v>630 Squirrel</v>
          </cell>
        </row>
        <row r="363">
          <cell r="I363" t="str">
            <v>4302-Calvert Heights</v>
          </cell>
          <cell r="R363" t="str">
            <v>630 Squirrel</v>
          </cell>
        </row>
        <row r="364">
          <cell r="I364" t="str">
            <v>7702-Hansen Rd</v>
          </cell>
          <cell r="R364" t="str">
            <v>420 Tree growth</v>
          </cell>
        </row>
        <row r="365">
          <cell r="I365" t="str">
            <v>3902-US 60 West</v>
          </cell>
          <cell r="R365" t="str">
            <v>110 Maintenance</v>
          </cell>
        </row>
        <row r="366">
          <cell r="I366" t="str">
            <v>26224-Oscar</v>
          </cell>
          <cell r="R366" t="str">
            <v>999 Cause unknown</v>
          </cell>
        </row>
        <row r="367">
          <cell r="I367" t="str">
            <v>19224-Ragland</v>
          </cell>
          <cell r="R367" t="str">
            <v>100 Construction</v>
          </cell>
        </row>
        <row r="368">
          <cell r="I368" t="str">
            <v>51214-Symsonia</v>
          </cell>
          <cell r="R368" t="str">
            <v>100 Construction</v>
          </cell>
        </row>
        <row r="369">
          <cell r="I369" t="str">
            <v>3201-Smithland</v>
          </cell>
          <cell r="R369" t="str">
            <v>100 Construction</v>
          </cell>
        </row>
        <row r="370">
          <cell r="I370" t="str">
            <v>5002-Old US 45</v>
          </cell>
          <cell r="R370" t="str">
            <v>100 Construction</v>
          </cell>
        </row>
        <row r="371">
          <cell r="I371" t="str">
            <v>5002-Old US 45</v>
          </cell>
          <cell r="R371" t="str">
            <v>110 Maintenance</v>
          </cell>
        </row>
        <row r="372">
          <cell r="I372" t="str">
            <v>3104-Ledbetter</v>
          </cell>
          <cell r="R372" t="str">
            <v>490 Maintenance, other</v>
          </cell>
        </row>
        <row r="373">
          <cell r="I373" t="str">
            <v>0505-Lola</v>
          </cell>
          <cell r="R373" t="str">
            <v>999 Cause unknown</v>
          </cell>
        </row>
        <row r="374">
          <cell r="I374" t="str">
            <v>4902-Lovelaceville</v>
          </cell>
          <cell r="R374" t="str">
            <v>100 Construction</v>
          </cell>
        </row>
        <row r="375">
          <cell r="I375" t="str">
            <v>4302-Calvert Heights</v>
          </cell>
          <cell r="R375" t="str">
            <v>630 Squirrel</v>
          </cell>
        </row>
        <row r="376">
          <cell r="I376" t="str">
            <v>51214-Symsonia</v>
          </cell>
          <cell r="R376" t="str">
            <v>600 Animal/bird</v>
          </cell>
        </row>
        <row r="377">
          <cell r="I377" t="str">
            <v>4303-Gilbertsville</v>
          </cell>
          <cell r="R377" t="str">
            <v>100 Construction</v>
          </cell>
        </row>
        <row r="378">
          <cell r="I378" t="str">
            <v>51224-McNeil Lane</v>
          </cell>
          <cell r="R378" t="str">
            <v>100 Construction</v>
          </cell>
        </row>
        <row r="379">
          <cell r="I379" t="str">
            <v>42244-Sharpe</v>
          </cell>
          <cell r="R379" t="str">
            <v>999 Cause unknown</v>
          </cell>
        </row>
        <row r="380">
          <cell r="I380" t="str">
            <v>3201-Smithland</v>
          </cell>
          <cell r="R380" t="str">
            <v>430 Tree failure from overhang or dead tree without ice/snow</v>
          </cell>
        </row>
        <row r="381">
          <cell r="I381" t="str">
            <v>3201-Smithland</v>
          </cell>
          <cell r="R381" t="str">
            <v>430 Tree failure from overhang or dead tree without ice/snow</v>
          </cell>
        </row>
        <row r="382">
          <cell r="I382" t="str">
            <v>51214-Symsonia</v>
          </cell>
          <cell r="R382" t="str">
            <v>630 Squirrel</v>
          </cell>
        </row>
        <row r="383">
          <cell r="I383" t="str">
            <v>4705-Slater</v>
          </cell>
          <cell r="R383" t="str">
            <v>800 Other</v>
          </cell>
        </row>
        <row r="384">
          <cell r="I384" t="str">
            <v>4901-Blandville</v>
          </cell>
          <cell r="R384" t="str">
            <v>800 Other</v>
          </cell>
        </row>
        <row r="385">
          <cell r="I385" t="str">
            <v>4901-Blandville</v>
          </cell>
          <cell r="R385" t="str">
            <v>999 Cause unknown</v>
          </cell>
        </row>
        <row r="386">
          <cell r="I386" t="str">
            <v>5002-Old US 45</v>
          </cell>
          <cell r="R386" t="str">
            <v>999 Cause unknown</v>
          </cell>
        </row>
        <row r="387">
          <cell r="I387" t="str">
            <v>4901-Blandville</v>
          </cell>
          <cell r="R387" t="str">
            <v>300 Material or equipment fault/failure</v>
          </cell>
        </row>
        <row r="388">
          <cell r="I388" t="str">
            <v>42244-Sharpe</v>
          </cell>
          <cell r="R388" t="str">
            <v>690 Animal, other</v>
          </cell>
        </row>
        <row r="389">
          <cell r="I389" t="str">
            <v>4903-Cunningham</v>
          </cell>
          <cell r="R389" t="str">
            <v>800 Other</v>
          </cell>
        </row>
        <row r="390">
          <cell r="I390" t="str">
            <v>3002-Conrad Heights</v>
          </cell>
          <cell r="R390" t="str">
            <v>300 Material or equipment fault/failure</v>
          </cell>
        </row>
        <row r="391">
          <cell r="I391" t="str">
            <v>19214-Monkeys Eyebrow</v>
          </cell>
          <cell r="R391" t="str">
            <v>420 Tree growth</v>
          </cell>
        </row>
        <row r="392">
          <cell r="I392" t="str">
            <v>19224-Ragland</v>
          </cell>
          <cell r="R392" t="str">
            <v>500 Lightning</v>
          </cell>
        </row>
        <row r="393">
          <cell r="I393" t="str">
            <v>40234-Lydon Rd</v>
          </cell>
          <cell r="R393" t="str">
            <v>800 Other</v>
          </cell>
        </row>
        <row r="394">
          <cell r="I394" t="str">
            <v>79214-Maxon Rd</v>
          </cell>
          <cell r="R394" t="str">
            <v>999 Cause unknown</v>
          </cell>
        </row>
        <row r="395">
          <cell r="I395" t="str">
            <v>42234-Possum Trot</v>
          </cell>
          <cell r="R395" t="str">
            <v>630 Squirrel</v>
          </cell>
        </row>
        <row r="396">
          <cell r="I396" t="str">
            <v>74234-Info Age Park</v>
          </cell>
          <cell r="R396" t="str">
            <v>300 Material or equipment fault/failure</v>
          </cell>
        </row>
        <row r="397">
          <cell r="I397" t="str">
            <v>5002-Old US 45</v>
          </cell>
          <cell r="R397" t="str">
            <v>999 Cause unknown</v>
          </cell>
        </row>
        <row r="398">
          <cell r="I398" t="str">
            <v>4302-Calvert Heights</v>
          </cell>
          <cell r="R398" t="str">
            <v>600 Animal/bird</v>
          </cell>
        </row>
        <row r="399">
          <cell r="I399" t="str">
            <v>4903-Cunningham</v>
          </cell>
          <cell r="R399" t="str">
            <v>430 Tree failure from overhang or dead tree without ice/snow</v>
          </cell>
        </row>
        <row r="400">
          <cell r="I400" t="str">
            <v>14254-Smithland</v>
          </cell>
          <cell r="R400" t="str">
            <v>500 Lightning</v>
          </cell>
        </row>
        <row r="401">
          <cell r="I401" t="str">
            <v>14244-Salem</v>
          </cell>
          <cell r="R401" t="str">
            <v>500 Lightning</v>
          </cell>
        </row>
        <row r="402">
          <cell r="I402" t="str">
            <v>7702-Hansen Rd</v>
          </cell>
          <cell r="R402" t="str">
            <v>430 Tree failure from overhang or dead tree without ice/snow</v>
          </cell>
        </row>
        <row r="403">
          <cell r="I403" t="str">
            <v>14254-Smithland</v>
          </cell>
          <cell r="R403" t="str">
            <v>500 Lightning</v>
          </cell>
        </row>
        <row r="404">
          <cell r="I404" t="str">
            <v>42244-Sharpe</v>
          </cell>
          <cell r="R404" t="str">
            <v>500 Lightning</v>
          </cell>
        </row>
        <row r="405">
          <cell r="I405" t="str">
            <v>6104-Pottsville</v>
          </cell>
          <cell r="R405" t="str">
            <v>999 Cause unknown</v>
          </cell>
        </row>
        <row r="406">
          <cell r="I406" t="str">
            <v>3902-US 60 West</v>
          </cell>
          <cell r="R406" t="str">
            <v>600 Animal/bird</v>
          </cell>
        </row>
        <row r="407">
          <cell r="I407" t="str">
            <v>5002-Old US 45</v>
          </cell>
          <cell r="R407" t="str">
            <v>100 Construction</v>
          </cell>
        </row>
        <row r="408">
          <cell r="I408" t="str">
            <v>6104-Pottsville</v>
          </cell>
          <cell r="R408" t="str">
            <v>999 Cause unknown</v>
          </cell>
        </row>
        <row r="409">
          <cell r="I409" t="str">
            <v>42244-Sharpe</v>
          </cell>
          <cell r="R409" t="str">
            <v>800 Other</v>
          </cell>
        </row>
        <row r="410">
          <cell r="I410" t="str">
            <v>6104-Pottsville</v>
          </cell>
          <cell r="R410" t="str">
            <v>600 Animal/bird</v>
          </cell>
        </row>
        <row r="411">
          <cell r="I411" t="str">
            <v>3002-Conrad Heights</v>
          </cell>
          <cell r="R411" t="str">
            <v>430 Tree failure from overhang or dead tree without ice/snow</v>
          </cell>
        </row>
        <row r="412">
          <cell r="I412" t="str">
            <v>3002-Conrad Heights</v>
          </cell>
          <cell r="R412" t="str">
            <v>430 Tree failure from overhang or dead tree without ice/snow</v>
          </cell>
        </row>
        <row r="413">
          <cell r="I413" t="str">
            <v>51224-McNeil Lane</v>
          </cell>
          <cell r="R413" t="str">
            <v>430 Tree failure from overhang or dead tree without ice/snow</v>
          </cell>
        </row>
        <row r="414">
          <cell r="I414" t="str">
            <v>4902-Lovelaceville</v>
          </cell>
          <cell r="R414" t="str">
            <v>430 Tree failure from overhang or dead tree without ice/snow</v>
          </cell>
        </row>
        <row r="415">
          <cell r="I415" t="str">
            <v>4902-Lovelaceville</v>
          </cell>
          <cell r="R415" t="str">
            <v>430 Tree failure from overhang or dead tree without ice/snow</v>
          </cell>
        </row>
        <row r="416">
          <cell r="I416" t="str">
            <v>15224-Pinckneyville</v>
          </cell>
          <cell r="R416" t="str">
            <v>430 Tree failure from overhang or dead tree without ice/snow</v>
          </cell>
        </row>
        <row r="417">
          <cell r="I417" t="str">
            <v>6101-Lowes</v>
          </cell>
          <cell r="R417" t="str">
            <v>999 Cause unknown</v>
          </cell>
        </row>
        <row r="418">
          <cell r="I418" t="str">
            <v>51254-Bonds Rd</v>
          </cell>
          <cell r="R418" t="str">
            <v>999 Cause unknown</v>
          </cell>
        </row>
        <row r="419">
          <cell r="I419" t="str">
            <v>26214-Damrons</v>
          </cell>
          <cell r="R419" t="str">
            <v>600 Animal/bird</v>
          </cell>
        </row>
        <row r="420">
          <cell r="I420" t="str">
            <v>40224-Husbands Rd</v>
          </cell>
          <cell r="R420" t="str">
            <v>630 Squirrel</v>
          </cell>
        </row>
        <row r="421">
          <cell r="I421" t="str">
            <v>14254-Smithland</v>
          </cell>
          <cell r="R421" t="str">
            <v>999 Cause unknown</v>
          </cell>
        </row>
        <row r="422">
          <cell r="I422" t="str">
            <v>42244-Sharpe</v>
          </cell>
          <cell r="R422" t="str">
            <v>430 Tree failure from overhang or dead tree without ice/snow</v>
          </cell>
        </row>
        <row r="423">
          <cell r="I423" t="str">
            <v>3204-Mitchell Store</v>
          </cell>
          <cell r="R423" t="str">
            <v>110 Maintenance</v>
          </cell>
        </row>
        <row r="424">
          <cell r="I424" t="str">
            <v>54214-Hwy 95</v>
          </cell>
          <cell r="R424" t="str">
            <v>190 Other planned</v>
          </cell>
        </row>
        <row r="425">
          <cell r="I425" t="str">
            <v>54214-Hwy 95</v>
          </cell>
          <cell r="R425" t="str">
            <v>190 Other planned</v>
          </cell>
        </row>
        <row r="426">
          <cell r="I426" t="str">
            <v>3904-Roy Lee Rd</v>
          </cell>
          <cell r="R426" t="str">
            <v>110 Maintenance</v>
          </cell>
        </row>
        <row r="427">
          <cell r="I427" t="str">
            <v>7602-Smithland</v>
          </cell>
          <cell r="R427" t="str">
            <v>420 Tree growth</v>
          </cell>
        </row>
        <row r="428">
          <cell r="I428" t="str">
            <v>28214-Hobbs Rd</v>
          </cell>
          <cell r="R428" t="str">
            <v>590 Weather, other</v>
          </cell>
        </row>
        <row r="429">
          <cell r="I429" t="str">
            <v>4104-Walker Boat Yard</v>
          </cell>
          <cell r="R429" t="str">
            <v>500 Lightning</v>
          </cell>
        </row>
        <row r="430">
          <cell r="I430" t="str">
            <v>4705-Slater</v>
          </cell>
          <cell r="R430" t="str">
            <v>500 Lightning</v>
          </cell>
        </row>
        <row r="431">
          <cell r="I431" t="str">
            <v>28214-Hobbs Rd</v>
          </cell>
          <cell r="R431" t="str">
            <v>430 Tree failure from overhang or dead tree without ice/snow</v>
          </cell>
        </row>
        <row r="432">
          <cell r="I432" t="str">
            <v>4901-Blandville</v>
          </cell>
          <cell r="R432" t="str">
            <v>500 Lightning</v>
          </cell>
        </row>
        <row r="433">
          <cell r="I433" t="str">
            <v>6103-Melber</v>
          </cell>
          <cell r="R433" t="str">
            <v>430 Tree failure from overhang or dead tree without ice/snow</v>
          </cell>
        </row>
        <row r="434">
          <cell r="I434" t="str">
            <v>2902-Carneal Rd</v>
          </cell>
          <cell r="R434" t="str">
            <v>430 Tree failure from overhang or dead tree without ice/snow</v>
          </cell>
        </row>
        <row r="435">
          <cell r="I435" t="str">
            <v>4703-Blandville</v>
          </cell>
          <cell r="R435" t="str">
            <v>430 Tree failure from overhang or dead tree without ice/snow</v>
          </cell>
        </row>
        <row r="436">
          <cell r="I436" t="str">
            <v>7702-Hansen Rd</v>
          </cell>
          <cell r="R436" t="str">
            <v>430 Tree failure from overhang or dead tree without ice/snow</v>
          </cell>
        </row>
        <row r="437">
          <cell r="I437" t="str">
            <v>7702-Hansen Rd</v>
          </cell>
          <cell r="R437" t="str">
            <v>430 Tree failure from overhang or dead tree without ice/snow</v>
          </cell>
        </row>
        <row r="438">
          <cell r="I438" t="str">
            <v>4903-Cunningham</v>
          </cell>
          <cell r="R438" t="str">
            <v>500 Lightning</v>
          </cell>
        </row>
        <row r="439">
          <cell r="I439" t="str">
            <v>3902-US 60 West</v>
          </cell>
          <cell r="R439" t="str">
            <v>500 Lightning</v>
          </cell>
        </row>
        <row r="440">
          <cell r="I440" t="str">
            <v>5003-Clinton Rd</v>
          </cell>
          <cell r="R440" t="str">
            <v>420 Tree growth</v>
          </cell>
        </row>
        <row r="441">
          <cell r="I441" t="str">
            <v>2902-Carneal Rd</v>
          </cell>
          <cell r="R441" t="str">
            <v>999 Cause unknown</v>
          </cell>
        </row>
        <row r="442">
          <cell r="I442" t="str">
            <v>2902-Carneal Rd</v>
          </cell>
          <cell r="R442" t="str">
            <v>420 Tree growth</v>
          </cell>
        </row>
        <row r="443">
          <cell r="I443" t="str">
            <v>28224-Woodville Rd</v>
          </cell>
          <cell r="R443" t="str">
            <v>999 Cause unknown</v>
          </cell>
        </row>
        <row r="444">
          <cell r="I444" t="str">
            <v>4903-Cunningham</v>
          </cell>
          <cell r="R444" t="str">
            <v>430 Tree failure from overhang or dead tree without ice/snow</v>
          </cell>
        </row>
        <row r="445">
          <cell r="I445" t="str">
            <v>6104-Pottsville</v>
          </cell>
          <cell r="R445" t="str">
            <v>999 Cause unknown</v>
          </cell>
        </row>
        <row r="446">
          <cell r="I446" t="str">
            <v>6104-Pottsville</v>
          </cell>
          <cell r="R446" t="str">
            <v>600 Animal/bird</v>
          </cell>
        </row>
        <row r="447">
          <cell r="I447" t="str">
            <v>28214-Hobbs Rd</v>
          </cell>
          <cell r="R447" t="str">
            <v>600 Animal/bird</v>
          </cell>
        </row>
        <row r="448">
          <cell r="I448" t="str">
            <v>5002-Old US 45</v>
          </cell>
          <cell r="R448" t="str">
            <v>100 Construction</v>
          </cell>
        </row>
        <row r="449">
          <cell r="I449" t="str">
            <v>54234-Palma</v>
          </cell>
          <cell r="R449" t="str">
            <v>110 Maintenance</v>
          </cell>
        </row>
        <row r="450">
          <cell r="I450" t="str">
            <v>4705-Slater</v>
          </cell>
          <cell r="R450" t="str">
            <v>800 Other</v>
          </cell>
        </row>
        <row r="451">
          <cell r="I451" t="str">
            <v>7802-Possum Trot</v>
          </cell>
          <cell r="R451" t="str">
            <v>999 Cause unknown</v>
          </cell>
        </row>
        <row r="452">
          <cell r="I452" t="str">
            <v>4104-Walker Boat Yard</v>
          </cell>
          <cell r="R452" t="str">
            <v>430 Tree failure from overhang or dead tree without ice/snow</v>
          </cell>
        </row>
        <row r="453">
          <cell r="I453" t="str">
            <v>47214-Hinkleville</v>
          </cell>
          <cell r="R453" t="str">
            <v>715 Farming Equipment</v>
          </cell>
        </row>
        <row r="454">
          <cell r="I454" t="str">
            <v>5002-Old US 45</v>
          </cell>
          <cell r="R454" t="str">
            <v>110 Maintenance</v>
          </cell>
        </row>
        <row r="455">
          <cell r="I455" t="str">
            <v>3901-Airport</v>
          </cell>
          <cell r="R455" t="str">
            <v>100 Construction</v>
          </cell>
        </row>
        <row r="456">
          <cell r="I456" t="str">
            <v>42244-Sharpe</v>
          </cell>
          <cell r="R456" t="str">
            <v>630 Squirrel</v>
          </cell>
        </row>
        <row r="457">
          <cell r="I457" t="str">
            <v>51214-Symsonia</v>
          </cell>
          <cell r="R457" t="str">
            <v>100 Construction</v>
          </cell>
        </row>
        <row r="458">
          <cell r="I458" t="str">
            <v>6103-Melber</v>
          </cell>
          <cell r="R458" t="str">
            <v>430 Tree failure from overhang or dead tree without ice/snow</v>
          </cell>
        </row>
        <row r="459">
          <cell r="I459" t="str">
            <v>40234-Lydon Rd</v>
          </cell>
          <cell r="R459" t="str">
            <v>999 Cause unknown</v>
          </cell>
        </row>
        <row r="460">
          <cell r="I460" t="str">
            <v>47214-Hinkleville</v>
          </cell>
          <cell r="R460" t="str">
            <v>600 Animal/bird</v>
          </cell>
        </row>
        <row r="461">
          <cell r="I461" t="str">
            <v>2901-High Point</v>
          </cell>
          <cell r="R461" t="str">
            <v>999 Cause unknown</v>
          </cell>
        </row>
        <row r="462">
          <cell r="I462" t="str">
            <v>40234-Lydon Rd</v>
          </cell>
          <cell r="R462" t="str">
            <v>430 Tree failure from overhang or dead tree without ice/snow</v>
          </cell>
        </row>
        <row r="463">
          <cell r="I463" t="str">
            <v>4703-Blandville</v>
          </cell>
          <cell r="R463" t="str">
            <v>430 Tree failure from overhang or dead tree without ice/snow</v>
          </cell>
        </row>
        <row r="464">
          <cell r="I464" t="str">
            <v>47214-Hinkleville</v>
          </cell>
          <cell r="R464" t="str">
            <v>430 Tree failure from overhang or dead tree without ice/snow</v>
          </cell>
        </row>
        <row r="465">
          <cell r="I465" t="str">
            <v>4705-Slater</v>
          </cell>
          <cell r="R465" t="str">
            <v>430 Tree failure from overhang or dead tree without ice/snow</v>
          </cell>
        </row>
        <row r="466">
          <cell r="I466" t="str">
            <v>4704-Wickliffe</v>
          </cell>
          <cell r="R466" t="str">
            <v>430 Tree failure from overhang or dead tree without ice/snow</v>
          </cell>
        </row>
        <row r="467">
          <cell r="I467" t="str">
            <v>47214-Hinkleville</v>
          </cell>
          <cell r="R467" t="str">
            <v>430 Tree failure from overhang or dead tree without ice/snow</v>
          </cell>
        </row>
        <row r="468">
          <cell r="I468" t="str">
            <v>7702-Hansen Rd</v>
          </cell>
          <cell r="R468" t="str">
            <v>430 Tree failure from overhang or dead tree without ice/snow</v>
          </cell>
        </row>
        <row r="469">
          <cell r="I469" t="str">
            <v>26224-Oscar</v>
          </cell>
          <cell r="R469" t="str">
            <v>500 Lightning</v>
          </cell>
        </row>
        <row r="470">
          <cell r="I470" t="str">
            <v>3902-US 60 West</v>
          </cell>
          <cell r="R470" t="str">
            <v>500 Lightning</v>
          </cell>
        </row>
        <row r="471">
          <cell r="I471" t="str">
            <v>3904-Roy Lee Rd</v>
          </cell>
          <cell r="R471" t="str">
            <v>490 Maintenance, other</v>
          </cell>
        </row>
        <row r="472">
          <cell r="I472" t="str">
            <v>5002-Old US 45</v>
          </cell>
          <cell r="R472" t="str">
            <v>490 Maintenance, other</v>
          </cell>
        </row>
        <row r="473">
          <cell r="I473" t="str">
            <v>3002-Conrad Heights</v>
          </cell>
          <cell r="R473" t="str">
            <v>490 Maintenance, other</v>
          </cell>
        </row>
        <row r="474">
          <cell r="I474" t="str">
            <v>40234-Lydon Rd</v>
          </cell>
          <cell r="R474" t="str">
            <v>800 Other</v>
          </cell>
        </row>
        <row r="475">
          <cell r="I475" t="str">
            <v>4705-Slater</v>
          </cell>
          <cell r="R475" t="str">
            <v>800 Other</v>
          </cell>
        </row>
        <row r="476">
          <cell r="I476" t="str">
            <v>6104-Pottsville</v>
          </cell>
          <cell r="R476" t="str">
            <v>999 Cause unknown</v>
          </cell>
        </row>
        <row r="477">
          <cell r="I477" t="str">
            <v>4902-Lovelaceville</v>
          </cell>
          <cell r="R477" t="str">
            <v>100 Construction</v>
          </cell>
        </row>
        <row r="478">
          <cell r="I478" t="str">
            <v>4902-Lovelaceville</v>
          </cell>
          <cell r="R478" t="str">
            <v>420 Tree growth</v>
          </cell>
        </row>
        <row r="479">
          <cell r="I479" t="str">
            <v>42244-Sharpe</v>
          </cell>
          <cell r="R479" t="str">
            <v>300 Material or equipment fault/failure</v>
          </cell>
        </row>
        <row r="480">
          <cell r="I480" t="str">
            <v>5002-Old US 45</v>
          </cell>
          <cell r="R480" t="str">
            <v>430 Tree failure from overhang or dead tree without ice/snow</v>
          </cell>
        </row>
        <row r="481">
          <cell r="I481" t="str">
            <v>3002-Conrad Heights</v>
          </cell>
          <cell r="R481" t="str">
            <v>500 Lightning</v>
          </cell>
        </row>
        <row r="482">
          <cell r="I482" t="str">
            <v>51214-Symsonia</v>
          </cell>
          <cell r="R482" t="str">
            <v>500 Lightning</v>
          </cell>
        </row>
        <row r="483">
          <cell r="I483" t="str">
            <v>3104-Ledbetter</v>
          </cell>
          <cell r="R483" t="str">
            <v>630 Squirrel</v>
          </cell>
        </row>
        <row r="484">
          <cell r="I484" t="str">
            <v>4902-Lovelaceville</v>
          </cell>
          <cell r="R484" t="str">
            <v>110 Maintenance</v>
          </cell>
        </row>
        <row r="485">
          <cell r="I485" t="str">
            <v>26224-Oscar</v>
          </cell>
          <cell r="R485" t="str">
            <v>999 Cause unknown</v>
          </cell>
        </row>
        <row r="486">
          <cell r="I486" t="str">
            <v>79224-Express</v>
          </cell>
          <cell r="R486" t="str">
            <v>420 Tree growth</v>
          </cell>
        </row>
        <row r="487">
          <cell r="I487" t="str">
            <v>3902-US 60 West</v>
          </cell>
          <cell r="R487" t="str">
            <v>500 Lightning</v>
          </cell>
        </row>
        <row r="488">
          <cell r="I488" t="str">
            <v>3102-US 60 East</v>
          </cell>
          <cell r="R488" t="str">
            <v>430 Tree failure from overhang or dead tree without ice/snow</v>
          </cell>
        </row>
        <row r="489">
          <cell r="I489" t="str">
            <v>7605-Averitt GR #2</v>
          </cell>
          <cell r="R489" t="str">
            <v>420 Tree growth</v>
          </cell>
        </row>
        <row r="490">
          <cell r="I490" t="str">
            <v>6101-Lowes</v>
          </cell>
          <cell r="R490" t="str">
            <v>100 Construction</v>
          </cell>
        </row>
        <row r="491">
          <cell r="I491" t="str">
            <v>7602-Smithland</v>
          </cell>
          <cell r="R491" t="str">
            <v>100 Construction</v>
          </cell>
        </row>
        <row r="492">
          <cell r="I492" t="str">
            <v>26224-Oscar</v>
          </cell>
          <cell r="R492" t="str">
            <v>600 Animal/bird</v>
          </cell>
        </row>
        <row r="493">
          <cell r="I493" t="str">
            <v>3202-Tiline</v>
          </cell>
          <cell r="R493" t="str">
            <v>100 Construction</v>
          </cell>
        </row>
        <row r="494">
          <cell r="I494" t="str">
            <v>3901-Airport</v>
          </cell>
          <cell r="R494" t="str">
            <v>100 Construction</v>
          </cell>
        </row>
        <row r="495">
          <cell r="I495" t="str">
            <v>3904-Roy Lee Rd</v>
          </cell>
          <cell r="R495" t="str">
            <v>600 Animal/bird</v>
          </cell>
        </row>
        <row r="496">
          <cell r="I496" t="str">
            <v>5002-Old US 45</v>
          </cell>
          <cell r="R496" t="str">
            <v>100 Construction</v>
          </cell>
        </row>
        <row r="497">
          <cell r="I497" t="str">
            <v>0501-Hampton South</v>
          </cell>
          <cell r="R497" t="str">
            <v>300 Material or equipment fault/failure</v>
          </cell>
        </row>
        <row r="498">
          <cell r="I498" t="str">
            <v>0504-Carrsville</v>
          </cell>
          <cell r="R498" t="str">
            <v>430 Tree failure from overhang or dead tree without ice/snow</v>
          </cell>
        </row>
        <row r="499">
          <cell r="I499" t="str">
            <v>5002-Old US 45</v>
          </cell>
          <cell r="R499" t="str">
            <v>600 Animal/bird</v>
          </cell>
        </row>
        <row r="500">
          <cell r="I500" t="str">
            <v>51214-Symsonia</v>
          </cell>
          <cell r="R500" t="str">
            <v>600 Animal/bird</v>
          </cell>
        </row>
        <row r="501">
          <cell r="I501" t="str">
            <v>5002-Old US 45</v>
          </cell>
          <cell r="R501" t="str">
            <v>360 Other equipment installation/design</v>
          </cell>
        </row>
        <row r="502">
          <cell r="I502" t="str">
            <v>0504-Carrsville</v>
          </cell>
          <cell r="R502" t="str">
            <v>100 Construction</v>
          </cell>
        </row>
        <row r="503">
          <cell r="I503" t="str">
            <v>5002-Old US 45</v>
          </cell>
          <cell r="R503" t="str">
            <v>110 Maintenance</v>
          </cell>
        </row>
        <row r="504">
          <cell r="I504" t="str">
            <v>15224-Pinckneyville</v>
          </cell>
          <cell r="R504" t="str">
            <v>420 Tree growth</v>
          </cell>
        </row>
        <row r="505">
          <cell r="I505" t="str">
            <v>4302-Calvert Heights</v>
          </cell>
          <cell r="R505" t="str">
            <v>999 Cause unknown</v>
          </cell>
        </row>
        <row r="506">
          <cell r="I506" t="str">
            <v>5001-Browns Plating</v>
          </cell>
          <cell r="R506" t="str">
            <v>999 Cause unknown</v>
          </cell>
        </row>
        <row r="507">
          <cell r="I507" t="str">
            <v>3104-Ledbetter</v>
          </cell>
          <cell r="R507" t="str">
            <v>999 Cause unknown</v>
          </cell>
        </row>
        <row r="508">
          <cell r="I508" t="str">
            <v>47214-Hinkleville</v>
          </cell>
          <cell r="R508" t="str">
            <v>430 Tree failure from overhang or dead tree without ice/snow</v>
          </cell>
        </row>
        <row r="509">
          <cell r="I509" t="str">
            <v>3902-US 60 West</v>
          </cell>
          <cell r="R509" t="str">
            <v>999 Cause unknown</v>
          </cell>
        </row>
        <row r="510">
          <cell r="I510" t="str">
            <v>51214-Symsonia</v>
          </cell>
          <cell r="R510" t="str">
            <v>110 Maintenance</v>
          </cell>
        </row>
        <row r="511">
          <cell r="I511" t="str">
            <v>51214-Symsonia</v>
          </cell>
          <cell r="R511" t="str">
            <v>110 Maintenance</v>
          </cell>
        </row>
        <row r="512">
          <cell r="I512" t="str">
            <v>54224-Draffenville</v>
          </cell>
          <cell r="R512" t="str">
            <v>110 Maintenance</v>
          </cell>
        </row>
        <row r="513">
          <cell r="I513" t="str">
            <v>3904-Roy Lee Rd</v>
          </cell>
          <cell r="R513" t="str">
            <v>110 Maintenance</v>
          </cell>
        </row>
        <row r="514">
          <cell r="I514" t="str">
            <v>7601-Iuka</v>
          </cell>
          <cell r="R514" t="str">
            <v>110 Maintenance</v>
          </cell>
        </row>
        <row r="515">
          <cell r="I515" t="str">
            <v>7803-Hwy 95</v>
          </cell>
          <cell r="R515" t="str">
            <v>110 Maintenance</v>
          </cell>
        </row>
        <row r="516">
          <cell r="I516" t="str">
            <v>3904-Roy Lee Rd</v>
          </cell>
          <cell r="R516" t="str">
            <v>110 Maintenance</v>
          </cell>
        </row>
        <row r="517">
          <cell r="I517" t="str">
            <v>4101-Ken Mar Rd</v>
          </cell>
          <cell r="R517" t="str">
            <v>600 Animal/bird</v>
          </cell>
        </row>
        <row r="518">
          <cell r="I518" t="str">
            <v>6104-Pottsville</v>
          </cell>
          <cell r="R518" t="str">
            <v>600 Animal/bird</v>
          </cell>
        </row>
        <row r="519">
          <cell r="I519" t="str">
            <v>3901-Airport</v>
          </cell>
          <cell r="R519" t="str">
            <v>110 Maintenance</v>
          </cell>
        </row>
        <row r="520">
          <cell r="I520" t="str">
            <v>6101-Lowes</v>
          </cell>
          <cell r="R520" t="str">
            <v>110 Maintenance</v>
          </cell>
        </row>
        <row r="521">
          <cell r="I521" t="str">
            <v>3902-US 60 West</v>
          </cell>
          <cell r="R521" t="str">
            <v>490 Maintenance, other</v>
          </cell>
        </row>
        <row r="522">
          <cell r="I522" t="str">
            <v>4705-Slater</v>
          </cell>
          <cell r="R522" t="str">
            <v>490 Maintenance, other</v>
          </cell>
        </row>
        <row r="523">
          <cell r="I523" t="str">
            <v>19214-Monkeys Eyebrow</v>
          </cell>
          <cell r="R523" t="str">
            <v>430 Tree failure from overhang or dead tree without ice/snow</v>
          </cell>
        </row>
        <row r="524">
          <cell r="I524" t="str">
            <v>3901-Airport</v>
          </cell>
          <cell r="R524" t="str">
            <v>110 Maintenance</v>
          </cell>
        </row>
        <row r="525">
          <cell r="I525" t="str">
            <v>6104-Pottsville</v>
          </cell>
          <cell r="R525" t="str">
            <v>420 Tree growth</v>
          </cell>
        </row>
        <row r="526">
          <cell r="I526" t="str">
            <v>6104-Pottsville</v>
          </cell>
          <cell r="R526" t="str">
            <v>110 Maintenance</v>
          </cell>
        </row>
        <row r="527">
          <cell r="I527" t="str">
            <v>40234-Lydon Rd</v>
          </cell>
          <cell r="R527" t="str">
            <v>430 Tree failure from overhang or dead tree without ice/snow</v>
          </cell>
        </row>
        <row r="528">
          <cell r="I528" t="str">
            <v>4505-Vulcan 2 Hwy 62</v>
          </cell>
          <cell r="R528" t="str">
            <v>600 Animal/bird</v>
          </cell>
        </row>
        <row r="529">
          <cell r="I529" t="str">
            <v>6104-Pottsville</v>
          </cell>
          <cell r="R529" t="str">
            <v>430 Tree failure from overhang or dead tree without ice/snow</v>
          </cell>
        </row>
        <row r="530">
          <cell r="I530" t="str">
            <v>51214-Symsonia</v>
          </cell>
          <cell r="R530" t="str">
            <v>430 Tree failure from overhang or dead tree without ice/snow</v>
          </cell>
        </row>
        <row r="531">
          <cell r="I531" t="str">
            <v>54234-Palma</v>
          </cell>
          <cell r="R531" t="str">
            <v>490 Maintenance, other</v>
          </cell>
        </row>
        <row r="532">
          <cell r="I532" t="str">
            <v>4303-Gilbertsville</v>
          </cell>
          <cell r="R532" t="str">
            <v>490 Maintenance, other</v>
          </cell>
        </row>
        <row r="533">
          <cell r="I533" t="str">
            <v>42244-Sharpe</v>
          </cell>
          <cell r="R533" t="str">
            <v>420 Tree growth</v>
          </cell>
        </row>
        <row r="534">
          <cell r="I534" t="str">
            <v>19214-Monkeys Eyebrow</v>
          </cell>
          <cell r="R534" t="str">
            <v>430 Tree failure from overhang or dead tree without ice/snow</v>
          </cell>
        </row>
        <row r="535">
          <cell r="I535" t="str">
            <v>19214-Monkeys Eyebrow</v>
          </cell>
          <cell r="R535" t="str">
            <v>300 Material or equipment fault/failure</v>
          </cell>
        </row>
        <row r="536">
          <cell r="I536" t="str">
            <v>4303-Gilbertsville</v>
          </cell>
          <cell r="R536" t="str">
            <v>500 Lightning</v>
          </cell>
        </row>
        <row r="537">
          <cell r="I537" t="str">
            <v>3202-Tiline</v>
          </cell>
          <cell r="R537" t="str">
            <v>430 Tree failure from overhang or dead tree without ice/snow</v>
          </cell>
        </row>
        <row r="538">
          <cell r="I538" t="str">
            <v>6102-US 45 Folsomdale</v>
          </cell>
          <cell r="R538" t="str">
            <v>999 Cause unknown</v>
          </cell>
        </row>
        <row r="539">
          <cell r="I539" t="str">
            <v>54234-Palma</v>
          </cell>
          <cell r="R539" t="str">
            <v>430 Tree failure from overhang or dead tree without ice/snow</v>
          </cell>
        </row>
        <row r="540">
          <cell r="I540" t="str">
            <v>26224-Oscar</v>
          </cell>
          <cell r="R540" t="str">
            <v>500 Lightning</v>
          </cell>
        </row>
        <row r="541">
          <cell r="I541" t="str">
            <v>2902-Carneal Rd</v>
          </cell>
          <cell r="R541" t="str">
            <v>500 Lightning</v>
          </cell>
        </row>
        <row r="542">
          <cell r="I542" t="str">
            <v>4704-Wickliffe</v>
          </cell>
          <cell r="R542" t="str">
            <v>500 Lightning</v>
          </cell>
        </row>
        <row r="543">
          <cell r="I543" t="str">
            <v>7802-Possum Trot</v>
          </cell>
          <cell r="R543" t="str">
            <v>500 Lightning</v>
          </cell>
        </row>
        <row r="544">
          <cell r="I544" t="str">
            <v>7605-Averitt GR #2</v>
          </cell>
          <cell r="R544" t="str">
            <v>430 Tree failure from overhang or dead tree without ice/snow</v>
          </cell>
        </row>
        <row r="545">
          <cell r="I545" t="str">
            <v>4903-Cunningham</v>
          </cell>
          <cell r="R545" t="str">
            <v>500 Lightning</v>
          </cell>
        </row>
        <row r="546">
          <cell r="I546" t="str">
            <v>3002-Conrad Heights</v>
          </cell>
          <cell r="R546" t="str">
            <v>430 Tree failure from overhang or dead tree without ice/snow</v>
          </cell>
        </row>
        <row r="547">
          <cell r="I547" t="str">
            <v>3202-Tiline</v>
          </cell>
          <cell r="R547" t="str">
            <v>490 Maintenance, other</v>
          </cell>
        </row>
        <row r="548">
          <cell r="I548" t="str">
            <v>26214-Damrons</v>
          </cell>
          <cell r="R548" t="str">
            <v>999 Cause unknown</v>
          </cell>
        </row>
        <row r="549">
          <cell r="I549" t="str">
            <v>26224-Oscar</v>
          </cell>
          <cell r="R549" t="str">
            <v>500 Lightning</v>
          </cell>
        </row>
        <row r="550">
          <cell r="I550" t="str">
            <v>79214-Maxon Rd</v>
          </cell>
          <cell r="R550" t="str">
            <v>100 Construction</v>
          </cell>
        </row>
        <row r="551">
          <cell r="I551" t="str">
            <v>14254-Smithland</v>
          </cell>
          <cell r="R551" t="str">
            <v>430 Tree failure from overhang or dead tree without ice/snow</v>
          </cell>
        </row>
        <row r="552">
          <cell r="I552" t="str">
            <v>14254-Smithland</v>
          </cell>
          <cell r="R552" t="str">
            <v>430 Tree failure from overhang or dead tree without ice/snow</v>
          </cell>
        </row>
        <row r="553">
          <cell r="I553" t="str">
            <v>54224-Draffenville</v>
          </cell>
          <cell r="R553" t="str">
            <v>800 Other</v>
          </cell>
        </row>
        <row r="554">
          <cell r="I554" t="str">
            <v>28224-Woodville Rd</v>
          </cell>
          <cell r="R554" t="str">
            <v>999 Cause unknown</v>
          </cell>
        </row>
        <row r="555">
          <cell r="I555" t="str">
            <v>3201-Smithland</v>
          </cell>
          <cell r="R555" t="str">
            <v>110 Maintenance</v>
          </cell>
        </row>
        <row r="556">
          <cell r="I556" t="str">
            <v>79214-Maxon Rd</v>
          </cell>
          <cell r="R556" t="str">
            <v>110 Maintenance</v>
          </cell>
        </row>
        <row r="557">
          <cell r="I557" t="str">
            <v>79214-Maxon Rd</v>
          </cell>
          <cell r="R557" t="str">
            <v>110 Maintenance</v>
          </cell>
        </row>
        <row r="558">
          <cell r="I558" t="str">
            <v>51224-McNeil Lane</v>
          </cell>
          <cell r="R558" t="str">
            <v>110 Maintenance</v>
          </cell>
        </row>
        <row r="559">
          <cell r="I559" t="str">
            <v>3904-Roy Lee Rd</v>
          </cell>
          <cell r="R559" t="str">
            <v>800 Other</v>
          </cell>
        </row>
        <row r="560">
          <cell r="I560" t="str">
            <v>3904-Roy Lee Rd</v>
          </cell>
          <cell r="R560" t="str">
            <v>800 Other</v>
          </cell>
        </row>
        <row r="561">
          <cell r="I561" t="str">
            <v>3904-Roy Lee Rd</v>
          </cell>
          <cell r="R561" t="str">
            <v>800 Other</v>
          </cell>
        </row>
        <row r="562">
          <cell r="I562" t="str">
            <v>51224-McNeil Lane</v>
          </cell>
          <cell r="R562" t="str">
            <v>110 Maintenance</v>
          </cell>
        </row>
        <row r="563">
          <cell r="I563" t="str">
            <v>3202-Tiline</v>
          </cell>
          <cell r="R563" t="str">
            <v>430 Tree failure from overhang or dead tree without ice/snow</v>
          </cell>
        </row>
        <row r="564">
          <cell r="I564" t="str">
            <v>3904-Roy Lee Rd</v>
          </cell>
          <cell r="R564" t="str">
            <v>430 Tree failure from overhang or dead tree without ice/snow</v>
          </cell>
        </row>
        <row r="565">
          <cell r="I565" t="str">
            <v>7803-Hwy 95</v>
          </cell>
          <cell r="R565" t="str">
            <v>999 Cause unknown</v>
          </cell>
        </row>
        <row r="566">
          <cell r="I566" t="str">
            <v>14254-Smithland</v>
          </cell>
          <cell r="R566" t="str">
            <v>430 Tree failure from overhang or dead tree without ice/snow</v>
          </cell>
        </row>
        <row r="567">
          <cell r="I567" t="str">
            <v>3202-Tiline</v>
          </cell>
          <cell r="R567" t="str">
            <v>800 Other</v>
          </cell>
        </row>
        <row r="568">
          <cell r="I568" t="str">
            <v>28224-Woodville Rd</v>
          </cell>
          <cell r="R568" t="str">
            <v>999 Cause unknown</v>
          </cell>
        </row>
        <row r="569">
          <cell r="I569" t="str">
            <v>3202-Tiline</v>
          </cell>
          <cell r="R569" t="str">
            <v>800 Other</v>
          </cell>
        </row>
        <row r="570">
          <cell r="I570" t="str">
            <v>3202-Tiline</v>
          </cell>
          <cell r="R570" t="str">
            <v>430 Tree failure from overhang or dead tree without ice/snow</v>
          </cell>
        </row>
        <row r="571">
          <cell r="I571" t="str">
            <v>0501-Hampton South</v>
          </cell>
          <cell r="R571" t="str">
            <v>420 Tree growth</v>
          </cell>
        </row>
        <row r="572">
          <cell r="I572" t="str">
            <v>6104-Pottsville</v>
          </cell>
          <cell r="R572" t="str">
            <v>999 Cause unknown</v>
          </cell>
        </row>
        <row r="573">
          <cell r="I573" t="str">
            <v>7803-Hwy 95</v>
          </cell>
          <cell r="R573" t="str">
            <v>999 Cause unknown</v>
          </cell>
        </row>
        <row r="574">
          <cell r="I574" t="str">
            <v>7601-Iuka</v>
          </cell>
          <cell r="R574" t="str">
            <v>999 Cause unknown</v>
          </cell>
        </row>
        <row r="575">
          <cell r="I575" t="str">
            <v>3104-Ledbetter</v>
          </cell>
          <cell r="R575" t="str">
            <v>190 Other planned</v>
          </cell>
        </row>
        <row r="576">
          <cell r="I576" t="str">
            <v>7605-Averitt GR #2</v>
          </cell>
          <cell r="R576" t="str">
            <v>630 Squirrel</v>
          </cell>
        </row>
        <row r="577">
          <cell r="I577" t="str">
            <v>7601-Iuka</v>
          </cell>
          <cell r="R577" t="str">
            <v>430 Tree failure from overhang or dead tree without ice/snow</v>
          </cell>
        </row>
        <row r="578">
          <cell r="I578" t="str">
            <v>51224-McNeil Lane</v>
          </cell>
          <cell r="R578" t="str">
            <v>100 Construction</v>
          </cell>
        </row>
        <row r="579">
          <cell r="I579" t="str">
            <v>26214-Damrons</v>
          </cell>
          <cell r="R579" t="str">
            <v>100 Construction</v>
          </cell>
        </row>
        <row r="580">
          <cell r="I580" t="str">
            <v>5002-Old US 45</v>
          </cell>
          <cell r="R580" t="str">
            <v>110 Maintenance</v>
          </cell>
        </row>
        <row r="581">
          <cell r="I581" t="str">
            <v>3201-Smithland</v>
          </cell>
          <cell r="R581" t="str">
            <v>800 Other</v>
          </cell>
        </row>
        <row r="582">
          <cell r="I582" t="str">
            <v>7601-Iuka</v>
          </cell>
          <cell r="R582" t="str">
            <v>540 Storm</v>
          </cell>
        </row>
        <row r="583">
          <cell r="I583" t="str">
            <v>5001-Browns Plating</v>
          </cell>
          <cell r="R583" t="str">
            <v>540 Storm</v>
          </cell>
        </row>
        <row r="584">
          <cell r="I584" t="str">
            <v>3204-Mitchell Store</v>
          </cell>
          <cell r="R584" t="str">
            <v>540 Storm</v>
          </cell>
        </row>
        <row r="585">
          <cell r="I585" t="str">
            <v>47214-Hinkleville</v>
          </cell>
          <cell r="R585" t="str">
            <v>540 Storm</v>
          </cell>
        </row>
        <row r="586">
          <cell r="I586" t="str">
            <v>47214-Hinkleville</v>
          </cell>
          <cell r="R586" t="str">
            <v>540 Storm</v>
          </cell>
        </row>
        <row r="587">
          <cell r="I587" t="str">
            <v>6102-US 45 Folsomdale</v>
          </cell>
          <cell r="R587" t="str">
            <v>540 Storm</v>
          </cell>
        </row>
        <row r="588">
          <cell r="I588" t="str">
            <v>3901-Airport</v>
          </cell>
          <cell r="R588" t="str">
            <v>540 Storm</v>
          </cell>
        </row>
        <row r="589">
          <cell r="I589" t="str">
            <v>14244-Salem</v>
          </cell>
          <cell r="R589" t="str">
            <v>540 Storm</v>
          </cell>
        </row>
        <row r="590">
          <cell r="I590" t="str">
            <v>47214-Hinkleville</v>
          </cell>
          <cell r="R590" t="str">
            <v>540 Storm</v>
          </cell>
        </row>
        <row r="591">
          <cell r="I591" t="str">
            <v>2902-Carneal Rd</v>
          </cell>
          <cell r="R591" t="str">
            <v>540 Storm</v>
          </cell>
        </row>
        <row r="592">
          <cell r="I592" t="str">
            <v>7601-Iuka</v>
          </cell>
          <cell r="R592" t="str">
            <v>999 Cause unknown</v>
          </cell>
        </row>
        <row r="593">
          <cell r="I593" t="str">
            <v>3104-Ledbetter</v>
          </cell>
          <cell r="R593" t="str">
            <v>540 Storm</v>
          </cell>
        </row>
        <row r="594">
          <cell r="I594" t="str">
            <v>7601-Iuka</v>
          </cell>
          <cell r="R594" t="str">
            <v>540 Storm</v>
          </cell>
        </row>
        <row r="595">
          <cell r="I595" t="str">
            <v>14244-Salem</v>
          </cell>
          <cell r="R595" t="str">
            <v>540 Storm</v>
          </cell>
        </row>
        <row r="596">
          <cell r="I596" t="str">
            <v>7601-Iuka</v>
          </cell>
          <cell r="R596" t="str">
            <v>540 Storm</v>
          </cell>
        </row>
        <row r="597">
          <cell r="I597" t="str">
            <v>4901-Blandville</v>
          </cell>
          <cell r="R597" t="str">
            <v>540 Storm</v>
          </cell>
        </row>
        <row r="598">
          <cell r="I598" t="str">
            <v>3202-Tiline</v>
          </cell>
          <cell r="R598" t="str">
            <v>540 Storm</v>
          </cell>
        </row>
        <row r="599">
          <cell r="I599" t="str">
            <v>3202-Tiline</v>
          </cell>
          <cell r="R599" t="str">
            <v>540 Storm</v>
          </cell>
        </row>
        <row r="600">
          <cell r="I600" t="str">
            <v>3202-Tiline</v>
          </cell>
          <cell r="R600" t="str">
            <v>540 Storm</v>
          </cell>
        </row>
        <row r="601">
          <cell r="I601" t="str">
            <v>4101-Ken Mar Rd</v>
          </cell>
          <cell r="R601" t="str">
            <v>420 Tree growth</v>
          </cell>
        </row>
        <row r="602">
          <cell r="I602" t="str">
            <v>40234-Lydon Rd</v>
          </cell>
          <cell r="R602" t="str">
            <v>420 Tree growth</v>
          </cell>
        </row>
        <row r="603">
          <cell r="I603" t="str">
            <v>3201-Smithland</v>
          </cell>
          <cell r="R603" t="str">
            <v>999 Cause unknown</v>
          </cell>
        </row>
        <row r="604">
          <cell r="I604" t="str">
            <v>51214-Symsonia</v>
          </cell>
          <cell r="R604" t="str">
            <v>999 Cause unknown</v>
          </cell>
        </row>
        <row r="605">
          <cell r="I605" t="str">
            <v>3901-Airport</v>
          </cell>
          <cell r="R605" t="str">
            <v>800 Other</v>
          </cell>
        </row>
        <row r="606">
          <cell r="I606" t="str">
            <v>51214-Symsonia</v>
          </cell>
          <cell r="R606" t="str">
            <v>999 Cause unknown</v>
          </cell>
        </row>
        <row r="607">
          <cell r="I607" t="str">
            <v>54214-Hwy 95</v>
          </cell>
          <cell r="R607" t="str">
            <v>110 Maintenance</v>
          </cell>
        </row>
        <row r="608">
          <cell r="I608" t="str">
            <v>4301-Hwy 95</v>
          </cell>
          <cell r="R608" t="str">
            <v>800 Other</v>
          </cell>
        </row>
        <row r="609">
          <cell r="I609" t="str">
            <v>3204-Mitchell Store</v>
          </cell>
          <cell r="R609" t="str">
            <v>420 Tree growth</v>
          </cell>
        </row>
        <row r="610">
          <cell r="I610" t="str">
            <v>3002-Conrad Heights</v>
          </cell>
          <cell r="R610" t="str">
            <v>110 Maintenance</v>
          </cell>
        </row>
        <row r="611">
          <cell r="I611" t="str">
            <v>6103-Melber</v>
          </cell>
          <cell r="R611" t="str">
            <v>110 Maintenance</v>
          </cell>
        </row>
        <row r="612">
          <cell r="I612" t="str">
            <v>74214-Olivet Ch Rd</v>
          </cell>
          <cell r="R612" t="str">
            <v>300 Material or equipment fault/failure</v>
          </cell>
        </row>
        <row r="613">
          <cell r="I613" t="str">
            <v>28224-Woodville Rd</v>
          </cell>
          <cell r="R613" t="str">
            <v>430 Tree failure from overhang or dead tree without ice/snow</v>
          </cell>
        </row>
        <row r="614">
          <cell r="I614" t="str">
            <v>14244-Salem</v>
          </cell>
          <cell r="R614" t="str">
            <v>430 Tree failure from overhang or dead tree without ice/snow</v>
          </cell>
        </row>
        <row r="615">
          <cell r="I615" t="str">
            <v>28214-Hobbs Rd</v>
          </cell>
          <cell r="R615" t="str">
            <v>500 Lightning</v>
          </cell>
        </row>
        <row r="616">
          <cell r="I616" t="str">
            <v>6103-Melber</v>
          </cell>
          <cell r="R616" t="str">
            <v>500 Lightning</v>
          </cell>
        </row>
        <row r="617">
          <cell r="I617" t="str">
            <v>6104-Pottsville</v>
          </cell>
          <cell r="R617" t="str">
            <v>500 Lightning</v>
          </cell>
        </row>
        <row r="618">
          <cell r="I618" t="str">
            <v>4703-Blandville</v>
          </cell>
          <cell r="R618" t="str">
            <v>430 Tree failure from overhang or dead tree without ice/snow</v>
          </cell>
        </row>
        <row r="619">
          <cell r="I619" t="str">
            <v>7601-Iuka</v>
          </cell>
          <cell r="R619" t="str">
            <v>999 Cause unknown</v>
          </cell>
        </row>
        <row r="620">
          <cell r="I620" t="str">
            <v>74224-Highland Ch Rd</v>
          </cell>
          <cell r="R620" t="str">
            <v>800 Other</v>
          </cell>
        </row>
        <row r="621">
          <cell r="I621" t="str">
            <v>74224-Highland Ch Rd</v>
          </cell>
          <cell r="R621" t="str">
            <v>800 Other</v>
          </cell>
        </row>
        <row r="622">
          <cell r="I622" t="str">
            <v>74224-Highland Ch Rd</v>
          </cell>
          <cell r="R622" t="str">
            <v>800 Other</v>
          </cell>
        </row>
        <row r="623">
          <cell r="I623" t="str">
            <v>74224-Highland Ch Rd</v>
          </cell>
          <cell r="R623" t="str">
            <v>800 Other</v>
          </cell>
        </row>
        <row r="624">
          <cell r="I624" t="str">
            <v>74224-Highland Ch Rd</v>
          </cell>
          <cell r="R624" t="str">
            <v>800 Other</v>
          </cell>
        </row>
        <row r="625">
          <cell r="I625" t="str">
            <v>74224-Highland Ch Rd</v>
          </cell>
          <cell r="R625" t="str">
            <v>800 Other</v>
          </cell>
        </row>
        <row r="626">
          <cell r="I626" t="str">
            <v>3902-US 60 West</v>
          </cell>
          <cell r="R626" t="str">
            <v>110 Maintenance</v>
          </cell>
        </row>
        <row r="627">
          <cell r="I627" t="str">
            <v>74224-Highland Ch Rd</v>
          </cell>
          <cell r="R627" t="str">
            <v>800 Other</v>
          </cell>
        </row>
        <row r="628">
          <cell r="I628" t="str">
            <v>4705-Slater</v>
          </cell>
          <cell r="R628" t="str">
            <v>800 Other</v>
          </cell>
        </row>
        <row r="629">
          <cell r="I629" t="str">
            <v>3901-Airport</v>
          </cell>
          <cell r="R629" t="str">
            <v>999 Cause unknown</v>
          </cell>
        </row>
        <row r="630">
          <cell r="I630" t="str">
            <v>7604-Pelican GR #1</v>
          </cell>
          <cell r="R630" t="str">
            <v>710 Motor vehicle</v>
          </cell>
        </row>
        <row r="631">
          <cell r="I631" t="str">
            <v>40244-Clarkline Rd</v>
          </cell>
          <cell r="R631" t="str">
            <v>800 Other</v>
          </cell>
        </row>
        <row r="632">
          <cell r="I632" t="str">
            <v>40224-Husbands Rd</v>
          </cell>
          <cell r="R632" t="str">
            <v>510 Wind, not trees</v>
          </cell>
        </row>
        <row r="633">
          <cell r="I633" t="str">
            <v>0501-Hampton South</v>
          </cell>
          <cell r="R633" t="str">
            <v>430 Tree failure from overhang or dead tree without ice/snow</v>
          </cell>
        </row>
        <row r="634">
          <cell r="I634" t="str">
            <v>54214-Hwy 95</v>
          </cell>
          <cell r="R634" t="str">
            <v>999 Cause unknown</v>
          </cell>
        </row>
        <row r="635">
          <cell r="I635" t="str">
            <v>6104-Pottsville</v>
          </cell>
          <cell r="R635" t="str">
            <v>999 Cause unknown</v>
          </cell>
        </row>
        <row r="636">
          <cell r="I636" t="str">
            <v>42244-Sharpe</v>
          </cell>
          <cell r="R636" t="str">
            <v>300 Material or equipment fault/failure</v>
          </cell>
        </row>
        <row r="637">
          <cell r="I637" t="str">
            <v>0501-Hampton South</v>
          </cell>
          <cell r="R637" t="str">
            <v>430 Tree failure from overhang or dead tree without ice/snow</v>
          </cell>
        </row>
        <row r="638">
          <cell r="I638" t="str">
            <v>7702-Hansen Rd</v>
          </cell>
          <cell r="R638" t="str">
            <v>470 Borrower crew cuts tree</v>
          </cell>
        </row>
        <row r="639">
          <cell r="I639" t="str">
            <v>7805-Industrial Loop</v>
          </cell>
          <cell r="R639" t="str">
            <v>110 Maintenance</v>
          </cell>
        </row>
        <row r="640">
          <cell r="I640" t="str">
            <v>14244-Salem</v>
          </cell>
          <cell r="R640" t="str">
            <v>430 Tree failure from overhang or dead tree without ice/snow</v>
          </cell>
        </row>
        <row r="641">
          <cell r="I641" t="str">
            <v>7803-Hwy 95</v>
          </cell>
          <cell r="R641" t="str">
            <v>430 Tree failure from overhang or dead tree without ice/snow</v>
          </cell>
        </row>
        <row r="642">
          <cell r="I642" t="str">
            <v>3102-US 60 East</v>
          </cell>
          <cell r="R642" t="str">
            <v>430 Tree failure from overhang or dead tree without ice/snow</v>
          </cell>
        </row>
        <row r="643">
          <cell r="I643" t="str">
            <v>3202-Tiline</v>
          </cell>
          <cell r="R643" t="str">
            <v>430 Tree failure from overhang or dead tree without ice/snow</v>
          </cell>
        </row>
        <row r="644">
          <cell r="I644" t="str">
            <v>42244-Sharpe</v>
          </cell>
          <cell r="R644" t="str">
            <v>430 Tree failure from overhang or dead tree without ice/snow</v>
          </cell>
        </row>
        <row r="645">
          <cell r="I645" t="str">
            <v>42244-Sharpe</v>
          </cell>
          <cell r="R645" t="str">
            <v>430 Tree failure from overhang or dead tree without ice/snow</v>
          </cell>
        </row>
        <row r="646">
          <cell r="I646" t="str">
            <v>42244-Sharpe</v>
          </cell>
          <cell r="R646" t="str">
            <v>490 Maintenance, other</v>
          </cell>
        </row>
        <row r="647">
          <cell r="I647" t="str">
            <v>5003-Clinton Rd</v>
          </cell>
          <cell r="R647" t="str">
            <v>430 Tree failure from overhang or dead tree without ice/snow</v>
          </cell>
        </row>
        <row r="648">
          <cell r="I648" t="str">
            <v>5003-Clinton Rd</v>
          </cell>
          <cell r="R648" t="str">
            <v>690 Animal, other</v>
          </cell>
        </row>
        <row r="649">
          <cell r="I649" t="str">
            <v>26214-Damrons</v>
          </cell>
          <cell r="R649" t="str">
            <v>999 Cause unknown</v>
          </cell>
        </row>
        <row r="650">
          <cell r="I650" t="str">
            <v>74224-Highland Ch Rd</v>
          </cell>
          <cell r="R650" t="str">
            <v>630 Squirrel</v>
          </cell>
        </row>
        <row r="651">
          <cell r="I651" t="str">
            <v>51224-McNeil Lane</v>
          </cell>
          <cell r="R651" t="str">
            <v>600 Animal/bird</v>
          </cell>
        </row>
        <row r="652">
          <cell r="I652" t="str">
            <v>26214-Damrons</v>
          </cell>
          <cell r="R652" t="str">
            <v>999 Cause unknown</v>
          </cell>
        </row>
        <row r="653">
          <cell r="I653" t="str">
            <v>4703-Blandville</v>
          </cell>
          <cell r="R653" t="str">
            <v>800 Other</v>
          </cell>
        </row>
        <row r="654">
          <cell r="I654" t="str">
            <v>51214-Symsonia</v>
          </cell>
          <cell r="R654" t="str">
            <v>100 Construction</v>
          </cell>
        </row>
        <row r="655">
          <cell r="I655" t="str">
            <v>14254-Smithland</v>
          </cell>
          <cell r="R655" t="str">
            <v>430 Tree failure from overhang or dead tree without ice/snow</v>
          </cell>
        </row>
        <row r="656">
          <cell r="I656" t="str">
            <v>3901-Airport</v>
          </cell>
          <cell r="R656" t="str">
            <v>100 Construction</v>
          </cell>
        </row>
        <row r="657">
          <cell r="I657" t="str">
            <v>51214-Symsonia</v>
          </cell>
          <cell r="R657" t="str">
            <v>100 Construction</v>
          </cell>
        </row>
        <row r="658">
          <cell r="I658" t="str">
            <v>3901-Airport</v>
          </cell>
          <cell r="R658" t="str">
            <v>100 Construction</v>
          </cell>
        </row>
        <row r="659">
          <cell r="I659" t="str">
            <v>14254-Smithland</v>
          </cell>
          <cell r="R659" t="str">
            <v>630 Squirrel</v>
          </cell>
        </row>
        <row r="660">
          <cell r="I660" t="str">
            <v>3901-Airport</v>
          </cell>
          <cell r="R660" t="str">
            <v>100 Construction</v>
          </cell>
        </row>
        <row r="661">
          <cell r="I661" t="str">
            <v>5002-Old US 45</v>
          </cell>
          <cell r="R661" t="str">
            <v>100 Construction</v>
          </cell>
        </row>
        <row r="662">
          <cell r="I662" t="str">
            <v>3104-Ledbetter</v>
          </cell>
          <cell r="R662" t="str">
            <v>740 Public cuts tree</v>
          </cell>
        </row>
        <row r="663">
          <cell r="I663" t="str">
            <v>4103-Epperson Rd</v>
          </cell>
          <cell r="R663" t="str">
            <v>100 Construction</v>
          </cell>
        </row>
        <row r="664">
          <cell r="I664" t="str">
            <v>3901-Airport</v>
          </cell>
          <cell r="R664" t="str">
            <v>100 Construction</v>
          </cell>
        </row>
        <row r="665">
          <cell r="I665" t="str">
            <v>42214-Proform</v>
          </cell>
          <cell r="R665" t="str">
            <v>999 Cause unknown</v>
          </cell>
        </row>
        <row r="666">
          <cell r="I666" t="str">
            <v>42214-Proform</v>
          </cell>
          <cell r="R666" t="str">
            <v>490 Maintenance, other</v>
          </cell>
        </row>
        <row r="667">
          <cell r="I667" t="str">
            <v>3202-Tiline</v>
          </cell>
          <cell r="R667" t="str">
            <v>999 Cause unknown</v>
          </cell>
        </row>
        <row r="668">
          <cell r="I668" t="str">
            <v>51254-Bonds Rd</v>
          </cell>
          <cell r="R668" t="str">
            <v>110 Maintenance</v>
          </cell>
        </row>
        <row r="669">
          <cell r="I669" t="str">
            <v>3901-Airport</v>
          </cell>
          <cell r="R669" t="str">
            <v>110 Maintenance</v>
          </cell>
        </row>
        <row r="670">
          <cell r="I670" t="str">
            <v>4903-Cunningham</v>
          </cell>
          <cell r="R670" t="str">
            <v>999 Cause unknown</v>
          </cell>
        </row>
        <row r="671">
          <cell r="I671" t="str">
            <v>3901-Airport</v>
          </cell>
          <cell r="R671" t="str">
            <v>110 Maintenance</v>
          </cell>
        </row>
        <row r="672">
          <cell r="I672" t="str">
            <v>3104-Ledbetter</v>
          </cell>
          <cell r="R672" t="str">
            <v>110 Maintenance</v>
          </cell>
        </row>
        <row r="673">
          <cell r="I673" t="str">
            <v>4903-Cunningham</v>
          </cell>
          <cell r="R673" t="str">
            <v>430 Tree failure from overhang or dead tree without ice/snow</v>
          </cell>
        </row>
        <row r="674">
          <cell r="I674" t="str">
            <v>3904-Roy Lee Rd</v>
          </cell>
          <cell r="R674" t="str">
            <v>110 Maintenance</v>
          </cell>
        </row>
        <row r="675">
          <cell r="I675" t="str">
            <v>4903-Cunningham</v>
          </cell>
          <cell r="R675" t="str">
            <v>110 Maintenance</v>
          </cell>
        </row>
        <row r="676">
          <cell r="I676" t="str">
            <v>3904-Roy Lee Rd</v>
          </cell>
          <cell r="R676" t="str">
            <v>110 Maintenance</v>
          </cell>
        </row>
        <row r="677">
          <cell r="I677" t="str">
            <v>4704-Wickliffe</v>
          </cell>
          <cell r="R677" t="str">
            <v>430 Tree failure from overhang or dead tree without ice/snow</v>
          </cell>
        </row>
        <row r="678">
          <cell r="I678" t="str">
            <v>28224-Woodville Rd</v>
          </cell>
          <cell r="R678" t="str">
            <v>110 Maintenance</v>
          </cell>
        </row>
        <row r="679">
          <cell r="I679" t="str">
            <v>66214-Draffenville</v>
          </cell>
          <cell r="R679" t="str">
            <v>710 Motor vehicle</v>
          </cell>
        </row>
        <row r="680">
          <cell r="I680" t="str">
            <v>3202-Tiline</v>
          </cell>
          <cell r="R680" t="str">
            <v>999 Cause unknown</v>
          </cell>
        </row>
        <row r="681">
          <cell r="I681" t="str">
            <v>7803-Hwy 95</v>
          </cell>
          <cell r="R681" t="str">
            <v>510 Wind, not trees</v>
          </cell>
        </row>
        <row r="682">
          <cell r="I682" t="str">
            <v>14244-Salem</v>
          </cell>
          <cell r="R682" t="str">
            <v>590 Weather, other</v>
          </cell>
        </row>
        <row r="683">
          <cell r="I683" t="str">
            <v>42244-Sharpe</v>
          </cell>
          <cell r="R683" t="str">
            <v>430 Tree failure from overhang or dead tree without ice/snow</v>
          </cell>
        </row>
        <row r="684">
          <cell r="I684" t="str">
            <v>3104-Ledbetter</v>
          </cell>
          <cell r="R684" t="str">
            <v>500 Lightning</v>
          </cell>
        </row>
        <row r="685">
          <cell r="I685" t="str">
            <v>4302-Calvert Heights</v>
          </cell>
          <cell r="R685" t="str">
            <v>300 Material or equipment fault/failure</v>
          </cell>
        </row>
        <row r="686">
          <cell r="I686" t="str">
            <v>7803-Hwy 95</v>
          </cell>
          <cell r="R686" t="str">
            <v>500 Lightning</v>
          </cell>
        </row>
        <row r="687">
          <cell r="I687" t="str">
            <v>51214-Symsonia</v>
          </cell>
          <cell r="R687" t="str">
            <v>999 Cause unknown</v>
          </cell>
        </row>
        <row r="688">
          <cell r="I688" t="str">
            <v>6101-Lowes</v>
          </cell>
          <cell r="R688" t="str">
            <v>999 Cause unknown</v>
          </cell>
        </row>
        <row r="689">
          <cell r="I689" t="str">
            <v>2902-Carneal Rd</v>
          </cell>
          <cell r="R689" t="str">
            <v>999 Cause unknown</v>
          </cell>
        </row>
        <row r="690">
          <cell r="I690" t="str">
            <v>3104-Ledbetter</v>
          </cell>
          <cell r="R690" t="str">
            <v>500 Lightning</v>
          </cell>
        </row>
        <row r="691">
          <cell r="I691" t="str">
            <v>2902-Carneal Rd</v>
          </cell>
          <cell r="R691" t="str">
            <v>500 Lightning</v>
          </cell>
        </row>
        <row r="692">
          <cell r="I692" t="str">
            <v>2902-Carneal Rd</v>
          </cell>
          <cell r="R692" t="str">
            <v>500 Lightning</v>
          </cell>
        </row>
        <row r="693">
          <cell r="I693" t="str">
            <v>3901-Airport</v>
          </cell>
          <cell r="R693" t="str">
            <v>500 Lightning</v>
          </cell>
        </row>
        <row r="694">
          <cell r="I694" t="str">
            <v>5002-Old US 45</v>
          </cell>
          <cell r="R694" t="str">
            <v>300 Material or equipment fault/failure</v>
          </cell>
        </row>
        <row r="695">
          <cell r="I695" t="str">
            <v>3104-Ledbetter</v>
          </cell>
          <cell r="R695" t="str">
            <v>500 Lightning</v>
          </cell>
        </row>
        <row r="696">
          <cell r="I696" t="str">
            <v>4104-Walker Boat Yard</v>
          </cell>
          <cell r="R696" t="str">
            <v>500 Lightning</v>
          </cell>
        </row>
        <row r="697">
          <cell r="I697" t="str">
            <v>7802-Possum Trot</v>
          </cell>
          <cell r="R697" t="str">
            <v>430 Tree failure from overhang or dead tree without ice/snow</v>
          </cell>
        </row>
        <row r="698">
          <cell r="I698" t="str">
            <v>4301-Hwy 95</v>
          </cell>
          <cell r="R698" t="str">
            <v>430 Tree failure from overhang or dead tree without ice/snow</v>
          </cell>
        </row>
        <row r="699">
          <cell r="I699" t="str">
            <v>7805-Industrial Loop</v>
          </cell>
          <cell r="R699" t="str">
            <v>500 Lightning</v>
          </cell>
        </row>
        <row r="700">
          <cell r="I700" t="str">
            <v>4301-Hwy 95</v>
          </cell>
          <cell r="R700" t="str">
            <v>430 Tree failure from overhang or dead tree without ice/snow</v>
          </cell>
        </row>
        <row r="701">
          <cell r="I701" t="str">
            <v>4304-Industrial Park</v>
          </cell>
          <cell r="R701" t="str">
            <v>999 Cause unknown</v>
          </cell>
        </row>
        <row r="702">
          <cell r="I702" t="str">
            <v>26214-Damrons</v>
          </cell>
          <cell r="R702" t="str">
            <v>110 Maintenance</v>
          </cell>
        </row>
        <row r="703">
          <cell r="I703" t="str">
            <v>51244-Freemont</v>
          </cell>
          <cell r="R703" t="str">
            <v>110 Maintenance</v>
          </cell>
        </row>
        <row r="704">
          <cell r="I704" t="str">
            <v>3202-Tiline</v>
          </cell>
          <cell r="R704" t="str">
            <v>999 Cause unknown</v>
          </cell>
        </row>
        <row r="705">
          <cell r="I705" t="str">
            <v>40234-Lydon Rd</v>
          </cell>
          <cell r="R705" t="str">
            <v>420 Tree growth</v>
          </cell>
        </row>
        <row r="706">
          <cell r="I706" t="str">
            <v>3204-Mitchell Store</v>
          </cell>
          <cell r="R706" t="str">
            <v>800 Other</v>
          </cell>
        </row>
        <row r="707">
          <cell r="I707" t="str">
            <v>3204-Mitchell Store</v>
          </cell>
          <cell r="R707" t="str">
            <v>430 Tree failure from overhang or dead tree without ice/snow</v>
          </cell>
        </row>
        <row r="708">
          <cell r="I708" t="str">
            <v>3104-Ledbetter</v>
          </cell>
          <cell r="R708" t="str">
            <v>500 Lightning</v>
          </cell>
        </row>
        <row r="709">
          <cell r="I709" t="str">
            <v>19214-Monkeys Eyebrow</v>
          </cell>
          <cell r="R709" t="str">
            <v>100 Construction</v>
          </cell>
        </row>
        <row r="710">
          <cell r="I710" t="str">
            <v>51224-McNeil Lane</v>
          </cell>
          <cell r="R710" t="str">
            <v>100 Construction</v>
          </cell>
        </row>
        <row r="711">
          <cell r="I711" t="str">
            <v>51214-Symsonia</v>
          </cell>
          <cell r="R711" t="str">
            <v>100 Construction</v>
          </cell>
        </row>
        <row r="712">
          <cell r="I712" t="str">
            <v>19214-Monkeys Eyebrow</v>
          </cell>
          <cell r="R712" t="str">
            <v>110 Maintenance</v>
          </cell>
        </row>
        <row r="713">
          <cell r="I713" t="str">
            <v>4704-Wickliffe</v>
          </cell>
          <cell r="R713" t="str">
            <v>800 Other</v>
          </cell>
        </row>
        <row r="714">
          <cell r="I714" t="str">
            <v>3202-Tiline</v>
          </cell>
          <cell r="R714" t="str">
            <v>430 Tree failure from overhang or dead tree without ice/snow</v>
          </cell>
        </row>
        <row r="715">
          <cell r="I715" t="str">
            <v>14254-Smithland</v>
          </cell>
          <cell r="R715" t="str">
            <v>430 Tree failure from overhang or dead tree without ice/snow</v>
          </cell>
        </row>
        <row r="716">
          <cell r="I716" t="str">
            <v>51214-Symsonia</v>
          </cell>
          <cell r="R716" t="str">
            <v>100 Construction</v>
          </cell>
        </row>
        <row r="717">
          <cell r="I717" t="str">
            <v>3104-Ledbetter</v>
          </cell>
          <cell r="R717" t="str">
            <v>100 Construction</v>
          </cell>
        </row>
        <row r="718">
          <cell r="I718" t="str">
            <v>51214-Symsonia</v>
          </cell>
          <cell r="R718" t="str">
            <v>100 Construction</v>
          </cell>
        </row>
        <row r="719">
          <cell r="I719" t="str">
            <v>51244-Freemont</v>
          </cell>
          <cell r="R719" t="str">
            <v>100 Construction</v>
          </cell>
        </row>
        <row r="720">
          <cell r="I720" t="str">
            <v>3201-Smithland</v>
          </cell>
          <cell r="R720" t="str">
            <v>800 Other</v>
          </cell>
        </row>
        <row r="721">
          <cell r="I721" t="str">
            <v>0505-Lola</v>
          </cell>
          <cell r="R721" t="str">
            <v>490 Maintenance, other</v>
          </cell>
        </row>
        <row r="722">
          <cell r="I722" t="str">
            <v>7802-Possum Trot</v>
          </cell>
          <cell r="R722" t="str">
            <v>630 Squirrel</v>
          </cell>
        </row>
        <row r="723">
          <cell r="I723" t="str">
            <v>3901-Airport</v>
          </cell>
          <cell r="R723" t="str">
            <v>999 Cause unknown</v>
          </cell>
        </row>
        <row r="724">
          <cell r="I724" t="str">
            <v>3202-Tiline</v>
          </cell>
          <cell r="R724" t="str">
            <v>490 Maintenance, other</v>
          </cell>
        </row>
        <row r="725">
          <cell r="I725" t="str">
            <v>66214-Draffenville</v>
          </cell>
          <cell r="R725" t="str">
            <v>630 Squirrel</v>
          </cell>
        </row>
        <row r="726">
          <cell r="I726" t="str">
            <v>5003-Clinton Rd</v>
          </cell>
          <cell r="R726" t="str">
            <v>110 Maintenance</v>
          </cell>
        </row>
        <row r="727">
          <cell r="I727" t="str">
            <v>3902-US 60 West</v>
          </cell>
          <cell r="R727" t="str">
            <v>110 Maintenance</v>
          </cell>
        </row>
        <row r="728">
          <cell r="I728" t="str">
            <v>5003-Clinton Rd</v>
          </cell>
          <cell r="R728" t="str">
            <v>110 Maintenance</v>
          </cell>
        </row>
        <row r="729">
          <cell r="I729" t="str">
            <v>51224-McNeil Lane</v>
          </cell>
          <cell r="R729" t="str">
            <v>110 Maintenance</v>
          </cell>
        </row>
        <row r="730">
          <cell r="I730" t="str">
            <v>4103-Epperson Rd</v>
          </cell>
          <cell r="R730" t="str">
            <v>790 Public, other</v>
          </cell>
        </row>
        <row r="731">
          <cell r="I731" t="str">
            <v>4901-Blandville</v>
          </cell>
          <cell r="R731" t="str">
            <v>110 Maintenance</v>
          </cell>
        </row>
        <row r="732">
          <cell r="I732" t="str">
            <v>4704-Wickliffe</v>
          </cell>
          <cell r="R732" t="str">
            <v>430 Tree failure from overhang or dead tree without ice/snow</v>
          </cell>
        </row>
        <row r="733">
          <cell r="I733" t="str">
            <v>5001-Browns Plating</v>
          </cell>
          <cell r="R733" t="str">
            <v>100 Construction</v>
          </cell>
        </row>
        <row r="734">
          <cell r="I734" t="str">
            <v>6101-Lowes</v>
          </cell>
          <cell r="R734" t="str">
            <v>100 Construction</v>
          </cell>
        </row>
        <row r="735">
          <cell r="I735" t="str">
            <v>5002-Old US 45</v>
          </cell>
          <cell r="R735" t="str">
            <v>100 Construction</v>
          </cell>
        </row>
        <row r="736">
          <cell r="I736" t="str">
            <v>3902-US 60 West</v>
          </cell>
          <cell r="R736" t="str">
            <v>100 Construction</v>
          </cell>
        </row>
        <row r="737">
          <cell r="I737" t="str">
            <v>51214-Symsonia</v>
          </cell>
          <cell r="R737" t="str">
            <v>100 Construction</v>
          </cell>
        </row>
        <row r="738">
          <cell r="I738" t="str">
            <v>51214-Symsonia</v>
          </cell>
          <cell r="R738" t="str">
            <v>100 Construction</v>
          </cell>
        </row>
        <row r="739">
          <cell r="I739" t="str">
            <v>3902-US 60 West</v>
          </cell>
          <cell r="R739" t="str">
            <v>110 Maintenance</v>
          </cell>
        </row>
        <row r="740">
          <cell r="I740" t="str">
            <v>4704-Wickliffe</v>
          </cell>
          <cell r="R740" t="str">
            <v>999 Cause unknown</v>
          </cell>
        </row>
        <row r="741">
          <cell r="I741" t="str">
            <v>7602-Smithland</v>
          </cell>
          <cell r="R741" t="str">
            <v>490 Maintenance, other</v>
          </cell>
        </row>
        <row r="742">
          <cell r="I742" t="str">
            <v>4302-Calvert Heights</v>
          </cell>
          <cell r="R742" t="str">
            <v>800 Other</v>
          </cell>
        </row>
        <row r="743">
          <cell r="I743" t="str">
            <v>40234-Lydon Rd</v>
          </cell>
          <cell r="R743" t="str">
            <v>999 Cause unknown</v>
          </cell>
        </row>
        <row r="744">
          <cell r="I744" t="str">
            <v>26214-Damrons</v>
          </cell>
          <cell r="R744" t="str">
            <v>800 Other</v>
          </cell>
        </row>
        <row r="745">
          <cell r="I745" t="str">
            <v>3202-Tiline</v>
          </cell>
          <cell r="R745" t="str">
            <v>999 Cause unknown</v>
          </cell>
        </row>
        <row r="746">
          <cell r="I746" t="str">
            <v>40244-Clarkline Rd</v>
          </cell>
          <cell r="R746" t="str">
            <v>430 Tree failure from overhang or dead tree without ice/snow</v>
          </cell>
        </row>
        <row r="747">
          <cell r="I747" t="str">
            <v>5001-Browns Plating</v>
          </cell>
          <cell r="R747" t="str">
            <v>110 Maintenance</v>
          </cell>
        </row>
        <row r="748">
          <cell r="I748" t="str">
            <v>3904-Roy Lee Rd</v>
          </cell>
          <cell r="R748" t="str">
            <v>110 Maintenance</v>
          </cell>
        </row>
        <row r="749">
          <cell r="I749" t="str">
            <v>7802-Possum Trot</v>
          </cell>
          <cell r="R749" t="str">
            <v>430 Tree failure from overhang or dead tree without ice/snow</v>
          </cell>
        </row>
        <row r="750">
          <cell r="I750" t="str">
            <v>51214-Symsonia</v>
          </cell>
          <cell r="R750" t="str">
            <v>110 Maintenance</v>
          </cell>
        </row>
        <row r="751">
          <cell r="I751" t="str">
            <v>3901-Airport</v>
          </cell>
          <cell r="R751" t="str">
            <v>110 Maintenance</v>
          </cell>
        </row>
        <row r="752">
          <cell r="I752" t="str">
            <v>4302-Calvert Heights</v>
          </cell>
          <cell r="R752" t="str">
            <v>110 Maintenance</v>
          </cell>
        </row>
        <row r="753">
          <cell r="I753" t="str">
            <v>51214-Symsonia</v>
          </cell>
          <cell r="R753" t="str">
            <v>110 Maintenance</v>
          </cell>
        </row>
        <row r="754">
          <cell r="I754" t="str">
            <v>4703-Blandville</v>
          </cell>
          <cell r="R754" t="str">
            <v>430 Tree failure from overhang or dead tree without ice/snow</v>
          </cell>
        </row>
        <row r="755">
          <cell r="I755" t="str">
            <v>4705-Slater</v>
          </cell>
          <cell r="R755" t="str">
            <v>110 Maintenance</v>
          </cell>
        </row>
        <row r="756">
          <cell r="I756" t="str">
            <v>26224-Oscar</v>
          </cell>
          <cell r="R756" t="str">
            <v>500 Lightning</v>
          </cell>
        </row>
        <row r="757">
          <cell r="I757" t="str">
            <v>6103-Melber</v>
          </cell>
          <cell r="R757" t="str">
            <v>710 Motor vehicle</v>
          </cell>
        </row>
        <row r="758">
          <cell r="I758" t="str">
            <v>51214-Symsonia</v>
          </cell>
          <cell r="R758" t="str">
            <v>110 Maintenance</v>
          </cell>
        </row>
        <row r="759">
          <cell r="I759" t="str">
            <v>3202-Tiline</v>
          </cell>
          <cell r="R759" t="str">
            <v>100 Construction</v>
          </cell>
        </row>
        <row r="760">
          <cell r="I760" t="str">
            <v>5002-Old US 45</v>
          </cell>
          <cell r="R760" t="str">
            <v>999 Cause unknown</v>
          </cell>
        </row>
        <row r="761">
          <cell r="I761" t="str">
            <v>51214-Symsonia</v>
          </cell>
          <cell r="R761" t="str">
            <v>110 Maintenance</v>
          </cell>
        </row>
        <row r="762">
          <cell r="I762" t="str">
            <v>51214-Symsonia</v>
          </cell>
          <cell r="R762" t="str">
            <v>110 Maintenance</v>
          </cell>
        </row>
        <row r="763">
          <cell r="I763" t="str">
            <v>26224-Oscar</v>
          </cell>
          <cell r="R763" t="str">
            <v>800 Other</v>
          </cell>
        </row>
        <row r="764">
          <cell r="I764" t="str">
            <v>26224-Oscar</v>
          </cell>
          <cell r="R764" t="str">
            <v>110 Maintenance</v>
          </cell>
        </row>
        <row r="765">
          <cell r="I765" t="str">
            <v>3202-Tiline</v>
          </cell>
          <cell r="R765" t="str">
            <v>790 Public, other</v>
          </cell>
        </row>
        <row r="766">
          <cell r="I766" t="str">
            <v>2901-High Point</v>
          </cell>
          <cell r="R766" t="str">
            <v>100 Construction</v>
          </cell>
        </row>
        <row r="767">
          <cell r="I767" t="str">
            <v>28214-Hobbs Rd</v>
          </cell>
          <cell r="R767" t="str">
            <v>110 Maintenance</v>
          </cell>
        </row>
        <row r="768">
          <cell r="I768" t="str">
            <v>51224-McNeil Lane</v>
          </cell>
          <cell r="R768" t="str">
            <v>590 Weather, other</v>
          </cell>
        </row>
        <row r="769">
          <cell r="I769" t="str">
            <v>3201-Smithland</v>
          </cell>
          <cell r="R769" t="str">
            <v>430 Tree failure from overhang or dead tree without ice/snow</v>
          </cell>
        </row>
        <row r="770">
          <cell r="I770" t="str">
            <v>14254-Smithland</v>
          </cell>
          <cell r="R770" t="str">
            <v>500 Lightning</v>
          </cell>
        </row>
        <row r="771">
          <cell r="I771" t="str">
            <v>7805-Industrial Loop</v>
          </cell>
          <cell r="R771" t="str">
            <v>500 Lightning</v>
          </cell>
        </row>
        <row r="772">
          <cell r="I772" t="str">
            <v>3201-Smithland</v>
          </cell>
          <cell r="R772" t="str">
            <v>430 Tree failure from overhang or dead tree without ice/snow</v>
          </cell>
        </row>
        <row r="773">
          <cell r="I773" t="str">
            <v>3201-Smithland</v>
          </cell>
          <cell r="R773" t="str">
            <v>590 Weather, other</v>
          </cell>
        </row>
        <row r="774">
          <cell r="I774" t="str">
            <v>3201-Smithland</v>
          </cell>
          <cell r="R774" t="str">
            <v>590 Weather, other</v>
          </cell>
        </row>
        <row r="775">
          <cell r="I775" t="str">
            <v>7802-Possum Trot</v>
          </cell>
          <cell r="R775" t="str">
            <v>430 Tree failure from overhang or dead tree without ice/snow</v>
          </cell>
        </row>
        <row r="776">
          <cell r="I776" t="str">
            <v>51214-Symsonia</v>
          </cell>
          <cell r="R776" t="str">
            <v>100 Construction</v>
          </cell>
        </row>
        <row r="777">
          <cell r="I777" t="str">
            <v>3202-Tiline</v>
          </cell>
          <cell r="R777" t="str">
            <v>100 Construction</v>
          </cell>
        </row>
        <row r="778">
          <cell r="I778" t="str">
            <v>51244-Freemont</v>
          </cell>
          <cell r="R778" t="str">
            <v>430 Tree failure from overhang or dead tree without ice/snow</v>
          </cell>
        </row>
        <row r="779">
          <cell r="I779" t="str">
            <v>51244-Freemont</v>
          </cell>
          <cell r="R779" t="str">
            <v>420 Tree growth</v>
          </cell>
        </row>
        <row r="780">
          <cell r="I780" t="str">
            <v>3901-Airport</v>
          </cell>
          <cell r="R780" t="str">
            <v>430 Tree failure from overhang or dead tree without ice/snow</v>
          </cell>
        </row>
        <row r="781">
          <cell r="I781" t="str">
            <v>4104-Walker Boat Yard</v>
          </cell>
          <cell r="R781" t="str">
            <v>430 Tree failure from overhang or dead tree without ice/snow</v>
          </cell>
        </row>
        <row r="782">
          <cell r="I782" t="str">
            <v>14244-Salem</v>
          </cell>
          <cell r="R782" t="str">
            <v>100 Construction</v>
          </cell>
        </row>
        <row r="783">
          <cell r="I783" t="str">
            <v>42244-Sharpe</v>
          </cell>
          <cell r="R783" t="str">
            <v>100 Construction</v>
          </cell>
        </row>
        <row r="784">
          <cell r="I784" t="str">
            <v>3904-Roy Lee Rd</v>
          </cell>
          <cell r="R784" t="str">
            <v>100 Construction</v>
          </cell>
        </row>
        <row r="785">
          <cell r="I785" t="str">
            <v>4903-Cunningham</v>
          </cell>
          <cell r="R785" t="str">
            <v>500 Lightning</v>
          </cell>
        </row>
        <row r="786">
          <cell r="I786" t="str">
            <v>3204-Mitchell Store</v>
          </cell>
          <cell r="R786" t="str">
            <v>500 Lightning</v>
          </cell>
        </row>
        <row r="787">
          <cell r="I787" t="str">
            <v>40234-Lydon Rd</v>
          </cell>
          <cell r="R787" t="str">
            <v>110 Maintenance</v>
          </cell>
        </row>
        <row r="788">
          <cell r="I788" t="str">
            <v>2901-High Point</v>
          </cell>
          <cell r="R788" t="str">
            <v>110 Maintenance</v>
          </cell>
        </row>
        <row r="789">
          <cell r="I789" t="str">
            <v>3202-Tiline</v>
          </cell>
          <cell r="R789" t="str">
            <v>110 Maintenance</v>
          </cell>
        </row>
        <row r="790">
          <cell r="I790" t="str">
            <v>40224-Husbands Rd</v>
          </cell>
          <cell r="R790" t="str">
            <v>110 Maintenance</v>
          </cell>
        </row>
        <row r="791">
          <cell r="I791" t="str">
            <v>74224-Highland Ch Rd</v>
          </cell>
          <cell r="R791" t="str">
            <v>110 Maintenance</v>
          </cell>
        </row>
        <row r="792">
          <cell r="I792" t="str">
            <v>7802-Possum Trot</v>
          </cell>
          <cell r="R792" t="str">
            <v>999 Cause unknown</v>
          </cell>
        </row>
        <row r="793">
          <cell r="I793" t="str">
            <v>28224-Woodville Rd</v>
          </cell>
          <cell r="R793" t="str">
            <v>100 Construction</v>
          </cell>
        </row>
        <row r="794">
          <cell r="I794" t="str">
            <v>28224-Woodville Rd</v>
          </cell>
          <cell r="R794" t="str">
            <v>100 Construction</v>
          </cell>
        </row>
        <row r="795">
          <cell r="I795" t="str">
            <v>26214-Damrons</v>
          </cell>
          <cell r="R795" t="str">
            <v>600 Animal/bird</v>
          </cell>
        </row>
        <row r="796">
          <cell r="I796" t="str">
            <v>15224-Pinckneyville</v>
          </cell>
          <cell r="R796" t="str">
            <v>999 Cause unknown</v>
          </cell>
        </row>
        <row r="797">
          <cell r="I797" t="str">
            <v>42234-Possum Trot</v>
          </cell>
          <cell r="R797" t="str">
            <v>800 Other</v>
          </cell>
        </row>
        <row r="798">
          <cell r="I798" t="str">
            <v>28224-Woodville Rd</v>
          </cell>
          <cell r="R798" t="str">
            <v>999 Cause unknown</v>
          </cell>
        </row>
        <row r="799">
          <cell r="I799" t="str">
            <v>4302-Calvert Heights</v>
          </cell>
          <cell r="R799" t="str">
            <v>630 Squirrel</v>
          </cell>
        </row>
        <row r="800">
          <cell r="I800" t="str">
            <v>7805-Industrial Loop</v>
          </cell>
          <cell r="R800" t="str">
            <v>600 Animal/bird</v>
          </cell>
        </row>
        <row r="801">
          <cell r="I801" t="str">
            <v>40234-Lydon Rd</v>
          </cell>
          <cell r="R801" t="str">
            <v>110 Maintenance</v>
          </cell>
        </row>
        <row r="802">
          <cell r="I802" t="str">
            <v>7805-Industrial Loop</v>
          </cell>
          <cell r="R802" t="str">
            <v>999 Cause unknown</v>
          </cell>
        </row>
        <row r="803">
          <cell r="I803" t="str">
            <v>4705-Slater</v>
          </cell>
          <cell r="R803" t="str">
            <v>110 Maintenance</v>
          </cell>
        </row>
        <row r="804">
          <cell r="I804" t="str">
            <v>3104-Ledbetter</v>
          </cell>
          <cell r="R804" t="str">
            <v>100 Construction</v>
          </cell>
        </row>
        <row r="805">
          <cell r="I805" t="str">
            <v>40234-Lydon Rd</v>
          </cell>
          <cell r="R805" t="str">
            <v>110 Maintenance</v>
          </cell>
        </row>
        <row r="806">
          <cell r="I806" t="str">
            <v>66214-Draffenville</v>
          </cell>
          <cell r="R806" t="str">
            <v>790 Public, other</v>
          </cell>
        </row>
        <row r="807">
          <cell r="I807" t="str">
            <v>3202-Tiline</v>
          </cell>
          <cell r="R807" t="str">
            <v>110 Maintenance</v>
          </cell>
        </row>
        <row r="808">
          <cell r="I808" t="str">
            <v>3202-Tiline</v>
          </cell>
          <cell r="R808" t="str">
            <v>110 Maintenance</v>
          </cell>
        </row>
        <row r="809">
          <cell r="I809" t="str">
            <v>51214-Symsonia</v>
          </cell>
          <cell r="R809" t="str">
            <v>110 Maintenance</v>
          </cell>
        </row>
        <row r="810">
          <cell r="I810" t="str">
            <v>26224-Oscar</v>
          </cell>
          <cell r="R810" t="str">
            <v>110 Maintenance</v>
          </cell>
        </row>
        <row r="811">
          <cell r="I811" t="str">
            <v>51214-Symsonia</v>
          </cell>
          <cell r="R811" t="str">
            <v>110 Maintenance</v>
          </cell>
        </row>
        <row r="812">
          <cell r="I812" t="str">
            <v>7803-Hwy 95</v>
          </cell>
          <cell r="R812" t="str">
            <v>430 Tree failure from overhang or dead tree without ice/snow</v>
          </cell>
        </row>
        <row r="813">
          <cell r="I813" t="str">
            <v>7803-Hwy 95</v>
          </cell>
          <cell r="R813" t="str">
            <v>430 Tree failure from overhang or dead tree without ice/snow</v>
          </cell>
        </row>
        <row r="814">
          <cell r="I814" t="str">
            <v>0505-Lola</v>
          </cell>
          <cell r="R814" t="str">
            <v>490 Maintenance, other</v>
          </cell>
        </row>
        <row r="815">
          <cell r="I815" t="str">
            <v>4103-Epperson Rd</v>
          </cell>
          <cell r="R815" t="str">
            <v>110 Maintenance</v>
          </cell>
        </row>
        <row r="816">
          <cell r="I816" t="str">
            <v>40234-Lydon Rd</v>
          </cell>
          <cell r="R816" t="str">
            <v>100 Construction</v>
          </cell>
        </row>
        <row r="817">
          <cell r="I817" t="str">
            <v>3104-Ledbetter</v>
          </cell>
          <cell r="R817" t="str">
            <v>100 Construction</v>
          </cell>
        </row>
        <row r="818">
          <cell r="I818" t="str">
            <v>51244-Freemont</v>
          </cell>
          <cell r="R818" t="str">
            <v>100 Construction</v>
          </cell>
        </row>
        <row r="819">
          <cell r="I819" t="str">
            <v>4705-Slater</v>
          </cell>
          <cell r="R819" t="str">
            <v>100 Construction</v>
          </cell>
        </row>
        <row r="820">
          <cell r="I820" t="str">
            <v>7802-Possum Trot</v>
          </cell>
          <cell r="R820" t="str">
            <v>420 Tree growth</v>
          </cell>
        </row>
        <row r="821">
          <cell r="I821" t="str">
            <v>4705-Slater</v>
          </cell>
          <cell r="R821" t="str">
            <v>430 Tree failure from overhang or dead tree without ice/snow</v>
          </cell>
        </row>
        <row r="822">
          <cell r="I822" t="str">
            <v>3904-Roy Lee Rd</v>
          </cell>
          <cell r="R822" t="str">
            <v>630 Squirrel</v>
          </cell>
        </row>
        <row r="823">
          <cell r="I823" t="str">
            <v>40234-Lydon Rd</v>
          </cell>
          <cell r="R823" t="str">
            <v>100 Construction</v>
          </cell>
        </row>
        <row r="824">
          <cell r="I824" t="str">
            <v>4705-Slater</v>
          </cell>
          <cell r="R824" t="str">
            <v>630 Squirrel</v>
          </cell>
        </row>
        <row r="825">
          <cell r="I825" t="str">
            <v>4703-Blandville</v>
          </cell>
          <cell r="R825" t="str">
            <v>430 Tree failure from overhang or dead tree without ice/snow</v>
          </cell>
        </row>
        <row r="826">
          <cell r="I826" t="str">
            <v>28234-Kelley Rd</v>
          </cell>
          <cell r="R826" t="str">
            <v>430 Tree failure from overhang or dead tree without ice/snow</v>
          </cell>
        </row>
        <row r="827">
          <cell r="I827" t="str">
            <v>42244-Sharpe</v>
          </cell>
          <cell r="R827" t="str">
            <v>430 Tree failure from overhang or dead tree without ice/snow</v>
          </cell>
        </row>
        <row r="828">
          <cell r="I828" t="str">
            <v>2902-Carneal Rd</v>
          </cell>
          <cell r="R828" t="str">
            <v>800 Other</v>
          </cell>
        </row>
        <row r="829">
          <cell r="I829" t="str">
            <v>42244-Sharpe</v>
          </cell>
          <cell r="R829" t="str">
            <v>630 Squirrel</v>
          </cell>
        </row>
        <row r="830">
          <cell r="I830" t="str">
            <v>3104-Ledbetter</v>
          </cell>
          <cell r="R830" t="str">
            <v>600 Animal/bird</v>
          </cell>
        </row>
        <row r="831">
          <cell r="I831" t="str">
            <v>3901-Airport</v>
          </cell>
          <cell r="R831" t="str">
            <v>710 Motor vehicle</v>
          </cell>
        </row>
        <row r="832">
          <cell r="I832" t="str">
            <v>3901-Airport</v>
          </cell>
          <cell r="R832" t="str">
            <v>710 Motor vehicle</v>
          </cell>
        </row>
        <row r="833">
          <cell r="I833" t="str">
            <v>28224-Woodville Rd</v>
          </cell>
          <cell r="R833" t="str">
            <v>420 Tree growth</v>
          </cell>
        </row>
        <row r="834">
          <cell r="I834" t="str">
            <v>42214-Proform</v>
          </cell>
          <cell r="R834" t="str">
            <v>800 Other</v>
          </cell>
        </row>
        <row r="835">
          <cell r="I835" t="str">
            <v>40244-Clarkline Rd</v>
          </cell>
          <cell r="R835" t="str">
            <v>100 Construction</v>
          </cell>
        </row>
        <row r="836">
          <cell r="I836" t="str">
            <v>0505-Lola</v>
          </cell>
          <cell r="R836" t="str">
            <v>100 Construction</v>
          </cell>
        </row>
        <row r="837">
          <cell r="I837" t="str">
            <v>26224-Oscar</v>
          </cell>
          <cell r="R837" t="str">
            <v>100 Construction</v>
          </cell>
        </row>
        <row r="838">
          <cell r="I838" t="str">
            <v>51254-Bonds Rd</v>
          </cell>
          <cell r="R838" t="str">
            <v>710 Motor vehicle</v>
          </cell>
        </row>
        <row r="839">
          <cell r="I839" t="str">
            <v>26224-Oscar</v>
          </cell>
          <cell r="R839" t="str">
            <v>100 Construction</v>
          </cell>
        </row>
        <row r="840">
          <cell r="I840" t="str">
            <v>3104-Ledbetter</v>
          </cell>
          <cell r="R840" t="str">
            <v>600 Animal/bird</v>
          </cell>
        </row>
        <row r="841">
          <cell r="I841" t="str">
            <v>26224-Oscar</v>
          </cell>
          <cell r="R841" t="str">
            <v>999 Cause unknown</v>
          </cell>
        </row>
        <row r="842">
          <cell r="I842" t="str">
            <v>2901-High Point</v>
          </cell>
          <cell r="R842" t="str">
            <v>430 Tree failure from overhang or dead tree without ice/snow</v>
          </cell>
        </row>
        <row r="843">
          <cell r="I843" t="str">
            <v>3104-Ledbetter</v>
          </cell>
          <cell r="R843" t="str">
            <v>999 Cause unknown</v>
          </cell>
        </row>
        <row r="844">
          <cell r="I844" t="str">
            <v>3901-Airport</v>
          </cell>
          <cell r="R844" t="str">
            <v>999 Cause unknown</v>
          </cell>
        </row>
        <row r="845">
          <cell r="I845" t="str">
            <v>4303-Gilbertsville</v>
          </cell>
          <cell r="R845" t="str">
            <v>100 Construction</v>
          </cell>
        </row>
        <row r="846">
          <cell r="I846" t="str">
            <v>3204-Mitchell Store</v>
          </cell>
          <cell r="R846" t="str">
            <v>430 Tree failure from overhang or dead tree without ice/snow</v>
          </cell>
        </row>
        <row r="847">
          <cell r="I847" t="str">
            <v>14254-Smithland</v>
          </cell>
          <cell r="R847" t="str">
            <v>100 Construction</v>
          </cell>
        </row>
        <row r="848">
          <cell r="I848" t="str">
            <v>26224-Oscar</v>
          </cell>
          <cell r="R848" t="str">
            <v>100 Construction</v>
          </cell>
        </row>
        <row r="849">
          <cell r="I849" t="str">
            <v>4902-Lovelaceville</v>
          </cell>
          <cell r="R849" t="str">
            <v>999 Cause unknown</v>
          </cell>
        </row>
        <row r="850">
          <cell r="I850" t="str">
            <v>40234-Lydon Rd</v>
          </cell>
          <cell r="R850" t="str">
            <v>100 Construction</v>
          </cell>
        </row>
        <row r="851">
          <cell r="I851" t="str">
            <v>6104-Pottsville</v>
          </cell>
          <cell r="R851" t="str">
            <v>430 Tree failure from overhang or dead tree without ice/snow</v>
          </cell>
        </row>
        <row r="852">
          <cell r="I852" t="str">
            <v>40234-Lydon Rd</v>
          </cell>
          <cell r="R852" t="str">
            <v>630 Squirrel</v>
          </cell>
        </row>
        <row r="853">
          <cell r="I853" t="str">
            <v>42244-Sharpe</v>
          </cell>
          <cell r="R853" t="str">
            <v>999 Cause unknown</v>
          </cell>
        </row>
        <row r="854">
          <cell r="I854" t="str">
            <v>4903-Cunningham</v>
          </cell>
          <cell r="R854" t="str">
            <v>999 Cause unknown</v>
          </cell>
        </row>
        <row r="855">
          <cell r="I855" t="str">
            <v>28234-Kelley Rd</v>
          </cell>
          <cell r="R855" t="str">
            <v>999 Cause unknown</v>
          </cell>
        </row>
        <row r="856">
          <cell r="I856" t="str">
            <v>0505-Lola</v>
          </cell>
          <cell r="R856" t="str">
            <v>430 Tree failure from overhang or dead tree without ice/snow</v>
          </cell>
        </row>
        <row r="857">
          <cell r="I857" t="str">
            <v>26224-Oscar</v>
          </cell>
          <cell r="R857" t="str">
            <v>110 Maintenance</v>
          </cell>
        </row>
        <row r="858">
          <cell r="I858" t="str">
            <v>26214-Damrons</v>
          </cell>
          <cell r="R858" t="str">
            <v>110 Maintenance</v>
          </cell>
        </row>
        <row r="859">
          <cell r="I859" t="str">
            <v>28214-Hobbs Rd</v>
          </cell>
          <cell r="R859" t="str">
            <v>710 Motor vehicle</v>
          </cell>
        </row>
        <row r="860">
          <cell r="I860" t="str">
            <v>54234-Palma</v>
          </cell>
          <cell r="R860" t="str">
            <v>630 Squirrel</v>
          </cell>
        </row>
        <row r="861">
          <cell r="I861" t="str">
            <v>7702-Hansen Rd</v>
          </cell>
          <cell r="R861" t="str">
            <v>630 Squirrel</v>
          </cell>
        </row>
        <row r="862">
          <cell r="I862" t="str">
            <v>2901-High Point</v>
          </cell>
          <cell r="R862" t="str">
            <v>430 Tree failure from overhang or dead tree without ice/snow</v>
          </cell>
        </row>
        <row r="863">
          <cell r="I863" t="str">
            <v>3104-Ledbetter</v>
          </cell>
          <cell r="R863" t="str">
            <v>300 Material or equipment fault/failure</v>
          </cell>
        </row>
        <row r="864">
          <cell r="I864" t="str">
            <v>26224-Oscar</v>
          </cell>
          <cell r="R864" t="str">
            <v>100 Construction</v>
          </cell>
        </row>
        <row r="865">
          <cell r="I865" t="str">
            <v>40224-Husbands Rd</v>
          </cell>
          <cell r="R865" t="str">
            <v>100 Construction</v>
          </cell>
        </row>
        <row r="866">
          <cell r="I866" t="str">
            <v>40244-Clarkline Rd</v>
          </cell>
          <cell r="R866" t="str">
            <v>110 Maintenance</v>
          </cell>
        </row>
        <row r="867">
          <cell r="I867" t="str">
            <v>54234-Palma</v>
          </cell>
          <cell r="R867" t="str">
            <v>100 Construction</v>
          </cell>
        </row>
        <row r="868">
          <cell r="I868" t="str">
            <v>54234-Palma</v>
          </cell>
          <cell r="R868" t="str">
            <v>100 Construction</v>
          </cell>
        </row>
        <row r="869">
          <cell r="I869" t="str">
            <v>3202-Tiline</v>
          </cell>
          <cell r="R869" t="str">
            <v>100 Construction</v>
          </cell>
        </row>
        <row r="870">
          <cell r="I870" t="str">
            <v>40234-Lydon Rd</v>
          </cell>
          <cell r="R870" t="str">
            <v>110 Maintenance</v>
          </cell>
        </row>
        <row r="871">
          <cell r="I871" t="str">
            <v>40244-Clarkline Rd</v>
          </cell>
          <cell r="R871" t="str">
            <v>110 Maintenance</v>
          </cell>
        </row>
        <row r="872">
          <cell r="I872" t="str">
            <v>3202-Tiline</v>
          </cell>
          <cell r="R872" t="str">
            <v>999 Cause unknown</v>
          </cell>
        </row>
        <row r="873">
          <cell r="I873" t="str">
            <v>54234-Palma</v>
          </cell>
          <cell r="R873" t="str">
            <v>999 Cause unknown</v>
          </cell>
        </row>
        <row r="874">
          <cell r="I874" t="str">
            <v>28214-Hobbs Rd</v>
          </cell>
          <cell r="R874" t="str">
            <v>300 Material or equipment fault/failure</v>
          </cell>
        </row>
        <row r="875">
          <cell r="I875" t="str">
            <v>3201-Smithland</v>
          </cell>
          <cell r="R875" t="str">
            <v>100 Construction</v>
          </cell>
        </row>
        <row r="876">
          <cell r="I876" t="str">
            <v>4704-Wickliffe</v>
          </cell>
          <cell r="R876" t="str">
            <v>790 Public, other</v>
          </cell>
        </row>
        <row r="877">
          <cell r="I877" t="str">
            <v>4704-Wickliffe</v>
          </cell>
          <cell r="R877" t="str">
            <v>790 Public, other</v>
          </cell>
        </row>
        <row r="878">
          <cell r="I878" t="str">
            <v>42244-Sharpe</v>
          </cell>
          <cell r="R878" t="str">
            <v>100 Construction</v>
          </cell>
        </row>
        <row r="879">
          <cell r="I879" t="str">
            <v>7802-Possum Trot</v>
          </cell>
          <cell r="R879" t="str">
            <v>100 Construction</v>
          </cell>
        </row>
        <row r="880">
          <cell r="I880" t="str">
            <v>7602-Smithland</v>
          </cell>
          <cell r="R880" t="str">
            <v>630 Squirrel</v>
          </cell>
        </row>
        <row r="881">
          <cell r="I881" t="str">
            <v>4903-Cunningham</v>
          </cell>
          <cell r="R881" t="str">
            <v>190 Other planned</v>
          </cell>
        </row>
        <row r="882">
          <cell r="I882" t="str">
            <v>3204-Mitchell Store</v>
          </cell>
          <cell r="R882" t="str">
            <v>800 Other</v>
          </cell>
        </row>
        <row r="883">
          <cell r="I883" t="str">
            <v>40234-Lydon Rd</v>
          </cell>
          <cell r="R883" t="str">
            <v>100 Construction</v>
          </cell>
        </row>
        <row r="884">
          <cell r="I884" t="str">
            <v>26224-Oscar</v>
          </cell>
          <cell r="R884" t="str">
            <v>100 Construction</v>
          </cell>
        </row>
        <row r="885">
          <cell r="I885" t="str">
            <v>19214-Monkeys Eyebrow</v>
          </cell>
          <cell r="R885" t="str">
            <v>110 Maintenance</v>
          </cell>
        </row>
        <row r="886">
          <cell r="I886" t="str">
            <v>42234-Possum Trot</v>
          </cell>
          <cell r="R886" t="str">
            <v>999 Cause unknown</v>
          </cell>
        </row>
        <row r="887">
          <cell r="I887" t="str">
            <v>4303-Gilbertsville</v>
          </cell>
          <cell r="R887" t="str">
            <v>110 Maintenance</v>
          </cell>
        </row>
        <row r="888">
          <cell r="I888" t="str">
            <v>4303-Gilbertsville</v>
          </cell>
          <cell r="R888" t="str">
            <v>110 Maintenance</v>
          </cell>
        </row>
        <row r="889">
          <cell r="I889" t="str">
            <v>40224-Husbands Rd</v>
          </cell>
          <cell r="R889" t="str">
            <v>110 Maintenance</v>
          </cell>
        </row>
        <row r="890">
          <cell r="I890" t="str">
            <v>40224-Husbands Rd</v>
          </cell>
          <cell r="R890" t="str">
            <v>110 Maintenance</v>
          </cell>
        </row>
        <row r="891">
          <cell r="I891" t="str">
            <v>6103-Melber</v>
          </cell>
          <cell r="R891" t="str">
            <v>999 Cause unknown</v>
          </cell>
        </row>
        <row r="892">
          <cell r="I892" t="str">
            <v>7802-Possum Trot</v>
          </cell>
          <cell r="R892" t="str">
            <v>800 Other</v>
          </cell>
        </row>
        <row r="893">
          <cell r="I893" t="str">
            <v>3204-Mitchell Store</v>
          </cell>
          <cell r="R893" t="str">
            <v>710 Motor vehicle</v>
          </cell>
        </row>
        <row r="894">
          <cell r="I894" t="str">
            <v>3104-Ledbetter</v>
          </cell>
          <cell r="R894" t="str">
            <v>999 Cause unknown</v>
          </cell>
        </row>
        <row r="895">
          <cell r="I895" t="str">
            <v>4901-Blandville</v>
          </cell>
          <cell r="R895" t="str">
            <v>000 Power supply</v>
          </cell>
        </row>
        <row r="896">
          <cell r="I896" t="str">
            <v>6104-Pottsville</v>
          </cell>
          <cell r="R896" t="str">
            <v>000 Power supply</v>
          </cell>
        </row>
        <row r="897">
          <cell r="I897" t="str">
            <v>6101-Lowes</v>
          </cell>
          <cell r="R897" t="str">
            <v>000 Power supply</v>
          </cell>
        </row>
        <row r="898">
          <cell r="I898" t="str">
            <v>5002-Old US 45</v>
          </cell>
          <cell r="R898" t="str">
            <v>000 Power supply</v>
          </cell>
        </row>
        <row r="899">
          <cell r="I899" t="str">
            <v>5003-Clinton Rd</v>
          </cell>
          <cell r="R899" t="str">
            <v>000 Power supply</v>
          </cell>
        </row>
        <row r="900">
          <cell r="I900" t="str">
            <v>4903-Cunningham</v>
          </cell>
          <cell r="R900" t="str">
            <v>000 Power supply</v>
          </cell>
        </row>
        <row r="901">
          <cell r="I901" t="str">
            <v>5001-Browns Plating</v>
          </cell>
          <cell r="R901" t="str">
            <v>000 Power supply</v>
          </cell>
        </row>
        <row r="902">
          <cell r="I902" t="str">
            <v>4902-Lovelaceville</v>
          </cell>
          <cell r="R902" t="str">
            <v>000 Power supply</v>
          </cell>
        </row>
        <row r="903">
          <cell r="I903" t="str">
            <v>6102-US 45 Folsomdale</v>
          </cell>
          <cell r="R903" t="str">
            <v>000 Power supply</v>
          </cell>
        </row>
        <row r="904">
          <cell r="I904" t="str">
            <v>6103-Melber</v>
          </cell>
          <cell r="R904" t="str">
            <v>000 Power supply</v>
          </cell>
        </row>
        <row r="905">
          <cell r="I905" t="str">
            <v>3202-Tiline</v>
          </cell>
          <cell r="R905" t="str">
            <v>999 Cause unknown</v>
          </cell>
        </row>
        <row r="906">
          <cell r="I906" t="str">
            <v>6104-Pottsville</v>
          </cell>
          <cell r="R906" t="str">
            <v>800 Other</v>
          </cell>
        </row>
        <row r="907">
          <cell r="I907" t="str">
            <v>40224-Husbands Rd</v>
          </cell>
          <cell r="R907" t="str">
            <v>100 Construction</v>
          </cell>
        </row>
        <row r="908">
          <cell r="I908" t="str">
            <v>7605-Averitt GR #2</v>
          </cell>
          <cell r="R908" t="str">
            <v>100 Construction</v>
          </cell>
        </row>
        <row r="909">
          <cell r="I909" t="str">
            <v>26214-Damrons</v>
          </cell>
          <cell r="R909" t="str">
            <v>100 Construction</v>
          </cell>
        </row>
        <row r="910">
          <cell r="I910" t="str">
            <v>4101-Ken Mar Rd</v>
          </cell>
          <cell r="R910" t="str">
            <v>100 Construction</v>
          </cell>
        </row>
        <row r="911">
          <cell r="I911" t="str">
            <v>5003-Clinton Rd</v>
          </cell>
          <cell r="R911" t="str">
            <v>999 Cause unknown</v>
          </cell>
        </row>
        <row r="912">
          <cell r="I912" t="str">
            <v>4302-Calvert Heights</v>
          </cell>
          <cell r="R912" t="str">
            <v>800 Other</v>
          </cell>
        </row>
        <row r="913">
          <cell r="I913" t="str">
            <v>42244-Sharpe</v>
          </cell>
          <cell r="R913" t="str">
            <v>999 Cause unknown</v>
          </cell>
        </row>
        <row r="914">
          <cell r="I914" t="str">
            <v>4902-Lovelaceville</v>
          </cell>
          <cell r="R914" t="str">
            <v>430 Tree failure from overhang or dead tree without ice/snow</v>
          </cell>
        </row>
        <row r="915">
          <cell r="I915" t="str">
            <v>4302-Calvert Heights</v>
          </cell>
          <cell r="R915" t="str">
            <v>800 Other</v>
          </cell>
        </row>
        <row r="916">
          <cell r="I916" t="str">
            <v>4302-Calvert Heights</v>
          </cell>
          <cell r="R916" t="str">
            <v>800 Other</v>
          </cell>
        </row>
        <row r="917">
          <cell r="I917" t="str">
            <v>4101-Ken Mar Rd</v>
          </cell>
          <cell r="R917" t="str">
            <v>100 Construction</v>
          </cell>
        </row>
        <row r="918">
          <cell r="I918" t="str">
            <v>4102-Reidland Water</v>
          </cell>
          <cell r="R918" t="str">
            <v>100 Construction</v>
          </cell>
        </row>
        <row r="919">
          <cell r="I919" t="str">
            <v>6103-Melber</v>
          </cell>
          <cell r="R919" t="str">
            <v>500 Lightning</v>
          </cell>
        </row>
        <row r="920">
          <cell r="I920" t="str">
            <v>40224-Husbands Rd</v>
          </cell>
          <cell r="R920" t="str">
            <v>430 Tree failure from overhang or dead tree without ice/snow</v>
          </cell>
        </row>
        <row r="921">
          <cell r="I921" t="str">
            <v>40224-Husbands Rd</v>
          </cell>
          <cell r="R921" t="str">
            <v>630 Squirrel</v>
          </cell>
        </row>
        <row r="922">
          <cell r="I922" t="str">
            <v>4101-Ken Mar Rd</v>
          </cell>
          <cell r="R922" t="str">
            <v>800 Other</v>
          </cell>
        </row>
        <row r="923">
          <cell r="I923" t="str">
            <v>4101-Ken Mar Rd</v>
          </cell>
          <cell r="R923" t="str">
            <v>800 Other</v>
          </cell>
        </row>
        <row r="924">
          <cell r="I924" t="str">
            <v>14244-Salem</v>
          </cell>
          <cell r="R924" t="str">
            <v>430 Tree failure from overhang or dead tree without ice/snow</v>
          </cell>
        </row>
        <row r="925">
          <cell r="I925" t="str">
            <v>4101-Ken Mar Rd</v>
          </cell>
          <cell r="R925" t="str">
            <v>800 Other</v>
          </cell>
        </row>
        <row r="926">
          <cell r="I926" t="str">
            <v>4104-Walker Boat Yard</v>
          </cell>
          <cell r="R926" t="str">
            <v>500 Lightning</v>
          </cell>
        </row>
        <row r="927">
          <cell r="I927" t="str">
            <v>4101-Ken Mar Rd</v>
          </cell>
          <cell r="R927" t="str">
            <v>500 Lightning</v>
          </cell>
        </row>
        <row r="928">
          <cell r="I928" t="str">
            <v>4101-Ken Mar Rd</v>
          </cell>
          <cell r="R928" t="str">
            <v>500 Lightning</v>
          </cell>
        </row>
        <row r="929">
          <cell r="I929" t="str">
            <v>4102-Reidland Water</v>
          </cell>
          <cell r="R929" t="str">
            <v>500 Lightning</v>
          </cell>
        </row>
        <row r="930">
          <cell r="I930" t="str">
            <v>4102-Reidland Water</v>
          </cell>
          <cell r="R930" t="str">
            <v>500 Lightning</v>
          </cell>
        </row>
        <row r="931">
          <cell r="I931" t="str">
            <v>7604-Pelican GR #1</v>
          </cell>
          <cell r="R931" t="str">
            <v>430 Tree failure from overhang or dead tree without ice/snow</v>
          </cell>
        </row>
        <row r="932">
          <cell r="I932" t="str">
            <v>28224-Woodville Rd</v>
          </cell>
          <cell r="R932" t="str">
            <v>430 Tree failure from overhang or dead tree without ice/snow</v>
          </cell>
        </row>
        <row r="933">
          <cell r="I933" t="str">
            <v>2902-Carneal Rd</v>
          </cell>
          <cell r="R933" t="str">
            <v>999 Cause unknown</v>
          </cell>
        </row>
        <row r="934">
          <cell r="I934" t="str">
            <v>54234-Palma</v>
          </cell>
          <cell r="R934" t="str">
            <v>600 Animal/bird</v>
          </cell>
        </row>
        <row r="935">
          <cell r="I935" t="str">
            <v>26214-Damrons</v>
          </cell>
          <cell r="R935" t="str">
            <v>100 Construction</v>
          </cell>
        </row>
        <row r="936">
          <cell r="I936" t="str">
            <v>15224-Pinckneyville</v>
          </cell>
          <cell r="R936" t="str">
            <v>710 Motor vehicle</v>
          </cell>
        </row>
        <row r="937">
          <cell r="I937" t="str">
            <v>3102-US 60 East</v>
          </cell>
          <cell r="R937" t="str">
            <v>999 Cause unknown</v>
          </cell>
        </row>
        <row r="938">
          <cell r="I938" t="str">
            <v>6103-Melber</v>
          </cell>
          <cell r="R938" t="str">
            <v>630 Squirrel</v>
          </cell>
        </row>
        <row r="939">
          <cell r="I939" t="str">
            <v>42244-Sharpe</v>
          </cell>
          <cell r="R939" t="str">
            <v>100 Construction</v>
          </cell>
        </row>
        <row r="940">
          <cell r="I940" t="str">
            <v>3104-Ledbetter</v>
          </cell>
          <cell r="R940" t="str">
            <v>630 Squirrel</v>
          </cell>
        </row>
        <row r="941">
          <cell r="I941" t="str">
            <v>28214-Hobbs Rd</v>
          </cell>
          <cell r="R941" t="str">
            <v>999 Cause unknown</v>
          </cell>
        </row>
        <row r="942">
          <cell r="I942" t="str">
            <v>3204-Mitchell Store</v>
          </cell>
          <cell r="R942" t="str">
            <v>110 Maintenance</v>
          </cell>
        </row>
        <row r="943">
          <cell r="I943" t="str">
            <v>26214-Damrons</v>
          </cell>
          <cell r="R943" t="str">
            <v>110 Maintenance</v>
          </cell>
        </row>
        <row r="944">
          <cell r="I944" t="str">
            <v>74214-Olivet Ch Rd</v>
          </cell>
          <cell r="R944" t="str">
            <v>630 Squirrel</v>
          </cell>
        </row>
        <row r="945">
          <cell r="I945" t="str">
            <v>6103-Melber</v>
          </cell>
          <cell r="R945" t="str">
            <v>999 Cause unknown</v>
          </cell>
        </row>
        <row r="946">
          <cell r="I946" t="str">
            <v>74214-Olivet Ch Rd</v>
          </cell>
          <cell r="R946" t="str">
            <v>630 Squirrel</v>
          </cell>
        </row>
        <row r="947">
          <cell r="I947" t="str">
            <v>26224-Oscar</v>
          </cell>
          <cell r="R947" t="str">
            <v>110 Maintenance</v>
          </cell>
        </row>
        <row r="948">
          <cell r="I948" t="str">
            <v>74224-Highland Ch Rd</v>
          </cell>
          <cell r="R948" t="str">
            <v>110 Maintenance</v>
          </cell>
        </row>
        <row r="949">
          <cell r="I949" t="str">
            <v>47214-Hinkleville</v>
          </cell>
          <cell r="R949" t="str">
            <v>100 Construction</v>
          </cell>
        </row>
        <row r="950">
          <cell r="I950" t="str">
            <v>3102-US 60 East</v>
          </cell>
          <cell r="R950" t="str">
            <v>999 Cause unknown</v>
          </cell>
        </row>
        <row r="951">
          <cell r="I951" t="str">
            <v>26214-Damrons</v>
          </cell>
          <cell r="R951" t="str">
            <v>600 Animal/bird</v>
          </cell>
        </row>
        <row r="952">
          <cell r="I952" t="str">
            <v>5002-Old US 45</v>
          </cell>
          <cell r="R952" t="str">
            <v>999 Cause unknown</v>
          </cell>
        </row>
        <row r="953">
          <cell r="I953" t="str">
            <v>28224-Woodville Rd</v>
          </cell>
          <cell r="R953" t="str">
            <v>000 Power supply</v>
          </cell>
        </row>
        <row r="954">
          <cell r="I954" t="str">
            <v>14254-Smithland</v>
          </cell>
          <cell r="R954" t="str">
            <v>430 Tree failure from overhang or dead tree without ice/snow</v>
          </cell>
        </row>
        <row r="955">
          <cell r="I955" t="str">
            <v>51214-Symsonia</v>
          </cell>
          <cell r="R955" t="str">
            <v>430 Tree failure from overhang or dead tree without ice/snow</v>
          </cell>
        </row>
        <row r="956">
          <cell r="I956" t="str">
            <v>14254-Smithland</v>
          </cell>
          <cell r="R956" t="str">
            <v>420 Tree growth</v>
          </cell>
        </row>
        <row r="957">
          <cell r="I957" t="str">
            <v>51214-Symsonia</v>
          </cell>
          <cell r="R957" t="str">
            <v>630 Squirrel</v>
          </cell>
        </row>
        <row r="958">
          <cell r="I958" t="str">
            <v>14254-Smithland</v>
          </cell>
          <cell r="R958" t="str">
            <v>999 Cause unknown</v>
          </cell>
        </row>
        <row r="959">
          <cell r="I959" t="str">
            <v>4102-Reidland Water</v>
          </cell>
          <cell r="R959" t="str">
            <v>100 Construction</v>
          </cell>
        </row>
        <row r="960">
          <cell r="I960" t="str">
            <v>42244-Sharpe</v>
          </cell>
          <cell r="R960" t="str">
            <v>100 Construction</v>
          </cell>
        </row>
        <row r="961">
          <cell r="I961" t="str">
            <v>19214-Monkeys Eyebrow</v>
          </cell>
          <cell r="R961" t="str">
            <v>100 Construction</v>
          </cell>
        </row>
        <row r="962">
          <cell r="I962" t="str">
            <v>4101-Ken Mar Rd</v>
          </cell>
          <cell r="R962" t="str">
            <v>100 Construction</v>
          </cell>
        </row>
        <row r="963">
          <cell r="I963" t="str">
            <v>51254-Bonds Rd</v>
          </cell>
          <cell r="R963" t="str">
            <v>999 Cause unknown</v>
          </cell>
        </row>
        <row r="964">
          <cell r="I964" t="str">
            <v>4302-Calvert Heights</v>
          </cell>
          <cell r="R964" t="str">
            <v>800 Other</v>
          </cell>
        </row>
        <row r="965">
          <cell r="I965" t="str">
            <v>2902-Carneal Rd</v>
          </cell>
          <cell r="R965" t="str">
            <v>999 Cause unknown</v>
          </cell>
        </row>
        <row r="966">
          <cell r="I966" t="str">
            <v>7802-Possum Trot</v>
          </cell>
          <cell r="R966" t="str">
            <v>420 Tree growth</v>
          </cell>
        </row>
        <row r="967">
          <cell r="I967" t="str">
            <v>3204-Mitchell Store</v>
          </cell>
          <cell r="R967" t="str">
            <v>110 Maintenance</v>
          </cell>
        </row>
        <row r="968">
          <cell r="I968" t="str">
            <v>28214-Hobbs Rd</v>
          </cell>
          <cell r="R968" t="str">
            <v>800 Other</v>
          </cell>
        </row>
        <row r="969">
          <cell r="I969" t="str">
            <v>51214-Symsonia</v>
          </cell>
          <cell r="R969" t="str">
            <v>710 Motor vehicle</v>
          </cell>
        </row>
        <row r="970">
          <cell r="I970" t="str">
            <v>51214-Symsonia</v>
          </cell>
          <cell r="R970" t="str">
            <v>710 Motor vehicle</v>
          </cell>
        </row>
        <row r="971">
          <cell r="I971" t="str">
            <v>51214-Symsonia</v>
          </cell>
          <cell r="R971" t="str">
            <v>710 Motor vehicle</v>
          </cell>
        </row>
        <row r="972">
          <cell r="I972" t="str">
            <v>51214-Symsonia</v>
          </cell>
          <cell r="R972" t="str">
            <v>710 Motor vehicle</v>
          </cell>
        </row>
        <row r="973">
          <cell r="I973" t="str">
            <v>51214-Symsonia</v>
          </cell>
          <cell r="R973" t="str">
            <v>710 Motor vehicle</v>
          </cell>
        </row>
        <row r="974">
          <cell r="I974" t="str">
            <v>51214-Symsonia</v>
          </cell>
          <cell r="R974" t="str">
            <v>710 Motor vehicle</v>
          </cell>
        </row>
        <row r="975">
          <cell r="I975" t="str">
            <v>51214-Symsonia</v>
          </cell>
          <cell r="R975" t="str">
            <v>710 Motor vehicle</v>
          </cell>
        </row>
        <row r="976">
          <cell r="I976" t="str">
            <v>51214-Symsonia</v>
          </cell>
          <cell r="R976" t="str">
            <v>710 Motor vehicle</v>
          </cell>
        </row>
        <row r="977">
          <cell r="I977" t="str">
            <v>51214-Symsonia</v>
          </cell>
          <cell r="R977" t="str">
            <v>710 Motor vehicle</v>
          </cell>
        </row>
        <row r="978">
          <cell r="I978" t="str">
            <v>51214-Symsonia</v>
          </cell>
          <cell r="R978" t="str">
            <v>710 Motor vehicle</v>
          </cell>
        </row>
        <row r="979">
          <cell r="I979" t="str">
            <v>51214-Symsonia</v>
          </cell>
          <cell r="R979" t="str">
            <v>710 Motor vehicle</v>
          </cell>
        </row>
        <row r="980">
          <cell r="I980" t="str">
            <v>54234-Palma</v>
          </cell>
          <cell r="R980" t="str">
            <v>630 Squirrel</v>
          </cell>
        </row>
        <row r="981">
          <cell r="I981" t="str">
            <v>3104-Ledbetter</v>
          </cell>
          <cell r="R981" t="str">
            <v>110 Maintenance</v>
          </cell>
        </row>
        <row r="982">
          <cell r="I982" t="str">
            <v>19214-Monkeys Eyebrow</v>
          </cell>
          <cell r="R982" t="str">
            <v>110 Maintenance</v>
          </cell>
        </row>
        <row r="983">
          <cell r="I983" t="str">
            <v>4101-Ken Mar Rd</v>
          </cell>
          <cell r="R983" t="str">
            <v>110 Maintenance</v>
          </cell>
        </row>
        <row r="984">
          <cell r="I984" t="str">
            <v>3904-Roy Lee Rd</v>
          </cell>
          <cell r="R984" t="str">
            <v>490 Maintenance, other</v>
          </cell>
        </row>
        <row r="985">
          <cell r="I985" t="str">
            <v>3202-Tiline</v>
          </cell>
          <cell r="R985" t="str">
            <v>999 Cause unknown</v>
          </cell>
        </row>
        <row r="986">
          <cell r="I986" t="str">
            <v>3202-Tiline</v>
          </cell>
          <cell r="R986" t="str">
            <v>430 Tree failure from overhang or dead tree without ice/snow</v>
          </cell>
        </row>
        <row r="987">
          <cell r="I987" t="str">
            <v>7601-Iuka</v>
          </cell>
          <cell r="R987" t="str">
            <v>430 Tree failure from overhang or dead tree without ice/snow</v>
          </cell>
        </row>
        <row r="988">
          <cell r="I988" t="str">
            <v>7601-Iuka</v>
          </cell>
          <cell r="R988" t="str">
            <v>430 Tree failure from overhang or dead tree without ice/snow</v>
          </cell>
        </row>
        <row r="989">
          <cell r="I989" t="str">
            <v>3104-Ledbetter</v>
          </cell>
          <cell r="R989" t="str">
            <v>300 Material or equipment fault/failure</v>
          </cell>
        </row>
        <row r="990">
          <cell r="I990" t="str">
            <v>5003-Clinton Rd</v>
          </cell>
          <cell r="R990" t="str">
            <v>430 Tree failure from overhang or dead tree without ice/snow</v>
          </cell>
        </row>
        <row r="991">
          <cell r="I991" t="str">
            <v>74214-Olivet Ch Rd</v>
          </cell>
          <cell r="R991" t="str">
            <v>430 Tree failure from overhang or dead tree without ice/snow</v>
          </cell>
        </row>
        <row r="992">
          <cell r="I992" t="str">
            <v>7604-Pelican GR #1</v>
          </cell>
          <cell r="R992" t="str">
            <v>430 Tree failure from overhang or dead tree without ice/snow</v>
          </cell>
        </row>
        <row r="993">
          <cell r="I993" t="str">
            <v>7601-Iuka</v>
          </cell>
          <cell r="R993" t="str">
            <v>430 Tree failure from overhang or dead tree without ice/snow</v>
          </cell>
        </row>
        <row r="994">
          <cell r="I994" t="str">
            <v>40244-Clarkline Rd</v>
          </cell>
          <cell r="R994" t="str">
            <v>300 Material or equipment fault/failure</v>
          </cell>
        </row>
        <row r="995">
          <cell r="I995" t="str">
            <v>28224-Woodville Rd</v>
          </cell>
          <cell r="R995" t="str">
            <v>500 Lightning</v>
          </cell>
        </row>
        <row r="996">
          <cell r="I996" t="str">
            <v>51224-McNeil Lane</v>
          </cell>
          <cell r="R996" t="str">
            <v>430 Tree failure from overhang or dead tree without ice/snow</v>
          </cell>
        </row>
        <row r="997">
          <cell r="I997" t="str">
            <v>2902-Carneal Rd</v>
          </cell>
          <cell r="R997" t="str">
            <v>430 Tree failure from overhang or dead tree without ice/snow</v>
          </cell>
        </row>
        <row r="998">
          <cell r="I998" t="str">
            <v>28234-Kelley Rd</v>
          </cell>
          <cell r="R998" t="str">
            <v>999 Cause unknown</v>
          </cell>
        </row>
        <row r="999">
          <cell r="I999" t="str">
            <v>3201-Smithland</v>
          </cell>
          <cell r="R999" t="str">
            <v>110 Maintenance</v>
          </cell>
        </row>
        <row r="1000">
          <cell r="I1000" t="str">
            <v>5002-Old US 45</v>
          </cell>
          <cell r="R1000" t="str">
            <v>500 Lightning</v>
          </cell>
        </row>
        <row r="1001">
          <cell r="I1001" t="str">
            <v>40224-Husbands Rd</v>
          </cell>
          <cell r="R1001" t="str">
            <v>999 Cause unknown</v>
          </cell>
        </row>
        <row r="1002">
          <cell r="I1002" t="str">
            <v>19214-Monkeys Eyebrow</v>
          </cell>
          <cell r="R1002" t="str">
            <v>100 Construction</v>
          </cell>
        </row>
        <row r="1003">
          <cell r="I1003" t="str">
            <v>5003-Clinton Rd</v>
          </cell>
          <cell r="R1003" t="str">
            <v>630 Squirrel</v>
          </cell>
        </row>
        <row r="1004">
          <cell r="I1004" t="str">
            <v>3201-Smithland</v>
          </cell>
          <cell r="R1004" t="str">
            <v>100 Construction</v>
          </cell>
        </row>
        <row r="1005">
          <cell r="I1005" t="str">
            <v>79214-Maxon Rd</v>
          </cell>
          <cell r="R1005" t="str">
            <v>100 Construction</v>
          </cell>
        </row>
        <row r="1006">
          <cell r="I1006" t="str">
            <v>4303-Gilbertsville</v>
          </cell>
          <cell r="R1006" t="str">
            <v>999 Cause unknown</v>
          </cell>
        </row>
        <row r="1007">
          <cell r="I1007" t="str">
            <v>3104-Ledbetter</v>
          </cell>
          <cell r="R1007" t="str">
            <v>630 Squirrel</v>
          </cell>
        </row>
        <row r="1008">
          <cell r="I1008" t="str">
            <v>19214-Monkeys Eyebrow</v>
          </cell>
          <cell r="R1008" t="str">
            <v>100 Construction</v>
          </cell>
        </row>
        <row r="1009">
          <cell r="I1009" t="str">
            <v>7803-Hwy 95</v>
          </cell>
          <cell r="R1009" t="str">
            <v>430 Tree failure from overhang or dead tree without ice/snow</v>
          </cell>
        </row>
        <row r="1010">
          <cell r="I1010" t="str">
            <v>0505-Lola</v>
          </cell>
          <cell r="R1010" t="str">
            <v>999 Cause unknown</v>
          </cell>
        </row>
        <row r="1011">
          <cell r="I1011" t="str">
            <v>26214-Damrons</v>
          </cell>
          <cell r="R1011" t="str">
            <v>630 Squirrel</v>
          </cell>
        </row>
        <row r="1012">
          <cell r="I1012" t="str">
            <v>40244-Clarkline Rd</v>
          </cell>
          <cell r="R1012" t="str">
            <v>100 Construction</v>
          </cell>
        </row>
        <row r="1013">
          <cell r="I1013" t="str">
            <v>3202-Tiline</v>
          </cell>
          <cell r="R1013" t="str">
            <v>999 Cause unknown</v>
          </cell>
        </row>
        <row r="1014">
          <cell r="I1014" t="str">
            <v>19214-Monkeys Eyebrow</v>
          </cell>
          <cell r="R1014" t="str">
            <v>100 Construction</v>
          </cell>
        </row>
        <row r="1015">
          <cell r="I1015" t="str">
            <v>79214-Maxon Rd</v>
          </cell>
          <cell r="R1015" t="str">
            <v>490 Maintenance, other</v>
          </cell>
        </row>
        <row r="1016">
          <cell r="I1016" t="str">
            <v>42244-Sharpe</v>
          </cell>
          <cell r="R1016" t="str">
            <v>999 Cause unknown</v>
          </cell>
        </row>
        <row r="1017">
          <cell r="I1017" t="str">
            <v>19214-Monkeys Eyebrow</v>
          </cell>
          <cell r="R1017" t="str">
            <v>100 Construction</v>
          </cell>
        </row>
        <row r="1018">
          <cell r="I1018" t="str">
            <v>7601-Iuka</v>
          </cell>
          <cell r="R1018" t="str">
            <v>100 Construction</v>
          </cell>
        </row>
        <row r="1019">
          <cell r="I1019" t="str">
            <v>4104-Walker Boat Yard</v>
          </cell>
          <cell r="R1019" t="str">
            <v>100 Construction</v>
          </cell>
        </row>
        <row r="1020">
          <cell r="I1020" t="str">
            <v>4104-Walker Boat Yard</v>
          </cell>
          <cell r="R1020" t="str">
            <v>100 Construction</v>
          </cell>
        </row>
        <row r="1021">
          <cell r="I1021" t="str">
            <v>51214-Symsonia</v>
          </cell>
          <cell r="R1021" t="str">
            <v>999 Cause unknown</v>
          </cell>
        </row>
        <row r="1022">
          <cell r="I1022" t="str">
            <v>3201-Smithland</v>
          </cell>
          <cell r="R1022" t="str">
            <v>100 Construction</v>
          </cell>
        </row>
        <row r="1023">
          <cell r="I1023" t="str">
            <v>4702-US 286 East Gage</v>
          </cell>
          <cell r="R1023" t="str">
            <v>710 Motor vehicle</v>
          </cell>
        </row>
        <row r="1024">
          <cell r="I1024" t="str">
            <v>3002-Conrad Heights</v>
          </cell>
          <cell r="R1024" t="str">
            <v>700 Customer-caused</v>
          </cell>
        </row>
        <row r="1025">
          <cell r="I1025" t="str">
            <v>4702-US 286 East Gage</v>
          </cell>
          <cell r="R1025" t="str">
            <v>715 Farming Equipment</v>
          </cell>
        </row>
        <row r="1026">
          <cell r="I1026" t="str">
            <v>7802-Possum Trot</v>
          </cell>
          <cell r="R1026" t="str">
            <v>999 Cause unknown</v>
          </cell>
        </row>
        <row r="1027">
          <cell r="I1027" t="str">
            <v>28214-Hobbs Rd</v>
          </cell>
          <cell r="R1027" t="str">
            <v>630 Squirrel</v>
          </cell>
        </row>
        <row r="1028">
          <cell r="I1028" t="str">
            <v>3005-Ky Oaks Mall</v>
          </cell>
          <cell r="R1028" t="str">
            <v>300 Material or equipment fault/failure</v>
          </cell>
        </row>
        <row r="1029">
          <cell r="I1029" t="str">
            <v>7805-Industrial Loop</v>
          </cell>
          <cell r="R1029" t="str">
            <v>800 Other</v>
          </cell>
        </row>
        <row r="1030">
          <cell r="I1030" t="str">
            <v>3102-US 60 East</v>
          </cell>
          <cell r="R1030" t="str">
            <v>999 Cause unknown</v>
          </cell>
        </row>
        <row r="1031">
          <cell r="I1031" t="str">
            <v>15234-Quarry</v>
          </cell>
          <cell r="R1031" t="str">
            <v>999 Cause unknown</v>
          </cell>
        </row>
        <row r="1032">
          <cell r="I1032" t="str">
            <v>3902-US 60 West</v>
          </cell>
          <cell r="R1032" t="str">
            <v>600 Animal/bird</v>
          </cell>
        </row>
        <row r="1033">
          <cell r="I1033" t="str">
            <v>3904-Roy Lee Rd</v>
          </cell>
          <cell r="R1033" t="str">
            <v>715 Farming Equipment</v>
          </cell>
        </row>
        <row r="1034">
          <cell r="I1034" t="str">
            <v>51244-Freemont</v>
          </cell>
          <cell r="R1034" t="str">
            <v>999 Cause unknown</v>
          </cell>
        </row>
        <row r="1035">
          <cell r="I1035" t="str">
            <v>4304-Industrial Park</v>
          </cell>
          <cell r="R1035" t="str">
            <v>600 Animal/bird</v>
          </cell>
        </row>
        <row r="1036">
          <cell r="I1036" t="str">
            <v>19224-Ragland</v>
          </cell>
          <cell r="R1036" t="str">
            <v>800 Other</v>
          </cell>
        </row>
        <row r="1037">
          <cell r="I1037" t="str">
            <v>42244-Sharpe</v>
          </cell>
          <cell r="R1037" t="str">
            <v>630 Squirrel</v>
          </cell>
        </row>
        <row r="1038">
          <cell r="I1038" t="str">
            <v>4702-US 286 East Gage</v>
          </cell>
          <cell r="R1038" t="str">
            <v>999 Cause unknown</v>
          </cell>
        </row>
        <row r="1039">
          <cell r="I1039" t="str">
            <v>4704-Wickliffe</v>
          </cell>
          <cell r="R1039" t="str">
            <v>110 Maintenance</v>
          </cell>
        </row>
        <row r="1040">
          <cell r="I1040" t="str">
            <v>5003-Clinton Rd</v>
          </cell>
          <cell r="R1040" t="str">
            <v>630 Squirrel</v>
          </cell>
        </row>
        <row r="1041">
          <cell r="I1041" t="str">
            <v>5003-Clinton Rd</v>
          </cell>
          <cell r="R1041" t="str">
            <v>630 Squirrel</v>
          </cell>
        </row>
        <row r="1042">
          <cell r="I1042" t="str">
            <v>54234-Palma</v>
          </cell>
          <cell r="R1042" t="str">
            <v>100 Construction</v>
          </cell>
        </row>
        <row r="1043">
          <cell r="I1043" t="str">
            <v>28214-Hobbs Rd</v>
          </cell>
          <cell r="R1043" t="str">
            <v>630 Squirrel</v>
          </cell>
        </row>
        <row r="1044">
          <cell r="I1044" t="str">
            <v>3002-Conrad Heights</v>
          </cell>
          <cell r="R1044" t="str">
            <v>630 Squirrel</v>
          </cell>
        </row>
        <row r="1045">
          <cell r="I1045" t="str">
            <v>4902-Lovelaceville</v>
          </cell>
          <cell r="R1045" t="str">
            <v>999 Cause unknown</v>
          </cell>
        </row>
        <row r="1046">
          <cell r="I1046" t="str">
            <v>42234-Possum Trot</v>
          </cell>
          <cell r="R1046" t="str">
            <v>630 Squirrel</v>
          </cell>
        </row>
        <row r="1047">
          <cell r="I1047" t="str">
            <v>4704-Wickliffe</v>
          </cell>
          <cell r="R1047" t="str">
            <v>999 Cause unknown</v>
          </cell>
        </row>
        <row r="1048">
          <cell r="I1048" t="str">
            <v>6101-Lowes</v>
          </cell>
          <cell r="R1048" t="str">
            <v>800 Other</v>
          </cell>
        </row>
        <row r="1049">
          <cell r="I1049" t="str">
            <v>3903-US 60 East Mall</v>
          </cell>
          <cell r="R1049" t="str">
            <v>630 Squirrel</v>
          </cell>
        </row>
        <row r="1050">
          <cell r="I1050" t="str">
            <v>4902-Lovelaceville</v>
          </cell>
          <cell r="R1050" t="str">
            <v>999 Cause unknown</v>
          </cell>
        </row>
        <row r="1051">
          <cell r="I1051" t="str">
            <v>5002-Old US 45</v>
          </cell>
          <cell r="R1051" t="str">
            <v>600 Animal/bird</v>
          </cell>
        </row>
        <row r="1052">
          <cell r="I1052" t="str">
            <v>51214-Symsonia</v>
          </cell>
          <cell r="R1052" t="str">
            <v>430 Tree failure from overhang or dead tree without ice/snow</v>
          </cell>
        </row>
        <row r="1053">
          <cell r="I1053" t="str">
            <v>3201-Smithland</v>
          </cell>
          <cell r="R1053" t="str">
            <v>430 Tree failure from overhang or dead tree without ice/snow</v>
          </cell>
        </row>
        <row r="1054">
          <cell r="I1054" t="str">
            <v>42214-Proform</v>
          </cell>
          <cell r="R1054" t="str">
            <v>800 Other</v>
          </cell>
        </row>
        <row r="1055">
          <cell r="I1055" t="str">
            <v>2902-Carneal Rd</v>
          </cell>
          <cell r="R1055" t="str">
            <v>999 Cause unknown</v>
          </cell>
        </row>
        <row r="1056">
          <cell r="I1056" t="str">
            <v>4302-Calvert Heights</v>
          </cell>
          <cell r="R1056" t="str">
            <v>999 Cause unknown</v>
          </cell>
        </row>
        <row r="1057">
          <cell r="I1057" t="str">
            <v>4103-Epperson Rd</v>
          </cell>
          <cell r="R1057" t="str">
            <v>999 Cause unknown</v>
          </cell>
        </row>
        <row r="1058">
          <cell r="I1058" t="str">
            <v>7706-Hwy 60</v>
          </cell>
          <cell r="R1058" t="str">
            <v>710 Motor vehicle</v>
          </cell>
        </row>
        <row r="1059">
          <cell r="I1059" t="str">
            <v>40224-Husbands Rd</v>
          </cell>
          <cell r="R1059" t="str">
            <v>999 Cause unknown</v>
          </cell>
        </row>
        <row r="1060">
          <cell r="I1060" t="str">
            <v>7706-Hwy 60</v>
          </cell>
          <cell r="R1060" t="str">
            <v>710 Motor vehicle</v>
          </cell>
        </row>
        <row r="1061">
          <cell r="I1061" t="str">
            <v>28214-Hobbs Rd</v>
          </cell>
          <cell r="R1061" t="str">
            <v>630 Squirrel</v>
          </cell>
        </row>
        <row r="1062">
          <cell r="I1062" t="str">
            <v>47214-Hinkleville</v>
          </cell>
          <cell r="R1062" t="str">
            <v>999 Cause unknown</v>
          </cell>
        </row>
        <row r="1063">
          <cell r="I1063" t="str">
            <v>51214-Symsonia</v>
          </cell>
          <cell r="R1063" t="str">
            <v>999 Cause unknown</v>
          </cell>
        </row>
        <row r="1064">
          <cell r="I1064" t="str">
            <v>28224-Woodville Rd</v>
          </cell>
          <cell r="R1064" t="str">
            <v>100 Construction</v>
          </cell>
        </row>
        <row r="1065">
          <cell r="I1065" t="str">
            <v>19214-Monkeys Eyebrow</v>
          </cell>
          <cell r="R1065" t="str">
            <v>110 Maintenance</v>
          </cell>
        </row>
        <row r="1066">
          <cell r="I1066" t="str">
            <v>19214-Monkeys Eyebrow</v>
          </cell>
          <cell r="R1066" t="str">
            <v>110 Maintenance</v>
          </cell>
        </row>
        <row r="1067">
          <cell r="I1067" t="str">
            <v>4902-Lovelaceville</v>
          </cell>
          <cell r="R1067" t="str">
            <v>630 Squirrel</v>
          </cell>
        </row>
        <row r="1068">
          <cell r="I1068" t="str">
            <v>0501-Hampton South</v>
          </cell>
          <cell r="R1068" t="str">
            <v>630 Squirrel</v>
          </cell>
        </row>
        <row r="1069">
          <cell r="I1069" t="str">
            <v>28224-Woodville Rd</v>
          </cell>
          <cell r="R1069" t="str">
            <v>630 Squirrel</v>
          </cell>
        </row>
        <row r="1070">
          <cell r="I1070" t="str">
            <v>19214-Monkeys Eyebrow</v>
          </cell>
          <cell r="R1070" t="str">
            <v>430 Tree failure from overhang or dead tree without ice/snow</v>
          </cell>
        </row>
        <row r="1071">
          <cell r="I1071" t="str">
            <v>47214-Hinkleville</v>
          </cell>
          <cell r="R1071" t="str">
            <v>430 Tree failure from overhang or dead tree without ice/snow</v>
          </cell>
        </row>
        <row r="1072">
          <cell r="I1072" t="str">
            <v>7604-Pelican GR #1</v>
          </cell>
          <cell r="R1072" t="str">
            <v>999 Cause unknown</v>
          </cell>
        </row>
        <row r="1073">
          <cell r="I1073" t="str">
            <v>7702-Hansen Rd</v>
          </cell>
          <cell r="R1073" t="str">
            <v>430 Tree failure from overhang or dead tree without ice/snow</v>
          </cell>
        </row>
        <row r="1074">
          <cell r="I1074" t="str">
            <v>19214-Monkeys Eyebrow</v>
          </cell>
          <cell r="R1074" t="str">
            <v>110 Maintenance</v>
          </cell>
        </row>
        <row r="1075">
          <cell r="I1075" t="str">
            <v>4902-Lovelaceville</v>
          </cell>
          <cell r="R1075" t="str">
            <v>800 Other</v>
          </cell>
        </row>
        <row r="1076">
          <cell r="I1076" t="str">
            <v>28214-Hobbs Rd</v>
          </cell>
          <cell r="R1076" t="str">
            <v>800 Other</v>
          </cell>
        </row>
        <row r="1077">
          <cell r="I1077" t="str">
            <v>79224-Express</v>
          </cell>
          <cell r="R1077" t="str">
            <v>800 Other</v>
          </cell>
        </row>
        <row r="1078">
          <cell r="I1078" t="str">
            <v>3002-Conrad Heights</v>
          </cell>
          <cell r="R1078" t="str">
            <v>430 Tree failure from overhang or dead tree without ice/snow</v>
          </cell>
        </row>
        <row r="1079">
          <cell r="I1079" t="str">
            <v>28224-Woodville Rd</v>
          </cell>
          <cell r="R1079" t="str">
            <v>999 Cause unknown</v>
          </cell>
        </row>
        <row r="1080">
          <cell r="I1080" t="str">
            <v>3204-Mitchell Store</v>
          </cell>
          <cell r="R1080" t="str">
            <v>430 Tree failure from overhang or dead tree without ice/snow</v>
          </cell>
        </row>
        <row r="1081">
          <cell r="I1081" t="str">
            <v>40224-Husbands Rd</v>
          </cell>
          <cell r="R1081" t="str">
            <v>000 Power supply</v>
          </cell>
        </row>
        <row r="1082">
          <cell r="I1082" t="str">
            <v>40234-Lydon Rd</v>
          </cell>
          <cell r="R1082" t="str">
            <v>000 Power supply</v>
          </cell>
        </row>
        <row r="1083">
          <cell r="I1083" t="str">
            <v>40244-Clarkline Rd</v>
          </cell>
          <cell r="R1083" t="str">
            <v>000 Power supply</v>
          </cell>
        </row>
        <row r="1084">
          <cell r="I1084" t="str">
            <v>3002-Conrad Heights</v>
          </cell>
          <cell r="R1084" t="str">
            <v>300 Material or equipment fault/failure</v>
          </cell>
        </row>
        <row r="1085">
          <cell r="I1085" t="str">
            <v>3904-Roy Lee Rd</v>
          </cell>
          <cell r="R1085" t="str">
            <v>430 Tree failure from overhang or dead tree without ice/snow</v>
          </cell>
        </row>
        <row r="1086">
          <cell r="I1086" t="str">
            <v>7805-Industrial Loop</v>
          </cell>
          <cell r="R1086" t="str">
            <v>300 Material or equipment fault/failure</v>
          </cell>
        </row>
        <row r="1087">
          <cell r="I1087" t="str">
            <v>7805-Industrial Loop</v>
          </cell>
          <cell r="R1087" t="str">
            <v>800 Other</v>
          </cell>
        </row>
        <row r="1088">
          <cell r="I1088" t="str">
            <v>14254-Smithland</v>
          </cell>
          <cell r="R1088" t="str">
            <v>600 Animal/bird</v>
          </cell>
        </row>
        <row r="1089">
          <cell r="I1089" t="str">
            <v>40234-Lydon Rd</v>
          </cell>
          <cell r="R1089" t="str">
            <v>630 Squirrel</v>
          </cell>
        </row>
        <row r="1090">
          <cell r="I1090" t="str">
            <v>7604-Pelican GR #1</v>
          </cell>
          <cell r="R1090" t="str">
            <v>630 Squirrel</v>
          </cell>
        </row>
        <row r="1091">
          <cell r="I1091" t="str">
            <v>7605-Averitt GR #2</v>
          </cell>
          <cell r="R1091" t="str">
            <v>420 Tree growth</v>
          </cell>
        </row>
        <row r="1092">
          <cell r="I1092" t="str">
            <v>26224-Oscar</v>
          </cell>
          <cell r="R1092" t="str">
            <v>430 Tree failure from overhang or dead tree without ice/snow</v>
          </cell>
        </row>
        <row r="1093">
          <cell r="I1093" t="str">
            <v>5003-Clinton Rd</v>
          </cell>
          <cell r="R1093" t="str">
            <v>420 Tree growth</v>
          </cell>
        </row>
        <row r="1094">
          <cell r="I1094" t="str">
            <v>3204-Mitchell Store</v>
          </cell>
          <cell r="R1094" t="str">
            <v>510 Wind, not trees</v>
          </cell>
        </row>
        <row r="1095">
          <cell r="I1095" t="str">
            <v>4302-Calvert Heights</v>
          </cell>
          <cell r="R1095" t="str">
            <v>999 Cause unknown</v>
          </cell>
        </row>
        <row r="1096">
          <cell r="I1096" t="str">
            <v>2901-High Point</v>
          </cell>
          <cell r="R1096" t="str">
            <v>110 Maintenance</v>
          </cell>
        </row>
        <row r="1097">
          <cell r="I1097" t="str">
            <v>2901-High Point</v>
          </cell>
          <cell r="R1097" t="str">
            <v>110 Maintenance</v>
          </cell>
        </row>
        <row r="1098">
          <cell r="I1098" t="str">
            <v>5002-Old US 45</v>
          </cell>
          <cell r="R1098" t="str">
            <v>999 Cause unknown</v>
          </cell>
        </row>
        <row r="1099">
          <cell r="I1099" t="str">
            <v>3904-Roy Lee Rd</v>
          </cell>
          <cell r="R1099" t="str">
            <v>300 Material or equipment fault/failure</v>
          </cell>
        </row>
        <row r="1100">
          <cell r="I1100" t="str">
            <v>5002-Old US 45</v>
          </cell>
          <cell r="R1100" t="str">
            <v>300 Material or equipment fault/failure</v>
          </cell>
        </row>
        <row r="1101">
          <cell r="I1101" t="str">
            <v>4103-Epperson Rd</v>
          </cell>
          <cell r="R1101" t="str">
            <v>690 Animal, other</v>
          </cell>
        </row>
        <row r="1102">
          <cell r="I1102" t="str">
            <v>40224-Husbands Rd</v>
          </cell>
          <cell r="R1102" t="str">
            <v>110 Maintenance</v>
          </cell>
        </row>
        <row r="1103">
          <cell r="I1103" t="str">
            <v>42214-Proform</v>
          </cell>
          <cell r="R1103" t="str">
            <v>630 Squirrel</v>
          </cell>
        </row>
        <row r="1104">
          <cell r="I1104" t="str">
            <v>42214-Proform</v>
          </cell>
          <cell r="R1104" t="str">
            <v>600 Animal/bird</v>
          </cell>
        </row>
        <row r="1105">
          <cell r="I1105" t="str">
            <v>4703-Blandville</v>
          </cell>
          <cell r="R1105" t="str">
            <v>100 Construction</v>
          </cell>
        </row>
        <row r="1106">
          <cell r="I1106" t="str">
            <v>51214-Symsonia</v>
          </cell>
          <cell r="R1106" t="str">
            <v>100 Construction</v>
          </cell>
        </row>
        <row r="1107">
          <cell r="I1107" t="str">
            <v>40234-Lydon Rd</v>
          </cell>
          <cell r="R1107" t="str">
            <v>100 Construction</v>
          </cell>
        </row>
        <row r="1108">
          <cell r="I1108" t="str">
            <v>19214-Monkeys Eyebrow</v>
          </cell>
          <cell r="R1108" t="str">
            <v>100 Construction</v>
          </cell>
        </row>
        <row r="1109">
          <cell r="I1109" t="str">
            <v>4705-Slater</v>
          </cell>
          <cell r="R1109" t="str">
            <v>300 Material or equipment fault/failure</v>
          </cell>
        </row>
        <row r="1110">
          <cell r="I1110" t="str">
            <v>14214-Hampton</v>
          </cell>
          <cell r="R1110" t="str">
            <v>300 Material or equipment fault/failure</v>
          </cell>
        </row>
        <row r="1111">
          <cell r="I1111" t="str">
            <v>7602-Smithland</v>
          </cell>
          <cell r="R1111" t="str">
            <v>630 Squirrel</v>
          </cell>
        </row>
        <row r="1112">
          <cell r="I1112" t="str">
            <v>19224-Ragland</v>
          </cell>
          <cell r="R1112" t="str">
            <v>630 Squirrel</v>
          </cell>
        </row>
        <row r="1113">
          <cell r="I1113" t="str">
            <v>3901-Airport</v>
          </cell>
          <cell r="R1113" t="str">
            <v>999 Cause unknown</v>
          </cell>
        </row>
        <row r="1114">
          <cell r="I1114" t="str">
            <v>3904-Roy Lee Rd</v>
          </cell>
          <cell r="R1114" t="str">
            <v>630 Squirrel</v>
          </cell>
        </row>
        <row r="1115">
          <cell r="I1115" t="str">
            <v>4302-Calvert Heights</v>
          </cell>
          <cell r="R1115" t="str">
            <v>630 Squirrel</v>
          </cell>
        </row>
        <row r="1116">
          <cell r="I1116" t="str">
            <v>42214-Proform</v>
          </cell>
          <cell r="R1116" t="str">
            <v>630 Squirrel</v>
          </cell>
        </row>
        <row r="1117">
          <cell r="I1117" t="str">
            <v>7802-Possum Trot</v>
          </cell>
          <cell r="R1117" t="str">
            <v>630 Squirrel</v>
          </cell>
        </row>
        <row r="1118">
          <cell r="I1118" t="str">
            <v>3204-Mitchell Store</v>
          </cell>
          <cell r="R1118" t="str">
            <v>430 Tree failure from overhang or dead tree without ice/snow</v>
          </cell>
        </row>
        <row r="1119">
          <cell r="I1119" t="str">
            <v>7805-Industrial Loop</v>
          </cell>
          <cell r="R1119" t="str">
            <v>999 Cause unknown</v>
          </cell>
        </row>
        <row r="1120">
          <cell r="I1120" t="str">
            <v>28214-Hobbs Rd</v>
          </cell>
          <cell r="R1120" t="str">
            <v>110 Maintenance</v>
          </cell>
        </row>
        <row r="1121">
          <cell r="I1121" t="str">
            <v>3102-US 60 East</v>
          </cell>
          <cell r="R1121" t="str">
            <v>999 Cause unknown</v>
          </cell>
        </row>
        <row r="1122">
          <cell r="I1122" t="str">
            <v>28234-Kelley Rd</v>
          </cell>
          <cell r="R1122" t="str">
            <v>110 Maintenance</v>
          </cell>
        </row>
        <row r="1123">
          <cell r="I1123" t="str">
            <v>14244-Salem</v>
          </cell>
          <cell r="R1123" t="str">
            <v>999 Cause unknown</v>
          </cell>
        </row>
        <row r="1124">
          <cell r="I1124" t="str">
            <v>0501-Hampton South</v>
          </cell>
          <cell r="R1124" t="str">
            <v>999 Cause unknown</v>
          </cell>
        </row>
        <row r="1125">
          <cell r="I1125" t="str">
            <v>7803-Hwy 95</v>
          </cell>
          <cell r="R1125" t="str">
            <v>999 Cause unknown</v>
          </cell>
        </row>
        <row r="1126">
          <cell r="I1126" t="str">
            <v>74214-Olivet Ch Rd</v>
          </cell>
          <cell r="R1126" t="str">
            <v>110 Maintenance</v>
          </cell>
        </row>
        <row r="1127">
          <cell r="I1127" t="str">
            <v>3901-Airport</v>
          </cell>
          <cell r="R1127" t="str">
            <v>630 Squirrel</v>
          </cell>
        </row>
        <row r="1128">
          <cell r="I1128" t="str">
            <v>74224-Highland Ch Rd</v>
          </cell>
          <cell r="R1128" t="str">
            <v>630 Squirrel</v>
          </cell>
        </row>
        <row r="1129">
          <cell r="I1129" t="str">
            <v>4703-Blandville</v>
          </cell>
          <cell r="R1129" t="str">
            <v>430 Tree failure from overhang or dead tree without ice/snow</v>
          </cell>
        </row>
        <row r="1130">
          <cell r="I1130" t="str">
            <v>5001-Browns Plating</v>
          </cell>
          <cell r="R1130" t="str">
            <v>999 Cause unknown</v>
          </cell>
        </row>
        <row r="1131">
          <cell r="I1131" t="str">
            <v>40224-Husbands Rd</v>
          </cell>
          <cell r="R1131" t="str">
            <v>360 Other equipment installation/design</v>
          </cell>
        </row>
        <row r="1132">
          <cell r="I1132" t="str">
            <v>79214-Maxon Rd</v>
          </cell>
          <cell r="R1132" t="str">
            <v>300 Material or equipment fault/failure</v>
          </cell>
        </row>
        <row r="1133">
          <cell r="I1133" t="str">
            <v>74214-Olivet Ch Rd</v>
          </cell>
          <cell r="R1133" t="str">
            <v>100 Construction</v>
          </cell>
        </row>
        <row r="1134">
          <cell r="I1134" t="str">
            <v>6103-Melber</v>
          </cell>
          <cell r="R1134" t="str">
            <v>630 Squirrel</v>
          </cell>
        </row>
        <row r="1135">
          <cell r="I1135" t="str">
            <v>19214-Monkeys Eyebrow</v>
          </cell>
          <cell r="R1135" t="str">
            <v>100 Construction</v>
          </cell>
        </row>
        <row r="1136">
          <cell r="I1136" t="str">
            <v>42234-Possum Trot</v>
          </cell>
          <cell r="R1136" t="str">
            <v>715 Farming Equipment</v>
          </cell>
        </row>
        <row r="1137">
          <cell r="I1137" t="str">
            <v>40244-Clarkline Rd</v>
          </cell>
          <cell r="R1137" t="str">
            <v>420 Tree growth</v>
          </cell>
        </row>
        <row r="1138">
          <cell r="I1138" t="str">
            <v>7702-Hansen Rd</v>
          </cell>
          <cell r="R1138" t="str">
            <v>630 Squirrel</v>
          </cell>
        </row>
        <row r="1139">
          <cell r="I1139" t="str">
            <v>7702-Hansen Rd</v>
          </cell>
          <cell r="R1139" t="str">
            <v>630 Squirrel</v>
          </cell>
        </row>
        <row r="1140">
          <cell r="I1140" t="str">
            <v>28224-Woodville Rd</v>
          </cell>
          <cell r="R1140" t="str">
            <v>630 Squirrel</v>
          </cell>
        </row>
        <row r="1141">
          <cell r="I1141" t="str">
            <v>3904-Roy Lee Rd</v>
          </cell>
          <cell r="R1141" t="str">
            <v>430 Tree failure from overhang or dead tree without ice/snow</v>
          </cell>
        </row>
        <row r="1142">
          <cell r="I1142" t="str">
            <v>3901-Airport</v>
          </cell>
          <cell r="R1142" t="str">
            <v>430 Tree failure from overhang or dead tree without ice/snow</v>
          </cell>
        </row>
        <row r="1143">
          <cell r="I1143" t="str">
            <v>19224-Ragland</v>
          </cell>
          <cell r="R1143" t="str">
            <v>630 Squirrel</v>
          </cell>
        </row>
        <row r="1144">
          <cell r="I1144" t="str">
            <v>54234-Palma</v>
          </cell>
          <cell r="R1144" t="str">
            <v>630 Squirrel</v>
          </cell>
        </row>
        <row r="1145">
          <cell r="I1145" t="str">
            <v>4101-Ken Mar Rd</v>
          </cell>
          <cell r="R1145" t="str">
            <v>800 Other</v>
          </cell>
        </row>
        <row r="1146">
          <cell r="I1146" t="str">
            <v>51214-Symsonia</v>
          </cell>
          <cell r="R1146" t="str">
            <v>999 Cause unknown</v>
          </cell>
        </row>
        <row r="1147">
          <cell r="I1147" t="str">
            <v>74214-Olivet Ch Rd</v>
          </cell>
          <cell r="R1147" t="str">
            <v>360 Other equipment installation/design</v>
          </cell>
        </row>
        <row r="1148">
          <cell r="I1148" t="str">
            <v>14254-Smithland</v>
          </cell>
          <cell r="R1148" t="str">
            <v>999 Cause unknown</v>
          </cell>
        </row>
        <row r="1149">
          <cell r="I1149" t="str">
            <v>0505-Lola</v>
          </cell>
          <cell r="R1149" t="str">
            <v>360 Other equipment installation/design</v>
          </cell>
        </row>
        <row r="1150">
          <cell r="I1150" t="str">
            <v>3202-Tiline</v>
          </cell>
          <cell r="R1150" t="str">
            <v>999 Cause unknown</v>
          </cell>
        </row>
        <row r="1151">
          <cell r="I1151" t="str">
            <v>66214-Draffenville</v>
          </cell>
          <cell r="R1151" t="str">
            <v>999 Cause unknown</v>
          </cell>
        </row>
        <row r="1152">
          <cell r="I1152" t="str">
            <v>3202-Tiline</v>
          </cell>
          <cell r="R1152" t="str">
            <v>430 Tree failure from overhang or dead tree without ice/snow</v>
          </cell>
        </row>
        <row r="1153">
          <cell r="I1153" t="str">
            <v>0505-Lola</v>
          </cell>
          <cell r="R1153" t="str">
            <v>430 Tree failure from overhang or dead tree without ice/snow</v>
          </cell>
        </row>
        <row r="1154">
          <cell r="I1154" t="str">
            <v>26214-Damrons</v>
          </cell>
          <cell r="R1154" t="str">
            <v>800 Other</v>
          </cell>
        </row>
        <row r="1155">
          <cell r="I1155" t="str">
            <v>5001-Browns Plating</v>
          </cell>
          <cell r="R1155" t="str">
            <v>800 Other</v>
          </cell>
        </row>
        <row r="1156">
          <cell r="I1156" t="str">
            <v>5002-Old US 45</v>
          </cell>
          <cell r="R1156" t="str">
            <v>700 Customer-caused</v>
          </cell>
        </row>
        <row r="1157">
          <cell r="I1157" t="str">
            <v>51224-McNeil Lane</v>
          </cell>
          <cell r="R1157" t="str">
            <v>110 Maintenance</v>
          </cell>
        </row>
        <row r="1158">
          <cell r="I1158" t="str">
            <v>19214-Monkeys Eyebrow</v>
          </cell>
          <cell r="R1158" t="str">
            <v>110 Maintenance</v>
          </cell>
        </row>
        <row r="1159">
          <cell r="I1159" t="str">
            <v>3104-Ledbetter</v>
          </cell>
          <cell r="R1159" t="str">
            <v>110 Maintenance</v>
          </cell>
        </row>
        <row r="1160">
          <cell r="I1160" t="str">
            <v>3104-Ledbetter</v>
          </cell>
          <cell r="R1160" t="str">
            <v>110 Maintenance</v>
          </cell>
        </row>
        <row r="1161">
          <cell r="I1161" t="str">
            <v>6103-Melber</v>
          </cell>
          <cell r="R1161" t="str">
            <v>110 Maintenance</v>
          </cell>
        </row>
        <row r="1162">
          <cell r="I1162" t="str">
            <v>3104-Ledbetter</v>
          </cell>
          <cell r="R1162" t="str">
            <v>110 Maintenance</v>
          </cell>
        </row>
        <row r="1163">
          <cell r="I1163" t="str">
            <v>3104-Ledbetter</v>
          </cell>
          <cell r="R1163" t="str">
            <v>300 Material or equipment fault/failure</v>
          </cell>
        </row>
        <row r="1164">
          <cell r="I1164" t="str">
            <v>54214-Hwy 95</v>
          </cell>
          <cell r="R1164" t="str">
            <v>300 Material or equipment fault/failure</v>
          </cell>
        </row>
        <row r="1165">
          <cell r="I1165" t="str">
            <v>5003-Clinton Rd</v>
          </cell>
          <cell r="R1165" t="str">
            <v>999 Cause unknown</v>
          </cell>
        </row>
        <row r="1166">
          <cell r="I1166" t="str">
            <v>5002-Old US 45</v>
          </cell>
          <cell r="R1166" t="str">
            <v>600 Animal/bird</v>
          </cell>
        </row>
        <row r="1167">
          <cell r="I1167" t="str">
            <v>5002-Old US 45</v>
          </cell>
          <cell r="R1167" t="str">
            <v>630 Squirrel</v>
          </cell>
        </row>
        <row r="1168">
          <cell r="I1168" t="str">
            <v>3201-Smithland</v>
          </cell>
          <cell r="R1168" t="str">
            <v>100 Construction</v>
          </cell>
        </row>
        <row r="1169">
          <cell r="I1169" t="str">
            <v>3202-Tiline</v>
          </cell>
          <cell r="R1169" t="str">
            <v>999 Cause unknown</v>
          </cell>
        </row>
        <row r="1170">
          <cell r="I1170" t="str">
            <v>54214-Hwy 95</v>
          </cell>
          <cell r="R1170" t="str">
            <v>100 Construction</v>
          </cell>
        </row>
        <row r="1171">
          <cell r="I1171" t="str">
            <v>26214-Damrons</v>
          </cell>
          <cell r="R1171" t="str">
            <v>360 Other equipment installation/design</v>
          </cell>
        </row>
        <row r="1172">
          <cell r="I1172" t="str">
            <v>3104-Ledbetter</v>
          </cell>
          <cell r="R1172" t="str">
            <v>630 Squirrel</v>
          </cell>
        </row>
        <row r="1173">
          <cell r="I1173" t="str">
            <v>42214-Proform</v>
          </cell>
          <cell r="R1173" t="str">
            <v>630 Squirrel</v>
          </cell>
        </row>
        <row r="1174">
          <cell r="I1174" t="str">
            <v>3901-Airport</v>
          </cell>
          <cell r="R1174" t="str">
            <v>630 Squirrel</v>
          </cell>
        </row>
        <row r="1175">
          <cell r="I1175" t="str">
            <v>4902-Lovelaceville</v>
          </cell>
          <cell r="R1175" t="str">
            <v>999 Cause unknown</v>
          </cell>
        </row>
        <row r="1176">
          <cell r="I1176" t="str">
            <v>7803-Hwy 95</v>
          </cell>
          <cell r="R1176" t="str">
            <v>630 Squirrel</v>
          </cell>
        </row>
        <row r="1177">
          <cell r="I1177" t="str">
            <v>7802-Possum Trot</v>
          </cell>
          <cell r="R1177" t="str">
            <v>630 Squirrel</v>
          </cell>
        </row>
        <row r="1178">
          <cell r="I1178" t="str">
            <v>5001-Browns Plating</v>
          </cell>
          <cell r="R1178" t="str">
            <v>110 Maintenance</v>
          </cell>
        </row>
        <row r="1179">
          <cell r="I1179" t="str">
            <v>28224-Woodville Rd</v>
          </cell>
          <cell r="R1179" t="str">
            <v>630 Squirrel</v>
          </cell>
        </row>
        <row r="1180">
          <cell r="I1180" t="str">
            <v>28214-Hobbs Rd</v>
          </cell>
          <cell r="R1180" t="str">
            <v>800 Other</v>
          </cell>
        </row>
        <row r="1181">
          <cell r="I1181" t="str">
            <v>6102-US 45 Folsomdale</v>
          </cell>
          <cell r="R1181" t="str">
            <v>630 Squirrel</v>
          </cell>
        </row>
        <row r="1182">
          <cell r="I1182" t="str">
            <v>28224-Woodville Rd</v>
          </cell>
          <cell r="R1182" t="str">
            <v>999 Cause unknown</v>
          </cell>
        </row>
        <row r="1183">
          <cell r="I1183" t="str">
            <v>6103-Melber</v>
          </cell>
          <cell r="R1183" t="str">
            <v>630 Squirrel</v>
          </cell>
        </row>
        <row r="1184">
          <cell r="I1184" t="str">
            <v>3104-Ledbetter</v>
          </cell>
          <cell r="R1184" t="str">
            <v>999 Cause unknown</v>
          </cell>
        </row>
        <row r="1185">
          <cell r="I1185" t="str">
            <v>28214-Hobbs Rd</v>
          </cell>
          <cell r="R1185" t="str">
            <v>100 Construction</v>
          </cell>
        </row>
        <row r="1186">
          <cell r="I1186" t="str">
            <v>3104-Ledbetter</v>
          </cell>
          <cell r="R1186" t="str">
            <v>110 Maintenance</v>
          </cell>
        </row>
        <row r="1187">
          <cell r="I1187" t="str">
            <v>7805-Industrial Loop</v>
          </cell>
          <cell r="R1187" t="str">
            <v>999 Cause unknown</v>
          </cell>
        </row>
        <row r="1188">
          <cell r="I1188" t="str">
            <v>3104-Ledbetter</v>
          </cell>
          <cell r="R1188" t="str">
            <v>100 Construction</v>
          </cell>
        </row>
        <row r="1189">
          <cell r="I1189" t="str">
            <v>3202-Tiline</v>
          </cell>
          <cell r="R1189" t="str">
            <v>490 Maintenance, other</v>
          </cell>
        </row>
        <row r="1190">
          <cell r="I1190" t="str">
            <v>7702-Hansen Rd</v>
          </cell>
          <cell r="R1190" t="str">
            <v>999 Cause unknown</v>
          </cell>
        </row>
        <row r="1191">
          <cell r="I1191" t="str">
            <v>26214-Damrons</v>
          </cell>
          <cell r="R1191" t="str">
            <v>999 Cause unknown</v>
          </cell>
        </row>
        <row r="1192">
          <cell r="I1192" t="str">
            <v>3104-Ledbetter</v>
          </cell>
          <cell r="R1192" t="str">
            <v>100 Construction</v>
          </cell>
        </row>
        <row r="1193">
          <cell r="I1193" t="str">
            <v>3201-Smithland</v>
          </cell>
          <cell r="R1193" t="str">
            <v>420 Tree growth</v>
          </cell>
        </row>
        <row r="1194">
          <cell r="I1194" t="str">
            <v>66214-Draffenville</v>
          </cell>
          <cell r="R1194" t="str">
            <v>790 Public, other</v>
          </cell>
        </row>
        <row r="1195">
          <cell r="I1195" t="str">
            <v>40224-Husbands Rd</v>
          </cell>
          <cell r="R1195" t="str">
            <v>600 Animal/bird</v>
          </cell>
        </row>
        <row r="1196">
          <cell r="I1196" t="str">
            <v>6102-US 45 Folsomdale</v>
          </cell>
          <cell r="R1196" t="str">
            <v>999 Cause unknown</v>
          </cell>
        </row>
        <row r="1197">
          <cell r="I1197" t="str">
            <v>7702-Hansen Rd</v>
          </cell>
          <cell r="R1197" t="str">
            <v>110 Maintenance</v>
          </cell>
        </row>
        <row r="1198">
          <cell r="I1198" t="str">
            <v>7702-Hansen Rd</v>
          </cell>
          <cell r="R1198" t="str">
            <v>110 Maintenance</v>
          </cell>
        </row>
        <row r="1199">
          <cell r="I1199" t="str">
            <v>7602-Smithland</v>
          </cell>
          <cell r="R1199" t="str">
            <v>800 Other</v>
          </cell>
        </row>
        <row r="1200">
          <cell r="I1200" t="str">
            <v>7802-Possum Trot</v>
          </cell>
          <cell r="R1200" t="str">
            <v>630 Squirrel</v>
          </cell>
        </row>
        <row r="1201">
          <cell r="I1201" t="str">
            <v>7803-Hwy 95</v>
          </cell>
          <cell r="R1201" t="str">
            <v>600 Animal/bird</v>
          </cell>
        </row>
        <row r="1202">
          <cell r="I1202" t="str">
            <v>74224-Highland Ch Rd</v>
          </cell>
          <cell r="R1202" t="str">
            <v>999 Cause unknown</v>
          </cell>
        </row>
        <row r="1203">
          <cell r="I1203" t="str">
            <v>3902-US 60 West</v>
          </cell>
          <cell r="R1203" t="str">
            <v>110 Maintenance</v>
          </cell>
        </row>
        <row r="1204">
          <cell r="I1204" t="str">
            <v>7803-Hwy 95</v>
          </cell>
          <cell r="R1204" t="str">
            <v>630 Squirrel</v>
          </cell>
        </row>
        <row r="1205">
          <cell r="I1205" t="str">
            <v>6103-Melber</v>
          </cell>
          <cell r="R1205" t="str">
            <v>300 Material or equipment fault/failure</v>
          </cell>
        </row>
        <row r="1206">
          <cell r="I1206" t="str">
            <v>7602-Smithland</v>
          </cell>
          <cell r="R1206" t="str">
            <v>999 Cause unknown</v>
          </cell>
        </row>
        <row r="1207">
          <cell r="I1207" t="str">
            <v>4301-Hwy 95</v>
          </cell>
          <cell r="R1207" t="str">
            <v>100 Construction</v>
          </cell>
        </row>
        <row r="1208">
          <cell r="I1208" t="str">
            <v>74224-Highland Ch Rd</v>
          </cell>
          <cell r="R1208" t="str">
            <v>100 Construction</v>
          </cell>
        </row>
        <row r="1209">
          <cell r="I1209" t="str">
            <v>54224-Draffenville</v>
          </cell>
          <cell r="R1209" t="str">
            <v>100 Construction</v>
          </cell>
        </row>
        <row r="1210">
          <cell r="I1210" t="str">
            <v>74224-Highland Ch Rd</v>
          </cell>
          <cell r="R1210" t="str">
            <v>110 Maintenance</v>
          </cell>
        </row>
        <row r="1211">
          <cell r="I1211" t="str">
            <v>3202-Tiline</v>
          </cell>
          <cell r="R1211" t="str">
            <v>800 Other</v>
          </cell>
        </row>
        <row r="1212">
          <cell r="I1212" t="str">
            <v>7802-Possum Trot</v>
          </cell>
          <cell r="R1212" t="str">
            <v>110 Maintenance</v>
          </cell>
        </row>
        <row r="1213">
          <cell r="I1213" t="str">
            <v>3104-Ledbetter</v>
          </cell>
          <cell r="R1213" t="str">
            <v>110 Maintenance</v>
          </cell>
        </row>
        <row r="1214">
          <cell r="I1214" t="str">
            <v>40234-Lydon Rd</v>
          </cell>
          <cell r="R1214" t="str">
            <v>800 Other</v>
          </cell>
        </row>
        <row r="1215">
          <cell r="I1215" t="str">
            <v>51244-Freemont</v>
          </cell>
          <cell r="R1215" t="str">
            <v>800 Other</v>
          </cell>
        </row>
        <row r="1216">
          <cell r="I1216" t="str">
            <v>3201-Smithland</v>
          </cell>
          <cell r="R1216" t="str">
            <v>110 Maintenance</v>
          </cell>
        </row>
        <row r="1217">
          <cell r="I1217" t="str">
            <v>3201-Smithland</v>
          </cell>
          <cell r="R1217" t="str">
            <v>110 Maintenance</v>
          </cell>
        </row>
        <row r="1218">
          <cell r="I1218" t="str">
            <v>4901-Blandville</v>
          </cell>
          <cell r="R1218" t="str">
            <v>110 Maintenance</v>
          </cell>
        </row>
        <row r="1219">
          <cell r="I1219" t="str">
            <v>74224-Highland Ch Rd</v>
          </cell>
          <cell r="R1219" t="str">
            <v>110 Maintenance</v>
          </cell>
        </row>
        <row r="1220">
          <cell r="I1220" t="str">
            <v>28214-Hobbs Rd</v>
          </cell>
          <cell r="R1220" t="str">
            <v>110 Maintenance</v>
          </cell>
        </row>
        <row r="1221">
          <cell r="I1221" t="str">
            <v>51224-McNeil Lane</v>
          </cell>
          <cell r="R1221" t="str">
            <v>630 Squirrel</v>
          </cell>
        </row>
        <row r="1222">
          <cell r="I1222" t="str">
            <v>40244-Clarkline Rd</v>
          </cell>
          <cell r="R1222" t="str">
            <v>999 Cause unknown</v>
          </cell>
        </row>
        <row r="1223">
          <cell r="I1223" t="str">
            <v>5001-Browns Plating</v>
          </cell>
          <cell r="R1223" t="str">
            <v>420 Tree growth</v>
          </cell>
        </row>
        <row r="1224">
          <cell r="I1224" t="str">
            <v>3204-Mitchell Store</v>
          </cell>
          <cell r="R1224" t="str">
            <v>999 Cause unknown</v>
          </cell>
        </row>
        <row r="1225">
          <cell r="I1225" t="str">
            <v>3104-Ledbetter</v>
          </cell>
          <cell r="R1225" t="str">
            <v>999 Cause unknown</v>
          </cell>
        </row>
        <row r="1226">
          <cell r="I1226" t="str">
            <v>7601-Iuka</v>
          </cell>
          <cell r="R1226" t="str">
            <v>430 Tree failure from overhang or dead tree without ice/snow</v>
          </cell>
        </row>
        <row r="1227">
          <cell r="I1227" t="str">
            <v>40224-Husbands Rd</v>
          </cell>
          <cell r="R1227" t="str">
            <v>999 Cause unknown</v>
          </cell>
        </row>
        <row r="1228">
          <cell r="I1228" t="str">
            <v>54234-Palma</v>
          </cell>
          <cell r="R1228" t="str">
            <v>630 Squirrel</v>
          </cell>
        </row>
        <row r="1229">
          <cell r="I1229" t="str">
            <v>51214-Symsonia</v>
          </cell>
          <cell r="R1229" t="str">
            <v>630 Squirrel</v>
          </cell>
        </row>
        <row r="1230">
          <cell r="I1230" t="str">
            <v>54234-Palma</v>
          </cell>
          <cell r="R1230" t="str">
            <v>630 Squirrel</v>
          </cell>
        </row>
        <row r="1231">
          <cell r="I1231" t="str">
            <v>7702-Hansen Rd</v>
          </cell>
          <cell r="R1231" t="str">
            <v>110 Maintenance</v>
          </cell>
        </row>
        <row r="1232">
          <cell r="I1232" t="str">
            <v>7605-Averitt GR #2</v>
          </cell>
          <cell r="R1232" t="str">
            <v>110 Maintenance</v>
          </cell>
        </row>
        <row r="1233">
          <cell r="I1233" t="str">
            <v>3104-Ledbetter</v>
          </cell>
          <cell r="R1233" t="str">
            <v>110 Maintenance</v>
          </cell>
        </row>
        <row r="1234">
          <cell r="I1234" t="str">
            <v>5003-Clinton Rd</v>
          </cell>
          <cell r="R1234" t="str">
            <v>630 Squirrel</v>
          </cell>
        </row>
        <row r="1235">
          <cell r="I1235" t="str">
            <v>3104-Ledbetter</v>
          </cell>
          <cell r="R1235" t="str">
            <v>110 Maintenance</v>
          </cell>
        </row>
        <row r="1236">
          <cell r="I1236" t="str">
            <v>28234-Kelley Rd</v>
          </cell>
          <cell r="R1236" t="str">
            <v>100 Construction</v>
          </cell>
        </row>
        <row r="1237">
          <cell r="I1237" t="str">
            <v>28214-Hobbs Rd</v>
          </cell>
          <cell r="R1237" t="str">
            <v>110 Maintenance</v>
          </cell>
        </row>
        <row r="1238">
          <cell r="I1238" t="str">
            <v>3104-Ledbetter</v>
          </cell>
          <cell r="R1238" t="str">
            <v>110 Maintenance</v>
          </cell>
        </row>
        <row r="1239">
          <cell r="I1239" t="str">
            <v>3104-Ledbetter</v>
          </cell>
          <cell r="R1239" t="str">
            <v>110 Maintenance</v>
          </cell>
        </row>
        <row r="1240">
          <cell r="I1240" t="str">
            <v>3104-Ledbetter</v>
          </cell>
          <cell r="R1240" t="str">
            <v>110 Maintenance</v>
          </cell>
        </row>
        <row r="1241">
          <cell r="I1241" t="str">
            <v>26224-Oscar</v>
          </cell>
          <cell r="R1241" t="str">
            <v>999 Cause unknown</v>
          </cell>
        </row>
        <row r="1242">
          <cell r="I1242" t="str">
            <v>40224-Husbands Rd</v>
          </cell>
          <cell r="R1242" t="str">
            <v>430 Tree failure from overhang or dead tree without ice/snow</v>
          </cell>
        </row>
        <row r="1243">
          <cell r="I1243" t="str">
            <v>6104-Pottsville</v>
          </cell>
          <cell r="R1243" t="str">
            <v>999 Cause unknown</v>
          </cell>
        </row>
        <row r="1244">
          <cell r="I1244" t="str">
            <v>28214-Hobbs Rd</v>
          </cell>
          <cell r="R1244" t="str">
            <v>110 Maintenance</v>
          </cell>
        </row>
        <row r="1245">
          <cell r="I1245" t="str">
            <v>4302-Calvert Heights</v>
          </cell>
          <cell r="R1245" t="str">
            <v>710 Motor vehicle</v>
          </cell>
        </row>
        <row r="1246">
          <cell r="I1246" t="str">
            <v>4302-Calvert Heights</v>
          </cell>
          <cell r="R1246" t="str">
            <v>710 Motor vehicle</v>
          </cell>
        </row>
        <row r="1247">
          <cell r="I1247" t="str">
            <v>74224-Highland Ch Rd</v>
          </cell>
          <cell r="R1247" t="str">
            <v>630 Squirrel</v>
          </cell>
        </row>
        <row r="1248">
          <cell r="I1248" t="str">
            <v>4902-Lovelaceville</v>
          </cell>
          <cell r="R1248" t="str">
            <v>700 Customer-caused</v>
          </cell>
        </row>
        <row r="1249">
          <cell r="I1249" t="str">
            <v>4103-Epperson Rd</v>
          </cell>
          <cell r="R1249" t="str">
            <v>999 Cause unknown</v>
          </cell>
        </row>
        <row r="1250">
          <cell r="I1250" t="str">
            <v>3202-Tiline</v>
          </cell>
          <cell r="R1250" t="str">
            <v>999 Cause unknown</v>
          </cell>
        </row>
        <row r="1251">
          <cell r="I1251" t="str">
            <v>51214-Symsonia</v>
          </cell>
          <cell r="R1251" t="str">
            <v>999 Cause unknown</v>
          </cell>
        </row>
        <row r="1252">
          <cell r="I1252" t="str">
            <v>51214-Symsonia</v>
          </cell>
          <cell r="R1252" t="str">
            <v>999 Cause unknown</v>
          </cell>
        </row>
        <row r="1253">
          <cell r="I1253" t="str">
            <v>4302-Calvert Heights</v>
          </cell>
          <cell r="R1253" t="str">
            <v>999 Cause unknown</v>
          </cell>
        </row>
        <row r="1254">
          <cell r="I1254" t="str">
            <v>28214-Hobbs Rd</v>
          </cell>
          <cell r="R1254" t="str">
            <v>800 Other</v>
          </cell>
        </row>
        <row r="1255">
          <cell r="I1255" t="str">
            <v>54224-Draffenville</v>
          </cell>
          <cell r="R1255" t="str">
            <v>630 Squirrel</v>
          </cell>
        </row>
        <row r="1256">
          <cell r="I1256" t="str">
            <v>28234-Kelley Rd</v>
          </cell>
          <cell r="R1256" t="str">
            <v>800 Other</v>
          </cell>
        </row>
        <row r="1257">
          <cell r="I1257" t="str">
            <v>7702-Hansen Rd</v>
          </cell>
          <cell r="R1257" t="str">
            <v>999 Cause unknown</v>
          </cell>
        </row>
        <row r="1258">
          <cell r="I1258" t="str">
            <v>4102-Reidland Water</v>
          </cell>
          <cell r="R1258" t="str">
            <v>999 Cause unknown</v>
          </cell>
        </row>
        <row r="1259">
          <cell r="I1259" t="str">
            <v>28214-Hobbs Rd</v>
          </cell>
          <cell r="R1259" t="str">
            <v>110 Maintenance</v>
          </cell>
        </row>
        <row r="1260">
          <cell r="I1260" t="str">
            <v>6101-Lowes</v>
          </cell>
          <cell r="R1260" t="str">
            <v>110 Maintenance</v>
          </cell>
        </row>
        <row r="1261">
          <cell r="I1261" t="str">
            <v>51244-Freemont</v>
          </cell>
          <cell r="R1261" t="str">
            <v>430 Tree failure from overhang or dead tree without ice/snow</v>
          </cell>
        </row>
        <row r="1262">
          <cell r="I1262" t="str">
            <v>4902-Lovelaceville</v>
          </cell>
          <cell r="R1262" t="str">
            <v>300 Material or equipment fault/failure</v>
          </cell>
        </row>
        <row r="1263">
          <cell r="I1263" t="str">
            <v>42244-Sharpe</v>
          </cell>
          <cell r="R1263" t="str">
            <v>300 Material or equipment fault/failure</v>
          </cell>
        </row>
        <row r="1264">
          <cell r="I1264" t="str">
            <v>51244-Freemont</v>
          </cell>
          <cell r="R1264" t="str">
            <v>430 Tree failure from overhang or dead tree without ice/snow</v>
          </cell>
        </row>
        <row r="1265">
          <cell r="I1265" t="str">
            <v>5003-Clinton Rd</v>
          </cell>
          <cell r="R1265" t="str">
            <v>110 Maintenance</v>
          </cell>
        </row>
        <row r="1266">
          <cell r="I1266" t="str">
            <v>28224-Woodville Rd</v>
          </cell>
          <cell r="R1266" t="str">
            <v>110 Maintenance</v>
          </cell>
        </row>
        <row r="1267">
          <cell r="I1267" t="str">
            <v>74224-Highland Ch Rd</v>
          </cell>
          <cell r="R1267" t="str">
            <v>110 Maintenance</v>
          </cell>
        </row>
        <row r="1268">
          <cell r="I1268" t="str">
            <v>3102-US 60 East</v>
          </cell>
          <cell r="R1268" t="str">
            <v>300 Material or equipment fault/failure</v>
          </cell>
        </row>
        <row r="1269">
          <cell r="I1269" t="str">
            <v>4103-Epperson Rd</v>
          </cell>
          <cell r="R1269" t="str">
            <v>630 Squirrel</v>
          </cell>
        </row>
        <row r="1270">
          <cell r="I1270" t="str">
            <v>5001-Browns Plating</v>
          </cell>
          <cell r="R1270" t="str">
            <v>999 Cause unknown</v>
          </cell>
        </row>
        <row r="1271">
          <cell r="I1271" t="str">
            <v>0505-Lola</v>
          </cell>
          <cell r="R1271" t="str">
            <v>430 Tree failure from overhang or dead tree without ice/snow</v>
          </cell>
        </row>
        <row r="1272">
          <cell r="I1272" t="str">
            <v>4702-US 286 East Gage</v>
          </cell>
          <cell r="R1272" t="str">
            <v>430 Tree failure from overhang or dead tree without ice/snow</v>
          </cell>
        </row>
        <row r="1273">
          <cell r="I1273" t="str">
            <v>28214-Hobbs Rd</v>
          </cell>
          <cell r="R1273" t="str">
            <v>630 Squirrel</v>
          </cell>
        </row>
        <row r="1274">
          <cell r="I1274" t="str">
            <v>79224-Express</v>
          </cell>
          <cell r="R1274" t="str">
            <v>430 Tree failure from overhang or dead tree without ice/snow</v>
          </cell>
        </row>
        <row r="1275">
          <cell r="I1275" t="str">
            <v>51224-McNeil Lane</v>
          </cell>
          <cell r="R1275" t="str">
            <v>430 Tree failure from overhang or dead tree without ice/snow</v>
          </cell>
        </row>
        <row r="1276">
          <cell r="I1276" t="str">
            <v>4104-Walker Boat Yard</v>
          </cell>
          <cell r="R1276" t="str">
            <v>430 Tree failure from overhang or dead tree without ice/snow</v>
          </cell>
        </row>
        <row r="1277">
          <cell r="I1277" t="str">
            <v>42234-Possum Trot</v>
          </cell>
          <cell r="R1277" t="str">
            <v>430 Tree failure from overhang or dead tree without ice/snow</v>
          </cell>
        </row>
        <row r="1278">
          <cell r="I1278" t="str">
            <v>42234-Possum Trot</v>
          </cell>
          <cell r="R1278" t="str">
            <v>430 Tree failure from overhang or dead tree without ice/snow</v>
          </cell>
        </row>
        <row r="1279">
          <cell r="I1279" t="str">
            <v>3102-US 60 East</v>
          </cell>
          <cell r="R1279" t="str">
            <v>430 Tree failure from overhang or dead tree without ice/snow</v>
          </cell>
        </row>
      </sheetData>
      <sheetData sheetId="34" refreshError="1"/>
      <sheetData sheetId="35" refreshError="1"/>
      <sheetData sheetId="36" refreshError="1"/>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2 Detail"/>
      <sheetName val="2012 Detail (by Feeder)"/>
      <sheetName val="2012 Detail sans MED"/>
      <sheetName val="2012 Indices"/>
      <sheetName val="2013 Detail"/>
      <sheetName val="2013 Detail (by Feeder)"/>
      <sheetName val="2013 Detail sans MED"/>
      <sheetName val="2013 TMED"/>
      <sheetName val="ScaInit"/>
      <sheetName val="2013 Indices"/>
      <sheetName val="PSC 2009-2013"/>
      <sheetName val="2014 TMED"/>
      <sheetName val="Sheet2"/>
      <sheetName val="2014 Daily Indices"/>
      <sheetName val="ScaQueries"/>
      <sheetName val="PSC 2010-2014"/>
      <sheetName val="2014 Circuit detail"/>
      <sheetName val="2014 Outage History"/>
      <sheetName val="2015 TMED"/>
      <sheetName val="2015 Circuit Detail"/>
      <sheetName val="2015 Outage History"/>
      <sheetName val="2015 Daily Indices Inc MED"/>
      <sheetName val="2015 Daily Indices Exc MED"/>
      <sheetName val="2016 Circuit Detail"/>
      <sheetName val="2016 Outage History"/>
      <sheetName val="2016 Daily Indices Inc MED"/>
      <sheetName val="2016 Daily Indices Exc MED"/>
      <sheetName val="2017 Circuit Detail"/>
      <sheetName val="2017 Outage History"/>
      <sheetName val="2017 Daily Indices Inc MED"/>
      <sheetName val="2017 Daily Indices Exc MED"/>
      <sheetName val="PSC 2013-2017"/>
      <sheetName val="2018 Circuit Detail"/>
      <sheetName val="2018 Outage History"/>
      <sheetName val="2018 Daily Indices Inc MED"/>
      <sheetName val="2018 Daily Indices Exc MED"/>
      <sheetName val="PSC 2014-2018"/>
      <sheetName val="2019 Circuit Detail"/>
      <sheetName val="2019 Outage History"/>
      <sheetName val="2019 Daily Indices Inc MED"/>
      <sheetName val="2019 Daily Indices Exc MED"/>
      <sheetName val="PSC 2015-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8">
          <cell r="AQ8">
            <v>245.45495600000001</v>
          </cell>
          <cell r="AS8">
            <v>3.3308929099250499</v>
          </cell>
        </row>
        <row r="9">
          <cell r="AQ9">
            <v>71.040189999999996</v>
          </cell>
          <cell r="AS9">
            <v>3.5122045243797202E-2</v>
          </cell>
        </row>
        <row r="10">
          <cell r="AQ10">
            <v>288.81591700000001</v>
          </cell>
          <cell r="AS10">
            <v>1.56992577834668</v>
          </cell>
        </row>
        <row r="11">
          <cell r="AQ11">
            <v>2.1600380000000001</v>
          </cell>
          <cell r="AS11">
            <v>2.3226217001221499E-2</v>
          </cell>
        </row>
        <row r="12">
          <cell r="AQ12">
            <v>16.810918000000001</v>
          </cell>
          <cell r="AS12">
            <v>0.122150177945478</v>
          </cell>
        </row>
        <row r="13">
          <cell r="AQ13">
            <v>327.38966299999998</v>
          </cell>
          <cell r="AS13">
            <v>3.29739789109487</v>
          </cell>
        </row>
        <row r="14">
          <cell r="AQ14">
            <v>13.589619000000001</v>
          </cell>
          <cell r="AS14">
            <v>6.7358708352310601E-2</v>
          </cell>
        </row>
        <row r="15">
          <cell r="AQ15">
            <v>146.22733400000001</v>
          </cell>
          <cell r="AS15">
            <v>1.33724128727125</v>
          </cell>
        </row>
        <row r="16">
          <cell r="AQ16">
            <v>25.003948999999999</v>
          </cell>
          <cell r="AS16">
            <v>0.157595989872405</v>
          </cell>
        </row>
        <row r="17">
          <cell r="AQ17">
            <v>8.0429539999999999</v>
          </cell>
          <cell r="AS17">
            <v>9.8660242380676499E-2</v>
          </cell>
        </row>
        <row r="18">
          <cell r="AQ18">
            <v>46.414423999999997</v>
          </cell>
          <cell r="AS18">
            <v>0.48987364750795698</v>
          </cell>
        </row>
        <row r="19">
          <cell r="AQ19">
            <v>205.95878999999999</v>
          </cell>
          <cell r="AS19">
            <v>2.1693865871901501</v>
          </cell>
        </row>
        <row r="20">
          <cell r="AQ20">
            <v>34.172727000000002</v>
          </cell>
          <cell r="AS20">
            <v>0.43445368051651101</v>
          </cell>
        </row>
        <row r="21">
          <cell r="AQ21">
            <v>22.714841</v>
          </cell>
          <cell r="AS21">
            <v>0.19739202957143601</v>
          </cell>
        </row>
        <row r="22">
          <cell r="AQ22">
            <v>227.77361099999999</v>
          </cell>
          <cell r="AS22">
            <v>3.2828928940182198</v>
          </cell>
        </row>
        <row r="23">
          <cell r="AQ23">
            <v>171.551896</v>
          </cell>
          <cell r="AS23">
            <v>3.1207092649630499</v>
          </cell>
        </row>
        <row r="24">
          <cell r="AQ24">
            <v>478.71039100000002</v>
          </cell>
          <cell r="AS24">
            <v>1.5758715869970199</v>
          </cell>
        </row>
        <row r="25">
          <cell r="AQ25"/>
          <cell r="AS25"/>
        </row>
        <row r="26">
          <cell r="AQ26"/>
          <cell r="AS26"/>
        </row>
        <row r="27">
          <cell r="AQ27">
            <v>2.7030919999999998</v>
          </cell>
          <cell r="AS27">
            <v>2.06342927956213E-2</v>
          </cell>
        </row>
        <row r="28">
          <cell r="AQ28"/>
          <cell r="AS28"/>
        </row>
        <row r="29">
          <cell r="AQ29">
            <v>164.40337700000001</v>
          </cell>
          <cell r="AS29">
            <v>2.2128119080658899</v>
          </cell>
        </row>
        <row r="30">
          <cell r="AQ30">
            <v>112.98812599999999</v>
          </cell>
          <cell r="AS30">
            <v>1.03198967491382</v>
          </cell>
        </row>
        <row r="31">
          <cell r="AQ31">
            <v>234.65495300000001</v>
          </cell>
          <cell r="AS31">
            <v>2.3648503826454199</v>
          </cell>
        </row>
        <row r="32">
          <cell r="AQ32">
            <v>416.74005799999998</v>
          </cell>
          <cell r="AS32">
            <v>4.2802861347360297</v>
          </cell>
        </row>
        <row r="33">
          <cell r="AQ33">
            <v>480.925567</v>
          </cell>
          <cell r="AS33">
            <v>5.4914338233088502</v>
          </cell>
        </row>
        <row r="34">
          <cell r="AQ34">
            <v>31.461058999999999</v>
          </cell>
          <cell r="AS34">
            <v>0.29392685395097901</v>
          </cell>
        </row>
        <row r="35">
          <cell r="AQ35">
            <v>133.339721</v>
          </cell>
          <cell r="AS35">
            <v>2.2382813509792099</v>
          </cell>
        </row>
        <row r="36">
          <cell r="AQ36">
            <v>68.888237000000004</v>
          </cell>
          <cell r="AS36">
            <v>1.3530606186999501</v>
          </cell>
        </row>
        <row r="37">
          <cell r="AQ37"/>
          <cell r="AS37"/>
        </row>
        <row r="38">
          <cell r="AQ38">
            <v>8.9931129999999992</v>
          </cell>
          <cell r="AS38">
            <v>0.111062177505394</v>
          </cell>
        </row>
        <row r="39">
          <cell r="AQ39">
            <v>169.54398075234832</v>
          </cell>
          <cell r="AS39">
            <v>2.1047961761768614</v>
          </cell>
        </row>
        <row r="40">
          <cell r="AQ40">
            <v>62.389104762424843</v>
          </cell>
          <cell r="AS40">
            <v>1.0301399916195106</v>
          </cell>
        </row>
        <row r="41">
          <cell r="AQ41">
            <v>96.821108206068345</v>
          </cell>
          <cell r="AS41">
            <v>2.0493338484146655</v>
          </cell>
        </row>
        <row r="42">
          <cell r="AQ42">
            <v>14.646617000000001</v>
          </cell>
          <cell r="AS42">
            <v>0.15749050744865201</v>
          </cell>
        </row>
        <row r="43">
          <cell r="AQ43">
            <v>204.81498400000001</v>
          </cell>
          <cell r="AS43">
            <v>1.78033161295556</v>
          </cell>
        </row>
        <row r="44">
          <cell r="AQ44">
            <v>0.85638000000000003</v>
          </cell>
          <cell r="AS44">
            <v>1.9686897514800399E-2</v>
          </cell>
        </row>
        <row r="45">
          <cell r="AQ45">
            <v>14.407646</v>
          </cell>
          <cell r="AS45">
            <v>0.13226691558040499</v>
          </cell>
        </row>
        <row r="46">
          <cell r="AQ46">
            <v>79.974079000000003</v>
          </cell>
          <cell r="AS46">
            <v>1.13916357506866</v>
          </cell>
        </row>
        <row r="47">
          <cell r="AQ47">
            <v>29.931926000000001</v>
          </cell>
          <cell r="AS47">
            <v>0.231134565619565</v>
          </cell>
        </row>
        <row r="48">
          <cell r="AQ48">
            <v>72.906295</v>
          </cell>
          <cell r="AS48">
            <v>0.61342914446109498</v>
          </cell>
        </row>
        <row r="49">
          <cell r="AQ49">
            <v>35.229582999999998</v>
          </cell>
          <cell r="AS49">
            <v>0.32116731342510402</v>
          </cell>
        </row>
        <row r="50">
          <cell r="AQ50">
            <v>44.307997999999998</v>
          </cell>
          <cell r="AS50">
            <v>0.58862771674717596</v>
          </cell>
        </row>
        <row r="51">
          <cell r="AQ51">
            <v>41.909533000000003</v>
          </cell>
          <cell r="AS51">
            <v>0.52531569017699797</v>
          </cell>
        </row>
        <row r="52">
          <cell r="AQ52">
            <v>29.180826</v>
          </cell>
          <cell r="AS52">
            <v>0.342004884228304</v>
          </cell>
        </row>
        <row r="53">
          <cell r="AQ53"/>
          <cell r="AS53"/>
        </row>
        <row r="54">
          <cell r="AQ54"/>
          <cell r="AS54"/>
        </row>
        <row r="55">
          <cell r="AQ55"/>
          <cell r="AS55"/>
        </row>
        <row r="56">
          <cell r="AQ56">
            <v>284.05230499999999</v>
          </cell>
          <cell r="AS56">
            <v>1.96097023270257</v>
          </cell>
        </row>
        <row r="57">
          <cell r="AQ57"/>
          <cell r="AS57"/>
        </row>
        <row r="58">
          <cell r="AQ58">
            <v>171.33399399999999</v>
          </cell>
          <cell r="AS58">
            <v>2.35053752831264</v>
          </cell>
        </row>
        <row r="59">
          <cell r="AQ59">
            <v>43.035170999999998</v>
          </cell>
          <cell r="AS59">
            <v>0.480926576101883</v>
          </cell>
        </row>
        <row r="60">
          <cell r="AQ60">
            <v>182.316227</v>
          </cell>
          <cell r="AS60">
            <v>1.2295308007638801</v>
          </cell>
        </row>
        <row r="61">
          <cell r="AQ61">
            <v>90.445462000000006</v>
          </cell>
          <cell r="AS61">
            <v>0.90028189112127999</v>
          </cell>
        </row>
        <row r="62">
          <cell r="AQ62">
            <v>67.962697000000006</v>
          </cell>
          <cell r="AS62">
            <v>0.47804269966666502</v>
          </cell>
        </row>
        <row r="63">
          <cell r="AQ63">
            <v>2.9046690000000002</v>
          </cell>
          <cell r="AS63">
            <v>3.7722979114936703E-2</v>
          </cell>
        </row>
        <row r="64">
          <cell r="AQ64">
            <v>37.038418</v>
          </cell>
          <cell r="AS64">
            <v>0.45942872299168902</v>
          </cell>
        </row>
        <row r="65">
          <cell r="AQ65">
            <v>186.70317</v>
          </cell>
          <cell r="AS65">
            <v>2.1549871319952798</v>
          </cell>
        </row>
        <row r="66">
          <cell r="AQ66">
            <v>169.08425500000001</v>
          </cell>
          <cell r="AS66">
            <v>2.1616388269864899</v>
          </cell>
        </row>
        <row r="67">
          <cell r="AQ67">
            <v>89.641369999999995</v>
          </cell>
          <cell r="AS67">
            <v>2.6948588247257401</v>
          </cell>
        </row>
        <row r="68">
          <cell r="AQ68">
            <v>129.64480800000001</v>
          </cell>
          <cell r="AS68">
            <v>1.5961875014006801</v>
          </cell>
        </row>
        <row r="69">
          <cell r="AQ69">
            <v>44.713662999999997</v>
          </cell>
          <cell r="AS69">
            <v>0.31556281779166601</v>
          </cell>
        </row>
        <row r="70">
          <cell r="AQ70">
            <v>221.87456499999999</v>
          </cell>
          <cell r="AS70">
            <v>2.8961128460597001</v>
          </cell>
        </row>
        <row r="71">
          <cell r="AQ71">
            <v>16.847055000000001</v>
          </cell>
          <cell r="AS71">
            <v>0.15343401805644399</v>
          </cell>
        </row>
        <row r="72">
          <cell r="AQ72">
            <v>48.842719000000002</v>
          </cell>
          <cell r="AS72">
            <v>0.352626721937013</v>
          </cell>
        </row>
        <row r="73">
          <cell r="AQ73">
            <v>466.04646400000001</v>
          </cell>
          <cell r="AS73">
            <v>4.5282302390846798</v>
          </cell>
        </row>
        <row r="74">
          <cell r="AQ74">
            <v>6.5987229999999997</v>
          </cell>
          <cell r="AS74">
            <v>7.9622610853476897E-2</v>
          </cell>
        </row>
        <row r="75">
          <cell r="AQ75">
            <v>126.031346</v>
          </cell>
          <cell r="AS75">
            <v>2.3282013652316</v>
          </cell>
        </row>
        <row r="76">
          <cell r="AQ76">
            <v>20.321026</v>
          </cell>
          <cell r="AS76">
            <v>0.17672403247322399</v>
          </cell>
        </row>
        <row r="77">
          <cell r="AQ77">
            <v>113.92710700000001</v>
          </cell>
          <cell r="AS77">
            <v>1.08314053164145</v>
          </cell>
        </row>
        <row r="78">
          <cell r="AQ78">
            <v>12.893643000000001</v>
          </cell>
          <cell r="AS78">
            <v>0.142979796858731</v>
          </cell>
        </row>
        <row r="79">
          <cell r="AQ79">
            <v>402.785571</v>
          </cell>
          <cell r="AS79">
            <v>3.7009746074120802</v>
          </cell>
        </row>
        <row r="80">
          <cell r="AQ80">
            <v>5.350098</v>
          </cell>
          <cell r="AS80">
            <v>9.6240528879327505E-2</v>
          </cell>
        </row>
        <row r="81">
          <cell r="AQ81">
            <v>49.679085000000001</v>
          </cell>
          <cell r="AS81">
            <v>1.0056647047718099</v>
          </cell>
        </row>
        <row r="82">
          <cell r="AQ82">
            <v>34.767291</v>
          </cell>
          <cell r="AS82">
            <v>0.45246344707870001</v>
          </cell>
        </row>
        <row r="83">
          <cell r="AQ83"/>
          <cell r="AS83"/>
        </row>
        <row r="84">
          <cell r="AQ84">
            <v>4.1720410000000001</v>
          </cell>
          <cell r="AS84">
            <v>4.50095805835206E-2</v>
          </cell>
        </row>
        <row r="85">
          <cell r="AQ85">
            <v>37.360751</v>
          </cell>
          <cell r="AS85">
            <v>0.37279548634875198</v>
          </cell>
        </row>
        <row r="86">
          <cell r="AQ86">
            <v>11.529267000000001</v>
          </cell>
          <cell r="AS86">
            <v>0.120179995662624</v>
          </cell>
        </row>
        <row r="87">
          <cell r="AQ87">
            <v>20.564060000000001</v>
          </cell>
          <cell r="AS87">
            <v>0.28225773123095199</v>
          </cell>
        </row>
        <row r="88">
          <cell r="AQ88">
            <v>55.869643000000003</v>
          </cell>
          <cell r="AS88">
            <v>0.53829034230753903</v>
          </cell>
        </row>
        <row r="89">
          <cell r="AQ89">
            <v>6.9533149999999999</v>
          </cell>
          <cell r="AS89">
            <v>0.12876509837460401</v>
          </cell>
        </row>
        <row r="90">
          <cell r="AQ90">
            <v>73.012289999999993</v>
          </cell>
          <cell r="AS90">
            <v>1.26340954377013</v>
          </cell>
        </row>
        <row r="91">
          <cell r="AQ91"/>
          <cell r="AS91"/>
        </row>
        <row r="92">
          <cell r="AQ92">
            <v>26.794671000000001</v>
          </cell>
          <cell r="AS92">
            <v>0.26725035851353302</v>
          </cell>
        </row>
        <row r="93">
          <cell r="AQ93">
            <v>2.0958860000000001</v>
          </cell>
          <cell r="AS93">
            <v>3.6225206019991699E-2</v>
          </cell>
        </row>
        <row r="94">
          <cell r="AQ94">
            <v>257.83405599999998</v>
          </cell>
          <cell r="AS94">
            <v>2.8545646092546999</v>
          </cell>
        </row>
        <row r="95">
          <cell r="AQ95">
            <v>118.639668</v>
          </cell>
          <cell r="AS95">
            <v>0.87881236125749795</v>
          </cell>
        </row>
        <row r="96">
          <cell r="AQ96">
            <v>22.6</v>
          </cell>
          <cell r="AS96">
            <v>0.4</v>
          </cell>
        </row>
        <row r="97">
          <cell r="AQ97">
            <v>15.81837</v>
          </cell>
          <cell r="AS97">
            <v>9.5318732940883E-2</v>
          </cell>
        </row>
      </sheetData>
      <sheetData sheetId="17"/>
      <sheetData sheetId="18"/>
      <sheetData sheetId="19">
        <row r="8">
          <cell r="AQ8">
            <v>841.02213500000005</v>
          </cell>
          <cell r="AS8">
            <v>5.5586393593746104</v>
          </cell>
        </row>
        <row r="9">
          <cell r="AQ9">
            <v>343.26472699999999</v>
          </cell>
          <cell r="AS9">
            <v>1.9265648807703299</v>
          </cell>
        </row>
        <row r="10">
          <cell r="AQ10">
            <v>58.062975000000002</v>
          </cell>
          <cell r="AS10">
            <v>0.22234733864182901</v>
          </cell>
        </row>
        <row r="11">
          <cell r="AQ11">
            <v>1.9526889999999999</v>
          </cell>
          <cell r="AS11">
            <v>2.3526378799307301E-2</v>
          </cell>
        </row>
        <row r="12">
          <cell r="AQ12">
            <v>14.642301</v>
          </cell>
          <cell r="AS12">
            <v>0.13899006627118901</v>
          </cell>
        </row>
        <row r="13">
          <cell r="AQ13">
            <v>132.51206300000001</v>
          </cell>
          <cell r="AS13">
            <v>1.39808403533187</v>
          </cell>
        </row>
        <row r="14">
          <cell r="AQ14">
            <v>717.43237099999999</v>
          </cell>
          <cell r="AS14">
            <v>4.9496091071460704</v>
          </cell>
        </row>
        <row r="15">
          <cell r="AQ15">
            <v>5.853866</v>
          </cell>
          <cell r="AS15">
            <v>6.5406326008282695E-2</v>
          </cell>
        </row>
        <row r="16">
          <cell r="AQ16">
            <v>206.91141400000001</v>
          </cell>
          <cell r="AS16">
            <v>2.48427112299923</v>
          </cell>
        </row>
        <row r="17">
          <cell r="AQ17">
            <v>22.366053000000001</v>
          </cell>
          <cell r="AS17">
            <v>0.44455875407186701</v>
          </cell>
        </row>
        <row r="18">
          <cell r="AQ18">
            <v>116.36188199999999</v>
          </cell>
          <cell r="AS18">
            <v>0.92008298320874105</v>
          </cell>
        </row>
        <row r="19">
          <cell r="AQ19">
            <v>226.41512399999999</v>
          </cell>
          <cell r="AS19">
            <v>2.35671449163506</v>
          </cell>
        </row>
        <row r="20">
          <cell r="AQ20">
            <v>238.51194899999999</v>
          </cell>
          <cell r="AS20">
            <v>2.7056169555053802</v>
          </cell>
        </row>
        <row r="21">
          <cell r="AQ21">
            <v>97.741384999999994</v>
          </cell>
          <cell r="AS21">
            <v>1.0654413513094101</v>
          </cell>
        </row>
        <row r="22">
          <cell r="AQ22">
            <v>30.324693</v>
          </cell>
          <cell r="AS22">
            <v>0.128279090999742</v>
          </cell>
        </row>
        <row r="23">
          <cell r="AQ23">
            <v>31.635964000000001</v>
          </cell>
          <cell r="AS23">
            <v>0.58423779622182304</v>
          </cell>
        </row>
        <row r="24">
          <cell r="AQ24">
            <v>36.094566999999998</v>
          </cell>
          <cell r="AS24">
            <v>0.34433962363701398</v>
          </cell>
        </row>
        <row r="25">
          <cell r="AQ25"/>
          <cell r="AS25"/>
        </row>
        <row r="26">
          <cell r="AQ26">
            <v>232.58342200000001</v>
          </cell>
          <cell r="AS26">
            <v>2.34155480880497</v>
          </cell>
        </row>
        <row r="27">
          <cell r="AQ27">
            <v>13.1</v>
          </cell>
          <cell r="AS27">
            <v>0.1</v>
          </cell>
        </row>
        <row r="28">
          <cell r="AQ28"/>
          <cell r="AS28"/>
        </row>
        <row r="29">
          <cell r="AQ29">
            <v>35.315795000000001</v>
          </cell>
          <cell r="AS29">
            <v>0.40471991374303301</v>
          </cell>
        </row>
        <row r="30">
          <cell r="AQ30"/>
          <cell r="AS30"/>
        </row>
        <row r="31">
          <cell r="AQ31">
            <v>35.541978999999998</v>
          </cell>
          <cell r="AS31">
            <v>0.36000163030159799</v>
          </cell>
        </row>
        <row r="32">
          <cell r="AQ32">
            <v>200.95713799999999</v>
          </cell>
          <cell r="AS32">
            <v>1.24130664598167</v>
          </cell>
        </row>
        <row r="33">
          <cell r="AQ33">
            <v>311.54595899999998</v>
          </cell>
          <cell r="AS33">
            <v>3.6262338330490902</v>
          </cell>
        </row>
        <row r="34">
          <cell r="AQ34">
            <v>509.13300299999997</v>
          </cell>
          <cell r="AS34">
            <v>3.1151461371371201</v>
          </cell>
        </row>
        <row r="35">
          <cell r="AQ35">
            <v>83.928676999999993</v>
          </cell>
          <cell r="AS35">
            <v>1.3420667975723299</v>
          </cell>
        </row>
        <row r="36">
          <cell r="AQ36">
            <v>72.134167000000005</v>
          </cell>
          <cell r="AS36">
            <v>1.2391281824246001</v>
          </cell>
        </row>
        <row r="37">
          <cell r="AQ37">
            <v>89.697314000000006</v>
          </cell>
          <cell r="AS37">
            <v>1.2327685917683699</v>
          </cell>
        </row>
        <row r="38">
          <cell r="AQ38">
            <v>88.016880999999998</v>
          </cell>
          <cell r="AS38">
            <v>1.30059309010922</v>
          </cell>
        </row>
        <row r="39">
          <cell r="AQ39">
            <v>35.015292000000002</v>
          </cell>
          <cell r="AS39">
            <v>0.48102916093034498</v>
          </cell>
        </row>
        <row r="40">
          <cell r="AQ40">
            <v>15.967022999999999</v>
          </cell>
          <cell r="AS40">
            <v>7.1301247771835996E-2</v>
          </cell>
        </row>
        <row r="41">
          <cell r="AQ41">
            <v>3.981293</v>
          </cell>
          <cell r="AS41">
            <v>7.3851983504823804E-2</v>
          </cell>
        </row>
        <row r="42">
          <cell r="AQ42">
            <v>15.570561</v>
          </cell>
          <cell r="AS42">
            <v>1.01087031815096</v>
          </cell>
        </row>
        <row r="43">
          <cell r="AQ43">
            <v>8.2451170000000005</v>
          </cell>
          <cell r="AS43">
            <v>0.11167202106089601</v>
          </cell>
        </row>
        <row r="44">
          <cell r="AQ44">
            <v>3.4582760000000001</v>
          </cell>
          <cell r="AS44">
            <v>0.137155434016247</v>
          </cell>
        </row>
        <row r="45">
          <cell r="AQ45">
            <v>9.1773310000000006</v>
          </cell>
          <cell r="AS45">
            <v>9.6909515807982002E-2</v>
          </cell>
        </row>
        <row r="46">
          <cell r="AQ46">
            <v>22.807544</v>
          </cell>
          <cell r="AS46">
            <v>0.37480006128557602</v>
          </cell>
        </row>
        <row r="47">
          <cell r="AQ47">
            <v>3.3907639999999999</v>
          </cell>
          <cell r="AS47">
            <v>5.9141237298162501E-2</v>
          </cell>
        </row>
        <row r="48">
          <cell r="AQ48">
            <v>69.400480999999999</v>
          </cell>
          <cell r="AS48">
            <v>0.69746776329604399</v>
          </cell>
        </row>
        <row r="49">
          <cell r="AQ49">
            <v>67.712247000000005</v>
          </cell>
          <cell r="AS49">
            <v>2.7642681859246401</v>
          </cell>
        </row>
        <row r="50">
          <cell r="AQ50">
            <v>156.23412300000001</v>
          </cell>
          <cell r="AS50">
            <v>1.3817633267515299</v>
          </cell>
        </row>
        <row r="51">
          <cell r="AQ51">
            <v>116.95721899999999</v>
          </cell>
          <cell r="AS51">
            <v>1.3691793001593699</v>
          </cell>
        </row>
        <row r="52">
          <cell r="AQ52">
            <v>37.842463000000002</v>
          </cell>
          <cell r="AS52">
            <v>0.45419659719118699</v>
          </cell>
        </row>
        <row r="53">
          <cell r="AQ53">
            <v>76.987988000000001</v>
          </cell>
          <cell r="AS53">
            <v>0.99285960195762102</v>
          </cell>
        </row>
        <row r="54">
          <cell r="AQ54"/>
          <cell r="AS54"/>
        </row>
        <row r="55">
          <cell r="AQ55"/>
          <cell r="AS55"/>
        </row>
        <row r="56">
          <cell r="AQ56">
            <v>14.459438</v>
          </cell>
          <cell r="AS56">
            <v>8.6410985394008794E-2</v>
          </cell>
        </row>
        <row r="57">
          <cell r="AQ57">
            <v>71.5</v>
          </cell>
          <cell r="AS57">
            <v>0.5</v>
          </cell>
        </row>
        <row r="58">
          <cell r="AQ58">
            <v>486.09473300000002</v>
          </cell>
          <cell r="AS58">
            <v>3.74706198986242</v>
          </cell>
        </row>
        <row r="59">
          <cell r="AQ59">
            <v>227.07166100000001</v>
          </cell>
          <cell r="AS59">
            <v>2.2209639722691099</v>
          </cell>
        </row>
        <row r="60">
          <cell r="AQ60">
            <v>684.95795099999998</v>
          </cell>
          <cell r="AS60">
            <v>4.6898732014615403</v>
          </cell>
        </row>
        <row r="61">
          <cell r="AQ61">
            <v>194.74521300000001</v>
          </cell>
          <cell r="AS61">
            <v>2.4078629869681598</v>
          </cell>
        </row>
        <row r="62">
          <cell r="AQ62">
            <v>320.49732299999999</v>
          </cell>
          <cell r="AS62">
            <v>3.1333895258319702</v>
          </cell>
        </row>
        <row r="63">
          <cell r="AQ63">
            <v>238.91179500000001</v>
          </cell>
          <cell r="AS63">
            <v>1.6580770098700199</v>
          </cell>
        </row>
        <row r="64">
          <cell r="AQ64">
            <v>61.855334999999997</v>
          </cell>
          <cell r="AS64">
            <v>0.402920646278142</v>
          </cell>
        </row>
        <row r="65">
          <cell r="AQ65">
            <v>141.537035</v>
          </cell>
          <cell r="AS65">
            <v>1.85798878318521</v>
          </cell>
        </row>
        <row r="66">
          <cell r="AQ66">
            <v>45.392446</v>
          </cell>
          <cell r="AS66">
            <v>0.491544248257058</v>
          </cell>
        </row>
        <row r="67">
          <cell r="AQ67">
            <v>498.98120699999998</v>
          </cell>
          <cell r="AS67">
            <v>3.8290020512240699</v>
          </cell>
        </row>
        <row r="68">
          <cell r="AQ68">
            <v>127.882695</v>
          </cell>
          <cell r="AS68">
            <v>1.55667184690034</v>
          </cell>
        </row>
        <row r="69">
          <cell r="AQ69">
            <v>124.20832799999999</v>
          </cell>
          <cell r="AS69">
            <v>1.5697625519424401</v>
          </cell>
        </row>
        <row r="70">
          <cell r="AQ70">
            <v>446.98951699999998</v>
          </cell>
          <cell r="AS70">
            <v>2.5018214499448002</v>
          </cell>
        </row>
        <row r="71">
          <cell r="AQ71">
            <v>123.142015</v>
          </cell>
          <cell r="AS71">
            <v>1.1405902281245299</v>
          </cell>
        </row>
        <row r="72">
          <cell r="AQ72">
            <v>46.730704000000003</v>
          </cell>
          <cell r="AS72">
            <v>0.29733215748376102</v>
          </cell>
        </row>
        <row r="73">
          <cell r="AQ73">
            <v>98.074349999999995</v>
          </cell>
          <cell r="AS73">
            <v>1.0989427728710801</v>
          </cell>
        </row>
        <row r="74">
          <cell r="AQ74">
            <v>0.62848400000000004</v>
          </cell>
          <cell r="AS74">
            <v>3.3972133555708601E-3</v>
          </cell>
        </row>
        <row r="75">
          <cell r="AQ75">
            <v>11.253683000000001</v>
          </cell>
          <cell r="AS75">
            <v>0.16580269367709799</v>
          </cell>
        </row>
        <row r="76">
          <cell r="AQ76">
            <v>188.37767199999999</v>
          </cell>
          <cell r="AS76">
            <v>1.4807616524432401</v>
          </cell>
        </row>
        <row r="77">
          <cell r="AQ77">
            <v>109.024401</v>
          </cell>
          <cell r="AS77">
            <v>0.54966371946296599</v>
          </cell>
        </row>
        <row r="78">
          <cell r="AQ78">
            <v>75.591463000000005</v>
          </cell>
          <cell r="AS78">
            <v>0.46040236334207402</v>
          </cell>
        </row>
        <row r="79">
          <cell r="AQ79">
            <v>49.658676</v>
          </cell>
          <cell r="AS79">
            <v>0.34618308982180601</v>
          </cell>
        </row>
        <row r="80">
          <cell r="AQ80">
            <v>4.8764839999999996</v>
          </cell>
          <cell r="AS80">
            <v>6.0283248767274297E-2</v>
          </cell>
        </row>
        <row r="81">
          <cell r="AQ81">
            <v>12.147106000000001</v>
          </cell>
          <cell r="AS81">
            <v>7.6620211601888893E-2</v>
          </cell>
        </row>
        <row r="82">
          <cell r="AQ82">
            <v>49.495483999999998</v>
          </cell>
          <cell r="AS82">
            <v>1.2261585429733199</v>
          </cell>
        </row>
        <row r="83">
          <cell r="AQ83"/>
          <cell r="AS83"/>
        </row>
        <row r="84">
          <cell r="AQ84">
            <v>75.890985999999998</v>
          </cell>
          <cell r="AS84">
            <v>0.53191388865398903</v>
          </cell>
        </row>
        <row r="85">
          <cell r="AQ85">
            <v>45.625905000000003</v>
          </cell>
          <cell r="AS85">
            <v>0.586339569295945</v>
          </cell>
        </row>
        <row r="86">
          <cell r="AQ86">
            <v>45.324084999999997</v>
          </cell>
          <cell r="AS86">
            <v>0.42826326218405097</v>
          </cell>
        </row>
        <row r="87">
          <cell r="AQ87">
            <v>180.103904</v>
          </cell>
          <cell r="AS87">
            <v>1.5627694031713899</v>
          </cell>
        </row>
        <row r="88">
          <cell r="AQ88">
            <v>220.319061</v>
          </cell>
          <cell r="AS88">
            <v>1.8979752452452601</v>
          </cell>
        </row>
        <row r="89">
          <cell r="AQ89">
            <v>3.5916549999999998</v>
          </cell>
          <cell r="AS89">
            <v>2.6763455167843099E-2</v>
          </cell>
        </row>
        <row r="90">
          <cell r="AQ90">
            <v>36.484713999999997</v>
          </cell>
          <cell r="AS90">
            <v>0.639229425047803</v>
          </cell>
        </row>
        <row r="91">
          <cell r="AQ91">
            <v>16.815483</v>
          </cell>
          <cell r="AS91">
            <v>0.17335550203493399</v>
          </cell>
        </row>
        <row r="92">
          <cell r="AQ92">
            <v>27.262343999999999</v>
          </cell>
          <cell r="AS92">
            <v>0.273786098868252</v>
          </cell>
        </row>
        <row r="93">
          <cell r="AQ93">
            <v>61.798166999999999</v>
          </cell>
          <cell r="AS93">
            <v>0.52769825440552298</v>
          </cell>
        </row>
        <row r="94">
          <cell r="AQ94">
            <v>51.435561</v>
          </cell>
          <cell r="AS94">
            <v>0.42168429219363901</v>
          </cell>
        </row>
        <row r="95">
          <cell r="AQ95"/>
          <cell r="AS95"/>
        </row>
        <row r="96">
          <cell r="AQ96">
            <v>15</v>
          </cell>
          <cell r="AS96">
            <v>0.2</v>
          </cell>
        </row>
        <row r="97">
          <cell r="AQ97">
            <v>17.425571999999999</v>
          </cell>
          <cell r="AS97">
            <v>0.21186770344556899</v>
          </cell>
        </row>
      </sheetData>
      <sheetData sheetId="20"/>
      <sheetData sheetId="21"/>
      <sheetData sheetId="22"/>
      <sheetData sheetId="23">
        <row r="8">
          <cell r="AQ8">
            <v>101.37204800000001</v>
          </cell>
          <cell r="AS8">
            <v>0.81985992994058199</v>
          </cell>
        </row>
        <row r="9">
          <cell r="AQ9">
            <v>107.445168</v>
          </cell>
          <cell r="AS9">
            <v>1.00785175078218</v>
          </cell>
        </row>
        <row r="10">
          <cell r="AQ10">
            <v>34.744304</v>
          </cell>
          <cell r="AS10">
            <v>0.43326230719910602</v>
          </cell>
        </row>
        <row r="11">
          <cell r="AQ11">
            <v>15.925416999999999</v>
          </cell>
          <cell r="AS11">
            <v>0.20158755894553601</v>
          </cell>
        </row>
        <row r="12">
          <cell r="AQ12">
            <v>51.127834999999997</v>
          </cell>
          <cell r="AS12">
            <v>0.242125545345797</v>
          </cell>
        </row>
        <row r="13">
          <cell r="AQ13">
            <v>214.94869700000001</v>
          </cell>
          <cell r="AS13">
            <v>1.11039054859065</v>
          </cell>
        </row>
        <row r="14">
          <cell r="AQ14">
            <v>175.28836200000001</v>
          </cell>
          <cell r="AS14">
            <v>1.0671788583127499</v>
          </cell>
        </row>
        <row r="15">
          <cell r="AQ15"/>
          <cell r="AS15"/>
        </row>
        <row r="16">
          <cell r="AQ16">
            <v>48.837271000000001</v>
          </cell>
          <cell r="AS16">
            <v>0.27383253343934499</v>
          </cell>
        </row>
        <row r="17">
          <cell r="AQ17">
            <v>11.172406000000001</v>
          </cell>
          <cell r="AS17">
            <v>0.109148167187469</v>
          </cell>
        </row>
        <row r="18">
          <cell r="AQ18">
            <v>87.804913999999997</v>
          </cell>
          <cell r="AS18">
            <v>0.52802518315306202</v>
          </cell>
        </row>
        <row r="19">
          <cell r="AQ19">
            <v>242.89694499999999</v>
          </cell>
          <cell r="AS19">
            <v>1.7348200787522501</v>
          </cell>
        </row>
        <row r="20">
          <cell r="AQ20">
            <v>32.372781000000003</v>
          </cell>
          <cell r="AS20">
            <v>0.42562543430251198</v>
          </cell>
        </row>
        <row r="21">
          <cell r="AQ21">
            <v>107.089111</v>
          </cell>
          <cell r="AS21">
            <v>0.47243859985807002</v>
          </cell>
        </row>
        <row r="22">
          <cell r="AQ22">
            <v>1.3766419999999999</v>
          </cell>
          <cell r="AS22">
            <v>2.9135294752453699E-2</v>
          </cell>
        </row>
        <row r="23">
          <cell r="AQ23">
            <v>22.625914000000002</v>
          </cell>
          <cell r="AS23">
            <v>0.33422345310080498</v>
          </cell>
        </row>
        <row r="24">
          <cell r="AQ24">
            <v>85.591041000000004</v>
          </cell>
          <cell r="AS24">
            <v>1.4164002070613</v>
          </cell>
        </row>
        <row r="25">
          <cell r="AQ25"/>
          <cell r="AS25"/>
        </row>
        <row r="26">
          <cell r="AQ26">
            <v>56.589595000000003</v>
          </cell>
          <cell r="AS26">
            <v>0.81198003353006598</v>
          </cell>
        </row>
        <row r="27">
          <cell r="AQ27">
            <v>31.72</v>
          </cell>
          <cell r="AS27">
            <v>0.68</v>
          </cell>
        </row>
        <row r="28">
          <cell r="AQ28"/>
          <cell r="AS28"/>
        </row>
        <row r="29">
          <cell r="AQ29">
            <v>31.478608999999999</v>
          </cell>
          <cell r="AS29">
            <v>0.172511312288158</v>
          </cell>
        </row>
        <row r="30">
          <cell r="AQ30"/>
          <cell r="AS30"/>
        </row>
        <row r="31">
          <cell r="AQ31">
            <v>88.020763000000002</v>
          </cell>
          <cell r="AS31">
            <v>1.5648310951568001</v>
          </cell>
        </row>
        <row r="32">
          <cell r="AQ32">
            <v>58.427680000000002</v>
          </cell>
          <cell r="AS32">
            <v>1.0575376907007701</v>
          </cell>
        </row>
        <row r="33">
          <cell r="AQ33">
            <v>108.333688</v>
          </cell>
          <cell r="AS33">
            <v>1.24400913219743</v>
          </cell>
        </row>
        <row r="34">
          <cell r="AQ34">
            <v>60.911574000000002</v>
          </cell>
          <cell r="AS34">
            <v>0.34434935399997402</v>
          </cell>
        </row>
        <row r="35">
          <cell r="AQ35">
            <v>155.92362199999999</v>
          </cell>
          <cell r="AS35">
            <v>1.1181022847508699</v>
          </cell>
        </row>
        <row r="36">
          <cell r="AQ36">
            <v>13.309682</v>
          </cell>
          <cell r="AS36">
            <v>0.31447025373385901</v>
          </cell>
        </row>
        <row r="37">
          <cell r="AQ37">
            <v>16.522608999999999</v>
          </cell>
          <cell r="AS37">
            <v>6.2219032244757701E-2</v>
          </cell>
        </row>
        <row r="38">
          <cell r="AQ38">
            <v>49.522970999999998</v>
          </cell>
          <cell r="AS38">
            <v>0.31389918546300399</v>
          </cell>
        </row>
        <row r="39">
          <cell r="AQ39">
            <v>70.717577000000006</v>
          </cell>
          <cell r="AS39">
            <v>1.1171161017810001</v>
          </cell>
        </row>
        <row r="40">
          <cell r="AQ40">
            <v>72.837444000000005</v>
          </cell>
          <cell r="AS40">
            <v>0.73437292944186605</v>
          </cell>
        </row>
        <row r="41">
          <cell r="AQ41">
            <v>13.011977999999999</v>
          </cell>
          <cell r="AS41">
            <v>0.27464150759324502</v>
          </cell>
        </row>
        <row r="42">
          <cell r="AQ42">
            <v>15.6</v>
          </cell>
          <cell r="AS42">
            <v>0.164766839719724</v>
          </cell>
        </row>
        <row r="43">
          <cell r="AQ43"/>
          <cell r="AS43"/>
        </row>
        <row r="44">
          <cell r="AQ44">
            <v>104.158793</v>
          </cell>
          <cell r="AS44">
            <v>1.2571490938566601</v>
          </cell>
        </row>
        <row r="45">
          <cell r="AQ45">
            <v>174.444107</v>
          </cell>
          <cell r="AS45">
            <v>1.99957976139572</v>
          </cell>
        </row>
        <row r="46">
          <cell r="AQ46">
            <v>82.560323999999994</v>
          </cell>
          <cell r="AS46">
            <v>1.0391377241822799</v>
          </cell>
        </row>
        <row r="47">
          <cell r="AQ47">
            <v>2.8617029999999999</v>
          </cell>
          <cell r="AS47">
            <v>3.9745887055861601E-2</v>
          </cell>
        </row>
        <row r="48">
          <cell r="AQ48">
            <v>86.103658999999993</v>
          </cell>
          <cell r="AS48">
            <v>0.60660302533892896</v>
          </cell>
        </row>
        <row r="49">
          <cell r="AQ49">
            <v>11.436321</v>
          </cell>
          <cell r="AS49">
            <v>0.15089983315288399</v>
          </cell>
        </row>
        <row r="50">
          <cell r="AQ50">
            <v>6.3684279999999998</v>
          </cell>
          <cell r="AS50">
            <v>6.5653904580297504E-2</v>
          </cell>
        </row>
        <row r="51">
          <cell r="AQ51">
            <v>11.968798</v>
          </cell>
          <cell r="AS51">
            <v>0.211473631499703</v>
          </cell>
        </row>
        <row r="52">
          <cell r="AQ52">
            <v>8.032959</v>
          </cell>
          <cell r="AS52">
            <v>0.25017088183251002</v>
          </cell>
        </row>
        <row r="53">
          <cell r="AQ53"/>
          <cell r="AS53"/>
        </row>
        <row r="54">
          <cell r="AQ54"/>
          <cell r="AS54"/>
        </row>
        <row r="55">
          <cell r="AQ55"/>
          <cell r="AS55"/>
        </row>
        <row r="56">
          <cell r="AQ56">
            <v>106.980143</v>
          </cell>
          <cell r="AS56">
            <v>1.0756155711575399</v>
          </cell>
        </row>
        <row r="57">
          <cell r="AQ57"/>
          <cell r="AS57"/>
        </row>
        <row r="58">
          <cell r="AQ58">
            <v>79.907014000000004</v>
          </cell>
          <cell r="AS58">
            <v>0.67743757194616705</v>
          </cell>
        </row>
        <row r="59">
          <cell r="AQ59">
            <v>26.528167</v>
          </cell>
          <cell r="AS59">
            <v>0.18419728280814399</v>
          </cell>
        </row>
        <row r="60">
          <cell r="AQ60">
            <v>142.693172</v>
          </cell>
          <cell r="AS60">
            <v>1.54487624571895</v>
          </cell>
        </row>
        <row r="61">
          <cell r="AQ61">
            <v>46.306781000000001</v>
          </cell>
          <cell r="AS61">
            <v>0.46146394766481103</v>
          </cell>
        </row>
        <row r="62">
          <cell r="AQ62">
            <v>157.07197400000001</v>
          </cell>
          <cell r="AS62">
            <v>1.15656585521136</v>
          </cell>
        </row>
        <row r="63">
          <cell r="AQ63">
            <v>100.454893</v>
          </cell>
          <cell r="AS63">
            <v>0.64479679484705699</v>
          </cell>
        </row>
        <row r="64">
          <cell r="AQ64">
            <v>67.018467000000001</v>
          </cell>
          <cell r="AS64">
            <v>0.14782770465505199</v>
          </cell>
        </row>
        <row r="65">
          <cell r="AQ65">
            <v>75.021978000000004</v>
          </cell>
          <cell r="AS65">
            <v>0.680776764467796</v>
          </cell>
        </row>
        <row r="66">
          <cell r="AQ66">
            <v>23.92107</v>
          </cell>
          <cell r="AS66">
            <v>0.33818298352874698</v>
          </cell>
        </row>
        <row r="67">
          <cell r="AQ67">
            <v>133.45432600000001</v>
          </cell>
          <cell r="AS67">
            <v>2.93817230133038</v>
          </cell>
        </row>
        <row r="68">
          <cell r="AQ68">
            <v>75.983885000000001</v>
          </cell>
          <cell r="AS68">
            <v>0.59145812413302701</v>
          </cell>
        </row>
        <row r="69">
          <cell r="AQ69">
            <v>24.236975999999999</v>
          </cell>
          <cell r="AS69">
            <v>0.252149198638699</v>
          </cell>
        </row>
        <row r="70">
          <cell r="AQ70">
            <v>49.476332999999997</v>
          </cell>
          <cell r="AS70">
            <v>0.46890859829458398</v>
          </cell>
        </row>
        <row r="71">
          <cell r="AQ71">
            <v>69.148090999999994</v>
          </cell>
          <cell r="AS71">
            <v>1.14760545550071</v>
          </cell>
        </row>
        <row r="72">
          <cell r="AQ72">
            <v>117.118089</v>
          </cell>
          <cell r="AS72">
            <v>1.7281807012500201</v>
          </cell>
        </row>
        <row r="73">
          <cell r="AQ73">
            <v>51.172210999999997</v>
          </cell>
          <cell r="AS73">
            <v>0.40403544882450398</v>
          </cell>
        </row>
        <row r="74">
          <cell r="AQ74">
            <v>1.083026</v>
          </cell>
          <cell r="AS74">
            <v>1.4019765591271801E-2</v>
          </cell>
        </row>
        <row r="75">
          <cell r="AQ75">
            <v>1.0669789999999999</v>
          </cell>
          <cell r="AS75">
            <v>1.64996788028152E-2</v>
          </cell>
        </row>
        <row r="76">
          <cell r="AQ76">
            <v>12.641273999999999</v>
          </cell>
          <cell r="AS76">
            <v>0.151431929461392</v>
          </cell>
        </row>
        <row r="77">
          <cell r="AQ77">
            <v>20.179666000000001</v>
          </cell>
          <cell r="AS77">
            <v>0.20558122948433699</v>
          </cell>
        </row>
        <row r="78">
          <cell r="AQ78">
            <v>147.30127200000001</v>
          </cell>
          <cell r="AS78">
            <v>1.6223658082977901</v>
          </cell>
        </row>
        <row r="79">
          <cell r="AQ79">
            <v>187.62048799999999</v>
          </cell>
          <cell r="AS79">
            <v>1.0517726273547101</v>
          </cell>
        </row>
        <row r="80">
          <cell r="AQ80">
            <v>6.8281580000000002</v>
          </cell>
          <cell r="AS80">
            <v>6.4315462162367901E-2</v>
          </cell>
        </row>
        <row r="81">
          <cell r="AQ81">
            <v>2.8344459999999998</v>
          </cell>
          <cell r="AS81">
            <v>3.3237810819510098E-2</v>
          </cell>
        </row>
        <row r="82">
          <cell r="AQ82">
            <v>170.788006</v>
          </cell>
          <cell r="AS82">
            <v>2.0921519741503798</v>
          </cell>
        </row>
        <row r="83">
          <cell r="AQ83"/>
          <cell r="AS83"/>
        </row>
        <row r="84">
          <cell r="AQ84">
            <v>54.555627000000001</v>
          </cell>
          <cell r="AS84">
            <v>0.41742154530407199</v>
          </cell>
        </row>
        <row r="85">
          <cell r="AQ85">
            <v>90.751543999999996</v>
          </cell>
          <cell r="AS85">
            <v>1.5005002086162</v>
          </cell>
        </row>
        <row r="86">
          <cell r="AQ86">
            <v>21.067311</v>
          </cell>
          <cell r="AS86">
            <v>0.182192192185755</v>
          </cell>
        </row>
        <row r="87">
          <cell r="AQ87">
            <v>237.23866200000001</v>
          </cell>
          <cell r="AS87">
            <v>1.1831719703606001</v>
          </cell>
        </row>
        <row r="88">
          <cell r="AQ88">
            <v>36.530346999999999</v>
          </cell>
          <cell r="AS88">
            <v>0.53151782414639503</v>
          </cell>
        </row>
        <row r="89">
          <cell r="AQ89">
            <v>5.6941509999999997</v>
          </cell>
          <cell r="AS89">
            <v>0.21468074438033299</v>
          </cell>
        </row>
        <row r="90">
          <cell r="AQ90">
            <v>17.575509</v>
          </cell>
          <cell r="AS90">
            <v>0.56695192961438601</v>
          </cell>
        </row>
        <row r="91">
          <cell r="AQ91"/>
          <cell r="AS91"/>
        </row>
        <row r="92">
          <cell r="AQ92">
            <v>4.0596819999999996</v>
          </cell>
          <cell r="AS92">
            <v>9.1124344700893894E-2</v>
          </cell>
        </row>
        <row r="93">
          <cell r="AQ93">
            <v>14.08478</v>
          </cell>
          <cell r="AS93">
            <v>0.13618604690142699</v>
          </cell>
        </row>
        <row r="94">
          <cell r="AQ94">
            <v>50.355704000000003</v>
          </cell>
          <cell r="AS94">
            <v>0.41263230599782702</v>
          </cell>
        </row>
        <row r="95">
          <cell r="AQ95"/>
          <cell r="AS95"/>
        </row>
        <row r="96">
          <cell r="AQ96">
            <v>22.082961999999998</v>
          </cell>
          <cell r="AS96">
            <v>0.175659925061803</v>
          </cell>
        </row>
        <row r="97">
          <cell r="AQ97">
            <v>1.318133</v>
          </cell>
          <cell r="AS97">
            <v>1.55531990212465E-2</v>
          </cell>
        </row>
        <row r="98">
          <cell r="AQ98">
            <v>32.564233999999999</v>
          </cell>
          <cell r="AS98">
            <v>0.34975485455931998</v>
          </cell>
        </row>
      </sheetData>
      <sheetData sheetId="24"/>
      <sheetData sheetId="25"/>
      <sheetData sheetId="26"/>
      <sheetData sheetId="27">
        <row r="8">
          <cell r="AQ8">
            <v>870.41313200000002</v>
          </cell>
          <cell r="AS8">
            <v>3.0117210778697499</v>
          </cell>
        </row>
        <row r="9">
          <cell r="AQ9">
            <v>691.95200899999998</v>
          </cell>
          <cell r="AS9">
            <v>2.9822528215232702</v>
          </cell>
        </row>
        <row r="10">
          <cell r="AQ10">
            <v>818.63152500000001</v>
          </cell>
          <cell r="AS10">
            <v>2.72140755081471</v>
          </cell>
        </row>
        <row r="11">
          <cell r="AQ11">
            <v>544.47735899999998</v>
          </cell>
          <cell r="AS11">
            <v>2.0418617916061601</v>
          </cell>
        </row>
        <row r="12">
          <cell r="AQ12">
            <v>164.51330200000001</v>
          </cell>
          <cell r="AS12">
            <v>0.54791093477632602</v>
          </cell>
        </row>
        <row r="13">
          <cell r="AQ13">
            <v>154.872074</v>
          </cell>
          <cell r="AS13">
            <v>0.47242460127876201</v>
          </cell>
        </row>
        <row r="14">
          <cell r="AQ14">
            <v>168.05912599999999</v>
          </cell>
          <cell r="AS14">
            <v>1.1266240842937001</v>
          </cell>
        </row>
        <row r="15">
          <cell r="AQ15"/>
          <cell r="AS15"/>
        </row>
        <row r="16">
          <cell r="AQ16">
            <v>382.31398999999999</v>
          </cell>
          <cell r="AS16">
            <v>1.37946377377192</v>
          </cell>
        </row>
        <row r="17">
          <cell r="AQ17">
            <v>111.728337</v>
          </cell>
          <cell r="AS17">
            <v>1.3626989683252699</v>
          </cell>
        </row>
        <row r="18">
          <cell r="AQ18">
            <v>587.56288400000005</v>
          </cell>
          <cell r="AS18">
            <v>2.1410299186869399</v>
          </cell>
        </row>
        <row r="19">
          <cell r="AQ19">
            <v>1622.4541340000001</v>
          </cell>
          <cell r="AS19">
            <v>2.6450261367903898</v>
          </cell>
        </row>
        <row r="20">
          <cell r="AQ20">
            <v>781.04796099999999</v>
          </cell>
          <cell r="AS20">
            <v>4.3839478935904701</v>
          </cell>
        </row>
        <row r="21">
          <cell r="AQ21">
            <v>548.862077</v>
          </cell>
          <cell r="AS21">
            <v>3.49697741097979</v>
          </cell>
        </row>
        <row r="22">
          <cell r="AQ22">
            <v>575.89591099999996</v>
          </cell>
          <cell r="AS22">
            <v>2.8779968053263199</v>
          </cell>
        </row>
        <row r="23">
          <cell r="AQ23">
            <v>244.35138000000001</v>
          </cell>
          <cell r="AS23">
            <v>1.4269351595206099</v>
          </cell>
        </row>
        <row r="24">
          <cell r="AQ24">
            <v>1053.5741640000001</v>
          </cell>
          <cell r="AS24">
            <v>3.9995876124127401</v>
          </cell>
        </row>
        <row r="25">
          <cell r="AQ25"/>
          <cell r="AS25"/>
        </row>
        <row r="26">
          <cell r="AQ26">
            <v>301.72641900000002</v>
          </cell>
          <cell r="AS26">
            <v>2.71477520139991</v>
          </cell>
        </row>
        <row r="27">
          <cell r="AQ27">
            <v>153.7611</v>
          </cell>
          <cell r="AS27">
            <v>2.0026771439769</v>
          </cell>
        </row>
        <row r="28">
          <cell r="AQ28">
            <v>162.38091299999999</v>
          </cell>
          <cell r="AS28">
            <v>1.93739369405923</v>
          </cell>
        </row>
        <row r="29">
          <cell r="AQ29">
            <v>117.649523</v>
          </cell>
          <cell r="AS29">
            <v>0.32596841651266401</v>
          </cell>
        </row>
        <row r="30">
          <cell r="AQ30"/>
          <cell r="AS30"/>
        </row>
        <row r="31">
          <cell r="AQ31">
            <v>84.905006</v>
          </cell>
          <cell r="AS31">
            <v>0.28300019790223602</v>
          </cell>
        </row>
        <row r="32">
          <cell r="AQ32">
            <v>287.15499399999999</v>
          </cell>
          <cell r="AS32">
            <v>2.4691040164778602</v>
          </cell>
        </row>
        <row r="33">
          <cell r="AQ33">
            <v>256.39902699999999</v>
          </cell>
          <cell r="AS33">
            <v>1.7488997114475799</v>
          </cell>
        </row>
        <row r="34">
          <cell r="AQ34">
            <v>918.65769</v>
          </cell>
          <cell r="AS34">
            <v>6.0116098926525998</v>
          </cell>
        </row>
        <row r="35">
          <cell r="AQ35">
            <v>114.649322</v>
          </cell>
          <cell r="AS35">
            <v>1.38177958065245</v>
          </cell>
        </row>
        <row r="36">
          <cell r="AQ36">
            <v>1079.474755</v>
          </cell>
          <cell r="AS36">
            <v>3.98454622178041</v>
          </cell>
        </row>
        <row r="37">
          <cell r="AQ37">
            <v>78.839620999999994</v>
          </cell>
          <cell r="AS37">
            <v>1.2101090999886599</v>
          </cell>
        </row>
        <row r="38">
          <cell r="AQ38">
            <v>620.68909199999996</v>
          </cell>
          <cell r="AS38">
            <v>2.6915093177015499</v>
          </cell>
        </row>
        <row r="39">
          <cell r="AQ39">
            <v>164.591443</v>
          </cell>
          <cell r="AS39">
            <v>1.4244492481825699</v>
          </cell>
        </row>
        <row r="40">
          <cell r="AQ40">
            <v>2.7676419999999999</v>
          </cell>
          <cell r="AS40">
            <v>3.9726930323268003E-2</v>
          </cell>
        </row>
        <row r="41">
          <cell r="AQ41">
            <v>125.65417600000001</v>
          </cell>
          <cell r="AS41">
            <v>0.24962422235231699</v>
          </cell>
        </row>
        <row r="42">
          <cell r="AQ42">
            <v>18.723341000000001</v>
          </cell>
          <cell r="AS42">
            <v>0.25360323339916502</v>
          </cell>
        </row>
        <row r="43">
          <cell r="AQ43">
            <v>195.57147399999999</v>
          </cell>
          <cell r="AS43">
            <v>1.2978766774638899</v>
          </cell>
        </row>
        <row r="44">
          <cell r="AQ44">
            <v>23.782699000000001</v>
          </cell>
          <cell r="AS44">
            <v>0.40028352961073499</v>
          </cell>
        </row>
        <row r="45">
          <cell r="AQ45">
            <v>23.892623</v>
          </cell>
          <cell r="AS45">
            <v>0.26942950717099601</v>
          </cell>
        </row>
        <row r="46">
          <cell r="AQ46">
            <v>132.04795899999999</v>
          </cell>
          <cell r="AS46">
            <v>1.61304829197115</v>
          </cell>
        </row>
        <row r="47">
          <cell r="AQ47">
            <v>681.06697799999995</v>
          </cell>
          <cell r="AS47">
            <v>2.1163433447845299</v>
          </cell>
        </row>
        <row r="48">
          <cell r="AQ48">
            <v>32.385891999999998</v>
          </cell>
          <cell r="AS48">
            <v>0.145838605500199</v>
          </cell>
        </row>
        <row r="49">
          <cell r="AQ49">
            <v>72.009776000000002</v>
          </cell>
          <cell r="AS49">
            <v>0.57758348776241697</v>
          </cell>
        </row>
        <row r="50">
          <cell r="AQ50">
            <v>15.215944</v>
          </cell>
          <cell r="AS50">
            <v>0.17852268105545099</v>
          </cell>
        </row>
        <row r="51">
          <cell r="AQ51">
            <v>49.080736999999999</v>
          </cell>
          <cell r="AS51">
            <v>0.46187915281110897</v>
          </cell>
        </row>
        <row r="52">
          <cell r="AQ52">
            <v>173.42665099999999</v>
          </cell>
          <cell r="AS52">
            <v>0.46397033074580801</v>
          </cell>
        </row>
        <row r="53">
          <cell r="AQ53"/>
          <cell r="AS53"/>
        </row>
        <row r="54">
          <cell r="AQ54"/>
          <cell r="AS54"/>
        </row>
        <row r="55">
          <cell r="AQ55">
            <v>190</v>
          </cell>
          <cell r="AS55">
            <v>1.5</v>
          </cell>
        </row>
        <row r="56">
          <cell r="AQ56">
            <v>378.55714999999998</v>
          </cell>
          <cell r="AS56">
            <v>1.92770566525834</v>
          </cell>
        </row>
        <row r="57">
          <cell r="AQ57">
            <v>134</v>
          </cell>
          <cell r="AS57">
            <v>0.66666666666666696</v>
          </cell>
        </row>
        <row r="58">
          <cell r="AQ58">
            <v>826.83511399999998</v>
          </cell>
          <cell r="AS58">
            <v>4.6102954159681397</v>
          </cell>
        </row>
        <row r="59">
          <cell r="AQ59">
            <v>632.27830900000004</v>
          </cell>
          <cell r="AS59">
            <v>3.8199719146386202</v>
          </cell>
        </row>
        <row r="60">
          <cell r="AQ60">
            <v>2380.883828</v>
          </cell>
          <cell r="AS60">
            <v>3.9979342603537602</v>
          </cell>
        </row>
        <row r="61">
          <cell r="AQ61">
            <v>1419.832795</v>
          </cell>
          <cell r="AS61">
            <v>4.5416956575888703</v>
          </cell>
        </row>
        <row r="62">
          <cell r="AQ62">
            <v>1349.755081</v>
          </cell>
          <cell r="AS62">
            <v>7.5936360165699899</v>
          </cell>
        </row>
        <row r="63">
          <cell r="AQ63">
            <v>478.51443699999999</v>
          </cell>
          <cell r="AS63">
            <v>4.1169883712839503</v>
          </cell>
        </row>
        <row r="64">
          <cell r="AQ64">
            <v>394.87194099999999</v>
          </cell>
          <cell r="AS64">
            <v>1.0229196685984401</v>
          </cell>
        </row>
        <row r="65">
          <cell r="AQ65">
            <v>472.71389399999998</v>
          </cell>
          <cell r="AS65">
            <v>2.1237011232696701</v>
          </cell>
        </row>
        <row r="66">
          <cell r="AQ66">
            <v>960.51571100000001</v>
          </cell>
          <cell r="AS66">
            <v>2.3063503900627298</v>
          </cell>
        </row>
        <row r="67">
          <cell r="AQ67">
            <v>908.20199000000002</v>
          </cell>
          <cell r="AS67">
            <v>2.1011980195495901</v>
          </cell>
        </row>
        <row r="68">
          <cell r="AQ68">
            <v>181.24151699999999</v>
          </cell>
          <cell r="AS68">
            <v>0.68674819855738001</v>
          </cell>
        </row>
        <row r="69">
          <cell r="AQ69">
            <v>54.634220999999997</v>
          </cell>
          <cell r="AS69">
            <v>0.34723682021334601</v>
          </cell>
        </row>
        <row r="70">
          <cell r="AQ70">
            <v>574.24133900000004</v>
          </cell>
          <cell r="AS70">
            <v>2.7820516489105001</v>
          </cell>
        </row>
        <row r="71">
          <cell r="AQ71">
            <v>53.860914999999999</v>
          </cell>
          <cell r="AS71">
            <v>0.26351564156521701</v>
          </cell>
        </row>
        <row r="72">
          <cell r="AQ72">
            <v>166.75975399999999</v>
          </cell>
          <cell r="AS72">
            <v>2.0074754288080201</v>
          </cell>
        </row>
        <row r="73">
          <cell r="AQ73">
            <v>93.036952999999997</v>
          </cell>
          <cell r="AS73">
            <v>1.1397104196750301</v>
          </cell>
        </row>
        <row r="74">
          <cell r="AQ74">
            <v>21.28407</v>
          </cell>
          <cell r="AS74">
            <v>7.8028587865749496E-2</v>
          </cell>
        </row>
        <row r="75">
          <cell r="AQ75">
            <v>168.31465499999999</v>
          </cell>
          <cell r="AS75">
            <v>1.29493915555536</v>
          </cell>
        </row>
        <row r="76">
          <cell r="AQ76">
            <v>333.560768</v>
          </cell>
          <cell r="AS76">
            <v>1.6493932841515699</v>
          </cell>
        </row>
        <row r="77">
          <cell r="AQ77">
            <v>129.64791099999999</v>
          </cell>
          <cell r="AS77">
            <v>0.42806516772917003</v>
          </cell>
        </row>
        <row r="78">
          <cell r="AQ78">
            <v>336.48620199999999</v>
          </cell>
          <cell r="AS78">
            <v>0.45283955220500499</v>
          </cell>
        </row>
        <row r="79">
          <cell r="AQ79">
            <v>875.62501999999995</v>
          </cell>
          <cell r="AS79">
            <v>2.0685691026320701</v>
          </cell>
        </row>
        <row r="80">
          <cell r="AQ80">
            <v>21.898430999999999</v>
          </cell>
          <cell r="AS80">
            <v>4.0266157350356102E-2</v>
          </cell>
        </row>
        <row r="81">
          <cell r="AQ81">
            <v>37.008037999999999</v>
          </cell>
          <cell r="AS81">
            <v>7.7881156278778702E-2</v>
          </cell>
        </row>
        <row r="82">
          <cell r="AQ82">
            <v>185.12117699999999</v>
          </cell>
          <cell r="AS82">
            <v>0.56769991710583301</v>
          </cell>
        </row>
        <row r="83">
          <cell r="AQ83"/>
          <cell r="AS83"/>
        </row>
        <row r="84">
          <cell r="AQ84">
            <v>484.920095</v>
          </cell>
          <cell r="AS84">
            <v>5.1014762009846901</v>
          </cell>
        </row>
        <row r="85">
          <cell r="AQ85">
            <v>862.043318</v>
          </cell>
          <cell r="AS85">
            <v>7.9831265413060102</v>
          </cell>
        </row>
        <row r="86">
          <cell r="AQ86">
            <v>486.13300900000002</v>
          </cell>
          <cell r="AS86">
            <v>4.3347315196854304</v>
          </cell>
        </row>
        <row r="87">
          <cell r="AQ87">
            <v>457.09398399999998</v>
          </cell>
          <cell r="AS87">
            <v>4.5972721272607897</v>
          </cell>
        </row>
        <row r="88">
          <cell r="AQ88">
            <v>78.338679999999997</v>
          </cell>
          <cell r="AS88">
            <v>1.32926206071563</v>
          </cell>
        </row>
        <row r="89">
          <cell r="AQ89">
            <v>90.505207999999996</v>
          </cell>
          <cell r="AS89">
            <v>2.0235073171863198</v>
          </cell>
        </row>
        <row r="90">
          <cell r="AQ90">
            <v>51.428617000000003</v>
          </cell>
          <cell r="AS90">
            <v>1.05627010206703</v>
          </cell>
        </row>
        <row r="91">
          <cell r="AQ91">
            <v>47.076923000000001</v>
          </cell>
          <cell r="AS91">
            <v>0.92307692307692302</v>
          </cell>
        </row>
        <row r="92">
          <cell r="AQ92">
            <v>82.694233999999994</v>
          </cell>
          <cell r="AS92">
            <v>0.35606300553152098</v>
          </cell>
        </row>
        <row r="93">
          <cell r="AQ93">
            <v>23.434152999999998</v>
          </cell>
          <cell r="AS93">
            <v>0.170599399854058</v>
          </cell>
        </row>
        <row r="94">
          <cell r="AQ94">
            <v>51.818264999999997</v>
          </cell>
          <cell r="AS94">
            <v>0.45538716254385198</v>
          </cell>
        </row>
        <row r="95">
          <cell r="AQ95"/>
          <cell r="AS95"/>
        </row>
        <row r="96">
          <cell r="AQ96">
            <v>468.47831600000001</v>
          </cell>
          <cell r="AS96">
            <v>2.1557153799756401</v>
          </cell>
        </row>
        <row r="97">
          <cell r="AQ97">
            <v>663.02132400000005</v>
          </cell>
          <cell r="AS97">
            <v>4.2447874949208702</v>
          </cell>
        </row>
        <row r="98">
          <cell r="AQ98">
            <v>84.666666000000006</v>
          </cell>
          <cell r="AS98">
            <v>1.3333333333333299</v>
          </cell>
        </row>
      </sheetData>
      <sheetData sheetId="28"/>
      <sheetData sheetId="29"/>
      <sheetData sheetId="30"/>
      <sheetData sheetId="31"/>
      <sheetData sheetId="32">
        <row r="8">
          <cell r="AQ8">
            <v>803.59348199999999</v>
          </cell>
          <cell r="AS8">
            <v>2.4830278925202398</v>
          </cell>
        </row>
        <row r="9">
          <cell r="AQ9">
            <v>10.726383999999999</v>
          </cell>
          <cell r="AS9">
            <v>6.8847140992349204E-2</v>
          </cell>
        </row>
        <row r="10">
          <cell r="AQ10">
            <v>573.20436600000005</v>
          </cell>
          <cell r="AS10">
            <v>1.2612971829278701</v>
          </cell>
        </row>
        <row r="11">
          <cell r="AQ11">
            <v>750.12338299999999</v>
          </cell>
          <cell r="AS11">
            <v>2.3707928126273701</v>
          </cell>
        </row>
        <row r="12">
          <cell r="AQ12">
            <v>714.93369299999995</v>
          </cell>
          <cell r="AS12">
            <v>3.7344640538582898</v>
          </cell>
        </row>
        <row r="13">
          <cell r="AQ13">
            <v>978.24197300000003</v>
          </cell>
          <cell r="AS13">
            <v>3.2166228564227999</v>
          </cell>
        </row>
        <row r="14">
          <cell r="AQ14">
            <v>28.559835</v>
          </cell>
          <cell r="AS14">
            <v>0.247577520279473</v>
          </cell>
        </row>
        <row r="15">
          <cell r="AQ15">
            <v>511.24681199999998</v>
          </cell>
          <cell r="AS15">
            <v>0.26681287122633601</v>
          </cell>
        </row>
        <row r="16">
          <cell r="AQ16">
            <v>115.741304</v>
          </cell>
          <cell r="AS16">
            <v>0.70980902098367904</v>
          </cell>
        </row>
        <row r="17">
          <cell r="AQ17">
            <v>839.57218499999999</v>
          </cell>
          <cell r="AS17">
            <v>1.34603304042338</v>
          </cell>
        </row>
        <row r="18">
          <cell r="AQ18">
            <v>481.13553100000001</v>
          </cell>
          <cell r="AS18">
            <v>0.65670672770513605</v>
          </cell>
        </row>
        <row r="19">
          <cell r="AQ19">
            <v>437.21264600000001</v>
          </cell>
          <cell r="AS19">
            <v>1.89744026385755</v>
          </cell>
        </row>
        <row r="20">
          <cell r="AQ20">
            <v>559.83467199999996</v>
          </cell>
          <cell r="AS20">
            <v>2.35665579378048</v>
          </cell>
        </row>
        <row r="21">
          <cell r="AQ21">
            <v>180.988834</v>
          </cell>
          <cell r="AS21">
            <v>1.1917311165986799</v>
          </cell>
        </row>
        <row r="22">
          <cell r="AQ22">
            <v>92.830679000000003</v>
          </cell>
          <cell r="AS22">
            <v>0.21538440745582199</v>
          </cell>
        </row>
        <row r="23">
          <cell r="AQ23">
            <v>416.23328099999998</v>
          </cell>
          <cell r="AS23">
            <v>1.2192197361538699</v>
          </cell>
        </row>
        <row r="24">
          <cell r="AQ24">
            <v>826.28641900000002</v>
          </cell>
          <cell r="AS24">
            <v>3.0659260444285601</v>
          </cell>
        </row>
        <row r="25">
          <cell r="AQ25"/>
          <cell r="AS25"/>
        </row>
        <row r="26">
          <cell r="AQ26">
            <v>688.07337800000005</v>
          </cell>
          <cell r="AS26">
            <v>1.49146090446534</v>
          </cell>
        </row>
        <row r="27">
          <cell r="AQ27"/>
          <cell r="AS27"/>
        </row>
        <row r="28">
          <cell r="AQ28">
            <v>2.4315229999999999</v>
          </cell>
          <cell r="AS28">
            <v>2.3607024161446898E-2</v>
          </cell>
        </row>
        <row r="29">
          <cell r="AQ29">
            <v>17.081499999999998</v>
          </cell>
          <cell r="AS29">
            <v>0.216624773293812</v>
          </cell>
        </row>
        <row r="30">
          <cell r="AQ30"/>
          <cell r="AS30"/>
        </row>
        <row r="31">
          <cell r="AQ31">
            <v>539.47716000000003</v>
          </cell>
          <cell r="AS31">
            <v>1.37670629086953</v>
          </cell>
        </row>
        <row r="32">
          <cell r="AQ32">
            <v>465.38494600000001</v>
          </cell>
          <cell r="AS32">
            <v>0.91538006660981497</v>
          </cell>
        </row>
        <row r="33">
          <cell r="AQ33">
            <v>1269.114067</v>
          </cell>
          <cell r="AS33">
            <v>5.9378109750452897</v>
          </cell>
        </row>
        <row r="34">
          <cell r="AQ34">
            <v>1058.9428820000001</v>
          </cell>
          <cell r="AS34">
            <v>4.4155891247678101</v>
          </cell>
        </row>
        <row r="35">
          <cell r="AQ35">
            <v>351.25496900000002</v>
          </cell>
          <cell r="AS35">
            <v>2.9043043314214301</v>
          </cell>
        </row>
        <row r="36">
          <cell r="AQ36">
            <v>65.898936000000006</v>
          </cell>
          <cell r="AS36">
            <v>0.460996658351009</v>
          </cell>
        </row>
        <row r="37">
          <cell r="AQ37">
            <v>29.462883000000001</v>
          </cell>
          <cell r="AS37">
            <v>0.157415228308521</v>
          </cell>
        </row>
        <row r="38">
          <cell r="AQ38">
            <v>1471.161742</v>
          </cell>
          <cell r="AS38">
            <v>2.5270657970117001</v>
          </cell>
        </row>
        <row r="39">
          <cell r="AQ39">
            <v>964.64776400000005</v>
          </cell>
          <cell r="AS39">
            <v>2.3797500720370199</v>
          </cell>
        </row>
        <row r="40">
          <cell r="AQ40">
            <v>382.15688699999998</v>
          </cell>
          <cell r="AS40">
            <v>2.1776387663808099</v>
          </cell>
        </row>
        <row r="41">
          <cell r="AQ41">
            <v>177.428425</v>
          </cell>
          <cell r="AS41">
            <v>1.1770321390692899</v>
          </cell>
        </row>
        <row r="42">
          <cell r="AQ42">
            <v>533.03352700000005</v>
          </cell>
          <cell r="AS42">
            <v>5.0574727245892603</v>
          </cell>
        </row>
        <row r="43">
          <cell r="AQ43">
            <v>54.416967</v>
          </cell>
          <cell r="AS43">
            <v>0.76068723824705797</v>
          </cell>
        </row>
        <row r="44">
          <cell r="AQ44">
            <v>61.921393000000002</v>
          </cell>
          <cell r="AS44">
            <v>0.39699484508565203</v>
          </cell>
        </row>
        <row r="45">
          <cell r="AQ45">
            <v>154.67309399999999</v>
          </cell>
          <cell r="AS45">
            <v>1.5226227481361201</v>
          </cell>
        </row>
        <row r="46">
          <cell r="AQ46">
            <v>698.28298700000005</v>
          </cell>
          <cell r="AS46">
            <v>1.08938749536006</v>
          </cell>
        </row>
        <row r="47">
          <cell r="AQ47"/>
          <cell r="AS47"/>
        </row>
        <row r="48">
          <cell r="AQ48">
            <v>936.43630499999995</v>
          </cell>
          <cell r="AS48">
            <v>1.59299299767045</v>
          </cell>
        </row>
        <row r="49">
          <cell r="AQ49">
            <v>166.40123700000001</v>
          </cell>
          <cell r="AS49">
            <v>0.40471227532241499</v>
          </cell>
        </row>
        <row r="50">
          <cell r="AQ50">
            <v>373.76254499999999</v>
          </cell>
          <cell r="AS50">
            <v>0.34330087323098601</v>
          </cell>
        </row>
        <row r="51">
          <cell r="AQ51">
            <v>259.35430600000001</v>
          </cell>
          <cell r="AS51">
            <v>0.69545156347045101</v>
          </cell>
        </row>
        <row r="52">
          <cell r="AQ52">
            <v>263.73942199999999</v>
          </cell>
          <cell r="AS52">
            <v>0.47369108236624102</v>
          </cell>
        </row>
        <row r="53">
          <cell r="AQ53">
            <v>357.12819000000002</v>
          </cell>
          <cell r="AS53">
            <v>1.0768057308046599</v>
          </cell>
        </row>
        <row r="54">
          <cell r="AQ54"/>
          <cell r="AS54"/>
        </row>
        <row r="55">
          <cell r="AQ55"/>
          <cell r="AS55"/>
        </row>
        <row r="56">
          <cell r="AQ56"/>
          <cell r="AS56"/>
        </row>
        <row r="57">
          <cell r="AQ57">
            <v>77.333332999999996</v>
          </cell>
          <cell r="AS57">
            <v>0.66666666666666696</v>
          </cell>
        </row>
        <row r="58">
          <cell r="AQ58">
            <v>730.15432799999996</v>
          </cell>
          <cell r="AS58">
            <v>0.843156060662414</v>
          </cell>
        </row>
        <row r="59">
          <cell r="AQ59">
            <v>484.19242700000001</v>
          </cell>
          <cell r="AS59">
            <v>0.56432245326289898</v>
          </cell>
        </row>
        <row r="60">
          <cell r="AQ60">
            <v>856.519496</v>
          </cell>
          <cell r="AS60">
            <v>2.7636584104714901</v>
          </cell>
        </row>
        <row r="61">
          <cell r="AQ61">
            <v>473.50844699999999</v>
          </cell>
          <cell r="AS61">
            <v>1.5366089033130801</v>
          </cell>
        </row>
        <row r="62">
          <cell r="AQ62">
            <v>804.17118500000004</v>
          </cell>
          <cell r="AS62">
            <v>2.1049199409329602</v>
          </cell>
        </row>
        <row r="63">
          <cell r="AQ63">
            <v>1090.4758039999999</v>
          </cell>
          <cell r="AS63">
            <v>3.3348114150971102</v>
          </cell>
        </row>
        <row r="64">
          <cell r="AQ64">
            <v>659.54546200000004</v>
          </cell>
          <cell r="AS64">
            <v>3.43578025305042</v>
          </cell>
        </row>
        <row r="65">
          <cell r="AQ65">
            <v>1078.128594</v>
          </cell>
          <cell r="AS65">
            <v>3.8957369406078701</v>
          </cell>
        </row>
        <row r="66">
          <cell r="AQ66">
            <v>331.77523200000002</v>
          </cell>
          <cell r="AS66">
            <v>2.2786253057418899</v>
          </cell>
        </row>
        <row r="67">
          <cell r="AQ67">
            <v>447.38024999999999</v>
          </cell>
          <cell r="AS67">
            <v>2.6424702665577802</v>
          </cell>
        </row>
        <row r="68">
          <cell r="AQ68">
            <v>378.88775099999998</v>
          </cell>
          <cell r="AS68">
            <v>2.2632627795348199</v>
          </cell>
        </row>
        <row r="69">
          <cell r="AQ69">
            <v>376.29345899999998</v>
          </cell>
          <cell r="AS69">
            <v>1.8515000270248001</v>
          </cell>
        </row>
        <row r="70">
          <cell r="AQ70">
            <v>1290.1892720000001</v>
          </cell>
          <cell r="AS70">
            <v>2.3782340102509498</v>
          </cell>
        </row>
        <row r="71">
          <cell r="AQ71">
            <v>197.99816200000001</v>
          </cell>
          <cell r="AS71">
            <v>1.2725932886368501</v>
          </cell>
        </row>
        <row r="72">
          <cell r="AQ72">
            <v>549.39657899999997</v>
          </cell>
          <cell r="AS72">
            <v>1.2946186610852599</v>
          </cell>
        </row>
        <row r="73">
          <cell r="AQ73">
            <v>111.327027</v>
          </cell>
          <cell r="AS73">
            <v>1.0959365800065</v>
          </cell>
        </row>
        <row r="74">
          <cell r="AQ74">
            <v>131.14444700000001</v>
          </cell>
          <cell r="AS74">
            <v>1.2443932350751601</v>
          </cell>
        </row>
        <row r="75">
          <cell r="AQ75">
            <v>259.66764499999999</v>
          </cell>
          <cell r="AS75">
            <v>2.7452128065146599</v>
          </cell>
        </row>
        <row r="76">
          <cell r="AQ76">
            <v>787.03448300000002</v>
          </cell>
          <cell r="AS76">
            <v>1.6156578500151799</v>
          </cell>
        </row>
        <row r="77">
          <cell r="AQ77">
            <v>53.988810999999998</v>
          </cell>
          <cell r="AS77">
            <v>1.2940436002954201</v>
          </cell>
        </row>
        <row r="78">
          <cell r="AQ78">
            <v>704.44065699999999</v>
          </cell>
          <cell r="AS78">
            <v>1.8155149786315401</v>
          </cell>
        </row>
        <row r="79">
          <cell r="AQ79">
            <v>210.64346399999999</v>
          </cell>
          <cell r="AS79">
            <v>2.4854112676255902</v>
          </cell>
        </row>
        <row r="80">
          <cell r="AQ80">
            <v>3.8380100000000001</v>
          </cell>
          <cell r="AS80">
            <v>4.3684672484610797E-2</v>
          </cell>
        </row>
        <row r="81">
          <cell r="AQ81">
            <v>117.71087199999999</v>
          </cell>
          <cell r="AS81">
            <v>1.0310886442095799</v>
          </cell>
        </row>
        <row r="82">
          <cell r="AQ82">
            <v>338.335443</v>
          </cell>
          <cell r="AS82">
            <v>0.45533438285488897</v>
          </cell>
        </row>
        <row r="83">
          <cell r="AQ83">
            <v>247.625</v>
          </cell>
          <cell r="AS83">
            <v>0.875</v>
          </cell>
        </row>
        <row r="84">
          <cell r="AQ84">
            <v>1625.8002509999999</v>
          </cell>
          <cell r="AS84">
            <v>3.5817428873258099</v>
          </cell>
        </row>
        <row r="85">
          <cell r="AQ85">
            <v>539.888327</v>
          </cell>
          <cell r="AS85">
            <v>1.17910104762323</v>
          </cell>
        </row>
        <row r="86">
          <cell r="AQ86">
            <v>664.81293300000004</v>
          </cell>
          <cell r="AS86">
            <v>1.6889328936589201</v>
          </cell>
        </row>
        <row r="87">
          <cell r="AQ87">
            <v>806.63429099999996</v>
          </cell>
          <cell r="AS87">
            <v>2.2031979607939598</v>
          </cell>
        </row>
        <row r="88">
          <cell r="AQ88">
            <v>358.69290899999999</v>
          </cell>
          <cell r="AS88">
            <v>2.0820432454637499</v>
          </cell>
        </row>
        <row r="89">
          <cell r="AQ89">
            <v>0.19268099999999999</v>
          </cell>
          <cell r="AS89">
            <v>5.8984179416755704E-3</v>
          </cell>
        </row>
        <row r="90">
          <cell r="AQ90"/>
          <cell r="AS90"/>
        </row>
        <row r="91">
          <cell r="AQ91">
            <v>52.905588000000002</v>
          </cell>
          <cell r="AS91">
            <v>1.0516401420102499</v>
          </cell>
        </row>
        <row r="92">
          <cell r="AQ92">
            <v>66.392439999999993</v>
          </cell>
          <cell r="AS92">
            <v>0.41995613479430299</v>
          </cell>
        </row>
        <row r="93">
          <cell r="AQ93">
            <v>937.40893200000005</v>
          </cell>
          <cell r="AS93">
            <v>2.7022631146509801</v>
          </cell>
        </row>
        <row r="94">
          <cell r="AQ94">
            <v>343.88860899999997</v>
          </cell>
          <cell r="AS94">
            <v>1.3430129461617</v>
          </cell>
        </row>
        <row r="95">
          <cell r="AQ95">
            <v>207.33333300000001</v>
          </cell>
          <cell r="AS95">
            <v>0.66666666666666696</v>
          </cell>
        </row>
        <row r="96">
          <cell r="AQ96">
            <v>23.877759000000001</v>
          </cell>
          <cell r="AS96">
            <v>0.239216157545975</v>
          </cell>
        </row>
        <row r="97">
          <cell r="AQ97">
            <v>212.70733999999999</v>
          </cell>
          <cell r="AS97">
            <v>1.2807133377883699</v>
          </cell>
        </row>
        <row r="98">
          <cell r="AQ98"/>
          <cell r="AS98"/>
        </row>
      </sheetData>
      <sheetData sheetId="33"/>
      <sheetData sheetId="34"/>
      <sheetData sheetId="35"/>
      <sheetData sheetId="36"/>
      <sheetData sheetId="37">
        <row r="8">
          <cell r="H8">
            <v>194.61931799999999</v>
          </cell>
          <cell r="AJ8">
            <v>7</v>
          </cell>
          <cell r="AQ8">
            <v>85.474557000000004</v>
          </cell>
          <cell r="AS8">
            <v>1.0225089782711101</v>
          </cell>
        </row>
        <row r="9">
          <cell r="H9">
            <v>73.017044999999996</v>
          </cell>
          <cell r="AJ9">
            <v>3</v>
          </cell>
          <cell r="AQ9">
            <v>550.11812599999996</v>
          </cell>
          <cell r="AS9">
            <v>1.9721422580165999</v>
          </cell>
        </row>
        <row r="10">
          <cell r="H10">
            <v>298.63352200000003</v>
          </cell>
          <cell r="AJ10">
            <v>20</v>
          </cell>
          <cell r="AQ10">
            <v>120.803584</v>
          </cell>
          <cell r="AS10">
            <v>2.1933237622265298</v>
          </cell>
        </row>
        <row r="11">
          <cell r="H11">
            <v>87.578081999999995</v>
          </cell>
          <cell r="AJ11">
            <v>1</v>
          </cell>
          <cell r="AQ11">
            <v>1.210348</v>
          </cell>
          <cell r="AS11">
            <v>1.1418382055912101E-2</v>
          </cell>
        </row>
        <row r="12">
          <cell r="H12">
            <v>316.358904</v>
          </cell>
          <cell r="AJ12">
            <v>18</v>
          </cell>
          <cell r="AQ12">
            <v>94.421239</v>
          </cell>
          <cell r="AS12">
            <v>0.19281897625995101</v>
          </cell>
        </row>
        <row r="13">
          <cell r="H13">
            <v>332.728767</v>
          </cell>
          <cell r="AJ13">
            <v>24</v>
          </cell>
          <cell r="AQ13">
            <v>452.75616300000002</v>
          </cell>
          <cell r="AS13">
            <v>3.8018954940556702</v>
          </cell>
        </row>
        <row r="14">
          <cell r="H14">
            <v>113.671232</v>
          </cell>
          <cell r="AJ14">
            <v>8</v>
          </cell>
          <cell r="AQ14">
            <v>194.93938399999999</v>
          </cell>
          <cell r="AS14">
            <v>0.63340564479850103</v>
          </cell>
        </row>
        <row r="15">
          <cell r="H15">
            <v>30.643834999999999</v>
          </cell>
          <cell r="AJ15">
            <v>3</v>
          </cell>
          <cell r="AQ15">
            <v>459.57041600000002</v>
          </cell>
          <cell r="AS15">
            <v>2.8390702403925601</v>
          </cell>
        </row>
        <row r="16">
          <cell r="H16">
            <v>253.36712299999999</v>
          </cell>
          <cell r="AJ16">
            <v>31</v>
          </cell>
          <cell r="AQ16">
            <v>317.15243400000003</v>
          </cell>
          <cell r="AS16">
            <v>2.3444241421962202</v>
          </cell>
        </row>
        <row r="17">
          <cell r="H17">
            <v>228.72054700000001</v>
          </cell>
          <cell r="AJ17">
            <v>10</v>
          </cell>
          <cell r="AQ17">
            <v>35.029646</v>
          </cell>
          <cell r="AS17">
            <v>0.23172382496969099</v>
          </cell>
        </row>
        <row r="18">
          <cell r="H18">
            <v>229.41095799999999</v>
          </cell>
          <cell r="AJ18">
            <v>14</v>
          </cell>
          <cell r="AQ18">
            <v>89.886725999999996</v>
          </cell>
          <cell r="AS18">
            <v>1.53436436981358</v>
          </cell>
        </row>
        <row r="19">
          <cell r="H19">
            <v>362.57260200000002</v>
          </cell>
          <cell r="AJ19">
            <v>27</v>
          </cell>
          <cell r="AQ19">
            <v>250.14851999999999</v>
          </cell>
          <cell r="AS19">
            <v>1.81756700965508</v>
          </cell>
        </row>
        <row r="20">
          <cell r="H20">
            <v>554.31232799999998</v>
          </cell>
          <cell r="AJ20">
            <v>35</v>
          </cell>
          <cell r="AQ20">
            <v>26.084572000000001</v>
          </cell>
          <cell r="AS20">
            <v>0.238132896080926</v>
          </cell>
        </row>
        <row r="21">
          <cell r="H21">
            <v>475.30136900000002</v>
          </cell>
          <cell r="AJ21">
            <v>21</v>
          </cell>
          <cell r="AQ21">
            <v>59.741044000000002</v>
          </cell>
          <cell r="AS21">
            <v>0.40605816138518203</v>
          </cell>
        </row>
        <row r="22">
          <cell r="H22">
            <v>408.55890399999998</v>
          </cell>
          <cell r="AJ22">
            <v>21</v>
          </cell>
          <cell r="AQ22">
            <v>114.438822</v>
          </cell>
          <cell r="AS22">
            <v>1.30458544601931</v>
          </cell>
        </row>
        <row r="23">
          <cell r="H23">
            <v>197.08219099999999</v>
          </cell>
          <cell r="AJ23">
            <v>29</v>
          </cell>
          <cell r="AQ23">
            <v>154.89984000000001</v>
          </cell>
          <cell r="AS23">
            <v>1.59324390705602</v>
          </cell>
        </row>
        <row r="24">
          <cell r="H24">
            <v>247.56438299999999</v>
          </cell>
          <cell r="AJ24">
            <v>31</v>
          </cell>
          <cell r="AQ24">
            <v>181.69818799999999</v>
          </cell>
          <cell r="AS24">
            <v>2.71040604415216</v>
          </cell>
        </row>
        <row r="25">
          <cell r="H25"/>
          <cell r="AJ25"/>
          <cell r="AQ25"/>
          <cell r="AS25"/>
        </row>
        <row r="26">
          <cell r="H26">
            <v>392.22465699999998</v>
          </cell>
          <cell r="AJ26">
            <v>13</v>
          </cell>
          <cell r="AQ26">
            <v>41.328355000000002</v>
          </cell>
          <cell r="AS26">
            <v>0.52520920427498796</v>
          </cell>
        </row>
        <row r="27">
          <cell r="H27">
            <v>103.46575300000001</v>
          </cell>
          <cell r="AJ27">
            <v>6</v>
          </cell>
          <cell r="AQ27">
            <v>13.907983</v>
          </cell>
          <cell r="AS27">
            <v>0.28995101403263401</v>
          </cell>
        </row>
        <row r="28">
          <cell r="H28"/>
          <cell r="AJ28"/>
          <cell r="AQ28"/>
          <cell r="AS28"/>
        </row>
        <row r="29">
          <cell r="H29">
            <v>316.58904100000001</v>
          </cell>
          <cell r="AJ29">
            <v>15</v>
          </cell>
          <cell r="AQ29">
            <v>20.641902000000002</v>
          </cell>
          <cell r="AS29">
            <v>0.34113625556609201</v>
          </cell>
        </row>
        <row r="30">
          <cell r="H30">
            <v>34.005479000000001</v>
          </cell>
          <cell r="AJ30">
            <v>2</v>
          </cell>
          <cell r="AQ30">
            <v>76.575895000000003</v>
          </cell>
          <cell r="AS30">
            <v>1.1468740081561599</v>
          </cell>
        </row>
        <row r="31">
          <cell r="H31">
            <v>1005.786301</v>
          </cell>
          <cell r="AJ31">
            <v>47</v>
          </cell>
          <cell r="AQ31">
            <v>101.122872</v>
          </cell>
          <cell r="AS31">
            <v>1.4605488248740801</v>
          </cell>
        </row>
        <row r="32">
          <cell r="H32">
            <v>381.39452</v>
          </cell>
          <cell r="AJ32">
            <v>22</v>
          </cell>
          <cell r="AQ32">
            <v>234.95093700000001</v>
          </cell>
          <cell r="AS32">
            <v>2.2129316383465598</v>
          </cell>
        </row>
        <row r="33">
          <cell r="H33">
            <v>563.50410899999997</v>
          </cell>
          <cell r="AJ33">
            <v>53</v>
          </cell>
          <cell r="AQ33">
            <v>304.82475099999999</v>
          </cell>
          <cell r="AS33">
            <v>1.7533146328840701</v>
          </cell>
        </row>
        <row r="34">
          <cell r="H34">
            <v>388.36712299999999</v>
          </cell>
          <cell r="AJ34">
            <v>24</v>
          </cell>
          <cell r="AQ34">
            <v>440.68611800000002</v>
          </cell>
          <cell r="AS34">
            <v>2.7602748443770802</v>
          </cell>
        </row>
        <row r="35">
          <cell r="H35">
            <v>543.92054700000006</v>
          </cell>
          <cell r="AJ35">
            <v>29</v>
          </cell>
          <cell r="AQ35">
            <v>258.61865399999999</v>
          </cell>
          <cell r="AS35">
            <v>2.6639920260265502</v>
          </cell>
        </row>
        <row r="36">
          <cell r="H36">
            <v>471.50410900000003</v>
          </cell>
          <cell r="AJ36">
            <v>12</v>
          </cell>
          <cell r="AQ36">
            <v>69.950609</v>
          </cell>
          <cell r="AS36">
            <v>1.27252337476448</v>
          </cell>
        </row>
        <row r="37">
          <cell r="H37">
            <v>155.91506799999999</v>
          </cell>
          <cell r="AJ37">
            <v>9</v>
          </cell>
          <cell r="AQ37">
            <v>32.248325999999999</v>
          </cell>
          <cell r="AS37">
            <v>0.22448118997709701</v>
          </cell>
        </row>
        <row r="38">
          <cell r="H38">
            <v>470.526027</v>
          </cell>
          <cell r="AJ38">
            <v>16</v>
          </cell>
          <cell r="AQ38">
            <v>17.627079999999999</v>
          </cell>
          <cell r="AS38">
            <v>0.14239382341330101</v>
          </cell>
        </row>
        <row r="39">
          <cell r="H39">
            <v>765.19726000000003</v>
          </cell>
          <cell r="AJ39">
            <v>23</v>
          </cell>
          <cell r="AQ39">
            <v>126.922827</v>
          </cell>
          <cell r="AS39">
            <v>1.14480284469393</v>
          </cell>
        </row>
        <row r="40">
          <cell r="H40">
            <v>454.28493099999997</v>
          </cell>
          <cell r="AJ40">
            <v>12</v>
          </cell>
          <cell r="AQ40">
            <v>20.69406</v>
          </cell>
          <cell r="AS40">
            <v>1.1116371368259199</v>
          </cell>
        </row>
        <row r="41">
          <cell r="H41">
            <v>295.43561599999998</v>
          </cell>
          <cell r="AJ41">
            <v>18</v>
          </cell>
          <cell r="AQ41">
            <v>37.727339999999998</v>
          </cell>
          <cell r="AS41">
            <v>0.44341302437956598</v>
          </cell>
        </row>
        <row r="42">
          <cell r="H42">
            <v>325.24931500000002</v>
          </cell>
          <cell r="AJ42">
            <v>9</v>
          </cell>
          <cell r="AQ42">
            <v>28.295217000000001</v>
          </cell>
          <cell r="AS42">
            <v>0.29823275723117199</v>
          </cell>
        </row>
        <row r="43">
          <cell r="H43">
            <v>52.873972000000002</v>
          </cell>
          <cell r="AJ43">
            <v>1</v>
          </cell>
          <cell r="AQ43">
            <v>9.3618839999999999</v>
          </cell>
          <cell r="AS43">
            <v>5.6738691770688202E-2</v>
          </cell>
        </row>
        <row r="44">
          <cell r="H44">
            <v>203.12054699999999</v>
          </cell>
          <cell r="AJ44">
            <v>6</v>
          </cell>
          <cell r="AQ44">
            <v>21.829401000000001</v>
          </cell>
          <cell r="AS44">
            <v>0.32985338504430101</v>
          </cell>
        </row>
        <row r="45">
          <cell r="H45">
            <v>103.632876</v>
          </cell>
          <cell r="AJ45">
            <v>5</v>
          </cell>
          <cell r="AQ45">
            <v>16.394411000000002</v>
          </cell>
          <cell r="AS45">
            <v>0.19298895072640801</v>
          </cell>
        </row>
        <row r="46">
          <cell r="H46">
            <v>428.47671200000002</v>
          </cell>
          <cell r="AJ46">
            <v>23</v>
          </cell>
          <cell r="AQ46">
            <v>95.956205999999995</v>
          </cell>
          <cell r="AS46">
            <v>1.60335434986254</v>
          </cell>
        </row>
        <row r="47">
          <cell r="H47">
            <v>50.961643000000002</v>
          </cell>
          <cell r="AJ47">
            <v>4</v>
          </cell>
          <cell r="AQ47">
            <v>52.470835000000001</v>
          </cell>
          <cell r="AS47">
            <v>1.0596204678879799</v>
          </cell>
        </row>
        <row r="48">
          <cell r="H48">
            <v>203.30410900000001</v>
          </cell>
          <cell r="AJ48">
            <v>13</v>
          </cell>
          <cell r="AQ48">
            <v>214.67347699999999</v>
          </cell>
          <cell r="AS48">
            <v>1.85928362126709</v>
          </cell>
        </row>
        <row r="49">
          <cell r="H49">
            <v>1072.7753419999999</v>
          </cell>
          <cell r="AJ49">
            <v>56</v>
          </cell>
          <cell r="AQ49">
            <v>74.055578999999994</v>
          </cell>
          <cell r="AS49">
            <v>1.2006241657258401</v>
          </cell>
        </row>
        <row r="50">
          <cell r="H50">
            <v>240.39725999999999</v>
          </cell>
          <cell r="AJ50">
            <v>15</v>
          </cell>
          <cell r="AQ50">
            <v>248.94626500000001</v>
          </cell>
          <cell r="AS50">
            <v>1.25625391903385</v>
          </cell>
        </row>
        <row r="51">
          <cell r="H51">
            <v>648.81643799999995</v>
          </cell>
          <cell r="AJ51">
            <v>29</v>
          </cell>
          <cell r="AQ51">
            <v>121.125167</v>
          </cell>
          <cell r="AS51">
            <v>1.6491567373020199</v>
          </cell>
        </row>
        <row r="52">
          <cell r="H52">
            <v>347.84931499999999</v>
          </cell>
          <cell r="AJ52">
            <v>13</v>
          </cell>
          <cell r="AQ52">
            <v>15.279604000000001</v>
          </cell>
          <cell r="AS52">
            <v>0.16386405705585499</v>
          </cell>
        </row>
        <row r="53">
          <cell r="H53">
            <v>27</v>
          </cell>
          <cell r="AJ53">
            <v>1</v>
          </cell>
          <cell r="AQ53">
            <v>5.7777770000000004</v>
          </cell>
          <cell r="AS53">
            <v>3.7037037037037E-2</v>
          </cell>
        </row>
        <row r="54">
          <cell r="H54"/>
          <cell r="AJ54"/>
          <cell r="AQ54"/>
          <cell r="AS54"/>
        </row>
        <row r="55">
          <cell r="H55">
            <v>2</v>
          </cell>
          <cell r="AJ55">
            <v>4</v>
          </cell>
          <cell r="AQ55">
            <v>394.5</v>
          </cell>
          <cell r="AS55">
            <v>2</v>
          </cell>
        </row>
        <row r="56">
          <cell r="H56">
            <v>33.923403999999998</v>
          </cell>
          <cell r="AJ56">
            <v>3</v>
          </cell>
          <cell r="AQ56">
            <v>721.06560999999999</v>
          </cell>
          <cell r="AS56">
            <v>2.88886103528997</v>
          </cell>
        </row>
        <row r="57">
          <cell r="H57">
            <v>3</v>
          </cell>
          <cell r="AJ57">
            <v>2</v>
          </cell>
          <cell r="AQ57">
            <v>137.33333300000001</v>
          </cell>
          <cell r="AS57">
            <v>1.3333333333333299</v>
          </cell>
        </row>
        <row r="58">
          <cell r="H58">
            <v>265.55616400000002</v>
          </cell>
          <cell r="AJ58">
            <v>21</v>
          </cell>
          <cell r="AQ58">
            <v>606.08271100000002</v>
          </cell>
          <cell r="AS58">
            <v>4.7786501389589304</v>
          </cell>
        </row>
        <row r="59">
          <cell r="H59">
            <v>260.91397799999999</v>
          </cell>
          <cell r="AJ59">
            <v>30</v>
          </cell>
          <cell r="AQ59">
            <v>58.697505999999997</v>
          </cell>
          <cell r="AS59">
            <v>0.18013599869302499</v>
          </cell>
        </row>
        <row r="60">
          <cell r="H60">
            <v>223.00358399999999</v>
          </cell>
          <cell r="AJ60">
            <v>10</v>
          </cell>
          <cell r="AQ60">
            <v>255.009354</v>
          </cell>
          <cell r="AS60">
            <v>2.0582628842413602</v>
          </cell>
        </row>
        <row r="61">
          <cell r="H61">
            <v>347.88888800000001</v>
          </cell>
          <cell r="AJ61">
            <v>20</v>
          </cell>
          <cell r="AQ61">
            <v>66.009580999999997</v>
          </cell>
          <cell r="AS61">
            <v>0.53177898570879301</v>
          </cell>
        </row>
        <row r="62">
          <cell r="H62">
            <v>345.37992800000001</v>
          </cell>
          <cell r="AJ62">
            <v>30</v>
          </cell>
          <cell r="AQ62">
            <v>101.630109</v>
          </cell>
          <cell r="AS62">
            <v>0.65435186494103403</v>
          </cell>
        </row>
        <row r="63">
          <cell r="H63">
            <v>129.42739700000001</v>
          </cell>
          <cell r="AJ63">
            <v>17</v>
          </cell>
          <cell r="AQ63">
            <v>275.34355799999997</v>
          </cell>
          <cell r="AS63">
            <v>2.2638174512618798</v>
          </cell>
        </row>
        <row r="64">
          <cell r="H64">
            <v>521.42739700000004</v>
          </cell>
          <cell r="AJ64">
            <v>20</v>
          </cell>
          <cell r="AQ64">
            <v>16.788530000000002</v>
          </cell>
          <cell r="AS64">
            <v>0.115068752323346</v>
          </cell>
        </row>
        <row r="65">
          <cell r="H65">
            <v>525.70684900000003</v>
          </cell>
          <cell r="AJ65">
            <v>15</v>
          </cell>
          <cell r="AQ65">
            <v>39.936706000000001</v>
          </cell>
          <cell r="AS65">
            <v>0.26440591417898801</v>
          </cell>
        </row>
        <row r="66">
          <cell r="H66">
            <v>521.58082100000001</v>
          </cell>
          <cell r="AJ66">
            <v>16</v>
          </cell>
          <cell r="AQ66">
            <v>79.525546000000006</v>
          </cell>
          <cell r="AS66">
            <v>1.5184607411015201</v>
          </cell>
        </row>
        <row r="67">
          <cell r="H67">
            <v>866.98356100000001</v>
          </cell>
          <cell r="AJ67">
            <v>35</v>
          </cell>
          <cell r="AQ67">
            <v>16.477820999999999</v>
          </cell>
          <cell r="AS67">
            <v>0.197235573651206</v>
          </cell>
        </row>
        <row r="68">
          <cell r="H68">
            <v>602.85205399999995</v>
          </cell>
          <cell r="AJ68">
            <v>44</v>
          </cell>
          <cell r="AQ68">
            <v>339.50120700000002</v>
          </cell>
          <cell r="AS68">
            <v>1.64053517515261</v>
          </cell>
        </row>
        <row r="69">
          <cell r="H69">
            <v>1013.706849</v>
          </cell>
          <cell r="AJ69">
            <v>42</v>
          </cell>
          <cell r="AQ69">
            <v>168.018002</v>
          </cell>
          <cell r="AS69">
            <v>1.76185058013749</v>
          </cell>
        </row>
        <row r="70">
          <cell r="H70">
            <v>379.89863000000003</v>
          </cell>
          <cell r="AJ70">
            <v>25</v>
          </cell>
          <cell r="AQ70">
            <v>217.734399</v>
          </cell>
          <cell r="AS70">
            <v>2.0268564801089202</v>
          </cell>
        </row>
        <row r="71">
          <cell r="H71">
            <v>339.76986299999999</v>
          </cell>
          <cell r="AJ71">
            <v>16</v>
          </cell>
          <cell r="AQ71">
            <v>44.803854999999999</v>
          </cell>
          <cell r="AS71">
            <v>0.34435072895208502</v>
          </cell>
        </row>
        <row r="72">
          <cell r="H72">
            <v>119.98082100000001</v>
          </cell>
          <cell r="AJ72">
            <v>10</v>
          </cell>
          <cell r="AQ72">
            <v>485.50259499999999</v>
          </cell>
          <cell r="AS72">
            <v>3.0338182133292801</v>
          </cell>
        </row>
        <row r="73">
          <cell r="H73">
            <v>359.52328699999998</v>
          </cell>
          <cell r="AJ73">
            <v>16</v>
          </cell>
          <cell r="AQ73">
            <v>12.908759999999999</v>
          </cell>
          <cell r="AS73">
            <v>8.6225290880810199E-2</v>
          </cell>
        </row>
        <row r="74">
          <cell r="H74">
            <v>293.03835600000002</v>
          </cell>
          <cell r="AJ74">
            <v>16</v>
          </cell>
          <cell r="AQ74">
            <v>19.267102000000001</v>
          </cell>
          <cell r="AS74">
            <v>0.19110126320801499</v>
          </cell>
        </row>
        <row r="75">
          <cell r="H75">
            <v>730</v>
          </cell>
          <cell r="AJ75">
            <v>41</v>
          </cell>
          <cell r="AQ75">
            <v>71.723286999999999</v>
          </cell>
          <cell r="AS75">
            <v>1.2630136986301399</v>
          </cell>
        </row>
        <row r="76">
          <cell r="H76">
            <v>449.54794500000003</v>
          </cell>
          <cell r="AJ76">
            <v>22</v>
          </cell>
          <cell r="AQ76">
            <v>104.117926</v>
          </cell>
          <cell r="AS76">
            <v>0.67623487857340803</v>
          </cell>
        </row>
        <row r="77">
          <cell r="H77">
            <v>212.583561</v>
          </cell>
          <cell r="AJ77">
            <v>12</v>
          </cell>
          <cell r="AQ77">
            <v>74.351939000000002</v>
          </cell>
          <cell r="AS77">
            <v>1.1054476597087399</v>
          </cell>
        </row>
        <row r="78">
          <cell r="H78">
            <v>536.78356099999996</v>
          </cell>
          <cell r="AJ78">
            <v>35</v>
          </cell>
          <cell r="AQ78">
            <v>96.005174999999994</v>
          </cell>
          <cell r="AS78">
            <v>0.97432193904313702</v>
          </cell>
        </row>
        <row r="79">
          <cell r="H79">
            <v>361.94246500000003</v>
          </cell>
          <cell r="AJ79">
            <v>38</v>
          </cell>
          <cell r="AQ79">
            <v>109.310191</v>
          </cell>
          <cell r="AS79">
            <v>1.0913336737097199</v>
          </cell>
        </row>
        <row r="80">
          <cell r="H80">
            <v>483.87397199999998</v>
          </cell>
          <cell r="AJ80">
            <v>11</v>
          </cell>
          <cell r="AQ80">
            <v>12.817387</v>
          </cell>
          <cell r="AS80">
            <v>9.5066076420411399E-2</v>
          </cell>
        </row>
        <row r="81">
          <cell r="H81">
            <v>563.4</v>
          </cell>
          <cell r="AJ81">
            <v>11</v>
          </cell>
          <cell r="AQ81">
            <v>58.945686000000002</v>
          </cell>
          <cell r="AS81">
            <v>1.0259140930067401</v>
          </cell>
        </row>
        <row r="82">
          <cell r="H82">
            <v>454.89589000000001</v>
          </cell>
          <cell r="AJ82">
            <v>35</v>
          </cell>
          <cell r="AQ82">
            <v>45.918197999999997</v>
          </cell>
          <cell r="AS82">
            <v>0.597939014133542</v>
          </cell>
        </row>
        <row r="83">
          <cell r="H83">
            <v>8.0438349999999996</v>
          </cell>
          <cell r="AJ83">
            <v>2</v>
          </cell>
          <cell r="AQ83">
            <v>101.195511</v>
          </cell>
          <cell r="AS83">
            <v>0.24863762123415001</v>
          </cell>
        </row>
        <row r="84">
          <cell r="H84">
            <v>299.74794500000002</v>
          </cell>
          <cell r="AJ84">
            <v>16</v>
          </cell>
          <cell r="AQ84">
            <v>142.025994</v>
          </cell>
          <cell r="AS84">
            <v>1.36447974647499</v>
          </cell>
        </row>
        <row r="85">
          <cell r="H85">
            <v>290.67397199999999</v>
          </cell>
          <cell r="AJ85">
            <v>15</v>
          </cell>
          <cell r="AQ85">
            <v>114.32740099999999</v>
          </cell>
          <cell r="AS85">
            <v>1.23850098281245</v>
          </cell>
        </row>
        <row r="86">
          <cell r="H86">
            <v>368.74794500000002</v>
          </cell>
          <cell r="AJ86">
            <v>16</v>
          </cell>
          <cell r="AQ86">
            <v>255.03599700000001</v>
          </cell>
          <cell r="AS86">
            <v>2.8501853752703599</v>
          </cell>
        </row>
        <row r="87">
          <cell r="H87">
            <v>650.83835599999998</v>
          </cell>
          <cell r="AJ87">
            <v>37</v>
          </cell>
          <cell r="AQ87">
            <v>758.72141699999997</v>
          </cell>
          <cell r="AS87">
            <v>6.3011037413412696</v>
          </cell>
        </row>
        <row r="88">
          <cell r="H88">
            <v>651.32054700000003</v>
          </cell>
          <cell r="AJ88">
            <v>33</v>
          </cell>
          <cell r="AQ88">
            <v>126.30800600000001</v>
          </cell>
          <cell r="AS88">
            <v>1.54762505903257</v>
          </cell>
        </row>
        <row r="89">
          <cell r="H89">
            <v>527.82191699999998</v>
          </cell>
          <cell r="AJ89">
            <v>2</v>
          </cell>
          <cell r="AQ89">
            <v>3.9520900000000001</v>
          </cell>
          <cell r="AS89">
            <v>2.08403623375874E-2</v>
          </cell>
        </row>
        <row r="90">
          <cell r="H90"/>
          <cell r="AJ90"/>
          <cell r="AQ90"/>
          <cell r="AS90"/>
        </row>
        <row r="91">
          <cell r="H91"/>
          <cell r="AJ91"/>
          <cell r="AQ91"/>
          <cell r="AS91"/>
        </row>
        <row r="92">
          <cell r="H92">
            <v>536.63287600000001</v>
          </cell>
          <cell r="AJ92">
            <v>23</v>
          </cell>
          <cell r="AQ92">
            <v>160.67968200000001</v>
          </cell>
          <cell r="AS92">
            <v>1.20566597563434</v>
          </cell>
        </row>
        <row r="93">
          <cell r="H93">
            <v>194.77534199999999</v>
          </cell>
          <cell r="AJ93">
            <v>13</v>
          </cell>
          <cell r="AQ93">
            <v>221.070077</v>
          </cell>
          <cell r="AS93">
            <v>2.14092808523987</v>
          </cell>
        </row>
        <row r="94">
          <cell r="H94">
            <v>208.29863</v>
          </cell>
          <cell r="AJ94">
            <v>20</v>
          </cell>
          <cell r="AQ94">
            <v>201.06229200000001</v>
          </cell>
          <cell r="AS94">
            <v>1.68988149369969</v>
          </cell>
        </row>
        <row r="95">
          <cell r="H95">
            <v>3</v>
          </cell>
          <cell r="AJ95">
            <v>1</v>
          </cell>
          <cell r="AQ95">
            <v>94</v>
          </cell>
          <cell r="AS95">
            <v>0.66666666666666696</v>
          </cell>
        </row>
        <row r="96">
          <cell r="H96">
            <v>252.358904</v>
          </cell>
          <cell r="AJ96">
            <v>8</v>
          </cell>
          <cell r="AQ96">
            <v>160.20833500000001</v>
          </cell>
          <cell r="AS96">
            <v>2.23491222643763</v>
          </cell>
        </row>
        <row r="97">
          <cell r="H97">
            <v>307.75616400000001</v>
          </cell>
          <cell r="AJ97">
            <v>4</v>
          </cell>
          <cell r="AQ97">
            <v>3.4897749999999998</v>
          </cell>
          <cell r="AS97">
            <v>2.5994605261586201E-2</v>
          </cell>
        </row>
        <row r="98">
          <cell r="H98"/>
          <cell r="AJ98"/>
          <cell r="AQ98"/>
          <cell r="AS98"/>
        </row>
      </sheetData>
      <sheetData sheetId="38">
        <row r="1">
          <cell r="I1" t="str">
            <v>Feeder</v>
          </cell>
          <cell r="R1" t="str">
            <v>Cause</v>
          </cell>
        </row>
        <row r="2">
          <cell r="I2" t="str">
            <v>43224-Calvert Heights</v>
          </cell>
          <cell r="R2" t="str">
            <v>999 Cause unknown</v>
          </cell>
        </row>
        <row r="3">
          <cell r="I3" t="str">
            <v>7601-Iuka</v>
          </cell>
          <cell r="R3" t="str">
            <v>999 Cause unknown</v>
          </cell>
        </row>
        <row r="4">
          <cell r="I4" t="str">
            <v>40224-Husbands Rd</v>
          </cell>
          <cell r="R4" t="str">
            <v>420 Tree growth</v>
          </cell>
        </row>
        <row r="5">
          <cell r="I5" t="str">
            <v>51224-McNeil Lane</v>
          </cell>
          <cell r="R5" t="str">
            <v>300 Material or equipment fault/failure</v>
          </cell>
        </row>
        <row r="6">
          <cell r="I6" t="str">
            <v>7805-Industrial Loop</v>
          </cell>
          <cell r="R6" t="str">
            <v>790 Public, other</v>
          </cell>
        </row>
        <row r="7">
          <cell r="I7" t="str">
            <v>28214-Hobbs Rd</v>
          </cell>
          <cell r="R7" t="str">
            <v>110 Maintenance</v>
          </cell>
        </row>
        <row r="8">
          <cell r="I8" t="str">
            <v>7805-Industrial Loop</v>
          </cell>
          <cell r="R8" t="str">
            <v>110 Maintenance</v>
          </cell>
        </row>
        <row r="9">
          <cell r="I9" t="str">
            <v>74224-Highland Ch Rd</v>
          </cell>
          <cell r="R9" t="str">
            <v>110 Maintenance</v>
          </cell>
        </row>
        <row r="10">
          <cell r="I10" t="str">
            <v>28214-Hobbs Rd</v>
          </cell>
          <cell r="R10" t="str">
            <v>710 Motor vehicle</v>
          </cell>
        </row>
        <row r="11">
          <cell r="I11" t="str">
            <v>51224-McNeil Lane</v>
          </cell>
          <cell r="R11" t="str">
            <v>110 Maintenance</v>
          </cell>
        </row>
        <row r="12">
          <cell r="I12" t="str">
            <v>14254-Smithland</v>
          </cell>
          <cell r="R12" t="str">
            <v>999 Cause unknown</v>
          </cell>
        </row>
        <row r="13">
          <cell r="I13" t="str">
            <v>3104-Ledbetter</v>
          </cell>
          <cell r="R13" t="str">
            <v>110 Maintenance</v>
          </cell>
        </row>
        <row r="14">
          <cell r="I14" t="str">
            <v>43234-Gilbertsville</v>
          </cell>
          <cell r="R14" t="str">
            <v>430 Tree failure from overhang or dead tree without ice/snow</v>
          </cell>
        </row>
        <row r="15">
          <cell r="I15" t="str">
            <v>14254-Smithland</v>
          </cell>
          <cell r="R15" t="str">
            <v>420 Tree growth</v>
          </cell>
        </row>
        <row r="16">
          <cell r="I16" t="str">
            <v>51214-Symsonia</v>
          </cell>
          <cell r="R16" t="str">
            <v>360 Other equipment installation/design</v>
          </cell>
        </row>
        <row r="17">
          <cell r="I17" t="str">
            <v>6104-Pottsville</v>
          </cell>
          <cell r="R17" t="str">
            <v>100 Construction</v>
          </cell>
        </row>
        <row r="18">
          <cell r="I18" t="str">
            <v>3102-US 60 East</v>
          </cell>
          <cell r="R18" t="str">
            <v>100 Construction</v>
          </cell>
        </row>
        <row r="19">
          <cell r="I19" t="str">
            <v>28224-Woodville Rd</v>
          </cell>
          <cell r="R19" t="str">
            <v>100 Construction</v>
          </cell>
        </row>
        <row r="20">
          <cell r="I20" t="str">
            <v>74224-Highland Ch Rd</v>
          </cell>
          <cell r="R20" t="str">
            <v>630 Squirrel</v>
          </cell>
        </row>
        <row r="21">
          <cell r="I21" t="str">
            <v>26224-Oscar</v>
          </cell>
          <cell r="R21" t="str">
            <v>999 Cause unknown</v>
          </cell>
        </row>
        <row r="22">
          <cell r="I22" t="str">
            <v>4902-Lovelaceville</v>
          </cell>
          <cell r="R22" t="str">
            <v>999 Cause unknown</v>
          </cell>
        </row>
        <row r="23">
          <cell r="I23" t="str">
            <v>4902-Lovelaceville</v>
          </cell>
          <cell r="R23" t="str">
            <v>340 Overload</v>
          </cell>
        </row>
        <row r="24">
          <cell r="I24" t="str">
            <v>14244-Salem</v>
          </cell>
          <cell r="R24" t="str">
            <v>430 Tree failure from overhang or dead tree without ice/snow</v>
          </cell>
        </row>
        <row r="25">
          <cell r="I25" t="str">
            <v>26224-Oscar</v>
          </cell>
          <cell r="R25" t="str">
            <v>999 Cause unknown</v>
          </cell>
        </row>
        <row r="26">
          <cell r="I26" t="str">
            <v>3201-Smithland</v>
          </cell>
          <cell r="R26" t="str">
            <v>110 Maintenance</v>
          </cell>
        </row>
        <row r="27">
          <cell r="I27" t="str">
            <v>28214-Hobbs Rd</v>
          </cell>
          <cell r="R27" t="str">
            <v>100 Construction</v>
          </cell>
        </row>
        <row r="28">
          <cell r="I28" t="str">
            <v>28214-Hobbs Rd</v>
          </cell>
          <cell r="R28" t="str">
            <v>100 Construction</v>
          </cell>
        </row>
        <row r="29">
          <cell r="I29" t="str">
            <v>6101-Lowes</v>
          </cell>
          <cell r="R29" t="str">
            <v>100 Construction</v>
          </cell>
        </row>
        <row r="30">
          <cell r="I30" t="str">
            <v>6101-Lowes</v>
          </cell>
          <cell r="R30" t="str">
            <v>100 Construction</v>
          </cell>
        </row>
        <row r="31">
          <cell r="I31" t="str">
            <v>3103-River Crossing</v>
          </cell>
          <cell r="R31" t="str">
            <v>800 Other</v>
          </cell>
        </row>
        <row r="32">
          <cell r="I32" t="str">
            <v>42214-Proform</v>
          </cell>
          <cell r="R32" t="str">
            <v>800 Other</v>
          </cell>
        </row>
        <row r="33">
          <cell r="I33" t="str">
            <v>14254-Smithland</v>
          </cell>
          <cell r="R33" t="str">
            <v>110 Maintenance</v>
          </cell>
        </row>
        <row r="34">
          <cell r="I34" t="str">
            <v>42224-Little Cypress</v>
          </cell>
          <cell r="R34" t="str">
            <v>999 Cause unknown</v>
          </cell>
        </row>
        <row r="35">
          <cell r="I35" t="str">
            <v>5001-Browns Plating</v>
          </cell>
          <cell r="R35" t="str">
            <v>110 Maintenance</v>
          </cell>
        </row>
        <row r="36">
          <cell r="I36" t="str">
            <v>7803-Hwy 95</v>
          </cell>
          <cell r="R36" t="str">
            <v>999 Cause unknown</v>
          </cell>
        </row>
        <row r="37">
          <cell r="I37" t="str">
            <v>3204-Mitchell Store</v>
          </cell>
          <cell r="R37" t="str">
            <v>999 Cause unknown</v>
          </cell>
        </row>
        <row r="38">
          <cell r="I38" t="str">
            <v>19214-Monkeys Eyebrow</v>
          </cell>
          <cell r="R38" t="str">
            <v>999 Cause unknown</v>
          </cell>
        </row>
        <row r="39">
          <cell r="I39" t="str">
            <v>14244-Salem</v>
          </cell>
          <cell r="R39" t="str">
            <v>430 Tree failure from overhang or dead tree without ice/snow</v>
          </cell>
        </row>
        <row r="40">
          <cell r="I40" t="str">
            <v>19214-Monkeys Eyebrow</v>
          </cell>
          <cell r="R40" t="str">
            <v>430 Tree failure from overhang or dead tree without ice/snow</v>
          </cell>
        </row>
        <row r="41">
          <cell r="I41" t="str">
            <v>5003-Clinton Rd</v>
          </cell>
          <cell r="R41" t="str">
            <v>999 Cause unknown</v>
          </cell>
        </row>
        <row r="42">
          <cell r="I42" t="str">
            <v>47214-Hinkleville</v>
          </cell>
          <cell r="R42" t="str">
            <v>430 Tree failure from overhang or dead tree without ice/snow</v>
          </cell>
        </row>
        <row r="43">
          <cell r="I43" t="str">
            <v>7605-Averitt GR #2</v>
          </cell>
          <cell r="R43" t="str">
            <v>440 Trees with ice/snow</v>
          </cell>
        </row>
        <row r="44">
          <cell r="I44" t="str">
            <v>42224-Little Cypress</v>
          </cell>
          <cell r="R44" t="str">
            <v>999 Cause unknown</v>
          </cell>
        </row>
        <row r="45">
          <cell r="I45" t="str">
            <v>51214-Symsonia</v>
          </cell>
          <cell r="R45" t="str">
            <v>430 Tree failure from overhang or dead tree without ice/snow</v>
          </cell>
        </row>
        <row r="46">
          <cell r="I46" t="str">
            <v>54214-Hwy 95</v>
          </cell>
          <cell r="R46" t="str">
            <v>800 Other</v>
          </cell>
        </row>
        <row r="47">
          <cell r="I47" t="str">
            <v>5003-Clinton Rd</v>
          </cell>
          <cell r="R47" t="str">
            <v>435 Tree failure from outside of ROW</v>
          </cell>
        </row>
        <row r="48">
          <cell r="I48" t="str">
            <v>6103-Melber</v>
          </cell>
          <cell r="R48" t="str">
            <v>340 Overload</v>
          </cell>
        </row>
        <row r="49">
          <cell r="I49" t="str">
            <v>5003-Clinton Rd</v>
          </cell>
          <cell r="R49" t="str">
            <v>430 Tree failure from overhang or dead tree without ice/snow</v>
          </cell>
        </row>
        <row r="50">
          <cell r="I50" t="str">
            <v>2901-High Point</v>
          </cell>
          <cell r="R50" t="str">
            <v>700 Customer-caused</v>
          </cell>
        </row>
        <row r="51">
          <cell r="I51" t="str">
            <v>5001-Browns Plating</v>
          </cell>
          <cell r="R51" t="str">
            <v>110 Maintenance</v>
          </cell>
        </row>
        <row r="52">
          <cell r="I52" t="str">
            <v>5001-Browns Plating</v>
          </cell>
          <cell r="R52" t="str">
            <v>710 Motor vehicle</v>
          </cell>
        </row>
        <row r="53">
          <cell r="I53" t="str">
            <v>5001-Browns Plating</v>
          </cell>
          <cell r="R53" t="str">
            <v>630 Squirrel</v>
          </cell>
        </row>
        <row r="54">
          <cell r="I54" t="str">
            <v>6101-Lowes</v>
          </cell>
          <cell r="R54" t="str">
            <v>110 Maintenance</v>
          </cell>
        </row>
        <row r="55">
          <cell r="I55" t="str">
            <v>4702-US 286 East Gage</v>
          </cell>
          <cell r="R55" t="str">
            <v>110 Maintenance</v>
          </cell>
        </row>
        <row r="56">
          <cell r="I56" t="str">
            <v>5002-Old US 45</v>
          </cell>
          <cell r="R56" t="str">
            <v>800 Other</v>
          </cell>
        </row>
        <row r="57">
          <cell r="I57" t="str">
            <v>26224-Oscar</v>
          </cell>
          <cell r="R57" t="str">
            <v>300 Material or equipment fault/failure</v>
          </cell>
        </row>
        <row r="58">
          <cell r="I58" t="str">
            <v>74224-Highland Ch Rd</v>
          </cell>
          <cell r="R58" t="str">
            <v>999 Cause unknown</v>
          </cell>
        </row>
        <row r="59">
          <cell r="I59" t="str">
            <v>51214-Symsonia</v>
          </cell>
          <cell r="R59" t="str">
            <v>110 Maintenance</v>
          </cell>
        </row>
        <row r="60">
          <cell r="I60" t="str">
            <v>28224-Woodville Rd</v>
          </cell>
          <cell r="R60" t="str">
            <v>110 Maintenance</v>
          </cell>
        </row>
        <row r="61">
          <cell r="I61" t="str">
            <v>4702-US 286 East Gage</v>
          </cell>
          <cell r="R61" t="str">
            <v>110 Maintenance</v>
          </cell>
        </row>
        <row r="62">
          <cell r="I62" t="str">
            <v>26224-Oscar</v>
          </cell>
          <cell r="R62" t="str">
            <v>110 Maintenance</v>
          </cell>
        </row>
        <row r="63">
          <cell r="I63" t="str">
            <v>4702-US 286 East Gage</v>
          </cell>
          <cell r="R63" t="str">
            <v>800 Other</v>
          </cell>
        </row>
        <row r="64">
          <cell r="I64" t="str">
            <v>41214-Ken Mar Rd</v>
          </cell>
          <cell r="R64" t="str">
            <v>300 Material or equipment fault/failure</v>
          </cell>
        </row>
        <row r="65">
          <cell r="I65" t="str">
            <v>4902-Lovelaceville</v>
          </cell>
          <cell r="R65" t="str">
            <v>800 Other</v>
          </cell>
        </row>
        <row r="66">
          <cell r="I66" t="str">
            <v>6102-US 45 Folsomdale</v>
          </cell>
          <cell r="R66" t="str">
            <v>110 Maintenance</v>
          </cell>
        </row>
        <row r="67">
          <cell r="I67" t="str">
            <v>54214-Hwy 95</v>
          </cell>
          <cell r="R67" t="str">
            <v>800 Other</v>
          </cell>
        </row>
        <row r="68">
          <cell r="I68" t="str">
            <v>54224-Draffenville</v>
          </cell>
          <cell r="R68" t="str">
            <v>999 Cause unknown</v>
          </cell>
        </row>
        <row r="69">
          <cell r="I69" t="str">
            <v>6104-Pottsville</v>
          </cell>
          <cell r="R69" t="str">
            <v>110 Maintenance</v>
          </cell>
        </row>
        <row r="70">
          <cell r="I70" t="str">
            <v>4702-US 286 East Gage</v>
          </cell>
          <cell r="R70" t="str">
            <v>110 Maintenance</v>
          </cell>
        </row>
        <row r="71">
          <cell r="I71" t="str">
            <v>5003-Clinton Rd</v>
          </cell>
          <cell r="R71" t="str">
            <v>110 Maintenance</v>
          </cell>
        </row>
        <row r="72">
          <cell r="I72" t="str">
            <v>4702-US 286 East Gage</v>
          </cell>
          <cell r="R72" t="str">
            <v>110 Maintenance</v>
          </cell>
        </row>
        <row r="73">
          <cell r="I73" t="str">
            <v>5003-Clinton Rd</v>
          </cell>
          <cell r="R73" t="str">
            <v>110 Maintenance</v>
          </cell>
        </row>
        <row r="74">
          <cell r="I74" t="str">
            <v>51224-McNeil Lane</v>
          </cell>
          <cell r="R74" t="str">
            <v>100 Construction</v>
          </cell>
        </row>
        <row r="75">
          <cell r="I75" t="str">
            <v>5003-Clinton Rd</v>
          </cell>
          <cell r="R75" t="str">
            <v>100 Construction</v>
          </cell>
        </row>
        <row r="76">
          <cell r="I76" t="str">
            <v>74224-Highland Ch Rd</v>
          </cell>
          <cell r="R76" t="str">
            <v>100 Construction</v>
          </cell>
        </row>
        <row r="77">
          <cell r="I77" t="str">
            <v>4702-US 286 East Gage</v>
          </cell>
          <cell r="R77" t="str">
            <v>100 Construction</v>
          </cell>
        </row>
        <row r="78">
          <cell r="I78" t="str">
            <v>5001-Browns Plating</v>
          </cell>
          <cell r="R78" t="str">
            <v>300 Material or equipment fault/failure</v>
          </cell>
        </row>
        <row r="79">
          <cell r="I79" t="str">
            <v>51224-McNeil Lane</v>
          </cell>
          <cell r="R79" t="str">
            <v>100 Construction</v>
          </cell>
        </row>
        <row r="80">
          <cell r="I80" t="str">
            <v>4702-US 286 East Gage</v>
          </cell>
          <cell r="R80" t="str">
            <v>100 Construction</v>
          </cell>
        </row>
        <row r="81">
          <cell r="I81" t="str">
            <v>6101-Lowes</v>
          </cell>
          <cell r="R81" t="str">
            <v>100 Construction</v>
          </cell>
        </row>
        <row r="82">
          <cell r="I82" t="str">
            <v>3104-Ledbetter</v>
          </cell>
          <cell r="R82" t="str">
            <v>100 Construction</v>
          </cell>
        </row>
        <row r="83">
          <cell r="I83" t="str">
            <v>4702-US 286 East Gage</v>
          </cell>
          <cell r="R83" t="str">
            <v>100 Construction</v>
          </cell>
        </row>
        <row r="84">
          <cell r="I84" t="str">
            <v>5003-Clinton Rd</v>
          </cell>
          <cell r="R84" t="str">
            <v>999 Cause unknown</v>
          </cell>
        </row>
        <row r="85">
          <cell r="I85" t="str">
            <v>5003-Clinton Rd</v>
          </cell>
          <cell r="R85" t="str">
            <v>100 Construction</v>
          </cell>
        </row>
        <row r="86">
          <cell r="I86" t="str">
            <v>5003-Clinton Rd</v>
          </cell>
          <cell r="R86" t="str">
            <v>100 Construction</v>
          </cell>
        </row>
        <row r="87">
          <cell r="I87" t="str">
            <v>5003-Clinton Rd</v>
          </cell>
          <cell r="R87" t="str">
            <v>100 Construction</v>
          </cell>
        </row>
        <row r="88">
          <cell r="I88" t="str">
            <v>5003-Clinton Rd</v>
          </cell>
          <cell r="R88" t="str">
            <v>100 Construction</v>
          </cell>
        </row>
        <row r="89">
          <cell r="I89" t="str">
            <v>7604-Pelican GR #1</v>
          </cell>
          <cell r="R89" t="str">
            <v>430 Tree failure from overhang or dead tree without ice/snow</v>
          </cell>
        </row>
        <row r="90">
          <cell r="I90" t="str">
            <v>7604-Pelican GR #1</v>
          </cell>
          <cell r="R90" t="str">
            <v>430 Tree failure from overhang or dead tree without ice/snow</v>
          </cell>
        </row>
        <row r="91">
          <cell r="I91" t="str">
            <v>28214-Hobbs Rd</v>
          </cell>
          <cell r="R91" t="str">
            <v>300 Material or equipment fault/failure</v>
          </cell>
        </row>
        <row r="92">
          <cell r="I92" t="str">
            <v>51224-McNeil Lane</v>
          </cell>
          <cell r="R92" t="str">
            <v>100 Construction</v>
          </cell>
        </row>
        <row r="93">
          <cell r="I93" t="str">
            <v>51224-McNeil Lane</v>
          </cell>
          <cell r="R93" t="str">
            <v>100 Construction</v>
          </cell>
        </row>
        <row r="94">
          <cell r="I94" t="str">
            <v>28224-Woodville Rd</v>
          </cell>
          <cell r="R94" t="str">
            <v>420 Tree growth</v>
          </cell>
        </row>
        <row r="95">
          <cell r="I95" t="str">
            <v>5003-Clinton Rd</v>
          </cell>
          <cell r="R95" t="str">
            <v>100 Construction</v>
          </cell>
        </row>
        <row r="96">
          <cell r="I96" t="str">
            <v>5003-Clinton Rd</v>
          </cell>
          <cell r="R96" t="str">
            <v>100 Construction</v>
          </cell>
        </row>
        <row r="97">
          <cell r="I97" t="str">
            <v>51244-Freemont</v>
          </cell>
          <cell r="R97" t="str">
            <v>999 Cause unknown</v>
          </cell>
        </row>
        <row r="98">
          <cell r="I98" t="str">
            <v>3104-Ledbetter</v>
          </cell>
          <cell r="R98" t="str">
            <v>300 Material or equipment fault/failure</v>
          </cell>
        </row>
        <row r="99">
          <cell r="I99" t="str">
            <v>42244-Sharpe</v>
          </cell>
          <cell r="R99" t="str">
            <v>999 Cause unknown</v>
          </cell>
        </row>
        <row r="100">
          <cell r="I100" t="str">
            <v>14254-Smithland</v>
          </cell>
          <cell r="R100" t="str">
            <v>300 Material or equipment fault/failure</v>
          </cell>
        </row>
        <row r="101">
          <cell r="I101" t="str">
            <v>6104-Pottsville</v>
          </cell>
          <cell r="R101" t="str">
            <v>430 Tree failure from overhang or dead tree without ice/snow</v>
          </cell>
        </row>
        <row r="102">
          <cell r="I102" t="str">
            <v>5001-Browns Plating</v>
          </cell>
          <cell r="R102" t="str">
            <v>430 Tree failure from overhang or dead tree without ice/snow</v>
          </cell>
        </row>
        <row r="103">
          <cell r="I103" t="str">
            <v>6104-Pottsville</v>
          </cell>
          <cell r="R103" t="str">
            <v>800 Other</v>
          </cell>
        </row>
        <row r="104">
          <cell r="I104" t="str">
            <v>4704-Wickliffe</v>
          </cell>
          <cell r="R104" t="str">
            <v>800 Other</v>
          </cell>
        </row>
        <row r="105">
          <cell r="I105" t="str">
            <v>2901-High Point</v>
          </cell>
          <cell r="R105" t="str">
            <v>430 Tree failure from overhang or dead tree without ice/snow</v>
          </cell>
        </row>
        <row r="106">
          <cell r="I106" t="str">
            <v>3102-US 60 East</v>
          </cell>
          <cell r="R106" t="str">
            <v>430 Tree failure from overhang or dead tree without ice/snow</v>
          </cell>
        </row>
        <row r="107">
          <cell r="I107" t="str">
            <v>26214-Damrons</v>
          </cell>
          <cell r="R107" t="str">
            <v>300 Material or equipment fault/failure</v>
          </cell>
        </row>
        <row r="108">
          <cell r="I108" t="str">
            <v>26214-Damrons</v>
          </cell>
          <cell r="R108" t="str">
            <v>300 Material or equipment fault/failure</v>
          </cell>
        </row>
        <row r="109">
          <cell r="I109" t="str">
            <v>51254-Bonds Rd</v>
          </cell>
          <cell r="R109" t="str">
            <v>300 Material or equipment fault/failure</v>
          </cell>
        </row>
        <row r="110">
          <cell r="I110" t="str">
            <v>3201-Smithland</v>
          </cell>
          <cell r="R110" t="str">
            <v>300 Material or equipment fault/failure</v>
          </cell>
        </row>
        <row r="111">
          <cell r="I111" t="str">
            <v>3102-US 60 East</v>
          </cell>
          <cell r="R111" t="str">
            <v>300 Material or equipment fault/failure</v>
          </cell>
        </row>
        <row r="112">
          <cell r="I112" t="str">
            <v>4702-US 286 East Gage</v>
          </cell>
          <cell r="R112" t="str">
            <v>110 Maintenance</v>
          </cell>
        </row>
        <row r="113">
          <cell r="I113" t="str">
            <v>5002-Old US 45</v>
          </cell>
          <cell r="R113" t="str">
            <v>300 Material or equipment fault/failure</v>
          </cell>
        </row>
        <row r="114">
          <cell r="I114" t="str">
            <v>3201-Smithland</v>
          </cell>
          <cell r="R114" t="str">
            <v>300 Material or equipment fault/failure</v>
          </cell>
        </row>
        <row r="115">
          <cell r="I115" t="str">
            <v>7805-Industrial Loop</v>
          </cell>
          <cell r="R115" t="str">
            <v>710 Motor vehicle</v>
          </cell>
        </row>
        <row r="116">
          <cell r="I116" t="str">
            <v>7805-Industrial Loop</v>
          </cell>
          <cell r="R116" t="str">
            <v>710 Motor vehicle</v>
          </cell>
        </row>
        <row r="117">
          <cell r="I117" t="str">
            <v>28224-Woodville Rd</v>
          </cell>
          <cell r="R117" t="str">
            <v>490 Maintenance, other</v>
          </cell>
        </row>
        <row r="118">
          <cell r="I118" t="str">
            <v>4704-Wickliffe</v>
          </cell>
          <cell r="R118" t="str">
            <v>490 Maintenance, other</v>
          </cell>
        </row>
        <row r="119">
          <cell r="I119" t="str">
            <v>14254-Smithland</v>
          </cell>
          <cell r="R119" t="str">
            <v>300 Material or equipment fault/failure</v>
          </cell>
        </row>
        <row r="120">
          <cell r="I120" t="str">
            <v>19224-Ragland</v>
          </cell>
          <cell r="R120" t="str">
            <v>490 Maintenance, other</v>
          </cell>
        </row>
        <row r="121">
          <cell r="I121" t="str">
            <v>7602-Smithland</v>
          </cell>
          <cell r="R121" t="str">
            <v>430 Tree failure from overhang or dead tree without ice/snow</v>
          </cell>
        </row>
        <row r="122">
          <cell r="I122" t="str">
            <v>54214-Hwy 95</v>
          </cell>
          <cell r="R122" t="str">
            <v>430 Tree failure from overhang or dead tree without ice/snow</v>
          </cell>
        </row>
        <row r="123">
          <cell r="I123" t="str">
            <v>28214-Hobbs Rd</v>
          </cell>
          <cell r="R123" t="str">
            <v>100 Construction</v>
          </cell>
        </row>
        <row r="124">
          <cell r="I124" t="str">
            <v>42244-Sharpe</v>
          </cell>
          <cell r="R124" t="str">
            <v>300 Material or equipment fault/failure</v>
          </cell>
        </row>
        <row r="125">
          <cell r="I125" t="str">
            <v>5003-Clinton Rd</v>
          </cell>
          <cell r="R125" t="str">
            <v>100 Construction</v>
          </cell>
        </row>
        <row r="126">
          <cell r="I126" t="str">
            <v>28214-Hobbs Rd</v>
          </cell>
          <cell r="R126" t="str">
            <v>100 Construction</v>
          </cell>
        </row>
        <row r="127">
          <cell r="I127" t="str">
            <v>30224-Conrad Heights</v>
          </cell>
          <cell r="R127" t="str">
            <v>110 Maintenance</v>
          </cell>
        </row>
        <row r="128">
          <cell r="I128" t="str">
            <v>28214-Hobbs Rd</v>
          </cell>
          <cell r="R128" t="str">
            <v>100 Construction</v>
          </cell>
        </row>
        <row r="129">
          <cell r="I129" t="str">
            <v>30224-Conrad Heights</v>
          </cell>
          <cell r="R129" t="str">
            <v>110 Maintenance</v>
          </cell>
        </row>
        <row r="130">
          <cell r="I130" t="str">
            <v>5003-Clinton Rd</v>
          </cell>
          <cell r="R130" t="str">
            <v>100 Construction</v>
          </cell>
        </row>
        <row r="131">
          <cell r="I131" t="str">
            <v>6104-Pottsville</v>
          </cell>
          <cell r="R131" t="str">
            <v>100 Construction</v>
          </cell>
        </row>
        <row r="132">
          <cell r="I132" t="str">
            <v>6104-Pottsville</v>
          </cell>
          <cell r="R132" t="str">
            <v>110 Maintenance</v>
          </cell>
        </row>
        <row r="133">
          <cell r="I133" t="str">
            <v>6104-Pottsville</v>
          </cell>
          <cell r="R133" t="str">
            <v>110 Maintenance</v>
          </cell>
        </row>
        <row r="134">
          <cell r="I134" t="str">
            <v>28214-Hobbs Rd</v>
          </cell>
          <cell r="R134" t="str">
            <v>100 Construction</v>
          </cell>
        </row>
        <row r="135">
          <cell r="I135" t="str">
            <v>19214-Monkeys Eyebrow</v>
          </cell>
          <cell r="R135" t="str">
            <v>999 Cause unknown</v>
          </cell>
        </row>
        <row r="136">
          <cell r="I136" t="str">
            <v>4702-US 286 East Gage</v>
          </cell>
          <cell r="R136" t="str">
            <v>100 Construction</v>
          </cell>
        </row>
        <row r="137">
          <cell r="I137" t="str">
            <v>54234-Palma</v>
          </cell>
          <cell r="R137" t="str">
            <v>430 Tree failure from overhang or dead tree without ice/snow</v>
          </cell>
        </row>
        <row r="138">
          <cell r="I138" t="str">
            <v>3204-Mitchell Store</v>
          </cell>
          <cell r="R138" t="str">
            <v>630 Squirrel</v>
          </cell>
        </row>
        <row r="139">
          <cell r="I139" t="str">
            <v>7803-Hwy 95</v>
          </cell>
          <cell r="R139" t="str">
            <v>430 Tree failure from overhang or dead tree without ice/snow</v>
          </cell>
        </row>
        <row r="140">
          <cell r="I140" t="str">
            <v>43224-Calvert Heights</v>
          </cell>
          <cell r="R140" t="str">
            <v>430 Tree failure from overhang or dead tree without ice/snow</v>
          </cell>
        </row>
        <row r="141">
          <cell r="I141" t="str">
            <v>6103-Melber</v>
          </cell>
          <cell r="R141" t="str">
            <v>430 Tree failure from overhang or dead tree without ice/snow</v>
          </cell>
        </row>
        <row r="142">
          <cell r="I142" t="str">
            <v>19214-Monkeys Eyebrow</v>
          </cell>
          <cell r="R142" t="str">
            <v>490 Maintenance, other</v>
          </cell>
        </row>
        <row r="143">
          <cell r="I143" t="str">
            <v>7605-Averitt GR #2</v>
          </cell>
          <cell r="R143" t="str">
            <v>430 Tree failure from overhang or dead tree without ice/snow</v>
          </cell>
        </row>
        <row r="144">
          <cell r="I144" t="str">
            <v>51254-Bonds Rd</v>
          </cell>
          <cell r="R144" t="str">
            <v>430 Tree failure from overhang or dead tree without ice/snow</v>
          </cell>
        </row>
        <row r="145">
          <cell r="I145" t="str">
            <v>40234-Lydon Rd</v>
          </cell>
          <cell r="R145" t="str">
            <v>190 Other planned</v>
          </cell>
        </row>
        <row r="146">
          <cell r="I146" t="str">
            <v>5002-Old US 45</v>
          </cell>
          <cell r="R146" t="str">
            <v>440 Trees with ice/snow</v>
          </cell>
        </row>
        <row r="147">
          <cell r="I147" t="str">
            <v>2901-High Point</v>
          </cell>
          <cell r="R147" t="str">
            <v>100 Construction</v>
          </cell>
        </row>
        <row r="148">
          <cell r="I148" t="str">
            <v>40234-Lydon Rd</v>
          </cell>
          <cell r="R148" t="str">
            <v>630 Squirrel</v>
          </cell>
        </row>
        <row r="149">
          <cell r="I149" t="str">
            <v>43224-Calvert Heights</v>
          </cell>
          <cell r="R149" t="str">
            <v>630 Squirrel</v>
          </cell>
        </row>
        <row r="150">
          <cell r="I150" t="str">
            <v>5003-Clinton Rd</v>
          </cell>
          <cell r="R150" t="str">
            <v>430 Tree failure from overhang or dead tree without ice/snow</v>
          </cell>
        </row>
        <row r="151">
          <cell r="I151" t="str">
            <v>40244-Clarkline Rd</v>
          </cell>
          <cell r="R151" t="str">
            <v>630 Squirrel</v>
          </cell>
        </row>
        <row r="152">
          <cell r="I152" t="str">
            <v>4702-US 286 East Gage</v>
          </cell>
          <cell r="R152" t="str">
            <v>110 Maintenance</v>
          </cell>
        </row>
        <row r="153">
          <cell r="I153" t="str">
            <v>5003-Clinton Rd</v>
          </cell>
          <cell r="R153" t="str">
            <v>430 Tree failure from overhang or dead tree without ice/snow</v>
          </cell>
        </row>
        <row r="154">
          <cell r="I154" t="str">
            <v>5003-Clinton Rd</v>
          </cell>
          <cell r="R154" t="str">
            <v>430 Tree failure from overhang or dead tree without ice/snow</v>
          </cell>
        </row>
        <row r="155">
          <cell r="I155" t="str">
            <v>51214-Symsonia</v>
          </cell>
          <cell r="R155" t="str">
            <v>110 Maintenance</v>
          </cell>
        </row>
        <row r="156">
          <cell r="I156" t="str">
            <v>54234-Palma</v>
          </cell>
          <cell r="R156" t="str">
            <v>790 Public, other</v>
          </cell>
        </row>
        <row r="157">
          <cell r="I157" t="str">
            <v>6102-US 45 Folsomdale</v>
          </cell>
          <cell r="R157" t="str">
            <v>300 Material or equipment fault/failure</v>
          </cell>
        </row>
        <row r="158">
          <cell r="I158" t="str">
            <v>4903-Cunningham</v>
          </cell>
          <cell r="R158" t="str">
            <v>500 Lightning</v>
          </cell>
        </row>
        <row r="159">
          <cell r="I159" t="str">
            <v>4903-Cunningham</v>
          </cell>
          <cell r="R159" t="str">
            <v>500 Lightning</v>
          </cell>
        </row>
        <row r="160">
          <cell r="I160" t="str">
            <v>3202-Tiline</v>
          </cell>
          <cell r="R160" t="str">
            <v>430 Tree failure from overhang or dead tree without ice/snow</v>
          </cell>
        </row>
        <row r="161">
          <cell r="I161" t="str">
            <v>4704-Wickliffe</v>
          </cell>
          <cell r="R161" t="str">
            <v>430 Tree failure from overhang or dead tree without ice/snow</v>
          </cell>
        </row>
        <row r="162">
          <cell r="I162" t="str">
            <v>54234-Palma</v>
          </cell>
          <cell r="R162" t="str">
            <v>490 Maintenance, other</v>
          </cell>
        </row>
        <row r="163">
          <cell r="I163" t="str">
            <v>5002-Old US 45</v>
          </cell>
          <cell r="R163" t="str">
            <v>500 Lightning</v>
          </cell>
        </row>
        <row r="164">
          <cell r="I164" t="str">
            <v>5002-Old US 45</v>
          </cell>
          <cell r="R164" t="str">
            <v>500 Lightning</v>
          </cell>
        </row>
        <row r="165">
          <cell r="I165" t="str">
            <v>51214-Symsonia</v>
          </cell>
          <cell r="R165" t="str">
            <v>430 Tree failure from overhang or dead tree without ice/snow</v>
          </cell>
        </row>
        <row r="166">
          <cell r="I166" t="str">
            <v>7802-Possum Trot</v>
          </cell>
          <cell r="R166" t="str">
            <v>300 Material or equipment fault/failure</v>
          </cell>
        </row>
        <row r="167">
          <cell r="I167" t="str">
            <v>15234-Quarry</v>
          </cell>
          <cell r="R167" t="str">
            <v>700 Customer-caused</v>
          </cell>
        </row>
        <row r="168">
          <cell r="I168" t="str">
            <v>3903-US 60 East Mall</v>
          </cell>
          <cell r="R168" t="str">
            <v>700 Customer-caused</v>
          </cell>
        </row>
        <row r="169">
          <cell r="I169" t="str">
            <v>15234-Quarry</v>
          </cell>
          <cell r="R169" t="str">
            <v>700 Customer-caused</v>
          </cell>
        </row>
        <row r="170">
          <cell r="I170" t="str">
            <v>5002-Old US 45</v>
          </cell>
          <cell r="R170" t="str">
            <v>999 Cause unknown</v>
          </cell>
        </row>
        <row r="171">
          <cell r="I171" t="str">
            <v>3904-Roy Lee Rd</v>
          </cell>
          <cell r="R171" t="str">
            <v>790 Public, other</v>
          </cell>
        </row>
        <row r="172">
          <cell r="I172" t="str">
            <v>6103-Melber</v>
          </cell>
          <cell r="R172" t="str">
            <v>430 Tree failure from overhang or dead tree without ice/snow</v>
          </cell>
        </row>
        <row r="173">
          <cell r="I173" t="str">
            <v>26224-Oscar</v>
          </cell>
          <cell r="R173" t="str">
            <v>430 Tree failure from overhang or dead tree without ice/snow</v>
          </cell>
        </row>
        <row r="174">
          <cell r="I174" t="str">
            <v>40244-Clarkline Rd</v>
          </cell>
          <cell r="R174" t="str">
            <v>430 Tree failure from overhang or dead tree without ice/snow</v>
          </cell>
        </row>
        <row r="175">
          <cell r="I175" t="str">
            <v>7802-Possum Trot</v>
          </cell>
          <cell r="R175" t="str">
            <v>300 Material or equipment fault/failure</v>
          </cell>
        </row>
        <row r="176">
          <cell r="I176" t="str">
            <v>7602-Smithland</v>
          </cell>
          <cell r="R176" t="str">
            <v>630 Squirrel</v>
          </cell>
        </row>
        <row r="177">
          <cell r="I177" t="str">
            <v>19214-Monkeys Eyebrow</v>
          </cell>
          <cell r="R177" t="str">
            <v>430 Tree failure from overhang or dead tree without ice/snow</v>
          </cell>
        </row>
        <row r="178">
          <cell r="I178" t="str">
            <v>3104-Ledbetter</v>
          </cell>
          <cell r="R178" t="str">
            <v>430 Tree failure from overhang or dead tree without ice/snow</v>
          </cell>
        </row>
        <row r="179">
          <cell r="I179" t="str">
            <v>51244-Freemont</v>
          </cell>
          <cell r="R179" t="str">
            <v>800 Other</v>
          </cell>
        </row>
        <row r="180">
          <cell r="I180" t="str">
            <v>54234-Palma</v>
          </cell>
          <cell r="R180" t="str">
            <v>999 Cause unknown</v>
          </cell>
        </row>
        <row r="181">
          <cell r="I181" t="str">
            <v>4705-Slater</v>
          </cell>
          <cell r="R181" t="str">
            <v>110 Maintenance</v>
          </cell>
        </row>
        <row r="182">
          <cell r="I182" t="str">
            <v>51244-Freemont</v>
          </cell>
          <cell r="R182" t="str">
            <v>430 Tree failure from overhang or dead tree without ice/snow</v>
          </cell>
        </row>
        <row r="183">
          <cell r="I183" t="str">
            <v>7605-Averitt GR #2</v>
          </cell>
          <cell r="R183" t="str">
            <v>999 Cause unknown</v>
          </cell>
        </row>
        <row r="184">
          <cell r="I184" t="str">
            <v>66214-Draffenville</v>
          </cell>
          <cell r="R184" t="str">
            <v>999 Cause unknown</v>
          </cell>
        </row>
        <row r="185">
          <cell r="I185" t="str">
            <v>28214-Hobbs Rd</v>
          </cell>
          <cell r="R185" t="str">
            <v>110 Maintenance</v>
          </cell>
        </row>
        <row r="186">
          <cell r="I186" t="str">
            <v>14244-Salem</v>
          </cell>
          <cell r="R186" t="str">
            <v>700 Customer-caused</v>
          </cell>
        </row>
        <row r="187">
          <cell r="I187" t="str">
            <v>51254-Bonds Rd</v>
          </cell>
          <cell r="R187" t="str">
            <v>800 Other</v>
          </cell>
        </row>
        <row r="188">
          <cell r="I188" t="str">
            <v>28214-Hobbs Rd</v>
          </cell>
          <cell r="R188" t="str">
            <v>110 Maintenance</v>
          </cell>
        </row>
        <row r="189">
          <cell r="I189" t="str">
            <v>28214-Hobbs Rd</v>
          </cell>
          <cell r="R189" t="str">
            <v>110 Maintenance</v>
          </cell>
        </row>
        <row r="190">
          <cell r="I190" t="str">
            <v>28214-Hobbs Rd</v>
          </cell>
          <cell r="R190" t="str">
            <v>110 Maintenance</v>
          </cell>
        </row>
        <row r="191">
          <cell r="I191" t="str">
            <v>6103-Melber</v>
          </cell>
          <cell r="R191" t="str">
            <v>630 Squirrel</v>
          </cell>
        </row>
        <row r="192">
          <cell r="I192" t="str">
            <v>5001-Browns Plating</v>
          </cell>
          <cell r="R192" t="str">
            <v>630 Squirrel</v>
          </cell>
        </row>
        <row r="193">
          <cell r="I193" t="str">
            <v>4902-Lovelaceville</v>
          </cell>
          <cell r="R193" t="str">
            <v>999 Cause unknown</v>
          </cell>
        </row>
        <row r="194">
          <cell r="I194" t="str">
            <v>7702-Hansen Rd</v>
          </cell>
          <cell r="R194" t="str">
            <v>300 Material or equipment fault/failure</v>
          </cell>
        </row>
        <row r="195">
          <cell r="I195" t="str">
            <v>40244-Clarkline Rd</v>
          </cell>
          <cell r="R195" t="str">
            <v>800 Other</v>
          </cell>
        </row>
        <row r="196">
          <cell r="I196" t="str">
            <v>6103-Melber</v>
          </cell>
          <cell r="R196" t="str">
            <v>110 Maintenance</v>
          </cell>
        </row>
        <row r="197">
          <cell r="I197" t="str">
            <v>4705-Slater</v>
          </cell>
          <cell r="R197" t="str">
            <v>110 Maintenance</v>
          </cell>
        </row>
        <row r="198">
          <cell r="I198" t="str">
            <v>6101-Lowes</v>
          </cell>
          <cell r="R198" t="str">
            <v>110 Maintenance</v>
          </cell>
        </row>
        <row r="199">
          <cell r="I199" t="str">
            <v>4704-Wickliffe</v>
          </cell>
          <cell r="R199" t="str">
            <v>110 Maintenance</v>
          </cell>
        </row>
        <row r="200">
          <cell r="I200" t="str">
            <v>6102-US 45 Folsomdale</v>
          </cell>
          <cell r="R200" t="str">
            <v>300 Material or equipment fault/failure</v>
          </cell>
        </row>
        <row r="201">
          <cell r="I201" t="str">
            <v>66214-Draffenville</v>
          </cell>
          <cell r="R201" t="str">
            <v>790 Public, other</v>
          </cell>
        </row>
        <row r="202">
          <cell r="I202" t="str">
            <v>7605-Averitt GR #2</v>
          </cell>
          <cell r="R202" t="str">
            <v>630 Squirrel</v>
          </cell>
        </row>
        <row r="203">
          <cell r="I203" t="str">
            <v>14254-Smithland</v>
          </cell>
          <cell r="R203" t="str">
            <v>710 Motor vehicle</v>
          </cell>
        </row>
        <row r="204">
          <cell r="I204" t="str">
            <v>28234-Kelley Rd</v>
          </cell>
          <cell r="R204" t="str">
            <v>500 Lightning</v>
          </cell>
        </row>
        <row r="205">
          <cell r="I205" t="str">
            <v>19214-Monkeys Eyebrow</v>
          </cell>
          <cell r="R205" t="str">
            <v>430 Tree failure from overhang or dead tree without ice/snow</v>
          </cell>
        </row>
        <row r="206">
          <cell r="I206" t="str">
            <v>7803-Hwy 95</v>
          </cell>
          <cell r="R206" t="str">
            <v>430 Tree failure from overhang or dead tree without ice/snow</v>
          </cell>
        </row>
        <row r="207">
          <cell r="I207" t="str">
            <v>26214-Damrons</v>
          </cell>
          <cell r="R207" t="str">
            <v>430 Tree failure from overhang or dead tree without ice/snow</v>
          </cell>
        </row>
        <row r="208">
          <cell r="I208" t="str">
            <v>19224-Ragland</v>
          </cell>
          <cell r="R208" t="str">
            <v>430 Tree failure from overhang or dead tree without ice/snow</v>
          </cell>
        </row>
        <row r="209">
          <cell r="I209" t="str">
            <v>3202-Tiline</v>
          </cell>
          <cell r="R209" t="str">
            <v>430 Tree failure from overhang or dead tree without ice/snow</v>
          </cell>
        </row>
        <row r="210">
          <cell r="I210" t="str">
            <v>3204-Mitchell Store</v>
          </cell>
          <cell r="R210" t="str">
            <v>100 Construction</v>
          </cell>
        </row>
        <row r="211">
          <cell r="I211" t="str">
            <v>28214-Hobbs Rd</v>
          </cell>
          <cell r="R211" t="str">
            <v>490 Maintenance, other</v>
          </cell>
        </row>
        <row r="212">
          <cell r="I212" t="str">
            <v>51214-Symsonia</v>
          </cell>
          <cell r="R212" t="str">
            <v>430 Tree failure from overhang or dead tree without ice/snow</v>
          </cell>
        </row>
        <row r="213">
          <cell r="I213" t="str">
            <v>51214-Symsonia</v>
          </cell>
          <cell r="R213" t="str">
            <v>430 Tree failure from overhang or dead tree without ice/snow</v>
          </cell>
        </row>
        <row r="214">
          <cell r="I214" t="str">
            <v>43234-Gilbertsville</v>
          </cell>
          <cell r="R214" t="str">
            <v>630 Squirrel</v>
          </cell>
        </row>
        <row r="215">
          <cell r="I215" t="str">
            <v>6103-Melber</v>
          </cell>
          <cell r="R215" t="str">
            <v>999 Cause unknown</v>
          </cell>
        </row>
        <row r="216">
          <cell r="I216" t="str">
            <v>28214-Hobbs Rd</v>
          </cell>
          <cell r="R216" t="str">
            <v>110 Maintenance</v>
          </cell>
        </row>
        <row r="217">
          <cell r="I217" t="str">
            <v>6103-Melber</v>
          </cell>
          <cell r="R217" t="str">
            <v>110 Maintenance</v>
          </cell>
        </row>
        <row r="218">
          <cell r="I218" t="str">
            <v>3104-Ledbetter</v>
          </cell>
          <cell r="R218" t="str">
            <v>110 Maintenance</v>
          </cell>
        </row>
        <row r="219">
          <cell r="I219" t="str">
            <v>3104-Ledbetter</v>
          </cell>
          <cell r="R219" t="str">
            <v>110 Maintenance</v>
          </cell>
        </row>
        <row r="220">
          <cell r="I220" t="str">
            <v>3904-Roy Lee Rd</v>
          </cell>
          <cell r="R220" t="str">
            <v>630 Squirrel</v>
          </cell>
        </row>
        <row r="221">
          <cell r="I221" t="str">
            <v>47214-Hinkleville</v>
          </cell>
          <cell r="R221" t="str">
            <v>800 Other</v>
          </cell>
        </row>
        <row r="222">
          <cell r="I222" t="str">
            <v>6103-Melber</v>
          </cell>
          <cell r="R222" t="str">
            <v>110 Maintenance</v>
          </cell>
        </row>
        <row r="223">
          <cell r="I223" t="str">
            <v>6103-Melber</v>
          </cell>
          <cell r="R223" t="str">
            <v>110 Maintenance</v>
          </cell>
        </row>
        <row r="224">
          <cell r="I224" t="str">
            <v>5003-Clinton Rd</v>
          </cell>
          <cell r="R224" t="str">
            <v>110 Maintenance</v>
          </cell>
        </row>
        <row r="225">
          <cell r="I225" t="str">
            <v>42244-Sharpe</v>
          </cell>
          <cell r="R225" t="str">
            <v>300 Material or equipment fault/failure</v>
          </cell>
        </row>
        <row r="226">
          <cell r="I226" t="str">
            <v>5001-Browns Plating</v>
          </cell>
          <cell r="R226" t="str">
            <v>430 Tree failure from overhang or dead tree without ice/snow</v>
          </cell>
        </row>
        <row r="227">
          <cell r="I227" t="str">
            <v>5002-Old US 45</v>
          </cell>
          <cell r="R227" t="str">
            <v>430 Tree failure from overhang or dead tree without ice/snow</v>
          </cell>
        </row>
        <row r="228">
          <cell r="I228" t="str">
            <v>2902-Carneal Rd</v>
          </cell>
          <cell r="R228" t="str">
            <v>110 Maintenance</v>
          </cell>
        </row>
        <row r="229">
          <cell r="I229" t="str">
            <v>6103-Melber</v>
          </cell>
          <cell r="R229" t="str">
            <v>110 Maintenance</v>
          </cell>
        </row>
        <row r="230">
          <cell r="I230" t="str">
            <v>6103-Melber</v>
          </cell>
          <cell r="R230" t="str">
            <v>110 Maintenance</v>
          </cell>
        </row>
        <row r="231">
          <cell r="I231" t="str">
            <v>5002-Old US 45</v>
          </cell>
          <cell r="R231" t="str">
            <v>420 Tree growth</v>
          </cell>
        </row>
        <row r="232">
          <cell r="I232" t="str">
            <v>4705-Slater</v>
          </cell>
          <cell r="R232" t="str">
            <v>430 Tree failure from overhang or dead tree without ice/snow</v>
          </cell>
        </row>
        <row r="233">
          <cell r="I233" t="str">
            <v>4903-Cunningham</v>
          </cell>
          <cell r="R233" t="str">
            <v>510 Wind, not trees</v>
          </cell>
        </row>
        <row r="234">
          <cell r="I234" t="str">
            <v>05254-Lola</v>
          </cell>
          <cell r="R234" t="str">
            <v>300 Material or equipment fault/failure</v>
          </cell>
        </row>
        <row r="235">
          <cell r="I235" t="str">
            <v>6103-Melber</v>
          </cell>
          <cell r="R235" t="str">
            <v>510 Wind, not trees</v>
          </cell>
        </row>
        <row r="236">
          <cell r="I236" t="str">
            <v>4901-Blandville</v>
          </cell>
          <cell r="R236" t="str">
            <v>540 Storm</v>
          </cell>
        </row>
        <row r="237">
          <cell r="I237" t="str">
            <v>51244-Freemont</v>
          </cell>
          <cell r="R237" t="str">
            <v>630 Squirrel</v>
          </cell>
        </row>
        <row r="238">
          <cell r="I238" t="str">
            <v>4902-Lovelaceville</v>
          </cell>
          <cell r="R238" t="str">
            <v>590 Weather, other</v>
          </cell>
        </row>
        <row r="239">
          <cell r="I239" t="str">
            <v>05214-Hampton South</v>
          </cell>
          <cell r="R239" t="str">
            <v>999 Cause unknown</v>
          </cell>
        </row>
        <row r="240">
          <cell r="I240" t="str">
            <v>51244-Freemont</v>
          </cell>
          <cell r="R240" t="str">
            <v>300 Material or equipment fault/failure</v>
          </cell>
        </row>
        <row r="241">
          <cell r="I241" t="str">
            <v>51224-McNeil Lane</v>
          </cell>
          <cell r="R241" t="str">
            <v>630 Squirrel</v>
          </cell>
        </row>
        <row r="242">
          <cell r="I242" t="str">
            <v>28224-Woodville Rd</v>
          </cell>
          <cell r="R242" t="str">
            <v>999 Cause unknown</v>
          </cell>
        </row>
        <row r="243">
          <cell r="I243" t="str">
            <v>28224-Woodville Rd</v>
          </cell>
          <cell r="R243" t="str">
            <v>999 Cause unknown</v>
          </cell>
        </row>
        <row r="244">
          <cell r="I244" t="str">
            <v>66214-Draffenville</v>
          </cell>
          <cell r="R244" t="str">
            <v>630 Squirrel</v>
          </cell>
        </row>
        <row r="245">
          <cell r="I245" t="str">
            <v>6103-Melber</v>
          </cell>
          <cell r="R245" t="str">
            <v>999 Cause unknown</v>
          </cell>
        </row>
        <row r="246">
          <cell r="I246" t="str">
            <v>6103-Melber</v>
          </cell>
          <cell r="R246" t="str">
            <v>100 Construction</v>
          </cell>
        </row>
        <row r="247">
          <cell r="I247" t="str">
            <v>40234-Lydon Rd</v>
          </cell>
          <cell r="R247" t="str">
            <v>490 Maintenance, other</v>
          </cell>
        </row>
        <row r="248">
          <cell r="I248" t="str">
            <v>6103-Melber</v>
          </cell>
          <cell r="R248" t="str">
            <v>110 Maintenance</v>
          </cell>
        </row>
        <row r="249">
          <cell r="I249" t="str">
            <v>3201-Smithland</v>
          </cell>
          <cell r="R249" t="str">
            <v>110 Maintenance</v>
          </cell>
        </row>
        <row r="250">
          <cell r="I250" t="str">
            <v>42244-Sharpe</v>
          </cell>
          <cell r="R250" t="str">
            <v>110 Maintenance</v>
          </cell>
        </row>
        <row r="251">
          <cell r="I251" t="str">
            <v>42214-Proform</v>
          </cell>
          <cell r="R251" t="str">
            <v>300 Material or equipment fault/failure</v>
          </cell>
        </row>
        <row r="252">
          <cell r="I252" t="str">
            <v>51244-Freemont</v>
          </cell>
          <cell r="R252" t="str">
            <v>600 Animal/bird</v>
          </cell>
        </row>
        <row r="253">
          <cell r="I253" t="str">
            <v>54214-Hwy 95</v>
          </cell>
          <cell r="R253" t="str">
            <v>630 Squirrel</v>
          </cell>
        </row>
        <row r="254">
          <cell r="I254" t="str">
            <v>3901-Airport</v>
          </cell>
          <cell r="R254" t="str">
            <v>300 Material or equipment fault/failure</v>
          </cell>
        </row>
        <row r="255">
          <cell r="I255" t="str">
            <v>4901-Blandville</v>
          </cell>
          <cell r="R255" t="str">
            <v>630 Squirrel</v>
          </cell>
        </row>
        <row r="256">
          <cell r="I256" t="str">
            <v>26224-Oscar</v>
          </cell>
          <cell r="R256" t="str">
            <v>500 Lightning</v>
          </cell>
        </row>
        <row r="257">
          <cell r="I257" t="str">
            <v>3901-Airport</v>
          </cell>
          <cell r="R257" t="str">
            <v>500 Lightning</v>
          </cell>
        </row>
        <row r="258">
          <cell r="I258" t="str">
            <v>3104-Ledbetter</v>
          </cell>
          <cell r="R258" t="str">
            <v>500 Lightning</v>
          </cell>
        </row>
        <row r="259">
          <cell r="I259" t="str">
            <v>3102-US 60 East</v>
          </cell>
          <cell r="R259" t="str">
            <v>500 Lightning</v>
          </cell>
        </row>
        <row r="260">
          <cell r="I260" t="str">
            <v>28234-Kelley Rd</v>
          </cell>
          <cell r="R260" t="str">
            <v>100 Construction</v>
          </cell>
        </row>
        <row r="261">
          <cell r="I261" t="str">
            <v>05254-Lola</v>
          </cell>
          <cell r="R261" t="str">
            <v>500 Lightning</v>
          </cell>
        </row>
        <row r="262">
          <cell r="I262" t="str">
            <v>54224-Draffenville</v>
          </cell>
          <cell r="R262" t="str">
            <v>110 Maintenance</v>
          </cell>
        </row>
        <row r="263">
          <cell r="I263" t="str">
            <v>05254-Lola</v>
          </cell>
          <cell r="R263" t="str">
            <v>300 Material or equipment fault/failure</v>
          </cell>
        </row>
        <row r="264">
          <cell r="I264" t="str">
            <v>42214-Proform</v>
          </cell>
          <cell r="R264" t="str">
            <v>430 Tree failure from overhang or dead tree without ice/snow</v>
          </cell>
        </row>
        <row r="265">
          <cell r="I265" t="str">
            <v>28214-Hobbs Rd</v>
          </cell>
          <cell r="R265" t="str">
            <v>110 Maintenance</v>
          </cell>
        </row>
        <row r="266">
          <cell r="I266" t="str">
            <v>74214-Olivet Ch Rd</v>
          </cell>
          <cell r="R266" t="str">
            <v>110 Maintenance</v>
          </cell>
        </row>
        <row r="267">
          <cell r="I267" t="str">
            <v>6103-Melber</v>
          </cell>
          <cell r="R267" t="str">
            <v>100 Construction</v>
          </cell>
        </row>
        <row r="268">
          <cell r="I268" t="str">
            <v>6103-Melber</v>
          </cell>
          <cell r="R268" t="str">
            <v>100 Construction</v>
          </cell>
        </row>
        <row r="269">
          <cell r="I269" t="str">
            <v>47214-Hinkleville</v>
          </cell>
          <cell r="R269" t="str">
            <v>100 Construction</v>
          </cell>
        </row>
        <row r="270">
          <cell r="I270" t="str">
            <v>5001-Browns Plating</v>
          </cell>
          <cell r="R270" t="str">
            <v>710 Motor vehicle</v>
          </cell>
        </row>
        <row r="271">
          <cell r="I271" t="str">
            <v>6104-Pottsville</v>
          </cell>
          <cell r="R271" t="str">
            <v>100 Construction</v>
          </cell>
        </row>
        <row r="272">
          <cell r="I272" t="str">
            <v>4702-US 286 East Gage</v>
          </cell>
          <cell r="R272" t="str">
            <v>100 Construction</v>
          </cell>
        </row>
        <row r="273">
          <cell r="I273" t="str">
            <v>4704-Wickliffe</v>
          </cell>
          <cell r="R273" t="str">
            <v>630 Squirrel</v>
          </cell>
        </row>
        <row r="274">
          <cell r="I274" t="str">
            <v>6104-Pottsville</v>
          </cell>
          <cell r="R274" t="str">
            <v>110 Maintenance</v>
          </cell>
        </row>
        <row r="275">
          <cell r="I275" t="str">
            <v>28224-Woodville Rd</v>
          </cell>
          <cell r="R275" t="str">
            <v>110 Maintenance</v>
          </cell>
        </row>
        <row r="276">
          <cell r="I276" t="str">
            <v>6104-Pottsville</v>
          </cell>
          <cell r="R276" t="str">
            <v>630 Squirrel</v>
          </cell>
        </row>
        <row r="277">
          <cell r="I277" t="str">
            <v>6104-Pottsville</v>
          </cell>
          <cell r="R277" t="str">
            <v>110 Maintenance</v>
          </cell>
        </row>
        <row r="278">
          <cell r="I278" t="str">
            <v>42234-Possum Trot</v>
          </cell>
          <cell r="R278" t="str">
            <v>110 Maintenance</v>
          </cell>
        </row>
        <row r="279">
          <cell r="I279" t="str">
            <v>7805-Industrial Loop</v>
          </cell>
          <cell r="R279" t="str">
            <v>630 Squirrel</v>
          </cell>
        </row>
        <row r="280">
          <cell r="I280" t="str">
            <v>7805-Industrial Loop</v>
          </cell>
          <cell r="R280" t="str">
            <v>630 Squirrel</v>
          </cell>
        </row>
        <row r="281">
          <cell r="I281" t="str">
            <v>47214-Hinkleville</v>
          </cell>
          <cell r="R281" t="str">
            <v>100 Construction</v>
          </cell>
        </row>
        <row r="282">
          <cell r="I282" t="str">
            <v>26224-Oscar</v>
          </cell>
          <cell r="R282" t="str">
            <v>690 Animal, other</v>
          </cell>
        </row>
        <row r="283">
          <cell r="I283" t="str">
            <v>26214-Damrons</v>
          </cell>
          <cell r="R283" t="str">
            <v>999 Cause unknown</v>
          </cell>
        </row>
        <row r="284">
          <cell r="I284" t="str">
            <v>26224-Oscar</v>
          </cell>
          <cell r="R284" t="str">
            <v>690 Animal, other</v>
          </cell>
        </row>
        <row r="285">
          <cell r="I285" t="str">
            <v>79214-Maxon Rd</v>
          </cell>
          <cell r="R285" t="str">
            <v>999 Cause unknown</v>
          </cell>
        </row>
        <row r="286">
          <cell r="I286" t="str">
            <v>79214-Maxon Rd</v>
          </cell>
          <cell r="R286" t="str">
            <v>800 Other</v>
          </cell>
        </row>
        <row r="287">
          <cell r="I287" t="str">
            <v>2902-Carneal Rd</v>
          </cell>
          <cell r="R287" t="str">
            <v>999 Cause unknown</v>
          </cell>
        </row>
        <row r="288">
          <cell r="I288" t="str">
            <v>4901-Blandville</v>
          </cell>
          <cell r="R288" t="str">
            <v>500 Lightning</v>
          </cell>
        </row>
        <row r="289">
          <cell r="I289" t="str">
            <v>41244-Walker Boat Yard</v>
          </cell>
          <cell r="R289" t="str">
            <v>500 Lightning</v>
          </cell>
        </row>
        <row r="290">
          <cell r="I290" t="str">
            <v>6103-Melber</v>
          </cell>
          <cell r="R290" t="str">
            <v>500 Lightning</v>
          </cell>
        </row>
        <row r="291">
          <cell r="I291" t="str">
            <v>19214-Monkeys Eyebrow</v>
          </cell>
          <cell r="R291" t="str">
            <v>430 Tree failure from overhang or dead tree without ice/snow</v>
          </cell>
        </row>
        <row r="292">
          <cell r="I292" t="str">
            <v>2902-Carneal Rd</v>
          </cell>
          <cell r="R292" t="str">
            <v>430 Tree failure from overhang or dead tree without ice/snow</v>
          </cell>
        </row>
        <row r="293">
          <cell r="I293" t="str">
            <v>51224-McNeil Lane</v>
          </cell>
          <cell r="R293" t="str">
            <v>300 Material or equipment fault/failure</v>
          </cell>
        </row>
        <row r="294">
          <cell r="I294" t="str">
            <v>5002-Old US 45</v>
          </cell>
          <cell r="R294" t="str">
            <v>500 Lightning</v>
          </cell>
        </row>
        <row r="295">
          <cell r="I295" t="str">
            <v>15224-Pinckneyville</v>
          </cell>
          <cell r="R295" t="str">
            <v>430 Tree failure from overhang or dead tree without ice/snow</v>
          </cell>
        </row>
        <row r="296">
          <cell r="I296" t="str">
            <v>26224-Oscar</v>
          </cell>
          <cell r="R296" t="str">
            <v>630 Squirrel</v>
          </cell>
        </row>
        <row r="297">
          <cell r="I297" t="str">
            <v>40234-Lydon Rd</v>
          </cell>
          <cell r="R297" t="str">
            <v>110 Maintenance</v>
          </cell>
        </row>
        <row r="298">
          <cell r="I298" t="str">
            <v>6104-Pottsville</v>
          </cell>
          <cell r="R298" t="str">
            <v>110 Maintenance</v>
          </cell>
        </row>
        <row r="299">
          <cell r="I299" t="str">
            <v>51254-Bonds Rd</v>
          </cell>
          <cell r="R299" t="str">
            <v>110 Maintenance</v>
          </cell>
        </row>
        <row r="300">
          <cell r="I300" t="str">
            <v>51224-McNeil Lane</v>
          </cell>
          <cell r="R300" t="str">
            <v>800 Other</v>
          </cell>
        </row>
        <row r="301">
          <cell r="I301" t="str">
            <v>5002-Old US 45</v>
          </cell>
          <cell r="R301" t="str">
            <v>420 Tree growth</v>
          </cell>
        </row>
        <row r="302">
          <cell r="I302" t="str">
            <v>6103-Melber</v>
          </cell>
          <cell r="R302" t="str">
            <v>100 Construction</v>
          </cell>
        </row>
        <row r="303">
          <cell r="I303" t="str">
            <v>28234-Kelley Rd</v>
          </cell>
          <cell r="R303" t="str">
            <v>100 Construction</v>
          </cell>
        </row>
        <row r="304">
          <cell r="I304" t="str">
            <v>28214-Hobbs Rd</v>
          </cell>
          <cell r="R304" t="str">
            <v>100 Construction</v>
          </cell>
        </row>
        <row r="305">
          <cell r="I305" t="str">
            <v>6103-Melber</v>
          </cell>
          <cell r="R305" t="str">
            <v>110 Maintenance</v>
          </cell>
        </row>
        <row r="306">
          <cell r="I306" t="str">
            <v>19214-Monkeys Eyebrow</v>
          </cell>
          <cell r="R306" t="str">
            <v>710 Motor vehicle</v>
          </cell>
        </row>
        <row r="307">
          <cell r="I307" t="str">
            <v>40224-Husbands Rd</v>
          </cell>
          <cell r="R307" t="str">
            <v>100 Construction</v>
          </cell>
        </row>
        <row r="308">
          <cell r="I308" t="str">
            <v>51214-Symsonia</v>
          </cell>
          <cell r="R308" t="str">
            <v>100 Construction</v>
          </cell>
        </row>
        <row r="309">
          <cell r="I309" t="str">
            <v>6101-Lowes</v>
          </cell>
          <cell r="R309" t="str">
            <v>100 Construction</v>
          </cell>
        </row>
        <row r="310">
          <cell r="I310" t="str">
            <v>51244-Freemont</v>
          </cell>
          <cell r="R310" t="str">
            <v>430 Tree failure from overhang or dead tree without ice/snow</v>
          </cell>
        </row>
        <row r="311">
          <cell r="I311" t="str">
            <v>51244-Freemont</v>
          </cell>
          <cell r="R311" t="str">
            <v>430 Tree failure from overhang or dead tree without ice/snow</v>
          </cell>
        </row>
        <row r="312">
          <cell r="I312" t="str">
            <v>7605-Averitt GR #2</v>
          </cell>
          <cell r="R312" t="str">
            <v>690 Animal, other</v>
          </cell>
        </row>
        <row r="313">
          <cell r="I313" t="str">
            <v>51244-Freemont</v>
          </cell>
          <cell r="R313" t="str">
            <v>630 Squirrel</v>
          </cell>
        </row>
        <row r="314">
          <cell r="I314" t="str">
            <v>14254-Smithland</v>
          </cell>
          <cell r="R314" t="str">
            <v>500 Lightning</v>
          </cell>
        </row>
        <row r="315">
          <cell r="I315" t="str">
            <v>14254-Smithland</v>
          </cell>
          <cell r="R315" t="str">
            <v>500 Lightning</v>
          </cell>
        </row>
        <row r="316">
          <cell r="I316" t="str">
            <v>47234-Blandville</v>
          </cell>
          <cell r="R316" t="str">
            <v>999 Cause unknown</v>
          </cell>
        </row>
        <row r="317">
          <cell r="I317" t="str">
            <v>66214-Draffenville</v>
          </cell>
          <cell r="R317" t="str">
            <v>999 Cause unknown</v>
          </cell>
        </row>
        <row r="318">
          <cell r="I318" t="str">
            <v>47224-US 286 East Gage</v>
          </cell>
          <cell r="R318" t="str">
            <v>715 Farming Equipment</v>
          </cell>
        </row>
        <row r="319">
          <cell r="I319" t="str">
            <v>6101-Lowes</v>
          </cell>
          <cell r="R319" t="str">
            <v>110 Maintenance</v>
          </cell>
        </row>
        <row r="320">
          <cell r="I320" t="str">
            <v>47214-Hinkleville</v>
          </cell>
          <cell r="R320" t="str">
            <v>435 Tree failure from outside of ROW</v>
          </cell>
        </row>
        <row r="321">
          <cell r="I321" t="str">
            <v>19214-Monkeys Eyebrow</v>
          </cell>
          <cell r="R321" t="str">
            <v>715 Farming Equipment</v>
          </cell>
        </row>
        <row r="322">
          <cell r="I322" t="str">
            <v>6104-Pottsville</v>
          </cell>
          <cell r="R322" t="str">
            <v>100 Construction</v>
          </cell>
        </row>
        <row r="323">
          <cell r="I323" t="str">
            <v>6104-Pottsville</v>
          </cell>
          <cell r="R323" t="str">
            <v>110 Maintenance</v>
          </cell>
        </row>
        <row r="324">
          <cell r="I324" t="str">
            <v>5003-Clinton Rd</v>
          </cell>
          <cell r="R324" t="str">
            <v>630 Squirrel</v>
          </cell>
        </row>
        <row r="325">
          <cell r="I325" t="str">
            <v>6101-Lowes</v>
          </cell>
          <cell r="R325" t="str">
            <v>110 Maintenance</v>
          </cell>
        </row>
        <row r="326">
          <cell r="I326" t="str">
            <v>47254-Slater</v>
          </cell>
          <cell r="R326" t="str">
            <v>110 Maintenance</v>
          </cell>
        </row>
        <row r="327">
          <cell r="I327" t="str">
            <v>47254-Slater</v>
          </cell>
          <cell r="R327" t="str">
            <v>110 Maintenance</v>
          </cell>
        </row>
        <row r="328">
          <cell r="I328" t="str">
            <v>47214-Hinkleville</v>
          </cell>
          <cell r="R328" t="str">
            <v>510 Wind, not trees</v>
          </cell>
        </row>
        <row r="329">
          <cell r="I329" t="str">
            <v>47214-Hinkleville</v>
          </cell>
          <cell r="R329" t="str">
            <v>510 Wind, not trees</v>
          </cell>
        </row>
        <row r="330">
          <cell r="I330" t="str">
            <v>05214-Hampton South</v>
          </cell>
          <cell r="R330" t="str">
            <v>510 Wind, not trees</v>
          </cell>
        </row>
        <row r="331">
          <cell r="I331" t="str">
            <v>41214-Ken Mar Rd</v>
          </cell>
          <cell r="R331" t="str">
            <v>630 Squirrel</v>
          </cell>
        </row>
        <row r="332">
          <cell r="I332" t="str">
            <v>5002-Old US 45</v>
          </cell>
          <cell r="R332" t="str">
            <v>999 Cause unknown</v>
          </cell>
        </row>
        <row r="333">
          <cell r="I333" t="str">
            <v>47214-Hinkleville</v>
          </cell>
          <cell r="R333" t="str">
            <v>999 Cause unknown</v>
          </cell>
        </row>
        <row r="334">
          <cell r="I334" t="str">
            <v>5001-Browns Plating</v>
          </cell>
          <cell r="R334" t="str">
            <v>999 Cause unknown</v>
          </cell>
        </row>
        <row r="335">
          <cell r="I335" t="str">
            <v>4902-Lovelaceville</v>
          </cell>
          <cell r="R335" t="str">
            <v>800 Other</v>
          </cell>
        </row>
        <row r="336">
          <cell r="I336" t="str">
            <v>42244-Sharpe</v>
          </cell>
          <cell r="R336" t="str">
            <v>435 Tree failure from outside of ROW</v>
          </cell>
        </row>
        <row r="337">
          <cell r="I337" t="str">
            <v>6104-Pottsville</v>
          </cell>
          <cell r="R337" t="str">
            <v>630 Squirrel</v>
          </cell>
        </row>
        <row r="338">
          <cell r="I338" t="str">
            <v>3903-US 60 East Mall</v>
          </cell>
          <cell r="R338" t="str">
            <v>430 Tree failure from overhang or dead tree without ice/snow</v>
          </cell>
        </row>
        <row r="339">
          <cell r="I339" t="str">
            <v>54234-Palma</v>
          </cell>
          <cell r="R339" t="str">
            <v>300 Material or equipment fault/failure</v>
          </cell>
        </row>
        <row r="340">
          <cell r="I340" t="str">
            <v>47234-Blandville</v>
          </cell>
          <cell r="R340" t="str">
            <v>430 Tree failure from overhang or dead tree without ice/snow</v>
          </cell>
        </row>
        <row r="341">
          <cell r="I341" t="str">
            <v>51214-Symsonia</v>
          </cell>
          <cell r="R341" t="str">
            <v>710 Motor vehicle</v>
          </cell>
        </row>
        <row r="342">
          <cell r="I342" t="str">
            <v>6103-Melber</v>
          </cell>
          <cell r="R342" t="str">
            <v>100 Construction</v>
          </cell>
        </row>
        <row r="343">
          <cell r="I343" t="str">
            <v>40224-Husbands Rd</v>
          </cell>
          <cell r="R343" t="str">
            <v>630 Squirrel</v>
          </cell>
        </row>
        <row r="344">
          <cell r="I344" t="str">
            <v>40224-Husbands Rd</v>
          </cell>
          <cell r="R344" t="str">
            <v>630 Squirrel</v>
          </cell>
        </row>
        <row r="345">
          <cell r="I345" t="str">
            <v>6103-Melber</v>
          </cell>
          <cell r="R345" t="str">
            <v>100 Construction</v>
          </cell>
        </row>
        <row r="346">
          <cell r="I346" t="str">
            <v>7604-Pelican GR #1</v>
          </cell>
          <cell r="R346" t="str">
            <v>690 Animal, other</v>
          </cell>
        </row>
        <row r="347">
          <cell r="I347" t="str">
            <v>14244-Salem</v>
          </cell>
          <cell r="R347" t="str">
            <v>700 Customer-caused</v>
          </cell>
        </row>
        <row r="348">
          <cell r="I348" t="str">
            <v>51224-McNeil Lane</v>
          </cell>
          <cell r="R348" t="str">
            <v>100 Construction</v>
          </cell>
        </row>
        <row r="349">
          <cell r="I349" t="str">
            <v>4903-Cunningham</v>
          </cell>
          <cell r="R349" t="str">
            <v>500 Lightning</v>
          </cell>
        </row>
        <row r="350">
          <cell r="I350" t="str">
            <v>19224-Ragland</v>
          </cell>
          <cell r="R350" t="str">
            <v>300 Material or equipment fault/failure</v>
          </cell>
        </row>
        <row r="351">
          <cell r="I351" t="str">
            <v>3902-US 60 West</v>
          </cell>
          <cell r="R351" t="str">
            <v>600 Animal/bird</v>
          </cell>
        </row>
        <row r="352">
          <cell r="I352" t="str">
            <v>7805-Industrial Loop</v>
          </cell>
          <cell r="R352" t="str">
            <v>300 Material or equipment fault/failure</v>
          </cell>
        </row>
        <row r="353">
          <cell r="I353" t="str">
            <v>19214-Monkeys Eyebrow</v>
          </cell>
          <cell r="R353" t="str">
            <v>430 Tree failure from overhang or dead tree without ice/snow</v>
          </cell>
        </row>
        <row r="354">
          <cell r="I354" t="str">
            <v>51214-Symsonia</v>
          </cell>
          <cell r="R354" t="str">
            <v>490 Maintenance, other</v>
          </cell>
        </row>
        <row r="355">
          <cell r="I355" t="str">
            <v>28224-Woodville Rd</v>
          </cell>
          <cell r="R355" t="str">
            <v>690 Animal, other</v>
          </cell>
        </row>
        <row r="356">
          <cell r="I356" t="str">
            <v>54234-Palma</v>
          </cell>
          <cell r="R356" t="str">
            <v>630 Squirrel</v>
          </cell>
        </row>
        <row r="357">
          <cell r="I357" t="str">
            <v>26224-Oscar</v>
          </cell>
          <cell r="R357" t="str">
            <v>430 Tree failure from overhang or dead tree without ice/snow</v>
          </cell>
        </row>
        <row r="358">
          <cell r="I358" t="str">
            <v>43234-Gilbertsville</v>
          </cell>
          <cell r="R358" t="str">
            <v>490 Maintenance, other</v>
          </cell>
        </row>
        <row r="359">
          <cell r="I359" t="str">
            <v>51214-Symsonia</v>
          </cell>
          <cell r="R359" t="str">
            <v>999 Cause unknown</v>
          </cell>
        </row>
        <row r="360">
          <cell r="I360" t="str">
            <v>7604-Pelican GR #1</v>
          </cell>
          <cell r="R360" t="str">
            <v>430 Tree failure from overhang or dead tree without ice/snow</v>
          </cell>
        </row>
        <row r="361">
          <cell r="I361" t="str">
            <v>26214-Damrons</v>
          </cell>
          <cell r="R361" t="str">
            <v>110 Maintenance</v>
          </cell>
        </row>
        <row r="362">
          <cell r="I362" t="str">
            <v>3201-Smithland</v>
          </cell>
          <cell r="R362" t="str">
            <v>110 Maintenance</v>
          </cell>
        </row>
        <row r="363">
          <cell r="I363" t="str">
            <v>51224-McNeil Lane</v>
          </cell>
          <cell r="R363" t="str">
            <v>110 Maintenance</v>
          </cell>
        </row>
        <row r="364">
          <cell r="I364" t="str">
            <v>3102-US 60 East</v>
          </cell>
          <cell r="R364" t="str">
            <v>300 Material or equipment fault/failure</v>
          </cell>
        </row>
        <row r="365">
          <cell r="I365" t="str">
            <v>7802-Possum Trot</v>
          </cell>
          <cell r="R365" t="str">
            <v>690 Animal, other</v>
          </cell>
        </row>
        <row r="366">
          <cell r="I366" t="str">
            <v>3104-Ledbetter</v>
          </cell>
          <cell r="R366" t="str">
            <v>435 Tree failure from outside of ROW</v>
          </cell>
        </row>
        <row r="367">
          <cell r="I367" t="str">
            <v>45234-Vulcan1 Rock Crusher</v>
          </cell>
          <cell r="R367" t="str">
            <v>110 Maintenance</v>
          </cell>
        </row>
        <row r="368">
          <cell r="I368" t="str">
            <v>47234-Blandville</v>
          </cell>
          <cell r="R368" t="str">
            <v>110 Maintenance</v>
          </cell>
        </row>
        <row r="369">
          <cell r="I369" t="str">
            <v>6103-Melber</v>
          </cell>
          <cell r="R369" t="str">
            <v>110 Maintenance</v>
          </cell>
        </row>
        <row r="370">
          <cell r="I370" t="str">
            <v>3202-Tiline</v>
          </cell>
          <cell r="R370" t="str">
            <v>100 Construction</v>
          </cell>
        </row>
        <row r="371">
          <cell r="I371" t="str">
            <v>42234-Possum Trot</v>
          </cell>
          <cell r="R371" t="str">
            <v>630 Squirrel</v>
          </cell>
        </row>
        <row r="372">
          <cell r="I372" t="str">
            <v>42244-Sharpe</v>
          </cell>
          <cell r="R372" t="str">
            <v>630 Squirrel</v>
          </cell>
        </row>
        <row r="373">
          <cell r="I373" t="str">
            <v>28214-Hobbs Rd</v>
          </cell>
          <cell r="R373" t="str">
            <v>600 Animal/bird</v>
          </cell>
        </row>
        <row r="374">
          <cell r="I374" t="str">
            <v>7605-Averitt GR #2</v>
          </cell>
          <cell r="R374" t="str">
            <v>600 Animal/bird</v>
          </cell>
        </row>
        <row r="375">
          <cell r="I375" t="str">
            <v>43224-Calvert Heights</v>
          </cell>
          <cell r="R375" t="str">
            <v>600 Animal/bird</v>
          </cell>
        </row>
        <row r="376">
          <cell r="I376" t="str">
            <v>47214-Hinkleville</v>
          </cell>
          <cell r="R376" t="str">
            <v>600 Animal/bird</v>
          </cell>
        </row>
        <row r="377">
          <cell r="I377" t="str">
            <v>4903-Cunningham</v>
          </cell>
          <cell r="R377" t="str">
            <v>600 Animal/bird</v>
          </cell>
        </row>
        <row r="378">
          <cell r="I378" t="str">
            <v>54234-Palma</v>
          </cell>
          <cell r="R378" t="str">
            <v>300 Material or equipment fault/failure</v>
          </cell>
        </row>
        <row r="379">
          <cell r="I379" t="str">
            <v>3202-Tiline</v>
          </cell>
          <cell r="R379" t="str">
            <v>800 Other</v>
          </cell>
        </row>
        <row r="380">
          <cell r="I380" t="str">
            <v>7605-Averitt GR #2</v>
          </cell>
          <cell r="R380" t="str">
            <v>630 Squirrel</v>
          </cell>
        </row>
        <row r="381">
          <cell r="I381" t="str">
            <v>3202-Tiline</v>
          </cell>
          <cell r="R381" t="str">
            <v>110 Maintenance</v>
          </cell>
        </row>
        <row r="382">
          <cell r="I382" t="str">
            <v>47234-Blandville</v>
          </cell>
          <cell r="R382" t="str">
            <v>110 Maintenance</v>
          </cell>
        </row>
        <row r="383">
          <cell r="I383" t="str">
            <v>74224-Highland Ch Rd</v>
          </cell>
          <cell r="R383" t="str">
            <v>430 Tree failure from overhang or dead tree without ice/snow</v>
          </cell>
        </row>
        <row r="384">
          <cell r="I384" t="str">
            <v>7802-Possum Trot</v>
          </cell>
          <cell r="R384" t="str">
            <v>360 Other equipment installation/design</v>
          </cell>
        </row>
        <row r="385">
          <cell r="I385" t="str">
            <v>30244-Hwy 60 Business</v>
          </cell>
          <cell r="R385" t="str">
            <v>100 Construction</v>
          </cell>
        </row>
        <row r="386">
          <cell r="I386" t="str">
            <v>6104-Pottsville</v>
          </cell>
          <cell r="R386" t="str">
            <v>630 Squirrel</v>
          </cell>
        </row>
        <row r="387">
          <cell r="I387" t="str">
            <v>5002-Old US 45</v>
          </cell>
          <cell r="R387" t="str">
            <v>110 Maintenance</v>
          </cell>
        </row>
        <row r="388">
          <cell r="I388" t="str">
            <v>5002-Old US 45</v>
          </cell>
          <cell r="R388" t="str">
            <v>110 Maintenance</v>
          </cell>
        </row>
        <row r="389">
          <cell r="I389" t="str">
            <v>47254-Slater</v>
          </cell>
          <cell r="R389" t="str">
            <v>435 Tree failure from outside of ROW</v>
          </cell>
        </row>
        <row r="390">
          <cell r="I390" t="str">
            <v>26214-Damrons</v>
          </cell>
          <cell r="R390" t="str">
            <v>435 Tree failure from outside of ROW</v>
          </cell>
        </row>
        <row r="391">
          <cell r="I391" t="str">
            <v>4903-Cunningham</v>
          </cell>
          <cell r="R391" t="str">
            <v>500 Lightning</v>
          </cell>
        </row>
        <row r="392">
          <cell r="I392" t="str">
            <v>28224-Woodville Rd</v>
          </cell>
          <cell r="R392" t="str">
            <v>435 Tree failure from outside of ROW</v>
          </cell>
        </row>
        <row r="393">
          <cell r="I393" t="str">
            <v>28224-Woodville Rd</v>
          </cell>
          <cell r="R393" t="str">
            <v>435 Tree failure from outside of ROW</v>
          </cell>
        </row>
        <row r="394">
          <cell r="I394" t="str">
            <v>26224-Oscar</v>
          </cell>
          <cell r="R394" t="str">
            <v>999 Cause unknown</v>
          </cell>
        </row>
        <row r="395">
          <cell r="I395" t="str">
            <v>5003-Clinton Rd</v>
          </cell>
          <cell r="R395" t="str">
            <v>110 Maintenance</v>
          </cell>
        </row>
        <row r="396">
          <cell r="I396" t="str">
            <v>51224-McNeil Lane</v>
          </cell>
          <cell r="R396" t="str">
            <v>630 Squirrel</v>
          </cell>
        </row>
        <row r="397">
          <cell r="I397" t="str">
            <v>3202-Tiline</v>
          </cell>
          <cell r="R397" t="str">
            <v>999 Cause unknown</v>
          </cell>
        </row>
        <row r="398">
          <cell r="I398" t="str">
            <v>15234-Quarry</v>
          </cell>
          <cell r="R398" t="str">
            <v>690 Animal, other</v>
          </cell>
        </row>
        <row r="399">
          <cell r="I399" t="str">
            <v>41244-Walker Boat Yard</v>
          </cell>
          <cell r="R399" t="str">
            <v>435 Tree failure from outside of ROW</v>
          </cell>
        </row>
        <row r="400">
          <cell r="I400" t="str">
            <v>47224-US 286 East Gage</v>
          </cell>
          <cell r="R400" t="str">
            <v>630 Squirrel</v>
          </cell>
        </row>
        <row r="401">
          <cell r="I401" t="str">
            <v>3102-US 60 East</v>
          </cell>
          <cell r="R401" t="str">
            <v>430 Tree failure from overhang or dead tree without ice/snow</v>
          </cell>
        </row>
        <row r="402">
          <cell r="I402" t="str">
            <v>51214-Symsonia</v>
          </cell>
          <cell r="R402" t="str">
            <v>500 Lightning</v>
          </cell>
        </row>
        <row r="403">
          <cell r="I403" t="str">
            <v>26224-Oscar</v>
          </cell>
          <cell r="R403" t="str">
            <v>690 Animal, other</v>
          </cell>
        </row>
        <row r="404">
          <cell r="I404" t="str">
            <v>15224-Pinckneyville</v>
          </cell>
          <cell r="R404" t="str">
            <v>790 Public, other</v>
          </cell>
        </row>
        <row r="405">
          <cell r="I405" t="str">
            <v>7604-Pelican GR #1</v>
          </cell>
          <cell r="R405" t="str">
            <v>600 Animal/bird</v>
          </cell>
        </row>
        <row r="406">
          <cell r="I406" t="str">
            <v>45254-Vulcan 2 Hwy 62</v>
          </cell>
          <cell r="R406" t="str">
            <v>600 Animal/bird</v>
          </cell>
        </row>
        <row r="407">
          <cell r="I407" t="str">
            <v>45244-Kinder Morgan 1</v>
          </cell>
          <cell r="R407" t="str">
            <v>600 Animal/bird</v>
          </cell>
        </row>
        <row r="408">
          <cell r="I408" t="str">
            <v>42244-Sharpe</v>
          </cell>
          <cell r="R408" t="str">
            <v>630 Squirrel</v>
          </cell>
        </row>
        <row r="409">
          <cell r="I409" t="str">
            <v>42244-Sharpe</v>
          </cell>
          <cell r="R409" t="str">
            <v>630 Squirrel</v>
          </cell>
        </row>
        <row r="410">
          <cell r="I410" t="str">
            <v>42244-Sharpe</v>
          </cell>
          <cell r="R410" t="str">
            <v>999 Cause unknown</v>
          </cell>
        </row>
        <row r="411">
          <cell r="I411" t="str">
            <v>74224-Highland Ch Rd</v>
          </cell>
          <cell r="R411" t="str">
            <v>999 Cause unknown</v>
          </cell>
        </row>
        <row r="412">
          <cell r="I412" t="str">
            <v>4902-Lovelaceville</v>
          </cell>
          <cell r="R412" t="str">
            <v>630 Squirrel</v>
          </cell>
        </row>
        <row r="413">
          <cell r="I413" t="str">
            <v>6102-US 45 Folsomdale</v>
          </cell>
          <cell r="R413" t="str">
            <v>999 Cause unknown</v>
          </cell>
        </row>
        <row r="414">
          <cell r="I414" t="str">
            <v>5002-Old US 45</v>
          </cell>
          <cell r="R414" t="str">
            <v>100 Construction</v>
          </cell>
        </row>
        <row r="415">
          <cell r="I415" t="str">
            <v>3202-Tiline</v>
          </cell>
          <cell r="R415" t="str">
            <v>110 Maintenance</v>
          </cell>
        </row>
        <row r="416">
          <cell r="I416" t="str">
            <v>40224-Husbands Rd</v>
          </cell>
          <cell r="R416" t="str">
            <v>110 Maintenance</v>
          </cell>
        </row>
        <row r="417">
          <cell r="I417" t="str">
            <v>3202-Tiline</v>
          </cell>
          <cell r="R417" t="str">
            <v>110 Maintenance</v>
          </cell>
        </row>
        <row r="418">
          <cell r="I418" t="str">
            <v>7605-Averitt GR #2</v>
          </cell>
          <cell r="R418" t="str">
            <v>110 Maintenance</v>
          </cell>
        </row>
        <row r="419">
          <cell r="I419" t="str">
            <v>14244-Salem</v>
          </cell>
          <cell r="R419" t="str">
            <v>800 Other</v>
          </cell>
        </row>
        <row r="420">
          <cell r="I420" t="str">
            <v>6104-Pottsville</v>
          </cell>
          <cell r="R420" t="str">
            <v>110 Maintenance</v>
          </cell>
        </row>
        <row r="421">
          <cell r="I421" t="str">
            <v>40234-Lydon Rd</v>
          </cell>
          <cell r="R421" t="str">
            <v>800 Other</v>
          </cell>
        </row>
        <row r="422">
          <cell r="I422" t="str">
            <v>74214-Olivet Ch Rd</v>
          </cell>
          <cell r="R422" t="str">
            <v>110 Maintenance</v>
          </cell>
        </row>
        <row r="423">
          <cell r="I423" t="str">
            <v>7802-Possum Trot</v>
          </cell>
          <cell r="R423" t="str">
            <v>100 Construction</v>
          </cell>
        </row>
        <row r="424">
          <cell r="I424" t="str">
            <v>47244-Wickliffe</v>
          </cell>
          <cell r="R424" t="str">
            <v>790 Public, other</v>
          </cell>
        </row>
        <row r="425">
          <cell r="I425" t="str">
            <v>4902-Lovelaceville</v>
          </cell>
          <cell r="R425" t="str">
            <v>300 Material or equipment fault/failure</v>
          </cell>
        </row>
        <row r="426">
          <cell r="I426" t="str">
            <v>7805-Industrial Loop</v>
          </cell>
          <cell r="R426" t="str">
            <v>710 Motor vehicle</v>
          </cell>
        </row>
        <row r="427">
          <cell r="I427" t="str">
            <v>5002-Old US 45</v>
          </cell>
          <cell r="R427" t="str">
            <v>110 Maintenance</v>
          </cell>
        </row>
        <row r="428">
          <cell r="I428" t="str">
            <v>05254-Lola</v>
          </cell>
          <cell r="R428" t="str">
            <v>999 Cause unknown</v>
          </cell>
        </row>
        <row r="429">
          <cell r="I429" t="str">
            <v>14254-Smithland</v>
          </cell>
          <cell r="R429" t="str">
            <v>500 Lightning</v>
          </cell>
        </row>
        <row r="430">
          <cell r="I430" t="str">
            <v>3102-US 60 East</v>
          </cell>
          <cell r="R430" t="str">
            <v>999 Cause unknown</v>
          </cell>
        </row>
        <row r="431">
          <cell r="I431" t="str">
            <v>47254-Slater</v>
          </cell>
          <cell r="R431" t="str">
            <v>500 Lightning</v>
          </cell>
        </row>
        <row r="432">
          <cell r="I432" t="str">
            <v>42214-Proform</v>
          </cell>
          <cell r="R432" t="str">
            <v>300 Material or equipment fault/failure</v>
          </cell>
        </row>
        <row r="433">
          <cell r="I433" t="str">
            <v>42214-Proform</v>
          </cell>
          <cell r="R433" t="str">
            <v>300 Material or equipment fault/failure</v>
          </cell>
        </row>
        <row r="434">
          <cell r="I434" t="str">
            <v>42214-Proform</v>
          </cell>
          <cell r="R434" t="str">
            <v>300 Material or equipment fault/failure</v>
          </cell>
        </row>
        <row r="435">
          <cell r="I435" t="str">
            <v>40244-Clarkline Rd</v>
          </cell>
          <cell r="R435" t="str">
            <v>110 Maintenance</v>
          </cell>
        </row>
        <row r="436">
          <cell r="I436" t="str">
            <v>42214-Proform</v>
          </cell>
          <cell r="R436" t="str">
            <v>630 Squirrel</v>
          </cell>
        </row>
        <row r="437">
          <cell r="I437" t="str">
            <v>51214-Symsonia</v>
          </cell>
          <cell r="R437" t="str">
            <v>630 Squirrel</v>
          </cell>
        </row>
        <row r="438">
          <cell r="I438" t="str">
            <v>3102-US 60 East</v>
          </cell>
          <cell r="R438" t="str">
            <v>630 Squirrel</v>
          </cell>
        </row>
        <row r="439">
          <cell r="I439" t="str">
            <v>3902-US 60 West</v>
          </cell>
          <cell r="R439" t="str">
            <v>630 Squirrel</v>
          </cell>
        </row>
        <row r="440">
          <cell r="I440" t="str">
            <v>3901-Airport</v>
          </cell>
          <cell r="R440" t="str">
            <v>630 Squirrel</v>
          </cell>
        </row>
        <row r="441">
          <cell r="I441" t="str">
            <v>7803-Hwy 95</v>
          </cell>
          <cell r="R441" t="str">
            <v>630 Squirrel</v>
          </cell>
        </row>
        <row r="442">
          <cell r="I442" t="str">
            <v>54234-Palma</v>
          </cell>
          <cell r="R442" t="str">
            <v>999 Cause unknown</v>
          </cell>
        </row>
        <row r="443">
          <cell r="I443" t="str">
            <v>28214-Hobbs Rd</v>
          </cell>
          <cell r="R443" t="str">
            <v>999 Cause unknown</v>
          </cell>
        </row>
        <row r="444">
          <cell r="I444" t="str">
            <v>47244-Wickliffe</v>
          </cell>
          <cell r="R444" t="str">
            <v>630 Squirrel</v>
          </cell>
        </row>
        <row r="445">
          <cell r="I445" t="str">
            <v>28224-Woodville Rd</v>
          </cell>
          <cell r="R445" t="str">
            <v>430 Tree failure from overhang or dead tree without ice/snow</v>
          </cell>
        </row>
        <row r="446">
          <cell r="I446" t="str">
            <v>2901-High Point</v>
          </cell>
          <cell r="R446" t="str">
            <v>420 Tree growth</v>
          </cell>
        </row>
        <row r="447">
          <cell r="I447" t="str">
            <v>3104-Ledbetter</v>
          </cell>
          <cell r="R447" t="str">
            <v>800 Other</v>
          </cell>
        </row>
        <row r="448">
          <cell r="I448" t="str">
            <v>4903-Cunningham</v>
          </cell>
          <cell r="R448" t="str">
            <v>630 Squirrel</v>
          </cell>
        </row>
        <row r="449">
          <cell r="I449" t="str">
            <v>7602-Smithland</v>
          </cell>
          <cell r="R449" t="str">
            <v>999 Cause unknown</v>
          </cell>
        </row>
        <row r="450">
          <cell r="I450" t="str">
            <v>28214-Hobbs Rd</v>
          </cell>
          <cell r="R450" t="str">
            <v>600 Animal/bird</v>
          </cell>
        </row>
        <row r="451">
          <cell r="I451" t="str">
            <v>66214-Draffenville</v>
          </cell>
          <cell r="R451" t="str">
            <v>110 Maintenance</v>
          </cell>
        </row>
        <row r="452">
          <cell r="I452" t="str">
            <v>74214-Olivet Ch Rd</v>
          </cell>
          <cell r="R452" t="str">
            <v>110 Maintenance</v>
          </cell>
        </row>
        <row r="453">
          <cell r="I453" t="str">
            <v>05254-Lola</v>
          </cell>
          <cell r="R453" t="str">
            <v>999 Cause unknown</v>
          </cell>
        </row>
        <row r="454">
          <cell r="I454" t="str">
            <v>3102-US 60 East</v>
          </cell>
          <cell r="R454" t="str">
            <v>100 Construction</v>
          </cell>
        </row>
        <row r="455">
          <cell r="I455" t="str">
            <v>54214-Hwy 95</v>
          </cell>
          <cell r="R455" t="str">
            <v>100 Construction</v>
          </cell>
        </row>
        <row r="456">
          <cell r="I456" t="str">
            <v>74214-Olivet Ch Rd</v>
          </cell>
          <cell r="R456" t="str">
            <v>100 Construction</v>
          </cell>
        </row>
        <row r="457">
          <cell r="I457" t="str">
            <v>28224-Woodville Rd</v>
          </cell>
          <cell r="R457" t="str">
            <v>430 Tree failure from overhang or dead tree without ice/snow</v>
          </cell>
        </row>
        <row r="458">
          <cell r="I458" t="str">
            <v>43224-Calvert Heights</v>
          </cell>
          <cell r="R458" t="str">
            <v>100 Construction</v>
          </cell>
        </row>
        <row r="459">
          <cell r="I459" t="str">
            <v>54234-Palma</v>
          </cell>
          <cell r="R459" t="str">
            <v>500 Lightning</v>
          </cell>
        </row>
        <row r="460">
          <cell r="I460" t="str">
            <v>3902-US 60 West</v>
          </cell>
          <cell r="R460" t="str">
            <v>999 Cause unknown</v>
          </cell>
        </row>
        <row r="461">
          <cell r="I461" t="str">
            <v>3204-Mitchell Store</v>
          </cell>
          <cell r="R461" t="str">
            <v>110 Maintenance</v>
          </cell>
        </row>
        <row r="462">
          <cell r="I462" t="str">
            <v>2901-High Point</v>
          </cell>
          <cell r="R462" t="str">
            <v>999 Cause unknown</v>
          </cell>
        </row>
        <row r="463">
          <cell r="I463" t="str">
            <v>51224-McNeil Lane</v>
          </cell>
          <cell r="R463" t="str">
            <v>800 Other</v>
          </cell>
        </row>
        <row r="464">
          <cell r="I464" t="str">
            <v>47224-US 286 East Gage</v>
          </cell>
          <cell r="R464" t="str">
            <v>999 Cause unknown</v>
          </cell>
        </row>
        <row r="465">
          <cell r="I465" t="str">
            <v>7803-Hwy 95</v>
          </cell>
          <cell r="R465" t="str">
            <v>630 Squirrel</v>
          </cell>
        </row>
        <row r="466">
          <cell r="I466" t="str">
            <v>7703-Walmart</v>
          </cell>
          <cell r="R466" t="str">
            <v>300 Material or equipment fault/failure</v>
          </cell>
        </row>
        <row r="467">
          <cell r="I467" t="str">
            <v>66214-Draffenville</v>
          </cell>
          <cell r="R467" t="str">
            <v>100 Construction</v>
          </cell>
        </row>
        <row r="468">
          <cell r="I468" t="str">
            <v>3102-US 60 East</v>
          </cell>
          <cell r="R468" t="str">
            <v>100 Construction</v>
          </cell>
        </row>
        <row r="469">
          <cell r="I469" t="str">
            <v>54234-Palma</v>
          </cell>
          <cell r="R469" t="str">
            <v>100 Construction</v>
          </cell>
        </row>
        <row r="470">
          <cell r="I470" t="str">
            <v>66214-Draffenville</v>
          </cell>
          <cell r="R470" t="str">
            <v>430 Tree failure from overhang or dead tree without ice/snow</v>
          </cell>
        </row>
        <row r="471">
          <cell r="I471" t="str">
            <v>5002-Old US 45</v>
          </cell>
          <cell r="R471" t="str">
            <v>430 Tree failure from overhang or dead tree without ice/snow</v>
          </cell>
        </row>
        <row r="472">
          <cell r="I472" t="str">
            <v>5002-Old US 45</v>
          </cell>
          <cell r="R472" t="str">
            <v>430 Tree failure from overhang or dead tree without ice/snow</v>
          </cell>
        </row>
        <row r="473">
          <cell r="I473" t="str">
            <v>66214-Draffenville</v>
          </cell>
          <cell r="R473" t="str">
            <v>100 Construction</v>
          </cell>
        </row>
        <row r="474">
          <cell r="I474" t="str">
            <v>7802-Possum Trot</v>
          </cell>
          <cell r="R474" t="str">
            <v>999 Cause unknown</v>
          </cell>
        </row>
        <row r="475">
          <cell r="I475" t="str">
            <v>5001-Browns Plating</v>
          </cell>
          <cell r="R475" t="str">
            <v>630 Squirrel</v>
          </cell>
        </row>
        <row r="476">
          <cell r="I476" t="str">
            <v>54234-Palma</v>
          </cell>
          <cell r="R476" t="str">
            <v>110 Maintenance</v>
          </cell>
        </row>
        <row r="477">
          <cell r="I477" t="str">
            <v>54234-Palma</v>
          </cell>
          <cell r="R477" t="str">
            <v>110 Maintenance</v>
          </cell>
        </row>
        <row r="478">
          <cell r="I478" t="str">
            <v>19224-Ragland</v>
          </cell>
          <cell r="R478" t="str">
            <v>999 Cause unknown</v>
          </cell>
        </row>
        <row r="479">
          <cell r="I479" t="str">
            <v>28234-Kelley Rd</v>
          </cell>
          <cell r="R479" t="str">
            <v>630 Squirrel</v>
          </cell>
        </row>
        <row r="480">
          <cell r="I480" t="str">
            <v>3204-Mitchell Store</v>
          </cell>
          <cell r="R480" t="str">
            <v>690 Animal, other</v>
          </cell>
        </row>
        <row r="481">
          <cell r="I481" t="str">
            <v>43214-Hwy 95</v>
          </cell>
          <cell r="R481" t="str">
            <v>999 Cause unknown</v>
          </cell>
        </row>
        <row r="482">
          <cell r="I482" t="str">
            <v>51214-Symsonia</v>
          </cell>
          <cell r="R482" t="str">
            <v>430 Tree failure from overhang or dead tree without ice/snow</v>
          </cell>
        </row>
        <row r="483">
          <cell r="I483" t="str">
            <v>3901-Airport</v>
          </cell>
          <cell r="R483" t="str">
            <v>430 Tree failure from overhang or dead tree without ice/snow</v>
          </cell>
        </row>
        <row r="484">
          <cell r="I484" t="str">
            <v>28224-Woodville Rd</v>
          </cell>
          <cell r="R484" t="str">
            <v>630 Squirrel</v>
          </cell>
        </row>
        <row r="485">
          <cell r="I485" t="str">
            <v>47254-Slater</v>
          </cell>
          <cell r="R485" t="str">
            <v>420 Tree growth</v>
          </cell>
        </row>
        <row r="486">
          <cell r="I486" t="str">
            <v>26224-Oscar</v>
          </cell>
          <cell r="R486" t="str">
            <v>300 Material or equipment fault/failure</v>
          </cell>
        </row>
        <row r="487">
          <cell r="I487" t="str">
            <v>6101-Lowes</v>
          </cell>
          <cell r="R487" t="str">
            <v>999 Cause unknown</v>
          </cell>
        </row>
        <row r="488">
          <cell r="I488" t="str">
            <v>40244-Clarkline Rd</v>
          </cell>
          <cell r="R488" t="str">
            <v>690 Animal, other</v>
          </cell>
        </row>
        <row r="489">
          <cell r="I489" t="str">
            <v>54234-Palma</v>
          </cell>
          <cell r="R489" t="str">
            <v>630 Squirrel</v>
          </cell>
        </row>
        <row r="490">
          <cell r="I490" t="str">
            <v>28224-Woodville Rd</v>
          </cell>
          <cell r="R490" t="str">
            <v>420 Tree growth</v>
          </cell>
        </row>
        <row r="491">
          <cell r="I491" t="str">
            <v>3204-Mitchell Store</v>
          </cell>
          <cell r="R491" t="str">
            <v>110 Maintenance</v>
          </cell>
        </row>
        <row r="492">
          <cell r="I492" t="str">
            <v>74224-Highland Ch Rd</v>
          </cell>
          <cell r="R492" t="str">
            <v>999 Cause unknown</v>
          </cell>
        </row>
        <row r="493">
          <cell r="I493" t="str">
            <v>7605-Averitt GR #2</v>
          </cell>
          <cell r="R493" t="str">
            <v>710 Motor vehicle</v>
          </cell>
        </row>
        <row r="494">
          <cell r="I494" t="str">
            <v>3202-Tiline</v>
          </cell>
          <cell r="R494" t="str">
            <v>300 Material or equipment fault/failure</v>
          </cell>
        </row>
        <row r="495">
          <cell r="I495" t="str">
            <v>19224-Ragland</v>
          </cell>
          <cell r="R495" t="str">
            <v>999 Cause unknown</v>
          </cell>
        </row>
        <row r="496">
          <cell r="I496" t="str">
            <v>19224-Ragland</v>
          </cell>
          <cell r="R496" t="str">
            <v>500 Lightning</v>
          </cell>
        </row>
        <row r="497">
          <cell r="I497" t="str">
            <v>2901-High Point</v>
          </cell>
          <cell r="R497" t="str">
            <v>600 Animal/bird</v>
          </cell>
        </row>
        <row r="498">
          <cell r="I498" t="str">
            <v>7605-Averitt GR #2</v>
          </cell>
          <cell r="R498" t="str">
            <v>600 Animal/bird</v>
          </cell>
        </row>
        <row r="499">
          <cell r="I499" t="str">
            <v>14254-Smithland</v>
          </cell>
          <cell r="R499" t="str">
            <v>999 Cause unknown</v>
          </cell>
        </row>
        <row r="500">
          <cell r="I500" t="str">
            <v>51214-Symsonia</v>
          </cell>
          <cell r="R500" t="str">
            <v>630 Squirrel</v>
          </cell>
        </row>
        <row r="501">
          <cell r="I501" t="str">
            <v>6104-Pottsville</v>
          </cell>
          <cell r="R501" t="str">
            <v>630 Squirrel</v>
          </cell>
        </row>
        <row r="502">
          <cell r="I502" t="str">
            <v>74224-Highland Ch Rd</v>
          </cell>
          <cell r="R502" t="str">
            <v>110 Maintenance</v>
          </cell>
        </row>
        <row r="503">
          <cell r="I503" t="str">
            <v>7605-Averitt GR #2</v>
          </cell>
          <cell r="R503" t="str">
            <v>490 Maintenance, other</v>
          </cell>
        </row>
        <row r="504">
          <cell r="I504" t="str">
            <v>74224-Highland Ch Rd</v>
          </cell>
          <cell r="R504" t="str">
            <v>110 Maintenance</v>
          </cell>
        </row>
        <row r="505">
          <cell r="I505" t="str">
            <v>66214-Draffenville</v>
          </cell>
          <cell r="R505" t="str">
            <v>110 Maintenance</v>
          </cell>
        </row>
        <row r="506">
          <cell r="I506" t="str">
            <v>74224-Highland Ch Rd</v>
          </cell>
          <cell r="R506" t="str">
            <v>110 Maintenance</v>
          </cell>
        </row>
        <row r="507">
          <cell r="I507" t="str">
            <v>43224-Calvert Heights</v>
          </cell>
          <cell r="R507" t="str">
            <v>630 Squirrel</v>
          </cell>
        </row>
        <row r="508">
          <cell r="I508" t="str">
            <v>30244-Hwy 60 Business</v>
          </cell>
          <cell r="R508" t="str">
            <v>800 Other</v>
          </cell>
        </row>
        <row r="509">
          <cell r="I509" t="str">
            <v>6104-Pottsville</v>
          </cell>
          <cell r="R509" t="str">
            <v>600 Animal/bird</v>
          </cell>
        </row>
        <row r="510">
          <cell r="I510" t="str">
            <v>43224-Calvert Heights</v>
          </cell>
          <cell r="R510" t="str">
            <v>630 Squirrel</v>
          </cell>
        </row>
        <row r="511">
          <cell r="I511" t="str">
            <v>43214-Hwy 95</v>
          </cell>
          <cell r="R511" t="str">
            <v>700 Customer-caused</v>
          </cell>
        </row>
        <row r="512">
          <cell r="I512" t="str">
            <v>42244-Sharpe</v>
          </cell>
          <cell r="R512" t="str">
            <v>700 Customer-caused</v>
          </cell>
        </row>
        <row r="513">
          <cell r="I513" t="str">
            <v>47214-Hinkleville</v>
          </cell>
          <cell r="R513" t="str">
            <v>600 Animal/bird</v>
          </cell>
        </row>
        <row r="514">
          <cell r="I514" t="str">
            <v>40224-Husbands Rd</v>
          </cell>
          <cell r="R514" t="str">
            <v>630 Squirrel</v>
          </cell>
        </row>
        <row r="515">
          <cell r="I515" t="str">
            <v>7605-Averitt GR #2</v>
          </cell>
          <cell r="R515" t="str">
            <v>710 Motor vehicle</v>
          </cell>
        </row>
        <row r="516">
          <cell r="I516" t="str">
            <v>05244-Carrsville</v>
          </cell>
          <cell r="R516" t="str">
            <v>430 Tree failure from overhang or dead tree without ice/snow</v>
          </cell>
        </row>
        <row r="517">
          <cell r="I517" t="str">
            <v>7605-Averitt GR #2</v>
          </cell>
          <cell r="R517" t="str">
            <v>710 Motor vehicle</v>
          </cell>
        </row>
        <row r="518">
          <cell r="I518" t="str">
            <v>3104-Ledbetter</v>
          </cell>
          <cell r="R518" t="str">
            <v>490 Maintenance, other</v>
          </cell>
        </row>
        <row r="519">
          <cell r="I519" t="str">
            <v>40234-Lydon Rd</v>
          </cell>
          <cell r="R519" t="str">
            <v>700 Customer-caused</v>
          </cell>
        </row>
        <row r="520">
          <cell r="I520" t="str">
            <v>5003-Clinton Rd</v>
          </cell>
          <cell r="R520" t="str">
            <v>600 Animal/bird</v>
          </cell>
        </row>
        <row r="521">
          <cell r="I521" t="str">
            <v>42244-Sharpe</v>
          </cell>
          <cell r="R521" t="str">
            <v>630 Squirrel</v>
          </cell>
        </row>
        <row r="522">
          <cell r="I522" t="str">
            <v>3901-Airport</v>
          </cell>
          <cell r="R522" t="str">
            <v>490 Maintenance, other</v>
          </cell>
        </row>
        <row r="523">
          <cell r="I523" t="str">
            <v>51254-Bonds Rd</v>
          </cell>
          <cell r="R523" t="str">
            <v>740 Public cuts tree</v>
          </cell>
        </row>
        <row r="524">
          <cell r="I524" t="str">
            <v>74214-Olivet Ch Rd</v>
          </cell>
          <cell r="R524" t="str">
            <v>100 Construction</v>
          </cell>
        </row>
        <row r="525">
          <cell r="I525" t="str">
            <v>7802-Possum Trot</v>
          </cell>
          <cell r="R525" t="str">
            <v>100 Construction</v>
          </cell>
        </row>
        <row r="526">
          <cell r="I526" t="str">
            <v>5003-Clinton Rd</v>
          </cell>
          <cell r="R526" t="str">
            <v>430 Tree failure from overhang or dead tree without ice/snow</v>
          </cell>
        </row>
        <row r="527">
          <cell r="I527" t="str">
            <v>3904-Roy Lee Rd</v>
          </cell>
          <cell r="R527" t="str">
            <v>999 Cause unknown</v>
          </cell>
        </row>
        <row r="528">
          <cell r="I528" t="str">
            <v>5003-Clinton Rd</v>
          </cell>
          <cell r="R528" t="str">
            <v>430 Tree failure from overhang or dead tree without ice/snow</v>
          </cell>
        </row>
        <row r="529">
          <cell r="I529" t="str">
            <v>30224-Conrad Heights</v>
          </cell>
          <cell r="R529" t="str">
            <v>490 Maintenance, other</v>
          </cell>
        </row>
        <row r="530">
          <cell r="I530" t="str">
            <v>54234-Palma</v>
          </cell>
          <cell r="R530" t="str">
            <v>100 Construction</v>
          </cell>
        </row>
        <row r="531">
          <cell r="I531" t="str">
            <v>6101-Lowes</v>
          </cell>
          <cell r="R531" t="str">
            <v>500 Lightning</v>
          </cell>
        </row>
        <row r="532">
          <cell r="I532" t="str">
            <v>3104-Ledbetter</v>
          </cell>
          <cell r="R532" t="str">
            <v>490 Maintenance, other</v>
          </cell>
        </row>
        <row r="533">
          <cell r="I533" t="str">
            <v>3104-Ledbetter</v>
          </cell>
          <cell r="R533" t="str">
            <v>500 Lightning</v>
          </cell>
        </row>
        <row r="534">
          <cell r="I534" t="str">
            <v>3202-Tiline</v>
          </cell>
          <cell r="R534" t="str">
            <v>500 Lightning</v>
          </cell>
        </row>
        <row r="535">
          <cell r="I535" t="str">
            <v>14254-Smithland</v>
          </cell>
          <cell r="R535" t="str">
            <v>500 Lightning</v>
          </cell>
        </row>
        <row r="536">
          <cell r="I536" t="str">
            <v>3202-Tiline</v>
          </cell>
          <cell r="R536" t="str">
            <v>430 Tree failure from overhang or dead tree without ice/snow</v>
          </cell>
        </row>
        <row r="537">
          <cell r="I537" t="str">
            <v>51244-Freemont</v>
          </cell>
          <cell r="R537" t="str">
            <v>430 Tree failure from overhang or dead tree without ice/snow</v>
          </cell>
        </row>
        <row r="538">
          <cell r="I538" t="str">
            <v>79224-Express</v>
          </cell>
          <cell r="R538" t="str">
            <v>630 Squirrel</v>
          </cell>
        </row>
        <row r="539">
          <cell r="I539" t="str">
            <v>28224-Woodville Rd</v>
          </cell>
          <cell r="R539" t="str">
            <v>420 Tree growth</v>
          </cell>
        </row>
        <row r="540">
          <cell r="I540" t="str">
            <v>47244-Wickliffe</v>
          </cell>
          <cell r="R540" t="str">
            <v>430 Tree failure from overhang or dead tree without ice/snow</v>
          </cell>
        </row>
        <row r="541">
          <cell r="I541" t="str">
            <v>26214-Damrons</v>
          </cell>
          <cell r="R541" t="str">
            <v>435 Tree failure from outside of ROW</v>
          </cell>
        </row>
        <row r="542">
          <cell r="I542" t="str">
            <v>7605-Averitt GR #2</v>
          </cell>
          <cell r="R542" t="str">
            <v>430 Tree failure from overhang or dead tree without ice/snow</v>
          </cell>
        </row>
        <row r="543">
          <cell r="I543" t="str">
            <v>43214-Hwy 95</v>
          </cell>
          <cell r="R543" t="str">
            <v>435 Tree failure from outside of ROW</v>
          </cell>
        </row>
        <row r="544">
          <cell r="I544" t="str">
            <v>7605-Averitt GR #2</v>
          </cell>
          <cell r="R544" t="str">
            <v>430 Tree failure from overhang or dead tree without ice/snow</v>
          </cell>
        </row>
        <row r="545">
          <cell r="I545" t="str">
            <v>7602-Smithland</v>
          </cell>
          <cell r="R545" t="str">
            <v>500 Lightning</v>
          </cell>
        </row>
        <row r="546">
          <cell r="I546" t="str">
            <v>3204-Mitchell Store</v>
          </cell>
          <cell r="R546" t="str">
            <v>500 Lightning</v>
          </cell>
        </row>
        <row r="547">
          <cell r="I547" t="str">
            <v>3202-Tiline</v>
          </cell>
          <cell r="R547" t="str">
            <v>300 Material or equipment fault/failure</v>
          </cell>
        </row>
        <row r="548">
          <cell r="I548" t="str">
            <v>7604-Pelican GR #1</v>
          </cell>
          <cell r="R548" t="str">
            <v>430 Tree failure from overhang or dead tree without ice/snow</v>
          </cell>
        </row>
        <row r="549">
          <cell r="I549" t="str">
            <v>3202-Tiline</v>
          </cell>
          <cell r="R549" t="str">
            <v>630 Squirrel</v>
          </cell>
        </row>
        <row r="550">
          <cell r="I550" t="str">
            <v>7805-Industrial Loop</v>
          </cell>
          <cell r="R550" t="str">
            <v>999 Cause unknown</v>
          </cell>
        </row>
        <row r="551">
          <cell r="I551" t="str">
            <v>3202-Tiline</v>
          </cell>
          <cell r="R551" t="str">
            <v>300 Material or equipment fault/failure</v>
          </cell>
        </row>
        <row r="552">
          <cell r="I552" t="str">
            <v>3202-Tiline</v>
          </cell>
          <cell r="R552" t="str">
            <v>430 Tree failure from overhang or dead tree without ice/snow</v>
          </cell>
        </row>
        <row r="553">
          <cell r="I553" t="str">
            <v>7602-Smithland</v>
          </cell>
          <cell r="R553" t="str">
            <v>800 Other</v>
          </cell>
        </row>
        <row r="554">
          <cell r="I554" t="str">
            <v>30244-Hwy 60 Business</v>
          </cell>
          <cell r="R554" t="str">
            <v>600 Animal/bird</v>
          </cell>
        </row>
        <row r="555">
          <cell r="I555" t="str">
            <v>3104-Ledbetter</v>
          </cell>
          <cell r="R555" t="str">
            <v>630 Squirrel</v>
          </cell>
        </row>
        <row r="556">
          <cell r="I556" t="str">
            <v>47214-Hinkleville</v>
          </cell>
          <cell r="R556" t="str">
            <v>800 Other</v>
          </cell>
        </row>
        <row r="557">
          <cell r="I557" t="str">
            <v>42244-Sharpe</v>
          </cell>
          <cell r="R557" t="str">
            <v>999 Cause unknown</v>
          </cell>
        </row>
        <row r="558">
          <cell r="I558" t="str">
            <v>47244-Wickliffe</v>
          </cell>
          <cell r="R558" t="str">
            <v>300 Material or equipment fault/failure</v>
          </cell>
        </row>
        <row r="559">
          <cell r="I559" t="str">
            <v>3202-Tiline</v>
          </cell>
          <cell r="R559" t="str">
            <v>630 Squirrel</v>
          </cell>
        </row>
        <row r="560">
          <cell r="I560" t="str">
            <v>3901-Airport</v>
          </cell>
          <cell r="R560" t="str">
            <v>500 Lightning</v>
          </cell>
        </row>
        <row r="561">
          <cell r="I561" t="str">
            <v>43224-Calvert Heights</v>
          </cell>
          <cell r="R561" t="str">
            <v>999 Cause unknown</v>
          </cell>
        </row>
        <row r="562">
          <cell r="I562" t="str">
            <v>54234-Palma</v>
          </cell>
          <cell r="R562" t="str">
            <v>630 Squirrel</v>
          </cell>
        </row>
        <row r="563">
          <cell r="I563" t="str">
            <v>28214-Hobbs Rd</v>
          </cell>
          <cell r="R563" t="str">
            <v>600 Animal/bird</v>
          </cell>
        </row>
        <row r="564">
          <cell r="I564" t="str">
            <v>4902-Lovelaceville</v>
          </cell>
          <cell r="R564" t="str">
            <v>300 Material or equipment fault/failure</v>
          </cell>
        </row>
        <row r="565">
          <cell r="I565" t="str">
            <v>51224-McNeil Lane</v>
          </cell>
          <cell r="R565" t="str">
            <v>630 Squirrel</v>
          </cell>
        </row>
        <row r="566">
          <cell r="I566" t="str">
            <v>74234-Info Age Park</v>
          </cell>
          <cell r="R566" t="str">
            <v>300 Material or equipment fault/failure</v>
          </cell>
        </row>
        <row r="567">
          <cell r="I567" t="str">
            <v>74234-Info Age Park</v>
          </cell>
          <cell r="R567" t="str">
            <v>300 Material or equipment fault/failure</v>
          </cell>
        </row>
        <row r="568">
          <cell r="I568" t="str">
            <v>74224-Highland Ch Rd</v>
          </cell>
          <cell r="R568" t="str">
            <v>110 Maintenance</v>
          </cell>
        </row>
        <row r="569">
          <cell r="I569" t="str">
            <v>3903-US 60 East Mall</v>
          </cell>
          <cell r="R569" t="str">
            <v>300 Material or equipment fault/failure</v>
          </cell>
        </row>
        <row r="570">
          <cell r="I570" t="str">
            <v>3104-Ledbetter</v>
          </cell>
          <cell r="R570" t="str">
            <v>110 Maintenance</v>
          </cell>
        </row>
        <row r="571">
          <cell r="I571" t="str">
            <v>2901-High Point</v>
          </cell>
          <cell r="R571" t="str">
            <v>420 Tree growth</v>
          </cell>
        </row>
        <row r="572">
          <cell r="I572" t="str">
            <v>43224-Calvert Heights</v>
          </cell>
          <cell r="R572" t="str">
            <v>630 Squirrel</v>
          </cell>
        </row>
        <row r="573">
          <cell r="I573" t="str">
            <v>74224-Highland Ch Rd</v>
          </cell>
          <cell r="R573" t="str">
            <v>110 Maintenance</v>
          </cell>
        </row>
        <row r="574">
          <cell r="I574" t="str">
            <v>74224-Highland Ch Rd</v>
          </cell>
          <cell r="R574" t="str">
            <v>490 Maintenance, other</v>
          </cell>
        </row>
        <row r="575">
          <cell r="I575" t="str">
            <v>74224-Highland Ch Rd</v>
          </cell>
          <cell r="R575" t="str">
            <v>110 Maintenance</v>
          </cell>
        </row>
        <row r="576">
          <cell r="I576" t="str">
            <v>74224-Highland Ch Rd</v>
          </cell>
          <cell r="R576" t="str">
            <v>110 Maintenance</v>
          </cell>
        </row>
        <row r="577">
          <cell r="I577" t="str">
            <v>54234-Palma</v>
          </cell>
          <cell r="R577" t="str">
            <v>110 Maintenance</v>
          </cell>
        </row>
        <row r="578">
          <cell r="I578" t="str">
            <v>74224-Highland Ch Rd</v>
          </cell>
          <cell r="R578" t="str">
            <v>110 Maintenance</v>
          </cell>
        </row>
        <row r="579">
          <cell r="I579" t="str">
            <v>74224-Highland Ch Rd</v>
          </cell>
          <cell r="R579" t="str">
            <v>110 Maintenance</v>
          </cell>
        </row>
        <row r="580">
          <cell r="I580" t="str">
            <v>74224-Highland Ch Rd</v>
          </cell>
          <cell r="R580" t="str">
            <v>110 Maintenance</v>
          </cell>
        </row>
        <row r="581">
          <cell r="I581" t="str">
            <v>4901-Blandville</v>
          </cell>
          <cell r="R581" t="str">
            <v>999 Cause unknown</v>
          </cell>
        </row>
        <row r="582">
          <cell r="I582" t="str">
            <v>4901-Blandville</v>
          </cell>
          <cell r="R582" t="str">
            <v>999 Cause unknown</v>
          </cell>
        </row>
        <row r="583">
          <cell r="I583" t="str">
            <v>4901-Blandville</v>
          </cell>
          <cell r="R583" t="str">
            <v>999 Cause unknown</v>
          </cell>
        </row>
        <row r="584">
          <cell r="I584" t="str">
            <v>74224-Highland Ch Rd</v>
          </cell>
          <cell r="R584" t="str">
            <v>100 Construction</v>
          </cell>
        </row>
        <row r="585">
          <cell r="I585" t="str">
            <v>14244-Salem</v>
          </cell>
          <cell r="R585" t="str">
            <v>999 Cause unknown</v>
          </cell>
        </row>
        <row r="586">
          <cell r="I586" t="str">
            <v>19224-Ragland</v>
          </cell>
          <cell r="R586" t="str">
            <v>100 Construction</v>
          </cell>
        </row>
        <row r="587">
          <cell r="I587" t="str">
            <v>54234-Palma</v>
          </cell>
          <cell r="R587" t="str">
            <v>300 Material or equipment fault/failure</v>
          </cell>
        </row>
        <row r="588">
          <cell r="I588" t="str">
            <v>42214-Proform</v>
          </cell>
          <cell r="R588" t="str">
            <v>630 Squirrel</v>
          </cell>
        </row>
        <row r="589">
          <cell r="I589" t="str">
            <v>54214-Hwy 95</v>
          </cell>
          <cell r="R589" t="str">
            <v>100 Construction</v>
          </cell>
        </row>
        <row r="590">
          <cell r="I590" t="str">
            <v>47224-US 286 East Gage</v>
          </cell>
          <cell r="R590" t="str">
            <v>999 Cause unknown</v>
          </cell>
        </row>
        <row r="591">
          <cell r="I591" t="str">
            <v>7805-Industrial Loop</v>
          </cell>
          <cell r="R591" t="str">
            <v>715 Farming Equipment</v>
          </cell>
        </row>
        <row r="592">
          <cell r="I592" t="str">
            <v>14244-Salem</v>
          </cell>
          <cell r="R592" t="str">
            <v>430 Tree failure from overhang or dead tree without ice/snow</v>
          </cell>
        </row>
        <row r="593">
          <cell r="I593" t="str">
            <v>54214-Hwy 95</v>
          </cell>
          <cell r="R593" t="str">
            <v>100 Construction</v>
          </cell>
        </row>
        <row r="594">
          <cell r="I594" t="str">
            <v>40224-Husbands Rd</v>
          </cell>
          <cell r="R594" t="str">
            <v>490 Maintenance, other</v>
          </cell>
        </row>
        <row r="595">
          <cell r="I595" t="str">
            <v>51224-McNeil Lane</v>
          </cell>
          <cell r="R595" t="str">
            <v>430 Tree failure from overhang or dead tree without ice/snow</v>
          </cell>
        </row>
        <row r="596">
          <cell r="I596" t="str">
            <v>54214-Hwy 95</v>
          </cell>
          <cell r="R596" t="str">
            <v>100 Construction</v>
          </cell>
        </row>
        <row r="597">
          <cell r="I597" t="str">
            <v>7602-Smithland</v>
          </cell>
          <cell r="R597" t="str">
            <v>740 Public cuts tree</v>
          </cell>
        </row>
        <row r="598">
          <cell r="I598" t="str">
            <v>7805-Industrial Loop</v>
          </cell>
          <cell r="R598" t="str">
            <v>790 Public, other</v>
          </cell>
        </row>
        <row r="599">
          <cell r="I599" t="str">
            <v>47224-US 286 East Gage</v>
          </cell>
          <cell r="R599" t="str">
            <v>690 Animal, other</v>
          </cell>
        </row>
        <row r="600">
          <cell r="I600" t="str">
            <v>3202-Tiline</v>
          </cell>
          <cell r="R600" t="str">
            <v>630 Squirrel</v>
          </cell>
        </row>
        <row r="601">
          <cell r="I601" t="str">
            <v>3104-Ledbetter</v>
          </cell>
          <cell r="R601" t="str">
            <v>630 Squirrel</v>
          </cell>
        </row>
        <row r="602">
          <cell r="I602" t="str">
            <v>7601-Iuka</v>
          </cell>
          <cell r="R602" t="str">
            <v>630 Squirrel</v>
          </cell>
        </row>
        <row r="603">
          <cell r="I603" t="str">
            <v>7605-Averitt GR #2</v>
          </cell>
          <cell r="R603" t="str">
            <v>600 Animal/bird</v>
          </cell>
        </row>
        <row r="604">
          <cell r="I604" t="str">
            <v>43214-Hwy 95</v>
          </cell>
          <cell r="R604" t="str">
            <v>600 Animal/bird</v>
          </cell>
        </row>
        <row r="605">
          <cell r="I605" t="str">
            <v>40224-Husbands Rd</v>
          </cell>
          <cell r="R605" t="str">
            <v>110 Maintenance</v>
          </cell>
        </row>
        <row r="606">
          <cell r="I606" t="str">
            <v>74224-Highland Ch Rd</v>
          </cell>
          <cell r="R606" t="str">
            <v>110 Maintenance</v>
          </cell>
        </row>
        <row r="607">
          <cell r="I607" t="str">
            <v>54214-Hwy 95</v>
          </cell>
          <cell r="R607" t="str">
            <v>110 Maintenance</v>
          </cell>
        </row>
        <row r="608">
          <cell r="I608" t="str">
            <v>2902-Carneal Rd</v>
          </cell>
          <cell r="R608" t="str">
            <v>490 Maintenance, other</v>
          </cell>
        </row>
        <row r="609">
          <cell r="I609" t="str">
            <v>74224-Highland Ch Rd</v>
          </cell>
          <cell r="R609" t="str">
            <v>100 Construction</v>
          </cell>
        </row>
        <row r="610">
          <cell r="I610" t="str">
            <v>42214-Proform</v>
          </cell>
          <cell r="R610" t="str">
            <v>110 Maintenance</v>
          </cell>
        </row>
        <row r="611">
          <cell r="I611" t="str">
            <v>43224-Calvert Heights</v>
          </cell>
          <cell r="R611" t="str">
            <v>490 Maintenance, other</v>
          </cell>
        </row>
        <row r="612">
          <cell r="I612" t="str">
            <v>3904-Roy Lee Rd</v>
          </cell>
          <cell r="R612" t="str">
            <v>490 Maintenance, other</v>
          </cell>
        </row>
        <row r="613">
          <cell r="I613" t="str">
            <v>51224-McNeil Lane</v>
          </cell>
          <cell r="R613" t="str">
            <v>630 Squirrel</v>
          </cell>
        </row>
        <row r="614">
          <cell r="I614" t="str">
            <v>7802-Possum Trot</v>
          </cell>
          <cell r="R614" t="str">
            <v>110 Maintenance</v>
          </cell>
        </row>
        <row r="615">
          <cell r="I615" t="str">
            <v>14244-Salem</v>
          </cell>
          <cell r="R615" t="str">
            <v>430 Tree failure from overhang or dead tree without ice/snow</v>
          </cell>
        </row>
        <row r="616">
          <cell r="I616" t="str">
            <v>74224-Highland Ch Rd</v>
          </cell>
          <cell r="R616" t="str">
            <v>110 Maintenance</v>
          </cell>
        </row>
        <row r="617">
          <cell r="I617" t="str">
            <v>74224-Highland Ch Rd</v>
          </cell>
          <cell r="R617" t="str">
            <v>110 Maintenance</v>
          </cell>
        </row>
        <row r="618">
          <cell r="I618" t="str">
            <v>47254-Slater</v>
          </cell>
          <cell r="R618" t="str">
            <v>110 Maintenance</v>
          </cell>
        </row>
        <row r="619">
          <cell r="I619" t="str">
            <v>54234-Palma</v>
          </cell>
          <cell r="R619" t="str">
            <v>999 Cause unknown</v>
          </cell>
        </row>
        <row r="620">
          <cell r="I620" t="str">
            <v>7605-Averitt GR #2</v>
          </cell>
          <cell r="R620" t="str">
            <v>110 Maintenance</v>
          </cell>
        </row>
        <row r="621">
          <cell r="I621" t="str">
            <v>74224-Highland Ch Rd</v>
          </cell>
          <cell r="R621" t="str">
            <v>110 Maintenance</v>
          </cell>
        </row>
        <row r="622">
          <cell r="I622" t="str">
            <v>54224-Draffenville</v>
          </cell>
          <cell r="R622" t="str">
            <v>110 Maintenance</v>
          </cell>
        </row>
        <row r="623">
          <cell r="I623" t="str">
            <v>5002-Old US 45</v>
          </cell>
          <cell r="R623" t="str">
            <v>630 Squirrel</v>
          </cell>
        </row>
        <row r="624">
          <cell r="I624" t="str">
            <v>54224-Draffenville</v>
          </cell>
          <cell r="R624" t="str">
            <v>110 Maintenance</v>
          </cell>
        </row>
        <row r="625">
          <cell r="I625" t="str">
            <v>4902-Lovelaceville</v>
          </cell>
          <cell r="R625" t="str">
            <v>110 Maintenance</v>
          </cell>
        </row>
        <row r="626">
          <cell r="I626" t="str">
            <v>74224-Highland Ch Rd</v>
          </cell>
          <cell r="R626" t="str">
            <v>110 Maintenance</v>
          </cell>
        </row>
        <row r="627">
          <cell r="I627" t="str">
            <v>54224-Draffenville</v>
          </cell>
          <cell r="R627" t="str">
            <v>110 Maintenance</v>
          </cell>
        </row>
        <row r="628">
          <cell r="I628" t="str">
            <v>74214-Olivet Ch Rd</v>
          </cell>
          <cell r="R628" t="str">
            <v>110 Maintenance</v>
          </cell>
        </row>
        <row r="629">
          <cell r="I629" t="str">
            <v>5003-Clinton Rd</v>
          </cell>
          <cell r="R629" t="str">
            <v>430 Tree failure from overhang or dead tree without ice/snow</v>
          </cell>
        </row>
        <row r="630">
          <cell r="I630" t="str">
            <v>28234-Kelley Rd</v>
          </cell>
          <cell r="R630" t="str">
            <v>490 Maintenance, other</v>
          </cell>
        </row>
        <row r="631">
          <cell r="I631" t="str">
            <v>79214-Maxon Rd</v>
          </cell>
          <cell r="R631" t="str">
            <v>630 Squirrel</v>
          </cell>
        </row>
        <row r="632">
          <cell r="I632" t="str">
            <v>54224-Draffenville</v>
          </cell>
          <cell r="R632" t="str">
            <v>110 Maintenance</v>
          </cell>
        </row>
        <row r="633">
          <cell r="I633" t="str">
            <v>42244-Sharpe</v>
          </cell>
          <cell r="R633" t="str">
            <v>300 Material or equipment fault/failure</v>
          </cell>
        </row>
        <row r="634">
          <cell r="I634" t="str">
            <v>54224-Draffenville</v>
          </cell>
          <cell r="R634" t="str">
            <v>110 Maintenance</v>
          </cell>
        </row>
        <row r="635">
          <cell r="I635" t="str">
            <v>54224-Draffenville</v>
          </cell>
          <cell r="R635" t="str">
            <v>100 Construction</v>
          </cell>
        </row>
        <row r="636">
          <cell r="I636" t="str">
            <v>26214-Damrons</v>
          </cell>
          <cell r="R636" t="str">
            <v>715 Farming Equipment</v>
          </cell>
        </row>
        <row r="637">
          <cell r="I637" t="str">
            <v>43234-Gilbertsville</v>
          </cell>
          <cell r="R637" t="str">
            <v>600 Animal/bird</v>
          </cell>
        </row>
        <row r="638">
          <cell r="I638" t="str">
            <v>7602-Smithland</v>
          </cell>
          <cell r="R638" t="str">
            <v>100 Construction</v>
          </cell>
        </row>
        <row r="639">
          <cell r="I639" t="str">
            <v>2901-High Point</v>
          </cell>
          <cell r="R639" t="str">
            <v>430 Tree failure from overhang or dead tree without ice/snow</v>
          </cell>
        </row>
        <row r="640">
          <cell r="I640" t="str">
            <v>5003-Clinton Rd</v>
          </cell>
          <cell r="R640" t="str">
            <v>700 Customer-caused</v>
          </cell>
        </row>
        <row r="641">
          <cell r="I641" t="str">
            <v>40224-Husbands Rd</v>
          </cell>
          <cell r="R641" t="str">
            <v>300 Material or equipment fault/failure</v>
          </cell>
        </row>
        <row r="642">
          <cell r="I642" t="str">
            <v>7805-Industrial Loop</v>
          </cell>
          <cell r="R642" t="str">
            <v>700 Customer-caused</v>
          </cell>
        </row>
        <row r="643">
          <cell r="I643" t="str">
            <v>47214-Hinkleville</v>
          </cell>
          <cell r="R643" t="str">
            <v>430 Tree failure from overhang or dead tree without ice/snow</v>
          </cell>
        </row>
        <row r="644">
          <cell r="I644" t="str">
            <v>19214-Monkeys Eyebrow</v>
          </cell>
          <cell r="R644" t="str">
            <v>430 Tree failure from overhang or dead tree without ice/snow</v>
          </cell>
        </row>
        <row r="645">
          <cell r="I645" t="str">
            <v>40234-Lydon Rd</v>
          </cell>
          <cell r="R645" t="str">
            <v>430 Tree failure from overhang or dead tree without ice/snow</v>
          </cell>
        </row>
        <row r="646">
          <cell r="I646" t="str">
            <v>6104-Pottsville</v>
          </cell>
          <cell r="R646" t="str">
            <v>430 Tree failure from overhang or dead tree without ice/snow</v>
          </cell>
        </row>
        <row r="647">
          <cell r="I647" t="str">
            <v>7803-Hwy 95</v>
          </cell>
          <cell r="R647" t="str">
            <v>300 Material or equipment fault/failure</v>
          </cell>
        </row>
        <row r="648">
          <cell r="I648" t="str">
            <v>6102-US 45 Folsomdale</v>
          </cell>
          <cell r="R648" t="str">
            <v>430 Tree failure from overhang or dead tree without ice/snow</v>
          </cell>
        </row>
        <row r="649">
          <cell r="I649" t="str">
            <v>51214-Symsonia</v>
          </cell>
          <cell r="R649" t="str">
            <v>800 Other</v>
          </cell>
        </row>
        <row r="650">
          <cell r="I650" t="str">
            <v>5003-Clinton Rd</v>
          </cell>
          <cell r="R650" t="str">
            <v>430 Tree failure from overhang or dead tree without ice/snow</v>
          </cell>
        </row>
        <row r="651">
          <cell r="I651" t="str">
            <v>3202-Tiline</v>
          </cell>
          <cell r="R651" t="str">
            <v>435 Tree failure from outside of ROW</v>
          </cell>
        </row>
        <row r="652">
          <cell r="I652" t="str">
            <v>54214-Hwy 95</v>
          </cell>
          <cell r="R652" t="str">
            <v>435 Tree failure from outside of ROW</v>
          </cell>
        </row>
        <row r="653">
          <cell r="I653" t="str">
            <v>54224-Draffenville</v>
          </cell>
          <cell r="R653" t="str">
            <v>100 Construction</v>
          </cell>
        </row>
        <row r="654">
          <cell r="I654" t="str">
            <v>26224-Oscar</v>
          </cell>
          <cell r="R654" t="str">
            <v>430 Tree failure from overhang or dead tree without ice/snow</v>
          </cell>
        </row>
        <row r="655">
          <cell r="I655" t="str">
            <v>47234-Blandville</v>
          </cell>
          <cell r="R655" t="str">
            <v>630 Squirrel</v>
          </cell>
        </row>
        <row r="656">
          <cell r="I656" t="str">
            <v>3104-Ledbetter</v>
          </cell>
          <cell r="R656" t="str">
            <v>430 Tree failure from overhang or dead tree without ice/snow</v>
          </cell>
        </row>
        <row r="657">
          <cell r="I657" t="str">
            <v>74224-Highland Ch Rd</v>
          </cell>
          <cell r="R657" t="str">
            <v>100 Construction</v>
          </cell>
        </row>
        <row r="658">
          <cell r="I658" t="str">
            <v>74224-Highland Ch Rd</v>
          </cell>
          <cell r="R658" t="str">
            <v>110 Maintenance</v>
          </cell>
        </row>
        <row r="659">
          <cell r="I659" t="str">
            <v>54224-Draffenville</v>
          </cell>
          <cell r="R659" t="str">
            <v>110 Maintenance</v>
          </cell>
        </row>
        <row r="660">
          <cell r="I660" t="str">
            <v>3902-US 60 West</v>
          </cell>
          <cell r="R660" t="str">
            <v>420 Tree growth</v>
          </cell>
        </row>
        <row r="661">
          <cell r="I661" t="str">
            <v>51254-Bonds Rd</v>
          </cell>
          <cell r="R661" t="str">
            <v>300 Material or equipment fault/failure</v>
          </cell>
        </row>
        <row r="662">
          <cell r="I662" t="str">
            <v>3202-Tiline</v>
          </cell>
          <cell r="R662" t="str">
            <v>800 Other</v>
          </cell>
        </row>
        <row r="663">
          <cell r="I663" t="str">
            <v>5002-Old US 45</v>
          </cell>
          <cell r="R663" t="str">
            <v>600 Animal/bird</v>
          </cell>
        </row>
        <row r="664">
          <cell r="I664" t="str">
            <v>3104-Ledbetter</v>
          </cell>
          <cell r="R664" t="str">
            <v>100 Construction</v>
          </cell>
        </row>
        <row r="665">
          <cell r="I665" t="str">
            <v>74224-Highland Ch Rd</v>
          </cell>
          <cell r="R665" t="str">
            <v>100 Construction</v>
          </cell>
        </row>
        <row r="666">
          <cell r="I666" t="str">
            <v>40224-Husbands Rd</v>
          </cell>
          <cell r="R666" t="str">
            <v>710 Motor vehicle</v>
          </cell>
        </row>
        <row r="667">
          <cell r="I667" t="str">
            <v>74224-Highland Ch Rd</v>
          </cell>
          <cell r="R667" t="str">
            <v>110 Maintenance</v>
          </cell>
        </row>
        <row r="668">
          <cell r="I668" t="str">
            <v>74224-Highland Ch Rd</v>
          </cell>
          <cell r="R668" t="str">
            <v>110 Maintenance</v>
          </cell>
        </row>
        <row r="669">
          <cell r="I669" t="str">
            <v>3204-Mitchell Store</v>
          </cell>
          <cell r="R669" t="str">
            <v>600 Animal/bird</v>
          </cell>
        </row>
        <row r="670">
          <cell r="I670" t="str">
            <v>54224-Draffenville</v>
          </cell>
          <cell r="R670" t="str">
            <v>110 Maintenance</v>
          </cell>
        </row>
        <row r="671">
          <cell r="I671" t="str">
            <v>3104-Ledbetter</v>
          </cell>
          <cell r="R671" t="str">
            <v>110 Maintenance</v>
          </cell>
        </row>
        <row r="672">
          <cell r="I672" t="str">
            <v>6101-Lowes</v>
          </cell>
          <cell r="R672" t="str">
            <v>435 Tree failure from outside of ROW</v>
          </cell>
        </row>
        <row r="673">
          <cell r="I673" t="str">
            <v>54224-Draffenville</v>
          </cell>
          <cell r="R673" t="str">
            <v>110 Maintenance</v>
          </cell>
        </row>
        <row r="674">
          <cell r="I674" t="str">
            <v>43234-Gilbertsville</v>
          </cell>
          <cell r="R674" t="str">
            <v>420 Tree growth</v>
          </cell>
        </row>
        <row r="675">
          <cell r="I675" t="str">
            <v>3204-Mitchell Store</v>
          </cell>
          <cell r="R675" t="str">
            <v>420 Tree growth</v>
          </cell>
        </row>
        <row r="676">
          <cell r="I676" t="str">
            <v>43234-Gilbertsville</v>
          </cell>
          <cell r="R676" t="str">
            <v>435 Tree failure from outside of ROW</v>
          </cell>
        </row>
        <row r="677">
          <cell r="I677" t="str">
            <v>74224-Highland Ch Rd</v>
          </cell>
          <cell r="R677" t="str">
            <v>110 Maintenance</v>
          </cell>
        </row>
        <row r="678">
          <cell r="I678" t="str">
            <v>74224-Highland Ch Rd</v>
          </cell>
          <cell r="R678" t="str">
            <v>110 Maintenance</v>
          </cell>
        </row>
        <row r="679">
          <cell r="I679" t="str">
            <v>43234-Gilbertsville</v>
          </cell>
          <cell r="R679" t="str">
            <v>999 Cause unknown</v>
          </cell>
        </row>
        <row r="680">
          <cell r="I680" t="str">
            <v>51214-Symsonia</v>
          </cell>
          <cell r="R680" t="str">
            <v>540 Storm</v>
          </cell>
        </row>
        <row r="681">
          <cell r="I681" t="str">
            <v>14244-Salem</v>
          </cell>
          <cell r="R681" t="str">
            <v>540 Storm</v>
          </cell>
        </row>
        <row r="682">
          <cell r="I682" t="str">
            <v>3104-Ledbetter</v>
          </cell>
          <cell r="R682" t="str">
            <v>540 Storm</v>
          </cell>
        </row>
        <row r="683">
          <cell r="I683" t="str">
            <v>3202-Tiline</v>
          </cell>
          <cell r="R683" t="str">
            <v>540 Storm</v>
          </cell>
        </row>
        <row r="684">
          <cell r="I684" t="str">
            <v>14254-Smithland</v>
          </cell>
          <cell r="R684" t="str">
            <v>540 Storm</v>
          </cell>
        </row>
        <row r="685">
          <cell r="I685" t="str">
            <v>3204-Mitchell Store</v>
          </cell>
          <cell r="R685" t="str">
            <v>999 Cause unknown</v>
          </cell>
        </row>
        <row r="686">
          <cell r="I686" t="str">
            <v>7702-Hansen Rd</v>
          </cell>
          <cell r="R686" t="str">
            <v>540 Storm</v>
          </cell>
        </row>
        <row r="687">
          <cell r="I687" t="str">
            <v>6102-US 45 Folsomdale</v>
          </cell>
          <cell r="R687" t="str">
            <v>690 Animal, other</v>
          </cell>
        </row>
        <row r="688">
          <cell r="I688" t="str">
            <v>4902-Lovelaceville</v>
          </cell>
          <cell r="R688" t="str">
            <v>540 Storm</v>
          </cell>
        </row>
        <row r="689">
          <cell r="I689" t="str">
            <v>42244-Sharpe</v>
          </cell>
          <cell r="R689" t="str">
            <v>540 Storm</v>
          </cell>
        </row>
        <row r="690">
          <cell r="I690" t="str">
            <v>54234-Palma</v>
          </cell>
          <cell r="R690" t="str">
            <v>540 Storm</v>
          </cell>
        </row>
        <row r="691">
          <cell r="I691" t="str">
            <v>2901-High Point</v>
          </cell>
          <cell r="R691" t="str">
            <v>540 Storm</v>
          </cell>
        </row>
        <row r="692">
          <cell r="I692" t="str">
            <v>26214-Damrons</v>
          </cell>
          <cell r="R692" t="str">
            <v>540 Storm</v>
          </cell>
        </row>
        <row r="693">
          <cell r="I693" t="str">
            <v>3902-US 60 West</v>
          </cell>
          <cell r="R693" t="str">
            <v>540 Storm</v>
          </cell>
        </row>
        <row r="694">
          <cell r="I694" t="str">
            <v>15224-Pinckneyville</v>
          </cell>
          <cell r="R694" t="str">
            <v>540 Storm</v>
          </cell>
        </row>
        <row r="695">
          <cell r="I695" t="str">
            <v>43244-Industrial Park</v>
          </cell>
          <cell r="R695" t="str">
            <v>540 Storm</v>
          </cell>
        </row>
        <row r="696">
          <cell r="I696" t="str">
            <v>3104-Ledbetter</v>
          </cell>
          <cell r="R696" t="str">
            <v>540 Storm</v>
          </cell>
        </row>
        <row r="697">
          <cell r="I697" t="str">
            <v>2901-High Point</v>
          </cell>
          <cell r="R697" t="str">
            <v>540 Storm</v>
          </cell>
        </row>
        <row r="698">
          <cell r="I698" t="str">
            <v>4902-Lovelaceville</v>
          </cell>
          <cell r="R698" t="str">
            <v>540 Storm</v>
          </cell>
        </row>
        <row r="699">
          <cell r="I699" t="str">
            <v>47244-Wickliffe</v>
          </cell>
          <cell r="R699" t="str">
            <v>540 Storm</v>
          </cell>
        </row>
        <row r="700">
          <cell r="I700" t="str">
            <v>47214-Hinkleville</v>
          </cell>
          <cell r="R700" t="str">
            <v>540 Storm</v>
          </cell>
        </row>
        <row r="701">
          <cell r="I701" t="str">
            <v>6101-Lowes</v>
          </cell>
          <cell r="R701" t="str">
            <v>540 Storm</v>
          </cell>
        </row>
        <row r="702">
          <cell r="I702" t="str">
            <v>5003-Clinton Rd</v>
          </cell>
          <cell r="R702" t="str">
            <v>540 Storm</v>
          </cell>
        </row>
        <row r="703">
          <cell r="I703" t="str">
            <v>14254-Smithland</v>
          </cell>
          <cell r="R703" t="str">
            <v>540 Storm</v>
          </cell>
        </row>
        <row r="704">
          <cell r="I704" t="str">
            <v>43234-Gilbertsville</v>
          </cell>
          <cell r="R704" t="str">
            <v>540 Storm</v>
          </cell>
        </row>
        <row r="705">
          <cell r="I705" t="str">
            <v>3202-Tiline</v>
          </cell>
          <cell r="R705" t="str">
            <v>540 Storm</v>
          </cell>
        </row>
        <row r="706">
          <cell r="I706" t="str">
            <v>3104-Ledbetter</v>
          </cell>
          <cell r="R706" t="str">
            <v>999 Cause unknown</v>
          </cell>
        </row>
        <row r="707">
          <cell r="I707" t="str">
            <v>3202-Tiline</v>
          </cell>
          <cell r="R707" t="str">
            <v>540 Storm</v>
          </cell>
        </row>
        <row r="708">
          <cell r="I708" t="str">
            <v>30224-Conrad Heights</v>
          </cell>
          <cell r="R708" t="str">
            <v>430 Tree failure from overhang or dead tree without ice/snow</v>
          </cell>
        </row>
        <row r="709">
          <cell r="I709" t="str">
            <v>3202-Tiline</v>
          </cell>
          <cell r="R709" t="str">
            <v>430 Tree failure from overhang or dead tree without ice/snow</v>
          </cell>
        </row>
        <row r="710">
          <cell r="I710" t="str">
            <v>14244-Salem</v>
          </cell>
          <cell r="R710" t="str">
            <v>540 Storm</v>
          </cell>
        </row>
        <row r="711">
          <cell r="I711" t="str">
            <v>14244-Salem</v>
          </cell>
          <cell r="R711" t="str">
            <v>540 Storm</v>
          </cell>
        </row>
        <row r="712">
          <cell r="I712" t="str">
            <v>3201-Smithland</v>
          </cell>
          <cell r="R712" t="str">
            <v>540 Storm</v>
          </cell>
        </row>
        <row r="713">
          <cell r="I713" t="str">
            <v>3202-Tiline</v>
          </cell>
          <cell r="R713" t="str">
            <v>540 Storm</v>
          </cell>
        </row>
        <row r="714">
          <cell r="I714" t="str">
            <v>3104-Ledbetter</v>
          </cell>
          <cell r="R714" t="str">
            <v>690 Animal, other</v>
          </cell>
        </row>
        <row r="715">
          <cell r="I715" t="str">
            <v>3202-Tiline</v>
          </cell>
          <cell r="R715" t="str">
            <v>435 Tree failure from outside of ROW</v>
          </cell>
        </row>
        <row r="716">
          <cell r="I716" t="str">
            <v>3202-Tiline</v>
          </cell>
          <cell r="R716" t="str">
            <v>540 Storm</v>
          </cell>
        </row>
        <row r="717">
          <cell r="I717" t="str">
            <v>40224-Husbands Rd</v>
          </cell>
          <cell r="R717" t="str">
            <v>540 Storm</v>
          </cell>
        </row>
        <row r="718">
          <cell r="I718" t="str">
            <v>7702-Hansen Rd</v>
          </cell>
          <cell r="R718" t="str">
            <v>999 Cause unknown</v>
          </cell>
        </row>
        <row r="719">
          <cell r="I719" t="str">
            <v>54234-Palma</v>
          </cell>
          <cell r="R719" t="str">
            <v>500 Lightning</v>
          </cell>
        </row>
        <row r="720">
          <cell r="I720" t="str">
            <v>15224-Pinckneyville</v>
          </cell>
          <cell r="R720" t="str">
            <v>430 Tree failure from overhang or dead tree without ice/snow</v>
          </cell>
        </row>
        <row r="721">
          <cell r="I721" t="str">
            <v>3202-Tiline</v>
          </cell>
          <cell r="R721" t="str">
            <v>430 Tree failure from overhang or dead tree without ice/snow</v>
          </cell>
        </row>
        <row r="722">
          <cell r="I722" t="str">
            <v>3202-Tiline</v>
          </cell>
          <cell r="R722" t="str">
            <v>430 Tree failure from overhang or dead tree without ice/snow</v>
          </cell>
        </row>
        <row r="723">
          <cell r="I723" t="str">
            <v>7803-Hwy 95</v>
          </cell>
          <cell r="R723" t="str">
            <v>630 Squirrel</v>
          </cell>
        </row>
        <row r="724">
          <cell r="I724" t="str">
            <v>14244-Salem</v>
          </cell>
          <cell r="R724" t="str">
            <v>430 Tree failure from overhang or dead tree without ice/snow</v>
          </cell>
        </row>
        <row r="725">
          <cell r="I725" t="str">
            <v>28214-Hobbs Rd</v>
          </cell>
          <cell r="R725" t="str">
            <v>540 Storm</v>
          </cell>
        </row>
        <row r="726">
          <cell r="I726" t="str">
            <v>19224-Ragland</v>
          </cell>
          <cell r="R726" t="str">
            <v>600 Animal/bird</v>
          </cell>
        </row>
        <row r="727">
          <cell r="I727" t="str">
            <v>43224-Calvert Heights</v>
          </cell>
          <cell r="R727" t="str">
            <v>110 Maintenance</v>
          </cell>
        </row>
        <row r="728">
          <cell r="I728" t="str">
            <v>41214-Ken Mar Rd</v>
          </cell>
          <cell r="R728" t="str">
            <v>630 Squirrel</v>
          </cell>
        </row>
        <row r="729">
          <cell r="I729" t="str">
            <v>3202-Tiline</v>
          </cell>
          <cell r="R729" t="str">
            <v>999 Cause unknown</v>
          </cell>
        </row>
        <row r="730">
          <cell r="I730" t="str">
            <v>4903-Cunningham</v>
          </cell>
          <cell r="R730" t="str">
            <v>500 Lightning</v>
          </cell>
        </row>
        <row r="731">
          <cell r="I731" t="str">
            <v>19214-Monkeys Eyebrow</v>
          </cell>
          <cell r="R731" t="str">
            <v>500 Lightning</v>
          </cell>
        </row>
        <row r="732">
          <cell r="I732" t="str">
            <v>5003-Clinton Rd</v>
          </cell>
          <cell r="R732" t="str">
            <v>999 Cause unknown</v>
          </cell>
        </row>
        <row r="733">
          <cell r="I733" t="str">
            <v>43224-Calvert Heights</v>
          </cell>
          <cell r="R733" t="str">
            <v>430 Tree failure from overhang or dead tree without ice/snow</v>
          </cell>
        </row>
        <row r="734">
          <cell r="I734" t="str">
            <v>3202-Tiline</v>
          </cell>
          <cell r="R734" t="str">
            <v>435 Tree failure from outside of ROW</v>
          </cell>
        </row>
        <row r="735">
          <cell r="I735" t="str">
            <v>47214-Hinkleville</v>
          </cell>
          <cell r="R735" t="str">
            <v>430 Tree failure from overhang or dead tree without ice/snow</v>
          </cell>
        </row>
        <row r="736">
          <cell r="I736" t="str">
            <v>47224-US 286 East Gage</v>
          </cell>
          <cell r="R736" t="str">
            <v>600 Animal/bird</v>
          </cell>
        </row>
        <row r="737">
          <cell r="I737" t="str">
            <v>3202-Tiline</v>
          </cell>
          <cell r="R737" t="str">
            <v>715 Farming Equipment</v>
          </cell>
        </row>
        <row r="738">
          <cell r="I738" t="str">
            <v>30224-Conrad Heights</v>
          </cell>
          <cell r="R738" t="str">
            <v>110 Maintenance</v>
          </cell>
        </row>
        <row r="739">
          <cell r="I739" t="str">
            <v>26224-Oscar</v>
          </cell>
          <cell r="R739" t="str">
            <v>999 Cause unknown</v>
          </cell>
        </row>
        <row r="740">
          <cell r="I740" t="str">
            <v>42214-Proform</v>
          </cell>
          <cell r="R740" t="str">
            <v>999 Cause unknown</v>
          </cell>
        </row>
        <row r="741">
          <cell r="I741" t="str">
            <v>43234-Gilbertsville</v>
          </cell>
          <cell r="R741" t="str">
            <v>630 Squirrel</v>
          </cell>
        </row>
        <row r="742">
          <cell r="I742" t="str">
            <v>6104-Pottsville</v>
          </cell>
          <cell r="R742" t="str">
            <v>710 Motor vehicle</v>
          </cell>
        </row>
        <row r="743">
          <cell r="I743" t="str">
            <v>7601-Iuka</v>
          </cell>
          <cell r="R743" t="str">
            <v>300 Material or equipment fault/failure</v>
          </cell>
        </row>
        <row r="744">
          <cell r="I744" t="str">
            <v>4902-Lovelaceville</v>
          </cell>
          <cell r="R744" t="str">
            <v>430 Tree failure from overhang or dead tree without ice/snow</v>
          </cell>
        </row>
        <row r="745">
          <cell r="I745" t="str">
            <v>47214-Hinkleville</v>
          </cell>
          <cell r="R745" t="str">
            <v>715 Farming Equipment</v>
          </cell>
        </row>
        <row r="746">
          <cell r="I746" t="str">
            <v>7703-Walmart</v>
          </cell>
          <cell r="R746" t="str">
            <v>300 Material or equipment fault/failure</v>
          </cell>
        </row>
        <row r="747">
          <cell r="I747" t="str">
            <v>3202-Tiline</v>
          </cell>
          <cell r="R747" t="str">
            <v>435 Tree failure from outside of ROW</v>
          </cell>
        </row>
        <row r="748">
          <cell r="I748" t="str">
            <v>3201-Smithland</v>
          </cell>
          <cell r="R748" t="str">
            <v>430 Tree failure from overhang or dead tree without ice/snow</v>
          </cell>
        </row>
        <row r="749">
          <cell r="I749" t="str">
            <v>3201-Smithland</v>
          </cell>
          <cell r="R749" t="str">
            <v>430 Tree failure from overhang or dead tree without ice/snow</v>
          </cell>
        </row>
        <row r="750">
          <cell r="I750" t="str">
            <v>3201-Smithland</v>
          </cell>
          <cell r="R750" t="str">
            <v>430 Tree failure from overhang or dead tree without ice/snow</v>
          </cell>
        </row>
        <row r="751">
          <cell r="I751" t="str">
            <v>3201-Smithland</v>
          </cell>
          <cell r="R751" t="str">
            <v>430 Tree failure from overhang or dead tree without ice/snow</v>
          </cell>
        </row>
        <row r="752">
          <cell r="I752" t="str">
            <v>43214-Hwy 95</v>
          </cell>
          <cell r="R752" t="str">
            <v>435 Tree failure from outside of ROW</v>
          </cell>
        </row>
        <row r="753">
          <cell r="I753" t="str">
            <v>51214-Symsonia</v>
          </cell>
          <cell r="R753" t="str">
            <v>430 Tree failure from overhang or dead tree without ice/snow</v>
          </cell>
        </row>
        <row r="754">
          <cell r="I754" t="str">
            <v>5003-Clinton Rd</v>
          </cell>
          <cell r="R754" t="str">
            <v>435 Tree failure from outside of ROW</v>
          </cell>
        </row>
        <row r="755">
          <cell r="I755" t="str">
            <v>3201-Smithland</v>
          </cell>
          <cell r="R755" t="str">
            <v>430 Tree failure from overhang or dead tree without ice/snow</v>
          </cell>
        </row>
        <row r="756">
          <cell r="I756" t="str">
            <v>3201-Smithland</v>
          </cell>
          <cell r="R756" t="str">
            <v>430 Tree failure from overhang or dead tree without ice/snow</v>
          </cell>
        </row>
        <row r="757">
          <cell r="I757" t="str">
            <v>3201-Smithland</v>
          </cell>
          <cell r="R757" t="str">
            <v>430 Tree failure from overhang or dead tree without ice/snow</v>
          </cell>
        </row>
        <row r="758">
          <cell r="I758" t="str">
            <v>42234-Possum Trot</v>
          </cell>
          <cell r="R758" t="str">
            <v>420 Tree growth</v>
          </cell>
        </row>
        <row r="759">
          <cell r="I759" t="str">
            <v>3201-Smithland</v>
          </cell>
          <cell r="R759" t="str">
            <v>430 Tree failure from overhang or dead tree without ice/snow</v>
          </cell>
        </row>
        <row r="760">
          <cell r="I760" t="str">
            <v>3201-Smithland</v>
          </cell>
          <cell r="R760" t="str">
            <v>430 Tree failure from overhang or dead tree without ice/snow</v>
          </cell>
        </row>
        <row r="761">
          <cell r="I761" t="str">
            <v>3202-Tiline</v>
          </cell>
          <cell r="R761" t="str">
            <v>435 Tree failure from outside of ROW</v>
          </cell>
        </row>
        <row r="762">
          <cell r="I762" t="str">
            <v>43214-Hwy 95</v>
          </cell>
          <cell r="R762" t="str">
            <v>420 Tree growth</v>
          </cell>
        </row>
        <row r="763">
          <cell r="I763" t="str">
            <v>5003-Clinton Rd</v>
          </cell>
          <cell r="R763" t="str">
            <v>420 Tree growth</v>
          </cell>
        </row>
        <row r="764">
          <cell r="I764" t="str">
            <v>2901-High Point</v>
          </cell>
          <cell r="R764" t="str">
            <v>110 Maintenance</v>
          </cell>
        </row>
        <row r="765">
          <cell r="I765" t="str">
            <v>19214-Monkeys Eyebrow</v>
          </cell>
          <cell r="R765" t="str">
            <v>715 Farming Equipment</v>
          </cell>
        </row>
        <row r="766">
          <cell r="I766" t="str">
            <v>3204-Mitchell Store</v>
          </cell>
          <cell r="R766" t="str">
            <v>430 Tree failure from overhang or dead tree without ice/snow</v>
          </cell>
        </row>
        <row r="767">
          <cell r="I767" t="str">
            <v>4901-Blandville</v>
          </cell>
          <cell r="R767" t="str">
            <v>790 Public, other</v>
          </cell>
        </row>
        <row r="768">
          <cell r="I768" t="str">
            <v>4903-Cunningham</v>
          </cell>
          <cell r="R768" t="str">
            <v>490 Maintenance, other</v>
          </cell>
        </row>
        <row r="769">
          <cell r="I769" t="str">
            <v>2901-High Point</v>
          </cell>
          <cell r="R769" t="str">
            <v>500 Lightning</v>
          </cell>
        </row>
        <row r="770">
          <cell r="I770" t="str">
            <v>3202-Tiline</v>
          </cell>
          <cell r="R770" t="str">
            <v>600 Animal/bird</v>
          </cell>
        </row>
        <row r="771">
          <cell r="I771" t="str">
            <v>43214-Hwy 95</v>
          </cell>
          <cell r="R771" t="str">
            <v>999 Cause unknown</v>
          </cell>
        </row>
        <row r="772">
          <cell r="I772" t="str">
            <v>26224-Oscar</v>
          </cell>
          <cell r="R772" t="str">
            <v>430 Tree failure from overhang or dead tree without ice/snow</v>
          </cell>
        </row>
        <row r="773">
          <cell r="I773" t="str">
            <v>26224-Oscar</v>
          </cell>
          <cell r="R773" t="str">
            <v>430 Tree failure from overhang or dead tree without ice/snow</v>
          </cell>
        </row>
        <row r="774">
          <cell r="I774" t="str">
            <v>28214-Hobbs Rd</v>
          </cell>
          <cell r="R774" t="str">
            <v>110 Maintenance</v>
          </cell>
        </row>
        <row r="775">
          <cell r="I775" t="str">
            <v>28214-Hobbs Rd</v>
          </cell>
          <cell r="R775" t="str">
            <v>110 Maintenance</v>
          </cell>
        </row>
        <row r="776">
          <cell r="I776" t="str">
            <v>54234-Palma</v>
          </cell>
          <cell r="R776" t="str">
            <v>110 Maintenance</v>
          </cell>
        </row>
        <row r="777">
          <cell r="I777" t="str">
            <v>51254-Bonds Rd</v>
          </cell>
          <cell r="R777" t="str">
            <v>500 Lightning</v>
          </cell>
        </row>
        <row r="778">
          <cell r="I778" t="str">
            <v>7702-Hansen Rd</v>
          </cell>
          <cell r="R778" t="str">
            <v>300 Material or equipment fault/failure</v>
          </cell>
        </row>
        <row r="779">
          <cell r="I779" t="str">
            <v>51214-Symsonia</v>
          </cell>
          <cell r="R779" t="str">
            <v>500 Lightning</v>
          </cell>
        </row>
        <row r="780">
          <cell r="I780" t="str">
            <v>05254-Lola</v>
          </cell>
          <cell r="R780" t="str">
            <v>430 Tree failure from overhang or dead tree without ice/snow</v>
          </cell>
        </row>
        <row r="781">
          <cell r="I781" t="str">
            <v>47254-Slater</v>
          </cell>
          <cell r="R781" t="str">
            <v>300 Material or equipment fault/failure</v>
          </cell>
        </row>
        <row r="782">
          <cell r="I782" t="str">
            <v>4903-Cunningham</v>
          </cell>
          <cell r="R782" t="str">
            <v>600 Animal/bird</v>
          </cell>
        </row>
        <row r="783">
          <cell r="I783" t="str">
            <v>41234-Epperson Rd</v>
          </cell>
          <cell r="R783" t="str">
            <v>630 Squirrel</v>
          </cell>
        </row>
        <row r="784">
          <cell r="I784" t="str">
            <v>28214-Hobbs Rd</v>
          </cell>
          <cell r="R784" t="str">
            <v>999 Cause unknown</v>
          </cell>
        </row>
        <row r="785">
          <cell r="I785" t="str">
            <v>05254-Lola</v>
          </cell>
          <cell r="R785" t="str">
            <v>500 Lightning</v>
          </cell>
        </row>
        <row r="786">
          <cell r="I786" t="str">
            <v>7605-Averitt GR #2</v>
          </cell>
          <cell r="R786" t="str">
            <v>600 Animal/bird</v>
          </cell>
        </row>
        <row r="787">
          <cell r="I787" t="str">
            <v>51224-McNeil Lane</v>
          </cell>
          <cell r="R787" t="str">
            <v>500 Lightning</v>
          </cell>
        </row>
        <row r="788">
          <cell r="I788" t="str">
            <v>6104-Pottsville</v>
          </cell>
          <cell r="R788" t="str">
            <v>500 Lightning</v>
          </cell>
        </row>
        <row r="789">
          <cell r="I789" t="str">
            <v>6102-US 45 Folsomdale</v>
          </cell>
          <cell r="R789" t="str">
            <v>500 Lightning</v>
          </cell>
        </row>
        <row r="790">
          <cell r="I790" t="str">
            <v>6104-Pottsville</v>
          </cell>
          <cell r="R790" t="str">
            <v>500 Lightning</v>
          </cell>
        </row>
        <row r="791">
          <cell r="I791" t="str">
            <v>6104-Pottsville</v>
          </cell>
          <cell r="R791" t="str">
            <v>420 Tree growth</v>
          </cell>
        </row>
        <row r="792">
          <cell r="I792" t="str">
            <v>7601-Iuka</v>
          </cell>
          <cell r="R792" t="str">
            <v>630 Squirrel</v>
          </cell>
        </row>
        <row r="793">
          <cell r="I793" t="str">
            <v>51244-Freemont</v>
          </cell>
          <cell r="R793" t="str">
            <v>999 Cause unknown</v>
          </cell>
        </row>
        <row r="794">
          <cell r="I794" t="str">
            <v>47224-US 286 East Gage</v>
          </cell>
          <cell r="R794" t="str">
            <v>690 Animal, other</v>
          </cell>
        </row>
        <row r="795">
          <cell r="I795" t="str">
            <v>45234-Vulcan1 Rock Crusher</v>
          </cell>
          <cell r="R795" t="str">
            <v>999 Cause unknown</v>
          </cell>
        </row>
        <row r="796">
          <cell r="I796" t="str">
            <v>7806-CoalTek</v>
          </cell>
          <cell r="R796" t="str">
            <v>999 Cause unknown</v>
          </cell>
        </row>
        <row r="797">
          <cell r="I797" t="str">
            <v>7802-Possum Trot</v>
          </cell>
          <cell r="R797" t="str">
            <v>999 Cause unknown</v>
          </cell>
        </row>
        <row r="798">
          <cell r="I798" t="str">
            <v>7803-Hwy 95</v>
          </cell>
          <cell r="R798" t="str">
            <v>999 Cause unknown</v>
          </cell>
        </row>
        <row r="799">
          <cell r="I799" t="str">
            <v>7805-Industrial Loop</v>
          </cell>
          <cell r="R799" t="str">
            <v>999 Cause unknown</v>
          </cell>
        </row>
        <row r="800">
          <cell r="I800" t="str">
            <v>47224-US 286 East Gage</v>
          </cell>
          <cell r="R800" t="str">
            <v>999 Cause unknown</v>
          </cell>
        </row>
        <row r="801">
          <cell r="I801" t="str">
            <v>7602-Smithland</v>
          </cell>
          <cell r="R801" t="str">
            <v>999 Cause unknown</v>
          </cell>
        </row>
        <row r="802">
          <cell r="I802" t="str">
            <v>2901-High Point</v>
          </cell>
          <cell r="R802" t="str">
            <v>100 Construction</v>
          </cell>
        </row>
        <row r="803">
          <cell r="I803" t="str">
            <v>54234-Palma</v>
          </cell>
          <cell r="R803" t="str">
            <v>999 Cause unknown</v>
          </cell>
        </row>
        <row r="804">
          <cell r="I804" t="str">
            <v>54234-Palma</v>
          </cell>
          <cell r="R804" t="str">
            <v>100 Construction</v>
          </cell>
        </row>
        <row r="805">
          <cell r="I805" t="str">
            <v>05214-Hampton South</v>
          </cell>
          <cell r="R805" t="str">
            <v>540 Storm</v>
          </cell>
        </row>
        <row r="806">
          <cell r="I806" t="str">
            <v>43224-Calvert Heights</v>
          </cell>
          <cell r="R806" t="str">
            <v>999 Cause unknown</v>
          </cell>
        </row>
        <row r="807">
          <cell r="I807" t="str">
            <v>43224-Calvert Heights</v>
          </cell>
          <cell r="R807" t="str">
            <v>690 Animal, other</v>
          </cell>
        </row>
        <row r="808">
          <cell r="I808" t="str">
            <v>7601-Iuka</v>
          </cell>
          <cell r="R808" t="str">
            <v>300 Material or equipment fault/failure</v>
          </cell>
        </row>
        <row r="809">
          <cell r="I809" t="str">
            <v>7604-Pelican GR #1</v>
          </cell>
          <cell r="R809" t="str">
            <v>300 Material or equipment fault/failure</v>
          </cell>
        </row>
        <row r="810">
          <cell r="I810" t="str">
            <v>7602-Smithland</v>
          </cell>
          <cell r="R810" t="str">
            <v>300 Material or equipment fault/failure</v>
          </cell>
        </row>
        <row r="811">
          <cell r="I811" t="str">
            <v>7605-Averitt GR #2</v>
          </cell>
          <cell r="R811" t="str">
            <v>300 Material or equipment fault/failure</v>
          </cell>
        </row>
        <row r="812">
          <cell r="I812" t="str">
            <v>45234-Vulcan1 Rock Crusher</v>
          </cell>
          <cell r="R812" t="str">
            <v>300 Material or equipment fault/failure</v>
          </cell>
        </row>
        <row r="813">
          <cell r="I813" t="str">
            <v>45244-Kinder Morgan 1</v>
          </cell>
          <cell r="R813" t="str">
            <v>300 Material or equipment fault/failure</v>
          </cell>
        </row>
        <row r="814">
          <cell r="I814" t="str">
            <v>45254-Vulcan 2 Hwy 62</v>
          </cell>
          <cell r="R814" t="str">
            <v>300 Material or equipment fault/failure</v>
          </cell>
        </row>
        <row r="815">
          <cell r="I815" t="str">
            <v>3104-Ledbetter</v>
          </cell>
          <cell r="R815" t="str">
            <v>110 Maintenance</v>
          </cell>
        </row>
        <row r="816">
          <cell r="I816" t="str">
            <v>2901-High Point</v>
          </cell>
          <cell r="R816" t="str">
            <v>110 Maintenance</v>
          </cell>
        </row>
        <row r="817">
          <cell r="I817" t="str">
            <v>74214-Olivet Ch Rd</v>
          </cell>
          <cell r="R817" t="str">
            <v>110 Maintenance</v>
          </cell>
        </row>
        <row r="818">
          <cell r="I818" t="str">
            <v>2901-High Point</v>
          </cell>
          <cell r="R818" t="str">
            <v>110 Maintenance</v>
          </cell>
        </row>
        <row r="819">
          <cell r="I819" t="str">
            <v>7602-Smithland</v>
          </cell>
          <cell r="R819" t="str">
            <v>500 Lightning</v>
          </cell>
        </row>
        <row r="820">
          <cell r="I820" t="str">
            <v>3104-Ledbetter</v>
          </cell>
          <cell r="R820" t="str">
            <v>500 Lightning</v>
          </cell>
        </row>
        <row r="821">
          <cell r="I821" t="str">
            <v>3901-Airport</v>
          </cell>
          <cell r="R821" t="str">
            <v>435 Tree failure from outside of ROW</v>
          </cell>
        </row>
        <row r="822">
          <cell r="I822" t="str">
            <v>28234-Kelley Rd</v>
          </cell>
          <cell r="R822" t="str">
            <v>435 Tree failure from outside of ROW</v>
          </cell>
        </row>
        <row r="823">
          <cell r="I823" t="str">
            <v>79214-Maxon Rd</v>
          </cell>
          <cell r="R823" t="str">
            <v>430 Tree failure from overhang or dead tree without ice/snow</v>
          </cell>
        </row>
        <row r="824">
          <cell r="I824" t="str">
            <v>3902-US 60 West</v>
          </cell>
          <cell r="R824" t="str">
            <v>435 Tree failure from outside of ROW</v>
          </cell>
        </row>
        <row r="825">
          <cell r="I825" t="str">
            <v>19214-Monkeys Eyebrow</v>
          </cell>
          <cell r="R825" t="str">
            <v>500 Lightning</v>
          </cell>
        </row>
        <row r="826">
          <cell r="I826" t="str">
            <v>79224-Express</v>
          </cell>
          <cell r="R826" t="str">
            <v>500 Lightning</v>
          </cell>
        </row>
        <row r="827">
          <cell r="I827" t="str">
            <v>19214-Monkeys Eyebrow</v>
          </cell>
          <cell r="R827" t="str">
            <v>500 Lightning</v>
          </cell>
        </row>
        <row r="828">
          <cell r="I828" t="str">
            <v>3904-Roy Lee Rd</v>
          </cell>
          <cell r="R828" t="str">
            <v>435 Tree failure from outside of ROW</v>
          </cell>
        </row>
        <row r="829">
          <cell r="I829" t="str">
            <v>42244-Sharpe</v>
          </cell>
          <cell r="R829" t="str">
            <v>500 Lightning</v>
          </cell>
        </row>
        <row r="830">
          <cell r="I830" t="str">
            <v>3904-Roy Lee Rd</v>
          </cell>
          <cell r="R830" t="str">
            <v>500 Lightning</v>
          </cell>
        </row>
        <row r="831">
          <cell r="I831" t="str">
            <v>3901-Airport</v>
          </cell>
          <cell r="R831" t="str">
            <v>999 Cause unknown</v>
          </cell>
        </row>
        <row r="832">
          <cell r="I832" t="str">
            <v>30224-Conrad Heights</v>
          </cell>
          <cell r="R832" t="str">
            <v>420 Tree growth</v>
          </cell>
        </row>
        <row r="833">
          <cell r="I833" t="str">
            <v>26214-Damrons</v>
          </cell>
          <cell r="R833" t="str">
            <v>690 Animal, other</v>
          </cell>
        </row>
        <row r="834">
          <cell r="I834" t="str">
            <v>54234-Palma</v>
          </cell>
          <cell r="R834" t="str">
            <v>430 Tree failure from overhang or dead tree without ice/snow</v>
          </cell>
        </row>
        <row r="835">
          <cell r="I835" t="str">
            <v>42244-Sharpe</v>
          </cell>
          <cell r="R835" t="str">
            <v>110 Maintenance</v>
          </cell>
        </row>
        <row r="836">
          <cell r="I836" t="str">
            <v>2901-High Point</v>
          </cell>
          <cell r="R836" t="str">
            <v>110 Maintenance</v>
          </cell>
        </row>
        <row r="837">
          <cell r="I837" t="str">
            <v>47214-Hinkleville</v>
          </cell>
          <cell r="R837" t="str">
            <v>110 Maintenance</v>
          </cell>
        </row>
        <row r="838">
          <cell r="I838" t="str">
            <v>3104-Ledbetter</v>
          </cell>
          <cell r="R838" t="str">
            <v>790 Public, other</v>
          </cell>
        </row>
        <row r="839">
          <cell r="I839" t="str">
            <v>28214-Hobbs Rd</v>
          </cell>
          <cell r="R839" t="str">
            <v>999 Cause unknown</v>
          </cell>
        </row>
        <row r="840">
          <cell r="I840" t="str">
            <v>7605-Averitt GR #2</v>
          </cell>
          <cell r="R840" t="str">
            <v>420 Tree growth</v>
          </cell>
        </row>
        <row r="841">
          <cell r="I841" t="str">
            <v>3902-US 60 West</v>
          </cell>
          <cell r="R841" t="str">
            <v>300 Material or equipment fault/failure</v>
          </cell>
        </row>
        <row r="842">
          <cell r="I842" t="str">
            <v>47234-Blandville</v>
          </cell>
          <cell r="R842" t="str">
            <v>430 Tree failure from overhang or dead tree without ice/snow</v>
          </cell>
        </row>
        <row r="843">
          <cell r="I843" t="str">
            <v>47244-Wickliffe</v>
          </cell>
          <cell r="R843" t="str">
            <v>110 Maintenance</v>
          </cell>
        </row>
        <row r="844">
          <cell r="I844" t="str">
            <v>43224-Calvert Heights</v>
          </cell>
          <cell r="R844" t="str">
            <v>999 Cause unknown</v>
          </cell>
        </row>
        <row r="845">
          <cell r="I845" t="str">
            <v>5003-Clinton Rd</v>
          </cell>
          <cell r="R845" t="str">
            <v>430 Tree failure from overhang or dead tree without ice/snow</v>
          </cell>
        </row>
        <row r="846">
          <cell r="I846" t="str">
            <v>19214-Monkeys Eyebrow</v>
          </cell>
          <cell r="R846" t="str">
            <v>700 Customer-caused</v>
          </cell>
        </row>
        <row r="847">
          <cell r="I847" t="str">
            <v>6101-Lowes</v>
          </cell>
          <cell r="R847" t="str">
            <v>430 Tree failure from overhang or dead tree without ice/snow</v>
          </cell>
        </row>
        <row r="848">
          <cell r="I848" t="str">
            <v>6103-Melber</v>
          </cell>
          <cell r="R848" t="str">
            <v>500 Lightning</v>
          </cell>
        </row>
        <row r="849">
          <cell r="I849" t="str">
            <v>4902-Lovelaceville</v>
          </cell>
          <cell r="R849" t="str">
            <v>500 Lightning</v>
          </cell>
        </row>
        <row r="850">
          <cell r="I850" t="str">
            <v>47244-Wickliffe</v>
          </cell>
          <cell r="R850" t="str">
            <v>435 Tree failure from outside of ROW</v>
          </cell>
        </row>
        <row r="851">
          <cell r="I851" t="str">
            <v>26214-Damrons</v>
          </cell>
          <cell r="R851" t="str">
            <v>500 Lightning</v>
          </cell>
        </row>
        <row r="852">
          <cell r="I852" t="str">
            <v>54214-Hwy 95</v>
          </cell>
          <cell r="R852" t="str">
            <v>300 Material or equipment fault/failure</v>
          </cell>
        </row>
        <row r="853">
          <cell r="I853" t="str">
            <v>47214-Hinkleville</v>
          </cell>
          <cell r="R853" t="str">
            <v>430 Tree failure from overhang or dead tree without ice/snow</v>
          </cell>
        </row>
        <row r="854">
          <cell r="I854" t="str">
            <v>6101-Lowes</v>
          </cell>
          <cell r="R854" t="str">
            <v>500 Lightning</v>
          </cell>
        </row>
        <row r="855">
          <cell r="I855" t="str">
            <v>47224-US 286 East Gage</v>
          </cell>
          <cell r="R855" t="str">
            <v>430 Tree failure from overhang or dead tree without ice/snow</v>
          </cell>
        </row>
        <row r="856">
          <cell r="I856" t="str">
            <v>47254-Slater</v>
          </cell>
          <cell r="R856" t="str">
            <v>430 Tree failure from overhang or dead tree without ice/snow</v>
          </cell>
        </row>
        <row r="857">
          <cell r="I857" t="str">
            <v>47224-US 286 East Gage</v>
          </cell>
          <cell r="R857" t="str">
            <v>435 Tree failure from outside of ROW</v>
          </cell>
        </row>
        <row r="858">
          <cell r="I858" t="str">
            <v>47224-US 286 East Gage</v>
          </cell>
          <cell r="R858" t="str">
            <v>435 Tree failure from outside of ROW</v>
          </cell>
        </row>
        <row r="859">
          <cell r="I859" t="str">
            <v>4901-Blandville</v>
          </cell>
          <cell r="R859" t="str">
            <v>435 Tree failure from outside of ROW</v>
          </cell>
        </row>
        <row r="860">
          <cell r="I860" t="str">
            <v>47254-Slater</v>
          </cell>
          <cell r="R860" t="str">
            <v>435 Tree failure from outside of ROW</v>
          </cell>
        </row>
        <row r="861">
          <cell r="I861" t="str">
            <v>4903-Cunningham</v>
          </cell>
          <cell r="R861" t="str">
            <v>420 Tree growth</v>
          </cell>
        </row>
        <row r="862">
          <cell r="I862" t="str">
            <v>47254-Slater</v>
          </cell>
          <cell r="R862" t="str">
            <v>435 Tree failure from outside of ROW</v>
          </cell>
        </row>
        <row r="863">
          <cell r="I863" t="str">
            <v>47244-Wickliffe</v>
          </cell>
          <cell r="R863" t="str">
            <v>420 Tree growth</v>
          </cell>
        </row>
        <row r="864">
          <cell r="I864" t="str">
            <v>41224-Reidland Water</v>
          </cell>
          <cell r="R864" t="str">
            <v>435 Tree failure from outside of ROW</v>
          </cell>
        </row>
        <row r="865">
          <cell r="I865" t="str">
            <v>47224-US 286 East Gage</v>
          </cell>
          <cell r="R865" t="str">
            <v>435 Tree failure from outside of ROW</v>
          </cell>
        </row>
        <row r="866">
          <cell r="I866" t="str">
            <v>7604-Pelican GR #1</v>
          </cell>
          <cell r="R866" t="str">
            <v>630 Squirrel</v>
          </cell>
        </row>
        <row r="867">
          <cell r="I867" t="str">
            <v>47244-Wickliffe</v>
          </cell>
          <cell r="R867" t="str">
            <v>630 Squirrel</v>
          </cell>
        </row>
        <row r="868">
          <cell r="I868" t="str">
            <v>47244-Wickliffe</v>
          </cell>
          <cell r="R868" t="str">
            <v>435 Tree failure from outside of ROW</v>
          </cell>
        </row>
        <row r="869">
          <cell r="I869" t="str">
            <v>54234-Palma</v>
          </cell>
          <cell r="R869" t="str">
            <v>999 Cause unknown</v>
          </cell>
        </row>
        <row r="870">
          <cell r="I870" t="str">
            <v>6101-Lowes</v>
          </cell>
          <cell r="R870" t="str">
            <v>300 Material or equipment fault/failure</v>
          </cell>
        </row>
        <row r="871">
          <cell r="I871" t="str">
            <v>7601-Iuka</v>
          </cell>
          <cell r="R871" t="str">
            <v>300 Material or equipment fault/failure</v>
          </cell>
        </row>
        <row r="872">
          <cell r="I872" t="str">
            <v>7802-Possum Trot</v>
          </cell>
          <cell r="R872" t="str">
            <v>300 Material or equipment fault/failure</v>
          </cell>
        </row>
        <row r="873">
          <cell r="I873" t="str">
            <v>51214-Symsonia</v>
          </cell>
          <cell r="R873" t="str">
            <v>435 Tree failure from outside of ROW</v>
          </cell>
        </row>
        <row r="874">
          <cell r="I874" t="str">
            <v>51214-Symsonia</v>
          </cell>
          <cell r="R874" t="str">
            <v>435 Tree failure from outside of ROW</v>
          </cell>
        </row>
        <row r="875">
          <cell r="I875" t="str">
            <v>2901-High Point</v>
          </cell>
          <cell r="R875" t="str">
            <v>110 Maintenance</v>
          </cell>
        </row>
        <row r="876">
          <cell r="I876" t="str">
            <v>2901-High Point</v>
          </cell>
          <cell r="R876" t="str">
            <v>110 Maintenance</v>
          </cell>
        </row>
        <row r="877">
          <cell r="I877" t="str">
            <v>3202-Tiline</v>
          </cell>
          <cell r="R877" t="str">
            <v>100 Construction</v>
          </cell>
        </row>
        <row r="878">
          <cell r="I878" t="str">
            <v>2901-High Point</v>
          </cell>
          <cell r="R878" t="str">
            <v>190 Other planned</v>
          </cell>
        </row>
        <row r="879">
          <cell r="I879" t="str">
            <v>3204-Mitchell Store</v>
          </cell>
          <cell r="R879" t="str">
            <v>100 Construction</v>
          </cell>
        </row>
        <row r="880">
          <cell r="I880" t="str">
            <v>2901-High Point</v>
          </cell>
          <cell r="R880" t="str">
            <v>110 Maintenance</v>
          </cell>
        </row>
        <row r="881">
          <cell r="I881" t="str">
            <v>2901-High Point</v>
          </cell>
          <cell r="R881" t="str">
            <v>110 Maintenance</v>
          </cell>
        </row>
        <row r="882">
          <cell r="I882" t="str">
            <v>26224-Oscar</v>
          </cell>
          <cell r="R882" t="str">
            <v>430 Tree failure from overhang or dead tree without ice/snow</v>
          </cell>
        </row>
        <row r="883">
          <cell r="I883" t="str">
            <v>2902-Carneal Rd</v>
          </cell>
          <cell r="R883" t="str">
            <v>430 Tree failure from overhang or dead tree without ice/snow</v>
          </cell>
        </row>
        <row r="884">
          <cell r="I884" t="str">
            <v>40244-Clarkline Rd</v>
          </cell>
          <cell r="R884" t="str">
            <v>999 Cause unknown</v>
          </cell>
        </row>
        <row r="885">
          <cell r="I885" t="str">
            <v>30224-Conrad Heights</v>
          </cell>
          <cell r="R885" t="str">
            <v>490 Maintenance, other</v>
          </cell>
        </row>
        <row r="886">
          <cell r="I886" t="str">
            <v>5003-Clinton Rd</v>
          </cell>
          <cell r="R886" t="str">
            <v>500 Lightning</v>
          </cell>
        </row>
        <row r="887">
          <cell r="I887" t="str">
            <v>6103-Melber</v>
          </cell>
          <cell r="R887" t="str">
            <v>430 Tree failure from overhang or dead tree without ice/snow</v>
          </cell>
        </row>
        <row r="888">
          <cell r="I888" t="str">
            <v>28214-Hobbs Rd</v>
          </cell>
          <cell r="R888" t="str">
            <v>500 Lightning</v>
          </cell>
        </row>
        <row r="889">
          <cell r="I889" t="str">
            <v>6103-Melber</v>
          </cell>
          <cell r="R889" t="str">
            <v>430 Tree failure from overhang or dead tree without ice/snow</v>
          </cell>
        </row>
        <row r="890">
          <cell r="I890" t="str">
            <v>51224-McNeil Lane</v>
          </cell>
          <cell r="R890" t="str">
            <v>435 Tree failure from outside of ROW</v>
          </cell>
        </row>
        <row r="891">
          <cell r="I891" t="str">
            <v>2901-High Point</v>
          </cell>
          <cell r="R891" t="str">
            <v>100 Construction</v>
          </cell>
        </row>
        <row r="892">
          <cell r="I892" t="str">
            <v>3204-Mitchell Store</v>
          </cell>
          <cell r="R892" t="str">
            <v>740 Public cuts tree</v>
          </cell>
        </row>
        <row r="893">
          <cell r="I893" t="str">
            <v>2901-High Point</v>
          </cell>
          <cell r="R893" t="str">
            <v>100 Construction</v>
          </cell>
        </row>
        <row r="894">
          <cell r="I894" t="str">
            <v>7702-Hansen Rd</v>
          </cell>
          <cell r="R894" t="str">
            <v>300 Material or equipment fault/failure</v>
          </cell>
        </row>
        <row r="895">
          <cell r="I895" t="str">
            <v>43234-Gilbertsville</v>
          </cell>
          <cell r="R895" t="str">
            <v>999 Cause unknown</v>
          </cell>
        </row>
        <row r="896">
          <cell r="I896" t="str">
            <v>7702-Hansen Rd</v>
          </cell>
          <cell r="R896" t="str">
            <v>420 Tree growth</v>
          </cell>
        </row>
        <row r="897">
          <cell r="I897" t="str">
            <v>2902-Carneal Rd</v>
          </cell>
          <cell r="R897" t="str">
            <v>300 Material or equipment fault/failure</v>
          </cell>
        </row>
        <row r="898">
          <cell r="I898" t="str">
            <v>15224-Pinckneyville</v>
          </cell>
          <cell r="R898" t="str">
            <v>430 Tree failure from overhang or dead tree without ice/snow</v>
          </cell>
        </row>
        <row r="899">
          <cell r="I899" t="str">
            <v>3202-Tiline</v>
          </cell>
          <cell r="R899" t="str">
            <v>999 Cause unknown</v>
          </cell>
        </row>
        <row r="900">
          <cell r="I900" t="str">
            <v>26224-Oscar</v>
          </cell>
          <cell r="R900" t="str">
            <v>630 Squirrel</v>
          </cell>
        </row>
        <row r="901">
          <cell r="I901" t="str">
            <v>19214-Monkeys Eyebrow</v>
          </cell>
          <cell r="R901" t="str">
            <v>500 Lightning</v>
          </cell>
        </row>
        <row r="902">
          <cell r="I902" t="str">
            <v>2902-Carneal Rd</v>
          </cell>
          <cell r="R902" t="str">
            <v>500 Lightning</v>
          </cell>
        </row>
        <row r="903">
          <cell r="I903" t="str">
            <v>28224-Woodville Rd</v>
          </cell>
          <cell r="R903" t="str">
            <v>300 Material or equipment fault/failure</v>
          </cell>
        </row>
        <row r="904">
          <cell r="I904" t="str">
            <v>3201-Smithland</v>
          </cell>
          <cell r="R904" t="str">
            <v>500 Lightning</v>
          </cell>
        </row>
        <row r="905">
          <cell r="I905" t="str">
            <v>47254-Slater</v>
          </cell>
          <cell r="R905" t="str">
            <v>999 Cause unknown</v>
          </cell>
        </row>
        <row r="906">
          <cell r="I906" t="str">
            <v>26224-Oscar</v>
          </cell>
          <cell r="R906" t="str">
            <v>500 Lightning</v>
          </cell>
        </row>
        <row r="907">
          <cell r="I907" t="str">
            <v>7601-Iuka</v>
          </cell>
          <cell r="R907" t="str">
            <v>500 Lightning</v>
          </cell>
        </row>
        <row r="908">
          <cell r="I908" t="str">
            <v>3202-Tiline</v>
          </cell>
          <cell r="R908" t="str">
            <v>500 Lightning</v>
          </cell>
        </row>
        <row r="909">
          <cell r="I909" t="str">
            <v>3202-Tiline</v>
          </cell>
          <cell r="R909" t="str">
            <v>500 Lightning</v>
          </cell>
        </row>
        <row r="910">
          <cell r="I910" t="str">
            <v>14254-Smithland</v>
          </cell>
          <cell r="R910" t="str">
            <v>500 Lightning</v>
          </cell>
        </row>
        <row r="911">
          <cell r="I911" t="str">
            <v>3102-US 60 East</v>
          </cell>
          <cell r="R911" t="str">
            <v>600 Animal/bird</v>
          </cell>
        </row>
        <row r="912">
          <cell r="I912" t="str">
            <v>43224-Calvert Heights</v>
          </cell>
          <cell r="R912" t="str">
            <v>700 Customer-caused</v>
          </cell>
        </row>
        <row r="913">
          <cell r="I913" t="str">
            <v>54234-Palma</v>
          </cell>
          <cell r="R913" t="str">
            <v>110 Maintenance</v>
          </cell>
        </row>
        <row r="914">
          <cell r="I914" t="str">
            <v>3201-Smithland</v>
          </cell>
          <cell r="R914" t="str">
            <v>630 Squirrel</v>
          </cell>
        </row>
        <row r="915">
          <cell r="I915" t="str">
            <v>7605-Averitt GR #2</v>
          </cell>
          <cell r="R915" t="str">
            <v>110 Maintenance</v>
          </cell>
        </row>
        <row r="916">
          <cell r="I916" t="str">
            <v>2901-High Point</v>
          </cell>
          <cell r="R916" t="str">
            <v>110 Maintenance</v>
          </cell>
        </row>
        <row r="917">
          <cell r="I917" t="str">
            <v>3904-Roy Lee Rd</v>
          </cell>
          <cell r="R917" t="str">
            <v>500 Lightning</v>
          </cell>
        </row>
        <row r="918">
          <cell r="I918" t="str">
            <v>54234-Palma</v>
          </cell>
          <cell r="R918" t="str">
            <v>100 Construction</v>
          </cell>
        </row>
        <row r="919">
          <cell r="I919" t="str">
            <v>3104-Ledbetter</v>
          </cell>
          <cell r="R919" t="str">
            <v>110 Maintenance</v>
          </cell>
        </row>
        <row r="920">
          <cell r="I920" t="str">
            <v>7702-Hansen Rd</v>
          </cell>
          <cell r="R920" t="str">
            <v>110 Maintenance</v>
          </cell>
        </row>
        <row r="921">
          <cell r="I921" t="str">
            <v>2901-High Point</v>
          </cell>
          <cell r="R921" t="str">
            <v>110 Maintenance</v>
          </cell>
        </row>
        <row r="922">
          <cell r="I922" t="str">
            <v>2901-High Point</v>
          </cell>
          <cell r="R922" t="str">
            <v>110 Maintenance</v>
          </cell>
        </row>
        <row r="923">
          <cell r="I923" t="str">
            <v>2901-High Point</v>
          </cell>
          <cell r="R923" t="str">
            <v>110 Maintenance</v>
          </cell>
        </row>
        <row r="924">
          <cell r="I924" t="str">
            <v>7605-Averitt GR #2</v>
          </cell>
          <cell r="R924" t="str">
            <v>110 Maintenance</v>
          </cell>
        </row>
        <row r="925">
          <cell r="I925" t="str">
            <v>7605-Averitt GR #2</v>
          </cell>
          <cell r="R925" t="str">
            <v>110 Maintenance</v>
          </cell>
        </row>
        <row r="926">
          <cell r="I926" t="str">
            <v>5003-Clinton Rd</v>
          </cell>
          <cell r="R926" t="str">
            <v>420 Tree growth</v>
          </cell>
        </row>
        <row r="927">
          <cell r="I927" t="str">
            <v>42244-Sharpe</v>
          </cell>
          <cell r="R927" t="str">
            <v>100 Construction</v>
          </cell>
        </row>
        <row r="928">
          <cell r="I928" t="str">
            <v>5002-Old US 45</v>
          </cell>
          <cell r="R928" t="str">
            <v>420 Tree growth</v>
          </cell>
        </row>
        <row r="929">
          <cell r="I929" t="str">
            <v>28234-Kelley Rd</v>
          </cell>
          <cell r="R929" t="str">
            <v>100 Construction</v>
          </cell>
        </row>
        <row r="930">
          <cell r="I930" t="str">
            <v>28224-Woodville Rd</v>
          </cell>
          <cell r="R930" t="str">
            <v>630 Squirrel</v>
          </cell>
        </row>
        <row r="931">
          <cell r="I931" t="str">
            <v>05244-Carrsville</v>
          </cell>
          <cell r="R931" t="str">
            <v>300 Material or equipment fault/failure</v>
          </cell>
        </row>
        <row r="932">
          <cell r="I932" t="str">
            <v>3102-US 60 East</v>
          </cell>
          <cell r="R932" t="str">
            <v>630 Squirrel</v>
          </cell>
        </row>
        <row r="933">
          <cell r="I933" t="str">
            <v>5002-Old US 45</v>
          </cell>
          <cell r="R933" t="str">
            <v>710 Motor vehicle</v>
          </cell>
        </row>
        <row r="934">
          <cell r="I934" t="str">
            <v>14254-Smithland</v>
          </cell>
          <cell r="R934" t="str">
            <v>999 Cause unknown</v>
          </cell>
        </row>
        <row r="935">
          <cell r="I935" t="str">
            <v>47254-Slater</v>
          </cell>
          <cell r="R935" t="str">
            <v>600 Animal/bird</v>
          </cell>
        </row>
        <row r="936">
          <cell r="I936" t="str">
            <v>4901-Blandville</v>
          </cell>
          <cell r="R936" t="str">
            <v>110 Maintenance</v>
          </cell>
        </row>
        <row r="937">
          <cell r="I937" t="str">
            <v>3904-Roy Lee Rd</v>
          </cell>
          <cell r="R937" t="str">
            <v>300 Material or equipment fault/failure</v>
          </cell>
        </row>
        <row r="938">
          <cell r="I938" t="str">
            <v>47254-Slater</v>
          </cell>
          <cell r="R938" t="str">
            <v>300 Material or equipment fault/failure</v>
          </cell>
        </row>
        <row r="939">
          <cell r="I939" t="str">
            <v>54234-Palma</v>
          </cell>
          <cell r="R939" t="str">
            <v>100 Construction</v>
          </cell>
        </row>
        <row r="940">
          <cell r="I940" t="str">
            <v>7601-Iuka</v>
          </cell>
          <cell r="R940" t="str">
            <v>110 Maintenance</v>
          </cell>
        </row>
        <row r="941">
          <cell r="I941" t="str">
            <v>2901-High Point</v>
          </cell>
          <cell r="R941" t="str">
            <v>300 Material or equipment fault/failure</v>
          </cell>
        </row>
        <row r="942">
          <cell r="I942" t="str">
            <v>42244-Sharpe</v>
          </cell>
          <cell r="R942" t="str">
            <v>420 Tree growth</v>
          </cell>
        </row>
        <row r="943">
          <cell r="I943" t="str">
            <v>47254-Slater</v>
          </cell>
          <cell r="R943" t="str">
            <v>430 Tree failure from overhang or dead tree without ice/snow</v>
          </cell>
        </row>
        <row r="944">
          <cell r="I944" t="str">
            <v>42244-Sharpe</v>
          </cell>
          <cell r="R944" t="str">
            <v>110 Maintenance</v>
          </cell>
        </row>
        <row r="945">
          <cell r="I945" t="str">
            <v>14244-Salem</v>
          </cell>
          <cell r="R945" t="str">
            <v>100 Construction</v>
          </cell>
        </row>
        <row r="946">
          <cell r="I946" t="str">
            <v>2901-High Point</v>
          </cell>
          <cell r="R946" t="str">
            <v>100 Construction</v>
          </cell>
        </row>
        <row r="947">
          <cell r="I947" t="str">
            <v>66214-Draffenville</v>
          </cell>
          <cell r="R947" t="str">
            <v>999 Cause unknown</v>
          </cell>
        </row>
        <row r="948">
          <cell r="I948" t="str">
            <v>41234-Epperson Rd</v>
          </cell>
          <cell r="R948" t="str">
            <v>420 Tree growth</v>
          </cell>
        </row>
        <row r="949">
          <cell r="I949" t="str">
            <v>3104-Ledbetter</v>
          </cell>
          <cell r="R949" t="str">
            <v>110 Maintenance</v>
          </cell>
        </row>
        <row r="950">
          <cell r="I950" t="str">
            <v>3201-Smithland</v>
          </cell>
          <cell r="R950" t="str">
            <v>110 Maintenance</v>
          </cell>
        </row>
        <row r="951">
          <cell r="I951" t="str">
            <v>3202-Tiline</v>
          </cell>
          <cell r="R951" t="str">
            <v>999 Cause unknown</v>
          </cell>
        </row>
        <row r="952">
          <cell r="I952" t="str">
            <v>79214-Maxon Rd</v>
          </cell>
          <cell r="R952" t="str">
            <v>110 Maintenance</v>
          </cell>
        </row>
        <row r="953">
          <cell r="I953" t="str">
            <v>42214-Proform</v>
          </cell>
          <cell r="R953" t="str">
            <v>110 Maintenance</v>
          </cell>
        </row>
        <row r="954">
          <cell r="I954" t="str">
            <v>54214-Hwy 95</v>
          </cell>
          <cell r="R954" t="str">
            <v>110 Maintenance</v>
          </cell>
        </row>
        <row r="955">
          <cell r="I955" t="str">
            <v>2902-Carneal Rd</v>
          </cell>
          <cell r="R955" t="str">
            <v>110 Maintenance</v>
          </cell>
        </row>
        <row r="956">
          <cell r="I956" t="str">
            <v>14244-Salem</v>
          </cell>
          <cell r="R956" t="str">
            <v>300 Material or equipment fault/failure</v>
          </cell>
        </row>
        <row r="957">
          <cell r="I957" t="str">
            <v>7601-Iuka</v>
          </cell>
          <cell r="R957" t="str">
            <v>999 Cause unknown</v>
          </cell>
        </row>
        <row r="958">
          <cell r="I958" t="str">
            <v>7803-Hwy 95</v>
          </cell>
          <cell r="R958" t="str">
            <v>540 Storm</v>
          </cell>
        </row>
        <row r="959">
          <cell r="I959" t="str">
            <v>7702-Hansen Rd</v>
          </cell>
          <cell r="R959" t="str">
            <v>540 Storm</v>
          </cell>
        </row>
        <row r="960">
          <cell r="I960" t="str">
            <v>28224-Woodville Rd</v>
          </cell>
          <cell r="R960" t="str">
            <v>500 Lightning</v>
          </cell>
        </row>
        <row r="961">
          <cell r="I961" t="str">
            <v>7803-Hwy 95</v>
          </cell>
          <cell r="R961" t="str">
            <v>500 Lightning</v>
          </cell>
        </row>
        <row r="962">
          <cell r="I962" t="str">
            <v>7702-Hansen Rd</v>
          </cell>
          <cell r="R962" t="str">
            <v>540 Storm</v>
          </cell>
        </row>
        <row r="963">
          <cell r="I963" t="str">
            <v>7702-Hansen Rd</v>
          </cell>
          <cell r="R963" t="str">
            <v>540 Storm</v>
          </cell>
        </row>
        <row r="964">
          <cell r="I964" t="str">
            <v>7702-Hansen Rd</v>
          </cell>
          <cell r="R964" t="str">
            <v>540 Storm</v>
          </cell>
        </row>
        <row r="965">
          <cell r="I965" t="str">
            <v>7805-Industrial Loop</v>
          </cell>
          <cell r="R965" t="str">
            <v>999 Cause unknown</v>
          </cell>
        </row>
        <row r="966">
          <cell r="I966" t="str">
            <v>3104-Ledbetter</v>
          </cell>
          <cell r="R966" t="str">
            <v>999 Cause unknown</v>
          </cell>
        </row>
        <row r="967">
          <cell r="I967" t="str">
            <v>3104-Ledbetter</v>
          </cell>
          <cell r="R967" t="str">
            <v>420 Tree growth</v>
          </cell>
        </row>
        <row r="968">
          <cell r="I968" t="str">
            <v>7605-Averitt GR #2</v>
          </cell>
          <cell r="R968" t="str">
            <v>999 Cause unknown</v>
          </cell>
        </row>
        <row r="969">
          <cell r="I969" t="str">
            <v>2902-Carneal Rd</v>
          </cell>
          <cell r="R969" t="str">
            <v>110 Maintenance</v>
          </cell>
        </row>
        <row r="970">
          <cell r="I970" t="str">
            <v>54234-Palma</v>
          </cell>
          <cell r="R970" t="str">
            <v>110 Maintenance</v>
          </cell>
        </row>
        <row r="971">
          <cell r="I971" t="str">
            <v>6101-Lowes</v>
          </cell>
          <cell r="R971" t="str">
            <v>999 Cause unknown</v>
          </cell>
        </row>
        <row r="972">
          <cell r="I972" t="str">
            <v>7604-Pelican GR #1</v>
          </cell>
          <cell r="R972" t="str">
            <v>999 Cause unknown</v>
          </cell>
        </row>
        <row r="973">
          <cell r="I973" t="str">
            <v>40244-Clarkline Rd</v>
          </cell>
          <cell r="R973" t="str">
            <v>110 Maintenance</v>
          </cell>
        </row>
        <row r="974">
          <cell r="I974" t="str">
            <v>40244-Clarkline Rd</v>
          </cell>
          <cell r="R974" t="str">
            <v>110 Maintenance</v>
          </cell>
        </row>
        <row r="975">
          <cell r="I975" t="str">
            <v>40244-Clarkline Rd</v>
          </cell>
          <cell r="R975" t="str">
            <v>110 Maintenance</v>
          </cell>
        </row>
        <row r="976">
          <cell r="I976" t="str">
            <v>05254-Lola</v>
          </cell>
          <cell r="R976" t="str">
            <v>500 Lightning</v>
          </cell>
        </row>
        <row r="977">
          <cell r="I977" t="str">
            <v>14244-Salem</v>
          </cell>
          <cell r="R977" t="str">
            <v>500 Lightning</v>
          </cell>
        </row>
        <row r="978">
          <cell r="I978" t="str">
            <v>14244-Salem</v>
          </cell>
          <cell r="R978" t="str">
            <v>500 Lightning</v>
          </cell>
        </row>
        <row r="979">
          <cell r="I979" t="str">
            <v>3202-Tiline</v>
          </cell>
          <cell r="R979" t="str">
            <v>500 Lightning</v>
          </cell>
        </row>
        <row r="980">
          <cell r="I980" t="str">
            <v>05254-Lola</v>
          </cell>
          <cell r="R980" t="str">
            <v>500 Lightning</v>
          </cell>
        </row>
        <row r="981">
          <cell r="I981" t="str">
            <v>15224-Pinckneyville</v>
          </cell>
          <cell r="R981" t="str">
            <v>500 Lightning</v>
          </cell>
        </row>
        <row r="982">
          <cell r="I982" t="str">
            <v>7802-Possum Trot</v>
          </cell>
          <cell r="R982" t="str">
            <v>500 Lightning</v>
          </cell>
        </row>
        <row r="983">
          <cell r="I983" t="str">
            <v>7605-Averitt GR #2</v>
          </cell>
          <cell r="R983" t="str">
            <v>500 Lightning</v>
          </cell>
        </row>
        <row r="984">
          <cell r="I984" t="str">
            <v>41234-Epperson Rd</v>
          </cell>
          <cell r="R984" t="str">
            <v>500 Lightning</v>
          </cell>
        </row>
        <row r="985">
          <cell r="I985" t="str">
            <v>2902-Carneal Rd</v>
          </cell>
          <cell r="R985" t="str">
            <v>100 Construction</v>
          </cell>
        </row>
        <row r="986">
          <cell r="I986" t="str">
            <v>54234-Palma</v>
          </cell>
          <cell r="R986" t="str">
            <v>110 Maintenance</v>
          </cell>
        </row>
        <row r="987">
          <cell r="I987" t="str">
            <v>3104-Ledbetter</v>
          </cell>
          <cell r="R987" t="str">
            <v>100 Construction</v>
          </cell>
        </row>
        <row r="988">
          <cell r="I988" t="str">
            <v>2902-Carneal Rd</v>
          </cell>
          <cell r="R988" t="str">
            <v>100 Construction</v>
          </cell>
        </row>
        <row r="989">
          <cell r="I989" t="str">
            <v>47254-Slater</v>
          </cell>
          <cell r="R989" t="str">
            <v>999 Cause unknown</v>
          </cell>
        </row>
        <row r="990">
          <cell r="I990" t="str">
            <v>6103-Melber</v>
          </cell>
          <cell r="R990" t="str">
            <v>999 Cause unknown</v>
          </cell>
        </row>
        <row r="991">
          <cell r="I991" t="str">
            <v>14254-Smithland</v>
          </cell>
          <cell r="R991" t="str">
            <v>740 Public cuts tree</v>
          </cell>
        </row>
        <row r="992">
          <cell r="I992" t="str">
            <v>40224-Husbands Rd</v>
          </cell>
          <cell r="R992" t="str">
            <v>100 Construction</v>
          </cell>
        </row>
        <row r="993">
          <cell r="I993" t="str">
            <v>5001-Browns Plating</v>
          </cell>
          <cell r="R993" t="str">
            <v>300 Material or equipment fault/failure</v>
          </cell>
        </row>
        <row r="994">
          <cell r="I994" t="str">
            <v>6103-Melber</v>
          </cell>
          <cell r="R994" t="str">
            <v>435 Tree failure from outside of ROW</v>
          </cell>
        </row>
        <row r="995">
          <cell r="I995" t="str">
            <v>7605-Averitt GR #2</v>
          </cell>
          <cell r="R995" t="str">
            <v>300 Material or equipment fault/failure</v>
          </cell>
        </row>
        <row r="996">
          <cell r="I996" t="str">
            <v>19214-Monkeys Eyebrow</v>
          </cell>
          <cell r="R996" t="str">
            <v>300 Material or equipment fault/failure</v>
          </cell>
        </row>
        <row r="997">
          <cell r="I997" t="str">
            <v>41214-Ken Mar Rd</v>
          </cell>
          <cell r="R997" t="str">
            <v>630 Squirrel</v>
          </cell>
        </row>
        <row r="998">
          <cell r="I998" t="str">
            <v>6102-US 45 Folsomdale</v>
          </cell>
          <cell r="R998" t="str">
            <v>790 Public, other</v>
          </cell>
        </row>
        <row r="999">
          <cell r="I999" t="str">
            <v>2902-Carneal Rd</v>
          </cell>
          <cell r="R999" t="str">
            <v>110 Maintenance</v>
          </cell>
        </row>
        <row r="1000">
          <cell r="I1000" t="str">
            <v>2902-Carneal Rd</v>
          </cell>
          <cell r="R1000" t="str">
            <v>110 Maintenance</v>
          </cell>
        </row>
        <row r="1001">
          <cell r="I1001" t="str">
            <v>6104-Pottsville</v>
          </cell>
          <cell r="R1001" t="str">
            <v>999 Cause unknown</v>
          </cell>
        </row>
        <row r="1002">
          <cell r="I1002" t="str">
            <v>3204-Mitchell Store</v>
          </cell>
          <cell r="R1002" t="str">
            <v>300 Material or equipment fault/failure</v>
          </cell>
        </row>
        <row r="1003">
          <cell r="I1003" t="str">
            <v>54224-Draffenville</v>
          </cell>
          <cell r="R1003" t="str">
            <v>999 Cause unknown</v>
          </cell>
        </row>
        <row r="1004">
          <cell r="I1004" t="str">
            <v>54234-Palma</v>
          </cell>
          <cell r="R1004" t="str">
            <v>110 Maintenance</v>
          </cell>
        </row>
        <row r="1005">
          <cell r="I1005" t="str">
            <v>3901-Airport</v>
          </cell>
          <cell r="R1005" t="str">
            <v>490 Maintenance, other</v>
          </cell>
        </row>
        <row r="1006">
          <cell r="I1006" t="str">
            <v>14254-Smithland</v>
          </cell>
          <cell r="R1006" t="str">
            <v>999 Cause unknown</v>
          </cell>
        </row>
        <row r="1007">
          <cell r="I1007" t="str">
            <v>2902-Carneal Rd</v>
          </cell>
          <cell r="R1007" t="str">
            <v>110 Maintenance</v>
          </cell>
        </row>
        <row r="1008">
          <cell r="I1008" t="str">
            <v>51214-Symsonia</v>
          </cell>
          <cell r="R1008" t="str">
            <v>110 Maintenance</v>
          </cell>
        </row>
        <row r="1009">
          <cell r="I1009" t="str">
            <v>40224-Husbands Rd</v>
          </cell>
          <cell r="R1009" t="str">
            <v>110 Maintenance</v>
          </cell>
        </row>
        <row r="1010">
          <cell r="I1010" t="str">
            <v>51224-McNeil Lane</v>
          </cell>
          <cell r="R1010" t="str">
            <v>630 Squirrel</v>
          </cell>
        </row>
        <row r="1011">
          <cell r="I1011" t="str">
            <v>7605-Averitt GR #2</v>
          </cell>
          <cell r="R1011" t="str">
            <v>710 Motor vehicle</v>
          </cell>
        </row>
        <row r="1012">
          <cell r="I1012" t="str">
            <v>51214-Symsonia</v>
          </cell>
          <cell r="R1012" t="str">
            <v>710 Motor vehicle</v>
          </cell>
        </row>
        <row r="1013">
          <cell r="I1013" t="str">
            <v>5001-Browns Plating</v>
          </cell>
          <cell r="R1013" t="str">
            <v>300 Material or equipment fault/failure</v>
          </cell>
        </row>
        <row r="1014">
          <cell r="I1014" t="str">
            <v>4901-Blandville</v>
          </cell>
          <cell r="R1014" t="str">
            <v>999 Cause unknown</v>
          </cell>
        </row>
        <row r="1015">
          <cell r="I1015" t="str">
            <v>5003-Clinton Rd</v>
          </cell>
          <cell r="R1015" t="str">
            <v>630 Squirrel</v>
          </cell>
        </row>
        <row r="1016">
          <cell r="I1016" t="str">
            <v>40234-Lydon Rd</v>
          </cell>
          <cell r="R1016" t="str">
            <v>999 Cause unknown</v>
          </cell>
        </row>
        <row r="1017">
          <cell r="I1017" t="str">
            <v>4902-Lovelaceville</v>
          </cell>
          <cell r="R1017" t="str">
            <v>630 Squirrel</v>
          </cell>
        </row>
        <row r="1018">
          <cell r="I1018" t="str">
            <v>6103-Melber</v>
          </cell>
          <cell r="R1018" t="str">
            <v>999 Cause unknown</v>
          </cell>
        </row>
        <row r="1019">
          <cell r="I1019" t="str">
            <v>6104-Pottsville</v>
          </cell>
          <cell r="R1019" t="str">
            <v>999 Cause unknown</v>
          </cell>
        </row>
        <row r="1020">
          <cell r="I1020" t="str">
            <v>7805-Industrial Loop</v>
          </cell>
          <cell r="R1020" t="str">
            <v>490 Maintenance, other</v>
          </cell>
        </row>
        <row r="1021">
          <cell r="I1021" t="str">
            <v>2902-Carneal Rd</v>
          </cell>
          <cell r="R1021" t="str">
            <v>100 Construction</v>
          </cell>
        </row>
        <row r="1022">
          <cell r="I1022" t="str">
            <v>6103-Melber</v>
          </cell>
          <cell r="R1022" t="str">
            <v>710 Motor vehicle</v>
          </cell>
        </row>
        <row r="1023">
          <cell r="I1023" t="str">
            <v>14254-Smithland</v>
          </cell>
          <cell r="R1023" t="str">
            <v>999 Cause unknown</v>
          </cell>
        </row>
        <row r="1024">
          <cell r="I1024" t="str">
            <v>3901-Airport</v>
          </cell>
          <cell r="R1024" t="str">
            <v>999 Cause unknown</v>
          </cell>
        </row>
        <row r="1025">
          <cell r="I1025" t="str">
            <v>47254-Slater</v>
          </cell>
          <cell r="R1025" t="str">
            <v>999 Cause unknown</v>
          </cell>
        </row>
        <row r="1026">
          <cell r="I1026" t="str">
            <v>19214-Monkeys Eyebrow</v>
          </cell>
          <cell r="R1026" t="str">
            <v>999 Cause unknown</v>
          </cell>
        </row>
        <row r="1027">
          <cell r="I1027" t="str">
            <v>47214-Hinkleville</v>
          </cell>
          <cell r="R1027" t="str">
            <v>420 Tree growth</v>
          </cell>
        </row>
        <row r="1028">
          <cell r="I1028" t="str">
            <v>2902-Carneal Rd</v>
          </cell>
          <cell r="R1028" t="str">
            <v>500 Lightning</v>
          </cell>
        </row>
        <row r="1029">
          <cell r="I1029" t="str">
            <v>47234-Blandville</v>
          </cell>
          <cell r="R1029" t="str">
            <v>435 Tree failure from outside of ROW</v>
          </cell>
        </row>
        <row r="1030">
          <cell r="I1030" t="str">
            <v>28234-Kelley Rd</v>
          </cell>
          <cell r="R1030" t="str">
            <v>430 Tree failure from overhang or dead tree without ice/snow</v>
          </cell>
        </row>
        <row r="1031">
          <cell r="I1031" t="str">
            <v>19224-Ragland</v>
          </cell>
          <cell r="R1031" t="str">
            <v>500 Lightning</v>
          </cell>
        </row>
        <row r="1032">
          <cell r="I1032" t="str">
            <v>28234-Kelley Rd</v>
          </cell>
          <cell r="R1032" t="str">
            <v>430 Tree failure from overhang or dead tree without ice/snow</v>
          </cell>
        </row>
        <row r="1033">
          <cell r="I1033" t="str">
            <v>26214-Damrons</v>
          </cell>
          <cell r="R1033" t="str">
            <v>500 Lightning</v>
          </cell>
        </row>
        <row r="1034">
          <cell r="I1034" t="str">
            <v>5001-Browns Plating</v>
          </cell>
          <cell r="R1034" t="str">
            <v>500 Lightning</v>
          </cell>
        </row>
        <row r="1035">
          <cell r="I1035" t="str">
            <v>51244-Freemont</v>
          </cell>
          <cell r="R1035" t="str">
            <v>435 Tree failure from outside of ROW</v>
          </cell>
        </row>
        <row r="1036">
          <cell r="I1036" t="str">
            <v>28234-Kelley Rd</v>
          </cell>
          <cell r="R1036" t="str">
            <v>430 Tree failure from overhang or dead tree without ice/snow</v>
          </cell>
        </row>
        <row r="1037">
          <cell r="I1037" t="str">
            <v>28234-Kelley Rd</v>
          </cell>
          <cell r="R1037" t="str">
            <v>430 Tree failure from overhang or dead tree without ice/snow</v>
          </cell>
        </row>
        <row r="1038">
          <cell r="I1038" t="str">
            <v>47254-Slater</v>
          </cell>
          <cell r="R1038" t="str">
            <v>500 Lightning</v>
          </cell>
        </row>
        <row r="1039">
          <cell r="I1039" t="str">
            <v>47224-US 286 East Gage</v>
          </cell>
          <cell r="R1039" t="str">
            <v>500 Lightning</v>
          </cell>
        </row>
        <row r="1040">
          <cell r="I1040" t="str">
            <v>28234-Kelley Rd</v>
          </cell>
          <cell r="R1040" t="str">
            <v>430 Tree failure from overhang or dead tree without ice/snow</v>
          </cell>
        </row>
        <row r="1041">
          <cell r="I1041" t="str">
            <v>28234-Kelley Rd</v>
          </cell>
          <cell r="R1041" t="str">
            <v>430 Tree failure from overhang or dead tree without ice/snow</v>
          </cell>
        </row>
        <row r="1042">
          <cell r="I1042" t="str">
            <v>28234-Kelley Rd</v>
          </cell>
          <cell r="R1042" t="str">
            <v>430 Tree failure from overhang or dead tree without ice/snow</v>
          </cell>
        </row>
        <row r="1043">
          <cell r="I1043" t="str">
            <v>28234-Kelley Rd</v>
          </cell>
          <cell r="R1043" t="str">
            <v>430 Tree failure from overhang or dead tree without ice/snow</v>
          </cell>
        </row>
        <row r="1044">
          <cell r="I1044" t="str">
            <v>28234-Kelley Rd</v>
          </cell>
          <cell r="R1044" t="str">
            <v>430 Tree failure from overhang or dead tree without ice/snow</v>
          </cell>
        </row>
        <row r="1045">
          <cell r="I1045" t="str">
            <v>4901-Blandville</v>
          </cell>
          <cell r="R1045" t="str">
            <v>999 Cause unknown</v>
          </cell>
        </row>
        <row r="1046">
          <cell r="I1046" t="str">
            <v>3901-Airport</v>
          </cell>
          <cell r="R1046" t="str">
            <v>420 Tree growth</v>
          </cell>
        </row>
        <row r="1047">
          <cell r="I1047" t="str">
            <v>54214-Hwy 95</v>
          </cell>
          <cell r="R1047" t="str">
            <v>435 Tree failure from outside of ROW</v>
          </cell>
        </row>
        <row r="1048">
          <cell r="I1048" t="str">
            <v>3201-Smithland</v>
          </cell>
          <cell r="R1048" t="str">
            <v>500 Lightning</v>
          </cell>
        </row>
        <row r="1049">
          <cell r="I1049" t="str">
            <v>19214-Monkeys Eyebrow</v>
          </cell>
          <cell r="R1049" t="str">
            <v>500 Lightning</v>
          </cell>
        </row>
        <row r="1050">
          <cell r="I1050" t="str">
            <v>19214-Monkeys Eyebrow</v>
          </cell>
          <cell r="R1050" t="str">
            <v>999 Cause unknown</v>
          </cell>
        </row>
        <row r="1051">
          <cell r="I1051" t="str">
            <v>4901-Blandville</v>
          </cell>
          <cell r="R1051" t="str">
            <v>999 Cause unknown</v>
          </cell>
        </row>
        <row r="1052">
          <cell r="I1052" t="str">
            <v>3201-Smithland</v>
          </cell>
          <cell r="R1052" t="str">
            <v>500 Lightning</v>
          </cell>
        </row>
        <row r="1053">
          <cell r="I1053" t="str">
            <v>7601-Iuka</v>
          </cell>
          <cell r="R1053" t="str">
            <v>999 Cause unknown</v>
          </cell>
        </row>
        <row r="1054">
          <cell r="I1054" t="str">
            <v>7803-Hwy 95</v>
          </cell>
          <cell r="R1054" t="str">
            <v>110 Maintenance</v>
          </cell>
        </row>
        <row r="1055">
          <cell r="I1055" t="str">
            <v>2902-Carneal Rd</v>
          </cell>
          <cell r="R1055" t="str">
            <v>110 Maintenance</v>
          </cell>
        </row>
        <row r="1056">
          <cell r="I1056" t="str">
            <v>2902-Carneal Rd</v>
          </cell>
          <cell r="R1056" t="str">
            <v>500 Lightning</v>
          </cell>
        </row>
        <row r="1057">
          <cell r="I1057" t="str">
            <v>6103-Melber</v>
          </cell>
          <cell r="R1057" t="str">
            <v>630 Squirrel</v>
          </cell>
        </row>
        <row r="1058">
          <cell r="I1058" t="str">
            <v>40224-Husbands Rd</v>
          </cell>
          <cell r="R1058" t="str">
            <v>600 Animal/bird</v>
          </cell>
        </row>
        <row r="1059">
          <cell r="I1059" t="str">
            <v>3104-Ledbetter</v>
          </cell>
          <cell r="R1059" t="str">
            <v>999 Cause unknown</v>
          </cell>
        </row>
        <row r="1060">
          <cell r="I1060" t="str">
            <v>5002-Old US 45</v>
          </cell>
          <cell r="R1060" t="str">
            <v>500 Lightning</v>
          </cell>
        </row>
        <row r="1061">
          <cell r="I1061" t="str">
            <v>42244-Sharpe</v>
          </cell>
          <cell r="R1061" t="str">
            <v>500 Lightning</v>
          </cell>
        </row>
        <row r="1062">
          <cell r="I1062" t="str">
            <v>26214-Damrons</v>
          </cell>
          <cell r="R1062" t="str">
            <v>500 Lightning</v>
          </cell>
        </row>
        <row r="1063">
          <cell r="I1063" t="str">
            <v>47214-Hinkleville</v>
          </cell>
          <cell r="R1063" t="str">
            <v>500 Lightning</v>
          </cell>
        </row>
        <row r="1064">
          <cell r="I1064" t="str">
            <v>3902-US 60 West</v>
          </cell>
          <cell r="R1064" t="str">
            <v>300 Material or equipment fault/failure</v>
          </cell>
        </row>
        <row r="1065">
          <cell r="I1065" t="str">
            <v>28234-Kelley Rd</v>
          </cell>
          <cell r="R1065" t="str">
            <v>500 Lightning</v>
          </cell>
        </row>
        <row r="1066">
          <cell r="I1066" t="str">
            <v>5003-Clinton Rd</v>
          </cell>
          <cell r="R1066" t="str">
            <v>500 Lightning</v>
          </cell>
        </row>
        <row r="1067">
          <cell r="I1067" t="str">
            <v>6101-Lowes</v>
          </cell>
          <cell r="R1067" t="str">
            <v>500 Lightning</v>
          </cell>
        </row>
        <row r="1068">
          <cell r="I1068" t="str">
            <v>4902-Lovelaceville</v>
          </cell>
          <cell r="R1068" t="str">
            <v>500 Lightning</v>
          </cell>
        </row>
        <row r="1069">
          <cell r="I1069" t="str">
            <v>47254-Slater</v>
          </cell>
          <cell r="R1069" t="str">
            <v>300 Material or equipment fault/failure</v>
          </cell>
        </row>
        <row r="1070">
          <cell r="I1070" t="str">
            <v>40224-Husbands Rd</v>
          </cell>
          <cell r="R1070" t="str">
            <v>690 Animal, other</v>
          </cell>
        </row>
        <row r="1071">
          <cell r="I1071" t="str">
            <v>51214-Symsonia</v>
          </cell>
          <cell r="R1071" t="str">
            <v>300 Material or equipment fault/failure</v>
          </cell>
        </row>
        <row r="1072">
          <cell r="I1072" t="str">
            <v>47254-Slater</v>
          </cell>
          <cell r="R1072" t="str">
            <v>430 Tree failure from overhang or dead tree without ice/snow</v>
          </cell>
        </row>
        <row r="1073">
          <cell r="I1073" t="str">
            <v>45244-Kinder Morgan 1</v>
          </cell>
          <cell r="R1073" t="str">
            <v>430 Tree failure from overhang or dead tree without ice/snow</v>
          </cell>
        </row>
        <row r="1074">
          <cell r="I1074" t="str">
            <v>3903-US 60 East Mall</v>
          </cell>
          <cell r="R1074" t="str">
            <v>100 Construction</v>
          </cell>
        </row>
        <row r="1075">
          <cell r="I1075" t="str">
            <v>43224-Calvert Heights</v>
          </cell>
          <cell r="R1075" t="str">
            <v>300 Material or equipment fault/failure</v>
          </cell>
        </row>
        <row r="1076">
          <cell r="I1076" t="str">
            <v>51214-Symsonia</v>
          </cell>
          <cell r="R1076" t="str">
            <v>999 Cause unknown</v>
          </cell>
        </row>
        <row r="1077">
          <cell r="I1077" t="str">
            <v>42244-Sharpe</v>
          </cell>
          <cell r="R1077" t="str">
            <v>999 Cause unknown</v>
          </cell>
        </row>
        <row r="1078">
          <cell r="I1078" t="str">
            <v>4901-Blandville</v>
          </cell>
          <cell r="R1078" t="str">
            <v>999 Cause unknown</v>
          </cell>
        </row>
        <row r="1079">
          <cell r="I1079" t="str">
            <v>7601-Iuka</v>
          </cell>
          <cell r="R1079" t="str">
            <v>999 Cause unknown</v>
          </cell>
        </row>
        <row r="1080">
          <cell r="I1080" t="str">
            <v>28224-Woodville Rd</v>
          </cell>
          <cell r="R1080" t="str">
            <v>630 Squirrel</v>
          </cell>
        </row>
        <row r="1081">
          <cell r="I1081" t="str">
            <v>3104-Ledbetter</v>
          </cell>
          <cell r="R1081" t="str">
            <v>630 Squirrel</v>
          </cell>
        </row>
        <row r="1082">
          <cell r="I1082" t="str">
            <v>51214-Symsonia</v>
          </cell>
          <cell r="R1082" t="str">
            <v>630 Squirrel</v>
          </cell>
        </row>
        <row r="1083">
          <cell r="I1083" t="str">
            <v>7602-Smithland</v>
          </cell>
          <cell r="R1083" t="str">
            <v>630 Squirrel</v>
          </cell>
        </row>
        <row r="1084">
          <cell r="I1084" t="str">
            <v>3901-Airport</v>
          </cell>
          <cell r="R1084" t="str">
            <v>630 Squirrel</v>
          </cell>
        </row>
        <row r="1085">
          <cell r="I1085" t="str">
            <v>7604-Pelican GR #1</v>
          </cell>
          <cell r="R1085" t="str">
            <v>500 Lightning</v>
          </cell>
        </row>
        <row r="1086">
          <cell r="I1086" t="str">
            <v>2902-Carneal Rd</v>
          </cell>
          <cell r="R1086" t="str">
            <v>110 Maintenance</v>
          </cell>
        </row>
        <row r="1087">
          <cell r="I1087" t="str">
            <v>2902-Carneal Rd</v>
          </cell>
          <cell r="R1087" t="str">
            <v>110 Maintenance</v>
          </cell>
        </row>
        <row r="1088">
          <cell r="I1088" t="str">
            <v>43224-Calvert Heights</v>
          </cell>
          <cell r="R1088" t="str">
            <v>710 Motor vehicle</v>
          </cell>
        </row>
        <row r="1089">
          <cell r="I1089" t="str">
            <v>7602-Smithland</v>
          </cell>
          <cell r="R1089" t="str">
            <v>300 Material or equipment fault/failure</v>
          </cell>
        </row>
        <row r="1090">
          <cell r="I1090" t="str">
            <v>7803-Hwy 95</v>
          </cell>
          <cell r="R1090" t="str">
            <v>110 Maintenance</v>
          </cell>
        </row>
        <row r="1091">
          <cell r="I1091" t="str">
            <v>7803-Hwy 95</v>
          </cell>
          <cell r="R1091" t="str">
            <v>110 Maintenance</v>
          </cell>
        </row>
        <row r="1092">
          <cell r="I1092" t="str">
            <v>42244-Sharpe</v>
          </cell>
          <cell r="R1092" t="str">
            <v>110 Maintenance</v>
          </cell>
        </row>
        <row r="1093">
          <cell r="I1093" t="str">
            <v>42244-Sharpe</v>
          </cell>
          <cell r="R1093" t="str">
            <v>110 Maintenance</v>
          </cell>
        </row>
        <row r="1094">
          <cell r="I1094" t="str">
            <v>43214-Hwy 95</v>
          </cell>
          <cell r="R1094" t="str">
            <v>630 Squirrel</v>
          </cell>
        </row>
        <row r="1095">
          <cell r="I1095" t="str">
            <v>3904-Roy Lee Rd</v>
          </cell>
          <cell r="R1095" t="str">
            <v>630 Squirrel</v>
          </cell>
        </row>
        <row r="1096">
          <cell r="I1096" t="str">
            <v>19214-Monkeys Eyebrow</v>
          </cell>
          <cell r="R1096" t="str">
            <v>630 Squirrel</v>
          </cell>
        </row>
        <row r="1097">
          <cell r="I1097" t="str">
            <v>42214-Proform</v>
          </cell>
          <cell r="R1097" t="str">
            <v>630 Squirrel</v>
          </cell>
        </row>
        <row r="1098">
          <cell r="I1098" t="str">
            <v>4901-Blandville</v>
          </cell>
          <cell r="R1098" t="str">
            <v>435 Tree failure from outside of ROW</v>
          </cell>
        </row>
        <row r="1099">
          <cell r="I1099" t="str">
            <v>05254-Lola</v>
          </cell>
          <cell r="R1099" t="str">
            <v>999 Cause unknown</v>
          </cell>
        </row>
        <row r="1100">
          <cell r="I1100" t="str">
            <v>2902-Carneal Rd</v>
          </cell>
          <cell r="R1100" t="str">
            <v>110 Maintenance</v>
          </cell>
        </row>
        <row r="1101">
          <cell r="I1101" t="str">
            <v>3202-Tiline</v>
          </cell>
          <cell r="R1101" t="str">
            <v>300 Material or equipment fault/failure</v>
          </cell>
        </row>
        <row r="1102">
          <cell r="I1102" t="str">
            <v>6101-Lowes</v>
          </cell>
          <cell r="R1102" t="str">
            <v>100 Construction</v>
          </cell>
        </row>
        <row r="1103">
          <cell r="I1103" t="str">
            <v>6103-Melber</v>
          </cell>
          <cell r="R1103" t="str">
            <v>110 Maintenance</v>
          </cell>
        </row>
        <row r="1104">
          <cell r="I1104" t="str">
            <v>6103-Melber</v>
          </cell>
          <cell r="R1104" t="str">
            <v>110 Maintenance</v>
          </cell>
        </row>
        <row r="1105">
          <cell r="I1105" t="str">
            <v>51244-Freemont</v>
          </cell>
          <cell r="R1105" t="str">
            <v>100 Construction</v>
          </cell>
        </row>
        <row r="1106">
          <cell r="I1106" t="str">
            <v>5003-Clinton Rd</v>
          </cell>
          <cell r="R1106" t="str">
            <v>630 Squirrel</v>
          </cell>
        </row>
        <row r="1107">
          <cell r="I1107" t="str">
            <v>3202-Tiline</v>
          </cell>
          <cell r="R1107" t="str">
            <v>800 Other</v>
          </cell>
        </row>
        <row r="1108">
          <cell r="I1108" t="str">
            <v>3104-Ledbetter</v>
          </cell>
          <cell r="R1108" t="str">
            <v>100 Construction</v>
          </cell>
        </row>
        <row r="1109">
          <cell r="I1109" t="str">
            <v>51224-McNeil Lane</v>
          </cell>
          <cell r="R1109" t="str">
            <v>300 Material or equipment fault/failure</v>
          </cell>
        </row>
        <row r="1110">
          <cell r="I1110" t="str">
            <v>28214-Hobbs Rd</v>
          </cell>
          <cell r="R1110" t="str">
            <v>630 Squirrel</v>
          </cell>
        </row>
        <row r="1111">
          <cell r="I1111" t="str">
            <v>6104-Pottsville</v>
          </cell>
          <cell r="R1111" t="str">
            <v>700 Customer-caused</v>
          </cell>
        </row>
        <row r="1112">
          <cell r="I1112" t="str">
            <v>42244-Sharpe</v>
          </cell>
          <cell r="R1112" t="str">
            <v>999 Cause unknown</v>
          </cell>
        </row>
        <row r="1113">
          <cell r="I1113" t="str">
            <v>42244-Sharpe</v>
          </cell>
          <cell r="R1113" t="str">
            <v>999 Cause unknown</v>
          </cell>
        </row>
        <row r="1114">
          <cell r="I1114" t="str">
            <v>7605-Averitt GR #2</v>
          </cell>
          <cell r="R1114" t="str">
            <v>800 Other</v>
          </cell>
        </row>
        <row r="1115">
          <cell r="I1115" t="str">
            <v>5002-Old US 45</v>
          </cell>
          <cell r="R1115" t="str">
            <v>630 Squirrel</v>
          </cell>
        </row>
        <row r="1116">
          <cell r="I1116" t="str">
            <v>3104-Ledbetter</v>
          </cell>
          <cell r="R1116" t="str">
            <v>800 Other</v>
          </cell>
        </row>
        <row r="1117">
          <cell r="I1117" t="str">
            <v>42244-Sharpe</v>
          </cell>
          <cell r="R1117" t="str">
            <v>630 Squirrel</v>
          </cell>
        </row>
        <row r="1118">
          <cell r="I1118" t="str">
            <v>4902-Lovelaceville</v>
          </cell>
          <cell r="R1118" t="str">
            <v>999 Cause unknown</v>
          </cell>
        </row>
        <row r="1119">
          <cell r="I1119" t="str">
            <v>43214-Hwy 95</v>
          </cell>
          <cell r="R1119" t="str">
            <v>999 Cause unknown</v>
          </cell>
        </row>
        <row r="1120">
          <cell r="I1120" t="str">
            <v>43214-Hwy 95</v>
          </cell>
          <cell r="R1120" t="str">
            <v>300 Material or equipment fault/failure</v>
          </cell>
        </row>
        <row r="1121">
          <cell r="I1121" t="str">
            <v>2902-Carneal Rd</v>
          </cell>
          <cell r="R1121" t="str">
            <v>110 Maintenance</v>
          </cell>
        </row>
        <row r="1122">
          <cell r="I1122" t="str">
            <v>47254-Slater</v>
          </cell>
          <cell r="R1122" t="str">
            <v>999 Cause unknown</v>
          </cell>
        </row>
        <row r="1123">
          <cell r="I1123" t="str">
            <v>3204-Mitchell Store</v>
          </cell>
          <cell r="R1123" t="str">
            <v>300 Material or equipment fault/failure</v>
          </cell>
        </row>
        <row r="1124">
          <cell r="I1124" t="str">
            <v>7702-Hansen Rd</v>
          </cell>
          <cell r="R1124" t="str">
            <v>110 Maintenance</v>
          </cell>
        </row>
        <row r="1125">
          <cell r="I1125" t="str">
            <v>6104-Pottsville</v>
          </cell>
          <cell r="R1125" t="str">
            <v>999 Cause unknown</v>
          </cell>
        </row>
        <row r="1126">
          <cell r="I1126" t="str">
            <v>7702-Hansen Rd</v>
          </cell>
          <cell r="R1126" t="str">
            <v>999 Cause unknown</v>
          </cell>
        </row>
        <row r="1127">
          <cell r="I1127" t="str">
            <v>6102-US 45 Folsomdale</v>
          </cell>
          <cell r="R1127" t="str">
            <v>300 Material or equipment fault/failure</v>
          </cell>
        </row>
        <row r="1128">
          <cell r="I1128" t="str">
            <v>3904-Roy Lee Rd</v>
          </cell>
          <cell r="R1128" t="str">
            <v>630 Squirrel</v>
          </cell>
        </row>
        <row r="1129">
          <cell r="I1129" t="str">
            <v>7702-Hansen Rd</v>
          </cell>
          <cell r="R1129" t="str">
            <v>110 Maintenance</v>
          </cell>
        </row>
        <row r="1130">
          <cell r="I1130" t="str">
            <v>3901-Airport</v>
          </cell>
          <cell r="R1130" t="str">
            <v>630 Squirrel</v>
          </cell>
        </row>
        <row r="1131">
          <cell r="I1131" t="str">
            <v>28214-Hobbs Rd</v>
          </cell>
          <cell r="R1131" t="str">
            <v>300 Material or equipment fault/failure</v>
          </cell>
        </row>
        <row r="1132">
          <cell r="I1132" t="str">
            <v>7702-Hansen Rd</v>
          </cell>
          <cell r="R1132" t="str">
            <v>110 Maintenance</v>
          </cell>
        </row>
        <row r="1133">
          <cell r="I1133" t="str">
            <v>5001-Browns Plating</v>
          </cell>
          <cell r="R1133" t="str">
            <v>630 Squirrel</v>
          </cell>
        </row>
        <row r="1134">
          <cell r="I1134" t="str">
            <v>4901-Blandville</v>
          </cell>
          <cell r="R1134" t="str">
            <v>110 Maintenance</v>
          </cell>
        </row>
        <row r="1135">
          <cell r="I1135" t="str">
            <v>40234-Lydon Rd</v>
          </cell>
          <cell r="R1135" t="str">
            <v>630 Squirrel</v>
          </cell>
        </row>
        <row r="1136">
          <cell r="I1136" t="str">
            <v>51214-Symsonia</v>
          </cell>
          <cell r="R1136" t="str">
            <v>300 Material or equipment fault/failure</v>
          </cell>
        </row>
        <row r="1137">
          <cell r="I1137" t="str">
            <v>5003-Clinton Rd</v>
          </cell>
          <cell r="R1137" t="str">
            <v>790 Public, other</v>
          </cell>
        </row>
        <row r="1138">
          <cell r="I1138" t="str">
            <v>6102-US 45 Folsomdale</v>
          </cell>
          <cell r="R1138" t="str">
            <v>300 Material or equipment fault/failure</v>
          </cell>
        </row>
        <row r="1139">
          <cell r="I1139" t="str">
            <v>6102-US 45 Folsomdale</v>
          </cell>
          <cell r="R1139" t="str">
            <v>310 Installation fault</v>
          </cell>
        </row>
        <row r="1140">
          <cell r="I1140" t="str">
            <v>5003-Clinton Rd</v>
          </cell>
          <cell r="R1140" t="str">
            <v>630 Squirrel</v>
          </cell>
        </row>
        <row r="1141">
          <cell r="I1141" t="str">
            <v>51214-Symsonia</v>
          </cell>
          <cell r="R1141" t="str">
            <v>630 Squirrel</v>
          </cell>
        </row>
        <row r="1142">
          <cell r="I1142" t="str">
            <v>3104-Ledbetter</v>
          </cell>
          <cell r="R1142" t="str">
            <v>630 Squirrel</v>
          </cell>
        </row>
        <row r="1143">
          <cell r="I1143" t="str">
            <v>47244-Wickliffe</v>
          </cell>
          <cell r="R1143" t="str">
            <v>600 Animal/bird</v>
          </cell>
        </row>
        <row r="1144">
          <cell r="I1144" t="str">
            <v>47224-US 286 East Gage</v>
          </cell>
          <cell r="R1144" t="str">
            <v>100 Construction</v>
          </cell>
        </row>
        <row r="1145">
          <cell r="I1145" t="str">
            <v>42244-Sharpe</v>
          </cell>
          <cell r="R1145" t="str">
            <v>630 Squirrel</v>
          </cell>
        </row>
        <row r="1146">
          <cell r="I1146" t="str">
            <v>42244-Sharpe</v>
          </cell>
          <cell r="R1146" t="str">
            <v>100 Construction</v>
          </cell>
        </row>
        <row r="1147">
          <cell r="I1147" t="str">
            <v>66214-Draffenville</v>
          </cell>
          <cell r="R1147" t="str">
            <v>710 Motor vehicle</v>
          </cell>
        </row>
        <row r="1148">
          <cell r="I1148" t="str">
            <v>5003-Clinton Rd</v>
          </cell>
          <cell r="R1148" t="str">
            <v>630 Squirrel</v>
          </cell>
        </row>
        <row r="1149">
          <cell r="I1149" t="str">
            <v>7702-Hansen Rd</v>
          </cell>
          <cell r="R1149" t="str">
            <v>100 Construction</v>
          </cell>
        </row>
        <row r="1150">
          <cell r="I1150" t="str">
            <v>51214-Symsonia</v>
          </cell>
          <cell r="R1150" t="str">
            <v>100 Construction</v>
          </cell>
        </row>
        <row r="1151">
          <cell r="I1151" t="str">
            <v>3904-Roy Lee Rd</v>
          </cell>
          <cell r="R1151" t="str">
            <v>630 Squirrel</v>
          </cell>
        </row>
        <row r="1152">
          <cell r="I1152" t="str">
            <v>51244-Freemont</v>
          </cell>
          <cell r="R1152" t="str">
            <v>100 Construction</v>
          </cell>
        </row>
        <row r="1153">
          <cell r="I1153" t="str">
            <v>51244-Freemont</v>
          </cell>
          <cell r="R1153" t="str">
            <v>100 Construction</v>
          </cell>
        </row>
        <row r="1154">
          <cell r="I1154" t="str">
            <v>26224-Oscar</v>
          </cell>
          <cell r="R1154" t="str">
            <v>715 Farming Equipment</v>
          </cell>
        </row>
        <row r="1155">
          <cell r="I1155" t="str">
            <v>51224-McNeil Lane</v>
          </cell>
          <cell r="R1155" t="str">
            <v>630 Squirrel</v>
          </cell>
        </row>
        <row r="1156">
          <cell r="I1156" t="str">
            <v>26224-Oscar</v>
          </cell>
          <cell r="R1156" t="str">
            <v>715 Farming Equipment</v>
          </cell>
        </row>
        <row r="1157">
          <cell r="I1157" t="str">
            <v>54224-Draffenville</v>
          </cell>
          <cell r="R1157" t="str">
            <v>300 Material or equipment fault/failure</v>
          </cell>
        </row>
        <row r="1158">
          <cell r="I1158" t="str">
            <v>7604-Pelican GR #1</v>
          </cell>
          <cell r="R1158" t="str">
            <v>300 Material or equipment fault/failure</v>
          </cell>
        </row>
        <row r="1159">
          <cell r="I1159" t="str">
            <v>7805-Industrial Loop</v>
          </cell>
          <cell r="R1159" t="str">
            <v>630 Squirrel</v>
          </cell>
        </row>
        <row r="1160">
          <cell r="I1160" t="str">
            <v>47224-US 286 East Gage</v>
          </cell>
          <cell r="R1160" t="str">
            <v>110 Maintenance</v>
          </cell>
        </row>
        <row r="1161">
          <cell r="I1161" t="str">
            <v>47244-Wickliffe</v>
          </cell>
          <cell r="R1161" t="str">
            <v>420 Tree growth</v>
          </cell>
        </row>
        <row r="1162">
          <cell r="I1162" t="str">
            <v>43224-Calvert Heights</v>
          </cell>
          <cell r="R1162" t="str">
            <v>630 Squirrel</v>
          </cell>
        </row>
        <row r="1163">
          <cell r="I1163" t="str">
            <v>43214-Hwy 95</v>
          </cell>
          <cell r="R1163" t="str">
            <v>630 Squirrel</v>
          </cell>
        </row>
        <row r="1164">
          <cell r="I1164" t="str">
            <v>51224-McNeil Lane</v>
          </cell>
          <cell r="R1164" t="str">
            <v>630 Squirrel</v>
          </cell>
        </row>
        <row r="1165">
          <cell r="I1165" t="str">
            <v>5002-Old US 45</v>
          </cell>
          <cell r="R1165" t="str">
            <v>630 Squirrel</v>
          </cell>
        </row>
        <row r="1166">
          <cell r="I1166" t="str">
            <v>5002-Old US 45</v>
          </cell>
          <cell r="R1166" t="str">
            <v>999 Cause unknown</v>
          </cell>
        </row>
        <row r="1167">
          <cell r="I1167" t="str">
            <v>40224-Husbands Rd</v>
          </cell>
          <cell r="R1167" t="str">
            <v>630 Squirrel</v>
          </cell>
        </row>
        <row r="1168">
          <cell r="I1168" t="str">
            <v>3201-Smithland</v>
          </cell>
          <cell r="R1168" t="str">
            <v>630 Squirrel</v>
          </cell>
        </row>
        <row r="1169">
          <cell r="I1169" t="str">
            <v>74214-Olivet Ch Rd</v>
          </cell>
          <cell r="R1169" t="str">
            <v>630 Squirrel</v>
          </cell>
        </row>
        <row r="1170">
          <cell r="I1170" t="str">
            <v>43214-Hwy 95</v>
          </cell>
          <cell r="R1170" t="str">
            <v>630 Squirrel</v>
          </cell>
        </row>
        <row r="1171">
          <cell r="I1171" t="str">
            <v>05214-Hampton South</v>
          </cell>
          <cell r="R1171" t="str">
            <v>715 Farming Equipment</v>
          </cell>
        </row>
        <row r="1172">
          <cell r="I1172" t="str">
            <v>6104-Pottsville</v>
          </cell>
          <cell r="R1172" t="str">
            <v>999 Cause unknown</v>
          </cell>
        </row>
        <row r="1173">
          <cell r="I1173" t="str">
            <v>54234-Palma</v>
          </cell>
          <cell r="R1173" t="str">
            <v>630 Squirrel</v>
          </cell>
        </row>
        <row r="1174">
          <cell r="I1174" t="str">
            <v>7702-Hansen Rd</v>
          </cell>
          <cell r="R1174" t="str">
            <v>110 Maintenance</v>
          </cell>
        </row>
        <row r="1175">
          <cell r="I1175" t="str">
            <v>05214-Hampton South</v>
          </cell>
          <cell r="R1175" t="str">
            <v>600 Animal/bird</v>
          </cell>
        </row>
        <row r="1176">
          <cell r="I1176" t="str">
            <v>05254-Lola</v>
          </cell>
          <cell r="R1176" t="str">
            <v>600 Animal/bird</v>
          </cell>
        </row>
        <row r="1177">
          <cell r="I1177" t="str">
            <v>05244-Carrsville</v>
          </cell>
          <cell r="R1177" t="str">
            <v>600 Animal/bird</v>
          </cell>
        </row>
        <row r="1178">
          <cell r="I1178" t="str">
            <v>6104-Pottsville</v>
          </cell>
          <cell r="R1178" t="str">
            <v>420 Tree growth</v>
          </cell>
        </row>
        <row r="1179">
          <cell r="I1179" t="str">
            <v>7702-Hansen Rd</v>
          </cell>
          <cell r="R1179" t="str">
            <v>110 Maintenance</v>
          </cell>
        </row>
        <row r="1180">
          <cell r="I1180" t="str">
            <v>42244-Sharpe</v>
          </cell>
          <cell r="R1180" t="str">
            <v>790 Public, other</v>
          </cell>
        </row>
        <row r="1181">
          <cell r="I1181" t="str">
            <v>47244-Wickliffe</v>
          </cell>
          <cell r="R1181" t="str">
            <v>999 Cause unknown</v>
          </cell>
        </row>
        <row r="1182">
          <cell r="I1182" t="str">
            <v>51254-Bonds Rd</v>
          </cell>
          <cell r="R1182" t="str">
            <v>300 Material or equipment fault/failure</v>
          </cell>
        </row>
        <row r="1183">
          <cell r="I1183" t="str">
            <v>51214-Symsonia</v>
          </cell>
          <cell r="R1183" t="str">
            <v>300 Material or equipment fault/failure</v>
          </cell>
        </row>
        <row r="1184">
          <cell r="I1184" t="str">
            <v>51224-McNeil Lane</v>
          </cell>
          <cell r="R1184" t="str">
            <v>300 Material or equipment fault/failure</v>
          </cell>
        </row>
        <row r="1185">
          <cell r="I1185" t="str">
            <v>5003-Clinton Rd</v>
          </cell>
          <cell r="R1185" t="str">
            <v>630 Squirrel</v>
          </cell>
        </row>
        <row r="1186">
          <cell r="I1186" t="str">
            <v>79214-Maxon Rd</v>
          </cell>
          <cell r="R1186" t="str">
            <v>420 Tree growth</v>
          </cell>
        </row>
        <row r="1187">
          <cell r="I1187" t="str">
            <v>3903-US 60 East Mall</v>
          </cell>
          <cell r="R1187" t="str">
            <v>630 Squirrel</v>
          </cell>
        </row>
        <row r="1188">
          <cell r="I1188" t="str">
            <v>7702-Hansen Rd</v>
          </cell>
          <cell r="R1188" t="str">
            <v>110 Maintenance</v>
          </cell>
        </row>
        <row r="1189">
          <cell r="I1189" t="str">
            <v>54224-Draffenville</v>
          </cell>
          <cell r="R1189" t="str">
            <v>710 Motor vehicle</v>
          </cell>
        </row>
        <row r="1190">
          <cell r="I1190" t="str">
            <v>2902-Carneal Rd</v>
          </cell>
          <cell r="R1190" t="str">
            <v>999 Cause unknown</v>
          </cell>
        </row>
        <row r="1191">
          <cell r="I1191" t="str">
            <v>5003-Clinton Rd</v>
          </cell>
          <cell r="R1191" t="str">
            <v>630 Squirrel</v>
          </cell>
        </row>
        <row r="1192">
          <cell r="I1192" t="str">
            <v>54234-Palma</v>
          </cell>
          <cell r="R1192" t="str">
            <v>630 Squirrel</v>
          </cell>
        </row>
        <row r="1193">
          <cell r="I1193" t="str">
            <v>40244-Clarkline Rd</v>
          </cell>
          <cell r="R1193" t="str">
            <v>800 Other</v>
          </cell>
        </row>
        <row r="1194">
          <cell r="I1194" t="str">
            <v>28214-Hobbs Rd</v>
          </cell>
          <cell r="R1194" t="str">
            <v>600 Animal/bird</v>
          </cell>
        </row>
        <row r="1195">
          <cell r="I1195" t="str">
            <v>47234-Blandville</v>
          </cell>
          <cell r="R1195" t="str">
            <v>700 Customer-caused</v>
          </cell>
        </row>
        <row r="1196">
          <cell r="I1196" t="str">
            <v>15224-Pinckneyville</v>
          </cell>
          <cell r="R1196" t="str">
            <v>999 Cause unknown</v>
          </cell>
        </row>
        <row r="1197">
          <cell r="I1197" t="str">
            <v>74214-Olivet Ch Rd</v>
          </cell>
          <cell r="R1197" t="str">
            <v>630 Squirrel</v>
          </cell>
        </row>
        <row r="1198">
          <cell r="I1198" t="str">
            <v>74214-Olivet Ch Rd</v>
          </cell>
          <cell r="R1198" t="str">
            <v>630 Squirrel</v>
          </cell>
        </row>
        <row r="1199">
          <cell r="I1199" t="str">
            <v>42234-Possum Trot</v>
          </cell>
          <cell r="R1199" t="str">
            <v>630 Squirrel</v>
          </cell>
        </row>
        <row r="1200">
          <cell r="I1200" t="str">
            <v>43224-Calvert Heights</v>
          </cell>
          <cell r="R1200" t="str">
            <v>630 Squirrel</v>
          </cell>
        </row>
        <row r="1201">
          <cell r="I1201" t="str">
            <v>54234-Palma</v>
          </cell>
          <cell r="R1201" t="str">
            <v>999 Cause unknown</v>
          </cell>
        </row>
        <row r="1202">
          <cell r="I1202" t="str">
            <v>7601-Iuka</v>
          </cell>
          <cell r="R1202" t="str">
            <v>300 Material or equipment fault/failure</v>
          </cell>
        </row>
        <row r="1203">
          <cell r="I1203" t="str">
            <v>40234-Lydon Rd</v>
          </cell>
          <cell r="R1203" t="str">
            <v>999 Cause unknown</v>
          </cell>
        </row>
        <row r="1204">
          <cell r="I1204" t="str">
            <v>3902-US 60 West</v>
          </cell>
          <cell r="R1204" t="str">
            <v>999 Cause unknown</v>
          </cell>
        </row>
        <row r="1205">
          <cell r="I1205" t="str">
            <v>6104-Pottsville</v>
          </cell>
          <cell r="R1205" t="str">
            <v>999 Cause unknown</v>
          </cell>
        </row>
        <row r="1206">
          <cell r="I1206" t="str">
            <v>42244-Sharpe</v>
          </cell>
          <cell r="R1206" t="str">
            <v>110 Maintenance</v>
          </cell>
        </row>
        <row r="1207">
          <cell r="I1207" t="str">
            <v>42244-Sharpe</v>
          </cell>
          <cell r="R1207" t="str">
            <v>110 Maintenance</v>
          </cell>
        </row>
        <row r="1208">
          <cell r="I1208" t="str">
            <v>42244-Sharpe</v>
          </cell>
          <cell r="R1208" t="str">
            <v>110 Maintenance</v>
          </cell>
        </row>
        <row r="1209">
          <cell r="I1209" t="str">
            <v>40244-Clarkline Rd</v>
          </cell>
          <cell r="R1209" t="str">
            <v>110 Maintenance</v>
          </cell>
        </row>
        <row r="1210">
          <cell r="I1210" t="str">
            <v>7802-Possum Trot</v>
          </cell>
          <cell r="R1210" t="str">
            <v>100 Construction</v>
          </cell>
        </row>
        <row r="1211">
          <cell r="I1211" t="str">
            <v>40244-Clarkline Rd</v>
          </cell>
          <cell r="R1211" t="str">
            <v>630 Squirrel</v>
          </cell>
        </row>
        <row r="1212">
          <cell r="I1212" t="str">
            <v>51214-Symsonia</v>
          </cell>
          <cell r="R1212" t="str">
            <v>100 Construction</v>
          </cell>
        </row>
        <row r="1213">
          <cell r="I1213" t="str">
            <v>2902-Carneal Rd</v>
          </cell>
          <cell r="R1213" t="str">
            <v>999 Cause unknown</v>
          </cell>
        </row>
        <row r="1214">
          <cell r="I1214" t="str">
            <v>42244-Sharpe</v>
          </cell>
          <cell r="R1214" t="str">
            <v>630 Squirrel</v>
          </cell>
        </row>
        <row r="1215">
          <cell r="I1215" t="str">
            <v>51214-Symsonia</v>
          </cell>
          <cell r="R1215" t="str">
            <v>430 Tree failure from overhang or dead tree without ice/snow</v>
          </cell>
        </row>
        <row r="1216">
          <cell r="I1216" t="str">
            <v>3201-Smithland</v>
          </cell>
          <cell r="R1216" t="str">
            <v>630 Squirrel</v>
          </cell>
        </row>
        <row r="1217">
          <cell r="I1217" t="str">
            <v>5002-Old US 45</v>
          </cell>
          <cell r="R1217" t="str">
            <v>630 Squirrel</v>
          </cell>
        </row>
        <row r="1218">
          <cell r="I1218" t="str">
            <v>5002-Old US 45</v>
          </cell>
          <cell r="R1218" t="str">
            <v>630 Squirrel</v>
          </cell>
        </row>
        <row r="1219">
          <cell r="I1219" t="str">
            <v>7702-Hansen Rd</v>
          </cell>
          <cell r="R1219" t="str">
            <v>110 Maintenance</v>
          </cell>
        </row>
        <row r="1220">
          <cell r="I1220" t="str">
            <v>7702-Hansen Rd</v>
          </cell>
          <cell r="R1220" t="str">
            <v>110 Maintenance</v>
          </cell>
        </row>
        <row r="1221">
          <cell r="I1221" t="str">
            <v>7702-Hansen Rd</v>
          </cell>
          <cell r="R1221" t="str">
            <v>110 Maintenance</v>
          </cell>
        </row>
        <row r="1222">
          <cell r="I1222" t="str">
            <v>05254-Lola</v>
          </cell>
          <cell r="R1222" t="str">
            <v>999 Cause unknown</v>
          </cell>
        </row>
        <row r="1223">
          <cell r="I1223" t="str">
            <v>5002-Old US 45</v>
          </cell>
          <cell r="R1223" t="str">
            <v>630 Squirrel</v>
          </cell>
        </row>
        <row r="1224">
          <cell r="I1224" t="str">
            <v>3202-Tiline</v>
          </cell>
          <cell r="R1224" t="str">
            <v>600 Animal/bird</v>
          </cell>
        </row>
        <row r="1225">
          <cell r="I1225" t="str">
            <v>14254-Smithland</v>
          </cell>
          <cell r="R1225" t="str">
            <v>110 Maintenance</v>
          </cell>
        </row>
        <row r="1226">
          <cell r="I1226" t="str">
            <v>7605-Averitt GR #2</v>
          </cell>
          <cell r="R1226" t="str">
            <v>999 Cause unknown</v>
          </cell>
        </row>
        <row r="1227">
          <cell r="I1227" t="str">
            <v>3104-Ledbetter</v>
          </cell>
          <cell r="R1227" t="str">
            <v>630 Squirrel</v>
          </cell>
        </row>
        <row r="1228">
          <cell r="I1228" t="str">
            <v>3102-US 60 East</v>
          </cell>
          <cell r="R1228" t="str">
            <v>435 Tree failure from outside of ROW</v>
          </cell>
        </row>
        <row r="1229">
          <cell r="I1229" t="str">
            <v>3904-Roy Lee Rd</v>
          </cell>
          <cell r="R1229" t="str">
            <v>300 Material or equipment fault/failure</v>
          </cell>
        </row>
        <row r="1230">
          <cell r="I1230" t="str">
            <v>51214-Symsonia</v>
          </cell>
          <cell r="R1230" t="str">
            <v>110 Maintenance</v>
          </cell>
        </row>
        <row r="1231">
          <cell r="I1231" t="str">
            <v>19214-Monkeys Eyebrow</v>
          </cell>
          <cell r="R1231" t="str">
            <v>715 Farming Equipment</v>
          </cell>
        </row>
        <row r="1232">
          <cell r="I1232" t="str">
            <v>3901-Airport</v>
          </cell>
          <cell r="R1232" t="str">
            <v>300 Material or equipment fault/failure</v>
          </cell>
        </row>
        <row r="1233">
          <cell r="I1233" t="str">
            <v>3104-Ledbetter</v>
          </cell>
          <cell r="R1233" t="str">
            <v>630 Squirrel</v>
          </cell>
        </row>
        <row r="1234">
          <cell r="I1234" t="str">
            <v>51214-Symsonia</v>
          </cell>
          <cell r="R1234" t="str">
            <v>600 Animal/bird</v>
          </cell>
        </row>
        <row r="1235">
          <cell r="I1235" t="str">
            <v>3903-US 60 East Mall</v>
          </cell>
          <cell r="R1235" t="str">
            <v>630 Squirrel</v>
          </cell>
        </row>
        <row r="1236">
          <cell r="I1236" t="str">
            <v>51214-Symsonia</v>
          </cell>
          <cell r="R1236" t="str">
            <v>630 Squirrel</v>
          </cell>
        </row>
        <row r="1237">
          <cell r="I1237" t="str">
            <v>3104-Ledbetter</v>
          </cell>
          <cell r="R1237" t="str">
            <v>999 Cause unknown</v>
          </cell>
        </row>
        <row r="1238">
          <cell r="I1238" t="str">
            <v>7601-Iuka</v>
          </cell>
          <cell r="R1238" t="str">
            <v>999 Cause unknown</v>
          </cell>
        </row>
        <row r="1239">
          <cell r="I1239" t="str">
            <v>42244-Sharpe</v>
          </cell>
          <cell r="R1239" t="str">
            <v>100 Construction</v>
          </cell>
        </row>
        <row r="1240">
          <cell r="I1240" t="str">
            <v>5002-Old US 45</v>
          </cell>
          <cell r="R1240" t="str">
            <v>630 Squirrel</v>
          </cell>
        </row>
        <row r="1241">
          <cell r="I1241" t="str">
            <v>40224-Husbands Rd</v>
          </cell>
          <cell r="R1241" t="str">
            <v>100 Construction</v>
          </cell>
        </row>
        <row r="1242">
          <cell r="I1242" t="str">
            <v>42244-Sharpe</v>
          </cell>
          <cell r="R1242" t="str">
            <v>100 Construction</v>
          </cell>
        </row>
        <row r="1243">
          <cell r="I1243" t="str">
            <v>54234-Palma</v>
          </cell>
          <cell r="R1243" t="str">
            <v>630 Squirrel</v>
          </cell>
        </row>
        <row r="1244">
          <cell r="I1244" t="str">
            <v>40224-Husbands Rd</v>
          </cell>
          <cell r="R1244" t="str">
            <v>110 Maintenance</v>
          </cell>
        </row>
        <row r="1245">
          <cell r="I1245" t="str">
            <v>74224-Highland Ch Rd</v>
          </cell>
          <cell r="R1245" t="str">
            <v>630 Squirrel</v>
          </cell>
        </row>
        <row r="1246">
          <cell r="I1246" t="str">
            <v>7702-Hansen Rd</v>
          </cell>
          <cell r="R1246" t="str">
            <v>110 Maintenance</v>
          </cell>
        </row>
        <row r="1247">
          <cell r="I1247" t="str">
            <v>7702-Hansen Rd</v>
          </cell>
          <cell r="R1247" t="str">
            <v>110 Maintenance</v>
          </cell>
        </row>
        <row r="1248">
          <cell r="I1248" t="str">
            <v>7702-Hansen Rd</v>
          </cell>
          <cell r="R1248" t="str">
            <v>110 Maintenance</v>
          </cell>
        </row>
        <row r="1249">
          <cell r="I1249" t="str">
            <v>42244-Sharpe</v>
          </cell>
          <cell r="R1249" t="str">
            <v>100 Construction</v>
          </cell>
        </row>
        <row r="1250">
          <cell r="I1250" t="str">
            <v>3204-Mitchell Store</v>
          </cell>
          <cell r="R1250" t="str">
            <v>420 Tree growth</v>
          </cell>
        </row>
        <row r="1251">
          <cell r="I1251" t="str">
            <v>47234-Blandville</v>
          </cell>
          <cell r="R1251" t="str">
            <v>710 Motor vehicle</v>
          </cell>
        </row>
        <row r="1252">
          <cell r="I1252" t="str">
            <v>28224-Woodville Rd</v>
          </cell>
          <cell r="R1252" t="str">
            <v>999 Cause unknown</v>
          </cell>
        </row>
        <row r="1253">
          <cell r="I1253" t="str">
            <v>3901-Airport</v>
          </cell>
          <cell r="R1253" t="str">
            <v>999 Cause unknown</v>
          </cell>
        </row>
        <row r="1254">
          <cell r="I1254" t="str">
            <v>7605-Averitt GR #2</v>
          </cell>
          <cell r="R1254" t="str">
            <v>630 Squirrel</v>
          </cell>
        </row>
        <row r="1255">
          <cell r="I1255" t="str">
            <v>7702-Hansen Rd</v>
          </cell>
          <cell r="R1255" t="str">
            <v>110 Maintenance</v>
          </cell>
        </row>
        <row r="1256">
          <cell r="I1256" t="str">
            <v>40244-Clarkline Rd</v>
          </cell>
          <cell r="R1256" t="str">
            <v>110 Maintenance</v>
          </cell>
        </row>
        <row r="1257">
          <cell r="I1257" t="str">
            <v>30224-Conrad Heights</v>
          </cell>
          <cell r="R1257" t="str">
            <v>110 Maintenance</v>
          </cell>
        </row>
        <row r="1258">
          <cell r="I1258" t="str">
            <v>6102-US 45 Folsomdale</v>
          </cell>
          <cell r="R1258" t="str">
            <v>630 Squirrel</v>
          </cell>
        </row>
        <row r="1259">
          <cell r="I1259" t="str">
            <v>5002-Old US 45</v>
          </cell>
          <cell r="R1259" t="str">
            <v>999 Cause unknown</v>
          </cell>
        </row>
        <row r="1260">
          <cell r="I1260" t="str">
            <v>41214-Ken Mar Rd</v>
          </cell>
          <cell r="R1260" t="str">
            <v>630 Squirrel</v>
          </cell>
        </row>
        <row r="1261">
          <cell r="I1261" t="str">
            <v>28214-Hobbs Rd</v>
          </cell>
          <cell r="R1261" t="str">
            <v>600 Animal/bird</v>
          </cell>
        </row>
        <row r="1262">
          <cell r="I1262" t="str">
            <v>3204-Mitchell Store</v>
          </cell>
          <cell r="R1262" t="str">
            <v>999 Cause unknown</v>
          </cell>
        </row>
        <row r="1263">
          <cell r="I1263" t="str">
            <v>05254-Lola</v>
          </cell>
          <cell r="R1263" t="str">
            <v>999 Cause unknown</v>
          </cell>
        </row>
        <row r="1264">
          <cell r="I1264" t="str">
            <v>42214-Proform</v>
          </cell>
          <cell r="R1264" t="str">
            <v>600 Animal/bird</v>
          </cell>
        </row>
        <row r="1265">
          <cell r="I1265" t="str">
            <v>43214-Hwy 95</v>
          </cell>
          <cell r="R1265" t="str">
            <v>630 Squirrel</v>
          </cell>
        </row>
        <row r="1266">
          <cell r="I1266" t="str">
            <v>3202-Tiline</v>
          </cell>
          <cell r="R1266" t="str">
            <v>430 Tree failure from overhang or dead tree without ice/snow</v>
          </cell>
        </row>
        <row r="1267">
          <cell r="I1267" t="str">
            <v>15224-Pinckneyville</v>
          </cell>
          <cell r="R1267" t="str">
            <v>430 Tree failure from overhang or dead tree without ice/snow</v>
          </cell>
        </row>
        <row r="1268">
          <cell r="I1268" t="str">
            <v>6103-Melber</v>
          </cell>
          <cell r="R1268" t="str">
            <v>740 Public cuts tree</v>
          </cell>
        </row>
        <row r="1269">
          <cell r="I1269" t="str">
            <v>42244-Sharpe</v>
          </cell>
          <cell r="R1269" t="str">
            <v>630 Squirrel</v>
          </cell>
        </row>
        <row r="1270">
          <cell r="I1270" t="str">
            <v>42244-Sharpe</v>
          </cell>
          <cell r="R1270" t="str">
            <v>110 Maintenance</v>
          </cell>
        </row>
        <row r="1271">
          <cell r="I1271" t="str">
            <v>42244-Sharpe</v>
          </cell>
          <cell r="R1271" t="str">
            <v>110 Maintenance</v>
          </cell>
        </row>
        <row r="1272">
          <cell r="I1272" t="str">
            <v>42244-Sharpe</v>
          </cell>
          <cell r="R1272" t="str">
            <v>110 Maintenance</v>
          </cell>
        </row>
        <row r="1273">
          <cell r="I1273" t="str">
            <v>6104-Pottsville</v>
          </cell>
          <cell r="R1273" t="str">
            <v>110 Maintenance</v>
          </cell>
        </row>
        <row r="1274">
          <cell r="I1274" t="str">
            <v>42244-Sharpe</v>
          </cell>
          <cell r="R1274" t="str">
            <v>110 Maintenance</v>
          </cell>
        </row>
        <row r="1275">
          <cell r="I1275" t="str">
            <v>7802-Possum Trot</v>
          </cell>
          <cell r="R1275" t="str">
            <v>110 Maintenance</v>
          </cell>
        </row>
        <row r="1276">
          <cell r="I1276" t="str">
            <v>7802-Possum Trot</v>
          </cell>
          <cell r="R1276" t="str">
            <v>110 Maintenance</v>
          </cell>
        </row>
        <row r="1277">
          <cell r="I1277" t="str">
            <v>47244-Wickliffe</v>
          </cell>
          <cell r="R1277" t="str">
            <v>740 Public cuts tree</v>
          </cell>
        </row>
        <row r="1278">
          <cell r="I1278" t="str">
            <v>7805-Industrial Loop</v>
          </cell>
          <cell r="R1278" t="str">
            <v>100 Construction</v>
          </cell>
        </row>
        <row r="1279">
          <cell r="I1279" t="str">
            <v>42244-Sharpe</v>
          </cell>
          <cell r="R1279" t="str">
            <v>110 Maintenance</v>
          </cell>
        </row>
        <row r="1280">
          <cell r="I1280" t="str">
            <v>7605-Averitt GR #2</v>
          </cell>
          <cell r="R1280" t="str">
            <v>999 Cause unknown</v>
          </cell>
        </row>
        <row r="1281">
          <cell r="I1281" t="str">
            <v>30244-Hwy 60 Business</v>
          </cell>
          <cell r="R1281" t="str">
            <v>999 Cause unknown</v>
          </cell>
        </row>
        <row r="1282">
          <cell r="I1282" t="str">
            <v>30244-Hwy 60 Business</v>
          </cell>
          <cell r="R1282" t="str">
            <v>999 Cause unknown</v>
          </cell>
        </row>
        <row r="1283">
          <cell r="I1283" t="str">
            <v>42244-Sharpe</v>
          </cell>
          <cell r="R1283" t="str">
            <v>110 Maintenance</v>
          </cell>
        </row>
        <row r="1284">
          <cell r="I1284" t="str">
            <v>2902-Carneal Rd</v>
          </cell>
          <cell r="R1284" t="str">
            <v>999 Cause unknown</v>
          </cell>
        </row>
        <row r="1285">
          <cell r="I1285" t="str">
            <v>28214-Hobbs Rd</v>
          </cell>
          <cell r="R1285" t="str">
            <v>630 Squirrel</v>
          </cell>
        </row>
        <row r="1286">
          <cell r="I1286" t="str">
            <v>42234-Possum Trot</v>
          </cell>
          <cell r="R1286" t="str">
            <v>110 Maintenance</v>
          </cell>
        </row>
        <row r="1287">
          <cell r="I1287" t="str">
            <v>7802-Possum Trot</v>
          </cell>
          <cell r="R1287" t="str">
            <v>630 Squirrel</v>
          </cell>
        </row>
        <row r="1288">
          <cell r="I1288" t="str">
            <v>7601-Iuka</v>
          </cell>
          <cell r="R1288" t="str">
            <v>630 Squirrel</v>
          </cell>
        </row>
        <row r="1289">
          <cell r="I1289" t="str">
            <v>43234-Gilbertsville</v>
          </cell>
          <cell r="R1289" t="str">
            <v>710 Motor vehicle</v>
          </cell>
        </row>
        <row r="1290">
          <cell r="I1290" t="str">
            <v>74224-Highland Ch Rd</v>
          </cell>
          <cell r="R1290" t="str">
            <v>190 Other planned</v>
          </cell>
        </row>
        <row r="1291">
          <cell r="I1291" t="str">
            <v>30224-Conrad Heights</v>
          </cell>
          <cell r="R1291" t="str">
            <v>300 Material or equipment fault/failure</v>
          </cell>
        </row>
        <row r="1292">
          <cell r="I1292" t="str">
            <v>42244-Sharpe</v>
          </cell>
          <cell r="R1292" t="str">
            <v>630 Squirrel</v>
          </cell>
        </row>
        <row r="1293">
          <cell r="I1293" t="str">
            <v>40224-Husbands Rd</v>
          </cell>
          <cell r="R1293" t="str">
            <v>999 Cause unknown</v>
          </cell>
        </row>
        <row r="1294">
          <cell r="I1294" t="str">
            <v>2902-Carneal Rd</v>
          </cell>
          <cell r="R1294" t="str">
            <v>999 Cause unknown</v>
          </cell>
        </row>
        <row r="1295">
          <cell r="I1295" t="str">
            <v>42234-Possum Trot</v>
          </cell>
          <cell r="R1295" t="str">
            <v>630 Squirrel</v>
          </cell>
        </row>
        <row r="1296">
          <cell r="I1296" t="str">
            <v>6104-Pottsville</v>
          </cell>
          <cell r="R1296" t="str">
            <v>999 Cause unknown</v>
          </cell>
        </row>
        <row r="1297">
          <cell r="I1297" t="str">
            <v>05254-Lola</v>
          </cell>
          <cell r="R1297" t="str">
            <v>730 Fire</v>
          </cell>
        </row>
        <row r="1298">
          <cell r="I1298" t="str">
            <v>54214-Hwy 95</v>
          </cell>
          <cell r="R1298" t="str">
            <v>999 Cause unknown</v>
          </cell>
        </row>
        <row r="1299">
          <cell r="I1299" t="str">
            <v>40244-Clarkline Rd</v>
          </cell>
          <cell r="R1299" t="str">
            <v>300 Material or equipment fault/failure</v>
          </cell>
        </row>
        <row r="1300">
          <cell r="I1300" t="str">
            <v>47234-Blandville</v>
          </cell>
          <cell r="R1300" t="str">
            <v>300 Material or equipment fault/failure</v>
          </cell>
        </row>
        <row r="1301">
          <cell r="I1301" t="str">
            <v>42214-Proform</v>
          </cell>
          <cell r="R1301" t="str">
            <v>110 Maintenance</v>
          </cell>
        </row>
        <row r="1302">
          <cell r="I1302" t="str">
            <v>42214-Proform</v>
          </cell>
          <cell r="R1302" t="str">
            <v>110 Maintenance</v>
          </cell>
        </row>
        <row r="1303">
          <cell r="I1303" t="str">
            <v>43234-Gilbertsville</v>
          </cell>
          <cell r="R1303" t="str">
            <v>110 Maintenance</v>
          </cell>
        </row>
        <row r="1304">
          <cell r="I1304" t="str">
            <v>54234-Palma</v>
          </cell>
          <cell r="R1304" t="str">
            <v>110 Maintenance</v>
          </cell>
        </row>
        <row r="1305">
          <cell r="I1305" t="str">
            <v>05214-Hampton South</v>
          </cell>
          <cell r="R1305" t="str">
            <v>500 Lightning</v>
          </cell>
        </row>
        <row r="1306">
          <cell r="I1306" t="str">
            <v>41244-Walker Boat Yard</v>
          </cell>
          <cell r="R1306" t="str">
            <v>435 Tree failure from outside of ROW</v>
          </cell>
        </row>
        <row r="1307">
          <cell r="I1307" t="str">
            <v>42244-Sharpe</v>
          </cell>
          <cell r="R1307" t="str">
            <v>110 Maintenance</v>
          </cell>
        </row>
        <row r="1308">
          <cell r="I1308" t="str">
            <v>42244-Sharpe</v>
          </cell>
          <cell r="R1308" t="str">
            <v>999 Cause unknown</v>
          </cell>
        </row>
        <row r="1309">
          <cell r="I1309" t="str">
            <v>41244-Walker Boat Yard</v>
          </cell>
          <cell r="R1309" t="str">
            <v>435 Tree failure from outside of ROW</v>
          </cell>
        </row>
        <row r="1310">
          <cell r="I1310" t="str">
            <v>7605-Averitt GR #2</v>
          </cell>
          <cell r="R1310" t="str">
            <v>630 Squirrel</v>
          </cell>
        </row>
        <row r="1311">
          <cell r="I1311" t="str">
            <v>19214-Monkeys Eyebrow</v>
          </cell>
          <cell r="R1311" t="str">
            <v>710 Motor vehicle</v>
          </cell>
        </row>
        <row r="1312">
          <cell r="I1312" t="str">
            <v>3202-Tiline</v>
          </cell>
          <cell r="R1312" t="str">
            <v>999 Cause unknown</v>
          </cell>
        </row>
        <row r="1313">
          <cell r="I1313" t="str">
            <v>19214-Monkeys Eyebrow</v>
          </cell>
          <cell r="R1313" t="str">
            <v>710 Motor vehicle</v>
          </cell>
        </row>
        <row r="1314">
          <cell r="I1314" t="str">
            <v>3104-Ledbetter</v>
          </cell>
          <cell r="R1314" t="str">
            <v>630 Squirrel</v>
          </cell>
        </row>
        <row r="1315">
          <cell r="I1315" t="str">
            <v>28234-Kelley Rd</v>
          </cell>
          <cell r="R1315" t="str">
            <v>630 Squirrel</v>
          </cell>
        </row>
        <row r="1316">
          <cell r="I1316" t="str">
            <v>42244-Sharpe</v>
          </cell>
          <cell r="R1316" t="str">
            <v>300 Material or equipment fault/failure</v>
          </cell>
        </row>
        <row r="1317">
          <cell r="I1317" t="str">
            <v>42244-Sharpe</v>
          </cell>
          <cell r="R1317" t="str">
            <v>110 Maintenance</v>
          </cell>
        </row>
        <row r="1318">
          <cell r="I1318" t="str">
            <v>05254-Lola</v>
          </cell>
          <cell r="R1318" t="str">
            <v>999 Cause unknown</v>
          </cell>
        </row>
        <row r="1319">
          <cell r="I1319" t="str">
            <v>5003-Clinton Rd</v>
          </cell>
          <cell r="R1319" t="str">
            <v>430 Tree failure from overhang or dead tree without ice/snow</v>
          </cell>
        </row>
        <row r="1320">
          <cell r="I1320" t="str">
            <v>30244-Hwy 60 Business</v>
          </cell>
          <cell r="R1320" t="str">
            <v>430 Tree failure from overhang or dead tree without ice/snow</v>
          </cell>
        </row>
        <row r="1321">
          <cell r="I1321" t="str">
            <v>40224-Husbands Rd</v>
          </cell>
          <cell r="R1321" t="str">
            <v>630 Squirrel</v>
          </cell>
        </row>
        <row r="1322">
          <cell r="I1322" t="str">
            <v>43214-Hwy 95</v>
          </cell>
          <cell r="R1322" t="str">
            <v>630 Squirrel</v>
          </cell>
        </row>
        <row r="1323">
          <cell r="I1323" t="str">
            <v>42234-Possum Trot</v>
          </cell>
          <cell r="R1323" t="str">
            <v>630 Squirrel</v>
          </cell>
        </row>
        <row r="1324">
          <cell r="I1324" t="str">
            <v>54234-Palma</v>
          </cell>
          <cell r="R1324" t="str">
            <v>500 Lightning</v>
          </cell>
        </row>
        <row r="1325">
          <cell r="I1325" t="str">
            <v>51224-McNeil Lane</v>
          </cell>
          <cell r="R1325" t="str">
            <v>510 Wind, not trees</v>
          </cell>
        </row>
        <row r="1326">
          <cell r="I1326" t="str">
            <v>47254-Slater</v>
          </cell>
          <cell r="R1326" t="str">
            <v>630 Squirrel</v>
          </cell>
        </row>
        <row r="1327">
          <cell r="I1327" t="str">
            <v>43224-Calvert Heights</v>
          </cell>
          <cell r="R1327" t="str">
            <v>500 Lightning</v>
          </cell>
        </row>
        <row r="1328">
          <cell r="I1328" t="str">
            <v>26224-Oscar</v>
          </cell>
          <cell r="R1328" t="str">
            <v>999 Cause unknown</v>
          </cell>
        </row>
        <row r="1329">
          <cell r="I1329" t="str">
            <v>3104-Ledbetter</v>
          </cell>
          <cell r="R1329" t="str">
            <v>690 Animal, other</v>
          </cell>
        </row>
        <row r="1330">
          <cell r="I1330" t="str">
            <v>42234-Possum Trot</v>
          </cell>
          <cell r="R1330" t="str">
            <v>300 Material or equipment fault/failure</v>
          </cell>
        </row>
        <row r="1331">
          <cell r="I1331" t="str">
            <v>19214-Monkeys Eyebrow</v>
          </cell>
          <cell r="R1331" t="str">
            <v>999 Cause unknown</v>
          </cell>
        </row>
        <row r="1332">
          <cell r="I1332" t="str">
            <v>42214-Proform</v>
          </cell>
          <cell r="R1332" t="str">
            <v>100 Construction</v>
          </cell>
        </row>
        <row r="1333">
          <cell r="I1333" t="str">
            <v>26224-Oscar</v>
          </cell>
          <cell r="R1333" t="str">
            <v>300 Material or equipment fault/failure</v>
          </cell>
        </row>
        <row r="1334">
          <cell r="I1334" t="str">
            <v>7601-Iuka</v>
          </cell>
          <cell r="R1334" t="str">
            <v>435 Tree failure from outside of ROW</v>
          </cell>
        </row>
        <row r="1335">
          <cell r="I1335" t="str">
            <v>7702-Hansen Rd</v>
          </cell>
          <cell r="R1335" t="str">
            <v>100 Construction</v>
          </cell>
        </row>
        <row r="1336">
          <cell r="I1336" t="str">
            <v>54214-Hwy 95</v>
          </cell>
          <cell r="R1336" t="str">
            <v>999 Cause unknown</v>
          </cell>
        </row>
        <row r="1337">
          <cell r="I1337" t="str">
            <v>5002-Old US 45</v>
          </cell>
          <cell r="R1337" t="str">
            <v>600 Animal/bird</v>
          </cell>
        </row>
        <row r="1338">
          <cell r="I1338" t="str">
            <v>19224-Ragland</v>
          </cell>
          <cell r="R1338" t="str">
            <v>190 Other planned</v>
          </cell>
        </row>
        <row r="1339">
          <cell r="I1339" t="str">
            <v>42214-Proform</v>
          </cell>
          <cell r="R1339" t="str">
            <v>110 Maintenance</v>
          </cell>
        </row>
        <row r="1340">
          <cell r="I1340" t="str">
            <v>42214-Proform</v>
          </cell>
          <cell r="R1340" t="str">
            <v>110 Maintenance</v>
          </cell>
        </row>
        <row r="1341">
          <cell r="I1341" t="str">
            <v>42244-Sharpe</v>
          </cell>
          <cell r="R1341" t="str">
            <v>600 Animal/bird</v>
          </cell>
        </row>
        <row r="1342">
          <cell r="I1342" t="str">
            <v>40224-Husbands Rd</v>
          </cell>
          <cell r="R1342" t="str">
            <v>110 Maintenance</v>
          </cell>
        </row>
        <row r="1343">
          <cell r="I1343" t="str">
            <v>74214-Olivet Ch Rd</v>
          </cell>
          <cell r="R1343" t="str">
            <v>110 Maintenance</v>
          </cell>
        </row>
        <row r="1344">
          <cell r="I1344" t="str">
            <v>4901-Blandville</v>
          </cell>
          <cell r="R1344" t="str">
            <v>630 Squirrel</v>
          </cell>
        </row>
        <row r="1345">
          <cell r="I1345" t="str">
            <v>26224-Oscar</v>
          </cell>
          <cell r="R1345" t="str">
            <v>999 Cause unknown</v>
          </cell>
        </row>
        <row r="1346">
          <cell r="I1346" t="str">
            <v>40244-Clarkline Rd</v>
          </cell>
          <cell r="R1346" t="str">
            <v>999 Cause unknown</v>
          </cell>
        </row>
        <row r="1347">
          <cell r="I1347" t="str">
            <v>3104-Ledbetter</v>
          </cell>
          <cell r="R1347" t="str">
            <v>999 Cause unknown</v>
          </cell>
        </row>
        <row r="1348">
          <cell r="I1348" t="str">
            <v>47224-US 286 East Gage</v>
          </cell>
          <cell r="R1348" t="str">
            <v>300 Material or equipment fault/failure</v>
          </cell>
        </row>
        <row r="1349">
          <cell r="I1349" t="str">
            <v>43224-Calvert Heights</v>
          </cell>
          <cell r="R1349" t="str">
            <v>430 Tree failure from overhang or dead tree without ice/snow</v>
          </cell>
        </row>
        <row r="1350">
          <cell r="I1350" t="str">
            <v>3204-Mitchell Store</v>
          </cell>
          <cell r="R1350" t="str">
            <v>999 Cause unknown</v>
          </cell>
        </row>
        <row r="1351">
          <cell r="I1351" t="str">
            <v>42234-Possum Trot</v>
          </cell>
          <cell r="R1351" t="str">
            <v>430 Tree failure from overhang or dead tree without ice/snow</v>
          </cell>
        </row>
        <row r="1352">
          <cell r="I1352" t="str">
            <v>51214-Symsonia</v>
          </cell>
          <cell r="R1352" t="str">
            <v>300 Material or equipment fault/failure</v>
          </cell>
        </row>
        <row r="1353">
          <cell r="I1353" t="str">
            <v>14254-Smithland</v>
          </cell>
          <cell r="R1353" t="str">
            <v>435 Tree failure from outside of ROW</v>
          </cell>
        </row>
        <row r="1354">
          <cell r="I1354" t="str">
            <v>54224-Draffenville</v>
          </cell>
          <cell r="R1354" t="str">
            <v>630 Squirrel</v>
          </cell>
        </row>
        <row r="1355">
          <cell r="I1355" t="str">
            <v>7604-Pelican GR #1</v>
          </cell>
          <cell r="R1355" t="str">
            <v>630 Squirrel</v>
          </cell>
        </row>
        <row r="1356">
          <cell r="I1356" t="str">
            <v>47224-US 286 East Gage</v>
          </cell>
          <cell r="R1356" t="str">
            <v>600 Animal/bird</v>
          </cell>
        </row>
        <row r="1357">
          <cell r="I1357" t="str">
            <v>3104-Ledbetter</v>
          </cell>
          <cell r="R1357" t="str">
            <v>300 Material or equipment fault/failure</v>
          </cell>
        </row>
        <row r="1358">
          <cell r="I1358" t="str">
            <v>54234-Palma</v>
          </cell>
          <cell r="R1358" t="str">
            <v>600 Animal/bird</v>
          </cell>
        </row>
        <row r="1359">
          <cell r="I1359" t="str">
            <v>40244-Clarkline Rd</v>
          </cell>
          <cell r="R1359" t="str">
            <v>600 Animal/bird</v>
          </cell>
        </row>
        <row r="1360">
          <cell r="I1360" t="str">
            <v>7602-Smithland</v>
          </cell>
          <cell r="R1360" t="str">
            <v>630 Squirrel</v>
          </cell>
        </row>
        <row r="1361">
          <cell r="I1361" t="str">
            <v>3102-US 60 East</v>
          </cell>
          <cell r="R1361" t="str">
            <v>430 Tree failure from overhang or dead tree without ice/snow</v>
          </cell>
        </row>
        <row r="1362">
          <cell r="I1362" t="str">
            <v>3202-Tiline</v>
          </cell>
          <cell r="R1362" t="str">
            <v>430 Tree failure from overhang or dead tree without ice/snow</v>
          </cell>
        </row>
        <row r="1363">
          <cell r="I1363" t="str">
            <v>79214-Maxon Rd</v>
          </cell>
          <cell r="R1363" t="str">
            <v>790 Public, other</v>
          </cell>
        </row>
        <row r="1364">
          <cell r="I1364" t="str">
            <v>3202-Tiline</v>
          </cell>
          <cell r="R1364" t="str">
            <v>715 Farming Equipment</v>
          </cell>
        </row>
        <row r="1365">
          <cell r="I1365" t="str">
            <v>7802-Possum Trot</v>
          </cell>
          <cell r="R1365" t="str">
            <v>630 Squirrel</v>
          </cell>
        </row>
        <row r="1366">
          <cell r="I1366" t="str">
            <v>30224-Conrad Heights</v>
          </cell>
          <cell r="R1366" t="str">
            <v>630 Squirrel</v>
          </cell>
        </row>
        <row r="1367">
          <cell r="I1367" t="str">
            <v>2902-Carneal Rd</v>
          </cell>
          <cell r="R1367" t="str">
            <v>630 Squirrel</v>
          </cell>
        </row>
        <row r="1368">
          <cell r="I1368" t="str">
            <v>5002-Old US 45</v>
          </cell>
          <cell r="R1368" t="str">
            <v>630 Squirrel</v>
          </cell>
        </row>
        <row r="1369">
          <cell r="I1369" t="str">
            <v>4902-Lovelaceville</v>
          </cell>
          <cell r="R1369" t="str">
            <v>420 Tree growth</v>
          </cell>
        </row>
        <row r="1370">
          <cell r="I1370" t="str">
            <v>42234-Possum Trot</v>
          </cell>
          <cell r="R1370" t="str">
            <v>630 Squirrel</v>
          </cell>
        </row>
        <row r="1371">
          <cell r="I1371" t="str">
            <v>42244-Sharpe</v>
          </cell>
          <cell r="R1371" t="str">
            <v>630 Squirrel</v>
          </cell>
        </row>
        <row r="1372">
          <cell r="I1372" t="str">
            <v>43214-Hwy 95</v>
          </cell>
          <cell r="R1372" t="str">
            <v>630 Squirrel</v>
          </cell>
        </row>
        <row r="1373">
          <cell r="I1373" t="str">
            <v>3901-Airport</v>
          </cell>
          <cell r="R1373" t="str">
            <v>110 Maintenance</v>
          </cell>
        </row>
        <row r="1374">
          <cell r="I1374" t="str">
            <v>6104-Pottsville</v>
          </cell>
          <cell r="R1374" t="str">
            <v>300 Material or equipment fault/failure</v>
          </cell>
        </row>
        <row r="1375">
          <cell r="I1375" t="str">
            <v>6104-Pottsville</v>
          </cell>
          <cell r="R1375" t="str">
            <v>110 Maintenance</v>
          </cell>
        </row>
        <row r="1376">
          <cell r="I1376" t="str">
            <v>3901-Airport</v>
          </cell>
          <cell r="R1376" t="str">
            <v>110 Maintenance</v>
          </cell>
        </row>
        <row r="1377">
          <cell r="I1377" t="str">
            <v>79214-Maxon Rd</v>
          </cell>
          <cell r="R1377" t="str">
            <v>300 Material or equipment fault/failure</v>
          </cell>
        </row>
        <row r="1378">
          <cell r="I1378" t="str">
            <v>42244-Sharpe</v>
          </cell>
          <cell r="R1378" t="str">
            <v>630 Squirrel</v>
          </cell>
        </row>
        <row r="1379">
          <cell r="I1379" t="str">
            <v>42224-Little Cypress</v>
          </cell>
          <cell r="R1379" t="str">
            <v>110 Maintenance</v>
          </cell>
        </row>
        <row r="1380">
          <cell r="I1380" t="str">
            <v>6104-Pottsville</v>
          </cell>
          <cell r="R1380" t="str">
            <v>715 Farming Equipment</v>
          </cell>
        </row>
        <row r="1381">
          <cell r="I1381" t="str">
            <v>42214-Proform</v>
          </cell>
          <cell r="R1381" t="str">
            <v>110 Maintenance</v>
          </cell>
        </row>
        <row r="1382">
          <cell r="I1382" t="str">
            <v>7605-Averitt GR #2</v>
          </cell>
          <cell r="R1382" t="str">
            <v>430 Tree failure from overhang or dead tree without ice/snow</v>
          </cell>
        </row>
        <row r="1383">
          <cell r="I1383" t="str">
            <v>14244-Salem</v>
          </cell>
          <cell r="R1383" t="str">
            <v>430 Tree failure from overhang or dead tree without ice/snow</v>
          </cell>
        </row>
        <row r="1384">
          <cell r="I1384" t="str">
            <v>6101-Lowes</v>
          </cell>
          <cell r="R1384" t="str">
            <v>500 Lightning</v>
          </cell>
        </row>
        <row r="1385">
          <cell r="I1385" t="str">
            <v>47214-Hinkleville</v>
          </cell>
          <cell r="R1385" t="str">
            <v>300 Material or equipment fault/failure</v>
          </cell>
        </row>
        <row r="1386">
          <cell r="I1386" t="str">
            <v>47224-US 286 East Gage</v>
          </cell>
          <cell r="R1386" t="str">
            <v>300 Material or equipment fault/failure</v>
          </cell>
        </row>
        <row r="1387">
          <cell r="I1387" t="str">
            <v>7805-Industrial Loop</v>
          </cell>
          <cell r="R1387" t="str">
            <v>999 Cause unknown</v>
          </cell>
        </row>
        <row r="1388">
          <cell r="I1388" t="str">
            <v>26224-Oscar</v>
          </cell>
          <cell r="R1388" t="str">
            <v>430 Tree failure from overhang or dead tree without ice/snow</v>
          </cell>
        </row>
        <row r="1389">
          <cell r="I1389" t="str">
            <v>54214-Hwy 95</v>
          </cell>
          <cell r="R1389" t="str">
            <v>300 Material or equipment fault/failure</v>
          </cell>
        </row>
        <row r="1390">
          <cell r="I1390" t="str">
            <v>28234-Kelley Rd</v>
          </cell>
          <cell r="R1390" t="str">
            <v>300 Material or equipment fault/failure</v>
          </cell>
        </row>
        <row r="1391">
          <cell r="I1391" t="str">
            <v>51214-Symsonia</v>
          </cell>
          <cell r="R1391" t="str">
            <v>630 Squirrel</v>
          </cell>
        </row>
        <row r="1392">
          <cell r="I1392" t="str">
            <v>4903-Cunningham</v>
          </cell>
          <cell r="R1392" t="str">
            <v>430 Tree failure from overhang or dead tree without ice/snow</v>
          </cell>
        </row>
        <row r="1393">
          <cell r="I1393" t="str">
            <v>47254-Slater</v>
          </cell>
          <cell r="R1393" t="str">
            <v>999 Cause unknown</v>
          </cell>
        </row>
        <row r="1394">
          <cell r="I1394" t="str">
            <v>7702-Hansen Rd</v>
          </cell>
          <cell r="R1394" t="str">
            <v>999 Cause unknown</v>
          </cell>
        </row>
        <row r="1395">
          <cell r="I1395" t="str">
            <v>42244-Sharpe</v>
          </cell>
          <cell r="R1395" t="str">
            <v>300 Material or equipment fault/failure</v>
          </cell>
        </row>
        <row r="1396">
          <cell r="I1396" t="str">
            <v>05254-Lola</v>
          </cell>
          <cell r="R1396" t="str">
            <v>999 Cause unknown</v>
          </cell>
        </row>
        <row r="1397">
          <cell r="I1397" t="str">
            <v>40234-Lydon Rd</v>
          </cell>
          <cell r="R1397" t="str">
            <v>110 Maintenance</v>
          </cell>
        </row>
        <row r="1398">
          <cell r="I1398" t="str">
            <v>3901-Airport</v>
          </cell>
          <cell r="R1398" t="str">
            <v>630 Squirrel</v>
          </cell>
        </row>
        <row r="1399">
          <cell r="I1399" t="str">
            <v>40224-Husbands Rd</v>
          </cell>
          <cell r="R1399" t="str">
            <v>300 Material or equipment fault/failure</v>
          </cell>
        </row>
        <row r="1400">
          <cell r="I1400" t="str">
            <v>47254-Slater</v>
          </cell>
          <cell r="R1400" t="str">
            <v>999 Cause unknown</v>
          </cell>
        </row>
        <row r="1401">
          <cell r="I1401" t="str">
            <v>54234-Palma</v>
          </cell>
          <cell r="R1401" t="str">
            <v>300 Material or equipment fault/failure</v>
          </cell>
        </row>
        <row r="1402">
          <cell r="I1402" t="str">
            <v>3901-Airport</v>
          </cell>
          <cell r="R1402" t="str">
            <v>110 Maintenance</v>
          </cell>
        </row>
        <row r="1403">
          <cell r="I1403" t="str">
            <v>3202-Tiline</v>
          </cell>
          <cell r="R1403" t="str">
            <v>999 Cause unknown</v>
          </cell>
        </row>
        <row r="1404">
          <cell r="I1404" t="str">
            <v>3202-Tiline</v>
          </cell>
          <cell r="R1404" t="str">
            <v>300 Material or equipment fault/failure</v>
          </cell>
        </row>
        <row r="1405">
          <cell r="I1405" t="str">
            <v>14254-Smithland</v>
          </cell>
          <cell r="R1405" t="str">
            <v>300 Material or equipment fault/failure</v>
          </cell>
        </row>
        <row r="1406">
          <cell r="I1406" t="str">
            <v>3901-Airport</v>
          </cell>
          <cell r="R1406" t="str">
            <v>100 Construction</v>
          </cell>
        </row>
        <row r="1407">
          <cell r="I1407" t="str">
            <v>43224-Calvert Heights</v>
          </cell>
          <cell r="R1407" t="str">
            <v>100 Construction</v>
          </cell>
        </row>
        <row r="1408">
          <cell r="I1408" t="str">
            <v>3901-Airport</v>
          </cell>
          <cell r="R1408" t="str">
            <v>110 Maintenance</v>
          </cell>
        </row>
        <row r="1409">
          <cell r="I1409" t="str">
            <v>4903-Cunningham</v>
          </cell>
          <cell r="R1409" t="str">
            <v>630 Squirrel</v>
          </cell>
        </row>
        <row r="1410">
          <cell r="I1410" t="str">
            <v>7805-Industrial Loop</v>
          </cell>
          <cell r="R1410" t="str">
            <v>300 Material or equipment fault/failure</v>
          </cell>
        </row>
        <row r="1411">
          <cell r="I1411" t="str">
            <v>30224-Conrad Heights</v>
          </cell>
          <cell r="R1411" t="str">
            <v>999 Cause unknown</v>
          </cell>
        </row>
        <row r="1412">
          <cell r="I1412" t="str">
            <v>7605-Averitt GR #2</v>
          </cell>
          <cell r="R1412" t="str">
            <v>630 Squirrel</v>
          </cell>
        </row>
        <row r="1413">
          <cell r="I1413" t="str">
            <v>7605-Averitt GR #2</v>
          </cell>
          <cell r="R1413" t="str">
            <v>630 Squirrel</v>
          </cell>
        </row>
        <row r="1414">
          <cell r="I1414" t="str">
            <v>4902-Lovelaceville</v>
          </cell>
          <cell r="R1414" t="str">
            <v>999 Cause unknown</v>
          </cell>
        </row>
        <row r="1415">
          <cell r="I1415" t="str">
            <v>05254-Lola</v>
          </cell>
          <cell r="R1415" t="str">
            <v>420 Tree growth</v>
          </cell>
        </row>
        <row r="1416">
          <cell r="I1416" t="str">
            <v>74224-Highland Ch Rd</v>
          </cell>
          <cell r="R1416" t="str">
            <v>300 Material or equipment fault/failure</v>
          </cell>
        </row>
        <row r="1417">
          <cell r="I1417" t="str">
            <v>3901-Airport</v>
          </cell>
          <cell r="R1417" t="str">
            <v>110 Maintenance</v>
          </cell>
        </row>
        <row r="1418">
          <cell r="I1418" t="str">
            <v>42214-Proform</v>
          </cell>
          <cell r="R1418" t="str">
            <v>110 Maintenance</v>
          </cell>
        </row>
        <row r="1419">
          <cell r="I1419" t="str">
            <v>28224-Woodville Rd</v>
          </cell>
          <cell r="R1419" t="str">
            <v>420 Tree growth</v>
          </cell>
        </row>
        <row r="1420">
          <cell r="I1420" t="str">
            <v>7802-Possum Trot</v>
          </cell>
          <cell r="R1420" t="str">
            <v>110 Maintenance</v>
          </cell>
        </row>
        <row r="1421">
          <cell r="I1421" t="str">
            <v>7802-Possum Trot</v>
          </cell>
          <cell r="R1421" t="str">
            <v>110 Maintenance</v>
          </cell>
        </row>
        <row r="1422">
          <cell r="I1422" t="str">
            <v>7802-Possum Trot</v>
          </cell>
          <cell r="R1422" t="str">
            <v>110 Maintenance</v>
          </cell>
        </row>
        <row r="1423">
          <cell r="I1423" t="str">
            <v>7802-Possum Trot</v>
          </cell>
          <cell r="R1423" t="str">
            <v>110 Maintenance</v>
          </cell>
        </row>
        <row r="1424">
          <cell r="I1424" t="str">
            <v>28234-Kelley Rd</v>
          </cell>
          <cell r="R1424" t="str">
            <v>110 Maintenance</v>
          </cell>
        </row>
        <row r="1425">
          <cell r="I1425" t="str">
            <v>3901-Airport</v>
          </cell>
          <cell r="R1425" t="str">
            <v>110 Maintenance</v>
          </cell>
        </row>
        <row r="1426">
          <cell r="I1426" t="str">
            <v>30224-Conrad Heights</v>
          </cell>
          <cell r="R1426" t="str">
            <v>630 Squirrel</v>
          </cell>
        </row>
        <row r="1427">
          <cell r="I1427" t="str">
            <v>42234-Possum Trot</v>
          </cell>
          <cell r="R1427" t="str">
            <v>110 Maintenance</v>
          </cell>
        </row>
        <row r="1428">
          <cell r="I1428" t="str">
            <v>3901-Airport</v>
          </cell>
          <cell r="R1428" t="str">
            <v>110 Maintenance</v>
          </cell>
        </row>
        <row r="1429">
          <cell r="I1429" t="str">
            <v>43224-Calvert Heights</v>
          </cell>
          <cell r="R1429" t="str">
            <v>110 Maintenance</v>
          </cell>
        </row>
        <row r="1430">
          <cell r="I1430" t="str">
            <v>3901-Airport</v>
          </cell>
          <cell r="R1430" t="str">
            <v>110 Maintenance</v>
          </cell>
        </row>
        <row r="1431">
          <cell r="I1431" t="str">
            <v>14214-Hampton</v>
          </cell>
          <cell r="R1431" t="str">
            <v>300 Material or equipment fault/failure</v>
          </cell>
        </row>
        <row r="1432">
          <cell r="I1432" t="str">
            <v>42214-Proform</v>
          </cell>
          <cell r="R1432" t="str">
            <v>630 Squirrel</v>
          </cell>
        </row>
        <row r="1433">
          <cell r="I1433" t="str">
            <v>30224-Conrad Heights</v>
          </cell>
          <cell r="R1433" t="str">
            <v>430 Tree failure from overhang or dead tree without ice/snow</v>
          </cell>
        </row>
        <row r="1434">
          <cell r="I1434" t="str">
            <v>43224-Calvert Heights</v>
          </cell>
          <cell r="R1434" t="str">
            <v>100 Construction</v>
          </cell>
        </row>
        <row r="1435">
          <cell r="I1435" t="str">
            <v>51214-Symsonia</v>
          </cell>
          <cell r="R1435" t="str">
            <v>630 Squirrel</v>
          </cell>
        </row>
        <row r="1436">
          <cell r="I1436" t="str">
            <v>3901-Airport</v>
          </cell>
          <cell r="R1436" t="str">
            <v>110 Maintenance</v>
          </cell>
        </row>
        <row r="1437">
          <cell r="I1437" t="str">
            <v>42214-Proform</v>
          </cell>
          <cell r="R1437" t="str">
            <v>110 Maintenance</v>
          </cell>
        </row>
        <row r="1438">
          <cell r="I1438" t="str">
            <v>43224-Calvert Heights</v>
          </cell>
          <cell r="R1438" t="str">
            <v>100 Construction</v>
          </cell>
        </row>
        <row r="1439">
          <cell r="I1439" t="str">
            <v>42244-Sharpe</v>
          </cell>
          <cell r="R1439" t="str">
            <v>300 Material or equipment fault/failure</v>
          </cell>
        </row>
        <row r="1440">
          <cell r="I1440" t="str">
            <v>5001-Browns Plating</v>
          </cell>
          <cell r="R1440" t="str">
            <v>430 Tree failure from overhang or dead tree without ice/snow</v>
          </cell>
        </row>
        <row r="1441">
          <cell r="I1441" t="str">
            <v>14254-Smithland</v>
          </cell>
          <cell r="R1441" t="str">
            <v>435 Tree failure from outside of ROW</v>
          </cell>
        </row>
        <row r="1442">
          <cell r="I1442" t="str">
            <v>47254-Slater</v>
          </cell>
          <cell r="R1442" t="str">
            <v>999 Cause unknown</v>
          </cell>
        </row>
        <row r="1443">
          <cell r="I1443" t="str">
            <v>45234-Vulcan1 Rock Crusher</v>
          </cell>
          <cell r="R1443" t="str">
            <v>300 Material or equipment fault/failure</v>
          </cell>
        </row>
        <row r="1444">
          <cell r="I1444" t="str">
            <v>7805-Industrial Loop</v>
          </cell>
          <cell r="R1444" t="str">
            <v>630 Squirrel</v>
          </cell>
        </row>
        <row r="1445">
          <cell r="I1445" t="str">
            <v>14254-Smithland</v>
          </cell>
          <cell r="R1445" t="str">
            <v>600 Animal/bird</v>
          </cell>
        </row>
        <row r="1446">
          <cell r="I1446" t="str">
            <v>05254-Lola</v>
          </cell>
          <cell r="R1446" t="str">
            <v>430 Tree failure from overhang or dead tree without ice/snow</v>
          </cell>
        </row>
        <row r="1447">
          <cell r="I1447" t="str">
            <v>19214-Monkeys Eyebrow</v>
          </cell>
          <cell r="R1447" t="str">
            <v>430 Tree failure from overhang or dead tree without ice/snow</v>
          </cell>
        </row>
        <row r="1448">
          <cell r="I1448" t="str">
            <v>7604-Pelican GR #1</v>
          </cell>
          <cell r="R1448" t="str">
            <v>300 Material or equipment fault/failure</v>
          </cell>
        </row>
        <row r="1449">
          <cell r="I1449" t="str">
            <v>4903-Cunningham</v>
          </cell>
          <cell r="R1449" t="str">
            <v>999 Cause unknown</v>
          </cell>
        </row>
        <row r="1450">
          <cell r="I1450" t="str">
            <v>3202-Tiline</v>
          </cell>
          <cell r="R1450" t="str">
            <v>435 Tree failure from outside of ROW</v>
          </cell>
        </row>
        <row r="1451">
          <cell r="I1451" t="str">
            <v>41234-Epperson Rd</v>
          </cell>
          <cell r="R1451" t="str">
            <v>420 Tree growth</v>
          </cell>
        </row>
        <row r="1452">
          <cell r="I1452" t="str">
            <v>3902-US 60 West</v>
          </cell>
          <cell r="R1452" t="str">
            <v>420 Tree growth</v>
          </cell>
        </row>
        <row r="1453">
          <cell r="I1453" t="str">
            <v>19214-Monkeys Eyebrow</v>
          </cell>
          <cell r="R1453" t="str">
            <v>430 Tree failure from overhang or dead tree without ice/snow</v>
          </cell>
        </row>
        <row r="1454">
          <cell r="I1454" t="str">
            <v>47254-Slater</v>
          </cell>
          <cell r="R1454" t="str">
            <v>300 Material or equipment fault/failure</v>
          </cell>
        </row>
        <row r="1455">
          <cell r="I1455" t="str">
            <v>47254-Slater</v>
          </cell>
          <cell r="R1455" t="str">
            <v>420 Tree growth</v>
          </cell>
        </row>
        <row r="1456">
          <cell r="I1456" t="str">
            <v>40244-Clarkline Rd</v>
          </cell>
          <cell r="R1456" t="str">
            <v>420 Tree growth</v>
          </cell>
        </row>
        <row r="1457">
          <cell r="I1457" t="str">
            <v>3202-Tiline</v>
          </cell>
          <cell r="R1457" t="str">
            <v>300 Material or equipment fault/failure</v>
          </cell>
        </row>
        <row r="1458">
          <cell r="I1458" t="str">
            <v>26224-Oscar</v>
          </cell>
          <cell r="R1458" t="str">
            <v>430 Tree failure from overhang or dead tree without ice/snow</v>
          </cell>
        </row>
        <row r="1459">
          <cell r="I1459" t="str">
            <v>26214-Damrons</v>
          </cell>
          <cell r="R1459" t="str">
            <v>999 Cause unknown</v>
          </cell>
        </row>
        <row r="1460">
          <cell r="I1460" t="str">
            <v>7802-Possum Trot</v>
          </cell>
          <cell r="R1460" t="str">
            <v>999 Cause unknown</v>
          </cell>
        </row>
        <row r="1461">
          <cell r="I1461" t="str">
            <v>3104-Ledbetter</v>
          </cell>
          <cell r="R1461" t="str">
            <v>999 Cause unknown</v>
          </cell>
        </row>
        <row r="1462">
          <cell r="I1462" t="str">
            <v>7605-Averitt GR #2</v>
          </cell>
          <cell r="R1462" t="str">
            <v>630 Squirrel</v>
          </cell>
        </row>
        <row r="1463">
          <cell r="I1463" t="str">
            <v>51214-Symsonia</v>
          </cell>
          <cell r="R1463" t="str">
            <v>740 Public cuts tree</v>
          </cell>
        </row>
        <row r="1464">
          <cell r="I1464" t="str">
            <v>7601-Iuka</v>
          </cell>
          <cell r="R1464" t="str">
            <v>500 Lightning</v>
          </cell>
        </row>
        <row r="1465">
          <cell r="I1465" t="str">
            <v>3103-River Crossing</v>
          </cell>
          <cell r="R1465" t="str">
            <v>500 Lightning</v>
          </cell>
        </row>
        <row r="1466">
          <cell r="I1466" t="str">
            <v>28234-Kelley Rd</v>
          </cell>
          <cell r="R1466" t="str">
            <v>500 Lightning</v>
          </cell>
        </row>
        <row r="1467">
          <cell r="I1467" t="str">
            <v>3204-Mitchell Store</v>
          </cell>
          <cell r="R1467" t="str">
            <v>500 Lightning</v>
          </cell>
        </row>
        <row r="1468">
          <cell r="I1468" t="str">
            <v>3204-Mitchell Store</v>
          </cell>
          <cell r="R1468" t="str">
            <v>500 Lightning</v>
          </cell>
        </row>
        <row r="1469">
          <cell r="I1469" t="str">
            <v>3204-Mitchell Store</v>
          </cell>
          <cell r="R1469" t="str">
            <v>500 Lightning</v>
          </cell>
        </row>
        <row r="1470">
          <cell r="I1470" t="str">
            <v>3204-Mitchell Store</v>
          </cell>
          <cell r="R1470" t="str">
            <v>500 Lightning</v>
          </cell>
        </row>
        <row r="1471">
          <cell r="I1471" t="str">
            <v>3902-US 60 West</v>
          </cell>
          <cell r="R1471" t="str">
            <v>300 Material or equipment fault/failure</v>
          </cell>
        </row>
        <row r="1472">
          <cell r="I1472" t="str">
            <v>14254-Smithland</v>
          </cell>
          <cell r="R1472" t="str">
            <v>430 Tree failure from overhang or dead tree without ice/snow</v>
          </cell>
        </row>
        <row r="1473">
          <cell r="I1473" t="str">
            <v>7702-Hansen Rd</v>
          </cell>
          <cell r="R1473" t="str">
            <v>510 Wind, not trees</v>
          </cell>
        </row>
        <row r="1474">
          <cell r="I1474" t="str">
            <v>41214-Ken Mar Rd</v>
          </cell>
          <cell r="R1474" t="str">
            <v>500 Lightning</v>
          </cell>
        </row>
        <row r="1475">
          <cell r="I1475" t="str">
            <v>6101-Lowes</v>
          </cell>
          <cell r="R1475" t="str">
            <v>500 Lightning</v>
          </cell>
        </row>
        <row r="1476">
          <cell r="I1476" t="str">
            <v>6101-Lowes</v>
          </cell>
          <cell r="R1476" t="str">
            <v>630 Squirrel</v>
          </cell>
        </row>
        <row r="1477">
          <cell r="I1477" t="str">
            <v>7702-Hansen Rd</v>
          </cell>
          <cell r="R1477" t="str">
            <v>600 Animal/bird</v>
          </cell>
        </row>
        <row r="1478">
          <cell r="I1478" t="str">
            <v>3904-Roy Lee Rd</v>
          </cell>
          <cell r="R1478" t="str">
            <v>630 Squirrel</v>
          </cell>
        </row>
        <row r="1479">
          <cell r="I1479" t="str">
            <v>3904-Roy Lee Rd</v>
          </cell>
          <cell r="R1479" t="str">
            <v>630 Squirrel</v>
          </cell>
        </row>
        <row r="1480">
          <cell r="I1480" t="str">
            <v>3204-Mitchell Store</v>
          </cell>
          <cell r="R1480" t="str">
            <v>430 Tree failure from overhang or dead tree without ice/snow</v>
          </cell>
        </row>
        <row r="1481">
          <cell r="I1481" t="str">
            <v>3901-Airport</v>
          </cell>
          <cell r="R1481" t="str">
            <v>510 Wind, not trees</v>
          </cell>
        </row>
        <row r="1482">
          <cell r="I1482" t="str">
            <v>79224-Express</v>
          </cell>
          <cell r="R1482" t="str">
            <v>300 Material or equipment fault/failure</v>
          </cell>
        </row>
        <row r="1483">
          <cell r="I1483" t="str">
            <v>42214-Proform</v>
          </cell>
          <cell r="R1483" t="str">
            <v>630 Squirrel</v>
          </cell>
        </row>
        <row r="1484">
          <cell r="I1484" t="str">
            <v>42234-Possum Trot</v>
          </cell>
          <cell r="R1484" t="str">
            <v>630 Squirrel</v>
          </cell>
        </row>
        <row r="1485">
          <cell r="I1485" t="str">
            <v>42244-Sharpe</v>
          </cell>
          <cell r="R1485" t="str">
            <v>630 Squirrel</v>
          </cell>
        </row>
        <row r="1486">
          <cell r="I1486" t="str">
            <v>42224-Little Cypress</v>
          </cell>
          <cell r="R1486" t="str">
            <v>630 Squirrel</v>
          </cell>
        </row>
        <row r="1487">
          <cell r="I1487" t="str">
            <v>7802-Possum Trot</v>
          </cell>
          <cell r="R1487" t="str">
            <v>190 Other planned</v>
          </cell>
        </row>
        <row r="1488">
          <cell r="I1488" t="str">
            <v>7605-Averitt GR #2</v>
          </cell>
          <cell r="R1488" t="str">
            <v>710 Motor vehicle</v>
          </cell>
        </row>
        <row r="1489">
          <cell r="I1489" t="str">
            <v>42244-Sharpe</v>
          </cell>
          <cell r="R1489" t="str">
            <v>100 Construction</v>
          </cell>
        </row>
        <row r="1490">
          <cell r="I1490" t="str">
            <v>4902-Lovelaceville</v>
          </cell>
          <cell r="R1490" t="str">
            <v>630 Squirrel</v>
          </cell>
        </row>
        <row r="1491">
          <cell r="I1491" t="str">
            <v>19214-Monkeys Eyebrow</v>
          </cell>
          <cell r="R1491" t="str">
            <v>630 Squirrel</v>
          </cell>
        </row>
        <row r="1492">
          <cell r="I1492" t="str">
            <v>43224-Calvert Heights</v>
          </cell>
          <cell r="R1492" t="str">
            <v>999 Cause unknown</v>
          </cell>
        </row>
        <row r="1493">
          <cell r="I1493" t="str">
            <v>3901-Airport</v>
          </cell>
          <cell r="R1493" t="str">
            <v>430 Tree failure from overhang or dead tree without ice/snow</v>
          </cell>
        </row>
        <row r="1494">
          <cell r="I1494" t="str">
            <v>79224-Express</v>
          </cell>
          <cell r="R1494" t="str">
            <v>110 Maintenance</v>
          </cell>
        </row>
        <row r="1495">
          <cell r="I1495" t="str">
            <v>41214-Ken Mar Rd</v>
          </cell>
          <cell r="R1495" t="str">
            <v>110 Maintenance</v>
          </cell>
        </row>
        <row r="1496">
          <cell r="I1496" t="str">
            <v>3903-US 60 East Mall</v>
          </cell>
          <cell r="R1496" t="str">
            <v>110 Maintenance</v>
          </cell>
        </row>
        <row r="1497">
          <cell r="I1497" t="str">
            <v>4903-Cunningham</v>
          </cell>
          <cell r="R1497" t="str">
            <v>110 Maintenance</v>
          </cell>
        </row>
        <row r="1498">
          <cell r="I1498" t="str">
            <v>47254-Slater</v>
          </cell>
          <cell r="R1498" t="str">
            <v>300 Material or equipment fault/failure</v>
          </cell>
        </row>
        <row r="1499">
          <cell r="I1499" t="str">
            <v>2902-Carneal Rd</v>
          </cell>
          <cell r="R1499" t="str">
            <v>790 Public, other</v>
          </cell>
        </row>
        <row r="1500">
          <cell r="I1500" t="str">
            <v>19214-Monkeys Eyebrow</v>
          </cell>
          <cell r="R1500" t="str">
            <v>420 Tree growth</v>
          </cell>
        </row>
        <row r="1501">
          <cell r="I1501" t="str">
            <v>6104-Pottsville</v>
          </cell>
          <cell r="R1501" t="str">
            <v>300 Material or equipment fault/failure</v>
          </cell>
        </row>
        <row r="1502">
          <cell r="I1502" t="str">
            <v>3904-Roy Lee Rd</v>
          </cell>
          <cell r="R1502" t="str">
            <v>630 Squirrel</v>
          </cell>
        </row>
        <row r="1503">
          <cell r="I1503" t="str">
            <v>2902-Carneal Rd</v>
          </cell>
          <cell r="R1503" t="str">
            <v>190 Other planned</v>
          </cell>
        </row>
        <row r="1504">
          <cell r="I1504" t="str">
            <v>2902-Carneal Rd</v>
          </cell>
          <cell r="R1504" t="str">
            <v>999 Cause unknown</v>
          </cell>
        </row>
        <row r="1505">
          <cell r="I1505" t="str">
            <v>3204-Mitchell Store</v>
          </cell>
          <cell r="R1505" t="str">
            <v>600 Animal/bird</v>
          </cell>
        </row>
        <row r="1506">
          <cell r="I1506" t="str">
            <v>7702-Hansen Rd</v>
          </cell>
          <cell r="R1506" t="str">
            <v>110 Maintenance</v>
          </cell>
        </row>
        <row r="1507">
          <cell r="I1507" t="str">
            <v>7702-Hansen Rd</v>
          </cell>
          <cell r="R1507" t="str">
            <v>110 Maintenance</v>
          </cell>
        </row>
        <row r="1508">
          <cell r="I1508" t="str">
            <v>3104-Ledbetter</v>
          </cell>
          <cell r="R1508" t="str">
            <v>999 Cause unknown</v>
          </cell>
        </row>
        <row r="1509">
          <cell r="I1509" t="str">
            <v>3102-US 60 East</v>
          </cell>
          <cell r="R1509" t="str">
            <v>300 Material or equipment fault/failure</v>
          </cell>
        </row>
        <row r="1510">
          <cell r="I1510" t="str">
            <v>42244-Sharpe</v>
          </cell>
          <cell r="R1510" t="str">
            <v>420 Tree growth</v>
          </cell>
        </row>
        <row r="1511">
          <cell r="I1511" t="str">
            <v>5002-Old US 45</v>
          </cell>
          <cell r="R1511" t="str">
            <v>630 Squirrel</v>
          </cell>
        </row>
        <row r="1512">
          <cell r="I1512" t="str">
            <v>3202-Tiline</v>
          </cell>
          <cell r="R1512" t="str">
            <v>999 Cause unknown</v>
          </cell>
        </row>
        <row r="1513">
          <cell r="I1513" t="str">
            <v>05214-Hampton South</v>
          </cell>
          <cell r="R1513" t="str">
            <v>999 Cause unknown</v>
          </cell>
        </row>
        <row r="1514">
          <cell r="I1514" t="str">
            <v>7604-Pelican GR #1</v>
          </cell>
          <cell r="R1514" t="str">
            <v>430 Tree failure from overhang or dead tree without ice/snow</v>
          </cell>
        </row>
        <row r="1515">
          <cell r="I1515" t="str">
            <v>14244-Salem</v>
          </cell>
          <cell r="R1515" t="str">
            <v>110 Maintenance</v>
          </cell>
        </row>
        <row r="1516">
          <cell r="I1516" t="str">
            <v>05254-Lola</v>
          </cell>
          <cell r="R1516" t="str">
            <v>110 Maintenance</v>
          </cell>
        </row>
        <row r="1517">
          <cell r="I1517" t="str">
            <v>3903-US 60 East Mall</v>
          </cell>
          <cell r="R1517" t="str">
            <v>110 Maintenance</v>
          </cell>
        </row>
        <row r="1518">
          <cell r="I1518" t="str">
            <v>40234-Lydon Rd</v>
          </cell>
          <cell r="R1518" t="str">
            <v>300 Material or equipment fault/failure</v>
          </cell>
        </row>
        <row r="1519">
          <cell r="I1519" t="str">
            <v>3104-Ledbetter</v>
          </cell>
          <cell r="R1519" t="str">
            <v>300 Material or equipment fault/failure</v>
          </cell>
        </row>
        <row r="1520">
          <cell r="I1520" t="str">
            <v>6103-Melber</v>
          </cell>
          <cell r="R1520" t="str">
            <v>999 Cause unknown</v>
          </cell>
        </row>
        <row r="1521">
          <cell r="I1521" t="str">
            <v>43224-Calvert Heights</v>
          </cell>
          <cell r="R1521" t="str">
            <v>110 Maintenance</v>
          </cell>
        </row>
        <row r="1522">
          <cell r="I1522" t="str">
            <v>4901-Blandville</v>
          </cell>
          <cell r="R1522" t="str">
            <v>999 Cause unknown</v>
          </cell>
        </row>
        <row r="1523">
          <cell r="I1523" t="str">
            <v>51254-Bonds Rd</v>
          </cell>
          <cell r="R1523" t="str">
            <v>300 Material or equipment fault/failure</v>
          </cell>
        </row>
        <row r="1524">
          <cell r="I1524" t="str">
            <v>3902-US 60 West</v>
          </cell>
          <cell r="R1524" t="str">
            <v>110 Maintenance</v>
          </cell>
        </row>
        <row r="1525">
          <cell r="I1525" t="str">
            <v>5002-Old US 45</v>
          </cell>
          <cell r="R1525" t="str">
            <v>300 Material or equipment fault/failure</v>
          </cell>
        </row>
        <row r="1526">
          <cell r="I1526" t="str">
            <v>3202-Tiline</v>
          </cell>
          <cell r="R1526" t="str">
            <v>430 Tree failure from overhang or dead tree without ice/snow</v>
          </cell>
        </row>
        <row r="1527">
          <cell r="I1527" t="str">
            <v>42234-Possum Trot</v>
          </cell>
          <cell r="R1527" t="str">
            <v>999 Cause unknown</v>
          </cell>
        </row>
        <row r="1528">
          <cell r="I1528" t="str">
            <v>51214-Symsonia</v>
          </cell>
          <cell r="R1528" t="str">
            <v>999 Cause unknown</v>
          </cell>
        </row>
        <row r="1529">
          <cell r="I1529" t="str">
            <v>6101-Lowes</v>
          </cell>
          <cell r="R1529" t="str">
            <v>630 Squirrel</v>
          </cell>
        </row>
        <row r="1530">
          <cell r="I1530" t="str">
            <v>3903-US 60 East Mall</v>
          </cell>
          <cell r="R1530" t="str">
            <v>300 Material or equipment fault/failure</v>
          </cell>
        </row>
        <row r="1531">
          <cell r="I1531" t="str">
            <v>7602-Smithland</v>
          </cell>
          <cell r="R1531" t="str">
            <v>999 Cause unknown</v>
          </cell>
        </row>
        <row r="1532">
          <cell r="I1532" t="str">
            <v>7604-Pelican GR #1</v>
          </cell>
          <cell r="R1532" t="str">
            <v>999 Cause unknown</v>
          </cell>
        </row>
        <row r="1533">
          <cell r="I1533" t="str">
            <v>7602-Smithland</v>
          </cell>
          <cell r="R1533" t="str">
            <v>999 Cause unknown</v>
          </cell>
        </row>
        <row r="1534">
          <cell r="I1534" t="str">
            <v>7702-Hansen Rd</v>
          </cell>
          <cell r="R1534" t="str">
            <v>110 Maintenance</v>
          </cell>
        </row>
        <row r="1535">
          <cell r="I1535" t="str">
            <v>41214-Ken Mar Rd</v>
          </cell>
          <cell r="R1535" t="str">
            <v>110 Maintenance</v>
          </cell>
        </row>
        <row r="1536">
          <cell r="I1536" t="str">
            <v>41244-Walker Boat Yard</v>
          </cell>
          <cell r="R1536" t="str">
            <v>100 Construction</v>
          </cell>
        </row>
        <row r="1537">
          <cell r="I1537" t="str">
            <v>41214-Ken Mar Rd</v>
          </cell>
          <cell r="R1537" t="str">
            <v>100 Construction</v>
          </cell>
        </row>
        <row r="1538">
          <cell r="I1538" t="str">
            <v>2902-Carneal Rd</v>
          </cell>
          <cell r="R1538" t="str">
            <v>999 Cause unknown</v>
          </cell>
        </row>
        <row r="1539">
          <cell r="I1539" t="str">
            <v>51214-Symsonia</v>
          </cell>
          <cell r="R1539" t="str">
            <v>300 Material or equipment fault/failure</v>
          </cell>
        </row>
        <row r="1540">
          <cell r="I1540" t="str">
            <v>51254-Bonds Rd</v>
          </cell>
          <cell r="R1540" t="str">
            <v>710 Motor vehicle</v>
          </cell>
        </row>
        <row r="1541">
          <cell r="I1541" t="str">
            <v>5003-Clinton Rd</v>
          </cell>
          <cell r="R1541" t="str">
            <v>630 Squirrel</v>
          </cell>
        </row>
        <row r="1542">
          <cell r="I1542" t="str">
            <v>43224-Calvert Heights</v>
          </cell>
          <cell r="R1542" t="str">
            <v>110 Maintenance</v>
          </cell>
        </row>
        <row r="1543">
          <cell r="I1543" t="str">
            <v>40244-Clarkline Rd</v>
          </cell>
          <cell r="R1543" t="str">
            <v>110 Maintenance</v>
          </cell>
        </row>
        <row r="1544">
          <cell r="I1544" t="str">
            <v>05254-Lola</v>
          </cell>
          <cell r="R1544" t="str">
            <v>300 Material or equipment fault/failure</v>
          </cell>
        </row>
        <row r="1545">
          <cell r="I1545" t="str">
            <v>7802-Possum Trot</v>
          </cell>
          <cell r="R1545" t="str">
            <v>630 Squirrel</v>
          </cell>
        </row>
        <row r="1546">
          <cell r="I1546" t="str">
            <v>3104-Ledbetter</v>
          </cell>
          <cell r="R1546" t="str">
            <v>999 Cause unknown</v>
          </cell>
        </row>
        <row r="1547">
          <cell r="I1547" t="str">
            <v>3904-Roy Lee Rd</v>
          </cell>
          <cell r="R1547" t="str">
            <v>110 Maintenance</v>
          </cell>
        </row>
        <row r="1548">
          <cell r="I1548" t="str">
            <v>19214-Monkeys Eyebrow</v>
          </cell>
          <cell r="R1548" t="str">
            <v>300 Material or equipment fault/failure</v>
          </cell>
        </row>
        <row r="1549">
          <cell r="I1549" t="str">
            <v>43234-Gilbertsville</v>
          </cell>
          <cell r="R1549" t="str">
            <v>110 Maintenance</v>
          </cell>
        </row>
        <row r="1550">
          <cell r="I1550" t="str">
            <v>47214-Hinkleville</v>
          </cell>
          <cell r="R1550" t="str">
            <v>715 Farming Equipment</v>
          </cell>
        </row>
        <row r="1551">
          <cell r="I1551" t="str">
            <v>28214-Hobbs Rd</v>
          </cell>
          <cell r="R1551" t="str">
            <v>630 Squirrel</v>
          </cell>
        </row>
        <row r="1552">
          <cell r="I1552" t="str">
            <v>47244-Wickliffe</v>
          </cell>
          <cell r="R1552" t="str">
            <v>630 Squirrel</v>
          </cell>
        </row>
        <row r="1553">
          <cell r="I1553" t="str">
            <v>28214-Hobbs Rd</v>
          </cell>
          <cell r="R1553" t="str">
            <v>630 Squirrel</v>
          </cell>
        </row>
        <row r="1554">
          <cell r="I1554" t="str">
            <v>51214-Symsonia</v>
          </cell>
          <cell r="R1554" t="str">
            <v>300 Material or equipment fault/failure</v>
          </cell>
        </row>
        <row r="1555">
          <cell r="I1555" t="str">
            <v>54234-Palma</v>
          </cell>
          <cell r="R1555" t="str">
            <v>630 Squirrel</v>
          </cell>
        </row>
        <row r="1556">
          <cell r="I1556" t="str">
            <v>28214-Hobbs Rd</v>
          </cell>
          <cell r="R1556" t="str">
            <v>999 Cause unknown</v>
          </cell>
        </row>
        <row r="1557">
          <cell r="I1557" t="str">
            <v>3104-Ledbetter</v>
          </cell>
          <cell r="R1557" t="str">
            <v>999 Cause unknown</v>
          </cell>
        </row>
        <row r="1558">
          <cell r="I1558" t="str">
            <v>51224-McNeil Lane</v>
          </cell>
          <cell r="R1558" t="str">
            <v>110 Maintenance</v>
          </cell>
        </row>
        <row r="1559">
          <cell r="I1559" t="str">
            <v>6104-Pottsville</v>
          </cell>
          <cell r="R1559" t="str">
            <v>420 Tree growth</v>
          </cell>
        </row>
        <row r="1560">
          <cell r="I1560" t="str">
            <v>40224-Husbands Rd</v>
          </cell>
          <cell r="R1560" t="str">
            <v>999 Cause unknown</v>
          </cell>
        </row>
        <row r="1561">
          <cell r="I1561" t="str">
            <v>5002-Old US 45</v>
          </cell>
          <cell r="R1561" t="str">
            <v>420 Tree growth</v>
          </cell>
        </row>
        <row r="1562">
          <cell r="I1562" t="str">
            <v>51244-Freemont</v>
          </cell>
          <cell r="R1562" t="str">
            <v>630 Squirrel</v>
          </cell>
        </row>
        <row r="1563">
          <cell r="I1563" t="str">
            <v>7604-Pelican GR #1</v>
          </cell>
          <cell r="R1563" t="str">
            <v>999 Cause unknown</v>
          </cell>
        </row>
        <row r="1564">
          <cell r="I1564" t="str">
            <v>3901-Airport</v>
          </cell>
          <cell r="R1564" t="str">
            <v>999 Cause unknown</v>
          </cell>
        </row>
        <row r="1565">
          <cell r="I1565" t="str">
            <v>41234-Epperson Rd</v>
          </cell>
          <cell r="R1565" t="str">
            <v>110 Maintenance</v>
          </cell>
        </row>
        <row r="1566">
          <cell r="I1566" t="str">
            <v>41234-Epperson Rd</v>
          </cell>
          <cell r="R1566" t="str">
            <v>110 Maintenance</v>
          </cell>
        </row>
        <row r="1567">
          <cell r="I1567" t="str">
            <v>54234-Palma</v>
          </cell>
          <cell r="R1567" t="str">
            <v>999 Cause unknown</v>
          </cell>
        </row>
      </sheetData>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2 Detail"/>
      <sheetName val="2012 Detail (by Feeder)"/>
      <sheetName val="2012 Detail sans MED"/>
      <sheetName val="2012 Indices"/>
      <sheetName val="2013 Detail"/>
      <sheetName val="2013 Detail (by Feeder)"/>
      <sheetName val="2013 Detail sans MED"/>
      <sheetName val="2013 TMED"/>
      <sheetName val="ScaInit"/>
      <sheetName val="2013 Indices"/>
      <sheetName val="PSC 2009-2013"/>
      <sheetName val="2014 TMED"/>
      <sheetName val="Sheet2"/>
      <sheetName val="2014 Daily Indices"/>
      <sheetName val="ScaQueries"/>
      <sheetName val="PSC 2010-2014"/>
      <sheetName val="2014 Circuit detail"/>
      <sheetName val="2014 Outage History"/>
      <sheetName val="2015 TMED"/>
      <sheetName val="2015 Circuit Detail"/>
      <sheetName val="2015 Outage History"/>
      <sheetName val="2015 Daily Indices Inc MED"/>
      <sheetName val="2015 Daily Indices Exc MED"/>
      <sheetName val="2016 Circuit Detail"/>
      <sheetName val="2016 Outage History"/>
      <sheetName val="2016 Daily Indices Inc MED"/>
      <sheetName val="2016 Daily Indices Exc MED"/>
      <sheetName val="2017 Circuit Detail"/>
      <sheetName val="2017 Outage History"/>
      <sheetName val="2017 Daily Indices Inc MED"/>
      <sheetName val="2017 Daily Indices Exc MED"/>
      <sheetName val="PSC 2013-20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I1" t="str">
            <v>Feeder</v>
          </cell>
          <cell r="R1" t="str">
            <v>Cause</v>
          </cell>
        </row>
        <row r="2">
          <cell r="I2" t="str">
            <v>1401-Hampton</v>
          </cell>
          <cell r="R2" t="str">
            <v>999 Cause unknown</v>
          </cell>
        </row>
        <row r="3">
          <cell r="I3" t="str">
            <v>1404-Salem</v>
          </cell>
          <cell r="R3" t="str">
            <v>630 Squirrel</v>
          </cell>
        </row>
        <row r="4">
          <cell r="I4" t="str">
            <v>1404-Salem</v>
          </cell>
          <cell r="R4" t="str">
            <v>500 Lightning</v>
          </cell>
        </row>
        <row r="5">
          <cell r="I5" t="str">
            <v>1404-Salem</v>
          </cell>
          <cell r="R5" t="str">
            <v>690 Animal, other</v>
          </cell>
        </row>
        <row r="6">
          <cell r="I6" t="str">
            <v>1404-Salem</v>
          </cell>
          <cell r="R6" t="str">
            <v>630 Squirrel</v>
          </cell>
        </row>
        <row r="7">
          <cell r="I7" t="str">
            <v>1404-Salem</v>
          </cell>
          <cell r="R7" t="str">
            <v>999 Cause unknown</v>
          </cell>
        </row>
        <row r="8">
          <cell r="I8" t="str">
            <v>1404-Salem</v>
          </cell>
          <cell r="R8" t="str">
            <v>630 Squirrel</v>
          </cell>
        </row>
        <row r="9">
          <cell r="I9" t="str">
            <v>1404-Salem</v>
          </cell>
          <cell r="R9" t="str">
            <v>999 Cause unknown</v>
          </cell>
        </row>
        <row r="10">
          <cell r="I10" t="str">
            <v>1404-Salem</v>
          </cell>
          <cell r="R10" t="str">
            <v>540 Storm</v>
          </cell>
        </row>
        <row r="11">
          <cell r="I11" t="str">
            <v>1404-Salem</v>
          </cell>
          <cell r="R11" t="str">
            <v>690 Animal, other</v>
          </cell>
        </row>
        <row r="12">
          <cell r="I12" t="str">
            <v>1404-Salem</v>
          </cell>
          <cell r="R12" t="str">
            <v>715 Farming Equipment</v>
          </cell>
        </row>
        <row r="13">
          <cell r="I13" t="str">
            <v>1404-Salem</v>
          </cell>
          <cell r="R13" t="str">
            <v>999 Cause unknown</v>
          </cell>
        </row>
        <row r="14">
          <cell r="I14" t="str">
            <v>1404-Salem</v>
          </cell>
          <cell r="R14" t="str">
            <v>300 Material or equipment fault/failure</v>
          </cell>
        </row>
        <row r="15">
          <cell r="I15" t="str">
            <v>1404-Salem</v>
          </cell>
          <cell r="R15" t="str">
            <v>999 Cause unknown</v>
          </cell>
        </row>
        <row r="16">
          <cell r="I16" t="str">
            <v>1404-Salem</v>
          </cell>
          <cell r="R16" t="str">
            <v>430 Tree failure from overhang or dead tree without ice/snow</v>
          </cell>
        </row>
        <row r="17">
          <cell r="I17" t="str">
            <v>1404-Salem</v>
          </cell>
          <cell r="R17" t="str">
            <v>700 Customer-caused</v>
          </cell>
        </row>
        <row r="18">
          <cell r="I18" t="str">
            <v>1405-Smithland</v>
          </cell>
          <cell r="R18" t="str">
            <v>600 Animal/bird</v>
          </cell>
        </row>
        <row r="19">
          <cell r="I19" t="str">
            <v>1405-Smithland</v>
          </cell>
          <cell r="R19" t="str">
            <v>690 Animal, other</v>
          </cell>
        </row>
        <row r="20">
          <cell r="I20" t="str">
            <v>1405-Smithland</v>
          </cell>
          <cell r="R20" t="str">
            <v>430 Tree failure from overhang or dead tree without ice/snow</v>
          </cell>
        </row>
        <row r="21">
          <cell r="I21" t="str">
            <v>1405-Smithland</v>
          </cell>
          <cell r="R21" t="str">
            <v>690 Animal, other</v>
          </cell>
        </row>
        <row r="22">
          <cell r="I22" t="str">
            <v>1405-Smithland</v>
          </cell>
          <cell r="R22" t="str">
            <v>999 Cause unknown</v>
          </cell>
        </row>
        <row r="23">
          <cell r="I23" t="str">
            <v>1405-Smithland</v>
          </cell>
          <cell r="R23" t="str">
            <v>540 Storm</v>
          </cell>
        </row>
        <row r="24">
          <cell r="I24" t="str">
            <v>1405-Smithland</v>
          </cell>
          <cell r="R24" t="str">
            <v>430 Tree failure from overhang or dead tree without ice/snow</v>
          </cell>
        </row>
        <row r="25">
          <cell r="I25" t="str">
            <v>1405-Smithland</v>
          </cell>
          <cell r="R25" t="str">
            <v>540 Storm</v>
          </cell>
        </row>
        <row r="26">
          <cell r="I26" t="str">
            <v>1405-Smithland</v>
          </cell>
          <cell r="R26" t="str">
            <v>540 Storm</v>
          </cell>
        </row>
        <row r="27">
          <cell r="I27" t="str">
            <v>1405-Smithland</v>
          </cell>
          <cell r="R27" t="str">
            <v>999 Cause unknown</v>
          </cell>
        </row>
        <row r="28">
          <cell r="I28" t="str">
            <v>1405-Smithland</v>
          </cell>
          <cell r="R28" t="str">
            <v>100 Construction</v>
          </cell>
        </row>
        <row r="29">
          <cell r="I29" t="str">
            <v>1405-Smithland</v>
          </cell>
          <cell r="R29" t="str">
            <v>700 Customer-caused</v>
          </cell>
        </row>
        <row r="30">
          <cell r="I30" t="str">
            <v>1405-Smithland</v>
          </cell>
          <cell r="R30" t="str">
            <v>430 Tree failure from overhang or dead tree without ice/snow</v>
          </cell>
        </row>
        <row r="31">
          <cell r="I31" t="str">
            <v>1405-Smithland</v>
          </cell>
          <cell r="R31" t="str">
            <v>400 Decay/age of material/equipment</v>
          </cell>
        </row>
        <row r="32">
          <cell r="I32" t="str">
            <v>1405-Smithland</v>
          </cell>
          <cell r="R32" t="str">
            <v>715 Farming Equipment</v>
          </cell>
        </row>
        <row r="33">
          <cell r="I33" t="str">
            <v>1405-Smithland</v>
          </cell>
          <cell r="R33" t="str">
            <v>630 Squirrel</v>
          </cell>
        </row>
        <row r="34">
          <cell r="I34" t="str">
            <v>1405-Smithland</v>
          </cell>
          <cell r="R34" t="str">
            <v>430 Tree failure from overhang or dead tree without ice/snow</v>
          </cell>
        </row>
        <row r="35">
          <cell r="I35" t="str">
            <v>1405-Smithland</v>
          </cell>
          <cell r="R35" t="str">
            <v>540 Storm</v>
          </cell>
        </row>
        <row r="36">
          <cell r="I36" t="str">
            <v>4301-Hwy 95</v>
          </cell>
          <cell r="R36" t="str">
            <v>430 Tree failure from overhang or dead tree without ice/snow</v>
          </cell>
        </row>
        <row r="37">
          <cell r="I37" t="str">
            <v>4301-Hwy 95</v>
          </cell>
          <cell r="R37" t="str">
            <v>310 Installation fault</v>
          </cell>
        </row>
        <row r="38">
          <cell r="I38" t="str">
            <v>4301-Hwy 95</v>
          </cell>
          <cell r="R38" t="str">
            <v>110 Maintenance</v>
          </cell>
        </row>
        <row r="39">
          <cell r="I39" t="str">
            <v>4301-Hwy 95</v>
          </cell>
          <cell r="R39" t="str">
            <v>630 Squirrel</v>
          </cell>
        </row>
        <row r="40">
          <cell r="I40" t="str">
            <v>4301-Hwy 95</v>
          </cell>
          <cell r="R40" t="str">
            <v>740 Public cuts tree</v>
          </cell>
        </row>
        <row r="41">
          <cell r="I41" t="str">
            <v>4301-Hwy 95</v>
          </cell>
          <cell r="R41" t="str">
            <v>540 Storm</v>
          </cell>
        </row>
        <row r="42">
          <cell r="I42" t="str">
            <v>4301-Hwy 95</v>
          </cell>
          <cell r="R42" t="str">
            <v>630 Squirrel</v>
          </cell>
        </row>
        <row r="43">
          <cell r="I43" t="str">
            <v>4301-Hwy 95</v>
          </cell>
          <cell r="R43" t="str">
            <v>630 Squirrel</v>
          </cell>
        </row>
        <row r="44">
          <cell r="I44" t="str">
            <v>4301-Hwy 95</v>
          </cell>
          <cell r="R44" t="str">
            <v>630 Squirrel</v>
          </cell>
        </row>
        <row r="45">
          <cell r="I45" t="str">
            <v>4301-Hwy 95</v>
          </cell>
          <cell r="R45" t="str">
            <v>540 Storm</v>
          </cell>
        </row>
        <row r="46">
          <cell r="I46" t="str">
            <v>4302-Calvert Heights</v>
          </cell>
          <cell r="R46" t="str">
            <v>430 Tree failure from overhang or dead tree without ice/snow</v>
          </cell>
        </row>
        <row r="47">
          <cell r="I47" t="str">
            <v>4302-Calvert Heights</v>
          </cell>
          <cell r="R47" t="str">
            <v>300 Material or equipment fault/failure</v>
          </cell>
        </row>
        <row r="48">
          <cell r="I48" t="str">
            <v>4302-Calvert Heights</v>
          </cell>
          <cell r="R48" t="str">
            <v>110 Maintenance</v>
          </cell>
        </row>
        <row r="49">
          <cell r="I49" t="str">
            <v>4302-Calvert Heights</v>
          </cell>
          <cell r="R49" t="str">
            <v>999 Cause unknown</v>
          </cell>
        </row>
        <row r="50">
          <cell r="I50" t="str">
            <v>4302-Calvert Heights</v>
          </cell>
          <cell r="R50" t="str">
            <v>110 Maintenance</v>
          </cell>
        </row>
        <row r="51">
          <cell r="I51" t="str">
            <v>4302-Calvert Heights</v>
          </cell>
          <cell r="R51" t="str">
            <v>110 Maintenance</v>
          </cell>
        </row>
        <row r="52">
          <cell r="I52" t="str">
            <v>4302-Calvert Heights</v>
          </cell>
          <cell r="R52" t="str">
            <v>300 Material or equipment fault/failure</v>
          </cell>
        </row>
        <row r="53">
          <cell r="I53" t="str">
            <v>4302-Calvert Heights</v>
          </cell>
          <cell r="R53" t="str">
            <v>999 Cause unknown</v>
          </cell>
        </row>
        <row r="54">
          <cell r="I54" t="str">
            <v>4302-Calvert Heights</v>
          </cell>
          <cell r="R54" t="str">
            <v>630 Squirrel</v>
          </cell>
        </row>
        <row r="55">
          <cell r="I55" t="str">
            <v>4302-Calvert Heights</v>
          </cell>
          <cell r="R55" t="str">
            <v>300 Material or equipment fault/failure</v>
          </cell>
        </row>
        <row r="56">
          <cell r="I56" t="str">
            <v>4302-Calvert Heights</v>
          </cell>
          <cell r="R56" t="str">
            <v>420 Tree growth</v>
          </cell>
        </row>
        <row r="57">
          <cell r="I57" t="str">
            <v>4302-Calvert Heights</v>
          </cell>
          <cell r="R57" t="str">
            <v>420 Tree growth</v>
          </cell>
        </row>
        <row r="58">
          <cell r="I58" t="str">
            <v>4302-Calvert Heights</v>
          </cell>
          <cell r="R58" t="str">
            <v>630 Squirrel</v>
          </cell>
        </row>
        <row r="59">
          <cell r="I59" t="str">
            <v>4302-Calvert Heights</v>
          </cell>
          <cell r="R59" t="str">
            <v>999 Cause unknown</v>
          </cell>
        </row>
        <row r="60">
          <cell r="I60" t="str">
            <v>4302-Calvert Heights</v>
          </cell>
          <cell r="R60" t="str">
            <v>430 Tree failure from overhang or dead tree without ice/snow</v>
          </cell>
        </row>
        <row r="61">
          <cell r="I61" t="str">
            <v>4302-Calvert Heights</v>
          </cell>
          <cell r="R61" t="str">
            <v>999 Cause unknown</v>
          </cell>
        </row>
        <row r="62">
          <cell r="I62" t="str">
            <v>4302-Calvert Heights</v>
          </cell>
          <cell r="R62" t="str">
            <v>690 Animal, other</v>
          </cell>
        </row>
        <row r="63">
          <cell r="I63" t="str">
            <v>4302-Calvert Heights</v>
          </cell>
          <cell r="R63" t="str">
            <v>630 Squirrel</v>
          </cell>
        </row>
        <row r="64">
          <cell r="I64" t="str">
            <v>4302-Calvert Heights</v>
          </cell>
          <cell r="R64" t="str">
            <v>630 Squirrel</v>
          </cell>
        </row>
        <row r="65">
          <cell r="I65" t="str">
            <v>4302-Calvert Heights</v>
          </cell>
          <cell r="R65" t="str">
            <v>630 Squirrel</v>
          </cell>
        </row>
        <row r="66">
          <cell r="I66" t="str">
            <v>4302-Calvert Heights</v>
          </cell>
          <cell r="R66" t="str">
            <v>360 Other equipment installation/design</v>
          </cell>
        </row>
        <row r="67">
          <cell r="I67" t="str">
            <v>4302-Calvert Heights</v>
          </cell>
          <cell r="R67" t="str">
            <v>540 Storm</v>
          </cell>
        </row>
        <row r="68">
          <cell r="I68" t="str">
            <v>4302-Calvert Heights</v>
          </cell>
          <cell r="R68" t="str">
            <v>540 Storm</v>
          </cell>
        </row>
        <row r="69">
          <cell r="I69" t="str">
            <v>4303-Gilbertsville</v>
          </cell>
          <cell r="R69" t="str">
            <v>340 Overload</v>
          </cell>
        </row>
        <row r="70">
          <cell r="I70" t="str">
            <v>4303-Gilbertsville</v>
          </cell>
          <cell r="R70" t="str">
            <v>800 Other</v>
          </cell>
        </row>
        <row r="71">
          <cell r="I71" t="str">
            <v>4303-Gilbertsville</v>
          </cell>
          <cell r="R71" t="str">
            <v>430 Tree failure from overhang or dead tree without ice/snow</v>
          </cell>
        </row>
        <row r="72">
          <cell r="I72" t="str">
            <v>4303-Gilbertsville</v>
          </cell>
          <cell r="R72" t="str">
            <v>420 Tree growth</v>
          </cell>
        </row>
        <row r="73">
          <cell r="I73" t="str">
            <v>4303-Gilbertsville</v>
          </cell>
          <cell r="R73" t="str">
            <v>420 Tree growth</v>
          </cell>
        </row>
        <row r="74">
          <cell r="I74" t="str">
            <v>4303-Gilbertsville</v>
          </cell>
          <cell r="R74" t="str">
            <v>500 Lightning</v>
          </cell>
        </row>
        <row r="75">
          <cell r="I75" t="str">
            <v>4303-Gilbertsville</v>
          </cell>
          <cell r="R75" t="str">
            <v>540 Storm</v>
          </cell>
        </row>
        <row r="76">
          <cell r="I76" t="str">
            <v>4303-Gilbertsville</v>
          </cell>
          <cell r="R76" t="str">
            <v>110 Maintenance</v>
          </cell>
        </row>
        <row r="77">
          <cell r="I77" t="str">
            <v>4303-Gilbertsville</v>
          </cell>
          <cell r="R77" t="str">
            <v>300 Material or equipment fault/failure</v>
          </cell>
        </row>
        <row r="78">
          <cell r="I78" t="str">
            <v>4304-Industrial Park</v>
          </cell>
          <cell r="R78" t="str">
            <v>710 Motor vehicle</v>
          </cell>
        </row>
        <row r="79">
          <cell r="I79" t="str">
            <v>4304-Industrial Park</v>
          </cell>
          <cell r="R79" t="str">
            <v>630 Squirrel</v>
          </cell>
        </row>
        <row r="80">
          <cell r="I80" t="str">
            <v>3002-Conrad Heights</v>
          </cell>
          <cell r="R80" t="str">
            <v>800 Other</v>
          </cell>
        </row>
        <row r="81">
          <cell r="I81" t="str">
            <v>3002-Conrad Heights</v>
          </cell>
          <cell r="R81" t="str">
            <v>630 Squirrel</v>
          </cell>
        </row>
        <row r="82">
          <cell r="I82" t="str">
            <v>3002-Conrad Heights</v>
          </cell>
          <cell r="R82" t="str">
            <v>340 Overload</v>
          </cell>
        </row>
        <row r="83">
          <cell r="I83" t="str">
            <v>3002-Conrad Heights</v>
          </cell>
          <cell r="R83" t="str">
            <v>430 Tree failure from overhang or dead tree without ice/snow</v>
          </cell>
        </row>
        <row r="84">
          <cell r="I84" t="str">
            <v>3002-Conrad Heights</v>
          </cell>
          <cell r="R84" t="str">
            <v>430 Tree failure from overhang or dead tree without ice/snow</v>
          </cell>
        </row>
        <row r="85">
          <cell r="I85" t="str">
            <v>3002-Conrad Heights</v>
          </cell>
          <cell r="R85" t="str">
            <v>420 Tree growth</v>
          </cell>
        </row>
        <row r="86">
          <cell r="I86" t="str">
            <v>3002-Conrad Heights</v>
          </cell>
          <cell r="R86" t="str">
            <v>999 Cause unknown</v>
          </cell>
        </row>
        <row r="87">
          <cell r="I87" t="str">
            <v>3002-Conrad Heights</v>
          </cell>
          <cell r="R87" t="str">
            <v>999 Cause unknown</v>
          </cell>
        </row>
        <row r="88">
          <cell r="I88" t="str">
            <v>3002-Conrad Heights</v>
          </cell>
          <cell r="R88" t="str">
            <v>630 Squirrel</v>
          </cell>
        </row>
        <row r="89">
          <cell r="I89" t="str">
            <v>3002-Conrad Heights</v>
          </cell>
          <cell r="R89" t="str">
            <v>999 Cause unknown</v>
          </cell>
        </row>
        <row r="90">
          <cell r="I90" t="str">
            <v>3002-Conrad Heights</v>
          </cell>
          <cell r="R90" t="str">
            <v>300 Material or equipment fault/failure</v>
          </cell>
        </row>
        <row r="91">
          <cell r="I91" t="str">
            <v>3002-Conrad Heights</v>
          </cell>
          <cell r="R91" t="str">
            <v>430 Tree failure from overhang or dead tree without ice/snow</v>
          </cell>
        </row>
        <row r="92">
          <cell r="I92" t="str">
            <v>3002-Conrad Heights</v>
          </cell>
          <cell r="R92" t="str">
            <v>490 Maintenance, other</v>
          </cell>
        </row>
        <row r="93">
          <cell r="I93" t="str">
            <v>3002-Conrad Heights</v>
          </cell>
          <cell r="R93" t="str">
            <v>420 Tree growth</v>
          </cell>
        </row>
        <row r="94">
          <cell r="I94" t="str">
            <v>3002-Conrad Heights</v>
          </cell>
          <cell r="R94" t="str">
            <v>999 Cause unknown</v>
          </cell>
        </row>
        <row r="95">
          <cell r="I95" t="str">
            <v>3002-Conrad Heights</v>
          </cell>
          <cell r="R95" t="str">
            <v>999 Cause unknown</v>
          </cell>
        </row>
        <row r="96">
          <cell r="I96" t="str">
            <v>3002-Conrad Heights</v>
          </cell>
          <cell r="R96" t="str">
            <v>630 Squirrel</v>
          </cell>
        </row>
        <row r="97">
          <cell r="I97" t="str">
            <v>3002-Conrad Heights</v>
          </cell>
          <cell r="R97" t="str">
            <v>540 Storm</v>
          </cell>
        </row>
        <row r="98">
          <cell r="I98" t="str">
            <v>3002-Conrad Heights</v>
          </cell>
          <cell r="R98" t="str">
            <v>630 Squirrel</v>
          </cell>
        </row>
        <row r="99">
          <cell r="I99" t="str">
            <v>3002-Conrad Heights</v>
          </cell>
          <cell r="R99" t="str">
            <v>700 Customer-caused</v>
          </cell>
        </row>
        <row r="100">
          <cell r="I100" t="str">
            <v>3002-Conrad Heights</v>
          </cell>
          <cell r="R100" t="str">
            <v>630 Squirrel</v>
          </cell>
        </row>
        <row r="101">
          <cell r="I101" t="str">
            <v>3002-Conrad Heights</v>
          </cell>
          <cell r="R101" t="str">
            <v>630 Squirrel</v>
          </cell>
        </row>
        <row r="102">
          <cell r="I102" t="str">
            <v>3004-Hwy 60 Business</v>
          </cell>
          <cell r="R102" t="str">
            <v>540 Storm</v>
          </cell>
        </row>
        <row r="103">
          <cell r="I103" t="str">
            <v/>
          </cell>
          <cell r="R103" t="str">
            <v>630 Squirrel</v>
          </cell>
        </row>
        <row r="104">
          <cell r="I104" t="str">
            <v>4201-Proform</v>
          </cell>
          <cell r="R104" t="str">
            <v>700 Customer-caused</v>
          </cell>
        </row>
        <row r="105">
          <cell r="I105" t="str">
            <v>4201-Proform</v>
          </cell>
          <cell r="R105" t="str">
            <v>999 Cause unknown</v>
          </cell>
        </row>
        <row r="106">
          <cell r="I106" t="str">
            <v>4201-Proform</v>
          </cell>
          <cell r="R106" t="str">
            <v>110 Maintenance</v>
          </cell>
        </row>
        <row r="107">
          <cell r="I107" t="str">
            <v>4201-Proform</v>
          </cell>
          <cell r="R107" t="str">
            <v>630 Squirrel</v>
          </cell>
        </row>
        <row r="108">
          <cell r="I108" t="str">
            <v>4201-Proform</v>
          </cell>
          <cell r="R108" t="str">
            <v>630 Squirrel</v>
          </cell>
        </row>
        <row r="109">
          <cell r="I109" t="str">
            <v>4201-Proform</v>
          </cell>
          <cell r="R109" t="str">
            <v>999 Cause unknown</v>
          </cell>
        </row>
        <row r="110">
          <cell r="I110" t="str">
            <v>4201-Proform</v>
          </cell>
          <cell r="R110" t="str">
            <v>540 Storm</v>
          </cell>
        </row>
        <row r="111">
          <cell r="I111" t="str">
            <v>4201-Proform</v>
          </cell>
          <cell r="R111" t="str">
            <v>690 Animal, other</v>
          </cell>
        </row>
        <row r="112">
          <cell r="I112" t="str">
            <v>4201-Proform</v>
          </cell>
          <cell r="R112" t="str">
            <v>110 Maintenance</v>
          </cell>
        </row>
        <row r="113">
          <cell r="I113" t="str">
            <v>4201-Proform</v>
          </cell>
          <cell r="R113" t="str">
            <v>110 Maintenance</v>
          </cell>
        </row>
        <row r="114">
          <cell r="I114" t="str">
            <v>4201-Proform</v>
          </cell>
          <cell r="R114" t="str">
            <v>999 Cause unknown</v>
          </cell>
        </row>
        <row r="115">
          <cell r="I115" t="str">
            <v>4201-Proform</v>
          </cell>
          <cell r="R115" t="str">
            <v>300 Material or equipment fault/failure</v>
          </cell>
        </row>
        <row r="116">
          <cell r="I116" t="str">
            <v>4202-Little Cypress</v>
          </cell>
          <cell r="R116" t="str">
            <v>999 Cause unknown</v>
          </cell>
        </row>
        <row r="117">
          <cell r="I117" t="str">
            <v>4202-Little Cypress</v>
          </cell>
          <cell r="R117" t="str">
            <v>430 Tree failure from overhang or dead tree without ice/snow</v>
          </cell>
        </row>
        <row r="118">
          <cell r="I118" t="str">
            <v>4202-Little Cypress</v>
          </cell>
          <cell r="R118" t="str">
            <v>500 Lightning</v>
          </cell>
        </row>
        <row r="119">
          <cell r="I119" t="str">
            <v>4203-Possum Trot</v>
          </cell>
          <cell r="R119" t="str">
            <v>300 Material or equipment fault/failure</v>
          </cell>
        </row>
        <row r="120">
          <cell r="I120" t="str">
            <v>4203-Possum Trot</v>
          </cell>
          <cell r="R120" t="str">
            <v>630 Squirrel</v>
          </cell>
        </row>
        <row r="121">
          <cell r="I121" t="str">
            <v>4203-Possum Trot</v>
          </cell>
          <cell r="R121" t="str">
            <v>540 Storm</v>
          </cell>
        </row>
        <row r="122">
          <cell r="I122" t="str">
            <v>4203-Possum Trot</v>
          </cell>
          <cell r="R122" t="str">
            <v>540 Storm</v>
          </cell>
        </row>
        <row r="123">
          <cell r="I123" t="str">
            <v>4203-Possum Trot</v>
          </cell>
          <cell r="R123" t="str">
            <v>110 Maintenance</v>
          </cell>
        </row>
        <row r="124">
          <cell r="I124" t="str">
            <v>4203-Possum Trot</v>
          </cell>
          <cell r="R124" t="str">
            <v>999 Cause unknown</v>
          </cell>
        </row>
        <row r="125">
          <cell r="I125" t="str">
            <v>4203-Possum Trot</v>
          </cell>
          <cell r="R125" t="str">
            <v>690 Animal, other</v>
          </cell>
        </row>
        <row r="126">
          <cell r="I126" t="str">
            <v>4204-Sharpe</v>
          </cell>
          <cell r="R126" t="str">
            <v>630 Squirrel</v>
          </cell>
        </row>
        <row r="127">
          <cell r="I127" t="str">
            <v>4204-Sharpe</v>
          </cell>
          <cell r="R127" t="str">
            <v>700 Customer-caused</v>
          </cell>
        </row>
        <row r="128">
          <cell r="I128" t="str">
            <v>4204-Sharpe</v>
          </cell>
          <cell r="R128" t="str">
            <v>110 Maintenance</v>
          </cell>
        </row>
        <row r="129">
          <cell r="I129" t="str">
            <v>4204-Sharpe</v>
          </cell>
          <cell r="R129" t="str">
            <v>790 Public, other</v>
          </cell>
        </row>
        <row r="130">
          <cell r="I130" t="str">
            <v>4204-Sharpe</v>
          </cell>
          <cell r="R130" t="str">
            <v>760 Switching error or caused by construction or maintenance</v>
          </cell>
        </row>
        <row r="131">
          <cell r="I131" t="str">
            <v>4204-Sharpe</v>
          </cell>
          <cell r="R131" t="str">
            <v>420 Tree growth</v>
          </cell>
        </row>
        <row r="132">
          <cell r="I132" t="str">
            <v>4204-Sharpe</v>
          </cell>
          <cell r="R132" t="str">
            <v>700 Customer-caused</v>
          </cell>
        </row>
        <row r="133">
          <cell r="I133" t="str">
            <v>4204-Sharpe</v>
          </cell>
          <cell r="R133" t="str">
            <v>630 Squirrel</v>
          </cell>
        </row>
        <row r="134">
          <cell r="I134" t="str">
            <v>4204-Sharpe</v>
          </cell>
          <cell r="R134" t="str">
            <v>999 Cause unknown</v>
          </cell>
        </row>
        <row r="135">
          <cell r="I135" t="str">
            <v>4204-Sharpe</v>
          </cell>
          <cell r="R135" t="str">
            <v>300 Material or equipment fault/failure</v>
          </cell>
        </row>
        <row r="136">
          <cell r="I136" t="str">
            <v>4204-Sharpe</v>
          </cell>
          <cell r="R136" t="str">
            <v>630 Squirrel</v>
          </cell>
        </row>
        <row r="137">
          <cell r="I137" t="str">
            <v>4204-Sharpe</v>
          </cell>
          <cell r="R137" t="str">
            <v>300 Material or equipment fault/failure</v>
          </cell>
        </row>
        <row r="138">
          <cell r="I138" t="str">
            <v>4204-Sharpe</v>
          </cell>
          <cell r="R138" t="str">
            <v>420 Tree growth</v>
          </cell>
        </row>
        <row r="139">
          <cell r="I139" t="str">
            <v>4204-Sharpe</v>
          </cell>
          <cell r="R139" t="str">
            <v>110 Maintenance</v>
          </cell>
        </row>
        <row r="140">
          <cell r="I140" t="str">
            <v>4204-Sharpe</v>
          </cell>
          <cell r="R140" t="str">
            <v>999 Cause unknown</v>
          </cell>
        </row>
        <row r="141">
          <cell r="I141" t="str">
            <v>4204-Sharpe</v>
          </cell>
          <cell r="R141" t="str">
            <v>430 Tree failure from overhang or dead tree without ice/snow</v>
          </cell>
        </row>
        <row r="142">
          <cell r="I142" t="str">
            <v>4204-Sharpe</v>
          </cell>
          <cell r="R142" t="str">
            <v>540 Storm</v>
          </cell>
        </row>
        <row r="143">
          <cell r="I143" t="str">
            <v>4204-Sharpe</v>
          </cell>
          <cell r="R143" t="str">
            <v>630 Squirrel</v>
          </cell>
        </row>
        <row r="144">
          <cell r="I144" t="str">
            <v>4204-Sharpe</v>
          </cell>
          <cell r="R144" t="str">
            <v>999 Cause unknown</v>
          </cell>
        </row>
        <row r="145">
          <cell r="I145" t="str">
            <v>4204-Sharpe</v>
          </cell>
          <cell r="R145" t="str">
            <v>540 Storm</v>
          </cell>
        </row>
        <row r="146">
          <cell r="I146" t="str">
            <v>4204-Sharpe</v>
          </cell>
          <cell r="R146" t="str">
            <v>700 Customer-caused</v>
          </cell>
        </row>
        <row r="147">
          <cell r="I147" t="str">
            <v>4204-Sharpe</v>
          </cell>
          <cell r="R147" t="str">
            <v>540 Storm</v>
          </cell>
        </row>
        <row r="148">
          <cell r="I148" t="str">
            <v>4204-Sharpe</v>
          </cell>
          <cell r="R148" t="str">
            <v>100 Construction</v>
          </cell>
        </row>
        <row r="149">
          <cell r="I149" t="str">
            <v>4204-Sharpe</v>
          </cell>
          <cell r="R149" t="str">
            <v>540 Storm</v>
          </cell>
        </row>
        <row r="150">
          <cell r="I150" t="str">
            <v>4204-Sharpe</v>
          </cell>
          <cell r="R150" t="str">
            <v>300 Material or equipment fault/failure</v>
          </cell>
        </row>
        <row r="151">
          <cell r="I151" t="str">
            <v>4204-Sharpe</v>
          </cell>
          <cell r="R151" t="str">
            <v>710 Motor vehicle</v>
          </cell>
        </row>
        <row r="152">
          <cell r="I152" t="str">
            <v>4204-Sharpe</v>
          </cell>
          <cell r="R152" t="str">
            <v>999 Cause unknown</v>
          </cell>
        </row>
        <row r="153">
          <cell r="I153" t="str">
            <v>4204-Sharpe</v>
          </cell>
          <cell r="R153" t="str">
            <v>999 Cause unknown</v>
          </cell>
        </row>
        <row r="154">
          <cell r="I154" t="str">
            <v>4204-Sharpe</v>
          </cell>
          <cell r="R154" t="str">
            <v>630 Squirrel</v>
          </cell>
        </row>
        <row r="155">
          <cell r="I155" t="str">
            <v>4204-Sharpe</v>
          </cell>
          <cell r="R155" t="str">
            <v>630 Squirrel</v>
          </cell>
        </row>
        <row r="156">
          <cell r="I156" t="str">
            <v>4204-Sharpe</v>
          </cell>
          <cell r="R156" t="str">
            <v>999 Cause unknown</v>
          </cell>
        </row>
        <row r="157">
          <cell r="I157" t="str">
            <v>4204-Sharpe</v>
          </cell>
          <cell r="R157" t="str">
            <v>630 Squirrel</v>
          </cell>
        </row>
        <row r="158">
          <cell r="I158" t="str">
            <v>4204-Sharpe</v>
          </cell>
          <cell r="R158" t="str">
            <v>999 Cause unknown</v>
          </cell>
        </row>
        <row r="159">
          <cell r="I159" t="str">
            <v>4204-Sharpe</v>
          </cell>
          <cell r="R159" t="str">
            <v>630 Squirrel</v>
          </cell>
        </row>
        <row r="160">
          <cell r="I160" t="str">
            <v>4204-Sharpe</v>
          </cell>
          <cell r="R160" t="str">
            <v>630 Squirrel</v>
          </cell>
        </row>
        <row r="161">
          <cell r="I161" t="str">
            <v>4204-Sharpe</v>
          </cell>
          <cell r="R161" t="str">
            <v>420 Tree growth</v>
          </cell>
        </row>
        <row r="162">
          <cell r="I162" t="str">
            <v>4204-Sharpe</v>
          </cell>
          <cell r="R162" t="str">
            <v>999 Cause unknown</v>
          </cell>
        </row>
        <row r="163">
          <cell r="I163" t="str">
            <v>4204-Sharpe</v>
          </cell>
          <cell r="R163" t="str">
            <v>600 Animal/bird</v>
          </cell>
        </row>
        <row r="164">
          <cell r="I164" t="str">
            <v>4204-Sharpe</v>
          </cell>
          <cell r="R164" t="str">
            <v>110 Maintenance</v>
          </cell>
        </row>
        <row r="165">
          <cell r="I165" t="str">
            <v>1502-Pinckneyville</v>
          </cell>
          <cell r="R165" t="str">
            <v>999 Cause unknown</v>
          </cell>
        </row>
        <row r="166">
          <cell r="I166" t="str">
            <v>1502-Pinckneyville</v>
          </cell>
          <cell r="R166" t="str">
            <v>800 Other</v>
          </cell>
        </row>
        <row r="167">
          <cell r="I167" t="str">
            <v>1502-Pinckneyville</v>
          </cell>
          <cell r="R167" t="str">
            <v>300 Material or equipment fault/failure</v>
          </cell>
        </row>
        <row r="168">
          <cell r="I168" t="str">
            <v>1502-Pinckneyville</v>
          </cell>
          <cell r="R168" t="str">
            <v>300 Material or equipment fault/failure</v>
          </cell>
        </row>
        <row r="169">
          <cell r="I169" t="str">
            <v>1502-Pinckneyville</v>
          </cell>
          <cell r="R169" t="str">
            <v>500 Lightning</v>
          </cell>
        </row>
        <row r="170">
          <cell r="I170" t="str">
            <v>1502-Pinckneyville</v>
          </cell>
          <cell r="R170" t="str">
            <v>999 Cause unknown</v>
          </cell>
        </row>
        <row r="171">
          <cell r="I171" t="str">
            <v>1502-Pinckneyville</v>
          </cell>
          <cell r="R171" t="str">
            <v>300 Material or equipment fault/failure</v>
          </cell>
        </row>
        <row r="172">
          <cell r="I172" t="str">
            <v>1502-Pinckneyville</v>
          </cell>
          <cell r="R172" t="str">
            <v>540 Storm</v>
          </cell>
        </row>
        <row r="173">
          <cell r="I173" t="str">
            <v>1502-Pinckneyville</v>
          </cell>
          <cell r="R173" t="str">
            <v>540 Storm</v>
          </cell>
        </row>
        <row r="174">
          <cell r="I174" t="str">
            <v>1502-Pinckneyville</v>
          </cell>
          <cell r="R174" t="str">
            <v>999 Cause unknown</v>
          </cell>
        </row>
        <row r="175">
          <cell r="I175" t="str">
            <v>1502-Pinckneyville</v>
          </cell>
          <cell r="R175" t="str">
            <v>400 Decay/age of material/equipment</v>
          </cell>
        </row>
        <row r="176">
          <cell r="I176" t="str">
            <v>1502-Pinckneyville</v>
          </cell>
          <cell r="R176" t="str">
            <v>100 Construction</v>
          </cell>
        </row>
        <row r="177">
          <cell r="I177" t="str">
            <v>1502-Pinckneyville</v>
          </cell>
          <cell r="R177" t="str">
            <v>490 Maintenance, other</v>
          </cell>
        </row>
        <row r="178">
          <cell r="I178" t="str">
            <v>1502-Pinckneyville</v>
          </cell>
          <cell r="R178" t="str">
            <v>540 Storm</v>
          </cell>
        </row>
        <row r="179">
          <cell r="I179" t="str">
            <v>1502-Pinckneyville</v>
          </cell>
          <cell r="R179" t="str">
            <v>430 Tree failure from overhang or dead tree without ice/snow</v>
          </cell>
        </row>
        <row r="180">
          <cell r="I180" t="str">
            <v>1503-Quarry</v>
          </cell>
          <cell r="R180" t="str">
            <v>999 Cause unknown</v>
          </cell>
        </row>
        <row r="181">
          <cell r="I181" t="str">
            <v>1503-Quarry</v>
          </cell>
          <cell r="R181" t="str">
            <v>700 Customer-caused</v>
          </cell>
        </row>
        <row r="182">
          <cell r="I182" t="str">
            <v>6601-Draffenville</v>
          </cell>
          <cell r="R182" t="str">
            <v>999 Cause unknown</v>
          </cell>
        </row>
        <row r="183">
          <cell r="I183" t="str">
            <v>6601-Draffenville</v>
          </cell>
          <cell r="R183" t="str">
            <v>300 Material or equipment fault/failure</v>
          </cell>
        </row>
        <row r="184">
          <cell r="I184" t="str">
            <v>6601-Draffenville</v>
          </cell>
          <cell r="R184" t="str">
            <v>999 Cause unknown</v>
          </cell>
        </row>
        <row r="185">
          <cell r="I185" t="str">
            <v>6601-Draffenville</v>
          </cell>
          <cell r="R185" t="str">
            <v>300 Material or equipment fault/failure</v>
          </cell>
        </row>
        <row r="186">
          <cell r="I186" t="str">
            <v>6601-Draffenville</v>
          </cell>
          <cell r="R186" t="str">
            <v>500 Lightning</v>
          </cell>
        </row>
        <row r="187">
          <cell r="I187" t="str">
            <v>6601-Draffenville</v>
          </cell>
          <cell r="R187" t="str">
            <v>100 Construction</v>
          </cell>
        </row>
        <row r="188">
          <cell r="I188" t="str">
            <v>6601-Draffenville</v>
          </cell>
          <cell r="R188" t="str">
            <v>500 Lightning</v>
          </cell>
        </row>
        <row r="189">
          <cell r="I189" t="str">
            <v>6601-Draffenville</v>
          </cell>
          <cell r="R189" t="str">
            <v>710 Motor vehicle</v>
          </cell>
        </row>
        <row r="190">
          <cell r="I190" t="str">
            <v>6601-Draffenville</v>
          </cell>
          <cell r="R190" t="str">
            <v>630 Squirrel</v>
          </cell>
        </row>
        <row r="191">
          <cell r="I191" t="str">
            <v>6601-Draffenville</v>
          </cell>
          <cell r="R191" t="str">
            <v>110 Maintenance</v>
          </cell>
        </row>
        <row r="192">
          <cell r="I192" t="str">
            <v>6601-Draffenville</v>
          </cell>
          <cell r="R192" t="str">
            <v>800 Other</v>
          </cell>
        </row>
        <row r="193">
          <cell r="I193" t="str">
            <v>6601-Draffenville</v>
          </cell>
          <cell r="R193" t="str">
            <v>999 Cause unknown</v>
          </cell>
        </row>
        <row r="194">
          <cell r="I194" t="str">
            <v>6601-Draffenville</v>
          </cell>
          <cell r="R194" t="str">
            <v>540 Storm</v>
          </cell>
        </row>
        <row r="195">
          <cell r="I195" t="str">
            <v>5101-Symsonia</v>
          </cell>
          <cell r="R195" t="str">
            <v>300 Material or equipment fault/failure</v>
          </cell>
        </row>
        <row r="196">
          <cell r="I196" t="str">
            <v>5101-Symsonia</v>
          </cell>
          <cell r="R196" t="str">
            <v>700 Customer-caused</v>
          </cell>
        </row>
        <row r="197">
          <cell r="I197" t="str">
            <v>5101-Symsonia</v>
          </cell>
          <cell r="R197" t="str">
            <v>715 Farming Equipment</v>
          </cell>
        </row>
        <row r="198">
          <cell r="I198" t="str">
            <v>5101-Symsonia</v>
          </cell>
          <cell r="R198" t="str">
            <v>790 Public, other</v>
          </cell>
        </row>
        <row r="199">
          <cell r="I199" t="str">
            <v>5101-Symsonia</v>
          </cell>
          <cell r="R199" t="str">
            <v>999 Cause unknown</v>
          </cell>
        </row>
        <row r="200">
          <cell r="I200" t="str">
            <v>5101-Symsonia</v>
          </cell>
          <cell r="R200" t="str">
            <v>300 Material or equipment fault/failure</v>
          </cell>
        </row>
        <row r="201">
          <cell r="I201" t="str">
            <v>5101-Symsonia</v>
          </cell>
          <cell r="R201" t="str">
            <v>999 Cause unknown</v>
          </cell>
        </row>
        <row r="202">
          <cell r="I202" t="str">
            <v>5101-Symsonia</v>
          </cell>
          <cell r="R202" t="str">
            <v>630 Squirrel</v>
          </cell>
        </row>
        <row r="203">
          <cell r="I203" t="str">
            <v>5101-Symsonia</v>
          </cell>
          <cell r="R203" t="str">
            <v>999 Cause unknown</v>
          </cell>
        </row>
        <row r="204">
          <cell r="I204" t="str">
            <v>5101-Symsonia</v>
          </cell>
          <cell r="R204" t="str">
            <v>999 Cause unknown</v>
          </cell>
        </row>
        <row r="205">
          <cell r="I205" t="str">
            <v>5101-Symsonia</v>
          </cell>
          <cell r="R205" t="str">
            <v>630 Squirrel</v>
          </cell>
        </row>
        <row r="206">
          <cell r="I206" t="str">
            <v>5101-Symsonia</v>
          </cell>
          <cell r="R206" t="str">
            <v>420 Tree growth</v>
          </cell>
        </row>
        <row r="207">
          <cell r="I207" t="str">
            <v>5101-Symsonia</v>
          </cell>
          <cell r="R207" t="str">
            <v>110 Maintenance</v>
          </cell>
        </row>
        <row r="208">
          <cell r="I208" t="str">
            <v>5101-Symsonia</v>
          </cell>
          <cell r="R208" t="str">
            <v>999 Cause unknown</v>
          </cell>
        </row>
        <row r="209">
          <cell r="I209" t="str">
            <v>5101-Symsonia</v>
          </cell>
          <cell r="R209" t="str">
            <v>999 Cause unknown</v>
          </cell>
        </row>
        <row r="210">
          <cell r="I210" t="str">
            <v>5101-Symsonia</v>
          </cell>
          <cell r="R210" t="str">
            <v>300 Material or equipment fault/failure</v>
          </cell>
        </row>
        <row r="211">
          <cell r="I211" t="str">
            <v>5101-Symsonia</v>
          </cell>
          <cell r="R211" t="str">
            <v>420 Tree growth</v>
          </cell>
        </row>
        <row r="212">
          <cell r="I212" t="str">
            <v>5101-Symsonia</v>
          </cell>
          <cell r="R212" t="str">
            <v>100 Construction</v>
          </cell>
        </row>
        <row r="213">
          <cell r="I213" t="str">
            <v>5101-Symsonia</v>
          </cell>
          <cell r="R213" t="str">
            <v>100 Construction</v>
          </cell>
        </row>
        <row r="214">
          <cell r="I214" t="str">
            <v>5101-Symsonia</v>
          </cell>
          <cell r="R214" t="str">
            <v>430 Tree failure from overhang or dead tree without ice/snow</v>
          </cell>
        </row>
        <row r="215">
          <cell r="I215" t="str">
            <v>5101-Symsonia</v>
          </cell>
          <cell r="R215" t="str">
            <v>999 Cause unknown</v>
          </cell>
        </row>
        <row r="216">
          <cell r="I216" t="str">
            <v>5101-Symsonia</v>
          </cell>
          <cell r="R216" t="str">
            <v>500 Lightning</v>
          </cell>
        </row>
        <row r="217">
          <cell r="I217" t="str">
            <v>5101-Symsonia</v>
          </cell>
          <cell r="R217" t="str">
            <v>999 Cause unknown</v>
          </cell>
        </row>
        <row r="218">
          <cell r="I218" t="str">
            <v>5101-Symsonia</v>
          </cell>
          <cell r="R218" t="str">
            <v>540 Storm</v>
          </cell>
        </row>
        <row r="219">
          <cell r="I219" t="str">
            <v>5101-Symsonia</v>
          </cell>
          <cell r="R219" t="str">
            <v>500 Lightning</v>
          </cell>
        </row>
        <row r="220">
          <cell r="I220" t="str">
            <v>5101-Symsonia</v>
          </cell>
          <cell r="R220" t="str">
            <v>999 Cause unknown</v>
          </cell>
        </row>
        <row r="221">
          <cell r="I221" t="str">
            <v>5101-Symsonia</v>
          </cell>
          <cell r="R221" t="str">
            <v>430 Tree failure from overhang or dead tree without ice/snow</v>
          </cell>
        </row>
        <row r="222">
          <cell r="I222" t="str">
            <v>5101-Symsonia</v>
          </cell>
          <cell r="R222" t="str">
            <v>600 Animal/bird</v>
          </cell>
        </row>
        <row r="223">
          <cell r="I223" t="str">
            <v>5101-Symsonia</v>
          </cell>
          <cell r="R223" t="str">
            <v>630 Squirrel</v>
          </cell>
        </row>
        <row r="224">
          <cell r="I224" t="str">
            <v>5101-Symsonia</v>
          </cell>
          <cell r="R224" t="str">
            <v>300 Material or equipment fault/failure</v>
          </cell>
        </row>
        <row r="225">
          <cell r="I225" t="str">
            <v>5101-Symsonia</v>
          </cell>
          <cell r="R225" t="str">
            <v>630 Squirrel</v>
          </cell>
        </row>
        <row r="226">
          <cell r="I226" t="str">
            <v>5101-Symsonia</v>
          </cell>
          <cell r="R226" t="str">
            <v>630 Squirrel</v>
          </cell>
        </row>
        <row r="227">
          <cell r="I227" t="str">
            <v>5101-Symsonia</v>
          </cell>
          <cell r="R227" t="str">
            <v>110 Maintenance</v>
          </cell>
        </row>
        <row r="228">
          <cell r="I228" t="str">
            <v>5101-Symsonia</v>
          </cell>
          <cell r="R228" t="str">
            <v>999 Cause unknown</v>
          </cell>
        </row>
        <row r="229">
          <cell r="I229" t="str">
            <v>5101-Symsonia</v>
          </cell>
          <cell r="R229" t="str">
            <v>540 Storm</v>
          </cell>
        </row>
        <row r="230">
          <cell r="I230" t="str">
            <v>5101-Symsonia</v>
          </cell>
          <cell r="R230" t="str">
            <v>540 Storm</v>
          </cell>
        </row>
        <row r="231">
          <cell r="I231" t="str">
            <v>5101-Symsonia</v>
          </cell>
          <cell r="R231" t="str">
            <v>400 Decay/age of material/equipment</v>
          </cell>
        </row>
        <row r="232">
          <cell r="I232" t="str">
            <v>5101-Symsonia</v>
          </cell>
          <cell r="R232" t="str">
            <v>999 Cause unknown</v>
          </cell>
        </row>
        <row r="233">
          <cell r="I233" t="str">
            <v>5102-McNeil Lane</v>
          </cell>
          <cell r="R233" t="str">
            <v>600 Animal/bird</v>
          </cell>
        </row>
        <row r="234">
          <cell r="I234" t="str">
            <v>5102-McNeil Lane</v>
          </cell>
          <cell r="R234" t="str">
            <v>110 Maintenance</v>
          </cell>
        </row>
        <row r="235">
          <cell r="I235" t="str">
            <v>5102-McNeil Lane</v>
          </cell>
          <cell r="R235" t="str">
            <v>630 Squirrel</v>
          </cell>
        </row>
        <row r="236">
          <cell r="I236" t="str">
            <v>5102-McNeil Lane</v>
          </cell>
          <cell r="R236" t="str">
            <v>999 Cause unknown</v>
          </cell>
        </row>
        <row r="237">
          <cell r="I237" t="str">
            <v>5102-McNeil Lane</v>
          </cell>
          <cell r="R237" t="str">
            <v>110 Maintenance</v>
          </cell>
        </row>
        <row r="238">
          <cell r="I238" t="str">
            <v>5102-McNeil Lane</v>
          </cell>
          <cell r="R238" t="str">
            <v>999 Cause unknown</v>
          </cell>
        </row>
        <row r="239">
          <cell r="I239" t="str">
            <v>5102-McNeil Lane</v>
          </cell>
          <cell r="R239" t="str">
            <v>500 Lightning</v>
          </cell>
        </row>
        <row r="240">
          <cell r="I240" t="str">
            <v>5102-McNeil Lane</v>
          </cell>
          <cell r="R240" t="str">
            <v>540 Storm</v>
          </cell>
        </row>
        <row r="241">
          <cell r="I241" t="str">
            <v>5102-McNeil Lane</v>
          </cell>
          <cell r="R241" t="str">
            <v>430 Tree failure from overhang or dead tree without ice/snow</v>
          </cell>
        </row>
        <row r="242">
          <cell r="I242" t="str">
            <v>5102-McNeil Lane</v>
          </cell>
          <cell r="R242" t="str">
            <v>430 Tree failure from overhang or dead tree without ice/snow</v>
          </cell>
        </row>
        <row r="243">
          <cell r="I243" t="str">
            <v>5102-McNeil Lane</v>
          </cell>
          <cell r="R243" t="str">
            <v>540 Storm</v>
          </cell>
        </row>
        <row r="244">
          <cell r="I244" t="str">
            <v>5102-McNeil Lane</v>
          </cell>
          <cell r="R244" t="str">
            <v>400 Decay/age of material/equipment</v>
          </cell>
        </row>
        <row r="245">
          <cell r="I245" t="str">
            <v>5102-McNeil Lane</v>
          </cell>
          <cell r="R245" t="str">
            <v>630 Squirrel</v>
          </cell>
        </row>
        <row r="246">
          <cell r="I246" t="str">
            <v>5102-McNeil Lane</v>
          </cell>
          <cell r="R246" t="str">
            <v>420 Tree growth</v>
          </cell>
        </row>
        <row r="247">
          <cell r="I247" t="str">
            <v>5102-McNeil Lane</v>
          </cell>
          <cell r="R247" t="str">
            <v>110 Maintenance</v>
          </cell>
        </row>
        <row r="248">
          <cell r="I248" t="str">
            <v>5102-McNeil Lane</v>
          </cell>
          <cell r="R248" t="str">
            <v>500 Lightning</v>
          </cell>
        </row>
        <row r="249">
          <cell r="I249" t="str">
            <v>5102-McNeil Lane</v>
          </cell>
          <cell r="R249" t="str">
            <v>500 Lightning</v>
          </cell>
        </row>
        <row r="250">
          <cell r="I250" t="str">
            <v>5102-McNeil Lane</v>
          </cell>
          <cell r="R250" t="str">
            <v>999 Cause unknown</v>
          </cell>
        </row>
        <row r="251">
          <cell r="I251" t="str">
            <v>5102-McNeil Lane</v>
          </cell>
          <cell r="R251" t="str">
            <v>300 Material or equipment fault/failure</v>
          </cell>
        </row>
        <row r="252">
          <cell r="I252" t="str">
            <v>5102-McNeil Lane</v>
          </cell>
          <cell r="R252" t="str">
            <v>999 Cause unknown</v>
          </cell>
        </row>
        <row r="253">
          <cell r="I253" t="str">
            <v>5102-McNeil Lane</v>
          </cell>
          <cell r="R253" t="str">
            <v>630 Squirrel</v>
          </cell>
        </row>
        <row r="254">
          <cell r="I254" t="str">
            <v>5102-McNeil Lane</v>
          </cell>
          <cell r="R254" t="str">
            <v>800 Other</v>
          </cell>
        </row>
        <row r="255">
          <cell r="I255" t="str">
            <v>5102-McNeil Lane</v>
          </cell>
          <cell r="R255" t="str">
            <v>630 Squirrel</v>
          </cell>
        </row>
        <row r="256">
          <cell r="I256" t="str">
            <v>5102-McNeil Lane</v>
          </cell>
          <cell r="R256" t="str">
            <v>630 Squirrel</v>
          </cell>
        </row>
        <row r="257">
          <cell r="I257" t="str">
            <v>5102-McNeil Lane</v>
          </cell>
          <cell r="R257" t="str">
            <v>110 Maintenance</v>
          </cell>
        </row>
        <row r="258">
          <cell r="I258" t="str">
            <v>5102-McNeil Lane</v>
          </cell>
          <cell r="R258" t="str">
            <v>540 Storm</v>
          </cell>
        </row>
        <row r="259">
          <cell r="I259" t="str">
            <v>5102-McNeil Lane</v>
          </cell>
          <cell r="R259" t="str">
            <v>110 Maintenance</v>
          </cell>
        </row>
        <row r="260">
          <cell r="I260" t="str">
            <v>5102-McNeil Lane</v>
          </cell>
          <cell r="R260" t="str">
            <v>999 Cause unknown</v>
          </cell>
        </row>
        <row r="261">
          <cell r="I261" t="str">
            <v>5104-Freemont</v>
          </cell>
          <cell r="R261" t="str">
            <v>430 Tree failure from overhang or dead tree without ice/snow</v>
          </cell>
        </row>
        <row r="262">
          <cell r="I262" t="str">
            <v>5104-Freemont</v>
          </cell>
          <cell r="R262" t="str">
            <v>110 Maintenance</v>
          </cell>
        </row>
        <row r="263">
          <cell r="I263" t="str">
            <v>5104-Freemont</v>
          </cell>
          <cell r="R263" t="str">
            <v>110 Maintenance</v>
          </cell>
        </row>
        <row r="264">
          <cell r="I264" t="str">
            <v>5104-Freemont</v>
          </cell>
          <cell r="R264" t="str">
            <v>540 Storm</v>
          </cell>
        </row>
        <row r="265">
          <cell r="I265" t="str">
            <v>5104-Freemont</v>
          </cell>
          <cell r="R265" t="str">
            <v>400 Decay/age of material/equipment</v>
          </cell>
        </row>
        <row r="266">
          <cell r="I266" t="str">
            <v>5104-Freemont</v>
          </cell>
          <cell r="R266" t="str">
            <v>630 Squirrel</v>
          </cell>
        </row>
        <row r="267">
          <cell r="I267" t="str">
            <v>5104-Freemont</v>
          </cell>
          <cell r="R267" t="str">
            <v>999 Cause unknown</v>
          </cell>
        </row>
        <row r="268">
          <cell r="I268" t="str">
            <v>5104-Freemont</v>
          </cell>
          <cell r="R268" t="str">
            <v>630 Squirrel</v>
          </cell>
        </row>
        <row r="269">
          <cell r="I269" t="str">
            <v>5104-Freemont</v>
          </cell>
          <cell r="R269" t="str">
            <v>430 Tree failure from overhang or dead tree without ice/snow</v>
          </cell>
        </row>
        <row r="270">
          <cell r="I270" t="str">
            <v>5105-Bonds Rd</v>
          </cell>
          <cell r="R270" t="str">
            <v>790 Public, other</v>
          </cell>
        </row>
        <row r="271">
          <cell r="I271" t="str">
            <v>5105-Bonds Rd</v>
          </cell>
          <cell r="R271" t="str">
            <v>430 Tree failure from overhang or dead tree without ice/snow</v>
          </cell>
        </row>
        <row r="272">
          <cell r="I272" t="str">
            <v>5105-Bonds Rd</v>
          </cell>
          <cell r="R272" t="str">
            <v>430 Tree failure from overhang or dead tree without ice/snow</v>
          </cell>
        </row>
        <row r="273">
          <cell r="I273" t="str">
            <v>5105-Bonds Rd</v>
          </cell>
          <cell r="R273" t="str">
            <v>110 Maintenance</v>
          </cell>
        </row>
        <row r="274">
          <cell r="I274" t="str">
            <v>5105-Bonds Rd</v>
          </cell>
          <cell r="R274" t="str">
            <v>740 Public cuts tree</v>
          </cell>
        </row>
        <row r="275">
          <cell r="I275" t="str">
            <v>5105-Bonds Rd</v>
          </cell>
          <cell r="R275" t="str">
            <v>590 Weather, other</v>
          </cell>
        </row>
        <row r="276">
          <cell r="I276" t="str">
            <v>7601-Iuka</v>
          </cell>
          <cell r="R276" t="str">
            <v>740 Public cuts tree</v>
          </cell>
        </row>
        <row r="277">
          <cell r="I277" t="str">
            <v>7601-Iuka</v>
          </cell>
          <cell r="R277" t="str">
            <v>999 Cause unknown</v>
          </cell>
        </row>
        <row r="278">
          <cell r="I278" t="str">
            <v>7601-Iuka</v>
          </cell>
          <cell r="R278" t="str">
            <v>300 Material or equipment fault/failure</v>
          </cell>
        </row>
        <row r="279">
          <cell r="I279" t="str">
            <v>7601-Iuka</v>
          </cell>
          <cell r="R279" t="str">
            <v>500 Lightning</v>
          </cell>
        </row>
        <row r="280">
          <cell r="I280" t="str">
            <v>7601-Iuka</v>
          </cell>
          <cell r="R280" t="str">
            <v>500 Lightning</v>
          </cell>
        </row>
        <row r="281">
          <cell r="I281" t="str">
            <v>7601-Iuka</v>
          </cell>
          <cell r="R281" t="str">
            <v>430 Tree failure from overhang or dead tree without ice/snow</v>
          </cell>
        </row>
        <row r="282">
          <cell r="I282" t="str">
            <v>7601-Iuka</v>
          </cell>
          <cell r="R282" t="str">
            <v>430 Tree failure from overhang or dead tree without ice/snow</v>
          </cell>
        </row>
        <row r="283">
          <cell r="I283" t="str">
            <v>7601-Iuka</v>
          </cell>
          <cell r="R283" t="str">
            <v>790 Public, other</v>
          </cell>
        </row>
        <row r="284">
          <cell r="I284" t="str">
            <v>7601-Iuka</v>
          </cell>
          <cell r="R284" t="str">
            <v>700 Customer-caused</v>
          </cell>
        </row>
        <row r="285">
          <cell r="I285" t="str">
            <v>7601-Iuka</v>
          </cell>
          <cell r="R285" t="str">
            <v>800 Other</v>
          </cell>
        </row>
        <row r="286">
          <cell r="I286" t="str">
            <v>7601-Iuka</v>
          </cell>
          <cell r="R286" t="str">
            <v>630 Squirrel</v>
          </cell>
        </row>
        <row r="287">
          <cell r="I287" t="str">
            <v>7601-Iuka</v>
          </cell>
          <cell r="R287" t="str">
            <v>999 Cause unknown</v>
          </cell>
        </row>
        <row r="288">
          <cell r="I288" t="str">
            <v>7601-Iuka</v>
          </cell>
          <cell r="R288" t="str">
            <v>430 Tree failure from overhang or dead tree without ice/snow</v>
          </cell>
        </row>
        <row r="289">
          <cell r="I289" t="str">
            <v>7601-Iuka</v>
          </cell>
          <cell r="R289" t="str">
            <v>540 Storm</v>
          </cell>
        </row>
        <row r="290">
          <cell r="I290" t="str">
            <v>7602-Smithland</v>
          </cell>
          <cell r="R290" t="str">
            <v>790 Public, other</v>
          </cell>
        </row>
        <row r="291">
          <cell r="I291" t="str">
            <v>7602-Smithland</v>
          </cell>
          <cell r="R291" t="str">
            <v>630 Squirrel</v>
          </cell>
        </row>
        <row r="292">
          <cell r="I292" t="str">
            <v>7602-Smithland</v>
          </cell>
          <cell r="R292" t="str">
            <v>430 Tree failure from overhang or dead tree without ice/snow</v>
          </cell>
        </row>
        <row r="293">
          <cell r="I293" t="str">
            <v>7602-Smithland</v>
          </cell>
          <cell r="R293" t="str">
            <v>430 Tree failure from overhang or dead tree without ice/snow</v>
          </cell>
        </row>
        <row r="294">
          <cell r="I294" t="str">
            <v>7602-Smithland</v>
          </cell>
          <cell r="R294" t="str">
            <v>630 Squirrel</v>
          </cell>
        </row>
        <row r="295">
          <cell r="I295" t="str">
            <v>7602-Smithland</v>
          </cell>
          <cell r="R295" t="str">
            <v>510 Wind, not trees</v>
          </cell>
        </row>
        <row r="296">
          <cell r="I296" t="str">
            <v>7602-Smithland</v>
          </cell>
          <cell r="R296" t="str">
            <v>500 Lightning</v>
          </cell>
        </row>
        <row r="297">
          <cell r="I297" t="str">
            <v>7602-Smithland</v>
          </cell>
          <cell r="R297" t="str">
            <v>999 Cause unknown</v>
          </cell>
        </row>
        <row r="298">
          <cell r="I298" t="str">
            <v>7602-Smithland</v>
          </cell>
          <cell r="R298" t="str">
            <v>500 Lightning</v>
          </cell>
        </row>
        <row r="299">
          <cell r="I299" t="str">
            <v>7602-Smithland</v>
          </cell>
          <cell r="R299" t="str">
            <v>540 Storm</v>
          </cell>
        </row>
        <row r="300">
          <cell r="I300" t="str">
            <v>7602-Smithland</v>
          </cell>
          <cell r="R300" t="str">
            <v>300 Material or equipment fault/failure</v>
          </cell>
        </row>
        <row r="301">
          <cell r="I301" t="str">
            <v>7602-Smithland</v>
          </cell>
          <cell r="R301" t="str">
            <v>430 Tree failure from overhang or dead tree without ice/snow</v>
          </cell>
        </row>
        <row r="302">
          <cell r="I302" t="str">
            <v>7602-Smithland</v>
          </cell>
          <cell r="R302" t="str">
            <v>999 Cause unknown</v>
          </cell>
        </row>
        <row r="303">
          <cell r="I303" t="str">
            <v>7602-Smithland</v>
          </cell>
          <cell r="R303" t="str">
            <v>630 Squirrel</v>
          </cell>
        </row>
        <row r="304">
          <cell r="I304" t="str">
            <v>7602-Smithland</v>
          </cell>
          <cell r="R304" t="str">
            <v>430 Tree failure from overhang or dead tree without ice/snow</v>
          </cell>
        </row>
        <row r="305">
          <cell r="I305" t="str">
            <v>7602-Smithland</v>
          </cell>
          <cell r="R305" t="str">
            <v>540 Storm</v>
          </cell>
        </row>
        <row r="306">
          <cell r="I306" t="str">
            <v>7604-Pelican GR #1</v>
          </cell>
          <cell r="R306" t="str">
            <v>999 Cause unknown</v>
          </cell>
        </row>
        <row r="307">
          <cell r="I307" t="str">
            <v>7604-Pelican GR #1</v>
          </cell>
          <cell r="R307" t="str">
            <v>110 Maintenance</v>
          </cell>
        </row>
        <row r="308">
          <cell r="I308" t="str">
            <v>7604-Pelican GR #1</v>
          </cell>
          <cell r="R308" t="str">
            <v>700 Customer-caused</v>
          </cell>
        </row>
        <row r="309">
          <cell r="I309" t="str">
            <v>7604-Pelican GR #1</v>
          </cell>
          <cell r="R309" t="str">
            <v>800 Other</v>
          </cell>
        </row>
        <row r="310">
          <cell r="I310" t="str">
            <v>7604-Pelican GR #1</v>
          </cell>
          <cell r="R310" t="str">
            <v>999 Cause unknown</v>
          </cell>
        </row>
        <row r="311">
          <cell r="I311" t="str">
            <v>7604-Pelican GR #1</v>
          </cell>
          <cell r="R311" t="str">
            <v>999 Cause unknown</v>
          </cell>
        </row>
        <row r="312">
          <cell r="I312" t="str">
            <v>7604-Pelican GR #1</v>
          </cell>
          <cell r="R312" t="str">
            <v>999 Cause unknown</v>
          </cell>
        </row>
        <row r="313">
          <cell r="I313" t="str">
            <v>7604-Pelican GR #1</v>
          </cell>
          <cell r="R313" t="str">
            <v>500 Lightning</v>
          </cell>
        </row>
        <row r="314">
          <cell r="I314" t="str">
            <v>7604-Pelican GR #1</v>
          </cell>
          <cell r="R314" t="str">
            <v>300 Material or equipment fault/failure</v>
          </cell>
        </row>
        <row r="315">
          <cell r="I315" t="str">
            <v>7604-Pelican GR #1</v>
          </cell>
          <cell r="R315" t="str">
            <v>540 Storm</v>
          </cell>
        </row>
        <row r="316">
          <cell r="I316" t="str">
            <v>7604-Pelican GR #1</v>
          </cell>
          <cell r="R316" t="str">
            <v>630 Squirrel</v>
          </cell>
        </row>
        <row r="317">
          <cell r="I317" t="str">
            <v>7604-Pelican GR #1</v>
          </cell>
          <cell r="R317" t="str">
            <v>800 Other</v>
          </cell>
        </row>
        <row r="318">
          <cell r="I318" t="str">
            <v>7604-Pelican GR #1</v>
          </cell>
          <cell r="R318" t="str">
            <v>630 Squirrel</v>
          </cell>
        </row>
        <row r="319">
          <cell r="I319" t="str">
            <v>7604-Pelican GR #1</v>
          </cell>
          <cell r="R319" t="str">
            <v>430 Tree failure from overhang or dead tree without ice/snow</v>
          </cell>
        </row>
        <row r="320">
          <cell r="I320" t="str">
            <v>7604-Pelican GR #1</v>
          </cell>
          <cell r="R320" t="str">
            <v>630 Squirrel</v>
          </cell>
        </row>
        <row r="321">
          <cell r="I321" t="str">
            <v>7604-Pelican GR #1</v>
          </cell>
          <cell r="R321" t="str">
            <v>540 Storm</v>
          </cell>
        </row>
        <row r="322">
          <cell r="I322" t="str">
            <v>7605-Averitt GR #2</v>
          </cell>
          <cell r="R322" t="str">
            <v>300 Material or equipment fault/failure</v>
          </cell>
        </row>
        <row r="323">
          <cell r="I323" t="str">
            <v>7605-Averitt GR #2</v>
          </cell>
          <cell r="R323" t="str">
            <v>430 Tree failure from overhang or dead tree without ice/snow</v>
          </cell>
        </row>
        <row r="324">
          <cell r="I324" t="str">
            <v>7605-Averitt GR #2</v>
          </cell>
          <cell r="R324" t="str">
            <v>999 Cause unknown</v>
          </cell>
        </row>
        <row r="325">
          <cell r="I325" t="str">
            <v>7605-Averitt GR #2</v>
          </cell>
          <cell r="R325" t="str">
            <v>999 Cause unknown</v>
          </cell>
        </row>
        <row r="326">
          <cell r="I326" t="str">
            <v>7605-Averitt GR #2</v>
          </cell>
          <cell r="R326" t="str">
            <v>999 Cause unknown</v>
          </cell>
        </row>
        <row r="327">
          <cell r="I327" t="str">
            <v>7605-Averitt GR #2</v>
          </cell>
          <cell r="R327" t="str">
            <v>540 Storm</v>
          </cell>
        </row>
        <row r="328">
          <cell r="I328" t="str">
            <v>7605-Averitt GR #2</v>
          </cell>
          <cell r="R328" t="str">
            <v>999 Cause unknown</v>
          </cell>
        </row>
        <row r="329">
          <cell r="I329" t="str">
            <v>7605-Averitt GR #2</v>
          </cell>
          <cell r="R329" t="str">
            <v>600 Animal/bird</v>
          </cell>
        </row>
        <row r="330">
          <cell r="I330" t="str">
            <v>7605-Averitt GR #2</v>
          </cell>
          <cell r="R330" t="str">
            <v>710 Motor vehicle</v>
          </cell>
        </row>
        <row r="331">
          <cell r="I331" t="str">
            <v>7605-Averitt GR #2</v>
          </cell>
          <cell r="R331" t="str">
            <v>540 Storm</v>
          </cell>
        </row>
        <row r="332">
          <cell r="I332" t="str">
            <v>7605-Averitt GR #2</v>
          </cell>
          <cell r="R332" t="str">
            <v>430 Tree failure from overhang or dead tree without ice/snow</v>
          </cell>
        </row>
        <row r="333">
          <cell r="I333" t="str">
            <v>2901-High Point</v>
          </cell>
          <cell r="R333" t="str">
            <v>300 Material or equipment fault/failure</v>
          </cell>
        </row>
        <row r="334">
          <cell r="I334" t="str">
            <v>2901-High Point</v>
          </cell>
          <cell r="R334" t="str">
            <v>999 Cause unknown</v>
          </cell>
        </row>
        <row r="335">
          <cell r="I335" t="str">
            <v>2901-High Point</v>
          </cell>
          <cell r="R335" t="str">
            <v>420 Tree growth</v>
          </cell>
        </row>
        <row r="336">
          <cell r="I336" t="str">
            <v>2901-High Point</v>
          </cell>
          <cell r="R336" t="str">
            <v>420 Tree growth</v>
          </cell>
        </row>
        <row r="337">
          <cell r="I337" t="str">
            <v>2901-High Point</v>
          </cell>
          <cell r="R337" t="str">
            <v>420 Tree growth</v>
          </cell>
        </row>
        <row r="338">
          <cell r="I338" t="str">
            <v>2901-High Point</v>
          </cell>
          <cell r="R338" t="str">
            <v>999 Cause unknown</v>
          </cell>
        </row>
        <row r="339">
          <cell r="I339" t="str">
            <v>2901-High Point</v>
          </cell>
          <cell r="R339" t="str">
            <v>700 Customer-caused</v>
          </cell>
        </row>
        <row r="340">
          <cell r="I340" t="str">
            <v>2901-High Point</v>
          </cell>
          <cell r="R340" t="str">
            <v>999 Cause unknown</v>
          </cell>
        </row>
        <row r="341">
          <cell r="I341" t="str">
            <v>2901-High Point</v>
          </cell>
          <cell r="R341" t="str">
            <v>790 Public, other</v>
          </cell>
        </row>
        <row r="342">
          <cell r="I342" t="str">
            <v>2901-High Point</v>
          </cell>
          <cell r="R342" t="str">
            <v>710 Motor vehicle</v>
          </cell>
        </row>
        <row r="343">
          <cell r="I343" t="str">
            <v>2901-High Point</v>
          </cell>
          <cell r="R343" t="str">
            <v>999 Cause unknown</v>
          </cell>
        </row>
        <row r="344">
          <cell r="I344" t="str">
            <v>2902-Carneal Rd</v>
          </cell>
          <cell r="R344" t="str">
            <v>300 Material or equipment fault/failure</v>
          </cell>
        </row>
        <row r="345">
          <cell r="I345" t="str">
            <v>2902-Carneal Rd</v>
          </cell>
          <cell r="R345" t="str">
            <v>700 Customer-caused</v>
          </cell>
        </row>
        <row r="346">
          <cell r="I346" t="str">
            <v>2902-Carneal Rd</v>
          </cell>
          <cell r="R346" t="str">
            <v>600 Animal/bird</v>
          </cell>
        </row>
        <row r="347">
          <cell r="I347" t="str">
            <v>2902-Carneal Rd</v>
          </cell>
          <cell r="R347" t="str">
            <v>540 Storm</v>
          </cell>
        </row>
        <row r="348">
          <cell r="I348" t="str">
            <v>2902-Carneal Rd</v>
          </cell>
          <cell r="R348" t="str">
            <v>400 Decay/age of material/equipment</v>
          </cell>
        </row>
        <row r="349">
          <cell r="I349" t="str">
            <v>2902-Carneal Rd</v>
          </cell>
          <cell r="R349" t="str">
            <v>420 Tree growth</v>
          </cell>
        </row>
        <row r="350">
          <cell r="I350" t="str">
            <v>2902-Carneal Rd</v>
          </cell>
          <cell r="R350" t="str">
            <v>470 Borrower crew cuts tree</v>
          </cell>
        </row>
        <row r="351">
          <cell r="I351" t="str">
            <v>2902-Carneal Rd</v>
          </cell>
          <cell r="R351" t="str">
            <v>630 Squirrel</v>
          </cell>
        </row>
        <row r="352">
          <cell r="I352" t="str">
            <v>2902-Carneal Rd</v>
          </cell>
          <cell r="R352" t="str">
            <v>590 Weather, other</v>
          </cell>
        </row>
        <row r="353">
          <cell r="I353" t="str">
            <v>4024-Husbands Rd</v>
          </cell>
          <cell r="R353" t="str">
            <v>300 Material or equipment fault/failure</v>
          </cell>
        </row>
        <row r="354">
          <cell r="I354" t="str">
            <v>4024-Husbands Rd</v>
          </cell>
          <cell r="R354" t="str">
            <v>700 Customer-caused</v>
          </cell>
        </row>
        <row r="355">
          <cell r="I355" t="str">
            <v>4024-Husbands Rd</v>
          </cell>
          <cell r="R355" t="str">
            <v>520 Ice, sleet, frost, not trees</v>
          </cell>
        </row>
        <row r="356">
          <cell r="I356" t="str">
            <v>4024-Husbands Rd</v>
          </cell>
          <cell r="R356" t="str">
            <v>630 Squirrel</v>
          </cell>
        </row>
        <row r="357">
          <cell r="I357" t="str">
            <v>4024-Husbands Rd</v>
          </cell>
          <cell r="R357" t="str">
            <v>999 Cause unknown</v>
          </cell>
        </row>
        <row r="358">
          <cell r="I358" t="str">
            <v>4024-Husbands Rd</v>
          </cell>
          <cell r="R358" t="str">
            <v>999 Cause unknown</v>
          </cell>
        </row>
        <row r="359">
          <cell r="I359" t="str">
            <v>4024-Husbands Rd</v>
          </cell>
          <cell r="R359" t="str">
            <v>999 Cause unknown</v>
          </cell>
        </row>
        <row r="360">
          <cell r="I360" t="str">
            <v>4024-Husbands Rd</v>
          </cell>
          <cell r="R360" t="str">
            <v>999 Cause unknown</v>
          </cell>
        </row>
        <row r="361">
          <cell r="I361" t="str">
            <v>4024-Husbands Rd</v>
          </cell>
          <cell r="R361" t="str">
            <v>710 Motor vehicle</v>
          </cell>
        </row>
        <row r="362">
          <cell r="I362" t="str">
            <v>4024-Husbands Rd</v>
          </cell>
          <cell r="R362" t="str">
            <v>300 Material or equipment fault/failure</v>
          </cell>
        </row>
        <row r="363">
          <cell r="I363" t="str">
            <v>4024-Husbands Rd</v>
          </cell>
          <cell r="R363" t="str">
            <v>500 Lightning</v>
          </cell>
        </row>
        <row r="364">
          <cell r="I364" t="str">
            <v>4024-Husbands Rd</v>
          </cell>
          <cell r="R364" t="str">
            <v>630 Squirrel</v>
          </cell>
        </row>
        <row r="365">
          <cell r="I365" t="str">
            <v>4024-Husbands Rd</v>
          </cell>
          <cell r="R365" t="str">
            <v>500 Lightning</v>
          </cell>
        </row>
        <row r="366">
          <cell r="I366" t="str">
            <v>4024-Husbands Rd</v>
          </cell>
          <cell r="R366" t="str">
            <v>430 Tree failure from overhang or dead tree without ice/snow</v>
          </cell>
        </row>
        <row r="367">
          <cell r="I367" t="str">
            <v>4024-Husbands Rd</v>
          </cell>
          <cell r="R367" t="str">
            <v>110 Maintenance</v>
          </cell>
        </row>
        <row r="368">
          <cell r="I368" t="str">
            <v>4024-Husbands Rd</v>
          </cell>
          <cell r="R368" t="str">
            <v>100 Construction</v>
          </cell>
        </row>
        <row r="369">
          <cell r="I369" t="str">
            <v>4024-Husbands Rd</v>
          </cell>
          <cell r="R369" t="str">
            <v>999 Cause unknown</v>
          </cell>
        </row>
        <row r="370">
          <cell r="I370" t="str">
            <v>4024-Husbands Rd</v>
          </cell>
          <cell r="R370" t="str">
            <v>690 Animal, other</v>
          </cell>
        </row>
        <row r="371">
          <cell r="I371" t="str">
            <v>4024-Husbands Rd</v>
          </cell>
          <cell r="R371" t="str">
            <v>999 Cause unknown</v>
          </cell>
        </row>
        <row r="372">
          <cell r="I372" t="str">
            <v>4024-Husbands Rd</v>
          </cell>
          <cell r="R372" t="str">
            <v>630 Squirrel</v>
          </cell>
        </row>
        <row r="373">
          <cell r="I373" t="str">
            <v>4024-Husbands Rd</v>
          </cell>
          <cell r="R373" t="str">
            <v>800 Other</v>
          </cell>
        </row>
        <row r="374">
          <cell r="I374" t="str">
            <v>4024-Husbands Rd</v>
          </cell>
          <cell r="R374" t="str">
            <v>999 Cause unknown</v>
          </cell>
        </row>
        <row r="375">
          <cell r="I375" t="str">
            <v>4024-Husbands Rd</v>
          </cell>
          <cell r="R375" t="str">
            <v>630 Squirrel</v>
          </cell>
        </row>
        <row r="376">
          <cell r="I376" t="str">
            <v>4024-Husbands Rd</v>
          </cell>
          <cell r="R376" t="str">
            <v>630 Squirrel</v>
          </cell>
        </row>
        <row r="377">
          <cell r="I377" t="str">
            <v>4034-Lydon Rd</v>
          </cell>
          <cell r="R377" t="str">
            <v>300 Material or equipment fault/failure</v>
          </cell>
        </row>
        <row r="378">
          <cell r="I378" t="str">
            <v>4034-Lydon Rd</v>
          </cell>
          <cell r="R378" t="str">
            <v>110 Maintenance</v>
          </cell>
        </row>
        <row r="379">
          <cell r="I379" t="str">
            <v>4034-Lydon Rd</v>
          </cell>
          <cell r="R379" t="str">
            <v>630 Squirrel</v>
          </cell>
        </row>
        <row r="380">
          <cell r="I380" t="str">
            <v>4034-Lydon Rd</v>
          </cell>
          <cell r="R380" t="str">
            <v>630 Squirrel</v>
          </cell>
        </row>
        <row r="381">
          <cell r="I381" t="str">
            <v>4034-Lydon Rd</v>
          </cell>
          <cell r="R381" t="str">
            <v>110 Maintenance</v>
          </cell>
        </row>
        <row r="382">
          <cell r="I382" t="str">
            <v>4034-Lydon Rd</v>
          </cell>
          <cell r="R382" t="str">
            <v>999 Cause unknown</v>
          </cell>
        </row>
        <row r="383">
          <cell r="I383" t="str">
            <v>4034-Lydon Rd</v>
          </cell>
          <cell r="R383" t="str">
            <v>600 Animal/bird</v>
          </cell>
        </row>
        <row r="384">
          <cell r="I384" t="str">
            <v>4034-Lydon Rd</v>
          </cell>
          <cell r="R384" t="str">
            <v>100 Construction</v>
          </cell>
        </row>
        <row r="385">
          <cell r="I385" t="str">
            <v>4034-Lydon Rd</v>
          </cell>
          <cell r="R385" t="str">
            <v>430 Tree failure from overhang or dead tree without ice/snow</v>
          </cell>
        </row>
        <row r="386">
          <cell r="I386" t="str">
            <v>4044-Clarkline Rd</v>
          </cell>
          <cell r="R386" t="str">
            <v>300 Material or equipment fault/failure</v>
          </cell>
        </row>
        <row r="387">
          <cell r="I387" t="str">
            <v>4044-Clarkline Rd</v>
          </cell>
          <cell r="R387" t="str">
            <v>500 Lightning</v>
          </cell>
        </row>
        <row r="388">
          <cell r="I388" t="str">
            <v>4044-Clarkline Rd</v>
          </cell>
          <cell r="R388" t="str">
            <v>500 Lightning</v>
          </cell>
        </row>
        <row r="389">
          <cell r="I389" t="str">
            <v>4044-Clarkline Rd</v>
          </cell>
          <cell r="R389" t="str">
            <v>999 Cause unknown</v>
          </cell>
        </row>
        <row r="390">
          <cell r="I390" t="str">
            <v>4044-Clarkline Rd</v>
          </cell>
          <cell r="R390" t="str">
            <v>300 Material or equipment fault/failure</v>
          </cell>
        </row>
        <row r="391">
          <cell r="I391" t="str">
            <v>4044-Clarkline Rd</v>
          </cell>
          <cell r="R391" t="str">
            <v>999 Cause unknown</v>
          </cell>
        </row>
        <row r="392">
          <cell r="I392" t="str">
            <v>4044-Clarkline Rd</v>
          </cell>
          <cell r="R392" t="str">
            <v>999 Cause unknown</v>
          </cell>
        </row>
        <row r="393">
          <cell r="I393" t="str">
            <v>4044-Clarkline Rd</v>
          </cell>
          <cell r="R393" t="str">
            <v>800 Other</v>
          </cell>
        </row>
        <row r="394">
          <cell r="I394" t="str">
            <v>4044-Clarkline Rd</v>
          </cell>
          <cell r="R394" t="str">
            <v>600 Animal/bird</v>
          </cell>
        </row>
        <row r="395">
          <cell r="I395" t="str">
            <v>4044-Clarkline Rd</v>
          </cell>
          <cell r="R395" t="str">
            <v>300 Material or equipment fault/failure</v>
          </cell>
        </row>
        <row r="396">
          <cell r="I396" t="str">
            <v>0501-Hampton South</v>
          </cell>
          <cell r="R396" t="str">
            <v>430 Tree failure from overhang or dead tree without ice/snow</v>
          </cell>
        </row>
        <row r="397">
          <cell r="I397" t="str">
            <v>0501-Hampton South</v>
          </cell>
          <cell r="R397" t="str">
            <v>430 Tree failure from overhang or dead tree without ice/snow</v>
          </cell>
        </row>
        <row r="398">
          <cell r="I398" t="str">
            <v>0501-Hampton South</v>
          </cell>
          <cell r="R398" t="str">
            <v>420 Tree growth</v>
          </cell>
        </row>
        <row r="399">
          <cell r="I399" t="str">
            <v>0501-Hampton South</v>
          </cell>
          <cell r="R399" t="str">
            <v>999 Cause unknown</v>
          </cell>
        </row>
        <row r="400">
          <cell r="I400" t="str">
            <v>0501-Hampton South</v>
          </cell>
          <cell r="R400" t="str">
            <v>430 Tree failure from overhang or dead tree without ice/snow</v>
          </cell>
        </row>
        <row r="401">
          <cell r="I401" t="str">
            <v>0501-Hampton South</v>
          </cell>
          <cell r="R401" t="str">
            <v>430 Tree failure from overhang or dead tree without ice/snow</v>
          </cell>
        </row>
        <row r="402">
          <cell r="I402" t="str">
            <v>0501-Hampton South</v>
          </cell>
          <cell r="R402" t="str">
            <v>700 Customer-caused</v>
          </cell>
        </row>
        <row r="403">
          <cell r="I403" t="str">
            <v>0501-Hampton South</v>
          </cell>
          <cell r="R403" t="str">
            <v>300 Material or equipment fault/failure</v>
          </cell>
        </row>
        <row r="404">
          <cell r="I404" t="str">
            <v>0501-Hampton South</v>
          </cell>
          <cell r="R404" t="str">
            <v>630 Squirrel</v>
          </cell>
        </row>
        <row r="405">
          <cell r="I405" t="str">
            <v>0501-Hampton South</v>
          </cell>
          <cell r="R405" t="str">
            <v>420 Tree growth</v>
          </cell>
        </row>
        <row r="406">
          <cell r="I406" t="str">
            <v>0501-Hampton South</v>
          </cell>
          <cell r="R406" t="str">
            <v>540 Storm</v>
          </cell>
        </row>
        <row r="407">
          <cell r="I407" t="str">
            <v>0501-Hampton South</v>
          </cell>
          <cell r="R407" t="str">
            <v>430 Tree failure from overhang or dead tree without ice/snow</v>
          </cell>
        </row>
        <row r="408">
          <cell r="I408" t="str">
            <v>0501-Hampton South</v>
          </cell>
          <cell r="R408" t="str">
            <v>540 Storm</v>
          </cell>
        </row>
        <row r="409">
          <cell r="I409" t="str">
            <v>0501-Hampton South</v>
          </cell>
          <cell r="R409" t="str">
            <v>430 Tree failure from overhang or dead tree without ice/snow</v>
          </cell>
        </row>
        <row r="410">
          <cell r="I410" t="str">
            <v>0501-Hampton South</v>
          </cell>
          <cell r="R410" t="str">
            <v>430 Tree failure from overhang or dead tree without ice/snow</v>
          </cell>
        </row>
        <row r="411">
          <cell r="I411" t="str">
            <v>0501-Hampton South</v>
          </cell>
          <cell r="R411" t="str">
            <v>999 Cause unknown</v>
          </cell>
        </row>
        <row r="412">
          <cell r="I412" t="str">
            <v>0501-Hampton South</v>
          </cell>
          <cell r="R412" t="str">
            <v>430 Tree failure from overhang or dead tree without ice/snow</v>
          </cell>
        </row>
        <row r="413">
          <cell r="I413" t="str">
            <v>0501-Hampton South</v>
          </cell>
          <cell r="R413" t="str">
            <v>999 Cause unknown</v>
          </cell>
        </row>
        <row r="414">
          <cell r="I414" t="str">
            <v>0504-Carrsville</v>
          </cell>
          <cell r="R414" t="str">
            <v>500 Lightning</v>
          </cell>
        </row>
        <row r="415">
          <cell r="I415" t="str">
            <v>0504-Carrsville</v>
          </cell>
          <cell r="R415" t="str">
            <v>430 Tree failure from overhang or dead tree without ice/snow</v>
          </cell>
        </row>
        <row r="416">
          <cell r="I416" t="str">
            <v>0505-Lola</v>
          </cell>
          <cell r="R416" t="str">
            <v>300 Material or equipment fault/failure</v>
          </cell>
        </row>
        <row r="417">
          <cell r="I417" t="str">
            <v>0505-Lola</v>
          </cell>
          <cell r="R417" t="str">
            <v>540 Storm</v>
          </cell>
        </row>
        <row r="418">
          <cell r="I418" t="str">
            <v>0505-Lola</v>
          </cell>
          <cell r="R418" t="str">
            <v>430 Tree failure from overhang or dead tree without ice/snow</v>
          </cell>
        </row>
        <row r="419">
          <cell r="I419" t="str">
            <v>0505-Lola</v>
          </cell>
          <cell r="R419" t="str">
            <v>999 Cause unknown</v>
          </cell>
        </row>
        <row r="420">
          <cell r="I420" t="str">
            <v>0505-Lola</v>
          </cell>
          <cell r="R420" t="str">
            <v>500 Lightning</v>
          </cell>
        </row>
        <row r="421">
          <cell r="I421" t="str">
            <v>0505-Lola</v>
          </cell>
          <cell r="R421" t="str">
            <v>800 Other</v>
          </cell>
        </row>
        <row r="422">
          <cell r="I422" t="str">
            <v>0505-Lola</v>
          </cell>
          <cell r="R422" t="str">
            <v>430 Tree failure from overhang or dead tree without ice/snow</v>
          </cell>
        </row>
        <row r="423">
          <cell r="I423" t="str">
            <v>0505-Lola</v>
          </cell>
          <cell r="R423" t="str">
            <v>510 Wind, not trees</v>
          </cell>
        </row>
        <row r="424">
          <cell r="I424" t="str">
            <v>6101-Lowes</v>
          </cell>
          <cell r="R424" t="str">
            <v>800 Other</v>
          </cell>
        </row>
        <row r="425">
          <cell r="I425" t="str">
            <v>6101-Lowes</v>
          </cell>
          <cell r="R425" t="str">
            <v>300 Material or equipment fault/failure</v>
          </cell>
        </row>
        <row r="426">
          <cell r="I426" t="str">
            <v>6101-Lowes</v>
          </cell>
          <cell r="R426" t="str">
            <v>700 Customer-caused</v>
          </cell>
        </row>
        <row r="427">
          <cell r="I427" t="str">
            <v>6101-Lowes</v>
          </cell>
          <cell r="R427" t="str">
            <v>715 Farming Equipment</v>
          </cell>
        </row>
        <row r="428">
          <cell r="I428" t="str">
            <v>6101-Lowes</v>
          </cell>
          <cell r="R428" t="str">
            <v>715 Farming Equipment</v>
          </cell>
        </row>
        <row r="429">
          <cell r="I429" t="str">
            <v>6101-Lowes</v>
          </cell>
          <cell r="R429" t="str">
            <v>630 Squirrel</v>
          </cell>
        </row>
        <row r="430">
          <cell r="I430" t="str">
            <v>6101-Lowes</v>
          </cell>
          <cell r="R430" t="str">
            <v>430 Tree failure from overhang or dead tree without ice/snow</v>
          </cell>
        </row>
        <row r="431">
          <cell r="I431" t="str">
            <v>6101-Lowes</v>
          </cell>
          <cell r="R431" t="str">
            <v>430 Tree failure from overhang or dead tree without ice/snow</v>
          </cell>
        </row>
        <row r="432">
          <cell r="I432" t="str">
            <v>6101-Lowes</v>
          </cell>
          <cell r="R432" t="str">
            <v>540 Storm</v>
          </cell>
        </row>
        <row r="433">
          <cell r="I433" t="str">
            <v>6101-Lowes</v>
          </cell>
          <cell r="R433" t="str">
            <v>540 Storm</v>
          </cell>
        </row>
        <row r="434">
          <cell r="I434" t="str">
            <v>6101-Lowes</v>
          </cell>
          <cell r="R434" t="str">
            <v>540 Storm</v>
          </cell>
        </row>
        <row r="435">
          <cell r="I435" t="str">
            <v>6101-Lowes</v>
          </cell>
          <cell r="R435" t="str">
            <v>540 Storm</v>
          </cell>
        </row>
        <row r="436">
          <cell r="I436" t="str">
            <v>6101-Lowes</v>
          </cell>
          <cell r="R436" t="str">
            <v>540 Storm</v>
          </cell>
        </row>
        <row r="437">
          <cell r="I437" t="str">
            <v>6101-Lowes</v>
          </cell>
          <cell r="R437" t="str">
            <v>540 Storm</v>
          </cell>
        </row>
        <row r="438">
          <cell r="I438" t="str">
            <v>6101-Lowes</v>
          </cell>
          <cell r="R438" t="str">
            <v>300 Material or equipment fault/failure</v>
          </cell>
        </row>
        <row r="439">
          <cell r="I439" t="str">
            <v>6101-Lowes</v>
          </cell>
          <cell r="R439" t="str">
            <v>999 Cause unknown</v>
          </cell>
        </row>
        <row r="440">
          <cell r="I440" t="str">
            <v>6101-Lowes</v>
          </cell>
          <cell r="R440" t="str">
            <v>500 Lightning</v>
          </cell>
        </row>
        <row r="441">
          <cell r="I441" t="str">
            <v>6101-Lowes</v>
          </cell>
          <cell r="R441" t="str">
            <v>110 Maintenance</v>
          </cell>
        </row>
        <row r="442">
          <cell r="I442" t="str">
            <v>6101-Lowes</v>
          </cell>
          <cell r="R442" t="str">
            <v>500 Lightning</v>
          </cell>
        </row>
        <row r="443">
          <cell r="I443" t="str">
            <v>6101-Lowes</v>
          </cell>
          <cell r="R443" t="str">
            <v>540 Storm</v>
          </cell>
        </row>
        <row r="444">
          <cell r="I444" t="str">
            <v>6101-Lowes</v>
          </cell>
          <cell r="R444" t="str">
            <v>999 Cause unknown</v>
          </cell>
        </row>
        <row r="445">
          <cell r="I445" t="str">
            <v>6101-Lowes</v>
          </cell>
          <cell r="R445" t="str">
            <v>320 Conductor sag or inadequate clearance</v>
          </cell>
        </row>
        <row r="446">
          <cell r="I446" t="str">
            <v>6101-Lowes</v>
          </cell>
          <cell r="R446" t="str">
            <v>110 Maintenance</v>
          </cell>
        </row>
        <row r="447">
          <cell r="I447" t="str">
            <v>6101-Lowes</v>
          </cell>
          <cell r="R447" t="str">
            <v>630 Squirrel</v>
          </cell>
        </row>
        <row r="448">
          <cell r="I448" t="str">
            <v>6101-Lowes</v>
          </cell>
          <cell r="R448" t="str">
            <v>999 Cause unknown</v>
          </cell>
        </row>
        <row r="449">
          <cell r="I449" t="str">
            <v>6101-Lowes</v>
          </cell>
          <cell r="R449" t="str">
            <v>400 Decay/age of material/equipment</v>
          </cell>
        </row>
        <row r="450">
          <cell r="I450" t="str">
            <v>6101-Lowes</v>
          </cell>
          <cell r="R450" t="str">
            <v>430 Tree failure from overhang or dead tree without ice/snow</v>
          </cell>
        </row>
        <row r="451">
          <cell r="I451" t="str">
            <v>6101-Lowes</v>
          </cell>
          <cell r="R451" t="str">
            <v>540 Storm</v>
          </cell>
        </row>
        <row r="452">
          <cell r="I452" t="str">
            <v>6102-US 45 Folsomdale</v>
          </cell>
          <cell r="R452" t="str">
            <v>490 Maintenance, other</v>
          </cell>
        </row>
        <row r="453">
          <cell r="I453" t="str">
            <v>6102-US 45 Folsomdale</v>
          </cell>
          <cell r="R453" t="str">
            <v>710 Motor vehicle</v>
          </cell>
        </row>
        <row r="454">
          <cell r="I454" t="str">
            <v>6102-US 45 Folsomdale</v>
          </cell>
          <cell r="R454" t="str">
            <v>999 Cause unknown</v>
          </cell>
        </row>
        <row r="455">
          <cell r="I455" t="str">
            <v>6102-US 45 Folsomdale</v>
          </cell>
          <cell r="R455" t="str">
            <v>999 Cause unknown</v>
          </cell>
        </row>
        <row r="456">
          <cell r="I456" t="str">
            <v>6102-US 45 Folsomdale</v>
          </cell>
          <cell r="R456" t="str">
            <v>630 Squirrel</v>
          </cell>
        </row>
        <row r="457">
          <cell r="I457" t="str">
            <v>6102-US 45 Folsomdale</v>
          </cell>
          <cell r="R457" t="str">
            <v>500 Lightning</v>
          </cell>
        </row>
        <row r="458">
          <cell r="I458" t="str">
            <v>6102-US 45 Folsomdale</v>
          </cell>
          <cell r="R458" t="str">
            <v>630 Squirrel</v>
          </cell>
        </row>
        <row r="459">
          <cell r="I459" t="str">
            <v>6102-US 45 Folsomdale</v>
          </cell>
          <cell r="R459" t="str">
            <v>630 Squirrel</v>
          </cell>
        </row>
        <row r="460">
          <cell r="I460" t="str">
            <v>6102-US 45 Folsomdale</v>
          </cell>
          <cell r="R460" t="str">
            <v>540 Storm</v>
          </cell>
        </row>
        <row r="461">
          <cell r="I461" t="str">
            <v>6102-US 45 Folsomdale</v>
          </cell>
          <cell r="R461" t="str">
            <v>540 Storm</v>
          </cell>
        </row>
        <row r="462">
          <cell r="I462" t="str">
            <v>6102-US 45 Folsomdale</v>
          </cell>
          <cell r="R462" t="str">
            <v>540 Storm</v>
          </cell>
        </row>
        <row r="463">
          <cell r="I463" t="str">
            <v>6102-US 45 Folsomdale</v>
          </cell>
          <cell r="R463" t="str">
            <v>999 Cause unknown</v>
          </cell>
        </row>
        <row r="464">
          <cell r="I464" t="str">
            <v>6103-Melber</v>
          </cell>
          <cell r="R464" t="str">
            <v>110 Maintenance</v>
          </cell>
        </row>
        <row r="465">
          <cell r="I465" t="str">
            <v>6103-Melber</v>
          </cell>
          <cell r="R465" t="str">
            <v>100 Construction</v>
          </cell>
        </row>
        <row r="466">
          <cell r="I466" t="str">
            <v>6103-Melber</v>
          </cell>
          <cell r="R466" t="str">
            <v>110 Maintenance</v>
          </cell>
        </row>
        <row r="467">
          <cell r="I467" t="str">
            <v>6103-Melber</v>
          </cell>
          <cell r="R467" t="str">
            <v>110 Maintenance</v>
          </cell>
        </row>
        <row r="468">
          <cell r="I468" t="str">
            <v>6103-Melber</v>
          </cell>
          <cell r="R468" t="str">
            <v>700 Customer-caused</v>
          </cell>
        </row>
        <row r="469">
          <cell r="I469" t="str">
            <v>6103-Melber</v>
          </cell>
          <cell r="R469" t="str">
            <v>400 Decay/age of material/equipment</v>
          </cell>
        </row>
        <row r="470">
          <cell r="I470" t="str">
            <v>6103-Melber</v>
          </cell>
          <cell r="R470" t="str">
            <v>999 Cause unknown</v>
          </cell>
        </row>
        <row r="471">
          <cell r="I471" t="str">
            <v>6103-Melber</v>
          </cell>
          <cell r="R471" t="str">
            <v>999 Cause unknown</v>
          </cell>
        </row>
        <row r="472">
          <cell r="I472" t="str">
            <v>6103-Melber</v>
          </cell>
          <cell r="R472" t="str">
            <v>540 Storm</v>
          </cell>
        </row>
        <row r="473">
          <cell r="I473" t="str">
            <v>6103-Melber</v>
          </cell>
          <cell r="R473" t="str">
            <v>540 Storm</v>
          </cell>
        </row>
        <row r="474">
          <cell r="I474" t="str">
            <v>6103-Melber</v>
          </cell>
          <cell r="R474" t="str">
            <v>540 Storm</v>
          </cell>
        </row>
        <row r="475">
          <cell r="I475" t="str">
            <v>6103-Melber</v>
          </cell>
          <cell r="R475" t="str">
            <v>540 Storm</v>
          </cell>
        </row>
        <row r="476">
          <cell r="I476" t="str">
            <v>6103-Melber</v>
          </cell>
          <cell r="R476" t="str">
            <v>430 Tree failure from overhang or dead tree without ice/snow</v>
          </cell>
        </row>
        <row r="477">
          <cell r="I477" t="str">
            <v>6103-Melber</v>
          </cell>
          <cell r="R477" t="str">
            <v>430 Tree failure from overhang or dead tree without ice/snow</v>
          </cell>
        </row>
        <row r="478">
          <cell r="I478" t="str">
            <v>6103-Melber</v>
          </cell>
          <cell r="R478" t="str">
            <v>500 Lightning</v>
          </cell>
        </row>
        <row r="479">
          <cell r="I479" t="str">
            <v>6103-Melber</v>
          </cell>
          <cell r="R479" t="str">
            <v>630 Squirrel</v>
          </cell>
        </row>
        <row r="480">
          <cell r="I480" t="str">
            <v>6104-Pottsville</v>
          </cell>
          <cell r="R480" t="str">
            <v>600 Animal/bird</v>
          </cell>
        </row>
        <row r="481">
          <cell r="I481" t="str">
            <v>6104-Pottsville</v>
          </cell>
          <cell r="R481" t="str">
            <v>999 Cause unknown</v>
          </cell>
        </row>
        <row r="482">
          <cell r="I482" t="str">
            <v>6104-Pottsville</v>
          </cell>
          <cell r="R482" t="str">
            <v>630 Squirrel</v>
          </cell>
        </row>
        <row r="483">
          <cell r="I483" t="str">
            <v>6104-Pottsville</v>
          </cell>
          <cell r="R483" t="str">
            <v>540 Storm</v>
          </cell>
        </row>
        <row r="484">
          <cell r="I484" t="str">
            <v>6104-Pottsville</v>
          </cell>
          <cell r="R484" t="str">
            <v>540 Storm</v>
          </cell>
        </row>
        <row r="485">
          <cell r="I485" t="str">
            <v>6104-Pottsville</v>
          </cell>
          <cell r="R485" t="str">
            <v>999 Cause unknown</v>
          </cell>
        </row>
        <row r="486">
          <cell r="I486" t="str">
            <v>6104-Pottsville</v>
          </cell>
          <cell r="R486" t="str">
            <v>700 Customer-caused</v>
          </cell>
        </row>
        <row r="487">
          <cell r="I487" t="str">
            <v>6104-Pottsville</v>
          </cell>
          <cell r="R487" t="str">
            <v>999 Cause unknown</v>
          </cell>
        </row>
        <row r="488">
          <cell r="I488" t="str">
            <v>6104-Pottsville</v>
          </cell>
          <cell r="R488" t="str">
            <v>630 Squirrel</v>
          </cell>
        </row>
        <row r="489">
          <cell r="I489" t="str">
            <v>6104-Pottsville</v>
          </cell>
          <cell r="R489" t="str">
            <v>999 Cause unknown</v>
          </cell>
        </row>
        <row r="490">
          <cell r="I490" t="str">
            <v>6104-Pottsville</v>
          </cell>
          <cell r="R490" t="str">
            <v>360 Other equipment installation/design</v>
          </cell>
        </row>
        <row r="491">
          <cell r="I491" t="str">
            <v>6104-Pottsville</v>
          </cell>
          <cell r="R491" t="str">
            <v>630 Squirrel</v>
          </cell>
        </row>
        <row r="492">
          <cell r="I492" t="str">
            <v>6104-Pottsville</v>
          </cell>
          <cell r="R492" t="str">
            <v>540 Storm</v>
          </cell>
        </row>
        <row r="493">
          <cell r="I493" t="str">
            <v>6104-Pottsville</v>
          </cell>
          <cell r="R493" t="str">
            <v>540 Storm</v>
          </cell>
        </row>
        <row r="494">
          <cell r="I494" t="str">
            <v>6104-Pottsville</v>
          </cell>
          <cell r="R494" t="str">
            <v>540 Storm</v>
          </cell>
        </row>
        <row r="495">
          <cell r="I495" t="str">
            <v>6104-Pottsville</v>
          </cell>
          <cell r="R495" t="str">
            <v>540 Storm</v>
          </cell>
        </row>
        <row r="496">
          <cell r="I496" t="str">
            <v>6104-Pottsville</v>
          </cell>
          <cell r="R496" t="str">
            <v>430 Tree failure from overhang or dead tree without ice/snow</v>
          </cell>
        </row>
        <row r="497">
          <cell r="I497" t="str">
            <v>2801-Hobbs Rd</v>
          </cell>
          <cell r="R497" t="str">
            <v>420 Tree growth</v>
          </cell>
        </row>
        <row r="498">
          <cell r="I498" t="str">
            <v>2801-Hobbs Rd</v>
          </cell>
          <cell r="R498" t="str">
            <v>630 Squirrel</v>
          </cell>
        </row>
        <row r="499">
          <cell r="I499" t="str">
            <v>2801-Hobbs Rd</v>
          </cell>
          <cell r="R499" t="str">
            <v>800 Other</v>
          </cell>
        </row>
        <row r="500">
          <cell r="I500" t="str">
            <v>2801-Hobbs Rd</v>
          </cell>
          <cell r="R500" t="str">
            <v>500 Lightning</v>
          </cell>
        </row>
        <row r="501">
          <cell r="I501" t="str">
            <v>2801-Hobbs Rd</v>
          </cell>
          <cell r="R501" t="str">
            <v>430 Tree failure from overhang or dead tree without ice/snow</v>
          </cell>
        </row>
        <row r="502">
          <cell r="I502" t="str">
            <v>2801-Hobbs Rd</v>
          </cell>
          <cell r="R502" t="str">
            <v>430 Tree failure from overhang or dead tree without ice/snow</v>
          </cell>
        </row>
        <row r="503">
          <cell r="I503" t="str">
            <v>2801-Hobbs Rd</v>
          </cell>
          <cell r="R503" t="str">
            <v>999 Cause unknown</v>
          </cell>
        </row>
        <row r="504">
          <cell r="I504" t="str">
            <v>2801-Hobbs Rd</v>
          </cell>
          <cell r="R504" t="str">
            <v>700 Customer-caused</v>
          </cell>
        </row>
        <row r="505">
          <cell r="I505" t="str">
            <v>2801-Hobbs Rd</v>
          </cell>
          <cell r="R505" t="str">
            <v>700 Customer-caused</v>
          </cell>
        </row>
        <row r="506">
          <cell r="I506" t="str">
            <v>2801-Hobbs Rd</v>
          </cell>
          <cell r="R506" t="str">
            <v>540 Storm</v>
          </cell>
        </row>
        <row r="507">
          <cell r="I507" t="str">
            <v>2801-Hobbs Rd</v>
          </cell>
          <cell r="R507" t="str">
            <v>540 Storm</v>
          </cell>
        </row>
        <row r="508">
          <cell r="I508" t="str">
            <v>2801-Hobbs Rd</v>
          </cell>
          <cell r="R508" t="str">
            <v>500 Lightning</v>
          </cell>
        </row>
        <row r="509">
          <cell r="I509" t="str">
            <v>2801-Hobbs Rd</v>
          </cell>
          <cell r="R509" t="str">
            <v>430 Tree failure from overhang or dead tree without ice/snow</v>
          </cell>
        </row>
        <row r="510">
          <cell r="I510" t="str">
            <v>2801-Hobbs Rd</v>
          </cell>
          <cell r="R510" t="str">
            <v>740 Public cuts tree</v>
          </cell>
        </row>
        <row r="511">
          <cell r="I511" t="str">
            <v>2801-Hobbs Rd</v>
          </cell>
          <cell r="R511" t="str">
            <v>540 Storm</v>
          </cell>
        </row>
        <row r="512">
          <cell r="I512" t="str">
            <v>2801-Hobbs Rd</v>
          </cell>
          <cell r="R512" t="str">
            <v>540 Storm</v>
          </cell>
        </row>
        <row r="513">
          <cell r="I513" t="str">
            <v>2802-Woodville Rd</v>
          </cell>
          <cell r="R513" t="str">
            <v>360 Other equipment installation/design</v>
          </cell>
        </row>
        <row r="514">
          <cell r="I514" t="str">
            <v>2802-Woodville Rd</v>
          </cell>
          <cell r="R514" t="str">
            <v>520 Ice, sleet, frost, not trees</v>
          </cell>
        </row>
        <row r="515">
          <cell r="I515" t="str">
            <v>2802-Woodville Rd</v>
          </cell>
          <cell r="R515" t="str">
            <v>300 Material or equipment fault/failure</v>
          </cell>
        </row>
        <row r="516">
          <cell r="I516" t="str">
            <v>2802-Woodville Rd</v>
          </cell>
          <cell r="R516" t="str">
            <v>715 Farming Equipment</v>
          </cell>
        </row>
        <row r="517">
          <cell r="I517" t="str">
            <v>2802-Woodville Rd</v>
          </cell>
          <cell r="R517" t="str">
            <v>300 Material or equipment fault/failure</v>
          </cell>
        </row>
        <row r="518">
          <cell r="I518" t="str">
            <v>2802-Woodville Rd</v>
          </cell>
          <cell r="R518" t="str">
            <v>690 Animal, other</v>
          </cell>
        </row>
        <row r="519">
          <cell r="I519" t="str">
            <v>2802-Woodville Rd</v>
          </cell>
          <cell r="R519" t="str">
            <v>999 Cause unknown</v>
          </cell>
        </row>
        <row r="520">
          <cell r="I520" t="str">
            <v>2802-Woodville Rd</v>
          </cell>
          <cell r="R520" t="str">
            <v>430 Tree failure from overhang or dead tree without ice/snow</v>
          </cell>
        </row>
        <row r="521">
          <cell r="I521" t="str">
            <v>2802-Woodville Rd</v>
          </cell>
          <cell r="R521" t="str">
            <v>999 Cause unknown</v>
          </cell>
        </row>
        <row r="522">
          <cell r="I522" t="str">
            <v>2802-Woodville Rd</v>
          </cell>
          <cell r="R522" t="str">
            <v>420 Tree growth</v>
          </cell>
        </row>
        <row r="523">
          <cell r="I523" t="str">
            <v>2802-Woodville Rd</v>
          </cell>
          <cell r="R523" t="str">
            <v>500 Lightning</v>
          </cell>
        </row>
        <row r="524">
          <cell r="I524" t="str">
            <v>2802-Woodville Rd</v>
          </cell>
          <cell r="R524" t="str">
            <v>430 Tree failure from overhang or dead tree without ice/snow</v>
          </cell>
        </row>
        <row r="525">
          <cell r="I525" t="str">
            <v>2802-Woodville Rd</v>
          </cell>
          <cell r="R525" t="str">
            <v>540 Storm</v>
          </cell>
        </row>
        <row r="526">
          <cell r="I526" t="str">
            <v>2802-Woodville Rd</v>
          </cell>
          <cell r="R526" t="str">
            <v>430 Tree failure from overhang or dead tree without ice/snow</v>
          </cell>
        </row>
        <row r="527">
          <cell r="I527" t="str">
            <v>2802-Woodville Rd</v>
          </cell>
          <cell r="R527" t="str">
            <v>540 Storm</v>
          </cell>
        </row>
        <row r="528">
          <cell r="I528" t="str">
            <v>2802-Woodville Rd</v>
          </cell>
          <cell r="R528" t="str">
            <v>300 Material or equipment fault/failure</v>
          </cell>
        </row>
        <row r="529">
          <cell r="I529" t="str">
            <v>2802-Woodville Rd</v>
          </cell>
          <cell r="R529" t="str">
            <v>630 Squirrel</v>
          </cell>
        </row>
        <row r="530">
          <cell r="I530" t="str">
            <v>2802-Woodville Rd</v>
          </cell>
          <cell r="R530" t="str">
            <v>600 Animal/bird</v>
          </cell>
        </row>
        <row r="531">
          <cell r="I531" t="str">
            <v>2802-Woodville Rd</v>
          </cell>
          <cell r="R531" t="str">
            <v>630 Squirrel</v>
          </cell>
        </row>
        <row r="532">
          <cell r="I532" t="str">
            <v>2802-Woodville Rd</v>
          </cell>
          <cell r="R532" t="str">
            <v>300 Material or equipment fault/failure</v>
          </cell>
        </row>
        <row r="533">
          <cell r="I533" t="str">
            <v>2802-Woodville Rd</v>
          </cell>
          <cell r="R533" t="str">
            <v>999 Cause unknown</v>
          </cell>
        </row>
        <row r="534">
          <cell r="I534" t="str">
            <v>2802-Woodville Rd</v>
          </cell>
          <cell r="R534" t="str">
            <v>430 Tree failure from overhang or dead tree without ice/snow</v>
          </cell>
        </row>
        <row r="535">
          <cell r="I535" t="str">
            <v>2803-Kelley Rd</v>
          </cell>
          <cell r="R535" t="str">
            <v>700 Customer-caused</v>
          </cell>
        </row>
        <row r="536">
          <cell r="I536" t="str">
            <v>2803-Kelley Rd</v>
          </cell>
          <cell r="R536" t="str">
            <v>630 Squirrel</v>
          </cell>
        </row>
        <row r="537">
          <cell r="I537" t="str">
            <v>2803-Kelley Rd</v>
          </cell>
          <cell r="R537" t="str">
            <v>600 Animal/bird</v>
          </cell>
        </row>
        <row r="538">
          <cell r="I538" t="str">
            <v>2803-Kelley Rd</v>
          </cell>
          <cell r="R538" t="str">
            <v>500 Lightning</v>
          </cell>
        </row>
        <row r="539">
          <cell r="I539" t="str">
            <v>2803-Kelley Rd</v>
          </cell>
          <cell r="R539" t="str">
            <v>300 Material or equipment fault/failure</v>
          </cell>
        </row>
        <row r="540">
          <cell r="I540" t="str">
            <v>2803-Kelley Rd</v>
          </cell>
          <cell r="R540" t="str">
            <v>430 Tree failure from overhang or dead tree without ice/snow</v>
          </cell>
        </row>
        <row r="541">
          <cell r="I541" t="str">
            <v>4044-Clarkline Rd</v>
          </cell>
          <cell r="R541" t="str">
            <v>710 Motor vehicle</v>
          </cell>
        </row>
        <row r="542">
          <cell r="I542" t="str">
            <v>5001-Browns Plating</v>
          </cell>
          <cell r="R542" t="str">
            <v>430 Tree failure from overhang or dead tree without ice/snow</v>
          </cell>
        </row>
        <row r="543">
          <cell r="I543" t="str">
            <v>5001-Browns Plating</v>
          </cell>
          <cell r="R543" t="str">
            <v>430 Tree failure from overhang or dead tree without ice/snow</v>
          </cell>
        </row>
        <row r="544">
          <cell r="I544" t="str">
            <v>5001-Browns Plating</v>
          </cell>
          <cell r="R544" t="str">
            <v>300 Material or equipment fault/failure</v>
          </cell>
        </row>
        <row r="545">
          <cell r="I545" t="str">
            <v>5001-Browns Plating</v>
          </cell>
          <cell r="R545" t="str">
            <v>300 Material or equipment fault/failure</v>
          </cell>
        </row>
        <row r="546">
          <cell r="I546" t="str">
            <v>5001-Browns Plating</v>
          </cell>
          <cell r="R546" t="str">
            <v>500 Lightning</v>
          </cell>
        </row>
        <row r="547">
          <cell r="I547" t="str">
            <v>5001-Browns Plating</v>
          </cell>
          <cell r="R547" t="str">
            <v>999 Cause unknown</v>
          </cell>
        </row>
        <row r="548">
          <cell r="I548" t="str">
            <v>5001-Browns Plating</v>
          </cell>
          <cell r="R548" t="str">
            <v>999 Cause unknown</v>
          </cell>
        </row>
        <row r="549">
          <cell r="I549" t="str">
            <v>5001-Browns Plating</v>
          </cell>
          <cell r="R549" t="str">
            <v>110 Maintenance</v>
          </cell>
        </row>
        <row r="550">
          <cell r="I550" t="str">
            <v>5001-Browns Plating</v>
          </cell>
          <cell r="R550" t="str">
            <v>630 Squirrel</v>
          </cell>
        </row>
        <row r="551">
          <cell r="I551" t="str">
            <v>5001-Browns Plating</v>
          </cell>
          <cell r="R551" t="str">
            <v>630 Squirrel</v>
          </cell>
        </row>
        <row r="552">
          <cell r="I552" t="str">
            <v>5001-Browns Plating</v>
          </cell>
          <cell r="R552" t="str">
            <v>999 Cause unknown</v>
          </cell>
        </row>
        <row r="553">
          <cell r="I553" t="str">
            <v>5001-Browns Plating</v>
          </cell>
          <cell r="R553" t="str">
            <v>630 Squirrel</v>
          </cell>
        </row>
        <row r="554">
          <cell r="I554" t="str">
            <v>5001-Browns Plating</v>
          </cell>
          <cell r="R554" t="str">
            <v>300 Material or equipment fault/failure</v>
          </cell>
        </row>
        <row r="555">
          <cell r="I555" t="str">
            <v>5001-Browns Plating</v>
          </cell>
          <cell r="R555" t="str">
            <v>420 Tree growth</v>
          </cell>
        </row>
        <row r="556">
          <cell r="I556" t="str">
            <v>5001-Browns Plating</v>
          </cell>
          <cell r="R556" t="str">
            <v>540 Storm</v>
          </cell>
        </row>
        <row r="557">
          <cell r="I557" t="str">
            <v>5001-Browns Plating</v>
          </cell>
          <cell r="R557" t="str">
            <v>540 Storm</v>
          </cell>
        </row>
        <row r="558">
          <cell r="I558" t="str">
            <v>5001-Browns Plating</v>
          </cell>
          <cell r="R558" t="str">
            <v>540 Storm</v>
          </cell>
        </row>
        <row r="559">
          <cell r="I559" t="str">
            <v>5001-Browns Plating</v>
          </cell>
          <cell r="R559" t="str">
            <v>540 Storm</v>
          </cell>
        </row>
        <row r="560">
          <cell r="I560" t="str">
            <v>5001-Browns Plating</v>
          </cell>
          <cell r="R560" t="str">
            <v>540 Storm</v>
          </cell>
        </row>
        <row r="561">
          <cell r="I561" t="str">
            <v>5001-Browns Plating</v>
          </cell>
          <cell r="R561" t="str">
            <v>999 Cause unknown</v>
          </cell>
        </row>
        <row r="562">
          <cell r="I562" t="str">
            <v>5001-Browns Plating</v>
          </cell>
          <cell r="R562" t="str">
            <v>999 Cause unknown</v>
          </cell>
        </row>
        <row r="563">
          <cell r="I563" t="str">
            <v>5001-Browns Plating</v>
          </cell>
          <cell r="R563" t="str">
            <v>999 Cause unknown</v>
          </cell>
        </row>
        <row r="564">
          <cell r="I564" t="str">
            <v>5001-Browns Plating</v>
          </cell>
          <cell r="R564" t="str">
            <v>500 Lightning</v>
          </cell>
        </row>
        <row r="565">
          <cell r="I565" t="str">
            <v>5001-Browns Plating</v>
          </cell>
          <cell r="R565" t="str">
            <v>110 Maintenance</v>
          </cell>
        </row>
        <row r="566">
          <cell r="I566" t="str">
            <v>5001-Browns Plating</v>
          </cell>
          <cell r="R566" t="str">
            <v>110 Maintenance</v>
          </cell>
        </row>
        <row r="567">
          <cell r="I567" t="str">
            <v>5001-Browns Plating</v>
          </cell>
          <cell r="R567" t="str">
            <v>710 Motor vehicle</v>
          </cell>
        </row>
        <row r="568">
          <cell r="I568" t="str">
            <v>5001-Browns Plating</v>
          </cell>
          <cell r="R568" t="str">
            <v>630 Squirrel</v>
          </cell>
        </row>
        <row r="569">
          <cell r="I569" t="str">
            <v>5001-Browns Plating</v>
          </cell>
          <cell r="R569" t="str">
            <v>630 Squirrel</v>
          </cell>
        </row>
        <row r="570">
          <cell r="I570" t="str">
            <v>5001-Browns Plating</v>
          </cell>
          <cell r="R570" t="str">
            <v>999 Cause unknown</v>
          </cell>
        </row>
        <row r="571">
          <cell r="I571" t="str">
            <v>5001-Browns Plating</v>
          </cell>
          <cell r="R571" t="str">
            <v>630 Squirrel</v>
          </cell>
        </row>
        <row r="572">
          <cell r="I572" t="str">
            <v>5002-Old US 45</v>
          </cell>
          <cell r="R572" t="str">
            <v>999 Cause unknown</v>
          </cell>
        </row>
        <row r="573">
          <cell r="I573" t="str">
            <v>5002-Old US 45</v>
          </cell>
          <cell r="R573" t="str">
            <v>110 Maintenance</v>
          </cell>
        </row>
        <row r="574">
          <cell r="I574" t="str">
            <v>5002-Old US 45</v>
          </cell>
          <cell r="R574" t="str">
            <v>630 Squirrel</v>
          </cell>
        </row>
        <row r="575">
          <cell r="I575" t="str">
            <v>5002-Old US 45</v>
          </cell>
          <cell r="R575" t="str">
            <v>790 Public, other</v>
          </cell>
        </row>
        <row r="576">
          <cell r="I576" t="str">
            <v>5002-Old US 45</v>
          </cell>
          <cell r="R576" t="str">
            <v>110 Maintenance</v>
          </cell>
        </row>
        <row r="577">
          <cell r="I577" t="str">
            <v>5002-Old US 45</v>
          </cell>
          <cell r="R577" t="str">
            <v>490 Maintenance, other</v>
          </cell>
        </row>
        <row r="578">
          <cell r="I578" t="str">
            <v>5002-Old US 45</v>
          </cell>
          <cell r="R578" t="str">
            <v>600 Animal/bird</v>
          </cell>
        </row>
        <row r="579">
          <cell r="I579" t="str">
            <v>5002-Old US 45</v>
          </cell>
          <cell r="R579" t="str">
            <v>999 Cause unknown</v>
          </cell>
        </row>
        <row r="580">
          <cell r="I580" t="str">
            <v>5002-Old US 45</v>
          </cell>
          <cell r="R580" t="str">
            <v>430 Tree failure from overhang or dead tree without ice/snow</v>
          </cell>
        </row>
        <row r="581">
          <cell r="I581" t="str">
            <v>5002-Old US 45</v>
          </cell>
          <cell r="R581" t="str">
            <v>999 Cause unknown</v>
          </cell>
        </row>
        <row r="582">
          <cell r="I582" t="str">
            <v>5002-Old US 45</v>
          </cell>
          <cell r="R582" t="str">
            <v>630 Squirrel</v>
          </cell>
        </row>
        <row r="583">
          <cell r="I583" t="str">
            <v>5002-Old US 45</v>
          </cell>
          <cell r="R583" t="str">
            <v>430 Tree failure from overhang or dead tree without ice/snow</v>
          </cell>
        </row>
        <row r="584">
          <cell r="I584" t="str">
            <v>5002-Old US 45</v>
          </cell>
          <cell r="R584" t="str">
            <v>630 Squirrel</v>
          </cell>
        </row>
        <row r="585">
          <cell r="I585" t="str">
            <v>5002-Old US 45</v>
          </cell>
          <cell r="R585" t="str">
            <v>110 Maintenance</v>
          </cell>
        </row>
        <row r="586">
          <cell r="I586" t="str">
            <v>5002-Old US 45</v>
          </cell>
          <cell r="R586" t="str">
            <v>420 Tree growth</v>
          </cell>
        </row>
        <row r="587">
          <cell r="I587" t="str">
            <v>5002-Old US 45</v>
          </cell>
          <cell r="R587" t="str">
            <v>540 Storm</v>
          </cell>
        </row>
        <row r="588">
          <cell r="I588" t="str">
            <v>5002-Old US 45</v>
          </cell>
          <cell r="R588" t="str">
            <v>540 Storm</v>
          </cell>
        </row>
        <row r="589">
          <cell r="I589" t="str">
            <v>5002-Old US 45</v>
          </cell>
          <cell r="R589" t="str">
            <v>110 Maintenance</v>
          </cell>
        </row>
        <row r="590">
          <cell r="I590" t="str">
            <v>5002-Old US 45</v>
          </cell>
          <cell r="R590" t="str">
            <v>500 Lightning</v>
          </cell>
        </row>
        <row r="591">
          <cell r="I591" t="str">
            <v>5002-Old US 45</v>
          </cell>
          <cell r="R591" t="str">
            <v>500 Lightning</v>
          </cell>
        </row>
        <row r="592">
          <cell r="I592" t="str">
            <v>5002-Old US 45</v>
          </cell>
          <cell r="R592" t="str">
            <v>630 Squirrel</v>
          </cell>
        </row>
        <row r="593">
          <cell r="I593" t="str">
            <v>5002-Old US 45</v>
          </cell>
          <cell r="R593" t="str">
            <v>500 Lightning</v>
          </cell>
        </row>
        <row r="594">
          <cell r="I594" t="str">
            <v>5002-Old US 45</v>
          </cell>
          <cell r="R594" t="str">
            <v>500 Lightning</v>
          </cell>
        </row>
        <row r="595">
          <cell r="I595" t="str">
            <v>5002-Old US 45</v>
          </cell>
          <cell r="R595" t="str">
            <v>630 Squirrel</v>
          </cell>
        </row>
        <row r="596">
          <cell r="I596" t="str">
            <v>5002-Old US 45</v>
          </cell>
          <cell r="R596" t="str">
            <v>430 Tree failure from overhang or dead tree without ice/snow</v>
          </cell>
        </row>
        <row r="597">
          <cell r="I597" t="str">
            <v>5002-Old US 45</v>
          </cell>
          <cell r="R597" t="str">
            <v>630 Squirrel</v>
          </cell>
        </row>
        <row r="598">
          <cell r="I598" t="str">
            <v>5002-Old US 45</v>
          </cell>
          <cell r="R598" t="str">
            <v>630 Squirrel</v>
          </cell>
        </row>
        <row r="599">
          <cell r="I599" t="str">
            <v>5002-Old US 45</v>
          </cell>
          <cell r="R599" t="str">
            <v>430 Tree failure from overhang or dead tree without ice/snow</v>
          </cell>
        </row>
        <row r="600">
          <cell r="I600" t="str">
            <v>5002-Old US 45</v>
          </cell>
          <cell r="R600" t="str">
            <v>999 Cause unknown</v>
          </cell>
        </row>
        <row r="601">
          <cell r="I601" t="str">
            <v>5002-Old US 45</v>
          </cell>
          <cell r="R601" t="str">
            <v>630 Squirrel</v>
          </cell>
        </row>
        <row r="602">
          <cell r="I602" t="str">
            <v>5002-Old US 45</v>
          </cell>
          <cell r="R602" t="str">
            <v>690 Animal, other</v>
          </cell>
        </row>
        <row r="603">
          <cell r="I603" t="str">
            <v>5002-Old US 45</v>
          </cell>
          <cell r="R603" t="str">
            <v>630 Squirrel</v>
          </cell>
        </row>
        <row r="604">
          <cell r="I604" t="str">
            <v>5002-Old US 45</v>
          </cell>
          <cell r="R604" t="str">
            <v>600 Animal/bird</v>
          </cell>
        </row>
        <row r="605">
          <cell r="I605" t="str">
            <v>5002-Old US 45</v>
          </cell>
          <cell r="R605" t="str">
            <v>110 Maintenance</v>
          </cell>
        </row>
        <row r="606">
          <cell r="I606" t="str">
            <v>5002-Old US 45</v>
          </cell>
          <cell r="R606" t="str">
            <v>300 Material or equipment fault/failure</v>
          </cell>
        </row>
        <row r="607">
          <cell r="I607" t="str">
            <v>5002-Old US 45</v>
          </cell>
          <cell r="R607" t="str">
            <v>300 Material or equipment fault/failure</v>
          </cell>
        </row>
        <row r="608">
          <cell r="I608" t="str">
            <v>5002-Old US 45</v>
          </cell>
          <cell r="R608" t="str">
            <v>300 Material or equipment fault/failure</v>
          </cell>
        </row>
        <row r="609">
          <cell r="I609" t="str">
            <v>5002-Old US 45</v>
          </cell>
          <cell r="R609" t="str">
            <v>630 Squirrel</v>
          </cell>
        </row>
        <row r="610">
          <cell r="I610" t="str">
            <v>5003-Clinton Rd</v>
          </cell>
          <cell r="R610" t="str">
            <v>430 Tree failure from overhang or dead tree without ice/snow</v>
          </cell>
        </row>
        <row r="611">
          <cell r="I611" t="str">
            <v>5003-Clinton Rd</v>
          </cell>
          <cell r="R611" t="str">
            <v>430 Tree failure from overhang or dead tree without ice/snow</v>
          </cell>
        </row>
        <row r="612">
          <cell r="I612" t="str">
            <v>5003-Clinton Rd</v>
          </cell>
          <cell r="R612" t="str">
            <v>430 Tree failure from overhang or dead tree without ice/snow</v>
          </cell>
        </row>
        <row r="613">
          <cell r="I613" t="str">
            <v>5003-Clinton Rd</v>
          </cell>
          <cell r="R613" t="str">
            <v>630 Squirrel</v>
          </cell>
        </row>
        <row r="614">
          <cell r="I614" t="str">
            <v>5003-Clinton Rd</v>
          </cell>
          <cell r="R614" t="str">
            <v>110 Maintenance</v>
          </cell>
        </row>
        <row r="615">
          <cell r="I615" t="str">
            <v>5003-Clinton Rd</v>
          </cell>
          <cell r="R615" t="str">
            <v>999 Cause unknown</v>
          </cell>
        </row>
        <row r="616">
          <cell r="I616" t="str">
            <v>5003-Clinton Rd</v>
          </cell>
          <cell r="R616" t="str">
            <v>400 Decay/age of material/equipment</v>
          </cell>
        </row>
        <row r="617">
          <cell r="I617" t="str">
            <v>5003-Clinton Rd</v>
          </cell>
          <cell r="R617" t="str">
            <v>300 Material or equipment fault/failure</v>
          </cell>
        </row>
        <row r="618">
          <cell r="I618" t="str">
            <v>5003-Clinton Rd</v>
          </cell>
          <cell r="R618" t="str">
            <v>630 Squirrel</v>
          </cell>
        </row>
        <row r="619">
          <cell r="I619" t="str">
            <v>5003-Clinton Rd</v>
          </cell>
          <cell r="R619" t="str">
            <v>430 Tree failure from overhang or dead tree without ice/snow</v>
          </cell>
        </row>
        <row r="620">
          <cell r="I620" t="str">
            <v>5003-Clinton Rd</v>
          </cell>
          <cell r="R620" t="str">
            <v>430 Tree failure from overhang or dead tree without ice/snow</v>
          </cell>
        </row>
        <row r="621">
          <cell r="I621" t="str">
            <v>5003-Clinton Rd</v>
          </cell>
          <cell r="R621" t="str">
            <v>700 Customer-caused</v>
          </cell>
        </row>
        <row r="622">
          <cell r="I622" t="str">
            <v>5003-Clinton Rd</v>
          </cell>
          <cell r="R622" t="str">
            <v>110 Maintenance</v>
          </cell>
        </row>
        <row r="623">
          <cell r="I623" t="str">
            <v>5003-Clinton Rd</v>
          </cell>
          <cell r="R623" t="str">
            <v>800 Other</v>
          </cell>
        </row>
        <row r="624">
          <cell r="I624" t="str">
            <v>5003-Clinton Rd</v>
          </cell>
          <cell r="R624" t="str">
            <v>999 Cause unknown</v>
          </cell>
        </row>
        <row r="625">
          <cell r="I625" t="str">
            <v>5003-Clinton Rd</v>
          </cell>
          <cell r="R625" t="str">
            <v>999 Cause unknown</v>
          </cell>
        </row>
        <row r="626">
          <cell r="I626" t="str">
            <v>5003-Clinton Rd</v>
          </cell>
          <cell r="R626" t="str">
            <v>630 Squirrel</v>
          </cell>
        </row>
        <row r="627">
          <cell r="I627" t="str">
            <v>5003-Clinton Rd</v>
          </cell>
          <cell r="R627" t="str">
            <v>500 Lightning</v>
          </cell>
        </row>
        <row r="628">
          <cell r="I628" t="str">
            <v>5003-Clinton Rd</v>
          </cell>
          <cell r="R628" t="str">
            <v>430 Tree failure from overhang or dead tree without ice/snow</v>
          </cell>
        </row>
        <row r="629">
          <cell r="I629" t="str">
            <v>5003-Clinton Rd</v>
          </cell>
          <cell r="R629" t="str">
            <v>500 Lightning</v>
          </cell>
        </row>
        <row r="630">
          <cell r="I630" t="str">
            <v>5003-Clinton Rd</v>
          </cell>
          <cell r="R630" t="str">
            <v>500 Lightning</v>
          </cell>
        </row>
        <row r="631">
          <cell r="I631" t="str">
            <v>5003-Clinton Rd</v>
          </cell>
          <cell r="R631" t="str">
            <v>600 Animal/bird</v>
          </cell>
        </row>
        <row r="632">
          <cell r="I632" t="str">
            <v>5003-Clinton Rd</v>
          </cell>
          <cell r="R632" t="str">
            <v>630 Squirrel</v>
          </cell>
        </row>
        <row r="633">
          <cell r="I633" t="str">
            <v>5003-Clinton Rd</v>
          </cell>
          <cell r="R633" t="str">
            <v>110 Maintenance</v>
          </cell>
        </row>
        <row r="634">
          <cell r="I634" t="str">
            <v>5003-Clinton Rd</v>
          </cell>
          <cell r="R634" t="str">
            <v>400 Decay/age of material/equipment</v>
          </cell>
        </row>
        <row r="635">
          <cell r="I635" t="str">
            <v>5003-Clinton Rd</v>
          </cell>
          <cell r="R635" t="str">
            <v>430 Tree failure from overhang or dead tree without ice/snow</v>
          </cell>
        </row>
        <row r="636">
          <cell r="I636" t="str">
            <v>5003-Clinton Rd</v>
          </cell>
          <cell r="R636" t="str">
            <v>630 Squirrel</v>
          </cell>
        </row>
        <row r="637">
          <cell r="I637" t="str">
            <v>5003-Clinton Rd</v>
          </cell>
          <cell r="R637" t="str">
            <v>430 Tree failure from overhang or dead tree without ice/snow</v>
          </cell>
        </row>
        <row r="638">
          <cell r="I638" t="str">
            <v>5003-Clinton Rd</v>
          </cell>
          <cell r="R638" t="str">
            <v>300 Material or equipment fault/failure</v>
          </cell>
        </row>
        <row r="639">
          <cell r="I639" t="str">
            <v>5003-Clinton Rd</v>
          </cell>
          <cell r="R639" t="str">
            <v>540 Storm</v>
          </cell>
        </row>
        <row r="640">
          <cell r="I640" t="str">
            <v>5003-Clinton Rd</v>
          </cell>
          <cell r="R640" t="str">
            <v>630 Squirrel</v>
          </cell>
        </row>
        <row r="641">
          <cell r="I641" t="str">
            <v>2601-Damrons</v>
          </cell>
          <cell r="R641" t="str">
            <v>630 Squirrel</v>
          </cell>
        </row>
        <row r="642">
          <cell r="I642" t="str">
            <v>2601-Damrons</v>
          </cell>
          <cell r="R642" t="str">
            <v>430 Tree failure from overhang or dead tree without ice/snow</v>
          </cell>
        </row>
        <row r="643">
          <cell r="I643" t="str">
            <v>2601-Damrons</v>
          </cell>
          <cell r="R643" t="str">
            <v>110 Maintenance</v>
          </cell>
        </row>
        <row r="644">
          <cell r="I644" t="str">
            <v>2601-Damrons</v>
          </cell>
          <cell r="R644" t="str">
            <v>430 Tree failure from overhang or dead tree without ice/snow</v>
          </cell>
        </row>
        <row r="645">
          <cell r="I645" t="str">
            <v>2601-Damrons</v>
          </cell>
          <cell r="R645" t="str">
            <v>999 Cause unknown</v>
          </cell>
        </row>
        <row r="646">
          <cell r="I646" t="str">
            <v>2601-Damrons</v>
          </cell>
          <cell r="R646" t="str">
            <v>500 Lightning</v>
          </cell>
        </row>
        <row r="647">
          <cell r="I647" t="str">
            <v>2601-Damrons</v>
          </cell>
          <cell r="R647" t="str">
            <v>420 Tree growth</v>
          </cell>
        </row>
        <row r="648">
          <cell r="I648" t="str">
            <v>2601-Damrons</v>
          </cell>
          <cell r="R648" t="str">
            <v>300 Material or equipment fault/failure</v>
          </cell>
        </row>
        <row r="649">
          <cell r="I649" t="str">
            <v>2601-Damrons</v>
          </cell>
          <cell r="R649" t="str">
            <v>630 Squirrel</v>
          </cell>
        </row>
        <row r="650">
          <cell r="I650" t="str">
            <v>2601-Damrons</v>
          </cell>
          <cell r="R650" t="str">
            <v>710 Motor vehicle</v>
          </cell>
        </row>
        <row r="651">
          <cell r="I651" t="str">
            <v>2601-Damrons</v>
          </cell>
          <cell r="R651" t="str">
            <v>600 Animal/bird</v>
          </cell>
        </row>
        <row r="652">
          <cell r="I652" t="str">
            <v>2601-Damrons</v>
          </cell>
          <cell r="R652" t="str">
            <v>999 Cause unknown</v>
          </cell>
        </row>
        <row r="653">
          <cell r="I653" t="str">
            <v>2601-Damrons</v>
          </cell>
          <cell r="R653" t="str">
            <v>600 Animal/bird</v>
          </cell>
        </row>
        <row r="654">
          <cell r="I654" t="str">
            <v>2601-Damrons</v>
          </cell>
          <cell r="R654" t="str">
            <v>540 Storm</v>
          </cell>
        </row>
        <row r="655">
          <cell r="I655" t="str">
            <v>2602-Oscar</v>
          </cell>
          <cell r="R655" t="str">
            <v>999 Cause unknown</v>
          </cell>
        </row>
        <row r="656">
          <cell r="I656" t="str">
            <v>2602-Oscar</v>
          </cell>
          <cell r="R656" t="str">
            <v>110 Maintenance</v>
          </cell>
        </row>
        <row r="657">
          <cell r="I657" t="str">
            <v>2602-Oscar</v>
          </cell>
          <cell r="R657" t="str">
            <v>110 Maintenance</v>
          </cell>
        </row>
        <row r="658">
          <cell r="I658" t="str">
            <v>2602-Oscar</v>
          </cell>
          <cell r="R658" t="str">
            <v>999 Cause unknown</v>
          </cell>
        </row>
        <row r="659">
          <cell r="I659" t="str">
            <v>2602-Oscar</v>
          </cell>
          <cell r="R659" t="str">
            <v>420 Tree growth</v>
          </cell>
        </row>
        <row r="660">
          <cell r="I660" t="str">
            <v>2602-Oscar</v>
          </cell>
          <cell r="R660" t="str">
            <v>999 Cause unknown</v>
          </cell>
        </row>
        <row r="661">
          <cell r="I661" t="str">
            <v>2602-Oscar</v>
          </cell>
          <cell r="R661" t="str">
            <v>100 Construction</v>
          </cell>
        </row>
        <row r="662">
          <cell r="I662" t="str">
            <v>2602-Oscar</v>
          </cell>
          <cell r="R662" t="str">
            <v>430 Tree failure from overhang or dead tree without ice/snow</v>
          </cell>
        </row>
        <row r="663">
          <cell r="I663" t="str">
            <v>2602-Oscar</v>
          </cell>
          <cell r="R663" t="str">
            <v>430 Tree failure from overhang or dead tree without ice/snow</v>
          </cell>
        </row>
        <row r="664">
          <cell r="I664" t="str">
            <v>2602-Oscar</v>
          </cell>
          <cell r="R664" t="str">
            <v>430 Tree failure from overhang or dead tree without ice/snow</v>
          </cell>
        </row>
        <row r="665">
          <cell r="I665" t="str">
            <v>2602-Oscar</v>
          </cell>
          <cell r="R665" t="str">
            <v>430 Tree failure from overhang or dead tree without ice/snow</v>
          </cell>
        </row>
        <row r="666">
          <cell r="I666" t="str">
            <v>2602-Oscar</v>
          </cell>
          <cell r="R666" t="str">
            <v>430 Tree failure from overhang or dead tree without ice/snow</v>
          </cell>
        </row>
        <row r="667">
          <cell r="I667" t="str">
            <v>2602-Oscar</v>
          </cell>
          <cell r="R667" t="str">
            <v>999 Cause unknown</v>
          </cell>
        </row>
        <row r="668">
          <cell r="I668" t="str">
            <v>2602-Oscar</v>
          </cell>
          <cell r="R668" t="str">
            <v>420 Tree growth</v>
          </cell>
        </row>
        <row r="669">
          <cell r="I669" t="str">
            <v>2602-Oscar</v>
          </cell>
          <cell r="R669" t="str">
            <v>999 Cause unknown</v>
          </cell>
        </row>
        <row r="670">
          <cell r="I670" t="str">
            <v>2602-Oscar</v>
          </cell>
          <cell r="R670" t="str">
            <v>800 Other</v>
          </cell>
        </row>
        <row r="671">
          <cell r="I671" t="str">
            <v>2602-Oscar</v>
          </cell>
          <cell r="R671" t="str">
            <v>999 Cause unknown</v>
          </cell>
        </row>
        <row r="672">
          <cell r="I672" t="str">
            <v>2602-Oscar</v>
          </cell>
          <cell r="R672" t="str">
            <v>999 Cause unknown</v>
          </cell>
        </row>
        <row r="673">
          <cell r="I673" t="str">
            <v>2602-Oscar</v>
          </cell>
          <cell r="R673" t="str">
            <v>999 Cause unknown</v>
          </cell>
        </row>
        <row r="674">
          <cell r="I674" t="str">
            <v>2602-Oscar</v>
          </cell>
          <cell r="R674" t="str">
            <v>630 Squirrel</v>
          </cell>
        </row>
        <row r="675">
          <cell r="I675" t="str">
            <v>2602-Oscar</v>
          </cell>
          <cell r="R675" t="str">
            <v>700 Customer-caused</v>
          </cell>
        </row>
        <row r="676">
          <cell r="I676" t="str">
            <v>2602-Oscar</v>
          </cell>
          <cell r="R676" t="str">
            <v>700 Customer-caused</v>
          </cell>
        </row>
        <row r="677">
          <cell r="I677" t="str">
            <v>3102-US 60 East</v>
          </cell>
          <cell r="R677" t="str">
            <v>710 Motor vehicle</v>
          </cell>
        </row>
        <row r="678">
          <cell r="I678" t="str">
            <v>3102-US 60 East</v>
          </cell>
          <cell r="R678" t="str">
            <v>500 Lightning</v>
          </cell>
        </row>
        <row r="679">
          <cell r="I679" t="str">
            <v>3102-US 60 East</v>
          </cell>
          <cell r="R679" t="str">
            <v>500 Lightning</v>
          </cell>
        </row>
        <row r="680">
          <cell r="I680" t="str">
            <v>3102-US 60 East</v>
          </cell>
          <cell r="R680" t="str">
            <v>999 Cause unknown</v>
          </cell>
        </row>
        <row r="681">
          <cell r="I681" t="str">
            <v>3102-US 60 East</v>
          </cell>
          <cell r="R681" t="str">
            <v>500 Lightning</v>
          </cell>
        </row>
        <row r="682">
          <cell r="I682" t="str">
            <v>3102-US 60 East</v>
          </cell>
          <cell r="R682" t="str">
            <v>999 Cause unknown</v>
          </cell>
        </row>
        <row r="683">
          <cell r="I683" t="str">
            <v>3102-US 60 East</v>
          </cell>
          <cell r="R683" t="str">
            <v>800 Other</v>
          </cell>
        </row>
        <row r="684">
          <cell r="I684" t="str">
            <v>3102-US 60 East</v>
          </cell>
          <cell r="R684" t="str">
            <v>999 Cause unknown</v>
          </cell>
        </row>
        <row r="685">
          <cell r="I685" t="str">
            <v>3102-US 60 East</v>
          </cell>
          <cell r="R685" t="str">
            <v>540 Storm</v>
          </cell>
        </row>
        <row r="686">
          <cell r="I686" t="str">
            <v>3102-US 60 East</v>
          </cell>
          <cell r="R686" t="str">
            <v>500 Lightning</v>
          </cell>
        </row>
        <row r="687">
          <cell r="I687" t="str">
            <v>3102-US 60 East</v>
          </cell>
          <cell r="R687" t="str">
            <v>420 Tree growth</v>
          </cell>
        </row>
        <row r="688">
          <cell r="I688" t="str">
            <v>3102-US 60 East</v>
          </cell>
          <cell r="R688" t="str">
            <v>540 Storm</v>
          </cell>
        </row>
        <row r="689">
          <cell r="I689" t="str">
            <v>3102-US 60 East</v>
          </cell>
          <cell r="R689" t="str">
            <v>540 Storm</v>
          </cell>
        </row>
        <row r="690">
          <cell r="I690" t="str">
            <v>3102-US 60 East</v>
          </cell>
          <cell r="R690" t="str">
            <v>430 Tree failure from overhang or dead tree without ice/snow</v>
          </cell>
        </row>
        <row r="691">
          <cell r="I691" t="str">
            <v>3102-US 60 East</v>
          </cell>
          <cell r="R691" t="str">
            <v>420 Tree growth</v>
          </cell>
        </row>
        <row r="692">
          <cell r="I692" t="str">
            <v>3102-US 60 East</v>
          </cell>
          <cell r="R692" t="str">
            <v>700 Customer-caused</v>
          </cell>
        </row>
        <row r="693">
          <cell r="I693" t="str">
            <v>3102-US 60 East</v>
          </cell>
          <cell r="R693" t="str">
            <v>300 Material or equipment fault/failure</v>
          </cell>
        </row>
        <row r="694">
          <cell r="I694" t="str">
            <v>3102-US 60 East</v>
          </cell>
          <cell r="R694" t="str">
            <v>400 Decay/age of material/equipment</v>
          </cell>
        </row>
        <row r="695">
          <cell r="I695" t="str">
            <v>3102-US 60 East</v>
          </cell>
          <cell r="R695" t="str">
            <v>800 Other</v>
          </cell>
        </row>
        <row r="696">
          <cell r="I696" t="str">
            <v>3102-US 60 East</v>
          </cell>
          <cell r="R696" t="str">
            <v>690 Animal, other</v>
          </cell>
        </row>
        <row r="697">
          <cell r="I697" t="str">
            <v>3102-US 60 East</v>
          </cell>
          <cell r="R697" t="str">
            <v>999 Cause unknown</v>
          </cell>
        </row>
        <row r="698">
          <cell r="I698" t="str">
            <v>3102-US 60 East</v>
          </cell>
          <cell r="R698" t="str">
            <v>700 Customer-caused</v>
          </cell>
        </row>
        <row r="699">
          <cell r="I699" t="str">
            <v>3104-Ledbetter</v>
          </cell>
          <cell r="R699" t="str">
            <v>300 Material or equipment fault/failure</v>
          </cell>
        </row>
        <row r="700">
          <cell r="I700" t="str">
            <v>3104-Ledbetter</v>
          </cell>
          <cell r="R700" t="str">
            <v>700 Customer-caused</v>
          </cell>
        </row>
        <row r="701">
          <cell r="I701" t="str">
            <v>3104-Ledbetter</v>
          </cell>
          <cell r="R701" t="str">
            <v>999 Cause unknown</v>
          </cell>
        </row>
        <row r="702">
          <cell r="I702" t="str">
            <v>3104-Ledbetter</v>
          </cell>
          <cell r="R702" t="str">
            <v>999 Cause unknown</v>
          </cell>
        </row>
        <row r="703">
          <cell r="I703" t="str">
            <v>3104-Ledbetter</v>
          </cell>
          <cell r="R703" t="str">
            <v>300 Material or equipment fault/failure</v>
          </cell>
        </row>
        <row r="704">
          <cell r="I704" t="str">
            <v>3104-Ledbetter</v>
          </cell>
          <cell r="R704" t="str">
            <v>630 Squirrel</v>
          </cell>
        </row>
        <row r="705">
          <cell r="I705" t="str">
            <v>3104-Ledbetter</v>
          </cell>
          <cell r="R705" t="str">
            <v>420 Tree growth</v>
          </cell>
        </row>
        <row r="706">
          <cell r="I706" t="str">
            <v>3104-Ledbetter</v>
          </cell>
          <cell r="R706" t="str">
            <v>630 Squirrel</v>
          </cell>
        </row>
        <row r="707">
          <cell r="I707" t="str">
            <v>3104-Ledbetter</v>
          </cell>
          <cell r="R707" t="str">
            <v>540 Storm</v>
          </cell>
        </row>
        <row r="708">
          <cell r="I708" t="str">
            <v>3104-Ledbetter</v>
          </cell>
          <cell r="R708" t="str">
            <v>540 Storm</v>
          </cell>
        </row>
        <row r="709">
          <cell r="I709" t="str">
            <v>3104-Ledbetter</v>
          </cell>
          <cell r="R709" t="str">
            <v>630 Squirrel</v>
          </cell>
        </row>
        <row r="710">
          <cell r="I710" t="str">
            <v>3104-Ledbetter</v>
          </cell>
          <cell r="R710" t="str">
            <v>540 Storm</v>
          </cell>
        </row>
        <row r="711">
          <cell r="I711" t="str">
            <v>3104-Ledbetter</v>
          </cell>
          <cell r="R711" t="str">
            <v>540 Storm</v>
          </cell>
        </row>
        <row r="712">
          <cell r="I712" t="str">
            <v>3104-Ledbetter</v>
          </cell>
          <cell r="R712" t="str">
            <v>630 Squirrel</v>
          </cell>
        </row>
        <row r="713">
          <cell r="I713" t="str">
            <v>3104-Ledbetter</v>
          </cell>
          <cell r="R713" t="str">
            <v>430 Tree failure from overhang or dead tree without ice/snow</v>
          </cell>
        </row>
        <row r="714">
          <cell r="I714" t="str">
            <v>3104-Ledbetter</v>
          </cell>
          <cell r="R714" t="str">
            <v>540 Storm</v>
          </cell>
        </row>
        <row r="715">
          <cell r="I715" t="str">
            <v>3104-Ledbetter</v>
          </cell>
          <cell r="R715" t="str">
            <v>500 Lightning</v>
          </cell>
        </row>
        <row r="716">
          <cell r="I716" t="str">
            <v>3104-Ledbetter</v>
          </cell>
          <cell r="R716" t="str">
            <v>430 Tree failure from overhang or dead tree without ice/snow</v>
          </cell>
        </row>
        <row r="717">
          <cell r="I717" t="str">
            <v>3104-Ledbetter</v>
          </cell>
          <cell r="R717" t="str">
            <v>630 Squirrel</v>
          </cell>
        </row>
        <row r="718">
          <cell r="I718" t="str">
            <v>3104-Ledbetter</v>
          </cell>
          <cell r="R718" t="str">
            <v>500 Lightning</v>
          </cell>
        </row>
        <row r="719">
          <cell r="I719" t="str">
            <v>3104-Ledbetter</v>
          </cell>
          <cell r="R719" t="str">
            <v>630 Squirrel</v>
          </cell>
        </row>
        <row r="720">
          <cell r="I720" t="str">
            <v>3104-Ledbetter</v>
          </cell>
          <cell r="R720" t="str">
            <v>630 Squirrel</v>
          </cell>
        </row>
        <row r="721">
          <cell r="I721" t="str">
            <v>3104-Ledbetter</v>
          </cell>
          <cell r="R721" t="str">
            <v>630 Squirrel</v>
          </cell>
        </row>
        <row r="722">
          <cell r="I722" t="str">
            <v>3104-Ledbetter</v>
          </cell>
          <cell r="R722" t="str">
            <v>630 Squirrel</v>
          </cell>
        </row>
        <row r="723">
          <cell r="I723" t="str">
            <v>3104-Ledbetter</v>
          </cell>
          <cell r="R723" t="str">
            <v>999 Cause unknown</v>
          </cell>
        </row>
        <row r="724">
          <cell r="I724" t="str">
            <v>3104-Ledbetter</v>
          </cell>
          <cell r="R724" t="str">
            <v>110 Maintenance</v>
          </cell>
        </row>
        <row r="725">
          <cell r="I725" t="str">
            <v>3104-Ledbetter</v>
          </cell>
          <cell r="R725" t="str">
            <v>630 Squirrel</v>
          </cell>
        </row>
        <row r="726">
          <cell r="I726" t="str">
            <v>3104-Ledbetter</v>
          </cell>
          <cell r="R726" t="str">
            <v>300 Material or equipment fault/failure</v>
          </cell>
        </row>
        <row r="727">
          <cell r="I727" t="str">
            <v>3104-Ledbetter</v>
          </cell>
          <cell r="R727" t="str">
            <v>430 Tree failure from overhang or dead tree without ice/snow</v>
          </cell>
        </row>
        <row r="728">
          <cell r="I728" t="str">
            <v>3104-Ledbetter</v>
          </cell>
          <cell r="R728" t="str">
            <v>540 Storm</v>
          </cell>
        </row>
        <row r="729">
          <cell r="I729" t="str">
            <v>3104-Ledbetter</v>
          </cell>
          <cell r="R729" t="str">
            <v>540 Storm</v>
          </cell>
        </row>
        <row r="730">
          <cell r="I730" t="str">
            <v>2803-Kelley Rd</v>
          </cell>
          <cell r="R730" t="str">
            <v>630 Squirrel</v>
          </cell>
        </row>
        <row r="731">
          <cell r="I731" t="str">
            <v>3901-Airport</v>
          </cell>
          <cell r="R731" t="str">
            <v>999 Cause unknown</v>
          </cell>
        </row>
        <row r="732">
          <cell r="I732" t="str">
            <v>3901-Airport</v>
          </cell>
          <cell r="R732" t="str">
            <v>440 Trees with ice/snow</v>
          </cell>
        </row>
        <row r="733">
          <cell r="I733" t="str">
            <v>3901-Airport</v>
          </cell>
          <cell r="R733" t="str">
            <v>630 Squirrel</v>
          </cell>
        </row>
        <row r="734">
          <cell r="I734" t="str">
            <v>3901-Airport</v>
          </cell>
          <cell r="R734" t="str">
            <v>700 Customer-caused</v>
          </cell>
        </row>
        <row r="735">
          <cell r="I735" t="str">
            <v>3901-Airport</v>
          </cell>
          <cell r="R735" t="str">
            <v>630 Squirrel</v>
          </cell>
        </row>
        <row r="736">
          <cell r="I736" t="str">
            <v>3901-Airport</v>
          </cell>
          <cell r="R736" t="str">
            <v>300 Material or equipment fault/failure</v>
          </cell>
        </row>
        <row r="737">
          <cell r="I737" t="str">
            <v>3901-Airport</v>
          </cell>
          <cell r="R737" t="str">
            <v>300 Material or equipment fault/failure</v>
          </cell>
        </row>
        <row r="738">
          <cell r="I738" t="str">
            <v>3901-Airport</v>
          </cell>
          <cell r="R738" t="str">
            <v>999 Cause unknown</v>
          </cell>
        </row>
        <row r="739">
          <cell r="I739" t="str">
            <v>3901-Airport</v>
          </cell>
          <cell r="R739" t="str">
            <v>999 Cause unknown</v>
          </cell>
        </row>
        <row r="740">
          <cell r="I740" t="str">
            <v>3901-Airport</v>
          </cell>
          <cell r="R740" t="str">
            <v>600 Animal/bird</v>
          </cell>
        </row>
        <row r="741">
          <cell r="I741" t="str">
            <v>3901-Airport</v>
          </cell>
          <cell r="R741" t="str">
            <v>430 Tree failure from overhang or dead tree without ice/snow</v>
          </cell>
        </row>
        <row r="742">
          <cell r="I742" t="str">
            <v>3901-Airport</v>
          </cell>
          <cell r="R742" t="str">
            <v>300 Material or equipment fault/failure</v>
          </cell>
        </row>
        <row r="743">
          <cell r="I743" t="str">
            <v>3901-Airport</v>
          </cell>
          <cell r="R743" t="str">
            <v>700 Customer-caused</v>
          </cell>
        </row>
        <row r="744">
          <cell r="I744" t="str">
            <v>3901-Airport</v>
          </cell>
          <cell r="R744" t="str">
            <v>630 Squirrel</v>
          </cell>
        </row>
        <row r="745">
          <cell r="I745" t="str">
            <v>3901-Airport</v>
          </cell>
          <cell r="R745" t="str">
            <v>490 Maintenance, other</v>
          </cell>
        </row>
        <row r="746">
          <cell r="I746" t="str">
            <v>3901-Airport</v>
          </cell>
          <cell r="R746" t="str">
            <v>540 Storm</v>
          </cell>
        </row>
        <row r="747">
          <cell r="I747" t="str">
            <v>3901-Airport</v>
          </cell>
          <cell r="R747" t="str">
            <v>430 Tree failure from overhang or dead tree without ice/snow</v>
          </cell>
        </row>
        <row r="748">
          <cell r="I748" t="str">
            <v>3901-Airport</v>
          </cell>
          <cell r="R748" t="str">
            <v>999 Cause unknown</v>
          </cell>
        </row>
        <row r="749">
          <cell r="I749" t="str">
            <v>3902-US 60 West</v>
          </cell>
          <cell r="R749" t="str">
            <v>999 Cause unknown</v>
          </cell>
        </row>
        <row r="750">
          <cell r="I750" t="str">
            <v>3902-US 60 West</v>
          </cell>
          <cell r="R750" t="str">
            <v>500 Lightning</v>
          </cell>
        </row>
        <row r="751">
          <cell r="I751" t="str">
            <v>3902-US 60 West</v>
          </cell>
          <cell r="R751" t="str">
            <v>300 Material or equipment fault/failure</v>
          </cell>
        </row>
        <row r="752">
          <cell r="I752" t="str">
            <v>3902-US 60 West</v>
          </cell>
          <cell r="R752" t="str">
            <v>300 Material or equipment fault/failure</v>
          </cell>
        </row>
        <row r="753">
          <cell r="I753" t="str">
            <v>3902-US 60 West</v>
          </cell>
          <cell r="R753" t="str">
            <v>700 Customer-caused</v>
          </cell>
        </row>
        <row r="754">
          <cell r="I754" t="str">
            <v>3902-US 60 West</v>
          </cell>
          <cell r="R754" t="str">
            <v>100 Construction</v>
          </cell>
        </row>
        <row r="755">
          <cell r="I755" t="str">
            <v>3902-US 60 West</v>
          </cell>
          <cell r="R755" t="str">
            <v>630 Squirrel</v>
          </cell>
        </row>
        <row r="756">
          <cell r="I756" t="str">
            <v>3902-US 60 West</v>
          </cell>
          <cell r="R756" t="str">
            <v>600 Animal/bird</v>
          </cell>
        </row>
        <row r="757">
          <cell r="I757" t="str">
            <v>3902-US 60 West</v>
          </cell>
          <cell r="R757" t="str">
            <v>600 Animal/bird</v>
          </cell>
        </row>
        <row r="758">
          <cell r="I758" t="str">
            <v>3902-US 60 West</v>
          </cell>
          <cell r="R758" t="str">
            <v>600 Animal/bird</v>
          </cell>
        </row>
        <row r="759">
          <cell r="I759" t="str">
            <v>3902-US 60 West</v>
          </cell>
          <cell r="R759" t="str">
            <v>500 Lightning</v>
          </cell>
        </row>
        <row r="760">
          <cell r="I760" t="str">
            <v>3902-US 60 West</v>
          </cell>
          <cell r="R760" t="str">
            <v>300 Material or equipment fault/failure</v>
          </cell>
        </row>
        <row r="761">
          <cell r="I761" t="str">
            <v>3902-US 60 West</v>
          </cell>
          <cell r="R761" t="str">
            <v>999 Cause unknown</v>
          </cell>
        </row>
        <row r="762">
          <cell r="I762" t="str">
            <v>3902-US 60 West</v>
          </cell>
          <cell r="R762" t="str">
            <v>999 Cause unknown</v>
          </cell>
        </row>
        <row r="763">
          <cell r="I763" t="str">
            <v>3902-US 60 West</v>
          </cell>
          <cell r="R763" t="str">
            <v>630 Squirrel</v>
          </cell>
        </row>
        <row r="764">
          <cell r="I764" t="str">
            <v>3902-US 60 West</v>
          </cell>
          <cell r="R764" t="str">
            <v>100 Construction</v>
          </cell>
        </row>
        <row r="765">
          <cell r="I765" t="str">
            <v>3903-US 60 East Mall</v>
          </cell>
          <cell r="R765" t="str">
            <v>300 Material or equipment fault/failure</v>
          </cell>
        </row>
        <row r="766">
          <cell r="I766" t="str">
            <v>3903-US 60 East Mall</v>
          </cell>
          <cell r="R766" t="str">
            <v>630 Squirrel</v>
          </cell>
        </row>
        <row r="767">
          <cell r="I767" t="str">
            <v>3903-US 60 East Mall</v>
          </cell>
          <cell r="R767" t="str">
            <v>430 Tree failure from overhang or dead tree without ice/snow</v>
          </cell>
        </row>
        <row r="768">
          <cell r="I768" t="str">
            <v>3904-Roy Lee Rd</v>
          </cell>
          <cell r="R768" t="str">
            <v>630 Squirrel</v>
          </cell>
        </row>
        <row r="769">
          <cell r="I769" t="str">
            <v>3904-Roy Lee Rd</v>
          </cell>
          <cell r="R769" t="str">
            <v>999 Cause unknown</v>
          </cell>
        </row>
        <row r="770">
          <cell r="I770" t="str">
            <v>3904-Roy Lee Rd</v>
          </cell>
          <cell r="R770" t="str">
            <v>999 Cause unknown</v>
          </cell>
        </row>
        <row r="771">
          <cell r="I771" t="str">
            <v>3904-Roy Lee Rd</v>
          </cell>
          <cell r="R771" t="str">
            <v>700 Customer-caused</v>
          </cell>
        </row>
        <row r="772">
          <cell r="I772" t="str">
            <v>3904-Roy Lee Rd</v>
          </cell>
          <cell r="R772" t="str">
            <v>430 Tree failure from overhang or dead tree without ice/snow</v>
          </cell>
        </row>
        <row r="773">
          <cell r="I773" t="str">
            <v>3904-Roy Lee Rd</v>
          </cell>
          <cell r="R773" t="str">
            <v>999 Cause unknown</v>
          </cell>
        </row>
        <row r="774">
          <cell r="I774" t="str">
            <v>3904-Roy Lee Rd</v>
          </cell>
          <cell r="R774" t="str">
            <v>110 Maintenance</v>
          </cell>
        </row>
        <row r="775">
          <cell r="I775" t="str">
            <v>3904-Roy Lee Rd</v>
          </cell>
          <cell r="R775" t="str">
            <v>300 Material or equipment fault/failure</v>
          </cell>
        </row>
        <row r="776">
          <cell r="I776" t="str">
            <v>3904-Roy Lee Rd</v>
          </cell>
          <cell r="R776" t="str">
            <v>999 Cause unknown</v>
          </cell>
        </row>
        <row r="777">
          <cell r="I777" t="str">
            <v>3904-Roy Lee Rd</v>
          </cell>
          <cell r="R777" t="str">
            <v>710 Motor vehicle</v>
          </cell>
        </row>
        <row r="778">
          <cell r="I778" t="str">
            <v>3904-Roy Lee Rd</v>
          </cell>
          <cell r="R778" t="str">
            <v>430 Tree failure from overhang or dead tree without ice/snow</v>
          </cell>
        </row>
        <row r="779">
          <cell r="I779" t="str">
            <v>3904-Roy Lee Rd</v>
          </cell>
          <cell r="R779" t="str">
            <v>430 Tree failure from overhang or dead tree without ice/snow</v>
          </cell>
        </row>
        <row r="780">
          <cell r="I780" t="str">
            <v>3904-Roy Lee Rd</v>
          </cell>
          <cell r="R780" t="str">
            <v>540 Storm</v>
          </cell>
        </row>
        <row r="781">
          <cell r="I781" t="str">
            <v>3904-Roy Lee Rd</v>
          </cell>
          <cell r="R781" t="str">
            <v>630 Squirrel</v>
          </cell>
        </row>
        <row r="782">
          <cell r="I782" t="str">
            <v>3904-Roy Lee Rd</v>
          </cell>
          <cell r="R782" t="str">
            <v>630 Squirrel</v>
          </cell>
        </row>
        <row r="783">
          <cell r="I783" t="str">
            <v>3904-Roy Lee Rd</v>
          </cell>
          <cell r="R783" t="str">
            <v>790 Public, other</v>
          </cell>
        </row>
        <row r="784">
          <cell r="I784" t="str">
            <v>4901-Blandville</v>
          </cell>
          <cell r="R784" t="str">
            <v>110 Maintenance</v>
          </cell>
        </row>
        <row r="785">
          <cell r="I785" t="str">
            <v>4901-Blandville</v>
          </cell>
          <cell r="R785" t="str">
            <v>500 Lightning</v>
          </cell>
        </row>
        <row r="786">
          <cell r="I786" t="str">
            <v>4901-Blandville</v>
          </cell>
          <cell r="R786" t="str">
            <v>430 Tree failure from overhang or dead tree without ice/snow</v>
          </cell>
        </row>
        <row r="787">
          <cell r="I787" t="str">
            <v>4901-Blandville</v>
          </cell>
          <cell r="R787" t="str">
            <v>540 Storm</v>
          </cell>
        </row>
        <row r="788">
          <cell r="I788" t="str">
            <v>4901-Blandville</v>
          </cell>
          <cell r="R788" t="str">
            <v>540 Storm</v>
          </cell>
        </row>
        <row r="789">
          <cell r="I789" t="str">
            <v>4901-Blandville</v>
          </cell>
          <cell r="R789" t="str">
            <v>999 Cause unknown</v>
          </cell>
        </row>
        <row r="790">
          <cell r="I790" t="str">
            <v>4901-Blandville</v>
          </cell>
          <cell r="R790" t="str">
            <v>630 Squirrel</v>
          </cell>
        </row>
        <row r="791">
          <cell r="I791" t="str">
            <v>4901-Blandville</v>
          </cell>
          <cell r="R791" t="str">
            <v>430 Tree failure from overhang or dead tree without ice/snow</v>
          </cell>
        </row>
        <row r="792">
          <cell r="I792" t="str">
            <v>4902-Lovelaceville</v>
          </cell>
          <cell r="R792" t="str">
            <v>800 Other</v>
          </cell>
        </row>
        <row r="793">
          <cell r="I793" t="str">
            <v>4902-Lovelaceville</v>
          </cell>
          <cell r="R793" t="str">
            <v>630 Squirrel</v>
          </cell>
        </row>
        <row r="794">
          <cell r="I794" t="str">
            <v>4902-Lovelaceville</v>
          </cell>
          <cell r="R794" t="str">
            <v>500 Lightning</v>
          </cell>
        </row>
        <row r="795">
          <cell r="I795" t="str">
            <v>4902-Lovelaceville</v>
          </cell>
          <cell r="R795" t="str">
            <v>540 Storm</v>
          </cell>
        </row>
        <row r="796">
          <cell r="I796" t="str">
            <v>4902-Lovelaceville</v>
          </cell>
          <cell r="R796" t="str">
            <v>430 Tree failure from overhang or dead tree without ice/snow</v>
          </cell>
        </row>
        <row r="797">
          <cell r="I797" t="str">
            <v>4902-Lovelaceville</v>
          </cell>
          <cell r="R797" t="str">
            <v>430 Tree failure from overhang or dead tree without ice/snow</v>
          </cell>
        </row>
        <row r="798">
          <cell r="I798" t="str">
            <v>4902-Lovelaceville</v>
          </cell>
          <cell r="R798" t="str">
            <v>540 Storm</v>
          </cell>
        </row>
        <row r="799">
          <cell r="I799" t="str">
            <v>4902-Lovelaceville</v>
          </cell>
          <cell r="R799" t="str">
            <v>800 Other</v>
          </cell>
        </row>
        <row r="800">
          <cell r="I800" t="str">
            <v>4902-Lovelaceville</v>
          </cell>
          <cell r="R800" t="str">
            <v>630 Squirrel</v>
          </cell>
        </row>
        <row r="801">
          <cell r="I801" t="str">
            <v>4902-Lovelaceville</v>
          </cell>
          <cell r="R801" t="str">
            <v>999 Cause unknown</v>
          </cell>
        </row>
        <row r="802">
          <cell r="I802" t="str">
            <v>4902-Lovelaceville</v>
          </cell>
          <cell r="R802" t="str">
            <v>430 Tree failure from overhang or dead tree without ice/snow</v>
          </cell>
        </row>
        <row r="803">
          <cell r="I803" t="str">
            <v>4903-Cunningham</v>
          </cell>
          <cell r="R803" t="str">
            <v>999 Cause unknown</v>
          </cell>
        </row>
        <row r="804">
          <cell r="I804" t="str">
            <v>4903-Cunningham</v>
          </cell>
          <cell r="R804" t="str">
            <v>999 Cause unknown</v>
          </cell>
        </row>
        <row r="805">
          <cell r="I805" t="str">
            <v>4903-Cunningham</v>
          </cell>
          <cell r="R805" t="str">
            <v>700 Customer-caused</v>
          </cell>
        </row>
        <row r="806">
          <cell r="I806" t="str">
            <v>4903-Cunningham</v>
          </cell>
          <cell r="R806" t="str">
            <v>430 Tree failure from overhang or dead tree without ice/snow</v>
          </cell>
        </row>
        <row r="807">
          <cell r="I807" t="str">
            <v>4903-Cunningham</v>
          </cell>
          <cell r="R807" t="str">
            <v>600 Animal/bird</v>
          </cell>
        </row>
        <row r="808">
          <cell r="I808" t="str">
            <v>4903-Cunningham</v>
          </cell>
          <cell r="R808" t="str">
            <v>999 Cause unknown</v>
          </cell>
        </row>
        <row r="809">
          <cell r="I809" t="str">
            <v>4903-Cunningham</v>
          </cell>
          <cell r="R809" t="str">
            <v>300 Material or equipment fault/failure</v>
          </cell>
        </row>
        <row r="810">
          <cell r="I810" t="str">
            <v>4903-Cunningham</v>
          </cell>
          <cell r="R810" t="str">
            <v>500 Lightning</v>
          </cell>
        </row>
        <row r="811">
          <cell r="I811" t="str">
            <v>4903-Cunningham</v>
          </cell>
          <cell r="R811" t="str">
            <v>500 Lightning</v>
          </cell>
        </row>
        <row r="812">
          <cell r="I812" t="str">
            <v>4903-Cunningham</v>
          </cell>
          <cell r="R812" t="str">
            <v>999 Cause unknown</v>
          </cell>
        </row>
        <row r="813">
          <cell r="I813" t="str">
            <v>4903-Cunningham</v>
          </cell>
          <cell r="R813" t="str">
            <v>430 Tree failure from overhang or dead tree without ice/snow</v>
          </cell>
        </row>
        <row r="814">
          <cell r="I814" t="str">
            <v>4903-Cunningham</v>
          </cell>
          <cell r="R814" t="str">
            <v>999 Cause unknown</v>
          </cell>
        </row>
        <row r="815">
          <cell r="I815" t="str">
            <v>4903-Cunningham</v>
          </cell>
          <cell r="R815" t="str">
            <v>999 Cause unknown</v>
          </cell>
        </row>
        <row r="816">
          <cell r="I816" t="str">
            <v>4903-Cunningham</v>
          </cell>
          <cell r="R816" t="str">
            <v>100 Construction</v>
          </cell>
        </row>
        <row r="817">
          <cell r="I817" t="str">
            <v>4903-Cunningham</v>
          </cell>
          <cell r="R817" t="str">
            <v>630 Squirrel</v>
          </cell>
        </row>
        <row r="818">
          <cell r="I818" t="str">
            <v>4903-Cunningham</v>
          </cell>
          <cell r="R818" t="str">
            <v>999 Cause unknown</v>
          </cell>
        </row>
        <row r="819">
          <cell r="I819" t="str">
            <v>4903-Cunningham</v>
          </cell>
          <cell r="R819" t="str">
            <v>430 Tree failure from overhang or dead tree without ice/snow</v>
          </cell>
        </row>
        <row r="820">
          <cell r="I820" t="str">
            <v>4903-Cunningham</v>
          </cell>
          <cell r="R820" t="str">
            <v>430 Tree failure from overhang or dead tree without ice/snow</v>
          </cell>
        </row>
        <row r="821">
          <cell r="I821" t="str">
            <v>7914-Meredith Rd</v>
          </cell>
          <cell r="R821" t="str">
            <v>999 Cause unknown</v>
          </cell>
        </row>
        <row r="822">
          <cell r="I822" t="str">
            <v>7924-Maxon Rd</v>
          </cell>
          <cell r="R822" t="str">
            <v>300 Material or equipment fault/failure</v>
          </cell>
        </row>
        <row r="823">
          <cell r="I823" t="str">
            <v>7924-Maxon Rd</v>
          </cell>
          <cell r="R823" t="str">
            <v>630 Squirrel</v>
          </cell>
        </row>
        <row r="824">
          <cell r="I824" t="str">
            <v>7924-Maxon Rd</v>
          </cell>
          <cell r="R824" t="str">
            <v>430 Tree failure from overhang or dead tree without ice/snow</v>
          </cell>
        </row>
        <row r="825">
          <cell r="I825" t="str">
            <v>7924-Maxon Rd</v>
          </cell>
          <cell r="R825" t="str">
            <v>999 Cause unknown</v>
          </cell>
        </row>
        <row r="826">
          <cell r="I826" t="str">
            <v>7924-Maxon Rd</v>
          </cell>
          <cell r="R826" t="str">
            <v>110 Maintenance</v>
          </cell>
        </row>
        <row r="827">
          <cell r="I827" t="str">
            <v>7924-Maxon Rd</v>
          </cell>
          <cell r="R827" t="str">
            <v>110 Maintenance</v>
          </cell>
        </row>
        <row r="828">
          <cell r="I828" t="str">
            <v>7924-Maxon Rd</v>
          </cell>
          <cell r="R828" t="str">
            <v>430 Tree failure from overhang or dead tree without ice/snow</v>
          </cell>
        </row>
        <row r="829">
          <cell r="I829" t="str">
            <v>7924-Maxon Rd</v>
          </cell>
          <cell r="R829" t="str">
            <v>400 Decay/age of material/equipment</v>
          </cell>
        </row>
        <row r="830">
          <cell r="I830" t="str">
            <v>7924-Maxon Rd</v>
          </cell>
          <cell r="R830" t="str">
            <v>790 Public, other</v>
          </cell>
        </row>
        <row r="831">
          <cell r="I831" t="str">
            <v>7924-Maxon Rd</v>
          </cell>
          <cell r="R831" t="str">
            <v>999 Cause unknown</v>
          </cell>
        </row>
        <row r="832">
          <cell r="I832" t="str">
            <v/>
          </cell>
          <cell r="R832" t="str">
            <v>000 Power supply</v>
          </cell>
        </row>
        <row r="833">
          <cell r="I833" t="str">
            <v>4701-Hinkleville</v>
          </cell>
          <cell r="R833" t="str">
            <v>430 Tree failure from overhang or dead tree without ice/snow</v>
          </cell>
        </row>
        <row r="834">
          <cell r="I834" t="str">
            <v>4701-Hinkleville</v>
          </cell>
          <cell r="R834" t="str">
            <v>300 Material or equipment fault/failure</v>
          </cell>
        </row>
        <row r="835">
          <cell r="I835" t="str">
            <v>4701-Hinkleville</v>
          </cell>
          <cell r="R835" t="str">
            <v>300 Material or equipment fault/failure</v>
          </cell>
        </row>
        <row r="836">
          <cell r="I836" t="str">
            <v>4701-Hinkleville</v>
          </cell>
          <cell r="R836" t="str">
            <v>500 Lightning</v>
          </cell>
        </row>
        <row r="837">
          <cell r="I837" t="str">
            <v>4701-Hinkleville</v>
          </cell>
          <cell r="R837" t="str">
            <v>999 Cause unknown</v>
          </cell>
        </row>
        <row r="838">
          <cell r="I838" t="str">
            <v>4701-Hinkleville</v>
          </cell>
          <cell r="R838" t="str">
            <v>300 Material or equipment fault/failure</v>
          </cell>
        </row>
        <row r="839">
          <cell r="I839" t="str">
            <v>4701-Hinkleville</v>
          </cell>
          <cell r="R839" t="str">
            <v>999 Cause unknown</v>
          </cell>
        </row>
        <row r="840">
          <cell r="I840" t="str">
            <v>4701-Hinkleville</v>
          </cell>
          <cell r="R840" t="str">
            <v>630 Squirrel</v>
          </cell>
        </row>
        <row r="841">
          <cell r="I841" t="str">
            <v>4701-Hinkleville</v>
          </cell>
          <cell r="R841" t="str">
            <v>300 Material or equipment fault/failure</v>
          </cell>
        </row>
        <row r="842">
          <cell r="I842" t="str">
            <v>4701-Hinkleville</v>
          </cell>
          <cell r="R842" t="str">
            <v>430 Tree failure from overhang or dead tree without ice/snow</v>
          </cell>
        </row>
        <row r="843">
          <cell r="I843" t="str">
            <v>4701-Hinkleville</v>
          </cell>
          <cell r="R843" t="str">
            <v>420 Tree growth</v>
          </cell>
        </row>
        <row r="844">
          <cell r="I844" t="str">
            <v>4701-Hinkleville</v>
          </cell>
          <cell r="R844" t="str">
            <v>420 Tree growth</v>
          </cell>
        </row>
        <row r="845">
          <cell r="I845" t="str">
            <v>4701-Hinkleville</v>
          </cell>
          <cell r="R845" t="str">
            <v>999 Cause unknown</v>
          </cell>
        </row>
        <row r="846">
          <cell r="I846" t="str">
            <v>4701-Hinkleville</v>
          </cell>
          <cell r="R846" t="str">
            <v>600 Animal/bird</v>
          </cell>
        </row>
        <row r="847">
          <cell r="I847" t="str">
            <v>4701-Hinkleville</v>
          </cell>
          <cell r="R847" t="str">
            <v>600 Animal/bird</v>
          </cell>
        </row>
        <row r="848">
          <cell r="I848" t="str">
            <v>4701-Hinkleville</v>
          </cell>
          <cell r="R848" t="str">
            <v>540 Storm</v>
          </cell>
        </row>
        <row r="849">
          <cell r="I849" t="str">
            <v>4701-Hinkleville</v>
          </cell>
          <cell r="R849" t="str">
            <v>420 Tree growth</v>
          </cell>
        </row>
        <row r="850">
          <cell r="I850" t="str">
            <v>4701-Hinkleville</v>
          </cell>
          <cell r="R850" t="str">
            <v>999 Cause unknown</v>
          </cell>
        </row>
        <row r="851">
          <cell r="I851" t="str">
            <v>4702-US 286 East Gage</v>
          </cell>
          <cell r="R851" t="str">
            <v>999 Cause unknown</v>
          </cell>
        </row>
        <row r="852">
          <cell r="I852" t="str">
            <v>4702-US 286 East Gage</v>
          </cell>
          <cell r="R852" t="str">
            <v>430 Tree failure from overhang or dead tree without ice/snow</v>
          </cell>
        </row>
        <row r="853">
          <cell r="I853" t="str">
            <v>4702-US 286 East Gage</v>
          </cell>
          <cell r="R853" t="str">
            <v>500 Lightning</v>
          </cell>
        </row>
        <row r="854">
          <cell r="I854" t="str">
            <v>4702-US 286 East Gage</v>
          </cell>
          <cell r="R854" t="str">
            <v>300 Material or equipment fault/failure</v>
          </cell>
        </row>
        <row r="855">
          <cell r="I855" t="str">
            <v>4702-US 286 East Gage</v>
          </cell>
          <cell r="R855" t="str">
            <v>300 Material or equipment fault/failure</v>
          </cell>
        </row>
        <row r="856">
          <cell r="I856" t="str">
            <v>4702-US 286 East Gage</v>
          </cell>
          <cell r="R856" t="str">
            <v>430 Tree failure from overhang or dead tree without ice/snow</v>
          </cell>
        </row>
        <row r="857">
          <cell r="I857" t="str">
            <v>4702-US 286 East Gage</v>
          </cell>
          <cell r="R857" t="str">
            <v>500 Lightning</v>
          </cell>
        </row>
        <row r="858">
          <cell r="I858" t="str">
            <v>4702-US 286 East Gage</v>
          </cell>
          <cell r="R858" t="str">
            <v>540 Storm</v>
          </cell>
        </row>
        <row r="859">
          <cell r="I859" t="str">
            <v>4702-US 286 East Gage</v>
          </cell>
          <cell r="R859" t="str">
            <v>999 Cause unknown</v>
          </cell>
        </row>
        <row r="860">
          <cell r="I860" t="str">
            <v>4702-US 286 East Gage</v>
          </cell>
          <cell r="R860" t="str">
            <v>999 Cause unknown</v>
          </cell>
        </row>
        <row r="861">
          <cell r="I861" t="str">
            <v>4702-US 286 East Gage</v>
          </cell>
          <cell r="R861" t="str">
            <v>999 Cause unknown</v>
          </cell>
        </row>
        <row r="862">
          <cell r="I862" t="str">
            <v>4702-US 286 East Gage</v>
          </cell>
          <cell r="R862" t="str">
            <v>420 Tree growth</v>
          </cell>
        </row>
        <row r="863">
          <cell r="I863" t="str">
            <v>4702-US 286 East Gage</v>
          </cell>
          <cell r="R863" t="str">
            <v>800 Other</v>
          </cell>
        </row>
        <row r="864">
          <cell r="I864" t="str">
            <v>4703-Blandville</v>
          </cell>
          <cell r="R864" t="str">
            <v>999 Cause unknown</v>
          </cell>
        </row>
        <row r="865">
          <cell r="I865" t="str">
            <v>4703-Blandville</v>
          </cell>
          <cell r="R865" t="str">
            <v>300 Material or equipment fault/failure</v>
          </cell>
        </row>
        <row r="866">
          <cell r="I866" t="str">
            <v>4703-Blandville</v>
          </cell>
          <cell r="R866" t="str">
            <v>300 Material or equipment fault/failure</v>
          </cell>
        </row>
        <row r="867">
          <cell r="I867" t="str">
            <v>4703-Blandville</v>
          </cell>
          <cell r="R867" t="str">
            <v>430 Tree failure from overhang or dead tree without ice/snow</v>
          </cell>
        </row>
        <row r="868">
          <cell r="I868" t="str">
            <v>4703-Blandville</v>
          </cell>
          <cell r="R868" t="str">
            <v>300 Material or equipment fault/failure</v>
          </cell>
        </row>
        <row r="869">
          <cell r="I869" t="str">
            <v>4703-Blandville</v>
          </cell>
          <cell r="R869" t="str">
            <v>430 Tree failure from overhang or dead tree without ice/snow</v>
          </cell>
        </row>
        <row r="870">
          <cell r="I870" t="str">
            <v>4703-Blandville</v>
          </cell>
          <cell r="R870" t="str">
            <v>630 Squirrel</v>
          </cell>
        </row>
        <row r="871">
          <cell r="I871" t="str">
            <v>4703-Blandville</v>
          </cell>
          <cell r="R871" t="str">
            <v>500 Lightning</v>
          </cell>
        </row>
        <row r="872">
          <cell r="I872" t="str">
            <v>4703-Blandville</v>
          </cell>
          <cell r="R872" t="str">
            <v>430 Tree failure from overhang or dead tree without ice/snow</v>
          </cell>
        </row>
        <row r="873">
          <cell r="I873" t="str">
            <v>4703-Blandville</v>
          </cell>
          <cell r="R873" t="str">
            <v>999 Cause unknown</v>
          </cell>
        </row>
        <row r="874">
          <cell r="I874" t="str">
            <v>4703-Blandville</v>
          </cell>
          <cell r="R874" t="str">
            <v>999 Cause unknown</v>
          </cell>
        </row>
        <row r="875">
          <cell r="I875" t="str">
            <v>4703-Blandville</v>
          </cell>
          <cell r="R875" t="str">
            <v>430 Tree failure from overhang or dead tree without ice/snow</v>
          </cell>
        </row>
        <row r="876">
          <cell r="I876" t="str">
            <v>4703-Blandville</v>
          </cell>
          <cell r="R876" t="str">
            <v>110 Maintenance</v>
          </cell>
        </row>
        <row r="877">
          <cell r="I877" t="str">
            <v>4703-Blandville</v>
          </cell>
          <cell r="R877" t="str">
            <v>999 Cause unknown</v>
          </cell>
        </row>
        <row r="878">
          <cell r="I878" t="str">
            <v>4703-Blandville</v>
          </cell>
          <cell r="R878" t="str">
            <v>630 Squirrel</v>
          </cell>
        </row>
        <row r="879">
          <cell r="I879" t="str">
            <v>4703-Blandville</v>
          </cell>
          <cell r="R879" t="str">
            <v>430 Tree failure from overhang or dead tree without ice/snow</v>
          </cell>
        </row>
        <row r="880">
          <cell r="I880" t="str">
            <v>4703-Blandville</v>
          </cell>
          <cell r="R880" t="str">
            <v>430 Tree failure from overhang or dead tree without ice/snow</v>
          </cell>
        </row>
        <row r="881">
          <cell r="I881" t="str">
            <v>4703-Blandville</v>
          </cell>
          <cell r="R881" t="str">
            <v>100 Construction</v>
          </cell>
        </row>
        <row r="882">
          <cell r="I882" t="str">
            <v>4703-Blandville</v>
          </cell>
          <cell r="R882" t="str">
            <v>540 Storm</v>
          </cell>
        </row>
        <row r="883">
          <cell r="I883" t="str">
            <v>4703-Blandville</v>
          </cell>
          <cell r="R883" t="str">
            <v>540 Storm</v>
          </cell>
        </row>
        <row r="884">
          <cell r="I884" t="str">
            <v>4704-Wickliffe</v>
          </cell>
          <cell r="R884" t="str">
            <v>300 Material or equipment fault/failure</v>
          </cell>
        </row>
        <row r="885">
          <cell r="I885" t="str">
            <v>4704-Wickliffe</v>
          </cell>
          <cell r="R885" t="str">
            <v>500 Lightning</v>
          </cell>
        </row>
        <row r="886">
          <cell r="I886" t="str">
            <v>4704-Wickliffe</v>
          </cell>
          <cell r="R886" t="str">
            <v>700 Customer-caused</v>
          </cell>
        </row>
        <row r="887">
          <cell r="I887" t="str">
            <v>4704-Wickliffe</v>
          </cell>
          <cell r="R887" t="str">
            <v>300 Material or equipment fault/failure</v>
          </cell>
        </row>
        <row r="888">
          <cell r="I888" t="str">
            <v>4704-Wickliffe</v>
          </cell>
          <cell r="R888" t="str">
            <v>110 Maintenance</v>
          </cell>
        </row>
        <row r="889">
          <cell r="I889" t="str">
            <v>4704-Wickliffe</v>
          </cell>
          <cell r="R889" t="str">
            <v>430 Tree failure from overhang or dead tree without ice/snow</v>
          </cell>
        </row>
        <row r="890">
          <cell r="I890" t="str">
            <v>4704-Wickliffe</v>
          </cell>
          <cell r="R890" t="str">
            <v>430 Tree failure from overhang or dead tree without ice/snow</v>
          </cell>
        </row>
        <row r="891">
          <cell r="I891" t="str">
            <v>4704-Wickliffe</v>
          </cell>
          <cell r="R891" t="str">
            <v>999 Cause unknown</v>
          </cell>
        </row>
        <row r="892">
          <cell r="I892" t="str">
            <v>4704-Wickliffe</v>
          </cell>
          <cell r="R892" t="str">
            <v>500 Lightning</v>
          </cell>
        </row>
        <row r="893">
          <cell r="I893" t="str">
            <v>4704-Wickliffe</v>
          </cell>
          <cell r="R893" t="str">
            <v>540 Storm</v>
          </cell>
        </row>
        <row r="894">
          <cell r="I894" t="str">
            <v>4704-Wickliffe</v>
          </cell>
          <cell r="R894" t="str">
            <v>999 Cause unknown</v>
          </cell>
        </row>
        <row r="895">
          <cell r="I895" t="str">
            <v>4704-Wickliffe</v>
          </cell>
          <cell r="R895" t="str">
            <v>540 Storm</v>
          </cell>
        </row>
        <row r="896">
          <cell r="I896" t="str">
            <v>4704-Wickliffe</v>
          </cell>
          <cell r="R896" t="str">
            <v>999 Cause unknown</v>
          </cell>
        </row>
        <row r="897">
          <cell r="I897" t="str">
            <v>4704-Wickliffe</v>
          </cell>
          <cell r="R897" t="str">
            <v>630 Squirrel</v>
          </cell>
        </row>
        <row r="898">
          <cell r="I898" t="str">
            <v>4704-Wickliffe</v>
          </cell>
          <cell r="R898" t="str">
            <v>430 Tree failure from overhang or dead tree without ice/snow</v>
          </cell>
        </row>
        <row r="899">
          <cell r="I899" t="str">
            <v>4704-Wickliffe</v>
          </cell>
          <cell r="R899" t="str">
            <v>420 Tree growth</v>
          </cell>
        </row>
        <row r="900">
          <cell r="I900" t="str">
            <v>4705-Slater</v>
          </cell>
          <cell r="R900" t="str">
            <v>420 Tree growth</v>
          </cell>
        </row>
        <row r="901">
          <cell r="I901" t="str">
            <v>4705-Slater</v>
          </cell>
          <cell r="R901" t="str">
            <v>999 Cause unknown</v>
          </cell>
        </row>
        <row r="902">
          <cell r="I902" t="str">
            <v>4705-Slater</v>
          </cell>
          <cell r="R902" t="str">
            <v>300 Material or equipment fault/failure</v>
          </cell>
        </row>
        <row r="903">
          <cell r="I903" t="str">
            <v>4705-Slater</v>
          </cell>
          <cell r="R903" t="str">
            <v>440 Trees with ice/snow</v>
          </cell>
        </row>
        <row r="904">
          <cell r="I904" t="str">
            <v>4705-Slater</v>
          </cell>
          <cell r="R904" t="str">
            <v>440 Trees with ice/snow</v>
          </cell>
        </row>
        <row r="905">
          <cell r="I905" t="str">
            <v>4705-Slater</v>
          </cell>
          <cell r="R905" t="str">
            <v>300 Material or equipment fault/failure</v>
          </cell>
        </row>
        <row r="906">
          <cell r="I906" t="str">
            <v>4705-Slater</v>
          </cell>
          <cell r="R906" t="str">
            <v>100 Construction</v>
          </cell>
        </row>
        <row r="907">
          <cell r="I907" t="str">
            <v>4705-Slater</v>
          </cell>
          <cell r="R907" t="str">
            <v>430 Tree failure from overhang or dead tree without ice/snow</v>
          </cell>
        </row>
        <row r="908">
          <cell r="I908" t="str">
            <v>4705-Slater</v>
          </cell>
          <cell r="R908" t="str">
            <v>300 Material or equipment fault/failure</v>
          </cell>
        </row>
        <row r="909">
          <cell r="I909" t="str">
            <v>4705-Slater</v>
          </cell>
          <cell r="R909" t="str">
            <v>110 Maintenance</v>
          </cell>
        </row>
        <row r="910">
          <cell r="I910" t="str">
            <v>4705-Slater</v>
          </cell>
          <cell r="R910" t="str">
            <v>300 Material or equipment fault/failure</v>
          </cell>
        </row>
        <row r="911">
          <cell r="I911" t="str">
            <v>4705-Slater</v>
          </cell>
          <cell r="R911" t="str">
            <v>540 Storm</v>
          </cell>
        </row>
        <row r="912">
          <cell r="I912" t="str">
            <v>4705-Slater</v>
          </cell>
          <cell r="R912" t="str">
            <v>540 Storm</v>
          </cell>
        </row>
        <row r="913">
          <cell r="I913" t="str">
            <v>4705-Slater</v>
          </cell>
          <cell r="R913" t="str">
            <v>600 Animal/bird</v>
          </cell>
        </row>
        <row r="914">
          <cell r="I914" t="str">
            <v>4705-Slater</v>
          </cell>
          <cell r="R914" t="str">
            <v>430 Tree failure from overhang or dead tree without ice/snow</v>
          </cell>
        </row>
        <row r="915">
          <cell r="I915" t="str">
            <v>4705-Slater</v>
          </cell>
          <cell r="R915" t="str">
            <v>540 Storm</v>
          </cell>
        </row>
        <row r="916">
          <cell r="I916" t="str">
            <v>4705-Slater</v>
          </cell>
          <cell r="R916" t="str">
            <v>430 Tree failure from overhang or dead tree without ice/snow</v>
          </cell>
        </row>
        <row r="917">
          <cell r="I917" t="str">
            <v>4705-Slater</v>
          </cell>
          <cell r="R917" t="str">
            <v>300 Material or equipment fault/failure</v>
          </cell>
        </row>
        <row r="918">
          <cell r="I918" t="str">
            <v>4705-Slater</v>
          </cell>
          <cell r="R918" t="str">
            <v>110 Maintenance</v>
          </cell>
        </row>
        <row r="919">
          <cell r="I919" t="str">
            <v>4705-Slater</v>
          </cell>
          <cell r="R919" t="str">
            <v>540 Storm</v>
          </cell>
        </row>
        <row r="920">
          <cell r="I920" t="str">
            <v>4705-Slater</v>
          </cell>
          <cell r="R920" t="str">
            <v>300 Material or equipment fault/failure</v>
          </cell>
        </row>
        <row r="921">
          <cell r="I921" t="str">
            <v>7401-Info Age Park</v>
          </cell>
          <cell r="R921" t="str">
            <v>790 Public, other</v>
          </cell>
        </row>
        <row r="922">
          <cell r="I922" t="str">
            <v>7401-Info Age Park</v>
          </cell>
          <cell r="R922" t="str">
            <v>630 Squirrel</v>
          </cell>
        </row>
        <row r="923">
          <cell r="I923" t="str">
            <v>7401-Info Age Park</v>
          </cell>
          <cell r="R923" t="str">
            <v>630 Squirrel</v>
          </cell>
        </row>
        <row r="924">
          <cell r="I924" t="str">
            <v>7401-Info Age Park</v>
          </cell>
          <cell r="R924" t="str">
            <v>540 Storm</v>
          </cell>
        </row>
        <row r="925">
          <cell r="I925" t="str">
            <v>7401-Info Age Park</v>
          </cell>
          <cell r="R925" t="str">
            <v>630 Squirrel</v>
          </cell>
        </row>
        <row r="926">
          <cell r="I926" t="str">
            <v>7402-Highland Ch Rd</v>
          </cell>
          <cell r="R926" t="str">
            <v>110 Maintenance</v>
          </cell>
        </row>
        <row r="927">
          <cell r="I927" t="str">
            <v>7402-Highland Ch Rd</v>
          </cell>
          <cell r="R927" t="str">
            <v>630 Squirrel</v>
          </cell>
        </row>
        <row r="928">
          <cell r="I928" t="str">
            <v>7402-Highland Ch Rd</v>
          </cell>
          <cell r="R928" t="str">
            <v>630 Squirrel</v>
          </cell>
        </row>
        <row r="929">
          <cell r="I929" t="str">
            <v>7402-Highland Ch Rd</v>
          </cell>
          <cell r="R929" t="str">
            <v>700 Customer-caused</v>
          </cell>
        </row>
        <row r="930">
          <cell r="I930" t="str">
            <v>7402-Highland Ch Rd</v>
          </cell>
          <cell r="R930" t="str">
            <v>630 Squirrel</v>
          </cell>
        </row>
        <row r="931">
          <cell r="I931" t="str">
            <v>7402-Highland Ch Rd</v>
          </cell>
          <cell r="R931" t="str">
            <v>630 Squirrel</v>
          </cell>
        </row>
        <row r="932">
          <cell r="I932" t="str">
            <v>7402-Highland Ch Rd</v>
          </cell>
          <cell r="R932" t="str">
            <v>300 Material or equipment fault/failure</v>
          </cell>
        </row>
        <row r="933">
          <cell r="I933" t="str">
            <v>7402-Highland Ch Rd</v>
          </cell>
          <cell r="R933" t="str">
            <v>430 Tree failure from overhang or dead tree without ice/snow</v>
          </cell>
        </row>
        <row r="934">
          <cell r="I934" t="str">
            <v>7402-Highland Ch Rd</v>
          </cell>
          <cell r="R934" t="str">
            <v>430 Tree failure from overhang or dead tree without ice/snow</v>
          </cell>
        </row>
        <row r="935">
          <cell r="I935" t="str">
            <v>7402-Highland Ch Rd</v>
          </cell>
          <cell r="R935" t="str">
            <v>430 Tree failure from overhang or dead tree without ice/snow</v>
          </cell>
        </row>
        <row r="936">
          <cell r="I936" t="str">
            <v>7402-Highland Ch Rd</v>
          </cell>
          <cell r="R936" t="str">
            <v>999 Cause unknown</v>
          </cell>
        </row>
        <row r="937">
          <cell r="I937" t="str">
            <v>7402-Highland Ch Rd</v>
          </cell>
          <cell r="R937" t="str">
            <v>999 Cause unknown</v>
          </cell>
        </row>
        <row r="938">
          <cell r="I938" t="str">
            <v>7402-Highland Ch Rd</v>
          </cell>
          <cell r="R938" t="str">
            <v>540 Storm</v>
          </cell>
        </row>
        <row r="939">
          <cell r="I939" t="str">
            <v>5401-Hwy 95</v>
          </cell>
          <cell r="R939" t="str">
            <v>110 Maintenance</v>
          </cell>
        </row>
        <row r="940">
          <cell r="I940" t="str">
            <v>5401-Hwy 95</v>
          </cell>
          <cell r="R940" t="str">
            <v>110 Maintenance</v>
          </cell>
        </row>
        <row r="941">
          <cell r="I941" t="str">
            <v>5401-Hwy 95</v>
          </cell>
          <cell r="R941" t="str">
            <v>430 Tree failure from overhang or dead tree without ice/snow</v>
          </cell>
        </row>
        <row r="942">
          <cell r="I942" t="str">
            <v>5401-Hwy 95</v>
          </cell>
          <cell r="R942" t="str">
            <v>110 Maintenance</v>
          </cell>
        </row>
        <row r="943">
          <cell r="I943" t="str">
            <v>5401-Hwy 95</v>
          </cell>
          <cell r="R943" t="str">
            <v>740 Public cuts tree</v>
          </cell>
        </row>
        <row r="944">
          <cell r="I944" t="str">
            <v>5401-Hwy 95</v>
          </cell>
          <cell r="R944" t="str">
            <v>500 Lightning</v>
          </cell>
        </row>
        <row r="945">
          <cell r="I945" t="str">
            <v>5401-Hwy 95</v>
          </cell>
          <cell r="R945" t="str">
            <v>490 Maintenance, other</v>
          </cell>
        </row>
        <row r="946">
          <cell r="I946" t="str">
            <v>5401-Hwy 95</v>
          </cell>
          <cell r="R946" t="str">
            <v>600 Animal/bird</v>
          </cell>
        </row>
        <row r="947">
          <cell r="I947" t="str">
            <v>5401-Hwy 95</v>
          </cell>
          <cell r="R947" t="str">
            <v>430 Tree failure from overhang or dead tree without ice/snow</v>
          </cell>
        </row>
        <row r="948">
          <cell r="I948" t="str">
            <v>5401-Hwy 95</v>
          </cell>
          <cell r="R948" t="str">
            <v>430 Tree failure from overhang or dead tree without ice/snow</v>
          </cell>
        </row>
        <row r="949">
          <cell r="I949" t="str">
            <v>5401-Hwy 95</v>
          </cell>
          <cell r="R949" t="str">
            <v>540 Storm</v>
          </cell>
        </row>
        <row r="950">
          <cell r="I950" t="str">
            <v>5401-Hwy 95</v>
          </cell>
          <cell r="R950" t="str">
            <v>490 Maintenance, other</v>
          </cell>
        </row>
        <row r="951">
          <cell r="I951" t="str">
            <v>5401-Hwy 95</v>
          </cell>
          <cell r="R951" t="str">
            <v>999 Cause unknown</v>
          </cell>
        </row>
        <row r="952">
          <cell r="I952" t="str">
            <v>5401-Hwy 95</v>
          </cell>
          <cell r="R952" t="str">
            <v>490 Maintenance, other</v>
          </cell>
        </row>
        <row r="953">
          <cell r="I953" t="str">
            <v>5401-Hwy 95</v>
          </cell>
          <cell r="R953" t="str">
            <v>630 Squirrel</v>
          </cell>
        </row>
        <row r="954">
          <cell r="I954" t="str">
            <v>5401-Hwy 95</v>
          </cell>
          <cell r="R954" t="str">
            <v>360 Other equipment installation/design</v>
          </cell>
        </row>
        <row r="955">
          <cell r="I955" t="str">
            <v>5401-Hwy 95</v>
          </cell>
          <cell r="R955" t="str">
            <v>430 Tree failure from overhang or dead tree without ice/snow</v>
          </cell>
        </row>
        <row r="956">
          <cell r="I956" t="str">
            <v>5402-Draffenville</v>
          </cell>
          <cell r="R956" t="str">
            <v>110 Maintenance</v>
          </cell>
        </row>
        <row r="957">
          <cell r="I957" t="str">
            <v>5403-Palma</v>
          </cell>
          <cell r="R957" t="str">
            <v>110 Maintenance</v>
          </cell>
        </row>
        <row r="958">
          <cell r="I958" t="str">
            <v>5403-Palma</v>
          </cell>
          <cell r="R958" t="str">
            <v>630 Squirrel</v>
          </cell>
        </row>
        <row r="959">
          <cell r="I959" t="str">
            <v>5403-Palma</v>
          </cell>
          <cell r="R959" t="str">
            <v>630 Squirrel</v>
          </cell>
        </row>
        <row r="960">
          <cell r="I960" t="str">
            <v>5403-Palma</v>
          </cell>
          <cell r="R960" t="str">
            <v>630 Squirrel</v>
          </cell>
        </row>
        <row r="961">
          <cell r="I961" t="str">
            <v>5403-Palma</v>
          </cell>
          <cell r="R961" t="str">
            <v>110 Maintenance</v>
          </cell>
        </row>
        <row r="962">
          <cell r="I962" t="str">
            <v>5403-Palma</v>
          </cell>
          <cell r="R962" t="str">
            <v>110 Maintenance</v>
          </cell>
        </row>
        <row r="963">
          <cell r="I963" t="str">
            <v>5403-Palma</v>
          </cell>
          <cell r="R963" t="str">
            <v>110 Maintenance</v>
          </cell>
        </row>
        <row r="964">
          <cell r="I964" t="str">
            <v>5403-Palma</v>
          </cell>
          <cell r="R964" t="str">
            <v>630 Squirrel</v>
          </cell>
        </row>
        <row r="965">
          <cell r="I965" t="str">
            <v>5403-Palma</v>
          </cell>
          <cell r="R965" t="str">
            <v>999 Cause unknown</v>
          </cell>
        </row>
        <row r="966">
          <cell r="I966" t="str">
            <v>5403-Palma</v>
          </cell>
          <cell r="R966" t="str">
            <v>630 Squirrel</v>
          </cell>
        </row>
        <row r="967">
          <cell r="I967" t="str">
            <v>5403-Palma</v>
          </cell>
          <cell r="R967" t="str">
            <v>700 Customer-caused</v>
          </cell>
        </row>
        <row r="968">
          <cell r="I968" t="str">
            <v>5403-Palma</v>
          </cell>
          <cell r="R968" t="str">
            <v>630 Squirrel</v>
          </cell>
        </row>
        <row r="969">
          <cell r="I969" t="str">
            <v>5403-Palma</v>
          </cell>
          <cell r="R969" t="str">
            <v>630 Squirrel</v>
          </cell>
        </row>
        <row r="970">
          <cell r="I970" t="str">
            <v>5403-Palma</v>
          </cell>
          <cell r="R970" t="str">
            <v>999 Cause unknown</v>
          </cell>
        </row>
        <row r="971">
          <cell r="I971" t="str">
            <v>5403-Palma</v>
          </cell>
          <cell r="R971" t="str">
            <v>300 Material or equipment fault/failure</v>
          </cell>
        </row>
        <row r="972">
          <cell r="I972" t="str">
            <v>5403-Palma</v>
          </cell>
          <cell r="R972" t="str">
            <v>630 Squirrel</v>
          </cell>
        </row>
        <row r="973">
          <cell r="I973" t="str">
            <v>5403-Palma</v>
          </cell>
          <cell r="R973" t="str">
            <v>999 Cause unknown</v>
          </cell>
        </row>
        <row r="974">
          <cell r="I974" t="str">
            <v>5403-Palma</v>
          </cell>
          <cell r="R974" t="str">
            <v>999 Cause unknown</v>
          </cell>
        </row>
        <row r="975">
          <cell r="I975" t="str">
            <v>5403-Palma</v>
          </cell>
          <cell r="R975" t="str">
            <v>999 Cause unknown</v>
          </cell>
        </row>
        <row r="976">
          <cell r="I976" t="str">
            <v>5403-Palma</v>
          </cell>
          <cell r="R976" t="str">
            <v>500 Lightning</v>
          </cell>
        </row>
        <row r="977">
          <cell r="I977" t="str">
            <v>5403-Palma</v>
          </cell>
          <cell r="R977" t="str">
            <v>300 Material or equipment fault/failure</v>
          </cell>
        </row>
        <row r="978">
          <cell r="I978" t="str">
            <v>5403-Palma</v>
          </cell>
          <cell r="R978" t="str">
            <v>300 Material or equipment fault/failure</v>
          </cell>
        </row>
        <row r="979">
          <cell r="I979" t="str">
            <v>5403-Palma</v>
          </cell>
          <cell r="R979" t="str">
            <v>110 Maintenance</v>
          </cell>
        </row>
        <row r="980">
          <cell r="I980" t="str">
            <v>5403-Palma</v>
          </cell>
          <cell r="R980" t="str">
            <v>630 Squirrel</v>
          </cell>
        </row>
        <row r="981">
          <cell r="I981" t="str">
            <v>5403-Palma</v>
          </cell>
          <cell r="R981" t="str">
            <v>430 Tree failure from overhang or dead tree without ice/snow</v>
          </cell>
        </row>
        <row r="982">
          <cell r="I982" t="str">
            <v>5403-Palma</v>
          </cell>
          <cell r="R982" t="str">
            <v>999 Cause unknown</v>
          </cell>
        </row>
        <row r="983">
          <cell r="I983" t="str">
            <v>5403-Palma</v>
          </cell>
          <cell r="R983" t="str">
            <v>999 Cause unknown</v>
          </cell>
        </row>
        <row r="984">
          <cell r="I984" t="str">
            <v/>
          </cell>
          <cell r="R984" t="str">
            <v>000 Power supply</v>
          </cell>
        </row>
        <row r="985">
          <cell r="I985" t="str">
            <v>7802-Possum Trot</v>
          </cell>
          <cell r="R985" t="str">
            <v>630 Squirrel</v>
          </cell>
        </row>
        <row r="986">
          <cell r="I986" t="str">
            <v>7802-Possum Trot</v>
          </cell>
          <cell r="R986" t="str">
            <v>110 Maintenance</v>
          </cell>
        </row>
        <row r="987">
          <cell r="I987" t="str">
            <v>7802-Possum Trot</v>
          </cell>
          <cell r="R987" t="str">
            <v>500 Lightning</v>
          </cell>
        </row>
        <row r="988">
          <cell r="I988" t="str">
            <v>7802-Possum Trot</v>
          </cell>
          <cell r="R988" t="str">
            <v>430 Tree failure from overhang or dead tree without ice/snow</v>
          </cell>
        </row>
        <row r="989">
          <cell r="I989" t="str">
            <v>7802-Possum Trot</v>
          </cell>
          <cell r="R989" t="str">
            <v>630 Squirrel</v>
          </cell>
        </row>
        <row r="990">
          <cell r="I990" t="str">
            <v>7802-Possum Trot</v>
          </cell>
          <cell r="R990" t="str">
            <v>400 Decay/age of material/equipment</v>
          </cell>
        </row>
        <row r="991">
          <cell r="I991" t="str">
            <v>7802-Possum Trot</v>
          </cell>
          <cell r="R991" t="str">
            <v>800 Other</v>
          </cell>
        </row>
        <row r="992">
          <cell r="I992" t="str">
            <v>7802-Possum Trot</v>
          </cell>
          <cell r="R992" t="str">
            <v>700 Customer-caused</v>
          </cell>
        </row>
        <row r="993">
          <cell r="I993" t="str">
            <v>7802-Possum Trot</v>
          </cell>
          <cell r="R993" t="str">
            <v>540 Storm</v>
          </cell>
        </row>
        <row r="994">
          <cell r="I994" t="str">
            <v>7802-Possum Trot</v>
          </cell>
          <cell r="R994" t="str">
            <v>999 Cause unknown</v>
          </cell>
        </row>
        <row r="995">
          <cell r="I995" t="str">
            <v>7802-Possum Trot</v>
          </cell>
          <cell r="R995" t="str">
            <v>110 Maintenance</v>
          </cell>
        </row>
        <row r="996">
          <cell r="I996" t="str">
            <v>7802-Possum Trot</v>
          </cell>
          <cell r="R996" t="str">
            <v>999 Cause unknown</v>
          </cell>
        </row>
        <row r="997">
          <cell r="I997" t="str">
            <v>7802-Possum Trot</v>
          </cell>
          <cell r="R997" t="str">
            <v>630 Squirrel</v>
          </cell>
        </row>
        <row r="998">
          <cell r="I998" t="str">
            <v>7802-Possum Trot</v>
          </cell>
          <cell r="R998" t="str">
            <v>999 Cause unknown</v>
          </cell>
        </row>
        <row r="999">
          <cell r="I999" t="str">
            <v>7802-Possum Trot</v>
          </cell>
          <cell r="R999" t="str">
            <v>430 Tree failure from overhang or dead tree without ice/snow</v>
          </cell>
        </row>
        <row r="1000">
          <cell r="I1000" t="str">
            <v>7802-Possum Trot</v>
          </cell>
          <cell r="R1000" t="str">
            <v>690 Animal, other</v>
          </cell>
        </row>
        <row r="1001">
          <cell r="I1001" t="str">
            <v>7802-Possum Trot</v>
          </cell>
          <cell r="R1001" t="str">
            <v>999 Cause unknown</v>
          </cell>
        </row>
        <row r="1002">
          <cell r="I1002" t="str">
            <v>7802-Possum Trot</v>
          </cell>
          <cell r="R1002" t="str">
            <v>630 Squirrel</v>
          </cell>
        </row>
        <row r="1003">
          <cell r="I1003" t="str">
            <v>7802-Possum Trot</v>
          </cell>
          <cell r="R1003" t="str">
            <v>300 Material or equipment fault/failure</v>
          </cell>
        </row>
        <row r="1004">
          <cell r="I1004" t="str">
            <v>7802-Possum Trot</v>
          </cell>
          <cell r="R1004" t="str">
            <v>630 Squirrel</v>
          </cell>
        </row>
        <row r="1005">
          <cell r="I1005" t="str">
            <v>7802-Possum Trot</v>
          </cell>
          <cell r="R1005" t="str">
            <v>999 Cause unknown</v>
          </cell>
        </row>
        <row r="1006">
          <cell r="I1006" t="str">
            <v>7802-Possum Trot</v>
          </cell>
          <cell r="R1006" t="str">
            <v>999 Cause unknown</v>
          </cell>
        </row>
        <row r="1007">
          <cell r="I1007" t="str">
            <v>7802-Possum Trot</v>
          </cell>
          <cell r="R1007" t="str">
            <v>430 Tree failure from overhang or dead tree without ice/snow</v>
          </cell>
        </row>
        <row r="1008">
          <cell r="I1008" t="str">
            <v>7803-Hwy 95</v>
          </cell>
          <cell r="R1008" t="str">
            <v>300 Material or equipment fault/failure</v>
          </cell>
        </row>
        <row r="1009">
          <cell r="I1009" t="str">
            <v>7803-Hwy 95</v>
          </cell>
          <cell r="R1009" t="str">
            <v>300 Material or equipment fault/failure</v>
          </cell>
        </row>
        <row r="1010">
          <cell r="I1010" t="str">
            <v>7803-Hwy 95</v>
          </cell>
          <cell r="R1010" t="str">
            <v>300 Material or equipment fault/failure</v>
          </cell>
        </row>
        <row r="1011">
          <cell r="I1011" t="str">
            <v>7803-Hwy 95</v>
          </cell>
          <cell r="R1011" t="str">
            <v>999 Cause unknown</v>
          </cell>
        </row>
        <row r="1012">
          <cell r="I1012" t="str">
            <v>7803-Hwy 95</v>
          </cell>
          <cell r="R1012" t="str">
            <v>430 Tree failure from overhang or dead tree without ice/snow</v>
          </cell>
        </row>
        <row r="1013">
          <cell r="I1013" t="str">
            <v>7803-Hwy 95</v>
          </cell>
          <cell r="R1013" t="str">
            <v>420 Tree growth</v>
          </cell>
        </row>
        <row r="1014">
          <cell r="I1014" t="str">
            <v>7803-Hwy 95</v>
          </cell>
          <cell r="R1014" t="str">
            <v>800 Other</v>
          </cell>
        </row>
        <row r="1015">
          <cell r="I1015" t="str">
            <v>7803-Hwy 95</v>
          </cell>
          <cell r="R1015" t="str">
            <v>700 Customer-caused</v>
          </cell>
        </row>
        <row r="1016">
          <cell r="I1016" t="str">
            <v>7803-Hwy 95</v>
          </cell>
          <cell r="R1016" t="str">
            <v>630 Squirrel</v>
          </cell>
        </row>
        <row r="1017">
          <cell r="I1017" t="str">
            <v>7803-Hwy 95</v>
          </cell>
          <cell r="R1017" t="str">
            <v>630 Squirrel</v>
          </cell>
        </row>
        <row r="1018">
          <cell r="I1018" t="str">
            <v>7803-Hwy 95</v>
          </cell>
          <cell r="R1018" t="str">
            <v>999 Cause unknown</v>
          </cell>
        </row>
        <row r="1019">
          <cell r="I1019" t="str">
            <v>7805-Industrial Loop</v>
          </cell>
          <cell r="R1019" t="str">
            <v>110 Maintenance</v>
          </cell>
        </row>
        <row r="1020">
          <cell r="I1020" t="str">
            <v>7805-Industrial Loop</v>
          </cell>
          <cell r="R1020" t="str">
            <v>110 Maintenance</v>
          </cell>
        </row>
        <row r="1021">
          <cell r="I1021" t="str">
            <v>7805-Industrial Loop</v>
          </cell>
          <cell r="R1021" t="str">
            <v>110 Maintenance</v>
          </cell>
        </row>
        <row r="1022">
          <cell r="I1022" t="str">
            <v>7805-Industrial Loop</v>
          </cell>
          <cell r="R1022" t="str">
            <v>999 Cause unknown</v>
          </cell>
        </row>
        <row r="1023">
          <cell r="I1023" t="str">
            <v>7805-Industrial Loop</v>
          </cell>
          <cell r="R1023" t="str">
            <v>300 Material or equipment fault/failure</v>
          </cell>
        </row>
        <row r="1024">
          <cell r="I1024" t="str">
            <v>7805-Industrial Loop</v>
          </cell>
          <cell r="R1024" t="str">
            <v>790 Public, other</v>
          </cell>
        </row>
        <row r="1025">
          <cell r="I1025" t="str">
            <v>7805-Industrial Loop</v>
          </cell>
          <cell r="R1025" t="str">
            <v>600 Animal/bird</v>
          </cell>
        </row>
        <row r="1026">
          <cell r="I1026" t="str">
            <v>7805-Industrial Loop</v>
          </cell>
          <cell r="R1026" t="str">
            <v>999 Cause unknown</v>
          </cell>
        </row>
        <row r="1027">
          <cell r="I1027" t="str">
            <v>7805-Industrial Loop</v>
          </cell>
          <cell r="R1027" t="str">
            <v>430 Tree failure from overhang or dead tree without ice/snow</v>
          </cell>
        </row>
        <row r="1028">
          <cell r="I1028" t="str">
            <v>1901-Monkeys Eyebrow</v>
          </cell>
          <cell r="R1028" t="str">
            <v>999 Cause unknown</v>
          </cell>
        </row>
        <row r="1029">
          <cell r="I1029" t="str">
            <v>1901-Monkeys Eyebrow</v>
          </cell>
          <cell r="R1029" t="str">
            <v>700 Customer-caused</v>
          </cell>
        </row>
        <row r="1030">
          <cell r="I1030" t="str">
            <v>1901-Monkeys Eyebrow</v>
          </cell>
          <cell r="R1030" t="str">
            <v>430 Tree failure from overhang or dead tree without ice/snow</v>
          </cell>
        </row>
        <row r="1031">
          <cell r="I1031" t="str">
            <v>1901-Monkeys Eyebrow</v>
          </cell>
          <cell r="R1031" t="str">
            <v>630 Squirrel</v>
          </cell>
        </row>
        <row r="1032">
          <cell r="I1032" t="str">
            <v>1901-Monkeys Eyebrow</v>
          </cell>
          <cell r="R1032" t="str">
            <v>540 Storm</v>
          </cell>
        </row>
        <row r="1033">
          <cell r="I1033" t="str">
            <v>1901-Monkeys Eyebrow</v>
          </cell>
          <cell r="R1033" t="str">
            <v>340 Overload</v>
          </cell>
        </row>
        <row r="1034">
          <cell r="I1034" t="str">
            <v>1901-Monkeys Eyebrow</v>
          </cell>
          <cell r="R1034" t="str">
            <v>430 Tree failure from overhang or dead tree without ice/snow</v>
          </cell>
        </row>
        <row r="1035">
          <cell r="I1035" t="str">
            <v>1901-Monkeys Eyebrow</v>
          </cell>
          <cell r="R1035" t="str">
            <v>300 Material or equipment fault/failure</v>
          </cell>
        </row>
        <row r="1036">
          <cell r="I1036" t="str">
            <v>1901-Monkeys Eyebrow</v>
          </cell>
          <cell r="R1036" t="str">
            <v>700 Customer-caused</v>
          </cell>
        </row>
        <row r="1037">
          <cell r="I1037" t="str">
            <v>1901-Monkeys Eyebrow</v>
          </cell>
          <cell r="R1037" t="str">
            <v>300 Material or equipment fault/failure</v>
          </cell>
        </row>
        <row r="1038">
          <cell r="I1038" t="str">
            <v>1901-Monkeys Eyebrow</v>
          </cell>
          <cell r="R1038" t="str">
            <v>590 Weather, other</v>
          </cell>
        </row>
        <row r="1039">
          <cell r="I1039" t="str">
            <v>1901-Monkeys Eyebrow</v>
          </cell>
          <cell r="R1039" t="str">
            <v>999 Cause unknown</v>
          </cell>
        </row>
        <row r="1040">
          <cell r="I1040" t="str">
            <v>1902-Ragland</v>
          </cell>
          <cell r="R1040" t="str">
            <v>430 Tree failure from overhang or dead tree without ice/snow</v>
          </cell>
        </row>
        <row r="1041">
          <cell r="I1041" t="str">
            <v>1902-Ragland</v>
          </cell>
          <cell r="R1041" t="str">
            <v>999 Cause unknown</v>
          </cell>
        </row>
        <row r="1042">
          <cell r="I1042" t="str">
            <v>1902-Ragland</v>
          </cell>
          <cell r="R1042" t="str">
            <v>690 Animal, other</v>
          </cell>
        </row>
        <row r="1043">
          <cell r="I1043" t="str">
            <v>1902-Ragland</v>
          </cell>
          <cell r="R1043" t="str">
            <v>630 Squirrel</v>
          </cell>
        </row>
        <row r="1044">
          <cell r="I1044" t="str">
            <v>1902-Ragland</v>
          </cell>
          <cell r="R1044" t="str">
            <v>630 Squirrel</v>
          </cell>
        </row>
        <row r="1045">
          <cell r="I1045" t="str">
            <v>1902-Ragland</v>
          </cell>
          <cell r="R1045" t="str">
            <v>500 Lightning</v>
          </cell>
        </row>
        <row r="1046">
          <cell r="I1046" t="str">
            <v>1902-Ragland</v>
          </cell>
          <cell r="R1046" t="str">
            <v>999 Cause unknown</v>
          </cell>
        </row>
        <row r="1047">
          <cell r="I1047" t="str">
            <v>4101-Ken Mar Rd</v>
          </cell>
          <cell r="R1047" t="str">
            <v>999 Cause unknown</v>
          </cell>
        </row>
        <row r="1048">
          <cell r="I1048" t="str">
            <v>4101-Ken Mar Rd</v>
          </cell>
          <cell r="R1048" t="str">
            <v>999 Cause unknown</v>
          </cell>
        </row>
        <row r="1049">
          <cell r="I1049" t="str">
            <v>4101-Ken Mar Rd</v>
          </cell>
          <cell r="R1049" t="str">
            <v>760 Switching error or caused by construction or maintenance</v>
          </cell>
        </row>
        <row r="1050">
          <cell r="I1050" t="str">
            <v>4101-Ken Mar Rd</v>
          </cell>
          <cell r="R1050" t="str">
            <v>420 Tree growth</v>
          </cell>
        </row>
        <row r="1051">
          <cell r="I1051" t="str">
            <v>4102-Reidland Water</v>
          </cell>
          <cell r="R1051" t="str">
            <v>999 Cause unknown</v>
          </cell>
        </row>
        <row r="1052">
          <cell r="I1052" t="str">
            <v>4102-Reidland Water</v>
          </cell>
          <cell r="R1052" t="str">
            <v>300 Material or equipment fault/failure</v>
          </cell>
        </row>
        <row r="1053">
          <cell r="I1053" t="str">
            <v>4102-Reidland Water</v>
          </cell>
          <cell r="R1053" t="str">
            <v>430 Tree failure from overhang or dead tree without ice/snow</v>
          </cell>
        </row>
        <row r="1054">
          <cell r="I1054" t="str">
            <v>4103-Epperson Rd</v>
          </cell>
          <cell r="R1054" t="str">
            <v>630 Squirrel</v>
          </cell>
        </row>
        <row r="1055">
          <cell r="I1055" t="str">
            <v>4103-Epperson Rd</v>
          </cell>
          <cell r="R1055" t="str">
            <v>999 Cause unknown</v>
          </cell>
        </row>
        <row r="1056">
          <cell r="I1056" t="str">
            <v>4103-Epperson Rd</v>
          </cell>
          <cell r="R1056" t="str">
            <v>999 Cause unknown</v>
          </cell>
        </row>
        <row r="1057">
          <cell r="I1057" t="str">
            <v>4103-Epperson Rd</v>
          </cell>
          <cell r="R1057" t="str">
            <v>740 Public cuts tree</v>
          </cell>
        </row>
        <row r="1058">
          <cell r="I1058" t="str">
            <v>4104-Walker Boat Yard</v>
          </cell>
          <cell r="R1058" t="str">
            <v>430 Tree failure from overhang or dead tree without ice/snow</v>
          </cell>
        </row>
        <row r="1059">
          <cell r="I1059" t="str">
            <v>4104-Walker Boat Yard</v>
          </cell>
          <cell r="R1059" t="str">
            <v>700 Customer-caused</v>
          </cell>
        </row>
        <row r="1060">
          <cell r="I1060" t="str">
            <v>4104-Walker Boat Yard</v>
          </cell>
          <cell r="R1060" t="str">
            <v>999 Cause unknown</v>
          </cell>
        </row>
        <row r="1061">
          <cell r="I1061" t="str">
            <v>4104-Walker Boat Yard</v>
          </cell>
          <cell r="R1061" t="str">
            <v>110 Maintenance</v>
          </cell>
        </row>
        <row r="1062">
          <cell r="I1062" t="str">
            <v>4104-Walker Boat Yard</v>
          </cell>
          <cell r="R1062" t="str">
            <v>999 Cause unknown</v>
          </cell>
        </row>
        <row r="1063">
          <cell r="I1063" t="str">
            <v>3201-Smithland</v>
          </cell>
          <cell r="R1063" t="str">
            <v>310 Installation fault</v>
          </cell>
        </row>
        <row r="1064">
          <cell r="I1064" t="str">
            <v>3201-Smithland</v>
          </cell>
          <cell r="R1064" t="str">
            <v>360 Other equipment installation/design</v>
          </cell>
        </row>
        <row r="1065">
          <cell r="I1065" t="str">
            <v>3201-Smithland</v>
          </cell>
          <cell r="R1065" t="str">
            <v>300 Material or equipment fault/failure</v>
          </cell>
        </row>
        <row r="1066">
          <cell r="I1066" t="str">
            <v>3201-Smithland</v>
          </cell>
          <cell r="R1066" t="str">
            <v>999 Cause unknown</v>
          </cell>
        </row>
        <row r="1067">
          <cell r="I1067" t="str">
            <v>3201-Smithland</v>
          </cell>
          <cell r="R1067" t="str">
            <v>999 Cause unknown</v>
          </cell>
        </row>
        <row r="1068">
          <cell r="I1068" t="str">
            <v>3201-Smithland</v>
          </cell>
          <cell r="R1068" t="str">
            <v>999 Cause unknown</v>
          </cell>
        </row>
        <row r="1069">
          <cell r="I1069" t="str">
            <v>3201-Smithland</v>
          </cell>
          <cell r="R1069" t="str">
            <v>999 Cause unknown</v>
          </cell>
        </row>
        <row r="1070">
          <cell r="I1070" t="str">
            <v>3201-Smithland</v>
          </cell>
          <cell r="R1070" t="str">
            <v>430 Tree failure from overhang or dead tree without ice/snow</v>
          </cell>
        </row>
        <row r="1071">
          <cell r="I1071" t="str">
            <v>3201-Smithland</v>
          </cell>
          <cell r="R1071" t="str">
            <v>999 Cause unknown</v>
          </cell>
        </row>
        <row r="1072">
          <cell r="I1072" t="str">
            <v>3201-Smithland</v>
          </cell>
          <cell r="R1072" t="str">
            <v>630 Squirrel</v>
          </cell>
        </row>
        <row r="1073">
          <cell r="I1073" t="str">
            <v>3201-Smithland</v>
          </cell>
          <cell r="R1073" t="str">
            <v>400 Decay/age of material/equipment</v>
          </cell>
        </row>
        <row r="1074">
          <cell r="I1074" t="str">
            <v>3202-Tiline</v>
          </cell>
          <cell r="R1074" t="str">
            <v>999 Cause unknown</v>
          </cell>
        </row>
        <row r="1075">
          <cell r="I1075" t="str">
            <v>3202-Tiline</v>
          </cell>
          <cell r="R1075" t="str">
            <v>999 Cause unknown</v>
          </cell>
        </row>
        <row r="1076">
          <cell r="I1076" t="str">
            <v>3202-Tiline</v>
          </cell>
          <cell r="R1076" t="str">
            <v>300 Material or equipment fault/failure</v>
          </cell>
        </row>
        <row r="1077">
          <cell r="I1077" t="str">
            <v>3202-Tiline</v>
          </cell>
          <cell r="R1077" t="str">
            <v>300 Material or equipment fault/failure</v>
          </cell>
        </row>
        <row r="1078">
          <cell r="I1078" t="str">
            <v>3202-Tiline</v>
          </cell>
          <cell r="R1078" t="str">
            <v>430 Tree failure from overhang or dead tree without ice/snow</v>
          </cell>
        </row>
        <row r="1079">
          <cell r="I1079" t="str">
            <v>3202-Tiline</v>
          </cell>
          <cell r="R1079" t="str">
            <v>300 Material or equipment fault/failure</v>
          </cell>
        </row>
        <row r="1080">
          <cell r="I1080" t="str">
            <v>3202-Tiline</v>
          </cell>
          <cell r="R1080" t="str">
            <v>110 Maintenance</v>
          </cell>
        </row>
        <row r="1081">
          <cell r="I1081" t="str">
            <v>3202-Tiline</v>
          </cell>
          <cell r="R1081" t="str">
            <v>300 Material or equipment fault/failure</v>
          </cell>
        </row>
        <row r="1082">
          <cell r="I1082" t="str">
            <v>3202-Tiline</v>
          </cell>
          <cell r="R1082" t="str">
            <v>430 Tree failure from overhang or dead tree without ice/snow</v>
          </cell>
        </row>
        <row r="1083">
          <cell r="I1083" t="str">
            <v>3202-Tiline</v>
          </cell>
          <cell r="R1083" t="str">
            <v>430 Tree failure from overhang or dead tree without ice/snow</v>
          </cell>
        </row>
        <row r="1084">
          <cell r="I1084" t="str">
            <v>3202-Tiline</v>
          </cell>
          <cell r="R1084" t="str">
            <v>700 Customer-caused</v>
          </cell>
        </row>
        <row r="1085">
          <cell r="I1085" t="str">
            <v>3202-Tiline</v>
          </cell>
          <cell r="R1085" t="str">
            <v>430 Tree failure from overhang or dead tree without ice/snow</v>
          </cell>
        </row>
        <row r="1086">
          <cell r="I1086" t="str">
            <v>3202-Tiline</v>
          </cell>
          <cell r="R1086" t="str">
            <v>999 Cause unknown</v>
          </cell>
        </row>
        <row r="1087">
          <cell r="I1087" t="str">
            <v>3202-Tiline</v>
          </cell>
          <cell r="R1087" t="str">
            <v>999 Cause unknown</v>
          </cell>
        </row>
        <row r="1088">
          <cell r="I1088" t="str">
            <v>3202-Tiline</v>
          </cell>
          <cell r="R1088" t="str">
            <v>600 Animal/bird</v>
          </cell>
        </row>
        <row r="1089">
          <cell r="I1089" t="str">
            <v>3202-Tiline</v>
          </cell>
          <cell r="R1089" t="str">
            <v>600 Animal/bird</v>
          </cell>
        </row>
        <row r="1090">
          <cell r="I1090" t="str">
            <v>3202-Tiline</v>
          </cell>
          <cell r="R1090" t="str">
            <v>430 Tree failure from overhang or dead tree without ice/snow</v>
          </cell>
        </row>
        <row r="1091">
          <cell r="I1091" t="str">
            <v>3202-Tiline</v>
          </cell>
          <cell r="R1091" t="str">
            <v>540 Storm</v>
          </cell>
        </row>
        <row r="1092">
          <cell r="I1092" t="str">
            <v>3202-Tiline</v>
          </cell>
          <cell r="R1092" t="str">
            <v>999 Cause unknown</v>
          </cell>
        </row>
        <row r="1093">
          <cell r="I1093" t="str">
            <v>3202-Tiline</v>
          </cell>
          <cell r="R1093" t="str">
            <v>740 Public cuts tree</v>
          </cell>
        </row>
        <row r="1094">
          <cell r="I1094" t="str">
            <v>3202-Tiline</v>
          </cell>
          <cell r="R1094" t="str">
            <v>999 Cause unknown</v>
          </cell>
        </row>
        <row r="1095">
          <cell r="I1095" t="str">
            <v>3202-Tiline</v>
          </cell>
          <cell r="R1095" t="str">
            <v>999 Cause unknown</v>
          </cell>
        </row>
        <row r="1096">
          <cell r="I1096" t="str">
            <v>3202-Tiline</v>
          </cell>
          <cell r="R1096" t="str">
            <v>999 Cause unknown</v>
          </cell>
        </row>
        <row r="1097">
          <cell r="I1097" t="str">
            <v>3202-Tiline</v>
          </cell>
          <cell r="R1097" t="str">
            <v>630 Squirrel</v>
          </cell>
        </row>
        <row r="1098">
          <cell r="I1098" t="str">
            <v>3202-Tiline</v>
          </cell>
          <cell r="R1098" t="str">
            <v>540 Storm</v>
          </cell>
        </row>
        <row r="1099">
          <cell r="I1099" t="str">
            <v>3202-Tiline</v>
          </cell>
          <cell r="R1099" t="str">
            <v>700 Customer-caused</v>
          </cell>
        </row>
        <row r="1100">
          <cell r="I1100" t="str">
            <v>3202-Tiline</v>
          </cell>
          <cell r="R1100" t="str">
            <v>540 Storm</v>
          </cell>
        </row>
        <row r="1101">
          <cell r="I1101" t="str">
            <v>3202-Tiline</v>
          </cell>
          <cell r="R1101" t="str">
            <v>430 Tree failure from overhang or dead tree without ice/snow</v>
          </cell>
        </row>
        <row r="1102">
          <cell r="I1102" t="str">
            <v>3202-Tiline</v>
          </cell>
          <cell r="R1102" t="str">
            <v>590 Weather, other</v>
          </cell>
        </row>
        <row r="1103">
          <cell r="I1103" t="str">
            <v>3204-Mitchell Store</v>
          </cell>
          <cell r="R1103" t="str">
            <v>710 Motor vehicle</v>
          </cell>
        </row>
        <row r="1104">
          <cell r="I1104" t="str">
            <v>3204-Mitchell Store</v>
          </cell>
          <cell r="R1104" t="str">
            <v>110 Maintenance</v>
          </cell>
        </row>
        <row r="1105">
          <cell r="I1105" t="str">
            <v>3204-Mitchell Store</v>
          </cell>
          <cell r="R1105" t="str">
            <v>630 Squirrel</v>
          </cell>
        </row>
        <row r="1106">
          <cell r="I1106" t="str">
            <v>3204-Mitchell Store</v>
          </cell>
          <cell r="R1106" t="str">
            <v>300 Material or equipment fault/failure</v>
          </cell>
        </row>
        <row r="1107">
          <cell r="I1107" t="str">
            <v>3204-Mitchell Store</v>
          </cell>
          <cell r="R1107" t="str">
            <v>999 Cause unknown</v>
          </cell>
        </row>
        <row r="1108">
          <cell r="I1108" t="str">
            <v>3204-Mitchell Store</v>
          </cell>
          <cell r="R1108" t="str">
            <v>630 Squirrel</v>
          </cell>
        </row>
        <row r="1109">
          <cell r="I1109" t="str">
            <v>3204-Mitchell Store</v>
          </cell>
          <cell r="R1109" t="str">
            <v>999 Cause unknown</v>
          </cell>
        </row>
        <row r="1110">
          <cell r="I1110" t="str">
            <v>3204-Mitchell Store</v>
          </cell>
          <cell r="R1110" t="str">
            <v>600 Animal/bird</v>
          </cell>
        </row>
        <row r="1111">
          <cell r="I1111" t="str">
            <v>3204-Mitchell Store</v>
          </cell>
          <cell r="R1111" t="str">
            <v>510 Wind, not trees</v>
          </cell>
        </row>
        <row r="1112">
          <cell r="I1112" t="str">
            <v>3204-Mitchell Store</v>
          </cell>
          <cell r="R1112" t="str">
            <v>430 Tree failure from overhang or dead tree without ice/snow</v>
          </cell>
        </row>
        <row r="1113">
          <cell r="I1113" t="str">
            <v>3204-Mitchell Store</v>
          </cell>
          <cell r="R1113" t="str">
            <v>430 Tree failure from overhang or dead tree without ice/snow</v>
          </cell>
        </row>
        <row r="1114">
          <cell r="I1114" t="str">
            <v>3204-Mitchell Store</v>
          </cell>
          <cell r="R1114" t="str">
            <v>999 Cause unknown</v>
          </cell>
        </row>
        <row r="1115">
          <cell r="I1115" t="str">
            <v>3204-Mitchell Store</v>
          </cell>
          <cell r="R1115" t="str">
            <v>100 Construction</v>
          </cell>
        </row>
        <row r="1116">
          <cell r="I1116" t="str">
            <v>3204-Mitchell Store</v>
          </cell>
          <cell r="R1116" t="str">
            <v>540 Storm</v>
          </cell>
        </row>
        <row r="1117">
          <cell r="I1117" t="str">
            <v>3204-Mitchell Store</v>
          </cell>
          <cell r="R1117" t="str">
            <v>999 Cause unknown</v>
          </cell>
        </row>
        <row r="1118">
          <cell r="I1118" t="str">
            <v>3204-Mitchell Store</v>
          </cell>
          <cell r="R1118" t="str">
            <v>430 Tree failure from overhang or dead tree without ice/snow</v>
          </cell>
        </row>
        <row r="1119">
          <cell r="I1119" t="str">
            <v>3204-Mitchell Store</v>
          </cell>
          <cell r="R1119" t="str">
            <v>430 Tree failure from overhang or dead tree without ice/snow</v>
          </cell>
        </row>
        <row r="1120">
          <cell r="I1120" t="str">
            <v>3204-Mitchell Store</v>
          </cell>
          <cell r="R1120" t="str">
            <v>700 Customer-caused</v>
          </cell>
        </row>
        <row r="1121">
          <cell r="I1121" t="str">
            <v>3204-Mitchell Store</v>
          </cell>
          <cell r="R1121" t="str">
            <v>430 Tree failure from overhang or dead tree without ice/snow</v>
          </cell>
        </row>
        <row r="1122">
          <cell r="I1122" t="str">
            <v>3204-Mitchell Store</v>
          </cell>
          <cell r="R1122" t="str">
            <v>430 Tree failure from overhang or dead tree without ice/snow</v>
          </cell>
        </row>
        <row r="1123">
          <cell r="I1123" t="str">
            <v>3204-Mitchell Store</v>
          </cell>
          <cell r="R1123" t="str">
            <v>430 Tree failure from overhang or dead tree without ice/snow</v>
          </cell>
        </row>
        <row r="1124">
          <cell r="I1124" t="str">
            <v>3204-Mitchell Store</v>
          </cell>
          <cell r="R1124" t="str">
            <v>700 Customer-caused</v>
          </cell>
        </row>
        <row r="1125">
          <cell r="I1125" t="str">
            <v>3204-Mitchell Store</v>
          </cell>
          <cell r="R1125" t="str">
            <v>400 Decay/age of material/equipment</v>
          </cell>
        </row>
        <row r="1126">
          <cell r="I1126" t="str">
            <v>3204-Mitchell Store</v>
          </cell>
          <cell r="R1126" t="str">
            <v>490 Maintenance, other</v>
          </cell>
        </row>
        <row r="1127">
          <cell r="I1127" t="str">
            <v>3204-Mitchell Store</v>
          </cell>
          <cell r="R1127" t="str">
            <v>800 Other</v>
          </cell>
        </row>
        <row r="1128">
          <cell r="I1128" t="str">
            <v>3204-Mitchell Store</v>
          </cell>
          <cell r="R1128" t="str">
            <v>540 Storm</v>
          </cell>
        </row>
        <row r="1129">
          <cell r="I1129" t="str">
            <v>7401-Info Age Park</v>
          </cell>
          <cell r="R1129" t="str">
            <v>710 Motor vehicle</v>
          </cell>
        </row>
        <row r="1130">
          <cell r="I1130" t="str">
            <v>7702-Hansen Rd</v>
          </cell>
          <cell r="R1130" t="str">
            <v>400 Decay/age of material/equipment</v>
          </cell>
        </row>
        <row r="1131">
          <cell r="I1131" t="str">
            <v>7702-Hansen Rd</v>
          </cell>
          <cell r="R1131" t="str">
            <v>100 Construction</v>
          </cell>
        </row>
        <row r="1132">
          <cell r="I1132" t="str">
            <v>7702-Hansen Rd</v>
          </cell>
          <cell r="R1132" t="str">
            <v>710 Motor vehicle</v>
          </cell>
        </row>
        <row r="1133">
          <cell r="I1133" t="str">
            <v>7702-Hansen Rd</v>
          </cell>
          <cell r="R1133" t="str">
            <v>710 Motor vehicle</v>
          </cell>
        </row>
        <row r="1134">
          <cell r="I1134" t="str">
            <v>7702-Hansen Rd</v>
          </cell>
          <cell r="R1134" t="str">
            <v>700 Customer-caused</v>
          </cell>
        </row>
        <row r="1135">
          <cell r="I1135" t="str">
            <v>7702-Hansen Rd</v>
          </cell>
          <cell r="R1135" t="str">
            <v>430 Tree failure from overhang or dead tree without ice/snow</v>
          </cell>
        </row>
        <row r="1136">
          <cell r="I1136" t="str">
            <v>7702-Hansen Rd</v>
          </cell>
          <cell r="R1136" t="str">
            <v>500 Lightning</v>
          </cell>
        </row>
        <row r="1137">
          <cell r="I1137" t="str">
            <v>7702-Hansen Rd</v>
          </cell>
          <cell r="R1137" t="str">
            <v>999 Cause unknown</v>
          </cell>
        </row>
        <row r="1138">
          <cell r="I1138" t="str">
            <v>7702-Hansen Rd</v>
          </cell>
          <cell r="R1138" t="str">
            <v>500 Lightning</v>
          </cell>
        </row>
        <row r="1139">
          <cell r="I1139" t="str">
            <v>7702-Hansen Rd</v>
          </cell>
          <cell r="R1139" t="str">
            <v>400 Decay/age of material/equipment</v>
          </cell>
        </row>
        <row r="1140">
          <cell r="I1140" t="str">
            <v>7702-Hansen Rd</v>
          </cell>
          <cell r="R1140" t="str">
            <v>630 Squirrel</v>
          </cell>
        </row>
        <row r="1141">
          <cell r="I1141" t="str">
            <v>7702-Hansen Rd</v>
          </cell>
          <cell r="R1141" t="str">
            <v>999 Cause unknown</v>
          </cell>
        </row>
        <row r="1142">
          <cell r="I1142" t="str">
            <v>7702-Hansen Rd</v>
          </cell>
          <cell r="R1142" t="str">
            <v>300 Material or equipment fault/failure</v>
          </cell>
        </row>
        <row r="1143">
          <cell r="I1143" t="str">
            <v>7702-Hansen Rd</v>
          </cell>
          <cell r="R1143" t="str">
            <v>540 Storm</v>
          </cell>
        </row>
        <row r="1144">
          <cell r="I1144" t="str">
            <v>7702-Hansen Rd</v>
          </cell>
          <cell r="R1144" t="str">
            <v>540 Storm</v>
          </cell>
        </row>
        <row r="1145">
          <cell r="I1145" t="str">
            <v>7702-Hansen Rd</v>
          </cell>
          <cell r="R1145" t="str">
            <v>540 Storm</v>
          </cell>
        </row>
        <row r="1146">
          <cell r="I1146" t="str">
            <v>7702-Hansen Rd</v>
          </cell>
          <cell r="R1146" t="str">
            <v>540 Storm</v>
          </cell>
        </row>
        <row r="1147">
          <cell r="I1147" t="str">
            <v>7702-Hansen Rd</v>
          </cell>
          <cell r="R1147" t="str">
            <v>430 Tree failure from overhang or dead tree without ice/snow</v>
          </cell>
        </row>
        <row r="1148">
          <cell r="I1148" t="str">
            <v>7702-Hansen Rd</v>
          </cell>
          <cell r="R1148" t="str">
            <v>540 Storm</v>
          </cell>
        </row>
        <row r="1149">
          <cell r="I1149" t="str">
            <v>7702-Hansen Rd</v>
          </cell>
          <cell r="R1149" t="str">
            <v>430 Tree failure from overhang or dead tree without ice/snow</v>
          </cell>
        </row>
        <row r="1150">
          <cell r="I1150" t="str">
            <v>7702-Hansen Rd</v>
          </cell>
          <cell r="R1150" t="str">
            <v>420 Tree growth</v>
          </cell>
        </row>
        <row r="1151">
          <cell r="I1151" t="str">
            <v>7702-Hansen Rd</v>
          </cell>
          <cell r="R1151" t="str">
            <v>690 Animal, other</v>
          </cell>
        </row>
        <row r="1152">
          <cell r="I1152" t="str">
            <v>7702-Hansen Rd</v>
          </cell>
          <cell r="R1152" t="str">
            <v>630 Squirrel</v>
          </cell>
        </row>
        <row r="1153">
          <cell r="I1153" t="str">
            <v>7702-Hansen Rd</v>
          </cell>
          <cell r="R1153" t="str">
            <v>999 Cause unknown</v>
          </cell>
        </row>
        <row r="1154">
          <cell r="I1154" t="str">
            <v>7703-Walmart</v>
          </cell>
          <cell r="R1154" t="str">
            <v>999 Cause unknown</v>
          </cell>
        </row>
        <row r="1155">
          <cell r="I1155" t="str">
            <v>7703-Walmart</v>
          </cell>
          <cell r="R1155" t="str">
            <v>790 Public, other</v>
          </cell>
        </row>
        <row r="1156">
          <cell r="I1156" t="str">
            <v>7705-CSI</v>
          </cell>
          <cell r="R1156" t="str">
            <v>630 Squirrel</v>
          </cell>
        </row>
        <row r="1157">
          <cell r="I1157" t="str">
            <v>7705-CSI</v>
          </cell>
          <cell r="R1157" t="str">
            <v>999 Cause unknown</v>
          </cell>
        </row>
        <row r="1158">
          <cell r="I1158" t="str">
            <v>7705-CSI</v>
          </cell>
          <cell r="R1158" t="str">
            <v>400 Decay/age of material/equipment</v>
          </cell>
        </row>
        <row r="1159">
          <cell r="I1159" t="str">
            <v>7705-CSI</v>
          </cell>
          <cell r="R1159" t="str">
            <v>540 Storm</v>
          </cell>
        </row>
        <row r="1160">
          <cell r="I1160" t="str">
            <v>7706-Hwy 60</v>
          </cell>
          <cell r="R1160" t="str">
            <v>300 Material or equipment fault/failure</v>
          </cell>
        </row>
        <row r="1161">
          <cell r="I1161" t="str">
            <v>4504-Kinder Morgan 1</v>
          </cell>
          <cell r="R1161" t="str">
            <v>700 Customer-caused</v>
          </cell>
        </row>
        <row r="1162">
          <cell r="I1162" t="str">
            <v>4504-Kinder Morgan 1</v>
          </cell>
          <cell r="R1162" t="str">
            <v>999 Cause unknown</v>
          </cell>
        </row>
        <row r="1163">
          <cell r="I1163" t="str">
            <v>4505-Vulcan 2 Hwy 62</v>
          </cell>
          <cell r="R1163" t="str">
            <v>540 Storm</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6 Detail"/>
      <sheetName val="2006 TMED"/>
      <sheetName val="2006 Indices"/>
      <sheetName val="2007 Detail"/>
      <sheetName val="2007 Detail (by feeder)"/>
      <sheetName val="2007 TMED"/>
      <sheetName val="2007 Indices"/>
      <sheetName val="2008 Detail"/>
      <sheetName val="2008 Detail (by feeder)"/>
      <sheetName val="2008 Detail sans MED"/>
      <sheetName val="2008 TMED"/>
      <sheetName val="2008 Indices"/>
      <sheetName val="2009 Detail"/>
      <sheetName val="2009 Detail (by feeder)"/>
      <sheetName val="2009 Detail sans MED"/>
      <sheetName val="2009 TMED"/>
      <sheetName val="2009 Indices"/>
      <sheetName val="2010 Detail"/>
      <sheetName val="2010 Detail (by feeder)"/>
      <sheetName val="2010 Detail sans MED"/>
      <sheetName val="2010 TMED"/>
      <sheetName val="2010 Indices"/>
      <sheetName val="2011 Detail"/>
      <sheetName val="2011 Detail (by Feeder)"/>
      <sheetName val="2011 Detail sans MED"/>
      <sheetName val="2011 TMED"/>
      <sheetName val="2011 Indices"/>
      <sheetName val="2012 Detail"/>
      <sheetName val="2012 Detail (by Feeder)"/>
      <sheetName val="2012 Detail sans MED"/>
      <sheetName val="2012 TMED"/>
      <sheetName val="2012 Indices"/>
      <sheetName val="2013 Detail"/>
      <sheetName val="2013 Detail (by Feeder)"/>
      <sheetName val="2013 Detail sans MED"/>
      <sheetName val="2013 TMED"/>
      <sheetName val="ScaInit"/>
      <sheetName val="2013 Indices"/>
      <sheetName val="PSC 2009-2013"/>
      <sheetName val="2014 TMED"/>
      <sheetName val="Sheet2"/>
      <sheetName val="2014 Daily Indices"/>
      <sheetName val="ScaQueries"/>
      <sheetName val="PSC 2010-2014"/>
      <sheetName val="2014 Circuit detail"/>
      <sheetName val="2014 Outage History"/>
      <sheetName val="2015 TMED"/>
      <sheetName val="2015 Circuit Detail"/>
      <sheetName val="2015 Outage History"/>
      <sheetName val="2015 Daily Indices Inc MED"/>
      <sheetName val="2015 Daily Indices Exc MED"/>
      <sheetName val="PSC 2011-2015"/>
      <sheetName val="2016 Circuit Detail"/>
      <sheetName val="2016 Outage History"/>
      <sheetName val="2016 Daily Indices Inc MED"/>
      <sheetName val="2016 Daily Indices Exc MED"/>
      <sheetName val="PSC 2012-20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40">
          <cell r="H40">
            <v>3.1202185792349728</v>
          </cell>
          <cell r="I40">
            <v>350.49726775956282</v>
          </cell>
        </row>
        <row r="41">
          <cell r="H41">
            <v>2.6794871794871793</v>
          </cell>
          <cell r="I41">
            <v>382.41025641025641</v>
          </cell>
        </row>
        <row r="42">
          <cell r="H42">
            <v>5.464406779661017</v>
          </cell>
          <cell r="I42">
            <v>630.5694915254237</v>
          </cell>
        </row>
        <row r="43">
          <cell r="H43">
            <v>0</v>
          </cell>
          <cell r="I43">
            <v>0</v>
          </cell>
        </row>
        <row r="44">
          <cell r="H44">
            <v>0.22514619883040934</v>
          </cell>
          <cell r="I44">
            <v>51.719298245614034</v>
          </cell>
        </row>
        <row r="45">
          <cell r="H45">
            <v>0.94252873563218387</v>
          </cell>
          <cell r="I45">
            <v>194.01724137931035</v>
          </cell>
        </row>
        <row r="46">
          <cell r="H46">
            <v>0.34188034188034189</v>
          </cell>
          <cell r="I46">
            <v>53.940170940170937</v>
          </cell>
        </row>
        <row r="47">
          <cell r="H47">
            <v>0.3125</v>
          </cell>
          <cell r="I47">
            <v>36.15625</v>
          </cell>
        </row>
        <row r="48">
          <cell r="H48">
            <v>2.1428571428571428</v>
          </cell>
          <cell r="I48">
            <v>202.996138996139</v>
          </cell>
        </row>
        <row r="49">
          <cell r="H49">
            <v>1.8368200836820083</v>
          </cell>
          <cell r="I49">
            <v>271.14225941422592</v>
          </cell>
        </row>
        <row r="50">
          <cell r="H50">
            <v>2.3886462882096069</v>
          </cell>
          <cell r="I50">
            <v>206.20087336244541</v>
          </cell>
        </row>
        <row r="51">
          <cell r="H51">
            <v>1.5111111111111111</v>
          </cell>
          <cell r="I51">
            <v>132.43055555555554</v>
          </cell>
        </row>
        <row r="52">
          <cell r="H52">
            <v>0.37707948243992606</v>
          </cell>
          <cell r="I52">
            <v>40.20702402957486</v>
          </cell>
        </row>
        <row r="53">
          <cell r="H53">
            <v>1.4140480591497226</v>
          </cell>
          <cell r="I53">
            <v>257.23105360443623</v>
          </cell>
        </row>
        <row r="54">
          <cell r="H54">
            <v>0.31486146095717882</v>
          </cell>
          <cell r="I54">
            <v>24.324937027707808</v>
          </cell>
        </row>
        <row r="55">
          <cell r="H55">
            <v>1.1039603960396041</v>
          </cell>
          <cell r="I55">
            <v>58.618811881188115</v>
          </cell>
        </row>
        <row r="56">
          <cell r="H56">
            <v>0.99444444444444446</v>
          </cell>
          <cell r="I56">
            <v>83.705555555555549</v>
          </cell>
        </row>
        <row r="57">
          <cell r="H57">
            <v>0</v>
          </cell>
          <cell r="I57">
            <v>0</v>
          </cell>
        </row>
        <row r="58">
          <cell r="H58">
            <v>0.97010869565217395</v>
          </cell>
          <cell r="I58">
            <v>108.0625</v>
          </cell>
        </row>
        <row r="59">
          <cell r="H59">
            <v>0</v>
          </cell>
          <cell r="I59">
            <v>0</v>
          </cell>
        </row>
        <row r="60">
          <cell r="H60">
            <v>6.4516129032258063E-2</v>
          </cell>
          <cell r="I60">
            <v>23.483870967741936</v>
          </cell>
        </row>
        <row r="61">
          <cell r="H61">
            <v>3.5110410094637223</v>
          </cell>
          <cell r="I61">
            <v>371.51419558359623</v>
          </cell>
        </row>
        <row r="62">
          <cell r="H62">
            <v>1.3333333333333333</v>
          </cell>
          <cell r="I62">
            <v>60.151515151515149</v>
          </cell>
        </row>
        <row r="63">
          <cell r="H63">
            <v>3.6513026052104207</v>
          </cell>
          <cell r="I63">
            <v>221.33166332665331</v>
          </cell>
        </row>
        <row r="64">
          <cell r="H64">
            <v>5.2198952879581153</v>
          </cell>
          <cell r="I64">
            <v>743.98691099476434</v>
          </cell>
        </row>
        <row r="65">
          <cell r="H65">
            <v>0.57866184448462932</v>
          </cell>
          <cell r="I65">
            <v>96.52802893309223</v>
          </cell>
        </row>
        <row r="66">
          <cell r="H66">
            <v>0.21857923497267759</v>
          </cell>
          <cell r="I66">
            <v>54.024590163934427</v>
          </cell>
        </row>
        <row r="67">
          <cell r="H67">
            <v>5.885496183206107</v>
          </cell>
          <cell r="I67">
            <v>586.02290076335873</v>
          </cell>
        </row>
        <row r="68">
          <cell r="H68">
            <v>2.9025522041763341</v>
          </cell>
          <cell r="I68">
            <v>285.09512761020881</v>
          </cell>
        </row>
        <row r="69">
          <cell r="H69">
            <v>2.4571428571428573</v>
          </cell>
          <cell r="I69">
            <v>290.35126050420166</v>
          </cell>
        </row>
        <row r="70">
          <cell r="H70">
            <v>2.5460385438972164</v>
          </cell>
          <cell r="I70">
            <v>240.71734475374731</v>
          </cell>
        </row>
        <row r="71">
          <cell r="H71">
            <v>1.2139175257731958</v>
          </cell>
          <cell r="I71">
            <v>92.992268041237111</v>
          </cell>
        </row>
        <row r="72">
          <cell r="H72">
            <v>0.15932914046121593</v>
          </cell>
          <cell r="I72">
            <v>11.740041928721174</v>
          </cell>
        </row>
        <row r="73">
          <cell r="H73">
            <v>1.3737704918032787</v>
          </cell>
          <cell r="I73">
            <v>50.72459016393443</v>
          </cell>
        </row>
        <row r="74">
          <cell r="H74">
            <v>0.29807692307692307</v>
          </cell>
          <cell r="I74">
            <v>29.349358974358974</v>
          </cell>
        </row>
        <row r="75">
          <cell r="H75">
            <v>0.69387755102040816</v>
          </cell>
          <cell r="I75">
            <v>30.714285714285715</v>
          </cell>
        </row>
        <row r="76">
          <cell r="H76">
            <v>0.52709359605911332</v>
          </cell>
          <cell r="I76">
            <v>46.635467980295566</v>
          </cell>
        </row>
        <row r="77">
          <cell r="H77">
            <v>0.19444444444444445</v>
          </cell>
          <cell r="I77">
            <v>18.916666666666668</v>
          </cell>
        </row>
        <row r="78">
          <cell r="H78">
            <v>0.3818615751789976</v>
          </cell>
          <cell r="I78">
            <v>78.821002386634845</v>
          </cell>
        </row>
        <row r="79">
          <cell r="H79">
            <v>0.25490196078431371</v>
          </cell>
          <cell r="I79">
            <v>21.137254901960784</v>
          </cell>
        </row>
        <row r="80">
          <cell r="H80">
            <v>0.18446601941747573</v>
          </cell>
          <cell r="I80">
            <v>20.645631067961165</v>
          </cell>
        </row>
        <row r="81">
          <cell r="H81">
            <v>4.0233690360272636</v>
          </cell>
          <cell r="I81">
            <v>317.03700097370984</v>
          </cell>
        </row>
        <row r="82">
          <cell r="H82">
            <v>2.5085470085470085</v>
          </cell>
          <cell r="I82">
            <v>201.33333333333334</v>
          </cell>
        </row>
        <row r="83">
          <cell r="H83">
            <v>0.5339366515837104</v>
          </cell>
          <cell r="I83">
            <v>41.508295625942687</v>
          </cell>
        </row>
        <row r="84">
          <cell r="H84">
            <v>0.17060367454068243</v>
          </cell>
          <cell r="I84">
            <v>13.923884514435695</v>
          </cell>
        </row>
        <row r="85">
          <cell r="H85">
            <v>0.04</v>
          </cell>
          <cell r="I85">
            <v>7.8</v>
          </cell>
        </row>
        <row r="86">
          <cell r="H86">
            <v>0</v>
          </cell>
          <cell r="I86">
            <v>0</v>
          </cell>
        </row>
        <row r="87">
          <cell r="H87">
            <v>0</v>
          </cell>
          <cell r="I87">
            <v>0</v>
          </cell>
        </row>
        <row r="88">
          <cell r="H88">
            <v>0.16666666666666666</v>
          </cell>
          <cell r="I88">
            <v>24.75</v>
          </cell>
        </row>
        <row r="89">
          <cell r="H89">
            <v>1.6</v>
          </cell>
          <cell r="I89">
            <v>281.5</v>
          </cell>
        </row>
        <row r="90">
          <cell r="H90">
            <v>2.3166023166023164</v>
          </cell>
          <cell r="I90">
            <v>680.69111969111964</v>
          </cell>
        </row>
        <row r="91">
          <cell r="H91">
            <v>0.58431372549019611</v>
          </cell>
          <cell r="I91">
            <v>64.709803921568621</v>
          </cell>
        </row>
        <row r="92">
          <cell r="H92">
            <v>3.9333333333333331</v>
          </cell>
          <cell r="I92">
            <v>521.83555555555552</v>
          </cell>
        </row>
        <row r="93">
          <cell r="H93">
            <v>1.9772079772079771</v>
          </cell>
          <cell r="I93">
            <v>243.94017094017093</v>
          </cell>
        </row>
        <row r="94">
          <cell r="H94">
            <v>3.1374269005847952</v>
          </cell>
          <cell r="I94">
            <v>815.88011695906437</v>
          </cell>
        </row>
        <row r="95">
          <cell r="H95">
            <v>5.2173913043478258E-2</v>
          </cell>
          <cell r="I95">
            <v>10.034782608695652</v>
          </cell>
        </row>
        <row r="96">
          <cell r="H96">
            <v>1.7399193548387097</v>
          </cell>
          <cell r="I96">
            <v>114.88306451612904</v>
          </cell>
        </row>
        <row r="97">
          <cell r="H97">
            <v>3.4694656488549618</v>
          </cell>
          <cell r="I97">
            <v>486.32061068702291</v>
          </cell>
        </row>
        <row r="98">
          <cell r="H98">
            <v>3.048828125</v>
          </cell>
          <cell r="I98">
            <v>368.302734375</v>
          </cell>
        </row>
        <row r="99">
          <cell r="H99">
            <v>0.16507177033492823</v>
          </cell>
          <cell r="I99">
            <v>16.604066985645932</v>
          </cell>
        </row>
        <row r="100">
          <cell r="H100">
            <v>0.83959044368600677</v>
          </cell>
          <cell r="I100">
            <v>111.55972696245733</v>
          </cell>
        </row>
        <row r="101">
          <cell r="H101">
            <v>1.6487854251012146</v>
          </cell>
          <cell r="I101">
            <v>163.6902834008097</v>
          </cell>
        </row>
        <row r="102">
          <cell r="H102">
            <v>2.7728459530026108</v>
          </cell>
          <cell r="I102">
            <v>389.31331592689293</v>
          </cell>
        </row>
        <row r="103">
          <cell r="H103">
            <v>3.4831460674157304</v>
          </cell>
          <cell r="I103">
            <v>311.71910112359552</v>
          </cell>
        </row>
        <row r="104">
          <cell r="H104">
            <v>1.5343511450381679</v>
          </cell>
          <cell r="I104">
            <v>135.06870229007635</v>
          </cell>
        </row>
        <row r="105">
          <cell r="H105">
            <v>0.38439306358381503</v>
          </cell>
          <cell r="I105">
            <v>44.693641618497111</v>
          </cell>
        </row>
        <row r="106">
          <cell r="H106">
            <v>6.9204152249134954E-2</v>
          </cell>
          <cell r="I106">
            <v>10.726643598615917</v>
          </cell>
        </row>
        <row r="107">
          <cell r="H107">
            <v>0.34225352112676055</v>
          </cell>
          <cell r="I107">
            <v>46.670422535211266</v>
          </cell>
        </row>
        <row r="108">
          <cell r="H108">
            <v>0.25304136253041365</v>
          </cell>
          <cell r="I108">
            <v>28.114355231143552</v>
          </cell>
        </row>
        <row r="109">
          <cell r="H109">
            <v>0.29107981220657275</v>
          </cell>
          <cell r="I109">
            <v>82.103286384976528</v>
          </cell>
        </row>
        <row r="110">
          <cell r="H110">
            <v>0.33133732534930138</v>
          </cell>
          <cell r="I110">
            <v>37.013972055888225</v>
          </cell>
        </row>
        <row r="111">
          <cell r="H111">
            <v>1.6193181818181819</v>
          </cell>
          <cell r="I111">
            <v>118.76704545454545</v>
          </cell>
        </row>
        <row r="112">
          <cell r="H112">
            <v>1.0801781737193763</v>
          </cell>
          <cell r="I112">
            <v>135.81737193763919</v>
          </cell>
        </row>
        <row r="113">
          <cell r="H113">
            <v>1.0775047258979207</v>
          </cell>
          <cell r="I113">
            <v>68.829867674858221</v>
          </cell>
        </row>
        <row r="114">
          <cell r="H114">
            <v>1.1209302325581396</v>
          </cell>
          <cell r="I114">
            <v>236.9139534883721</v>
          </cell>
        </row>
        <row r="115">
          <cell r="H115">
            <v>0.2</v>
          </cell>
          <cell r="I115">
            <v>64</v>
          </cell>
        </row>
        <row r="116">
          <cell r="H116">
            <v>0.6223776223776224</v>
          </cell>
          <cell r="I116">
            <v>70.751748251748253</v>
          </cell>
        </row>
        <row r="117">
          <cell r="H117">
            <v>0.42481203007518797</v>
          </cell>
          <cell r="I117">
            <v>29.680451127819548</v>
          </cell>
        </row>
        <row r="118">
          <cell r="H118">
            <v>0.1444141689373297</v>
          </cell>
          <cell r="I118">
            <v>10.228882833787466</v>
          </cell>
        </row>
        <row r="119">
          <cell r="H119">
            <v>0.33898305084745761</v>
          </cell>
          <cell r="I119">
            <v>76.138674884437592</v>
          </cell>
        </row>
        <row r="120">
          <cell r="H120">
            <v>1.2792937399678972</v>
          </cell>
          <cell r="I120">
            <v>105.19101123595506</v>
          </cell>
        </row>
        <row r="121">
          <cell r="H121">
            <v>1.3067484662576687</v>
          </cell>
          <cell r="I121">
            <v>74.417177914110425</v>
          </cell>
        </row>
        <row r="122">
          <cell r="H122">
            <v>5.5113636363636367</v>
          </cell>
          <cell r="I122">
            <v>378.875</v>
          </cell>
        </row>
        <row r="123">
          <cell r="H123">
            <v>1.3333333333333333</v>
          </cell>
          <cell r="I123">
            <v>81.583333333333329</v>
          </cell>
        </row>
        <row r="124">
          <cell r="H124">
            <v>1.5038610038610039</v>
          </cell>
          <cell r="I124">
            <v>68.689189189189193</v>
          </cell>
        </row>
        <row r="125">
          <cell r="H125">
            <v>2.4455958549222796</v>
          </cell>
          <cell r="I125">
            <v>127.77720207253886</v>
          </cell>
        </row>
        <row r="126">
          <cell r="H126">
            <v>3.3157894736842106</v>
          </cell>
          <cell r="I126">
            <v>153.26842105263157</v>
          </cell>
        </row>
        <row r="127">
          <cell r="H127">
            <v>1.1666666666666667</v>
          </cell>
          <cell r="I127">
            <v>30.333333333333332</v>
          </cell>
        </row>
      </sheetData>
      <sheetData sheetId="27"/>
      <sheetData sheetId="28"/>
      <sheetData sheetId="29"/>
      <sheetData sheetId="30"/>
      <sheetData sheetId="31">
        <row r="40">
          <cell r="H40">
            <v>1.2541436464088398</v>
          </cell>
          <cell r="I40">
            <v>136.08839779005524</v>
          </cell>
        </row>
        <row r="41">
          <cell r="H41">
            <v>3.45</v>
          </cell>
          <cell r="I41">
            <v>300.52499999999998</v>
          </cell>
        </row>
        <row r="42">
          <cell r="H42">
            <v>1.2657807308970099</v>
          </cell>
          <cell r="I42">
            <v>177.58139534883722</v>
          </cell>
        </row>
        <row r="43">
          <cell r="H43">
            <v>0.10714285714285714</v>
          </cell>
          <cell r="I43">
            <v>11.238095238095237</v>
          </cell>
        </row>
        <row r="44">
          <cell r="H44">
            <v>0.1437125748502994</v>
          </cell>
          <cell r="I44">
            <v>36.485029940119759</v>
          </cell>
        </row>
        <row r="45">
          <cell r="H45">
            <v>0.6550724637681159</v>
          </cell>
          <cell r="I45">
            <v>60.991304347826087</v>
          </cell>
        </row>
        <row r="46">
          <cell r="H46">
            <v>3.5847457627118646</v>
          </cell>
          <cell r="I46">
            <v>247.77966101694915</v>
          </cell>
        </row>
        <row r="47">
          <cell r="H47">
            <v>2.7931034482758621</v>
          </cell>
          <cell r="I47">
            <v>176.82758620689654</v>
          </cell>
        </row>
        <row r="48">
          <cell r="H48">
            <v>0.5</v>
          </cell>
          <cell r="I48">
            <v>76.561068702290072</v>
          </cell>
        </row>
        <row r="49">
          <cell r="H49">
            <v>2.6033755274261603</v>
          </cell>
          <cell r="I49">
            <v>135.92405063291139</v>
          </cell>
        </row>
        <row r="50">
          <cell r="H50">
            <v>0.45726495726495725</v>
          </cell>
          <cell r="I50">
            <v>48.86752136752137</v>
          </cell>
        </row>
        <row r="51">
          <cell r="H51">
            <v>0.48467966573816157</v>
          </cell>
          <cell r="I51">
            <v>55.949860724233986</v>
          </cell>
        </row>
        <row r="52">
          <cell r="H52">
            <v>0.54197080291970801</v>
          </cell>
          <cell r="I52">
            <v>67.720802919708035</v>
          </cell>
        </row>
        <row r="53">
          <cell r="H53">
            <v>0.92250922509225097</v>
          </cell>
          <cell r="I53">
            <v>112.76014760147602</v>
          </cell>
        </row>
        <row r="54">
          <cell r="H54">
            <v>1.3235294117647058</v>
          </cell>
          <cell r="I54">
            <v>135.10049019607843</v>
          </cell>
        </row>
        <row r="55">
          <cell r="H55">
            <v>0.37254901960784315</v>
          </cell>
          <cell r="I55">
            <v>56.647058823529413</v>
          </cell>
        </row>
        <row r="56">
          <cell r="H56">
            <v>2.7062146892655368</v>
          </cell>
          <cell r="I56">
            <v>71.225988700564969</v>
          </cell>
        </row>
        <row r="57">
          <cell r="H57">
            <v>0</v>
          </cell>
          <cell r="I57">
            <v>0</v>
          </cell>
        </row>
        <row r="58">
          <cell r="H58">
            <v>1.912568306010929E-2</v>
          </cell>
          <cell r="I58">
            <v>1.174863387978142</v>
          </cell>
        </row>
        <row r="59">
          <cell r="H59">
            <v>0.13043478260869565</v>
          </cell>
          <cell r="I59">
            <v>4.7826086956521738</v>
          </cell>
        </row>
        <row r="60">
          <cell r="H60">
            <v>1.2365591397849462</v>
          </cell>
          <cell r="I60">
            <v>30.913978494623656</v>
          </cell>
        </row>
        <row r="61">
          <cell r="H61">
            <v>1.9716981132075471</v>
          </cell>
          <cell r="I61">
            <v>248.50943396226415</v>
          </cell>
        </row>
        <row r="62">
          <cell r="H62">
            <v>0</v>
          </cell>
          <cell r="I62">
            <v>0</v>
          </cell>
        </row>
        <row r="63">
          <cell r="H63">
            <v>0.3856722276741904</v>
          </cell>
          <cell r="I63">
            <v>51.362119725220808</v>
          </cell>
        </row>
        <row r="64">
          <cell r="H64">
            <v>0.12787723785166241</v>
          </cell>
          <cell r="I64">
            <v>17.028132992327365</v>
          </cell>
        </row>
        <row r="65">
          <cell r="H65">
            <v>4.6010733452593922</v>
          </cell>
          <cell r="I65">
            <v>650.98032200357784</v>
          </cell>
        </row>
        <row r="66">
          <cell r="H66">
            <v>1.5232876712328767</v>
          </cell>
          <cell r="I66">
            <v>129.93972602739726</v>
          </cell>
        </row>
        <row r="67">
          <cell r="H67">
            <v>1.0293577981651376</v>
          </cell>
          <cell r="I67">
            <v>108.27706422018349</v>
          </cell>
        </row>
        <row r="68">
          <cell r="H68">
            <v>0.75342465753424659</v>
          </cell>
          <cell r="I68">
            <v>87.821917808219183</v>
          </cell>
        </row>
        <row r="69">
          <cell r="H69">
            <v>0.22613065326633167</v>
          </cell>
          <cell r="I69">
            <v>16.974874371859297</v>
          </cell>
        </row>
        <row r="70">
          <cell r="H70">
            <v>1.4322580645161291</v>
          </cell>
          <cell r="I70">
            <v>69.423655913978493</v>
          </cell>
        </row>
        <row r="71">
          <cell r="H71">
            <v>0.30283505154639173</v>
          </cell>
          <cell r="I71">
            <v>21.202319587628867</v>
          </cell>
        </row>
        <row r="72">
          <cell r="H72">
            <v>1.270440251572327</v>
          </cell>
          <cell r="I72">
            <v>68.035639412997909</v>
          </cell>
        </row>
        <row r="73">
          <cell r="H73">
            <v>9.0909090909090912E-2</v>
          </cell>
          <cell r="I73">
            <v>4.662337662337662</v>
          </cell>
        </row>
        <row r="74">
          <cell r="H74">
            <v>5.8753894080996885</v>
          </cell>
          <cell r="I74">
            <v>542.86292834890969</v>
          </cell>
        </row>
        <row r="75">
          <cell r="H75">
            <v>0.9</v>
          </cell>
          <cell r="I75">
            <v>76.22</v>
          </cell>
        </row>
        <row r="76">
          <cell r="H76">
            <v>4.3497536945812811</v>
          </cell>
          <cell r="I76">
            <v>607.44334975369463</v>
          </cell>
        </row>
        <row r="77">
          <cell r="H77">
            <v>20.133333333333333</v>
          </cell>
          <cell r="I77">
            <v>163.81904761904761</v>
          </cell>
        </row>
        <row r="78">
          <cell r="H78">
            <v>0.40669856459330145</v>
          </cell>
          <cell r="I78">
            <v>27.846889952153109</v>
          </cell>
        </row>
        <row r="79">
          <cell r="H79">
            <v>0.19230769230769232</v>
          </cell>
          <cell r="I79">
            <v>13.134615384615385</v>
          </cell>
        </row>
        <row r="80">
          <cell r="H80">
            <v>0.82125603864734298</v>
          </cell>
          <cell r="I80">
            <v>100.2512077294686</v>
          </cell>
        </row>
        <row r="81">
          <cell r="H81">
            <v>0.36434108527131781</v>
          </cell>
          <cell r="I81">
            <v>34.092054263565892</v>
          </cell>
        </row>
        <row r="82">
          <cell r="H82">
            <v>2.7033898305084745</v>
          </cell>
          <cell r="I82">
            <v>326.23728813559325</v>
          </cell>
        </row>
        <row r="83">
          <cell r="H83">
            <v>1.6550151975683891</v>
          </cell>
          <cell r="I83">
            <v>161.31155015197569</v>
          </cell>
        </row>
        <row r="84">
          <cell r="H84">
            <v>0.96799999999999997</v>
          </cell>
          <cell r="I84">
            <v>113.84533333333333</v>
          </cell>
        </row>
        <row r="85">
          <cell r="H85">
            <v>1</v>
          </cell>
          <cell r="I85">
            <v>110</v>
          </cell>
        </row>
        <row r="86">
          <cell r="H86">
            <v>1</v>
          </cell>
          <cell r="I86">
            <v>127</v>
          </cell>
        </row>
        <row r="87">
          <cell r="H87">
            <v>1</v>
          </cell>
          <cell r="I87">
            <v>154.5</v>
          </cell>
        </row>
        <row r="88">
          <cell r="H88">
            <v>1.25</v>
          </cell>
          <cell r="I88">
            <v>154.33333333333334</v>
          </cell>
        </row>
        <row r="89">
          <cell r="H89">
            <v>1.4090909090909092</v>
          </cell>
          <cell r="I89">
            <v>177.04545454545453</v>
          </cell>
        </row>
        <row r="90">
          <cell r="H90">
            <v>1.3931297709923665</v>
          </cell>
          <cell r="I90">
            <v>150.58778625954199</v>
          </cell>
        </row>
        <row r="91">
          <cell r="H91">
            <v>1.1961538461538461</v>
          </cell>
          <cell r="I91">
            <v>49.188461538461539</v>
          </cell>
        </row>
        <row r="92">
          <cell r="H92">
            <v>2.3665158371040724</v>
          </cell>
          <cell r="I92">
            <v>243.37556561085972</v>
          </cell>
        </row>
        <row r="93">
          <cell r="H93">
            <v>0.98567335243553011</v>
          </cell>
          <cell r="I93">
            <v>162.9971346704871</v>
          </cell>
        </row>
        <row r="94">
          <cell r="H94">
            <v>0.58739255014326652</v>
          </cell>
          <cell r="I94">
            <v>122.29512893982807</v>
          </cell>
        </row>
        <row r="95">
          <cell r="H95">
            <v>0.37903225806451613</v>
          </cell>
          <cell r="I95">
            <v>23.298387096774192</v>
          </cell>
        </row>
        <row r="96">
          <cell r="H96">
            <v>0.6123260437375746</v>
          </cell>
          <cell r="I96">
            <v>62.475149105367791</v>
          </cell>
        </row>
        <row r="97">
          <cell r="H97">
            <v>1.3822975517890772</v>
          </cell>
          <cell r="I97">
            <v>104.5291902071563</v>
          </cell>
        </row>
        <row r="98">
          <cell r="H98">
            <v>1.4418145956607495</v>
          </cell>
          <cell r="I98">
            <v>52.583826429980277</v>
          </cell>
        </row>
        <row r="99">
          <cell r="H99">
            <v>0.23557126030624265</v>
          </cell>
          <cell r="I99">
            <v>17.886925795053003</v>
          </cell>
        </row>
        <row r="100">
          <cell r="H100">
            <v>0.8930390492359932</v>
          </cell>
          <cell r="I100">
            <v>96.847198641765701</v>
          </cell>
        </row>
        <row r="101">
          <cell r="H101">
            <v>4.1103379721669979</v>
          </cell>
          <cell r="I101">
            <v>441.5178926441352</v>
          </cell>
        </row>
        <row r="102">
          <cell r="H102">
            <v>1.2378516624040921</v>
          </cell>
          <cell r="I102">
            <v>133.42199488491048</v>
          </cell>
        </row>
        <row r="103">
          <cell r="H103">
            <v>9.8591549295774641E-2</v>
          </cell>
          <cell r="I103">
            <v>6.6450704225352109</v>
          </cell>
        </row>
        <row r="104">
          <cell r="H104">
            <v>3.4015748031496065</v>
          </cell>
          <cell r="I104">
            <v>234.90551181102362</v>
          </cell>
        </row>
        <row r="105">
          <cell r="H105">
            <v>2.2670454545454546</v>
          </cell>
          <cell r="I105">
            <v>107.06534090909091</v>
          </cell>
        </row>
        <row r="106">
          <cell r="H106">
            <v>1.2275862068965517</v>
          </cell>
          <cell r="I106">
            <v>79.151724137931041</v>
          </cell>
        </row>
        <row r="107">
          <cell r="H107">
            <v>1.449438202247191</v>
          </cell>
          <cell r="I107">
            <v>104.4817415730337</v>
          </cell>
        </row>
        <row r="108">
          <cell r="H108">
            <v>0.17727272727272728</v>
          </cell>
          <cell r="I108">
            <v>19.636363636363637</v>
          </cell>
        </row>
        <row r="109">
          <cell r="H109">
            <v>0.26940639269406391</v>
          </cell>
          <cell r="I109">
            <v>32.027397260273972</v>
          </cell>
        </row>
        <row r="110">
          <cell r="H110">
            <v>0.47553816046966729</v>
          </cell>
          <cell r="I110">
            <v>38.583170254403129</v>
          </cell>
        </row>
        <row r="111">
          <cell r="H111">
            <v>2.8957746478873241</v>
          </cell>
          <cell r="I111">
            <v>352.50140845070422</v>
          </cell>
        </row>
        <row r="112">
          <cell r="H112">
            <v>2.777056277056277</v>
          </cell>
          <cell r="I112">
            <v>302.95238095238096</v>
          </cell>
        </row>
        <row r="113">
          <cell r="H113">
            <v>2.1447368421052633</v>
          </cell>
          <cell r="I113">
            <v>82.928571428571431</v>
          </cell>
        </row>
        <row r="114">
          <cell r="H114">
            <v>0.13272311212814644</v>
          </cell>
          <cell r="I114">
            <v>10.562929061784898</v>
          </cell>
        </row>
        <row r="115">
          <cell r="H115">
            <v>0</v>
          </cell>
          <cell r="I115">
            <v>0</v>
          </cell>
        </row>
        <row r="116">
          <cell r="H116">
            <v>11.417543859649124</v>
          </cell>
          <cell r="I116">
            <v>1421.7684210526315</v>
          </cell>
        </row>
        <row r="117">
          <cell r="H117">
            <v>2.6121673003802282</v>
          </cell>
          <cell r="I117">
            <v>288.6045627376426</v>
          </cell>
        </row>
        <row r="118">
          <cell r="H118">
            <v>2.3136729222520107</v>
          </cell>
          <cell r="I118">
            <v>262.97855227882036</v>
          </cell>
        </row>
        <row r="119">
          <cell r="H119">
            <v>5.9805970149253733</v>
          </cell>
          <cell r="I119">
            <v>571.56268656716418</v>
          </cell>
        </row>
        <row r="120">
          <cell r="H120">
            <v>0.43769968051118213</v>
          </cell>
          <cell r="I120">
            <v>31.730031948881788</v>
          </cell>
        </row>
        <row r="121">
          <cell r="H121">
            <v>4.2682926829268296E-2</v>
          </cell>
          <cell r="I121">
            <v>3.3536585365853657</v>
          </cell>
        </row>
        <row r="122">
          <cell r="H122">
            <v>4.7446808510638299</v>
          </cell>
          <cell r="I122">
            <v>214.88297872340425</v>
          </cell>
        </row>
        <row r="123">
          <cell r="H123">
            <v>0</v>
          </cell>
          <cell r="I123">
            <v>0</v>
          </cell>
        </row>
        <row r="124">
          <cell r="H124">
            <v>2.8359073359073359</v>
          </cell>
          <cell r="I124">
            <v>197.61776061776061</v>
          </cell>
        </row>
        <row r="125">
          <cell r="H125">
            <v>2.3556701030927836</v>
          </cell>
          <cell r="I125">
            <v>129.01030927835052</v>
          </cell>
        </row>
        <row r="126">
          <cell r="H126">
            <v>4.3736842105263154</v>
          </cell>
          <cell r="I126">
            <v>290.26315789473682</v>
          </cell>
        </row>
        <row r="127">
          <cell r="H127">
            <v>2.3333333333333335</v>
          </cell>
          <cell r="I127">
            <v>127.16666666666667</v>
          </cell>
        </row>
      </sheetData>
      <sheetData sheetId="32"/>
      <sheetData sheetId="33"/>
      <sheetData sheetId="34"/>
      <sheetData sheetId="35"/>
      <sheetData sheetId="36"/>
      <sheetData sheetId="37">
        <row r="40">
          <cell r="H40">
            <v>0.16393442622950818</v>
          </cell>
          <cell r="I40">
            <v>26.754098360655739</v>
          </cell>
        </row>
        <row r="41">
          <cell r="H41">
            <v>1.037037037037037</v>
          </cell>
          <cell r="I41">
            <v>97.222222222222229</v>
          </cell>
        </row>
        <row r="42">
          <cell r="H42">
            <v>0.39864864864864863</v>
          </cell>
          <cell r="I42">
            <v>53.597972972972975</v>
          </cell>
        </row>
        <row r="43">
          <cell r="H43">
            <v>0.45348837209302323</v>
          </cell>
          <cell r="I43">
            <v>64.95348837209302</v>
          </cell>
        </row>
        <row r="44">
          <cell r="H44">
            <v>0.20895522388059701</v>
          </cell>
          <cell r="I44">
            <v>15.647761194029851</v>
          </cell>
        </row>
        <row r="45">
          <cell r="H45">
            <v>0.28453038674033149</v>
          </cell>
          <cell r="I45">
            <v>35.287292817679557</v>
          </cell>
        </row>
        <row r="46">
          <cell r="H46">
            <v>1.3389830508474576</v>
          </cell>
          <cell r="I46">
            <v>372.54237288135596</v>
          </cell>
        </row>
        <row r="47">
          <cell r="H47">
            <v>1.3793103448275863</v>
          </cell>
          <cell r="I47">
            <v>186.06896551724137</v>
          </cell>
        </row>
        <row r="48">
          <cell r="H48">
            <v>1.8604651162790697</v>
          </cell>
          <cell r="I48">
            <v>133.93410852713177</v>
          </cell>
        </row>
        <row r="49">
          <cell r="H49">
            <v>7.8602620087336247E-2</v>
          </cell>
          <cell r="I49">
            <v>5.6637554585152836</v>
          </cell>
        </row>
        <row r="50">
          <cell r="H50">
            <v>8.44</v>
          </cell>
          <cell r="I50">
            <v>707.98666666666668</v>
          </cell>
        </row>
        <row r="51">
          <cell r="H51">
            <v>0.14857142857142858</v>
          </cell>
          <cell r="I51">
            <v>15.022857142857143</v>
          </cell>
        </row>
        <row r="52">
          <cell r="H52">
            <v>0.30350194552529181</v>
          </cell>
          <cell r="I52">
            <v>22.412451361867703</v>
          </cell>
        </row>
        <row r="53">
          <cell r="H53">
            <v>1.4981549815498154</v>
          </cell>
          <cell r="I53">
            <v>105.61808118081181</v>
          </cell>
        </row>
        <row r="54">
          <cell r="H54">
            <v>3.5305623471882641</v>
          </cell>
          <cell r="I54">
            <v>649.23960880195602</v>
          </cell>
        </row>
        <row r="55">
          <cell r="H55">
            <v>2.7525773195876289</v>
          </cell>
          <cell r="I55">
            <v>274.86597938144331</v>
          </cell>
        </row>
        <row r="56">
          <cell r="H56">
            <v>2.7627118644067798</v>
          </cell>
          <cell r="I56">
            <v>129.42372881355934</v>
          </cell>
        </row>
        <row r="57">
          <cell r="H57">
            <v>0</v>
          </cell>
          <cell r="I57">
            <v>0</v>
          </cell>
        </row>
        <row r="58">
          <cell r="H58">
            <v>1.1111111111111112</v>
          </cell>
          <cell r="I58">
            <v>50</v>
          </cell>
        </row>
        <row r="59">
          <cell r="H59">
            <v>0.15909090909090909</v>
          </cell>
          <cell r="I59">
            <v>6.0454545454545459</v>
          </cell>
        </row>
        <row r="60">
          <cell r="H60">
            <v>1.2658227848101266E-2</v>
          </cell>
          <cell r="I60">
            <v>1.2151898734177216</v>
          </cell>
        </row>
        <row r="61">
          <cell r="H61">
            <v>2.7324840764331211</v>
          </cell>
          <cell r="I61">
            <v>89.363057324840767</v>
          </cell>
        </row>
        <row r="62">
          <cell r="H62">
            <v>9.0909090909090912E-2</v>
          </cell>
          <cell r="I62">
            <v>5.7272727272727275</v>
          </cell>
        </row>
        <row r="63">
          <cell r="H63">
            <v>1.5666003976143141</v>
          </cell>
          <cell r="I63">
            <v>57.122266401590458</v>
          </cell>
        </row>
        <row r="64">
          <cell r="H64">
            <v>3.6112531969309463</v>
          </cell>
          <cell r="I64">
            <v>419.19948849104861</v>
          </cell>
        </row>
        <row r="65">
          <cell r="H65">
            <v>5.7</v>
          </cell>
          <cell r="I65">
            <v>988.38113207547167</v>
          </cell>
        </row>
        <row r="66">
          <cell r="H66">
            <v>0.32602739726027397</v>
          </cell>
          <cell r="I66">
            <v>70.400000000000006</v>
          </cell>
        </row>
        <row r="67">
          <cell r="H67">
            <v>0.54143646408839774</v>
          </cell>
          <cell r="I67">
            <v>47.65009208103131</v>
          </cell>
        </row>
        <row r="68">
          <cell r="H68">
            <v>0.42857142857142855</v>
          </cell>
          <cell r="I68">
            <v>49.882086167800452</v>
          </cell>
        </row>
        <row r="69">
          <cell r="H69">
            <v>5.4313725490196081</v>
          </cell>
          <cell r="I69">
            <v>199.95424836601308</v>
          </cell>
        </row>
        <row r="70">
          <cell r="H70">
            <v>2.6641509433962263</v>
          </cell>
          <cell r="I70">
            <v>410.01132075471696</v>
          </cell>
        </row>
        <row r="71">
          <cell r="H71">
            <v>1.5645371577574969E-2</v>
          </cell>
          <cell r="I71">
            <v>0.7979139504563233</v>
          </cell>
        </row>
        <row r="72">
          <cell r="H72">
            <v>0.68541666666666667</v>
          </cell>
          <cell r="I72">
            <v>22.689583333333335</v>
          </cell>
        </row>
        <row r="73">
          <cell r="H73">
            <v>0.16</v>
          </cell>
          <cell r="I73">
            <v>12.476666666666667</v>
          </cell>
        </row>
        <row r="74">
          <cell r="H74">
            <v>1.3113207547169812</v>
          </cell>
          <cell r="I74">
            <v>104.45911949685535</v>
          </cell>
        </row>
        <row r="75">
          <cell r="H75">
            <v>7.9840319361277438E-3</v>
          </cell>
          <cell r="I75">
            <v>0.2315369261477046</v>
          </cell>
        </row>
        <row r="76">
          <cell r="H76">
            <v>0.92500000000000004</v>
          </cell>
          <cell r="I76">
            <v>90.025000000000006</v>
          </cell>
        </row>
        <row r="77">
          <cell r="H77">
            <v>0.56190476190476191</v>
          </cell>
          <cell r="I77">
            <v>37.723809523809521</v>
          </cell>
        </row>
        <row r="78">
          <cell r="H78">
            <v>0.85060240963855427</v>
          </cell>
          <cell r="I78">
            <v>45.766265060240961</v>
          </cell>
        </row>
        <row r="79">
          <cell r="H79">
            <v>9.8039215686274508E-2</v>
          </cell>
          <cell r="I79">
            <v>4.5882352941176467</v>
          </cell>
        </row>
        <row r="80">
          <cell r="H80">
            <v>0.40776699029126212</v>
          </cell>
          <cell r="I80">
            <v>33.961165048543691</v>
          </cell>
        </row>
        <row r="81">
          <cell r="H81">
            <v>0.97150997150997154</v>
          </cell>
          <cell r="I81">
            <v>69.805318138651472</v>
          </cell>
        </row>
        <row r="82">
          <cell r="H82">
            <v>0.25641025641025639</v>
          </cell>
          <cell r="I82">
            <v>30.880341880341881</v>
          </cell>
        </row>
        <row r="83">
          <cell r="H83">
            <v>0.53414264036418813</v>
          </cell>
          <cell r="I83">
            <v>39.374810318664643</v>
          </cell>
        </row>
        <row r="84">
          <cell r="H84">
            <v>0.38842975206611569</v>
          </cell>
          <cell r="I84">
            <v>30.785123966942148</v>
          </cell>
        </row>
        <row r="85">
          <cell r="H85">
            <v>0.13043478260869565</v>
          </cell>
          <cell r="I85">
            <v>6.8695652173913047</v>
          </cell>
        </row>
        <row r="86">
          <cell r="H86">
            <v>0</v>
          </cell>
          <cell r="I86">
            <v>0</v>
          </cell>
        </row>
        <row r="87">
          <cell r="H87">
            <v>0</v>
          </cell>
          <cell r="I87">
            <v>0</v>
          </cell>
        </row>
        <row r="88">
          <cell r="H88">
            <v>0</v>
          </cell>
          <cell r="I88">
            <v>0</v>
          </cell>
        </row>
        <row r="89">
          <cell r="H89">
            <v>0</v>
          </cell>
          <cell r="I89">
            <v>0</v>
          </cell>
        </row>
        <row r="90">
          <cell r="H90">
            <v>0.31538461538461537</v>
          </cell>
          <cell r="I90">
            <v>23.442307692307693</v>
          </cell>
        </row>
        <row r="91">
          <cell r="H91">
            <v>1.3565891472868217</v>
          </cell>
          <cell r="I91">
            <v>141.03488372093022</v>
          </cell>
        </row>
        <row r="92">
          <cell r="H92">
            <v>2.7422222222222223</v>
          </cell>
          <cell r="I92">
            <v>209.36888888888888</v>
          </cell>
        </row>
        <row r="93">
          <cell r="H93">
            <v>0.26724137931034481</v>
          </cell>
          <cell r="I93">
            <v>20.126436781609197</v>
          </cell>
        </row>
        <row r="94">
          <cell r="H94">
            <v>0.60404624277456642</v>
          </cell>
          <cell r="I94">
            <v>79.283236994219649</v>
          </cell>
        </row>
        <row r="95">
          <cell r="H95">
            <v>2.2213740458015265</v>
          </cell>
          <cell r="I95">
            <v>246.97709923664121</v>
          </cell>
        </row>
        <row r="96">
          <cell r="H96">
            <v>1.8971774193548387</v>
          </cell>
          <cell r="I96">
            <v>115.75604838709677</v>
          </cell>
        </row>
        <row r="97">
          <cell r="H97">
            <v>0.86389413988657848</v>
          </cell>
          <cell r="I97">
            <v>156.62759924385634</v>
          </cell>
        </row>
        <row r="98">
          <cell r="H98">
            <v>2.6376237623762377</v>
          </cell>
          <cell r="I98">
            <v>237.6970297029703</v>
          </cell>
        </row>
        <row r="99">
          <cell r="H99">
            <v>3.3798816568047338</v>
          </cell>
          <cell r="I99">
            <v>501.11005917159764</v>
          </cell>
        </row>
        <row r="100">
          <cell r="H100">
            <v>1.3007614213197969</v>
          </cell>
          <cell r="I100">
            <v>120.67639593908629</v>
          </cell>
        </row>
        <row r="101">
          <cell r="H101">
            <v>1.6530408773678964</v>
          </cell>
          <cell r="I101">
            <v>110.71286141575274</v>
          </cell>
        </row>
        <row r="102">
          <cell r="H102">
            <v>1.8593350383631713</v>
          </cell>
          <cell r="I102">
            <v>180.07928388746802</v>
          </cell>
        </row>
        <row r="103">
          <cell r="H103">
            <v>5.0420168067226892E-2</v>
          </cell>
          <cell r="I103">
            <v>2.473389355742297</v>
          </cell>
        </row>
        <row r="104">
          <cell r="H104">
            <v>1.4724409448818898</v>
          </cell>
          <cell r="I104">
            <v>115.40944881889764</v>
          </cell>
        </row>
        <row r="105">
          <cell r="H105">
            <v>0.17134831460674158</v>
          </cell>
          <cell r="I105">
            <v>23.230337078651687</v>
          </cell>
        </row>
        <row r="106">
          <cell r="H106">
            <v>2.4137931034482758E-2</v>
          </cell>
          <cell r="I106">
            <v>2.306896551724138</v>
          </cell>
        </row>
        <row r="107">
          <cell r="H107">
            <v>0.21648044692737431</v>
          </cell>
          <cell r="I107">
            <v>27.393854748603353</v>
          </cell>
        </row>
        <row r="108">
          <cell r="H108">
            <v>0.36281179138321995</v>
          </cell>
          <cell r="I108">
            <v>44.430839002267575</v>
          </cell>
        </row>
        <row r="109">
          <cell r="H109">
            <v>1.4541284403669725</v>
          </cell>
          <cell r="I109">
            <v>206.26605504587155</v>
          </cell>
        </row>
        <row r="110">
          <cell r="H110">
            <v>1.5649606299212599</v>
          </cell>
          <cell r="I110">
            <v>219.43700787401573</v>
          </cell>
        </row>
        <row r="111">
          <cell r="H111">
            <v>0.43390804597701149</v>
          </cell>
          <cell r="I111">
            <v>71.439655172413794</v>
          </cell>
        </row>
        <row r="112">
          <cell r="H112">
            <v>1.7201735357917571</v>
          </cell>
          <cell r="I112">
            <v>124.46203904555314</v>
          </cell>
        </row>
        <row r="113">
          <cell r="H113">
            <v>2.4574669187145556E-2</v>
          </cell>
          <cell r="I113">
            <v>1.9262759924385633</v>
          </cell>
        </row>
        <row r="114">
          <cell r="H114">
            <v>0.73015873015873012</v>
          </cell>
          <cell r="I114">
            <v>73.385487528344669</v>
          </cell>
        </row>
        <row r="115">
          <cell r="H115">
            <v>0</v>
          </cell>
          <cell r="I115">
            <v>0</v>
          </cell>
        </row>
        <row r="116">
          <cell r="H116">
            <v>0.11458333333333333</v>
          </cell>
          <cell r="I116">
            <v>17.368055555555557</v>
          </cell>
        </row>
        <row r="117">
          <cell r="H117">
            <v>0.22509225092250923</v>
          </cell>
          <cell r="I117">
            <v>23.649446494464943</v>
          </cell>
        </row>
        <row r="118">
          <cell r="H118">
            <v>0.1111111111111111</v>
          </cell>
          <cell r="I118">
            <v>15.666666666666666</v>
          </cell>
        </row>
        <row r="119">
          <cell r="H119">
            <v>0.20272314674735251</v>
          </cell>
          <cell r="I119">
            <v>13.232980332829047</v>
          </cell>
        </row>
        <row r="120">
          <cell r="H120">
            <v>1.2470588235294118</v>
          </cell>
          <cell r="I120">
            <v>78.22521008403362</v>
          </cell>
        </row>
        <row r="121">
          <cell r="H121">
            <v>0.1111111111111111</v>
          </cell>
          <cell r="I121">
            <v>8.3703703703703702</v>
          </cell>
        </row>
        <row r="122">
          <cell r="H122">
            <v>3.1445783132530121</v>
          </cell>
          <cell r="I122">
            <v>262.28192771084338</v>
          </cell>
        </row>
        <row r="123">
          <cell r="H123">
            <v>0</v>
          </cell>
          <cell r="I123">
            <v>0</v>
          </cell>
        </row>
        <row r="124">
          <cell r="H124">
            <v>0.38721804511278196</v>
          </cell>
          <cell r="I124">
            <v>18.144736842105264</v>
          </cell>
        </row>
        <row r="125">
          <cell r="H125">
            <v>0.25</v>
          </cell>
          <cell r="I125">
            <v>18.4375</v>
          </cell>
        </row>
        <row r="126">
          <cell r="H126">
            <v>1.0603015075376885</v>
          </cell>
          <cell r="I126">
            <v>128.39195979899498</v>
          </cell>
        </row>
        <row r="127">
          <cell r="H127">
            <v>0</v>
          </cell>
          <cell r="I127">
            <v>0</v>
          </cell>
        </row>
        <row r="128">
          <cell r="H128">
            <v>1</v>
          </cell>
          <cell r="I128">
            <v>127.66666666666667</v>
          </cell>
        </row>
        <row r="129">
          <cell r="H129">
            <v>0.25057471264367814</v>
          </cell>
          <cell r="I129">
            <v>25.735632183908045</v>
          </cell>
        </row>
      </sheetData>
      <sheetData sheetId="38"/>
      <sheetData sheetId="39"/>
      <sheetData sheetId="40"/>
      <sheetData sheetId="41"/>
      <sheetData sheetId="42"/>
      <sheetData sheetId="43"/>
      <sheetData sheetId="44">
        <row r="8">
          <cell r="AQ8">
            <v>245.45495600000001</v>
          </cell>
          <cell r="AS8">
            <v>3.3308929099250499</v>
          </cell>
        </row>
        <row r="9">
          <cell r="AQ9">
            <v>71.040189999999996</v>
          </cell>
          <cell r="AS9">
            <v>3.5122045243797202E-2</v>
          </cell>
        </row>
        <row r="10">
          <cell r="AQ10">
            <v>288.81591700000001</v>
          </cell>
          <cell r="AS10">
            <v>1.56992577834668</v>
          </cell>
        </row>
        <row r="11">
          <cell r="AQ11">
            <v>2.1600380000000001</v>
          </cell>
          <cell r="AS11">
            <v>2.3226217001221499E-2</v>
          </cell>
        </row>
        <row r="12">
          <cell r="AQ12">
            <v>16.810918000000001</v>
          </cell>
          <cell r="AS12">
            <v>0.122150177945478</v>
          </cell>
        </row>
        <row r="13">
          <cell r="AQ13">
            <v>327.38966299999998</v>
          </cell>
          <cell r="AS13">
            <v>3.29739789109487</v>
          </cell>
        </row>
        <row r="14">
          <cell r="AQ14">
            <v>13.589619000000001</v>
          </cell>
          <cell r="AS14">
            <v>6.7358708352310601E-2</v>
          </cell>
        </row>
        <row r="15">
          <cell r="AQ15">
            <v>146.22733400000001</v>
          </cell>
          <cell r="AS15">
            <v>1.33724128727125</v>
          </cell>
        </row>
        <row r="16">
          <cell r="AQ16">
            <v>25.003948999999999</v>
          </cell>
          <cell r="AS16">
            <v>0.157595989872405</v>
          </cell>
        </row>
        <row r="17">
          <cell r="AQ17">
            <v>8.0429539999999999</v>
          </cell>
          <cell r="AS17">
            <v>9.8660242380676499E-2</v>
          </cell>
        </row>
        <row r="18">
          <cell r="AQ18">
            <v>46.414423999999997</v>
          </cell>
          <cell r="AS18">
            <v>0.48987364750795698</v>
          </cell>
        </row>
        <row r="19">
          <cell r="AQ19">
            <v>205.95878999999999</v>
          </cell>
          <cell r="AS19">
            <v>2.1693865871901501</v>
          </cell>
        </row>
        <row r="20">
          <cell r="AQ20">
            <v>34.172727000000002</v>
          </cell>
          <cell r="AS20">
            <v>0.43445368051651101</v>
          </cell>
        </row>
        <row r="21">
          <cell r="AQ21">
            <v>22.714841</v>
          </cell>
          <cell r="AS21">
            <v>0.19739202957143601</v>
          </cell>
        </row>
        <row r="22">
          <cell r="AQ22">
            <v>227.77361099999999</v>
          </cell>
          <cell r="AS22">
            <v>3.2828928940182198</v>
          </cell>
        </row>
        <row r="23">
          <cell r="AQ23">
            <v>171.551896</v>
          </cell>
          <cell r="AS23">
            <v>3.1207092649630499</v>
          </cell>
        </row>
        <row r="24">
          <cell r="AQ24">
            <v>478.71039100000002</v>
          </cell>
          <cell r="AS24">
            <v>1.5758715869970199</v>
          </cell>
        </row>
        <row r="27">
          <cell r="AQ27">
            <v>2.7030919999999998</v>
          </cell>
          <cell r="AS27">
            <v>2.06342927956213E-2</v>
          </cell>
        </row>
        <row r="29">
          <cell r="AQ29">
            <v>164.40337700000001</v>
          </cell>
          <cell r="AS29">
            <v>2.2128119080658899</v>
          </cell>
        </row>
        <row r="30">
          <cell r="AQ30">
            <v>112.98812599999999</v>
          </cell>
          <cell r="AS30">
            <v>1.03198967491382</v>
          </cell>
        </row>
        <row r="31">
          <cell r="AQ31">
            <v>234.65495300000001</v>
          </cell>
          <cell r="AS31">
            <v>2.3648503826454199</v>
          </cell>
        </row>
        <row r="32">
          <cell r="AQ32">
            <v>416.74005799999998</v>
          </cell>
          <cell r="AS32">
            <v>4.2802861347360297</v>
          </cell>
        </row>
        <row r="33">
          <cell r="AQ33">
            <v>480.925567</v>
          </cell>
          <cell r="AS33">
            <v>5.4914338233088502</v>
          </cell>
        </row>
        <row r="34">
          <cell r="AQ34">
            <v>31.461058999999999</v>
          </cell>
          <cell r="AS34">
            <v>0.29392685395097901</v>
          </cell>
        </row>
        <row r="35">
          <cell r="AQ35">
            <v>133.339721</v>
          </cell>
          <cell r="AS35">
            <v>2.2382813509792099</v>
          </cell>
        </row>
        <row r="36">
          <cell r="AQ36">
            <v>68.888237000000004</v>
          </cell>
          <cell r="AS36">
            <v>1.3530606186999501</v>
          </cell>
        </row>
        <row r="38">
          <cell r="AQ38">
            <v>8.9931129999999992</v>
          </cell>
          <cell r="AS38">
            <v>0.111062177505394</v>
          </cell>
        </row>
        <row r="39">
          <cell r="AQ39">
            <v>169.54398075234832</v>
          </cell>
          <cell r="AS39">
            <v>2.1047961761768614</v>
          </cell>
        </row>
        <row r="40">
          <cell r="AQ40">
            <v>62.389104762424843</v>
          </cell>
          <cell r="AS40">
            <v>1.0301399916195106</v>
          </cell>
        </row>
        <row r="41">
          <cell r="AQ41">
            <v>96.821108206068345</v>
          </cell>
          <cell r="AS41">
            <v>2.0493338484146655</v>
          </cell>
        </row>
        <row r="42">
          <cell r="AQ42">
            <v>14.646617000000001</v>
          </cell>
          <cell r="AS42">
            <v>0.15749050744865201</v>
          </cell>
        </row>
        <row r="43">
          <cell r="AQ43">
            <v>204.81498400000001</v>
          </cell>
          <cell r="AS43">
            <v>1.78033161295556</v>
          </cell>
        </row>
        <row r="44">
          <cell r="AQ44">
            <v>0.85638000000000003</v>
          </cell>
          <cell r="AS44">
            <v>1.9686897514800399E-2</v>
          </cell>
        </row>
        <row r="45">
          <cell r="AQ45">
            <v>14.407646</v>
          </cell>
          <cell r="AS45">
            <v>0.13226691558040499</v>
          </cell>
        </row>
        <row r="46">
          <cell r="AQ46">
            <v>79.974079000000003</v>
          </cell>
          <cell r="AS46">
            <v>1.13916357506866</v>
          </cell>
        </row>
        <row r="47">
          <cell r="AQ47">
            <v>29.931926000000001</v>
          </cell>
          <cell r="AS47">
            <v>0.231134565619565</v>
          </cell>
        </row>
        <row r="48">
          <cell r="AQ48">
            <v>72.906295</v>
          </cell>
          <cell r="AS48">
            <v>0.61342914446109498</v>
          </cell>
        </row>
        <row r="49">
          <cell r="AQ49">
            <v>35.229582999999998</v>
          </cell>
          <cell r="AS49">
            <v>0.32116731342510402</v>
          </cell>
        </row>
        <row r="50">
          <cell r="AQ50">
            <v>44.307997999999998</v>
          </cell>
          <cell r="AS50">
            <v>0.58862771674717596</v>
          </cell>
        </row>
        <row r="51">
          <cell r="AQ51">
            <v>41.909533000000003</v>
          </cell>
          <cell r="AS51">
            <v>0.52531569017699797</v>
          </cell>
        </row>
        <row r="52">
          <cell r="AQ52">
            <v>29.180826</v>
          </cell>
          <cell r="AS52">
            <v>0.342004884228304</v>
          </cell>
        </row>
        <row r="56">
          <cell r="AQ56">
            <v>284.05230499999999</v>
          </cell>
          <cell r="AS56">
            <v>1.96097023270257</v>
          </cell>
        </row>
        <row r="58">
          <cell r="AQ58">
            <v>171.33399399999999</v>
          </cell>
          <cell r="AS58">
            <v>2.35053752831264</v>
          </cell>
        </row>
        <row r="59">
          <cell r="AQ59">
            <v>43.035170999999998</v>
          </cell>
          <cell r="AS59">
            <v>0.480926576101883</v>
          </cell>
        </row>
        <row r="60">
          <cell r="AQ60">
            <v>182.316227</v>
          </cell>
          <cell r="AS60">
            <v>1.2295308007638801</v>
          </cell>
        </row>
        <row r="61">
          <cell r="AQ61">
            <v>90.445462000000006</v>
          </cell>
          <cell r="AS61">
            <v>0.90028189112127999</v>
          </cell>
        </row>
        <row r="62">
          <cell r="AQ62">
            <v>67.962697000000006</v>
          </cell>
          <cell r="AS62">
            <v>0.47804269966666502</v>
          </cell>
        </row>
        <row r="63">
          <cell r="AQ63">
            <v>2.9046690000000002</v>
          </cell>
          <cell r="AS63">
            <v>3.7722979114936703E-2</v>
          </cell>
        </row>
        <row r="64">
          <cell r="AQ64">
            <v>37.038418</v>
          </cell>
          <cell r="AS64">
            <v>0.45942872299168902</v>
          </cell>
        </row>
        <row r="65">
          <cell r="AQ65">
            <v>186.70317</v>
          </cell>
          <cell r="AS65">
            <v>2.1549871319952798</v>
          </cell>
        </row>
        <row r="66">
          <cell r="AQ66">
            <v>169.08425500000001</v>
          </cell>
          <cell r="AS66">
            <v>2.1616388269864899</v>
          </cell>
        </row>
        <row r="67">
          <cell r="AQ67">
            <v>89.641369999999995</v>
          </cell>
          <cell r="AS67">
            <v>2.6948588247257401</v>
          </cell>
        </row>
        <row r="68">
          <cell r="AQ68">
            <v>129.64480800000001</v>
          </cell>
          <cell r="AS68">
            <v>1.5961875014006801</v>
          </cell>
        </row>
        <row r="69">
          <cell r="AQ69">
            <v>44.713662999999997</v>
          </cell>
          <cell r="AS69">
            <v>0.31556281779166601</v>
          </cell>
        </row>
        <row r="70">
          <cell r="AQ70">
            <v>221.87456499999999</v>
          </cell>
          <cell r="AS70">
            <v>2.8961128460597001</v>
          </cell>
        </row>
        <row r="71">
          <cell r="AQ71">
            <v>16.847055000000001</v>
          </cell>
          <cell r="AS71">
            <v>0.15343401805644399</v>
          </cell>
        </row>
        <row r="72">
          <cell r="AQ72">
            <v>48.842719000000002</v>
          </cell>
          <cell r="AS72">
            <v>0.352626721937013</v>
          </cell>
        </row>
        <row r="73">
          <cell r="AQ73">
            <v>466.04646400000001</v>
          </cell>
          <cell r="AS73">
            <v>4.5282302390846798</v>
          </cell>
        </row>
        <row r="74">
          <cell r="AQ74">
            <v>6.5987229999999997</v>
          </cell>
          <cell r="AS74">
            <v>7.9622610853476897E-2</v>
          </cell>
        </row>
        <row r="75">
          <cell r="AQ75">
            <v>126.031346</v>
          </cell>
          <cell r="AS75">
            <v>2.3282013652316</v>
          </cell>
        </row>
        <row r="76">
          <cell r="AQ76">
            <v>20.321026</v>
          </cell>
          <cell r="AS76">
            <v>0.17672403247322399</v>
          </cell>
        </row>
        <row r="77">
          <cell r="AQ77">
            <v>113.92710700000001</v>
          </cell>
          <cell r="AS77">
            <v>1.08314053164145</v>
          </cell>
        </row>
        <row r="78">
          <cell r="AQ78">
            <v>12.893643000000001</v>
          </cell>
          <cell r="AS78">
            <v>0.142979796858731</v>
          </cell>
        </row>
        <row r="79">
          <cell r="AQ79">
            <v>402.785571</v>
          </cell>
          <cell r="AS79">
            <v>3.7009746074120802</v>
          </cell>
        </row>
        <row r="80">
          <cell r="AQ80">
            <v>5.350098</v>
          </cell>
          <cell r="AS80">
            <v>9.6240528879327505E-2</v>
          </cell>
        </row>
        <row r="81">
          <cell r="AQ81">
            <v>49.679085000000001</v>
          </cell>
          <cell r="AS81">
            <v>1.0056647047718099</v>
          </cell>
        </row>
        <row r="82">
          <cell r="AQ82">
            <v>34.767291</v>
          </cell>
          <cell r="AS82">
            <v>0.45246344707870001</v>
          </cell>
        </row>
        <row r="84">
          <cell r="AQ84">
            <v>4.1720410000000001</v>
          </cell>
          <cell r="AS84">
            <v>4.50095805835206E-2</v>
          </cell>
        </row>
        <row r="85">
          <cell r="AQ85">
            <v>37.360751</v>
          </cell>
          <cell r="AS85">
            <v>0.37279548634875198</v>
          </cell>
        </row>
        <row r="86">
          <cell r="AQ86">
            <v>11.529267000000001</v>
          </cell>
          <cell r="AS86">
            <v>0.120179995662624</v>
          </cell>
        </row>
        <row r="87">
          <cell r="AQ87">
            <v>20.564060000000001</v>
          </cell>
          <cell r="AS87">
            <v>0.28225773123095199</v>
          </cell>
        </row>
        <row r="88">
          <cell r="AQ88">
            <v>55.869643000000003</v>
          </cell>
          <cell r="AS88">
            <v>0.53829034230753903</v>
          </cell>
        </row>
        <row r="89">
          <cell r="AQ89">
            <v>6.9533149999999999</v>
          </cell>
          <cell r="AS89">
            <v>0.12876509837460401</v>
          </cell>
        </row>
        <row r="90">
          <cell r="AQ90">
            <v>73.012289999999993</v>
          </cell>
          <cell r="AS90">
            <v>1.26340954377013</v>
          </cell>
        </row>
        <row r="92">
          <cell r="AQ92">
            <v>26.794671000000001</v>
          </cell>
          <cell r="AS92">
            <v>0.26725035851353302</v>
          </cell>
        </row>
        <row r="93">
          <cell r="AQ93">
            <v>2.0958860000000001</v>
          </cell>
          <cell r="AS93">
            <v>3.6225206019991699E-2</v>
          </cell>
        </row>
        <row r="94">
          <cell r="AQ94">
            <v>257.83405599999998</v>
          </cell>
          <cell r="AS94">
            <v>2.8545646092546999</v>
          </cell>
        </row>
        <row r="95">
          <cell r="AQ95">
            <v>118.639668</v>
          </cell>
          <cell r="AS95">
            <v>0.87881236125749795</v>
          </cell>
        </row>
        <row r="96">
          <cell r="AQ96">
            <v>22.6</v>
          </cell>
          <cell r="AS96">
            <v>0.4</v>
          </cell>
        </row>
        <row r="97">
          <cell r="AQ97">
            <v>15.81837</v>
          </cell>
          <cell r="AS97">
            <v>9.5318732940883E-2</v>
          </cell>
        </row>
      </sheetData>
      <sheetData sheetId="45"/>
      <sheetData sheetId="46"/>
      <sheetData sheetId="47">
        <row r="8">
          <cell r="AQ8">
            <v>841.02213500000005</v>
          </cell>
          <cell r="AS8">
            <v>5.5586393593746104</v>
          </cell>
        </row>
        <row r="9">
          <cell r="AQ9">
            <v>343.26472699999999</v>
          </cell>
          <cell r="AS9">
            <v>1.9265648807703299</v>
          </cell>
        </row>
        <row r="10">
          <cell r="AQ10">
            <v>58.062975000000002</v>
          </cell>
          <cell r="AS10">
            <v>0.22234733864182901</v>
          </cell>
        </row>
        <row r="11">
          <cell r="AQ11">
            <v>1.9526889999999999</v>
          </cell>
          <cell r="AS11">
            <v>2.3526378799307301E-2</v>
          </cell>
        </row>
        <row r="12">
          <cell r="AQ12">
            <v>14.642301</v>
          </cell>
          <cell r="AS12">
            <v>0.13899006627118901</v>
          </cell>
        </row>
        <row r="13">
          <cell r="AQ13">
            <v>132.51206300000001</v>
          </cell>
          <cell r="AS13">
            <v>1.39808403533187</v>
          </cell>
        </row>
        <row r="14">
          <cell r="AQ14">
            <v>717.43237099999999</v>
          </cell>
          <cell r="AS14">
            <v>4.9496091071460704</v>
          </cell>
        </row>
        <row r="15">
          <cell r="AQ15">
            <v>5.853866</v>
          </cell>
          <cell r="AS15">
            <v>6.5406326008282695E-2</v>
          </cell>
        </row>
        <row r="16">
          <cell r="AQ16">
            <v>206.91141400000001</v>
          </cell>
          <cell r="AS16">
            <v>2.48427112299923</v>
          </cell>
        </row>
        <row r="17">
          <cell r="AQ17">
            <v>22.366053000000001</v>
          </cell>
          <cell r="AS17">
            <v>0.44455875407186701</v>
          </cell>
        </row>
        <row r="18">
          <cell r="AQ18">
            <v>116.36188199999999</v>
          </cell>
          <cell r="AS18">
            <v>0.92008298320874105</v>
          </cell>
        </row>
        <row r="19">
          <cell r="AQ19">
            <v>226.41512399999999</v>
          </cell>
          <cell r="AS19">
            <v>2.35671449163506</v>
          </cell>
        </row>
        <row r="20">
          <cell r="AQ20">
            <v>238.51194899999999</v>
          </cell>
          <cell r="AS20">
            <v>2.7056169555053802</v>
          </cell>
        </row>
        <row r="21">
          <cell r="AQ21">
            <v>97.741384999999994</v>
          </cell>
          <cell r="AS21">
            <v>1.0654413513094101</v>
          </cell>
        </row>
        <row r="22">
          <cell r="AQ22">
            <v>30.324693</v>
          </cell>
          <cell r="AS22">
            <v>0.128279090999742</v>
          </cell>
        </row>
        <row r="23">
          <cell r="AQ23">
            <v>31.635964000000001</v>
          </cell>
          <cell r="AS23">
            <v>0.58423779622182304</v>
          </cell>
        </row>
        <row r="24">
          <cell r="AQ24">
            <v>36.094566999999998</v>
          </cell>
          <cell r="AS24">
            <v>0.34433962363701398</v>
          </cell>
        </row>
        <row r="26">
          <cell r="AQ26">
            <v>232.58342200000001</v>
          </cell>
          <cell r="AS26">
            <v>2.34155480880497</v>
          </cell>
        </row>
        <row r="27">
          <cell r="AQ27">
            <v>13.1</v>
          </cell>
          <cell r="AS27">
            <v>0.1</v>
          </cell>
        </row>
        <row r="29">
          <cell r="AQ29">
            <v>35.315795000000001</v>
          </cell>
          <cell r="AS29">
            <v>0.40471991374303301</v>
          </cell>
        </row>
        <row r="31">
          <cell r="AQ31">
            <v>35.541978999999998</v>
          </cell>
          <cell r="AS31">
            <v>0.36000163030159799</v>
          </cell>
        </row>
        <row r="32">
          <cell r="AQ32">
            <v>200.95713799999999</v>
          </cell>
          <cell r="AS32">
            <v>1.24130664598167</v>
          </cell>
        </row>
        <row r="33">
          <cell r="AQ33">
            <v>311.54595899999998</v>
          </cell>
          <cell r="AS33">
            <v>3.6262338330490902</v>
          </cell>
        </row>
        <row r="34">
          <cell r="AQ34">
            <v>509.13300299999997</v>
          </cell>
          <cell r="AS34">
            <v>3.1151461371371201</v>
          </cell>
        </row>
        <row r="35">
          <cell r="AQ35">
            <v>83.928676999999993</v>
          </cell>
          <cell r="AS35">
            <v>1.3420667975723299</v>
          </cell>
        </row>
        <row r="36">
          <cell r="AQ36">
            <v>72.134167000000005</v>
          </cell>
          <cell r="AS36">
            <v>1.2391281824246001</v>
          </cell>
        </row>
        <row r="37">
          <cell r="AQ37">
            <v>89.697314000000006</v>
          </cell>
          <cell r="AS37">
            <v>1.2327685917683699</v>
          </cell>
        </row>
        <row r="38">
          <cell r="AQ38">
            <v>88.016880999999998</v>
          </cell>
          <cell r="AS38">
            <v>1.30059309010922</v>
          </cell>
        </row>
        <row r="39">
          <cell r="AQ39">
            <v>35.015292000000002</v>
          </cell>
          <cell r="AS39">
            <v>0.48102916093034498</v>
          </cell>
        </row>
        <row r="40">
          <cell r="AQ40">
            <v>15.967022999999999</v>
          </cell>
          <cell r="AS40">
            <v>7.1301247771835996E-2</v>
          </cell>
        </row>
        <row r="41">
          <cell r="AQ41">
            <v>3.981293</v>
          </cell>
          <cell r="AS41">
            <v>7.3851983504823804E-2</v>
          </cell>
        </row>
        <row r="42">
          <cell r="AQ42">
            <v>15.570561</v>
          </cell>
          <cell r="AS42">
            <v>1.01087031815096</v>
          </cell>
        </row>
        <row r="43">
          <cell r="AQ43">
            <v>8.2451170000000005</v>
          </cell>
          <cell r="AS43">
            <v>0.11167202106089601</v>
          </cell>
        </row>
        <row r="44">
          <cell r="AQ44">
            <v>3.4582760000000001</v>
          </cell>
          <cell r="AS44">
            <v>0.137155434016247</v>
          </cell>
        </row>
        <row r="45">
          <cell r="AQ45">
            <v>9.1773310000000006</v>
          </cell>
          <cell r="AS45">
            <v>9.6909515807982002E-2</v>
          </cell>
        </row>
        <row r="46">
          <cell r="AQ46">
            <v>22.807544</v>
          </cell>
          <cell r="AS46">
            <v>0.37480006128557602</v>
          </cell>
        </row>
        <row r="47">
          <cell r="AQ47">
            <v>3.3907639999999999</v>
          </cell>
          <cell r="AS47">
            <v>5.9141237298162501E-2</v>
          </cell>
        </row>
        <row r="48">
          <cell r="AQ48">
            <v>69.400480999999999</v>
          </cell>
          <cell r="AS48">
            <v>0.69746776329604399</v>
          </cell>
        </row>
        <row r="49">
          <cell r="AQ49">
            <v>67.712247000000005</v>
          </cell>
          <cell r="AS49">
            <v>2.7642681859246401</v>
          </cell>
        </row>
        <row r="50">
          <cell r="AQ50">
            <v>156.23412300000001</v>
          </cell>
          <cell r="AS50">
            <v>1.3817633267515299</v>
          </cell>
        </row>
        <row r="51">
          <cell r="AQ51">
            <v>116.95721899999999</v>
          </cell>
          <cell r="AS51">
            <v>1.3691793001593699</v>
          </cell>
        </row>
        <row r="52">
          <cell r="AQ52">
            <v>37.842463000000002</v>
          </cell>
          <cell r="AS52">
            <v>0.45419659719118699</v>
          </cell>
        </row>
        <row r="53">
          <cell r="AQ53">
            <v>76.987988000000001</v>
          </cell>
          <cell r="AS53">
            <v>0.99285960195762102</v>
          </cell>
        </row>
        <row r="56">
          <cell r="AQ56">
            <v>14.459438</v>
          </cell>
          <cell r="AS56">
            <v>8.6410985394008794E-2</v>
          </cell>
        </row>
        <row r="57">
          <cell r="AQ57">
            <v>71.5</v>
          </cell>
          <cell r="AS57">
            <v>0.5</v>
          </cell>
        </row>
        <row r="58">
          <cell r="AQ58">
            <v>486.09473300000002</v>
          </cell>
          <cell r="AS58">
            <v>3.74706198986242</v>
          </cell>
        </row>
        <row r="59">
          <cell r="AQ59">
            <v>227.07166100000001</v>
          </cell>
          <cell r="AS59">
            <v>2.2209639722691099</v>
          </cell>
        </row>
        <row r="60">
          <cell r="AQ60">
            <v>684.95795099999998</v>
          </cell>
          <cell r="AS60">
            <v>4.6898732014615403</v>
          </cell>
        </row>
        <row r="61">
          <cell r="AQ61">
            <v>194.74521300000001</v>
          </cell>
          <cell r="AS61">
            <v>2.4078629869681598</v>
          </cell>
        </row>
        <row r="62">
          <cell r="AQ62">
            <v>320.49732299999999</v>
          </cell>
          <cell r="AS62">
            <v>3.1333895258319702</v>
          </cell>
        </row>
        <row r="63">
          <cell r="AQ63">
            <v>238.91179500000001</v>
          </cell>
          <cell r="AS63">
            <v>1.6580770098700199</v>
          </cell>
        </row>
        <row r="64">
          <cell r="AQ64">
            <v>61.855334999999997</v>
          </cell>
          <cell r="AS64">
            <v>0.402920646278142</v>
          </cell>
        </row>
        <row r="65">
          <cell r="AQ65">
            <v>141.537035</v>
          </cell>
          <cell r="AS65">
            <v>1.85798878318521</v>
          </cell>
        </row>
        <row r="66">
          <cell r="AQ66">
            <v>45.392446</v>
          </cell>
          <cell r="AS66">
            <v>0.491544248257058</v>
          </cell>
        </row>
        <row r="67">
          <cell r="AQ67">
            <v>498.98120699999998</v>
          </cell>
          <cell r="AS67">
            <v>3.8290020512240699</v>
          </cell>
        </row>
        <row r="68">
          <cell r="AQ68">
            <v>127.882695</v>
          </cell>
          <cell r="AS68">
            <v>1.55667184690034</v>
          </cell>
        </row>
        <row r="69">
          <cell r="AQ69">
            <v>124.20832799999999</v>
          </cell>
          <cell r="AS69">
            <v>1.5697625519424401</v>
          </cell>
        </row>
        <row r="70">
          <cell r="AQ70">
            <v>446.98951699999998</v>
          </cell>
          <cell r="AS70">
            <v>2.5018214499448002</v>
          </cell>
        </row>
        <row r="71">
          <cell r="AQ71">
            <v>123.142015</v>
          </cell>
          <cell r="AS71">
            <v>1.1405902281245299</v>
          </cell>
        </row>
        <row r="72">
          <cell r="AQ72">
            <v>46.730704000000003</v>
          </cell>
          <cell r="AS72">
            <v>0.29733215748376102</v>
          </cell>
        </row>
        <row r="73">
          <cell r="AQ73">
            <v>98.074349999999995</v>
          </cell>
          <cell r="AS73">
            <v>1.0989427728710801</v>
          </cell>
        </row>
        <row r="74">
          <cell r="AQ74">
            <v>0.62848400000000004</v>
          </cell>
          <cell r="AS74">
            <v>3.3972133555708601E-3</v>
          </cell>
        </row>
        <row r="75">
          <cell r="AQ75">
            <v>11.253683000000001</v>
          </cell>
          <cell r="AS75">
            <v>0.16580269367709799</v>
          </cell>
        </row>
        <row r="76">
          <cell r="AQ76">
            <v>188.37767199999999</v>
          </cell>
          <cell r="AS76">
            <v>1.4807616524432401</v>
          </cell>
        </row>
        <row r="77">
          <cell r="AQ77">
            <v>109.024401</v>
          </cell>
          <cell r="AS77">
            <v>0.54966371946296599</v>
          </cell>
        </row>
        <row r="78">
          <cell r="AQ78">
            <v>75.591463000000005</v>
          </cell>
          <cell r="AS78">
            <v>0.46040236334207402</v>
          </cell>
        </row>
        <row r="79">
          <cell r="AQ79">
            <v>49.658676</v>
          </cell>
          <cell r="AS79">
            <v>0.34618308982180601</v>
          </cell>
        </row>
        <row r="80">
          <cell r="AQ80">
            <v>4.8764839999999996</v>
          </cell>
          <cell r="AS80">
            <v>6.0283248767274297E-2</v>
          </cell>
        </row>
        <row r="81">
          <cell r="AQ81">
            <v>12.147106000000001</v>
          </cell>
          <cell r="AS81">
            <v>7.6620211601888893E-2</v>
          </cell>
        </row>
        <row r="82">
          <cell r="AQ82">
            <v>49.495483999999998</v>
          </cell>
          <cell r="AS82">
            <v>1.2261585429733199</v>
          </cell>
        </row>
        <row r="84">
          <cell r="AQ84">
            <v>75.890985999999998</v>
          </cell>
          <cell r="AS84">
            <v>0.53191388865398903</v>
          </cell>
        </row>
        <row r="85">
          <cell r="AQ85">
            <v>45.625905000000003</v>
          </cell>
          <cell r="AS85">
            <v>0.586339569295945</v>
          </cell>
        </row>
        <row r="86">
          <cell r="AQ86">
            <v>45.324084999999997</v>
          </cell>
          <cell r="AS86">
            <v>0.42826326218405097</v>
          </cell>
        </row>
        <row r="87">
          <cell r="AQ87">
            <v>180.103904</v>
          </cell>
          <cell r="AS87">
            <v>1.5627694031713899</v>
          </cell>
        </row>
        <row r="88">
          <cell r="AQ88">
            <v>220.319061</v>
          </cell>
          <cell r="AS88">
            <v>1.8979752452452601</v>
          </cell>
        </row>
        <row r="89">
          <cell r="AQ89">
            <v>3.5916549999999998</v>
          </cell>
          <cell r="AS89">
            <v>2.6763455167843099E-2</v>
          </cell>
        </row>
        <row r="90">
          <cell r="AQ90">
            <v>36.484713999999997</v>
          </cell>
          <cell r="AS90">
            <v>0.639229425047803</v>
          </cell>
        </row>
        <row r="91">
          <cell r="AQ91">
            <v>16.815483</v>
          </cell>
          <cell r="AS91">
            <v>0.17335550203493399</v>
          </cell>
        </row>
        <row r="92">
          <cell r="AQ92">
            <v>27.262343999999999</v>
          </cell>
          <cell r="AS92">
            <v>0.273786098868252</v>
          </cell>
        </row>
        <row r="93">
          <cell r="AQ93">
            <v>61.798166999999999</v>
          </cell>
          <cell r="AS93">
            <v>0.52769825440552298</v>
          </cell>
        </row>
        <row r="94">
          <cell r="AQ94">
            <v>51.435561</v>
          </cell>
          <cell r="AS94">
            <v>0.42168429219363901</v>
          </cell>
        </row>
        <row r="96">
          <cell r="AQ96">
            <v>15</v>
          </cell>
          <cell r="AS96">
            <v>0.2</v>
          </cell>
        </row>
        <row r="97">
          <cell r="AQ97">
            <v>17.425571999999999</v>
          </cell>
          <cell r="AS97">
            <v>0.21186770344556899</v>
          </cell>
        </row>
      </sheetData>
      <sheetData sheetId="48"/>
      <sheetData sheetId="49"/>
      <sheetData sheetId="50"/>
      <sheetData sheetId="51"/>
      <sheetData sheetId="52">
        <row r="8">
          <cell r="H8">
            <v>192.715846</v>
          </cell>
          <cell r="AJ8">
            <v>9</v>
          </cell>
          <cell r="AQ8">
            <v>101.37204800000001</v>
          </cell>
          <cell r="AS8">
            <v>0.81985992994058199</v>
          </cell>
        </row>
        <row r="9">
          <cell r="H9">
            <v>73.423496999999998</v>
          </cell>
          <cell r="AJ9">
            <v>2</v>
          </cell>
          <cell r="AQ9">
            <v>107.445168</v>
          </cell>
          <cell r="AS9">
            <v>1.00785175078218</v>
          </cell>
        </row>
        <row r="10">
          <cell r="H10">
            <v>300.04917999999998</v>
          </cell>
          <cell r="AJ10">
            <v>8</v>
          </cell>
          <cell r="AQ10">
            <v>34.744304</v>
          </cell>
          <cell r="AS10">
            <v>0.43326230719910602</v>
          </cell>
        </row>
        <row r="11">
          <cell r="H11">
            <v>84.330601000000001</v>
          </cell>
          <cell r="AJ11">
            <v>1</v>
          </cell>
          <cell r="AQ11">
            <v>15.925416999999999</v>
          </cell>
          <cell r="AS11">
            <v>0.20158755894553601</v>
          </cell>
        </row>
        <row r="12">
          <cell r="H12">
            <v>330.40710300000001</v>
          </cell>
          <cell r="AJ12">
            <v>9</v>
          </cell>
          <cell r="AQ12">
            <v>51.127834999999997</v>
          </cell>
          <cell r="AS12">
            <v>0.242125545345797</v>
          </cell>
        </row>
        <row r="13">
          <cell r="H13">
            <v>340.42076500000002</v>
          </cell>
          <cell r="AJ13">
            <v>11</v>
          </cell>
          <cell r="AQ13">
            <v>214.94869700000001</v>
          </cell>
          <cell r="AS13">
            <v>1.11039054859065</v>
          </cell>
        </row>
        <row r="14">
          <cell r="H14">
            <v>118.06830600000001</v>
          </cell>
          <cell r="AJ14">
            <v>4</v>
          </cell>
          <cell r="AQ14">
            <v>175.28836200000001</v>
          </cell>
          <cell r="AS14">
            <v>1.0671788583127499</v>
          </cell>
        </row>
        <row r="16">
          <cell r="H16">
            <v>262.93442599999997</v>
          </cell>
          <cell r="AJ16">
            <v>6</v>
          </cell>
          <cell r="AQ16">
            <v>48.837271000000001</v>
          </cell>
          <cell r="AS16">
            <v>0.27383253343934499</v>
          </cell>
        </row>
        <row r="17">
          <cell r="H17">
            <v>229.046448</v>
          </cell>
          <cell r="AJ17">
            <v>7</v>
          </cell>
          <cell r="AQ17">
            <v>11.172406000000001</v>
          </cell>
          <cell r="AS17">
            <v>0.109148167187469</v>
          </cell>
        </row>
        <row r="18">
          <cell r="H18">
            <v>229.15573699999999</v>
          </cell>
          <cell r="AJ18">
            <v>15</v>
          </cell>
          <cell r="AQ18">
            <v>87.804913999999997</v>
          </cell>
          <cell r="AS18">
            <v>0.52802518315306202</v>
          </cell>
        </row>
        <row r="19">
          <cell r="H19">
            <v>361.42076500000002</v>
          </cell>
          <cell r="AJ19">
            <v>23</v>
          </cell>
          <cell r="AQ19">
            <v>242.89694499999999</v>
          </cell>
          <cell r="AS19">
            <v>1.7348200787522501</v>
          </cell>
        </row>
        <row r="20">
          <cell r="H20">
            <v>554.47814200000005</v>
          </cell>
          <cell r="AJ20">
            <v>19</v>
          </cell>
          <cell r="AQ20">
            <v>32.372781000000003</v>
          </cell>
          <cell r="AS20">
            <v>0.42562543430251198</v>
          </cell>
        </row>
        <row r="21">
          <cell r="H21">
            <v>550.33606499999996</v>
          </cell>
          <cell r="AJ21">
            <v>18</v>
          </cell>
          <cell r="AQ21">
            <v>107.089111</v>
          </cell>
          <cell r="AS21">
            <v>0.47243859985807002</v>
          </cell>
        </row>
        <row r="22">
          <cell r="H22">
            <v>411.87158399999998</v>
          </cell>
          <cell r="AJ22">
            <v>5</v>
          </cell>
          <cell r="AQ22">
            <v>1.3766419999999999</v>
          </cell>
          <cell r="AS22">
            <v>2.9135294752453699E-2</v>
          </cell>
        </row>
        <row r="23">
          <cell r="H23">
            <v>197.472677</v>
          </cell>
          <cell r="AJ23">
            <v>10</v>
          </cell>
          <cell r="AQ23">
            <v>22.625914000000002</v>
          </cell>
          <cell r="AS23">
            <v>0.33422345310080498</v>
          </cell>
        </row>
        <row r="24">
          <cell r="H24">
            <v>182.857923</v>
          </cell>
          <cell r="AJ24">
            <v>6</v>
          </cell>
          <cell r="AQ24">
            <v>85.591041000000004</v>
          </cell>
          <cell r="AS24">
            <v>1.4164002070613</v>
          </cell>
        </row>
        <row r="26">
          <cell r="H26">
            <v>369.46721300000002</v>
          </cell>
          <cell r="AJ26">
            <v>11</v>
          </cell>
          <cell r="AQ26">
            <v>56.589595000000003</v>
          </cell>
          <cell r="AS26">
            <v>0.81198003353006598</v>
          </cell>
        </row>
        <row r="27">
          <cell r="H27">
            <v>50</v>
          </cell>
          <cell r="AJ27">
            <v>1</v>
          </cell>
          <cell r="AQ27">
            <v>31.72</v>
          </cell>
          <cell r="AS27">
            <v>0.68</v>
          </cell>
        </row>
        <row r="29">
          <cell r="H29">
            <v>318.81967200000003</v>
          </cell>
          <cell r="AJ29">
            <v>14</v>
          </cell>
          <cell r="AQ29">
            <v>31.478608999999999</v>
          </cell>
          <cell r="AS29">
            <v>0.172511312288158</v>
          </cell>
        </row>
        <row r="31">
          <cell r="H31">
            <v>1014.80601</v>
          </cell>
          <cell r="AJ31">
            <v>46</v>
          </cell>
          <cell r="AQ31">
            <v>88.020763000000002</v>
          </cell>
          <cell r="AS31">
            <v>1.5648310951568001</v>
          </cell>
        </row>
        <row r="32">
          <cell r="H32">
            <v>391.47540900000001</v>
          </cell>
          <cell r="AJ32">
            <v>9</v>
          </cell>
          <cell r="AQ32">
            <v>58.427680000000002</v>
          </cell>
          <cell r="AS32">
            <v>1.0575376907007701</v>
          </cell>
        </row>
        <row r="33">
          <cell r="H33">
            <v>543.40437099999997</v>
          </cell>
          <cell r="AJ33">
            <v>29</v>
          </cell>
          <cell r="AQ33">
            <v>108.333688</v>
          </cell>
          <cell r="AS33">
            <v>1.24400913219743</v>
          </cell>
        </row>
        <row r="34">
          <cell r="H34">
            <v>392.04371500000002</v>
          </cell>
          <cell r="AJ34">
            <v>18</v>
          </cell>
          <cell r="AQ34">
            <v>60.911574000000002</v>
          </cell>
          <cell r="AS34">
            <v>0.34434935399997402</v>
          </cell>
        </row>
        <row r="35">
          <cell r="H35">
            <v>551.82786799999997</v>
          </cell>
          <cell r="AJ35">
            <v>12</v>
          </cell>
          <cell r="AQ35">
            <v>155.92362199999999</v>
          </cell>
          <cell r="AS35">
            <v>1.1181022847508699</v>
          </cell>
        </row>
        <row r="36">
          <cell r="H36">
            <v>461.092896</v>
          </cell>
          <cell r="AJ36">
            <v>9</v>
          </cell>
          <cell r="AQ36">
            <v>13.309682</v>
          </cell>
          <cell r="AS36">
            <v>0.31447025373385901</v>
          </cell>
        </row>
        <row r="37">
          <cell r="H37">
            <v>144.650273</v>
          </cell>
          <cell r="AJ37">
            <v>4</v>
          </cell>
          <cell r="AQ37">
            <v>16.522608999999999</v>
          </cell>
          <cell r="AS37">
            <v>6.2219032244757701E-2</v>
          </cell>
        </row>
        <row r="38">
          <cell r="H38">
            <v>465.11748599999999</v>
          </cell>
          <cell r="AJ38">
            <v>14</v>
          </cell>
          <cell r="AQ38">
            <v>49.522970999999998</v>
          </cell>
          <cell r="AS38">
            <v>0.31389918546300399</v>
          </cell>
        </row>
        <row r="39">
          <cell r="H39">
            <v>775.21038199999998</v>
          </cell>
          <cell r="AJ39">
            <v>14</v>
          </cell>
          <cell r="AQ39">
            <v>70.717577000000006</v>
          </cell>
          <cell r="AS39">
            <v>1.1171161017810001</v>
          </cell>
        </row>
        <row r="40">
          <cell r="H40">
            <v>453.44808699999999</v>
          </cell>
          <cell r="AJ40">
            <v>34</v>
          </cell>
          <cell r="AQ40">
            <v>72.837444000000005</v>
          </cell>
          <cell r="AS40">
            <v>0.73437292944186605</v>
          </cell>
        </row>
        <row r="41">
          <cell r="H41">
            <v>298.57103799999999</v>
          </cell>
          <cell r="AJ41">
            <v>9</v>
          </cell>
          <cell r="AQ41">
            <v>13.011977999999999</v>
          </cell>
          <cell r="AS41">
            <v>0.27464150759324502</v>
          </cell>
        </row>
        <row r="42">
          <cell r="H42">
            <v>321.66666600000002</v>
          </cell>
          <cell r="AJ42">
            <v>6</v>
          </cell>
          <cell r="AQ42">
            <v>15.6</v>
          </cell>
          <cell r="AS42">
            <v>0.164766839719724</v>
          </cell>
        </row>
        <row r="44">
          <cell r="H44">
            <v>200.453551</v>
          </cell>
          <cell r="AJ44">
            <v>5</v>
          </cell>
          <cell r="AQ44">
            <v>104.158793</v>
          </cell>
          <cell r="AS44">
            <v>1.2571490938566601</v>
          </cell>
        </row>
        <row r="45">
          <cell r="H45">
            <v>104.021857</v>
          </cell>
          <cell r="AJ45">
            <v>4</v>
          </cell>
          <cell r="AQ45">
            <v>174.444107</v>
          </cell>
          <cell r="AS45">
            <v>1.99957976139572</v>
          </cell>
        </row>
        <row r="46">
          <cell r="H46">
            <v>420.54098299999998</v>
          </cell>
          <cell r="AJ46">
            <v>15</v>
          </cell>
          <cell r="AQ46">
            <v>82.560323999999994</v>
          </cell>
          <cell r="AS46">
            <v>1.0391377241822799</v>
          </cell>
        </row>
        <row r="47">
          <cell r="H47">
            <v>50.319671999999997</v>
          </cell>
          <cell r="AJ47">
            <v>1</v>
          </cell>
          <cell r="AQ47">
            <v>2.8617029999999999</v>
          </cell>
          <cell r="AS47">
            <v>3.9745887055861601E-2</v>
          </cell>
        </row>
        <row r="48">
          <cell r="H48">
            <v>206.065573</v>
          </cell>
          <cell r="AJ48">
            <v>6</v>
          </cell>
          <cell r="AQ48">
            <v>86.103658999999993</v>
          </cell>
          <cell r="AS48">
            <v>0.60660302533892896</v>
          </cell>
        </row>
        <row r="49">
          <cell r="H49">
            <v>1060.30601</v>
          </cell>
          <cell r="AJ49">
            <v>22</v>
          </cell>
          <cell r="AQ49">
            <v>11.436321</v>
          </cell>
          <cell r="AS49">
            <v>0.15089983315288399</v>
          </cell>
        </row>
        <row r="50">
          <cell r="H50">
            <v>243.70218499999999</v>
          </cell>
          <cell r="AJ50">
            <v>2</v>
          </cell>
          <cell r="AQ50">
            <v>6.3684279999999998</v>
          </cell>
          <cell r="AS50">
            <v>6.5653904580297504E-2</v>
          </cell>
        </row>
        <row r="51">
          <cell r="H51">
            <v>657.29234899999994</v>
          </cell>
          <cell r="AJ51">
            <v>9</v>
          </cell>
          <cell r="AQ51">
            <v>11.968798</v>
          </cell>
          <cell r="AS51">
            <v>0.211473631499703</v>
          </cell>
        </row>
        <row r="52">
          <cell r="H52">
            <v>363.75136600000002</v>
          </cell>
          <cell r="AJ52">
            <v>3</v>
          </cell>
          <cell r="AQ52">
            <v>8.032959</v>
          </cell>
          <cell r="AS52">
            <v>0.25017088183251002</v>
          </cell>
        </row>
        <row r="56">
          <cell r="H56">
            <v>34.398907000000001</v>
          </cell>
          <cell r="AJ56">
            <v>4</v>
          </cell>
          <cell r="AQ56">
            <v>106.980143</v>
          </cell>
          <cell r="AS56">
            <v>1.0756155711575399</v>
          </cell>
        </row>
        <row r="58">
          <cell r="H58">
            <v>261.27868799999999</v>
          </cell>
          <cell r="AJ58">
            <v>18</v>
          </cell>
          <cell r="AQ58">
            <v>79.907014000000004</v>
          </cell>
          <cell r="AS58">
            <v>0.67743757194616705</v>
          </cell>
        </row>
        <row r="59">
          <cell r="H59">
            <v>266.01912499999997</v>
          </cell>
          <cell r="AJ59">
            <v>10</v>
          </cell>
          <cell r="AQ59">
            <v>26.528167</v>
          </cell>
          <cell r="AS59">
            <v>0.18419728280814399</v>
          </cell>
        </row>
        <row r="60">
          <cell r="H60">
            <v>228.49726699999999</v>
          </cell>
          <cell r="AJ60">
            <v>11</v>
          </cell>
          <cell r="AQ60">
            <v>142.693172</v>
          </cell>
          <cell r="AS60">
            <v>1.54487624571895</v>
          </cell>
        </row>
        <row r="61">
          <cell r="H61">
            <v>355.39071000000001</v>
          </cell>
          <cell r="AJ61">
            <v>16</v>
          </cell>
          <cell r="AQ61">
            <v>46.306781000000001</v>
          </cell>
          <cell r="AS61">
            <v>0.46146394766481103</v>
          </cell>
        </row>
        <row r="62">
          <cell r="H62">
            <v>348.44535500000001</v>
          </cell>
          <cell r="AJ62">
            <v>15</v>
          </cell>
          <cell r="AQ62">
            <v>157.07197400000001</v>
          </cell>
          <cell r="AS62">
            <v>1.15656585521136</v>
          </cell>
        </row>
        <row r="63">
          <cell r="H63">
            <v>134.92622900000001</v>
          </cell>
          <cell r="AJ63">
            <v>6</v>
          </cell>
          <cell r="AQ63">
            <v>100.454893</v>
          </cell>
          <cell r="AS63">
            <v>0.64479679484705699</v>
          </cell>
        </row>
        <row r="64">
          <cell r="H64">
            <v>514.11202100000003</v>
          </cell>
          <cell r="AJ64">
            <v>17</v>
          </cell>
          <cell r="AQ64">
            <v>67.018467000000001</v>
          </cell>
          <cell r="AS64">
            <v>0.14782770465505199</v>
          </cell>
        </row>
        <row r="65">
          <cell r="H65">
            <v>527.338797</v>
          </cell>
          <cell r="AJ65">
            <v>11</v>
          </cell>
          <cell r="AQ65">
            <v>75.021978000000004</v>
          </cell>
          <cell r="AS65">
            <v>0.680776764467796</v>
          </cell>
        </row>
        <row r="66">
          <cell r="H66">
            <v>511.55737699999997</v>
          </cell>
          <cell r="AJ66">
            <v>15</v>
          </cell>
          <cell r="AQ66">
            <v>23.92107</v>
          </cell>
          <cell r="AS66">
            <v>0.33818298352874698</v>
          </cell>
        </row>
        <row r="67">
          <cell r="H67">
            <v>858.01639299999999</v>
          </cell>
          <cell r="AJ67">
            <v>33</v>
          </cell>
          <cell r="AQ67">
            <v>133.45432600000001</v>
          </cell>
          <cell r="AS67">
            <v>2.93817230133038</v>
          </cell>
        </row>
        <row r="68">
          <cell r="H68">
            <v>595.13934400000005</v>
          </cell>
          <cell r="AJ68">
            <v>36</v>
          </cell>
          <cell r="AQ68">
            <v>75.983885000000001</v>
          </cell>
          <cell r="AS68">
            <v>0.59145812413302701</v>
          </cell>
        </row>
        <row r="69">
          <cell r="H69">
            <v>1011.30601</v>
          </cell>
          <cell r="AJ69">
            <v>38</v>
          </cell>
          <cell r="AQ69">
            <v>24.236975999999999</v>
          </cell>
          <cell r="AS69">
            <v>0.252149198638699</v>
          </cell>
        </row>
        <row r="70">
          <cell r="H70">
            <v>386.00273199999998</v>
          </cell>
          <cell r="AJ70">
            <v>17</v>
          </cell>
          <cell r="AQ70">
            <v>49.476332999999997</v>
          </cell>
          <cell r="AS70">
            <v>0.46890859829458398</v>
          </cell>
        </row>
        <row r="71">
          <cell r="H71">
            <v>359.87978099999998</v>
          </cell>
          <cell r="AJ71">
            <v>10</v>
          </cell>
          <cell r="AQ71">
            <v>69.148090999999994</v>
          </cell>
          <cell r="AS71">
            <v>1.14760545550071</v>
          </cell>
        </row>
        <row r="72">
          <cell r="H72">
            <v>125.565573</v>
          </cell>
          <cell r="AJ72">
            <v>5</v>
          </cell>
          <cell r="AQ72">
            <v>117.118089</v>
          </cell>
          <cell r="AS72">
            <v>1.7281807012500201</v>
          </cell>
        </row>
        <row r="73">
          <cell r="H73">
            <v>356.40437100000003</v>
          </cell>
          <cell r="AJ73">
            <v>9</v>
          </cell>
          <cell r="AQ73">
            <v>51.172210999999997</v>
          </cell>
          <cell r="AS73">
            <v>0.40403544882450398</v>
          </cell>
        </row>
        <row r="74">
          <cell r="H74">
            <v>285.31147499999997</v>
          </cell>
          <cell r="AJ74">
            <v>2</v>
          </cell>
          <cell r="AQ74">
            <v>1.083026</v>
          </cell>
          <cell r="AS74">
            <v>1.4019765591271801E-2</v>
          </cell>
        </row>
        <row r="75">
          <cell r="H75">
            <v>727.28688499999998</v>
          </cell>
          <cell r="AJ75">
            <v>7</v>
          </cell>
          <cell r="AQ75">
            <v>1.0669789999999999</v>
          </cell>
          <cell r="AS75">
            <v>1.64996788028152E-2</v>
          </cell>
        </row>
        <row r="76">
          <cell r="H76">
            <v>455.65027300000003</v>
          </cell>
          <cell r="AJ76">
            <v>15</v>
          </cell>
          <cell r="AQ76">
            <v>12.641273999999999</v>
          </cell>
          <cell r="AS76">
            <v>0.151431929461392</v>
          </cell>
        </row>
        <row r="77">
          <cell r="H77">
            <v>214.027322</v>
          </cell>
          <cell r="AJ77">
            <v>9</v>
          </cell>
          <cell r="AQ77">
            <v>20.179666000000001</v>
          </cell>
          <cell r="AS77">
            <v>0.20558122948433699</v>
          </cell>
        </row>
        <row r="78">
          <cell r="H78">
            <v>523.92622900000003</v>
          </cell>
          <cell r="AJ78">
            <v>16</v>
          </cell>
          <cell r="AQ78">
            <v>147.30127200000001</v>
          </cell>
          <cell r="AS78">
            <v>1.6223658082977901</v>
          </cell>
        </row>
        <row r="79">
          <cell r="H79">
            <v>355.59016300000002</v>
          </cell>
          <cell r="AJ79">
            <v>5</v>
          </cell>
          <cell r="AQ79">
            <v>187.62048799999999</v>
          </cell>
          <cell r="AS79">
            <v>1.0517726273547101</v>
          </cell>
        </row>
        <row r="80">
          <cell r="H80">
            <v>466.45081900000002</v>
          </cell>
          <cell r="AJ80">
            <v>9</v>
          </cell>
          <cell r="AQ80">
            <v>6.8281580000000002</v>
          </cell>
          <cell r="AS80">
            <v>6.4315462162367901E-2</v>
          </cell>
        </row>
        <row r="81">
          <cell r="H81">
            <v>541.55191200000002</v>
          </cell>
          <cell r="AJ81">
            <v>5</v>
          </cell>
          <cell r="AQ81">
            <v>2.8344459999999998</v>
          </cell>
          <cell r="AS81">
            <v>3.3237810819510098E-2</v>
          </cell>
        </row>
        <row r="82">
          <cell r="H82">
            <v>450.254098</v>
          </cell>
          <cell r="AJ82">
            <v>27</v>
          </cell>
          <cell r="AQ82">
            <v>170.788006</v>
          </cell>
          <cell r="AS82">
            <v>2.0921519741503798</v>
          </cell>
        </row>
        <row r="84">
          <cell r="H84">
            <v>292.27049099999999</v>
          </cell>
          <cell r="AJ84">
            <v>17</v>
          </cell>
          <cell r="AQ84">
            <v>54.555627000000001</v>
          </cell>
          <cell r="AS84">
            <v>0.41742154530407199</v>
          </cell>
        </row>
        <row r="85">
          <cell r="H85">
            <v>278.57377000000002</v>
          </cell>
          <cell r="AJ85">
            <v>17</v>
          </cell>
          <cell r="AQ85">
            <v>90.751543999999996</v>
          </cell>
          <cell r="AS85">
            <v>1.5005002086162</v>
          </cell>
        </row>
        <row r="86">
          <cell r="H86">
            <v>373.23223999999999</v>
          </cell>
          <cell r="AJ86">
            <v>11</v>
          </cell>
          <cell r="AQ86">
            <v>21.067311</v>
          </cell>
          <cell r="AS86">
            <v>0.182192192185755</v>
          </cell>
        </row>
        <row r="87">
          <cell r="H87">
            <v>670.23224000000005</v>
          </cell>
          <cell r="AJ87">
            <v>19</v>
          </cell>
          <cell r="AQ87">
            <v>237.23866200000001</v>
          </cell>
          <cell r="AS87">
            <v>1.1831719703606001</v>
          </cell>
        </row>
        <row r="88">
          <cell r="H88">
            <v>630.27049099999999</v>
          </cell>
          <cell r="AJ88">
            <v>12</v>
          </cell>
          <cell r="AQ88">
            <v>36.530346999999999</v>
          </cell>
          <cell r="AS88">
            <v>0.53151782414639503</v>
          </cell>
        </row>
        <row r="89">
          <cell r="H89">
            <v>293.45901600000002</v>
          </cell>
          <cell r="AJ89">
            <v>4</v>
          </cell>
          <cell r="AQ89">
            <v>5.6941509999999997</v>
          </cell>
          <cell r="AS89">
            <v>0.21468074438033299</v>
          </cell>
        </row>
        <row r="90">
          <cell r="H90">
            <v>107.592896</v>
          </cell>
          <cell r="AJ90">
            <v>1</v>
          </cell>
          <cell r="AQ90">
            <v>17.575509</v>
          </cell>
          <cell r="AS90">
            <v>0.56695192961438601</v>
          </cell>
        </row>
        <row r="92">
          <cell r="H92">
            <v>537.72677499999998</v>
          </cell>
          <cell r="AJ92">
            <v>9</v>
          </cell>
          <cell r="AQ92">
            <v>4.0596819999999996</v>
          </cell>
          <cell r="AS92">
            <v>9.1124344700893894E-2</v>
          </cell>
        </row>
        <row r="93">
          <cell r="H93">
            <v>190.9153</v>
          </cell>
          <cell r="AJ93">
            <v>5</v>
          </cell>
          <cell r="AQ93">
            <v>14.08478</v>
          </cell>
          <cell r="AS93">
            <v>0.13618604690142699</v>
          </cell>
        </row>
        <row r="94">
          <cell r="H94">
            <v>205.99453500000001</v>
          </cell>
          <cell r="AJ94">
            <v>17</v>
          </cell>
          <cell r="AQ94">
            <v>50.355704000000003</v>
          </cell>
          <cell r="AS94">
            <v>0.41263230599782702</v>
          </cell>
        </row>
        <row r="96">
          <cell r="H96">
            <v>119.54918000000001</v>
          </cell>
          <cell r="AJ96">
            <v>5</v>
          </cell>
          <cell r="AQ96">
            <v>22.082961999999998</v>
          </cell>
          <cell r="AS96">
            <v>0.175659925061803</v>
          </cell>
        </row>
        <row r="97">
          <cell r="H97">
            <v>257.18181800000002</v>
          </cell>
          <cell r="AJ97">
            <v>2</v>
          </cell>
          <cell r="AQ97">
            <v>1.318133</v>
          </cell>
          <cell r="AS97">
            <v>1.55531990212465E-2</v>
          </cell>
        </row>
        <row r="98">
          <cell r="H98">
            <v>486.05472600000002</v>
          </cell>
          <cell r="AJ98">
            <v>27</v>
          </cell>
          <cell r="AQ98">
            <v>32.564233999999999</v>
          </cell>
          <cell r="AS98">
            <v>0.34975485455931998</v>
          </cell>
        </row>
      </sheetData>
      <sheetData sheetId="53">
        <row r="1">
          <cell r="I1" t="str">
            <v>Feeder</v>
          </cell>
          <cell r="R1" t="str">
            <v>Cause</v>
          </cell>
        </row>
        <row r="2">
          <cell r="I2" t="str">
            <v>5001-Browns Plating</v>
          </cell>
          <cell r="R2" t="str">
            <v>999 Cause unknown</v>
          </cell>
        </row>
        <row r="3">
          <cell r="I3" t="str">
            <v>5101-Symsonia</v>
          </cell>
          <cell r="R3" t="str">
            <v>999 Cause unknown</v>
          </cell>
        </row>
        <row r="4">
          <cell r="I4" t="str">
            <v>0501-Hampton South</v>
          </cell>
          <cell r="R4" t="str">
            <v>320 Conductor sag or inadequate clearance</v>
          </cell>
        </row>
        <row r="5">
          <cell r="I5" t="str">
            <v>4101-Ken Mar Rd</v>
          </cell>
          <cell r="R5" t="str">
            <v>300 Material or equipment fault/failure</v>
          </cell>
        </row>
        <row r="6">
          <cell r="I6" t="str">
            <v>4101-Ken Mar Rd</v>
          </cell>
          <cell r="R6" t="str">
            <v>999 Cause unknown</v>
          </cell>
        </row>
        <row r="7">
          <cell r="I7" t="str">
            <v>4101-Ken Mar Rd</v>
          </cell>
          <cell r="R7" t="str">
            <v>999 Cause unknown</v>
          </cell>
        </row>
        <row r="8">
          <cell r="I8" t="str">
            <v>5101-Symsonia</v>
          </cell>
          <cell r="R8" t="str">
            <v>999 Cause unknown</v>
          </cell>
        </row>
        <row r="9">
          <cell r="I9" t="str">
            <v>5003-Clinton Rd</v>
          </cell>
          <cell r="R9" t="str">
            <v>430 Tree failure from overhang or dead tree without ice/snow</v>
          </cell>
        </row>
        <row r="10">
          <cell r="I10" t="str">
            <v>2601-Damrons</v>
          </cell>
          <cell r="R10" t="str">
            <v>500 Lightning</v>
          </cell>
        </row>
        <row r="11">
          <cell r="I11" t="str">
            <v>2601-Damrons</v>
          </cell>
          <cell r="R11" t="str">
            <v>999 Cause unknown</v>
          </cell>
        </row>
        <row r="12">
          <cell r="I12" t="str">
            <v>2601-Damrons</v>
          </cell>
          <cell r="R12" t="str">
            <v>999 Cause unknown</v>
          </cell>
        </row>
        <row r="13">
          <cell r="I13" t="str">
            <v>4901-Blandville</v>
          </cell>
          <cell r="R13" t="str">
            <v>300 Material or equipment fault/failure</v>
          </cell>
        </row>
        <row r="14">
          <cell r="I14" t="str">
            <v>4901-Blandville</v>
          </cell>
          <cell r="R14" t="str">
            <v>300 Material or equipment fault/failure</v>
          </cell>
        </row>
        <row r="15">
          <cell r="I15" t="str">
            <v>3902-US 60 West</v>
          </cell>
          <cell r="R15" t="str">
            <v>490 Maintenance, other</v>
          </cell>
        </row>
        <row r="16">
          <cell r="I16" t="str">
            <v>1901-Monkeys Eyebrow</v>
          </cell>
          <cell r="R16" t="str">
            <v>430 Tree failure from overhang or dead tree without ice/snow</v>
          </cell>
        </row>
        <row r="17">
          <cell r="I17" t="str">
            <v>2602-Oscar</v>
          </cell>
          <cell r="R17" t="str">
            <v>999 Cause unknown</v>
          </cell>
        </row>
        <row r="18">
          <cell r="I18" t="str">
            <v>5002-Old US 45</v>
          </cell>
          <cell r="R18" t="str">
            <v>300 Material or equipment fault/failure</v>
          </cell>
        </row>
        <row r="19">
          <cell r="I19" t="str">
            <v>5002-Old US 45</v>
          </cell>
          <cell r="R19" t="str">
            <v>340 Overload</v>
          </cell>
        </row>
        <row r="20">
          <cell r="I20" t="str">
            <v>7605-Averitt GR #2</v>
          </cell>
          <cell r="R20" t="str">
            <v>700 Customer-caused</v>
          </cell>
        </row>
        <row r="21">
          <cell r="I21" t="str">
            <v>2601-Damrons</v>
          </cell>
          <cell r="R21" t="str">
            <v>999 Cause unknown</v>
          </cell>
        </row>
        <row r="22">
          <cell r="I22" t="str">
            <v>2601-Damrons</v>
          </cell>
          <cell r="R22" t="str">
            <v>999 Cause unknown</v>
          </cell>
        </row>
        <row r="23">
          <cell r="I23" t="str">
            <v>5101-Symsonia</v>
          </cell>
          <cell r="R23" t="str">
            <v>630 Squirrel</v>
          </cell>
        </row>
        <row r="24">
          <cell r="I24" t="str">
            <v>2901-High Point</v>
          </cell>
          <cell r="R24" t="str">
            <v>999 Cause unknown</v>
          </cell>
        </row>
        <row r="25">
          <cell r="I25" t="str">
            <v>7803-Hwy 95</v>
          </cell>
          <cell r="R25" t="str">
            <v>360 Other equipment installation/design</v>
          </cell>
        </row>
        <row r="26">
          <cell r="I26" t="str">
            <v>3104-Ledbetter</v>
          </cell>
          <cell r="R26" t="str">
            <v>300 Material or equipment fault/failure</v>
          </cell>
        </row>
        <row r="27">
          <cell r="I27" t="str">
            <v>5002-Old US 45</v>
          </cell>
          <cell r="R27" t="str">
            <v>700 Customer-caused</v>
          </cell>
        </row>
        <row r="28">
          <cell r="I28" t="str">
            <v>6601-Draffenville</v>
          </cell>
          <cell r="R28" t="str">
            <v>300 Material or equipment fault/failure</v>
          </cell>
        </row>
        <row r="29">
          <cell r="I29" t="str">
            <v>3002-Conrad Heights</v>
          </cell>
          <cell r="R29" t="str">
            <v>110 Maintenance</v>
          </cell>
        </row>
        <row r="30">
          <cell r="I30" t="str">
            <v>3901-Airport</v>
          </cell>
          <cell r="R30" t="str">
            <v>420 Tree growth</v>
          </cell>
        </row>
        <row r="31">
          <cell r="I31" t="str">
            <v>2902-Carneal Rd</v>
          </cell>
          <cell r="R31" t="str">
            <v>400 Decay/age of material/equipment</v>
          </cell>
        </row>
        <row r="32">
          <cell r="I32" t="str">
            <v>5105-Bonds Rd</v>
          </cell>
          <cell r="R32" t="str">
            <v>710 Motor vehicle</v>
          </cell>
        </row>
        <row r="33">
          <cell r="I33" t="str">
            <v>5105-Bonds Rd</v>
          </cell>
          <cell r="R33" t="str">
            <v>710 Motor vehicle</v>
          </cell>
        </row>
        <row r="34">
          <cell r="I34" t="str">
            <v>4302-Calvert Heights</v>
          </cell>
          <cell r="R34" t="str">
            <v>430 Tree failure from overhang or dead tree without ice/snow</v>
          </cell>
        </row>
        <row r="35">
          <cell r="I35" t="str">
            <v>6103-Melber</v>
          </cell>
          <cell r="R35" t="str">
            <v>110 Maintenance</v>
          </cell>
        </row>
        <row r="36">
          <cell r="I36" t="str">
            <v>2802-Woodville Rd</v>
          </cell>
          <cell r="R36" t="str">
            <v>999 Cause unknown</v>
          </cell>
        </row>
        <row r="37">
          <cell r="I37" t="str">
            <v>2602-Oscar</v>
          </cell>
          <cell r="R37" t="str">
            <v>800 Other</v>
          </cell>
        </row>
        <row r="38">
          <cell r="I38" t="str">
            <v>7802-Possum Trot</v>
          </cell>
          <cell r="R38" t="str">
            <v>800 Other</v>
          </cell>
        </row>
        <row r="39">
          <cell r="I39" t="str">
            <v>3204-Mitchell Store</v>
          </cell>
          <cell r="R39" t="str">
            <v>999 Cause unknown</v>
          </cell>
        </row>
        <row r="40">
          <cell r="I40" t="str">
            <v>7601-Iuka</v>
          </cell>
          <cell r="R40" t="str">
            <v>490 Maintenance, other</v>
          </cell>
        </row>
        <row r="41">
          <cell r="I41" t="str">
            <v>4302-Calvert Heights</v>
          </cell>
          <cell r="R41" t="str">
            <v>999 Cause unknown</v>
          </cell>
        </row>
        <row r="42">
          <cell r="I42" t="str">
            <v>4901-Blandville</v>
          </cell>
          <cell r="R42" t="str">
            <v>800 Other</v>
          </cell>
        </row>
        <row r="43">
          <cell r="I43" t="str">
            <v>7602-Smithland</v>
          </cell>
          <cell r="R43" t="str">
            <v>300 Material or equipment fault/failure</v>
          </cell>
        </row>
        <row r="44">
          <cell r="I44" t="str">
            <v>7602-Smithland</v>
          </cell>
          <cell r="R44" t="str">
            <v>300 Material or equipment fault/failure</v>
          </cell>
        </row>
        <row r="45">
          <cell r="I45" t="str">
            <v>4203-Possum Trot</v>
          </cell>
          <cell r="R45" t="str">
            <v>500 Lightning</v>
          </cell>
        </row>
        <row r="46">
          <cell r="I46" t="str">
            <v>3204-Mitchell Store</v>
          </cell>
          <cell r="R46" t="str">
            <v>430 Tree failure from overhang or dead tree without ice/snow</v>
          </cell>
        </row>
        <row r="47">
          <cell r="I47" t="str">
            <v>4302-Calvert Heights</v>
          </cell>
          <cell r="R47" t="str">
            <v>700 Customer-caused</v>
          </cell>
        </row>
        <row r="48">
          <cell r="I48" t="str">
            <v>5104-Freemont</v>
          </cell>
          <cell r="R48" t="str">
            <v>999 Cause unknown</v>
          </cell>
        </row>
        <row r="49">
          <cell r="I49" t="str">
            <v>4703-Blandville</v>
          </cell>
          <cell r="R49" t="str">
            <v>999 Cause unknown</v>
          </cell>
        </row>
        <row r="50">
          <cell r="I50" t="str">
            <v>4302-Calvert Heights</v>
          </cell>
          <cell r="R50" t="str">
            <v>100 Construction</v>
          </cell>
        </row>
        <row r="51">
          <cell r="I51" t="str">
            <v>3104-Ledbetter</v>
          </cell>
          <cell r="R51" t="str">
            <v>430 Tree failure from overhang or dead tree without ice/snow</v>
          </cell>
        </row>
        <row r="52">
          <cell r="I52" t="str">
            <v>3104-Ledbetter</v>
          </cell>
          <cell r="R52" t="str">
            <v>999 Cause unknown</v>
          </cell>
        </row>
        <row r="53">
          <cell r="I53" t="str">
            <v>3202-Tiline</v>
          </cell>
          <cell r="R53" t="str">
            <v>999 Cause unknown</v>
          </cell>
        </row>
        <row r="54">
          <cell r="I54" t="str">
            <v>7705-CSI</v>
          </cell>
          <cell r="R54" t="str">
            <v>300 Material or equipment fault/failure</v>
          </cell>
        </row>
        <row r="55">
          <cell r="I55" t="str">
            <v>3904-Roy Lee Rd</v>
          </cell>
          <cell r="R55" t="str">
            <v>600 Animal/bird</v>
          </cell>
        </row>
        <row r="56">
          <cell r="I56" t="str">
            <v>3202-Tiline</v>
          </cell>
          <cell r="R56" t="str">
            <v>430 Tree failure from overhang or dead tree without ice/snow</v>
          </cell>
        </row>
        <row r="57">
          <cell r="I57" t="str">
            <v>6102-US 45 Folsomdale</v>
          </cell>
          <cell r="R57" t="str">
            <v>999 Cause unknown</v>
          </cell>
        </row>
        <row r="58">
          <cell r="I58" t="str">
            <v>4704-Wickliffe</v>
          </cell>
          <cell r="R58" t="str">
            <v>999 Cause unknown</v>
          </cell>
        </row>
        <row r="59">
          <cell r="I59" t="str">
            <v>5403-Palma</v>
          </cell>
          <cell r="R59" t="str">
            <v>999 Cause unknown</v>
          </cell>
        </row>
        <row r="60">
          <cell r="I60" t="str">
            <v>4703-Blandville</v>
          </cell>
          <cell r="R60" t="str">
            <v>300 Material or equipment fault/failure</v>
          </cell>
        </row>
        <row r="61">
          <cell r="I61" t="str">
            <v>4701-Hinkleville</v>
          </cell>
          <cell r="R61" t="str">
            <v>110 Maintenance</v>
          </cell>
        </row>
        <row r="62">
          <cell r="I62" t="str">
            <v>5102-McNeil Lane</v>
          </cell>
          <cell r="R62" t="str">
            <v>300 Material or equipment fault/failure</v>
          </cell>
        </row>
        <row r="63">
          <cell r="I63" t="str">
            <v>6102-US 45 Folsomdale</v>
          </cell>
          <cell r="R63" t="str">
            <v>510 Wind, not trees</v>
          </cell>
        </row>
        <row r="64">
          <cell r="I64" t="str">
            <v>2602-Oscar</v>
          </cell>
          <cell r="R64" t="str">
            <v>300 Material or equipment fault/failure</v>
          </cell>
        </row>
        <row r="65">
          <cell r="I65" t="str">
            <v>3901-Airport</v>
          </cell>
          <cell r="R65" t="str">
            <v>999 Cause unknown</v>
          </cell>
        </row>
        <row r="66">
          <cell r="I66" t="str">
            <v>4901-Blandville</v>
          </cell>
          <cell r="R66" t="str">
            <v>430 Tree failure from overhang or dead tree without ice/snow</v>
          </cell>
        </row>
        <row r="67">
          <cell r="I67" t="str">
            <v>7602-Smithland</v>
          </cell>
          <cell r="R67" t="str">
            <v>300 Material or equipment fault/failure</v>
          </cell>
        </row>
        <row r="68">
          <cell r="I68" t="str">
            <v>4901-Blandville</v>
          </cell>
          <cell r="R68" t="str">
            <v>430 Tree failure from overhang or dead tree without ice/snow</v>
          </cell>
        </row>
        <row r="69">
          <cell r="I69" t="str">
            <v>6101-Lowes</v>
          </cell>
          <cell r="R69" t="str">
            <v>430 Tree failure from overhang or dead tree without ice/snow</v>
          </cell>
        </row>
        <row r="70">
          <cell r="I70" t="str">
            <v>5002-Old US 45</v>
          </cell>
          <cell r="R70" t="str">
            <v>300 Material or equipment fault/failure</v>
          </cell>
        </row>
        <row r="71">
          <cell r="I71" t="str">
            <v>4705-Slater</v>
          </cell>
          <cell r="R71" t="str">
            <v>430 Tree failure from overhang or dead tree without ice/snow</v>
          </cell>
        </row>
        <row r="72">
          <cell r="I72" t="str">
            <v>5104-Freemont</v>
          </cell>
          <cell r="R72" t="str">
            <v>400 Decay/age of material/equipment</v>
          </cell>
        </row>
        <row r="73">
          <cell r="I73" t="str">
            <v>5104-Freemont</v>
          </cell>
          <cell r="R73" t="str">
            <v>300 Material or equipment fault/failure</v>
          </cell>
        </row>
        <row r="74">
          <cell r="I74" t="str">
            <v>6104-Pottsville</v>
          </cell>
          <cell r="R74" t="str">
            <v>430 Tree failure from overhang or dead tree without ice/snow</v>
          </cell>
        </row>
        <row r="75">
          <cell r="I75" t="str">
            <v>1404-Salem</v>
          </cell>
          <cell r="R75" t="str">
            <v>510 Wind, not trees</v>
          </cell>
        </row>
        <row r="76">
          <cell r="I76" t="str">
            <v>4204-Sharpe</v>
          </cell>
          <cell r="R76" t="str">
            <v>630 Squirrel</v>
          </cell>
        </row>
        <row r="77">
          <cell r="I77" t="str">
            <v>0501-Hampton South</v>
          </cell>
          <cell r="R77" t="str">
            <v>300 Material or equipment fault/failure</v>
          </cell>
        </row>
        <row r="78">
          <cell r="I78" t="str">
            <v>5101-Symsonia</v>
          </cell>
          <cell r="R78" t="str">
            <v>510 Wind, not trees</v>
          </cell>
        </row>
        <row r="79">
          <cell r="I79" t="str">
            <v>4201-Proform</v>
          </cell>
          <cell r="R79" t="str">
            <v>360 Other equipment installation/design</v>
          </cell>
        </row>
        <row r="80">
          <cell r="I80" t="str">
            <v>6102-US 45 Folsomdale</v>
          </cell>
          <cell r="R80" t="str">
            <v>510 Wind, not trees</v>
          </cell>
        </row>
        <row r="81">
          <cell r="I81" t="str">
            <v>6102-US 45 Folsomdale</v>
          </cell>
          <cell r="R81" t="str">
            <v>999 Cause unknown</v>
          </cell>
        </row>
        <row r="82">
          <cell r="I82" t="str">
            <v>7924-Maxon Rd</v>
          </cell>
          <cell r="R82" t="str">
            <v>590 Weather, other</v>
          </cell>
        </row>
        <row r="83">
          <cell r="I83" t="str">
            <v>5003-Clinton Rd</v>
          </cell>
          <cell r="R83" t="str">
            <v>300 Material or equipment fault/failure</v>
          </cell>
        </row>
        <row r="84">
          <cell r="I84" t="str">
            <v>4703-Blandville</v>
          </cell>
          <cell r="R84" t="str">
            <v>500 Lightning</v>
          </cell>
        </row>
        <row r="85">
          <cell r="I85" t="str">
            <v>4703-Blandville</v>
          </cell>
          <cell r="R85" t="str">
            <v>300 Material or equipment fault/failure</v>
          </cell>
        </row>
        <row r="86">
          <cell r="I86" t="str">
            <v>2801-Hobbs Rd</v>
          </cell>
          <cell r="R86" t="str">
            <v>430 Tree failure from overhang or dead tree without ice/snow</v>
          </cell>
        </row>
        <row r="87">
          <cell r="I87" t="str">
            <v>5102-McNeil Lane</v>
          </cell>
          <cell r="R87" t="str">
            <v>510 Wind, not trees</v>
          </cell>
        </row>
        <row r="88">
          <cell r="I88" t="str">
            <v>7601-Iuka</v>
          </cell>
          <cell r="R88" t="str">
            <v>430 Tree failure from overhang or dead tree without ice/snow</v>
          </cell>
        </row>
        <row r="89">
          <cell r="I89" t="str">
            <v>5403-Palma</v>
          </cell>
          <cell r="R89" t="str">
            <v>300 Material or equipment fault/failure</v>
          </cell>
        </row>
        <row r="90">
          <cell r="I90" t="str">
            <v>4204-Sharpe</v>
          </cell>
          <cell r="R90" t="str">
            <v>630 Squirrel</v>
          </cell>
        </row>
        <row r="91">
          <cell r="I91" t="str">
            <v>0505-Lola</v>
          </cell>
          <cell r="R91" t="str">
            <v>800 Other</v>
          </cell>
        </row>
        <row r="92">
          <cell r="I92" t="str">
            <v>1502-Pinckneyville</v>
          </cell>
          <cell r="R92" t="str">
            <v>300 Material or equipment fault/failure</v>
          </cell>
        </row>
        <row r="93">
          <cell r="I93" t="str">
            <v>2801-Hobbs Rd</v>
          </cell>
          <cell r="R93" t="str">
            <v>600 Animal/bird</v>
          </cell>
        </row>
        <row r="94">
          <cell r="I94" t="str">
            <v>4705-Slater</v>
          </cell>
          <cell r="R94" t="str">
            <v>430 Tree failure from overhang or dead tree without ice/snow</v>
          </cell>
        </row>
        <row r="95">
          <cell r="I95" t="str">
            <v>5402-Draffenville</v>
          </cell>
          <cell r="R95" t="str">
            <v>430 Tree failure from overhang or dead tree without ice/snow</v>
          </cell>
        </row>
        <row r="96">
          <cell r="I96" t="str">
            <v>5001-Browns Plating</v>
          </cell>
          <cell r="R96" t="str">
            <v>430 Tree failure from overhang or dead tree without ice/snow</v>
          </cell>
        </row>
        <row r="97">
          <cell r="I97" t="str">
            <v>4701-Hinkleville</v>
          </cell>
          <cell r="R97" t="str">
            <v>430 Tree failure from overhang or dead tree without ice/snow</v>
          </cell>
        </row>
        <row r="98">
          <cell r="I98" t="str">
            <v>3201-Smithland</v>
          </cell>
          <cell r="R98" t="str">
            <v>430 Tree failure from overhang or dead tree without ice/snow</v>
          </cell>
        </row>
        <row r="99">
          <cell r="I99" t="str">
            <v>4701-Hinkleville</v>
          </cell>
          <cell r="R99" t="str">
            <v>300 Material or equipment fault/failure</v>
          </cell>
        </row>
        <row r="100">
          <cell r="I100" t="str">
            <v>5101-Symsonia</v>
          </cell>
          <cell r="R100" t="str">
            <v>999 Cause unknown</v>
          </cell>
        </row>
        <row r="101">
          <cell r="I101" t="str">
            <v>4703-Blandville</v>
          </cell>
          <cell r="R101" t="str">
            <v>430 Tree failure from overhang or dead tree without ice/snow</v>
          </cell>
        </row>
        <row r="102">
          <cell r="I102" t="str">
            <v>4703-Blandville</v>
          </cell>
          <cell r="R102" t="str">
            <v>430 Tree failure from overhang or dead tree without ice/snow</v>
          </cell>
        </row>
        <row r="103">
          <cell r="I103" t="str">
            <v>5003-Clinton Rd</v>
          </cell>
          <cell r="R103" t="str">
            <v>999 Cause unknown</v>
          </cell>
        </row>
        <row r="104">
          <cell r="I104" t="str">
            <v>7602-Smithland</v>
          </cell>
          <cell r="R104" t="str">
            <v>630 Squirrel</v>
          </cell>
        </row>
        <row r="105">
          <cell r="I105" t="str">
            <v>4704-Wickliffe</v>
          </cell>
          <cell r="R105" t="str">
            <v>430 Tree failure from overhang or dead tree without ice/snow</v>
          </cell>
        </row>
        <row r="106">
          <cell r="I106" t="str">
            <v>0505-Lola</v>
          </cell>
          <cell r="R106" t="str">
            <v>999 Cause unknown</v>
          </cell>
        </row>
        <row r="107">
          <cell r="I107" t="str">
            <v>5401-Hwy 95</v>
          </cell>
          <cell r="R107" t="str">
            <v>700 Customer-caused</v>
          </cell>
        </row>
        <row r="108">
          <cell r="I108" t="str">
            <v>5003-Clinton Rd</v>
          </cell>
          <cell r="R108" t="str">
            <v>700 Customer-caused</v>
          </cell>
        </row>
        <row r="109">
          <cell r="I109" t="str">
            <v>5003-Clinton Rd</v>
          </cell>
          <cell r="R109" t="str">
            <v>630 Squirrel</v>
          </cell>
        </row>
        <row r="110">
          <cell r="I110" t="str">
            <v>4704-Wickliffe</v>
          </cell>
          <cell r="R110" t="str">
            <v>800 Other</v>
          </cell>
        </row>
        <row r="111">
          <cell r="I111" t="str">
            <v>3102-US 60 East</v>
          </cell>
          <cell r="R111" t="str">
            <v>300 Material or equipment fault/failure</v>
          </cell>
        </row>
        <row r="112">
          <cell r="I112" t="str">
            <v>7401-Olivet Ch Rd</v>
          </cell>
          <cell r="R112" t="str">
            <v>800 Other</v>
          </cell>
        </row>
        <row r="113">
          <cell r="I113" t="str">
            <v>7924-Maxon Rd</v>
          </cell>
          <cell r="R113" t="str">
            <v>110 Maintenance</v>
          </cell>
        </row>
        <row r="114">
          <cell r="I114" t="str">
            <v>6101-Lowes</v>
          </cell>
          <cell r="R114" t="str">
            <v>700 Customer-caused</v>
          </cell>
        </row>
        <row r="115">
          <cell r="I115" t="str">
            <v>5401-Hwy 95</v>
          </cell>
          <cell r="R115" t="str">
            <v>430 Tree failure from overhang or dead tree without ice/snow</v>
          </cell>
        </row>
        <row r="116">
          <cell r="I116" t="str">
            <v>4705-Slater</v>
          </cell>
          <cell r="R116" t="str">
            <v>630 Squirrel</v>
          </cell>
        </row>
        <row r="117">
          <cell r="I117" t="str">
            <v>3201-Smithland</v>
          </cell>
          <cell r="R117" t="str">
            <v>700 Customer-caused</v>
          </cell>
        </row>
        <row r="118">
          <cell r="I118" t="str">
            <v>1404-Salem</v>
          </cell>
          <cell r="R118" t="str">
            <v>300 Material or equipment fault/failure</v>
          </cell>
        </row>
        <row r="119">
          <cell r="I119" t="str">
            <v>5101-Symsonia</v>
          </cell>
          <cell r="R119" t="str">
            <v>630 Squirrel</v>
          </cell>
        </row>
        <row r="120">
          <cell r="I120" t="str">
            <v>2803-Kelley Rd</v>
          </cell>
          <cell r="R120" t="str">
            <v>630 Squirrel</v>
          </cell>
        </row>
        <row r="121">
          <cell r="I121" t="str">
            <v>0505-Lola</v>
          </cell>
          <cell r="R121" t="str">
            <v>500 Lightning</v>
          </cell>
        </row>
        <row r="122">
          <cell r="I122" t="str">
            <v>4204-Sharpe</v>
          </cell>
          <cell r="R122" t="str">
            <v>360 Other equipment installation/design</v>
          </cell>
        </row>
        <row r="123">
          <cell r="I123" t="str">
            <v>3104-Ledbetter</v>
          </cell>
          <cell r="R123" t="str">
            <v>630 Squirrel</v>
          </cell>
        </row>
        <row r="124">
          <cell r="I124" t="str">
            <v>5003-Clinton Rd</v>
          </cell>
          <cell r="R124" t="str">
            <v>715 Farming Equipment</v>
          </cell>
        </row>
        <row r="125">
          <cell r="I125" t="str">
            <v>3204-Mitchell Store</v>
          </cell>
          <cell r="R125" t="str">
            <v>430 Tree failure from overhang or dead tree without ice/snow</v>
          </cell>
        </row>
        <row r="126">
          <cell r="I126" t="str">
            <v>5402-Draffenville</v>
          </cell>
          <cell r="R126" t="str">
            <v>500 Lightning</v>
          </cell>
        </row>
        <row r="127">
          <cell r="I127" t="str">
            <v>2801-Hobbs Rd</v>
          </cell>
          <cell r="R127" t="str">
            <v>710 Motor vehicle</v>
          </cell>
        </row>
        <row r="128">
          <cell r="I128" t="str">
            <v>5102-McNeil Lane</v>
          </cell>
          <cell r="R128" t="str">
            <v>110 Maintenance</v>
          </cell>
        </row>
        <row r="129">
          <cell r="I129" t="str">
            <v>4701-Hinkleville</v>
          </cell>
          <cell r="R129" t="str">
            <v>500 Lightning</v>
          </cell>
        </row>
        <row r="130">
          <cell r="I130" t="str">
            <v>4701-Hinkleville</v>
          </cell>
          <cell r="R130" t="str">
            <v>500 Lightning</v>
          </cell>
        </row>
        <row r="131">
          <cell r="I131" t="str">
            <v>5003-Clinton Rd</v>
          </cell>
          <cell r="R131" t="str">
            <v>430 Tree failure from overhang or dead tree without ice/snow</v>
          </cell>
        </row>
        <row r="132">
          <cell r="I132" t="str">
            <v>4702-US 286 East Gage</v>
          </cell>
          <cell r="R132" t="str">
            <v>300 Material or equipment fault/failure</v>
          </cell>
        </row>
        <row r="133">
          <cell r="I133" t="str">
            <v>7802-Possum Trot</v>
          </cell>
          <cell r="R133" t="str">
            <v>630 Squirrel</v>
          </cell>
        </row>
        <row r="134">
          <cell r="I134" t="str">
            <v>2801-Hobbs Rd</v>
          </cell>
          <cell r="R134" t="str">
            <v>630 Squirrel</v>
          </cell>
        </row>
        <row r="135">
          <cell r="I135" t="str">
            <v>6101-Lowes</v>
          </cell>
          <cell r="R135" t="str">
            <v>730 Fire</v>
          </cell>
        </row>
        <row r="136">
          <cell r="I136" t="str">
            <v>3201-Smithland</v>
          </cell>
          <cell r="R136" t="str">
            <v>630 Squirrel</v>
          </cell>
        </row>
        <row r="137">
          <cell r="I137" t="str">
            <v>3201-Smithland</v>
          </cell>
          <cell r="R137" t="str">
            <v>630 Squirrel</v>
          </cell>
        </row>
        <row r="138">
          <cell r="I138" t="str">
            <v>3902-US 60 West</v>
          </cell>
          <cell r="R138" t="str">
            <v>490 Maintenance, other</v>
          </cell>
        </row>
        <row r="139">
          <cell r="I139" t="str">
            <v>2601-Damrons</v>
          </cell>
          <cell r="R139" t="str">
            <v>999 Cause unknown</v>
          </cell>
        </row>
        <row r="140">
          <cell r="I140" t="str">
            <v>3202-Tiline</v>
          </cell>
          <cell r="R140" t="str">
            <v>630 Squirrel</v>
          </cell>
        </row>
        <row r="141">
          <cell r="I141" t="str">
            <v>4701-Hinkleville</v>
          </cell>
          <cell r="R141" t="str">
            <v>430 Tree failure from overhang or dead tree without ice/snow</v>
          </cell>
        </row>
        <row r="142">
          <cell r="I142" t="str">
            <v>4704-Wickliffe</v>
          </cell>
          <cell r="R142" t="str">
            <v>430 Tree failure from overhang or dead tree without ice/snow</v>
          </cell>
        </row>
        <row r="143">
          <cell r="I143" t="str">
            <v>4903-Cunningham</v>
          </cell>
          <cell r="R143" t="str">
            <v>430 Tree failure from overhang or dead tree without ice/snow</v>
          </cell>
        </row>
        <row r="144">
          <cell r="I144" t="str">
            <v>6601-Draffenville</v>
          </cell>
          <cell r="R144" t="str">
            <v>500 Lightning</v>
          </cell>
        </row>
        <row r="145">
          <cell r="I145" t="str">
            <v>5101-Symsonia</v>
          </cell>
          <cell r="R145" t="str">
            <v>630 Squirrel</v>
          </cell>
        </row>
        <row r="146">
          <cell r="I146" t="str">
            <v>2802-Woodville Rd</v>
          </cell>
          <cell r="R146" t="str">
            <v>430 Tree failure from overhang or dead tree without ice/snow</v>
          </cell>
        </row>
        <row r="147">
          <cell r="I147" t="str">
            <v>4204-Sharpe</v>
          </cell>
          <cell r="R147" t="str">
            <v>430 Tree failure from overhang or dead tree without ice/snow</v>
          </cell>
        </row>
        <row r="148">
          <cell r="I148" t="str">
            <v>2802-Woodville Rd</v>
          </cell>
          <cell r="R148" t="str">
            <v>430 Tree failure from overhang or dead tree without ice/snow</v>
          </cell>
        </row>
        <row r="149">
          <cell r="I149" t="str">
            <v>7803-Hwy 95</v>
          </cell>
          <cell r="R149" t="str">
            <v>430 Tree failure from overhang or dead tree without ice/snow</v>
          </cell>
        </row>
        <row r="150">
          <cell r="I150" t="str">
            <v>2801-Hobbs Rd</v>
          </cell>
          <cell r="R150" t="str">
            <v>430 Tree failure from overhang or dead tree without ice/snow</v>
          </cell>
        </row>
        <row r="151">
          <cell r="I151" t="str">
            <v>7402-Highland Ch Rd</v>
          </cell>
          <cell r="R151" t="str">
            <v>999 Cause unknown</v>
          </cell>
        </row>
        <row r="152">
          <cell r="I152" t="str">
            <v>3202-Tiline</v>
          </cell>
          <cell r="R152" t="str">
            <v>999 Cause unknown</v>
          </cell>
        </row>
        <row r="153">
          <cell r="I153" t="str">
            <v>4104-Walker Boat Yard</v>
          </cell>
          <cell r="R153" t="str">
            <v>600 Animal/bird</v>
          </cell>
        </row>
        <row r="154">
          <cell r="I154" t="str">
            <v>7601-Iuka</v>
          </cell>
          <cell r="R154" t="str">
            <v>710 Motor vehicle</v>
          </cell>
        </row>
        <row r="155">
          <cell r="I155" t="str">
            <v>3104-Ledbetter</v>
          </cell>
          <cell r="R155" t="str">
            <v>300 Material or equipment fault/failure</v>
          </cell>
        </row>
        <row r="156">
          <cell r="I156" t="str">
            <v>4702-US 286 East Gage</v>
          </cell>
          <cell r="R156" t="str">
            <v>110 Maintenance</v>
          </cell>
        </row>
        <row r="157">
          <cell r="I157" t="str">
            <v>4101-Ken Mar Rd</v>
          </cell>
          <cell r="R157" t="str">
            <v>110 Maintenance</v>
          </cell>
        </row>
        <row r="158">
          <cell r="I158" t="str">
            <v>5002-Old US 45</v>
          </cell>
          <cell r="R158" t="str">
            <v>715 Farming Equipment</v>
          </cell>
        </row>
        <row r="159">
          <cell r="I159" t="str">
            <v>5403-Palma</v>
          </cell>
          <cell r="R159" t="str">
            <v>630 Squirrel</v>
          </cell>
        </row>
        <row r="160">
          <cell r="I160" t="str">
            <v>5002-Old US 45</v>
          </cell>
          <cell r="R160" t="str">
            <v>700 Customer-caused</v>
          </cell>
        </row>
        <row r="161">
          <cell r="I161" t="str">
            <v>4701-Hinkleville</v>
          </cell>
          <cell r="R161" t="str">
            <v>430 Tree failure from overhang or dead tree without ice/snow</v>
          </cell>
        </row>
        <row r="162">
          <cell r="I162" t="str">
            <v>7702-Hansen Rd</v>
          </cell>
          <cell r="R162" t="str">
            <v>630 Squirrel</v>
          </cell>
        </row>
        <row r="163">
          <cell r="I163" t="str">
            <v>7924-Maxon Rd</v>
          </cell>
          <cell r="R163" t="str">
            <v>630 Squirrel</v>
          </cell>
        </row>
        <row r="164">
          <cell r="I164" t="str">
            <v>4702-US 286 East Gage</v>
          </cell>
          <cell r="R164" t="str">
            <v>999 Cause unknown</v>
          </cell>
        </row>
        <row r="165">
          <cell r="I165" t="str">
            <v>7402-Highland Ch Rd</v>
          </cell>
          <cell r="R165" t="str">
            <v>999 Cause unknown</v>
          </cell>
        </row>
        <row r="166">
          <cell r="I166" t="str">
            <v>5003-Clinton Rd</v>
          </cell>
          <cell r="R166" t="str">
            <v>430 Tree failure from overhang or dead tree without ice/snow</v>
          </cell>
        </row>
        <row r="167">
          <cell r="I167" t="str">
            <v>3002-Conrad Heights</v>
          </cell>
          <cell r="R167" t="str">
            <v>999 Cause unknown</v>
          </cell>
        </row>
        <row r="168">
          <cell r="I168" t="str">
            <v>5003-Clinton Rd</v>
          </cell>
          <cell r="R168" t="str">
            <v>999 Cause unknown</v>
          </cell>
        </row>
        <row r="169">
          <cell r="I169" t="str">
            <v>5102-McNeil Lane</v>
          </cell>
          <cell r="R169" t="str">
            <v>999 Cause unknown</v>
          </cell>
        </row>
        <row r="170">
          <cell r="I170" t="str">
            <v>7601-Iuka</v>
          </cell>
          <cell r="R170" t="str">
            <v>300 Material or equipment fault/failure</v>
          </cell>
        </row>
        <row r="171">
          <cell r="I171" t="str">
            <v>3002-Conrad Heights</v>
          </cell>
          <cell r="R171" t="str">
            <v>999 Cause unknown</v>
          </cell>
        </row>
        <row r="172">
          <cell r="I172" t="str">
            <v>7924-Maxon Rd</v>
          </cell>
          <cell r="R172" t="str">
            <v>100 Construction</v>
          </cell>
        </row>
        <row r="173">
          <cell r="I173" t="str">
            <v>7805-Industrial Loop</v>
          </cell>
          <cell r="R173" t="str">
            <v>760 Switching error or caused by construction or maintenance</v>
          </cell>
        </row>
        <row r="174">
          <cell r="I174" t="str">
            <v>7703-Walmart</v>
          </cell>
          <cell r="R174" t="str">
            <v>100 Construction</v>
          </cell>
        </row>
        <row r="175">
          <cell r="I175" t="str">
            <v>3902-US 60 West</v>
          </cell>
          <cell r="R175" t="str">
            <v>110 Maintenance</v>
          </cell>
        </row>
        <row r="176">
          <cell r="I176" t="str">
            <v>3902-US 60 West</v>
          </cell>
          <cell r="R176" t="str">
            <v>110 Maintenance</v>
          </cell>
        </row>
        <row r="177">
          <cell r="I177" t="str">
            <v>5105-Bonds Rd</v>
          </cell>
          <cell r="R177" t="str">
            <v>999 Cause unknown</v>
          </cell>
        </row>
        <row r="178">
          <cell r="I178" t="str">
            <v>4204-Sharpe</v>
          </cell>
          <cell r="R178" t="str">
            <v>100 Construction</v>
          </cell>
        </row>
        <row r="179">
          <cell r="I179" t="str">
            <v>2901-High Point</v>
          </cell>
          <cell r="R179" t="str">
            <v>999 Cause unknown</v>
          </cell>
        </row>
        <row r="180">
          <cell r="I180" t="str">
            <v>4204-Sharpe</v>
          </cell>
          <cell r="R180" t="str">
            <v>430 Tree failure from overhang or dead tree without ice/snow</v>
          </cell>
        </row>
        <row r="181">
          <cell r="I181" t="str">
            <v>2801-Hobbs Rd</v>
          </cell>
          <cell r="R181" t="str">
            <v>430 Tree failure from overhang or dead tree without ice/snow</v>
          </cell>
        </row>
        <row r="182">
          <cell r="I182" t="str">
            <v>6103-Melber</v>
          </cell>
          <cell r="R182" t="str">
            <v>999 Cause unknown</v>
          </cell>
        </row>
        <row r="183">
          <cell r="I183" t="str">
            <v>4203-Possum Trot</v>
          </cell>
          <cell r="R183" t="str">
            <v>999 Cause unknown</v>
          </cell>
        </row>
        <row r="184">
          <cell r="I184" t="str">
            <v>7601-Iuka</v>
          </cell>
          <cell r="R184" t="str">
            <v>700 Customer-caused</v>
          </cell>
        </row>
        <row r="185">
          <cell r="I185" t="str">
            <v>7602-Smithland</v>
          </cell>
          <cell r="R185" t="str">
            <v>630 Squirrel</v>
          </cell>
        </row>
        <row r="186">
          <cell r="I186" t="str">
            <v>6103-Melber</v>
          </cell>
          <cell r="R186" t="str">
            <v>500 Lightning</v>
          </cell>
        </row>
        <row r="187">
          <cell r="I187" t="str">
            <v>7605-Averitt GR #2</v>
          </cell>
          <cell r="R187" t="str">
            <v>500 Lightning</v>
          </cell>
        </row>
        <row r="188">
          <cell r="I188" t="str">
            <v>6103-Melber</v>
          </cell>
          <cell r="R188" t="str">
            <v>710 Motor vehicle</v>
          </cell>
        </row>
        <row r="189">
          <cell r="I189" t="str">
            <v>4302-Calvert Heights</v>
          </cell>
          <cell r="R189" t="str">
            <v>110 Maintenance</v>
          </cell>
        </row>
        <row r="190">
          <cell r="I190" t="str">
            <v>0504-Carrsville</v>
          </cell>
          <cell r="R190" t="str">
            <v>590 Weather, other</v>
          </cell>
        </row>
        <row r="191">
          <cell r="I191" t="str">
            <v>4201-Proform</v>
          </cell>
          <cell r="R191" t="str">
            <v>500 Lightning</v>
          </cell>
        </row>
        <row r="192">
          <cell r="I192" t="str">
            <v>5001-Browns Plating</v>
          </cell>
          <cell r="R192" t="str">
            <v>300 Material or equipment fault/failure</v>
          </cell>
        </row>
        <row r="193">
          <cell r="I193" t="str">
            <v>6104-Pottsville</v>
          </cell>
          <cell r="R193" t="str">
            <v>500 Lightning</v>
          </cell>
        </row>
        <row r="194">
          <cell r="I194" t="str">
            <v>7805-Industrial Loop</v>
          </cell>
          <cell r="R194" t="str">
            <v>500 Lightning</v>
          </cell>
        </row>
        <row r="195">
          <cell r="I195" t="str">
            <v>3202-Tiline</v>
          </cell>
          <cell r="R195" t="str">
            <v>500 Lightning</v>
          </cell>
        </row>
        <row r="196">
          <cell r="I196" t="str">
            <v>0501-Hampton South</v>
          </cell>
          <cell r="R196" t="str">
            <v>500 Lightning</v>
          </cell>
        </row>
        <row r="197">
          <cell r="I197" t="str">
            <v>3202-Tiline</v>
          </cell>
          <cell r="R197" t="str">
            <v>500 Lightning</v>
          </cell>
        </row>
        <row r="198">
          <cell r="I198" t="str">
            <v>6102-US 45 Folsomdale</v>
          </cell>
          <cell r="R198" t="str">
            <v>500 Lightning</v>
          </cell>
        </row>
        <row r="199">
          <cell r="I199" t="str">
            <v>7604-Pelican GR #1</v>
          </cell>
          <cell r="R199" t="str">
            <v>500 Lightning</v>
          </cell>
        </row>
        <row r="200">
          <cell r="I200" t="str">
            <v>4705-Slater</v>
          </cell>
          <cell r="R200" t="str">
            <v>999 Cause unknown</v>
          </cell>
        </row>
        <row r="201">
          <cell r="I201" t="str">
            <v>7602-Smithland</v>
          </cell>
          <cell r="R201" t="str">
            <v>999 Cause unknown</v>
          </cell>
        </row>
        <row r="202">
          <cell r="I202" t="str">
            <v>2601-Damrons</v>
          </cell>
          <cell r="R202" t="str">
            <v>715 Farming Equipment</v>
          </cell>
        </row>
        <row r="203">
          <cell r="I203" t="str">
            <v>5101-Symsonia</v>
          </cell>
          <cell r="R203" t="str">
            <v>999 Cause unknown</v>
          </cell>
        </row>
        <row r="204">
          <cell r="I204" t="str">
            <v>5003-Clinton Rd</v>
          </cell>
          <cell r="R204" t="str">
            <v>430 Tree failure from overhang or dead tree without ice/snow</v>
          </cell>
        </row>
        <row r="205">
          <cell r="I205" t="str">
            <v>5003-Clinton Rd</v>
          </cell>
          <cell r="R205" t="str">
            <v>420 Tree growth</v>
          </cell>
        </row>
        <row r="206">
          <cell r="I206" t="str">
            <v>4704-Wickliffe</v>
          </cell>
          <cell r="R206" t="str">
            <v>430 Tree failure from overhang or dead tree without ice/snow</v>
          </cell>
        </row>
        <row r="207">
          <cell r="I207" t="str">
            <v>7605-Averitt GR #2</v>
          </cell>
          <cell r="R207" t="str">
            <v>430 Tree failure from overhang or dead tree without ice/snow</v>
          </cell>
        </row>
        <row r="208">
          <cell r="I208" t="str">
            <v>4704-Wickliffe</v>
          </cell>
          <cell r="R208" t="str">
            <v>630 Squirrel</v>
          </cell>
        </row>
        <row r="209">
          <cell r="I209" t="str">
            <v>7601-Iuka</v>
          </cell>
          <cell r="R209" t="str">
            <v>790 Public, other</v>
          </cell>
        </row>
        <row r="210">
          <cell r="I210" t="str">
            <v>4204-Sharpe</v>
          </cell>
          <cell r="R210" t="str">
            <v>710 Motor vehicle</v>
          </cell>
        </row>
        <row r="211">
          <cell r="I211" t="str">
            <v>7924-Maxon Rd</v>
          </cell>
          <cell r="R211" t="str">
            <v>100 Construction</v>
          </cell>
        </row>
        <row r="212">
          <cell r="I212" t="str">
            <v>3002-Conrad Heights</v>
          </cell>
          <cell r="R212" t="str">
            <v>630 Squirrel</v>
          </cell>
        </row>
        <row r="213">
          <cell r="I213" t="str">
            <v>4204-Sharpe</v>
          </cell>
          <cell r="R213" t="str">
            <v>999 Cause unknown</v>
          </cell>
        </row>
        <row r="214">
          <cell r="I214" t="str">
            <v>0505-Lola</v>
          </cell>
          <cell r="R214" t="str">
            <v>999 Cause unknown</v>
          </cell>
        </row>
        <row r="215">
          <cell r="I215" t="str">
            <v>7601-Iuka</v>
          </cell>
          <cell r="R215" t="str">
            <v>300 Material or equipment fault/failure</v>
          </cell>
        </row>
        <row r="216">
          <cell r="I216" t="str">
            <v>2801-Hobbs Rd</v>
          </cell>
          <cell r="R216" t="str">
            <v>430 Tree failure from overhang or dead tree without ice/snow</v>
          </cell>
        </row>
        <row r="217">
          <cell r="I217" t="str">
            <v>2801-Hobbs Rd</v>
          </cell>
          <cell r="R217" t="str">
            <v>630 Squirrel</v>
          </cell>
        </row>
        <row r="218">
          <cell r="I218" t="str">
            <v>7924-Maxon Rd</v>
          </cell>
          <cell r="R218" t="str">
            <v>100 Construction</v>
          </cell>
        </row>
        <row r="219">
          <cell r="I219" t="str">
            <v>6102-US 45 Folsomdale</v>
          </cell>
          <cell r="R219" t="str">
            <v>630 Squirrel</v>
          </cell>
        </row>
        <row r="220">
          <cell r="I220" t="str">
            <v>4204-Sharpe</v>
          </cell>
          <cell r="R220" t="str">
            <v>430 Tree failure from overhang or dead tree without ice/snow</v>
          </cell>
        </row>
        <row r="221">
          <cell r="I221" t="str">
            <v>5002-Old US 45</v>
          </cell>
          <cell r="R221" t="str">
            <v>500 Lightning</v>
          </cell>
        </row>
        <row r="222">
          <cell r="I222" t="str">
            <v>1401-Hampton</v>
          </cell>
          <cell r="R222" t="str">
            <v>630 Squirrel</v>
          </cell>
        </row>
        <row r="223">
          <cell r="I223" t="str">
            <v>2901-High Point</v>
          </cell>
          <cell r="R223" t="str">
            <v>999 Cause unknown</v>
          </cell>
        </row>
        <row r="224">
          <cell r="I224" t="str">
            <v>5105-Bonds Rd</v>
          </cell>
          <cell r="R224" t="str">
            <v>630 Squirrel</v>
          </cell>
        </row>
        <row r="225">
          <cell r="I225" t="str">
            <v>4901-Blandville</v>
          </cell>
          <cell r="R225" t="str">
            <v>430 Tree failure from overhang or dead tree without ice/snow</v>
          </cell>
        </row>
        <row r="226">
          <cell r="I226" t="str">
            <v>4044-Clarkline Rd</v>
          </cell>
          <cell r="R226" t="str">
            <v>630 Squirrel</v>
          </cell>
        </row>
        <row r="227">
          <cell r="I227" t="str">
            <v>4044-Clarkline Rd</v>
          </cell>
          <cell r="R227" t="str">
            <v>490 Maintenance, other</v>
          </cell>
        </row>
        <row r="228">
          <cell r="I228" t="str">
            <v>4204-Sharpe</v>
          </cell>
          <cell r="R228" t="str">
            <v>500 Lightning</v>
          </cell>
        </row>
        <row r="229">
          <cell r="I229" t="str">
            <v>7602-Smithland</v>
          </cell>
          <cell r="R229" t="str">
            <v>500 Lightning</v>
          </cell>
        </row>
        <row r="230">
          <cell r="I230" t="str">
            <v>1405-Smithland</v>
          </cell>
          <cell r="R230" t="str">
            <v>500 Lightning</v>
          </cell>
        </row>
        <row r="231">
          <cell r="I231" t="str">
            <v>3102-US 60 East</v>
          </cell>
          <cell r="R231" t="str">
            <v>430 Tree failure from overhang or dead tree without ice/snow</v>
          </cell>
        </row>
        <row r="232">
          <cell r="I232" t="str">
            <v>3202-Tiline</v>
          </cell>
          <cell r="R232" t="str">
            <v>430 Tree failure from overhang or dead tree without ice/snow</v>
          </cell>
        </row>
        <row r="233">
          <cell r="I233" t="str">
            <v>4044-Clarkline Rd</v>
          </cell>
          <cell r="R233" t="str">
            <v>430 Tree failure from overhang or dead tree without ice/snow</v>
          </cell>
        </row>
        <row r="234">
          <cell r="I234" t="str">
            <v>5102-McNeil Lane</v>
          </cell>
          <cell r="R234" t="str">
            <v>420 Tree growth</v>
          </cell>
        </row>
        <row r="235">
          <cell r="I235" t="str">
            <v>5003-Clinton Rd</v>
          </cell>
          <cell r="R235" t="str">
            <v>420 Tree growth</v>
          </cell>
        </row>
        <row r="236">
          <cell r="I236" t="str">
            <v>6601-Draffenville</v>
          </cell>
          <cell r="R236" t="str">
            <v>790 Public, other</v>
          </cell>
        </row>
        <row r="237">
          <cell r="I237" t="str">
            <v>2601-Damrons</v>
          </cell>
          <cell r="R237" t="str">
            <v>110 Maintenance</v>
          </cell>
        </row>
        <row r="238">
          <cell r="I238" t="str">
            <v>2601-Damrons</v>
          </cell>
          <cell r="R238" t="str">
            <v>999 Cause unknown</v>
          </cell>
        </row>
        <row r="239">
          <cell r="I239" t="str">
            <v>5001-Browns Plating</v>
          </cell>
          <cell r="R239" t="str">
            <v>630 Squirrel</v>
          </cell>
        </row>
        <row r="240">
          <cell r="I240" t="str">
            <v>7702-Hansen Rd</v>
          </cell>
          <cell r="R240" t="str">
            <v>630 Squirrel</v>
          </cell>
        </row>
        <row r="241">
          <cell r="I241" t="str">
            <v>7605-Averitt GR #2</v>
          </cell>
          <cell r="R241" t="str">
            <v>630 Squirrel</v>
          </cell>
        </row>
        <row r="242">
          <cell r="I242" t="str">
            <v>1405-Smithland</v>
          </cell>
          <cell r="R242" t="str">
            <v>430 Tree failure from overhang or dead tree without ice/snow</v>
          </cell>
        </row>
        <row r="243">
          <cell r="I243" t="str">
            <v>4703-Blandville</v>
          </cell>
          <cell r="R243" t="str">
            <v>430 Tree failure from overhang or dead tree without ice/snow</v>
          </cell>
        </row>
        <row r="244">
          <cell r="I244" t="str">
            <v>2802-Woodville Rd</v>
          </cell>
          <cell r="R244" t="str">
            <v>999 Cause unknown</v>
          </cell>
        </row>
        <row r="245">
          <cell r="I245" t="str">
            <v>1902-Ragland</v>
          </cell>
          <cell r="R245" t="str">
            <v>430 Tree failure from overhang or dead tree without ice/snow</v>
          </cell>
        </row>
        <row r="246">
          <cell r="I246" t="str">
            <v>7924-Maxon Rd</v>
          </cell>
          <cell r="R246" t="str">
            <v>100 Construction</v>
          </cell>
        </row>
        <row r="247">
          <cell r="I247" t="str">
            <v>7924-Maxon Rd</v>
          </cell>
          <cell r="R247" t="str">
            <v>100 Construction</v>
          </cell>
        </row>
        <row r="248">
          <cell r="I248" t="str">
            <v>7924-Maxon Rd</v>
          </cell>
          <cell r="R248" t="str">
            <v>100 Construction</v>
          </cell>
        </row>
        <row r="249">
          <cell r="I249" t="str">
            <v>4201-Proform</v>
          </cell>
          <cell r="R249" t="str">
            <v>430 Tree failure from overhang or dead tree without ice/snow</v>
          </cell>
        </row>
        <row r="250">
          <cell r="I250" t="str">
            <v>4201-Proform</v>
          </cell>
          <cell r="R250" t="str">
            <v>999 Cause unknown</v>
          </cell>
        </row>
        <row r="251">
          <cell r="I251" t="str">
            <v>4204-Sharpe</v>
          </cell>
          <cell r="R251" t="str">
            <v>999 Cause unknown</v>
          </cell>
        </row>
        <row r="252">
          <cell r="I252" t="str">
            <v>2901-High Point</v>
          </cell>
          <cell r="R252" t="str">
            <v>600 Animal/bird</v>
          </cell>
        </row>
        <row r="253">
          <cell r="I253" t="str">
            <v>5105-Bonds Rd</v>
          </cell>
          <cell r="R253" t="str">
            <v>999 Cause unknown</v>
          </cell>
        </row>
        <row r="254">
          <cell r="I254" t="str">
            <v>4702-US 286 East Gage</v>
          </cell>
          <cell r="R254" t="str">
            <v>420 Tree growth</v>
          </cell>
        </row>
        <row r="255">
          <cell r="I255" t="str">
            <v>3204-Mitchell Store</v>
          </cell>
          <cell r="R255" t="str">
            <v>430 Tree failure from overhang or dead tree without ice/snow</v>
          </cell>
        </row>
        <row r="256">
          <cell r="I256" t="str">
            <v>2802-Woodville Rd</v>
          </cell>
          <cell r="R256" t="str">
            <v>999 Cause unknown</v>
          </cell>
        </row>
        <row r="257">
          <cell r="I257" t="str">
            <v>6103-Melber</v>
          </cell>
          <cell r="R257" t="str">
            <v>690 Animal, other</v>
          </cell>
        </row>
        <row r="258">
          <cell r="I258" t="str">
            <v>3204-Mitchell Store</v>
          </cell>
          <cell r="R258" t="str">
            <v>999 Cause unknown</v>
          </cell>
        </row>
        <row r="259">
          <cell r="I259" t="str">
            <v>7805-Industrial Loop</v>
          </cell>
          <cell r="R259" t="str">
            <v>999 Cause unknown</v>
          </cell>
        </row>
        <row r="260">
          <cell r="I260" t="str">
            <v>5101-Symsonia</v>
          </cell>
          <cell r="R260" t="str">
            <v>110 Maintenance</v>
          </cell>
        </row>
        <row r="261">
          <cell r="I261" t="str">
            <v>6101-Lowes</v>
          </cell>
          <cell r="R261" t="str">
            <v>110 Maintenance</v>
          </cell>
        </row>
        <row r="262">
          <cell r="I262" t="str">
            <v>4903-Cunningham</v>
          </cell>
          <cell r="R262" t="str">
            <v>100 Construction</v>
          </cell>
        </row>
        <row r="263">
          <cell r="I263" t="str">
            <v>5101-Symsonia</v>
          </cell>
          <cell r="R263" t="str">
            <v>110 Maintenance</v>
          </cell>
        </row>
        <row r="264">
          <cell r="I264" t="str">
            <v>2803-Kelley Rd</v>
          </cell>
          <cell r="R264" t="str">
            <v>630 Squirrel</v>
          </cell>
        </row>
        <row r="265">
          <cell r="I265" t="str">
            <v>5101-Symsonia</v>
          </cell>
          <cell r="R265" t="str">
            <v>100 Construction</v>
          </cell>
        </row>
        <row r="266">
          <cell r="I266" t="str">
            <v>3902-US 60 West</v>
          </cell>
          <cell r="R266" t="str">
            <v>999 Cause unknown</v>
          </cell>
        </row>
        <row r="267">
          <cell r="I267" t="str">
            <v>4902-Lovelaceville</v>
          </cell>
          <cell r="R267" t="str">
            <v>110 Maintenance</v>
          </cell>
        </row>
        <row r="268">
          <cell r="I268" t="str">
            <v>4902-Lovelaceville</v>
          </cell>
          <cell r="R268" t="str">
            <v>999 Cause unknown</v>
          </cell>
        </row>
        <row r="269">
          <cell r="I269" t="str">
            <v>4705-Slater</v>
          </cell>
          <cell r="R269" t="str">
            <v>500 Lightning</v>
          </cell>
        </row>
        <row r="270">
          <cell r="I270" t="str">
            <v>4703-Blandville</v>
          </cell>
          <cell r="R270" t="str">
            <v>500 Lightning</v>
          </cell>
        </row>
        <row r="271">
          <cell r="I271" t="str">
            <v>5102-McNeil Lane</v>
          </cell>
          <cell r="R271" t="str">
            <v>590 Weather, other</v>
          </cell>
        </row>
        <row r="272">
          <cell r="I272" t="str">
            <v>4024-Husbands Rd</v>
          </cell>
          <cell r="R272" t="str">
            <v>999 Cause unknown</v>
          </cell>
        </row>
        <row r="273">
          <cell r="I273" t="str">
            <v>5101-Symsonia</v>
          </cell>
          <cell r="R273" t="str">
            <v>110 Maintenance</v>
          </cell>
        </row>
        <row r="274">
          <cell r="I274" t="str">
            <v>7605-Averitt GR #2</v>
          </cell>
          <cell r="R274" t="str">
            <v>110 Maintenance</v>
          </cell>
        </row>
        <row r="275">
          <cell r="I275" t="str">
            <v>7601-Iuka</v>
          </cell>
          <cell r="R275" t="str">
            <v>600 Animal/bird</v>
          </cell>
        </row>
        <row r="276">
          <cell r="I276" t="str">
            <v>2901-High Point</v>
          </cell>
          <cell r="R276" t="str">
            <v>999 Cause unknown</v>
          </cell>
        </row>
        <row r="277">
          <cell r="I277" t="str">
            <v>5001-Browns Plating</v>
          </cell>
          <cell r="R277" t="str">
            <v>300 Material or equipment fault/failure</v>
          </cell>
        </row>
        <row r="278">
          <cell r="I278" t="str">
            <v>2601-Damrons</v>
          </cell>
          <cell r="R278" t="str">
            <v>500 Lightning</v>
          </cell>
        </row>
        <row r="279">
          <cell r="I279" t="str">
            <v>2803-Kelley Rd</v>
          </cell>
          <cell r="R279" t="str">
            <v>300 Material or equipment fault/failure</v>
          </cell>
        </row>
        <row r="280">
          <cell r="I280" t="str">
            <v>6103-Melber</v>
          </cell>
          <cell r="R280" t="str">
            <v>430 Tree failure from overhang or dead tree without ice/snow</v>
          </cell>
        </row>
        <row r="281">
          <cell r="I281" t="str">
            <v>1901-Monkeys Eyebrow</v>
          </cell>
          <cell r="R281" t="str">
            <v>430 Tree failure from overhang or dead tree without ice/snow</v>
          </cell>
        </row>
        <row r="282">
          <cell r="I282" t="str">
            <v>5101-Symsonia</v>
          </cell>
          <cell r="R282" t="str">
            <v>500 Lightning</v>
          </cell>
        </row>
        <row r="283">
          <cell r="I283" t="str">
            <v>4704-Wickliffe</v>
          </cell>
          <cell r="R283" t="str">
            <v>420 Tree growth</v>
          </cell>
        </row>
        <row r="284">
          <cell r="I284" t="str">
            <v>7702-Hansen Rd</v>
          </cell>
          <cell r="R284" t="str">
            <v>420 Tree growth</v>
          </cell>
        </row>
        <row r="285">
          <cell r="I285" t="str">
            <v>5101-Symsonia</v>
          </cell>
          <cell r="R285" t="str">
            <v>300 Material or equipment fault/failure</v>
          </cell>
        </row>
        <row r="286">
          <cell r="I286" t="str">
            <v>6101-Lowes</v>
          </cell>
          <cell r="R286" t="str">
            <v>715 Farming Equipment</v>
          </cell>
        </row>
        <row r="287">
          <cell r="I287" t="str">
            <v>5002-Old US 45</v>
          </cell>
          <cell r="R287" t="str">
            <v>999 Cause unknown</v>
          </cell>
        </row>
        <row r="288">
          <cell r="I288" t="str">
            <v>3204-Mitchell Store</v>
          </cell>
          <cell r="R288" t="str">
            <v>999 Cause unknown</v>
          </cell>
        </row>
        <row r="289">
          <cell r="I289" t="str">
            <v>4705-Slater</v>
          </cell>
          <cell r="R289" t="str">
            <v>999 Cause unknown</v>
          </cell>
        </row>
        <row r="290">
          <cell r="I290" t="str">
            <v>2801-Hobbs Rd</v>
          </cell>
          <cell r="R290" t="str">
            <v>500 Lightning</v>
          </cell>
        </row>
        <row r="291">
          <cell r="I291" t="str">
            <v>2801-Hobbs Rd</v>
          </cell>
          <cell r="R291" t="str">
            <v>500 Lightning</v>
          </cell>
        </row>
        <row r="292">
          <cell r="I292" t="str">
            <v>2801-Hobbs Rd</v>
          </cell>
          <cell r="R292" t="str">
            <v>500 Lightning</v>
          </cell>
        </row>
        <row r="293">
          <cell r="I293" t="str">
            <v>1901-Monkeys Eyebrow</v>
          </cell>
          <cell r="R293" t="str">
            <v>999 Cause unknown</v>
          </cell>
        </row>
        <row r="294">
          <cell r="I294" t="str">
            <v>7601-Iuka</v>
          </cell>
          <cell r="R294" t="str">
            <v>420 Tree growth</v>
          </cell>
        </row>
        <row r="295">
          <cell r="I295" t="str">
            <v>3202-Tiline</v>
          </cell>
          <cell r="R295" t="str">
            <v>500 Lightning</v>
          </cell>
        </row>
        <row r="296">
          <cell r="I296" t="str">
            <v>1404-Salem</v>
          </cell>
          <cell r="R296" t="str">
            <v>430 Tree failure from overhang or dead tree without ice/snow</v>
          </cell>
        </row>
        <row r="297">
          <cell r="I297" t="str">
            <v>3202-Tiline</v>
          </cell>
          <cell r="R297" t="str">
            <v>500 Lightning</v>
          </cell>
        </row>
        <row r="298">
          <cell r="I298" t="str">
            <v>3202-Tiline</v>
          </cell>
          <cell r="R298" t="str">
            <v>300 Material or equipment fault/failure</v>
          </cell>
        </row>
        <row r="299">
          <cell r="I299" t="str">
            <v>4302-Calvert Heights</v>
          </cell>
          <cell r="R299" t="str">
            <v>430 Tree failure from overhang or dead tree without ice/snow</v>
          </cell>
        </row>
        <row r="300">
          <cell r="I300" t="str">
            <v>3202-Tiline</v>
          </cell>
          <cell r="R300" t="str">
            <v>500 Lightning</v>
          </cell>
        </row>
        <row r="301">
          <cell r="I301" t="str">
            <v>2601-Damrons</v>
          </cell>
          <cell r="R301" t="str">
            <v>999 Cause unknown</v>
          </cell>
        </row>
        <row r="302">
          <cell r="I302" t="str">
            <v>5003-Clinton Rd</v>
          </cell>
          <cell r="R302" t="str">
            <v>999 Cause unknown</v>
          </cell>
        </row>
        <row r="303">
          <cell r="I303" t="str">
            <v>5101-Symsonia</v>
          </cell>
          <cell r="R303" t="str">
            <v>110 Maintenance</v>
          </cell>
        </row>
        <row r="304">
          <cell r="I304" t="str">
            <v>7924-Maxon Rd</v>
          </cell>
          <cell r="R304" t="str">
            <v>110 Maintenance</v>
          </cell>
        </row>
        <row r="305">
          <cell r="I305" t="str">
            <v>1405-Smithland</v>
          </cell>
          <cell r="R305" t="str">
            <v>300 Material or equipment fault/failure</v>
          </cell>
        </row>
        <row r="306">
          <cell r="I306" t="str">
            <v>5101-Symsonia</v>
          </cell>
          <cell r="R306" t="str">
            <v>300 Material or equipment fault/failure</v>
          </cell>
        </row>
        <row r="307">
          <cell r="I307" t="str">
            <v>3201-Smithland</v>
          </cell>
          <cell r="R307" t="str">
            <v>490 Maintenance, other</v>
          </cell>
        </row>
        <row r="308">
          <cell r="I308" t="str">
            <v>3904-Roy Lee Rd</v>
          </cell>
          <cell r="R308" t="str">
            <v>600 Animal/bird</v>
          </cell>
        </row>
        <row r="309">
          <cell r="I309" t="str">
            <v>5001-Browns Plating</v>
          </cell>
          <cell r="R309" t="str">
            <v>999 Cause unknown</v>
          </cell>
        </row>
        <row r="310">
          <cell r="I310" t="str">
            <v>3204-Mitchell Store</v>
          </cell>
          <cell r="R310" t="str">
            <v>110 Maintenance</v>
          </cell>
        </row>
        <row r="311">
          <cell r="I311" t="str">
            <v>5002-Old US 45</v>
          </cell>
          <cell r="R311" t="str">
            <v>430 Tree failure from overhang or dead tree without ice/snow</v>
          </cell>
        </row>
        <row r="312">
          <cell r="I312" t="str">
            <v>5003-Clinton Rd</v>
          </cell>
          <cell r="R312" t="str">
            <v>430 Tree failure from overhang or dead tree without ice/snow</v>
          </cell>
        </row>
        <row r="313">
          <cell r="I313" t="str">
            <v>5102-McNeil Lane</v>
          </cell>
          <cell r="R313" t="str">
            <v>600 Animal/bird</v>
          </cell>
        </row>
        <row r="314">
          <cell r="I314" t="str">
            <v>4104-Walker Boat Yard</v>
          </cell>
          <cell r="R314" t="str">
            <v>490 Maintenance, other</v>
          </cell>
        </row>
        <row r="315">
          <cell r="I315" t="str">
            <v>7924-Maxon Rd</v>
          </cell>
          <cell r="R315" t="str">
            <v>100 Construction</v>
          </cell>
        </row>
        <row r="316">
          <cell r="I316" t="str">
            <v>7924-Maxon Rd</v>
          </cell>
          <cell r="R316" t="str">
            <v>100 Construction</v>
          </cell>
        </row>
        <row r="317">
          <cell r="I317" t="str">
            <v>7924-Maxon Rd</v>
          </cell>
          <cell r="R317" t="str">
            <v>100 Construction</v>
          </cell>
        </row>
        <row r="318">
          <cell r="I318" t="str">
            <v>7924-Maxon Rd</v>
          </cell>
          <cell r="R318" t="str">
            <v>110 Maintenance</v>
          </cell>
        </row>
        <row r="319">
          <cell r="I319" t="str">
            <v>7924-Maxon Rd</v>
          </cell>
          <cell r="R319" t="str">
            <v>110 Maintenance</v>
          </cell>
        </row>
        <row r="320">
          <cell r="I320" t="str">
            <v>3102-US 60 East</v>
          </cell>
          <cell r="R320" t="str">
            <v>630 Squirrel</v>
          </cell>
        </row>
        <row r="321">
          <cell r="I321" t="str">
            <v>7924-Maxon Rd</v>
          </cell>
          <cell r="R321" t="str">
            <v>110 Maintenance</v>
          </cell>
        </row>
        <row r="322">
          <cell r="I322" t="str">
            <v>1901-Monkeys Eyebrow</v>
          </cell>
          <cell r="R322" t="str">
            <v>540 Storm</v>
          </cell>
        </row>
        <row r="323">
          <cell r="I323" t="str">
            <v>4705-Slater</v>
          </cell>
          <cell r="R323" t="str">
            <v>540 Storm</v>
          </cell>
        </row>
        <row r="324">
          <cell r="I324" t="str">
            <v>4704-Wickliffe</v>
          </cell>
          <cell r="R324" t="str">
            <v>540 Storm</v>
          </cell>
        </row>
        <row r="325">
          <cell r="I325" t="str">
            <v>4702-US 286 East Gage</v>
          </cell>
          <cell r="R325" t="str">
            <v>540 Storm</v>
          </cell>
        </row>
        <row r="326">
          <cell r="I326" t="str">
            <v>2803-Kelley Rd</v>
          </cell>
          <cell r="R326" t="str">
            <v>540 Storm</v>
          </cell>
        </row>
        <row r="327">
          <cell r="I327" t="str">
            <v>4702-US 286 East Gage</v>
          </cell>
          <cell r="R327" t="str">
            <v>540 Storm</v>
          </cell>
        </row>
        <row r="328">
          <cell r="I328" t="str">
            <v>2803-Kelley Rd</v>
          </cell>
          <cell r="R328" t="str">
            <v>540 Storm</v>
          </cell>
        </row>
        <row r="329">
          <cell r="I329" t="str">
            <v>3201-Smithland</v>
          </cell>
          <cell r="R329" t="str">
            <v>540 Storm</v>
          </cell>
        </row>
        <row r="330">
          <cell r="I330" t="str">
            <v>6103-Melber</v>
          </cell>
          <cell r="R330" t="str">
            <v>540 Storm</v>
          </cell>
        </row>
        <row r="331">
          <cell r="I331" t="str">
            <v>6104-Pottsville</v>
          </cell>
          <cell r="R331" t="str">
            <v>540 Storm</v>
          </cell>
        </row>
        <row r="332">
          <cell r="I332" t="str">
            <v>5003-Clinton Rd</v>
          </cell>
          <cell r="R332" t="str">
            <v>540 Storm</v>
          </cell>
        </row>
        <row r="333">
          <cell r="I333" t="str">
            <v>5002-Old US 45</v>
          </cell>
          <cell r="R333" t="str">
            <v>540 Storm</v>
          </cell>
        </row>
        <row r="334">
          <cell r="I334" t="str">
            <v>5002-Old US 45</v>
          </cell>
          <cell r="R334" t="str">
            <v>540 Storm</v>
          </cell>
        </row>
        <row r="335">
          <cell r="I335" t="str">
            <v>4303-Gilbertsville</v>
          </cell>
          <cell r="R335" t="str">
            <v>540 Storm</v>
          </cell>
        </row>
        <row r="336">
          <cell r="I336" t="str">
            <v>5002-Old US 45</v>
          </cell>
          <cell r="R336" t="str">
            <v>540 Storm</v>
          </cell>
        </row>
        <row r="337">
          <cell r="I337" t="str">
            <v>5002-Old US 45</v>
          </cell>
          <cell r="R337" t="str">
            <v>540 Storm</v>
          </cell>
        </row>
        <row r="338">
          <cell r="I338" t="str">
            <v>5002-Old US 45</v>
          </cell>
          <cell r="R338" t="str">
            <v>540 Storm</v>
          </cell>
        </row>
        <row r="339">
          <cell r="I339" t="str">
            <v>5101-Symsonia</v>
          </cell>
          <cell r="R339" t="str">
            <v>540 Storm</v>
          </cell>
        </row>
        <row r="340">
          <cell r="I340" t="str">
            <v>2801-Hobbs Rd</v>
          </cell>
          <cell r="R340" t="str">
            <v>540 Storm</v>
          </cell>
        </row>
        <row r="341">
          <cell r="I341" t="str">
            <v>7802-Possum Trot</v>
          </cell>
          <cell r="R341" t="str">
            <v>540 Storm</v>
          </cell>
        </row>
        <row r="342">
          <cell r="I342" t="str">
            <v>7802-Possum Trot</v>
          </cell>
          <cell r="R342" t="str">
            <v>540 Storm</v>
          </cell>
        </row>
        <row r="343">
          <cell r="I343" t="str">
            <v>7602-Smithland</v>
          </cell>
          <cell r="R343" t="str">
            <v>540 Storm</v>
          </cell>
        </row>
        <row r="344">
          <cell r="I344" t="str">
            <v>5102-McNeil Lane</v>
          </cell>
          <cell r="R344" t="str">
            <v>540 Storm</v>
          </cell>
        </row>
        <row r="345">
          <cell r="I345" t="str">
            <v>4902-Lovelaceville</v>
          </cell>
          <cell r="R345" t="str">
            <v>540 Storm</v>
          </cell>
        </row>
        <row r="346">
          <cell r="I346" t="str">
            <v>2803-Kelley Rd</v>
          </cell>
          <cell r="R346" t="str">
            <v>540 Storm</v>
          </cell>
        </row>
        <row r="347">
          <cell r="I347" t="str">
            <v>4034-Lydon Rd</v>
          </cell>
          <cell r="R347" t="str">
            <v>540 Storm</v>
          </cell>
        </row>
        <row r="348">
          <cell r="I348" t="str">
            <v>4704-Wickliffe</v>
          </cell>
          <cell r="R348" t="str">
            <v>540 Storm</v>
          </cell>
        </row>
        <row r="349">
          <cell r="I349" t="str">
            <v>2801-Hobbs Rd</v>
          </cell>
          <cell r="R349" t="str">
            <v>540 Storm</v>
          </cell>
        </row>
        <row r="350">
          <cell r="I350" t="str">
            <v>7604-Pelican GR #1</v>
          </cell>
          <cell r="R350" t="str">
            <v>540 Storm</v>
          </cell>
        </row>
        <row r="351">
          <cell r="I351" t="str">
            <v>7924-Maxon Rd</v>
          </cell>
          <cell r="R351" t="str">
            <v>110 Maintenance</v>
          </cell>
        </row>
        <row r="352">
          <cell r="I352" t="str">
            <v>5101-Symsonia</v>
          </cell>
          <cell r="R352" t="str">
            <v>540 Storm</v>
          </cell>
        </row>
        <row r="353">
          <cell r="I353" t="str">
            <v>5002-Old US 45</v>
          </cell>
          <cell r="R353" t="str">
            <v>540 Storm</v>
          </cell>
        </row>
        <row r="354">
          <cell r="I354" t="str">
            <v>3202-Tiline</v>
          </cell>
          <cell r="R354" t="str">
            <v>540 Storm</v>
          </cell>
        </row>
        <row r="355">
          <cell r="I355" t="str">
            <v>5002-Old US 45</v>
          </cell>
          <cell r="R355" t="str">
            <v>600 Animal/bird</v>
          </cell>
        </row>
        <row r="356">
          <cell r="I356" t="str">
            <v>7924-Maxon Rd</v>
          </cell>
          <cell r="R356" t="str">
            <v>100 Construction</v>
          </cell>
        </row>
        <row r="357">
          <cell r="I357" t="str">
            <v>7924-Maxon Rd</v>
          </cell>
          <cell r="R357" t="str">
            <v>100 Construction</v>
          </cell>
        </row>
        <row r="358">
          <cell r="I358" t="str">
            <v>4705-Slater</v>
          </cell>
          <cell r="R358" t="str">
            <v>540 Storm</v>
          </cell>
        </row>
        <row r="359">
          <cell r="I359" t="str">
            <v>5002-Old US 45</v>
          </cell>
          <cell r="R359" t="str">
            <v>540 Storm</v>
          </cell>
        </row>
        <row r="360">
          <cell r="I360" t="str">
            <v>7602-Smithland</v>
          </cell>
          <cell r="R360" t="str">
            <v>540 Storm</v>
          </cell>
        </row>
        <row r="361">
          <cell r="I361" t="str">
            <v>3202-Tiline</v>
          </cell>
          <cell r="R361" t="str">
            <v>540 Storm</v>
          </cell>
        </row>
        <row r="362">
          <cell r="I362" t="str">
            <v>5003-Clinton Rd</v>
          </cell>
          <cell r="R362" t="str">
            <v>540 Storm</v>
          </cell>
        </row>
        <row r="363">
          <cell r="I363" t="str">
            <v>6104-Pottsville</v>
          </cell>
          <cell r="R363" t="str">
            <v>540 Storm</v>
          </cell>
        </row>
        <row r="364">
          <cell r="I364" t="str">
            <v>7604-Pelican GR #1</v>
          </cell>
          <cell r="R364" t="str">
            <v>540 Storm</v>
          </cell>
        </row>
        <row r="365">
          <cell r="I365" t="str">
            <v>4902-Lovelaceville</v>
          </cell>
          <cell r="R365" t="str">
            <v>510 Wind, not trees</v>
          </cell>
        </row>
        <row r="366">
          <cell r="I366" t="str">
            <v>1901-Monkeys Eyebrow</v>
          </cell>
          <cell r="R366" t="str">
            <v>510 Wind, not trees</v>
          </cell>
        </row>
        <row r="367">
          <cell r="I367" t="str">
            <v>7924-Maxon Rd</v>
          </cell>
          <cell r="R367" t="str">
            <v>110 Maintenance</v>
          </cell>
        </row>
        <row r="368">
          <cell r="I368" t="str">
            <v>4301-Hwy 95</v>
          </cell>
          <cell r="R368" t="str">
            <v>800 Other</v>
          </cell>
        </row>
        <row r="369">
          <cell r="I369" t="str">
            <v>2801-Hobbs Rd</v>
          </cell>
          <cell r="R369" t="str">
            <v>999 Cause unknown</v>
          </cell>
        </row>
        <row r="370">
          <cell r="I370" t="str">
            <v>5001-Browns Plating</v>
          </cell>
          <cell r="R370" t="str">
            <v>420 Tree growth</v>
          </cell>
        </row>
        <row r="371">
          <cell r="I371" t="str">
            <v>2602-Oscar</v>
          </cell>
          <cell r="R371" t="str">
            <v>999 Cause unknown</v>
          </cell>
        </row>
        <row r="372">
          <cell r="I372" t="str">
            <v>1502-Pinckneyville</v>
          </cell>
          <cell r="R372" t="str">
            <v>110 Maintenance</v>
          </cell>
        </row>
        <row r="373">
          <cell r="I373" t="str">
            <v>3904-Roy Lee Rd</v>
          </cell>
          <cell r="R373" t="str">
            <v>430 Tree failure from overhang or dead tree without ice/snow</v>
          </cell>
        </row>
        <row r="374">
          <cell r="I374" t="str">
            <v>4203-Possum Trot</v>
          </cell>
          <cell r="R374" t="str">
            <v>630 Squirrel</v>
          </cell>
        </row>
        <row r="375">
          <cell r="I375" t="str">
            <v>7604-Pelican GR #1</v>
          </cell>
          <cell r="R375" t="str">
            <v>430 Tree failure from overhang or dead tree without ice/snow</v>
          </cell>
        </row>
        <row r="376">
          <cell r="I376" t="str">
            <v>4903-Cunningham</v>
          </cell>
          <cell r="R376" t="str">
            <v>715 Farming Equipment</v>
          </cell>
        </row>
        <row r="377">
          <cell r="I377" t="str">
            <v>2802-Woodville Rd</v>
          </cell>
          <cell r="R377" t="str">
            <v>999 Cause unknown</v>
          </cell>
        </row>
        <row r="378">
          <cell r="I378" t="str">
            <v>7924-Maxon Rd</v>
          </cell>
          <cell r="R378" t="str">
            <v>100 Construction</v>
          </cell>
        </row>
        <row r="379">
          <cell r="I379" t="str">
            <v>5003-Clinton Rd</v>
          </cell>
          <cell r="R379" t="str">
            <v>999 Cause unknown</v>
          </cell>
        </row>
        <row r="380">
          <cell r="I380" t="str">
            <v>3104-Ledbetter</v>
          </cell>
          <cell r="R380" t="str">
            <v>110 Maintenance</v>
          </cell>
        </row>
        <row r="381">
          <cell r="I381" t="str">
            <v>7924-Maxon Rd</v>
          </cell>
          <cell r="R381" t="str">
            <v>100 Construction</v>
          </cell>
        </row>
        <row r="382">
          <cell r="I382" t="str">
            <v>7924-Maxon Rd</v>
          </cell>
          <cell r="R382" t="str">
            <v>100 Construction</v>
          </cell>
        </row>
        <row r="383">
          <cell r="I383" t="str">
            <v>7924-Maxon Rd</v>
          </cell>
          <cell r="R383" t="str">
            <v>100 Construction</v>
          </cell>
        </row>
        <row r="384">
          <cell r="I384" t="str">
            <v>4704-Wickliffe</v>
          </cell>
          <cell r="R384" t="str">
            <v>600 Animal/bird</v>
          </cell>
        </row>
        <row r="385">
          <cell r="I385" t="str">
            <v>7924-Maxon Rd</v>
          </cell>
          <cell r="R385" t="str">
            <v>100 Construction</v>
          </cell>
        </row>
        <row r="386">
          <cell r="I386" t="str">
            <v>7924-Maxon Rd</v>
          </cell>
          <cell r="R386" t="str">
            <v>100 Construction</v>
          </cell>
        </row>
        <row r="387">
          <cell r="I387" t="str">
            <v>7924-Maxon Rd</v>
          </cell>
          <cell r="R387" t="str">
            <v>300 Material or equipment fault/failure</v>
          </cell>
        </row>
        <row r="388">
          <cell r="I388" t="str">
            <v>4704-Wickliffe</v>
          </cell>
          <cell r="R388" t="str">
            <v>790 Public, other</v>
          </cell>
        </row>
        <row r="389">
          <cell r="I389" t="str">
            <v>5104-Freemont</v>
          </cell>
          <cell r="R389" t="str">
            <v>600 Animal/bird</v>
          </cell>
        </row>
        <row r="390">
          <cell r="I390" t="str">
            <v>5401-Hwy 95</v>
          </cell>
          <cell r="R390" t="str">
            <v>430 Tree failure from overhang or dead tree without ice/snow</v>
          </cell>
        </row>
        <row r="391">
          <cell r="I391" t="str">
            <v>7803-Hwy 95</v>
          </cell>
          <cell r="R391" t="str">
            <v>420 Tree growth</v>
          </cell>
        </row>
        <row r="392">
          <cell r="I392" t="str">
            <v>3901-Airport</v>
          </cell>
          <cell r="R392" t="str">
            <v>999 Cause unknown</v>
          </cell>
        </row>
        <row r="393">
          <cell r="I393" t="str">
            <v>3903-US 60 East Mall</v>
          </cell>
          <cell r="R393" t="str">
            <v>100 Construction</v>
          </cell>
        </row>
        <row r="394">
          <cell r="I394" t="str">
            <v>7605-Averitt GR #2</v>
          </cell>
          <cell r="R394" t="str">
            <v>110 Maintenance</v>
          </cell>
        </row>
        <row r="395">
          <cell r="I395" t="str">
            <v>7605-Averitt GR #2</v>
          </cell>
          <cell r="R395" t="str">
            <v>110 Maintenance</v>
          </cell>
        </row>
        <row r="396">
          <cell r="I396" t="str">
            <v>4204-Sharpe</v>
          </cell>
          <cell r="R396" t="str">
            <v>420 Tree growth</v>
          </cell>
        </row>
        <row r="397">
          <cell r="I397" t="str">
            <v>5101-Symsonia</v>
          </cell>
          <cell r="R397" t="str">
            <v>630 Squirrel</v>
          </cell>
        </row>
        <row r="398">
          <cell r="I398" t="str">
            <v>4201-Proform</v>
          </cell>
          <cell r="R398" t="str">
            <v>999 Cause unknown</v>
          </cell>
        </row>
        <row r="399">
          <cell r="I399" t="str">
            <v>5102-McNeil Lane</v>
          </cell>
          <cell r="R399" t="str">
            <v>110 Maintenance</v>
          </cell>
        </row>
        <row r="400">
          <cell r="I400" t="str">
            <v>5003-Clinton Rd</v>
          </cell>
          <cell r="R400" t="str">
            <v>999 Cause unknown</v>
          </cell>
        </row>
        <row r="401">
          <cell r="I401" t="str">
            <v>5003-Clinton Rd</v>
          </cell>
          <cell r="R401" t="str">
            <v>420 Tree growth</v>
          </cell>
        </row>
        <row r="402">
          <cell r="I402" t="str">
            <v>3202-Tiline</v>
          </cell>
          <cell r="R402" t="str">
            <v>500 Lightning</v>
          </cell>
        </row>
        <row r="403">
          <cell r="I403" t="str">
            <v>7702-Hansen Rd</v>
          </cell>
          <cell r="R403" t="str">
            <v>999 Cause unknown</v>
          </cell>
        </row>
        <row r="404">
          <cell r="I404" t="str">
            <v>3202-Tiline</v>
          </cell>
          <cell r="R404" t="str">
            <v>360 Other equipment installation/design</v>
          </cell>
        </row>
        <row r="405">
          <cell r="I405" t="str">
            <v>3903-US 60 East Mall</v>
          </cell>
          <cell r="R405" t="str">
            <v>100 Construction</v>
          </cell>
        </row>
        <row r="406">
          <cell r="I406" t="str">
            <v>7924-Maxon Rd</v>
          </cell>
          <cell r="R406" t="str">
            <v>100 Construction</v>
          </cell>
        </row>
        <row r="407">
          <cell r="I407" t="str">
            <v>7924-Maxon Rd</v>
          </cell>
          <cell r="R407" t="str">
            <v>100 Construction</v>
          </cell>
        </row>
        <row r="408">
          <cell r="I408" t="str">
            <v>5002-Old US 45</v>
          </cell>
          <cell r="R408" t="str">
            <v>800 Other</v>
          </cell>
        </row>
        <row r="409">
          <cell r="I409" t="str">
            <v>7924-Maxon Rd</v>
          </cell>
          <cell r="R409" t="str">
            <v>100 Construction</v>
          </cell>
        </row>
        <row r="410">
          <cell r="I410" t="str">
            <v>5002-Old US 45</v>
          </cell>
          <cell r="R410" t="str">
            <v>630 Squirrel</v>
          </cell>
        </row>
        <row r="411">
          <cell r="I411" t="str">
            <v>4701-Hinkleville</v>
          </cell>
          <cell r="R411" t="str">
            <v>110 Maintenance</v>
          </cell>
        </row>
        <row r="412">
          <cell r="I412" t="str">
            <v>7924-Maxon Rd</v>
          </cell>
          <cell r="R412" t="str">
            <v>100 Construction</v>
          </cell>
        </row>
        <row r="413">
          <cell r="I413" t="str">
            <v>7605-Averitt GR #2</v>
          </cell>
          <cell r="R413" t="str">
            <v>490 Maintenance, other</v>
          </cell>
        </row>
        <row r="414">
          <cell r="I414" t="str">
            <v>4301-Hwy 95</v>
          </cell>
          <cell r="R414" t="str">
            <v>430 Tree failure from overhang or dead tree without ice/snow</v>
          </cell>
        </row>
        <row r="415">
          <cell r="I415" t="str">
            <v>7602-Smithland</v>
          </cell>
          <cell r="R415" t="str">
            <v>760 Switching error or caused by construction or maintenance</v>
          </cell>
        </row>
        <row r="416">
          <cell r="I416" t="str">
            <v>3901-Airport</v>
          </cell>
          <cell r="R416" t="str">
            <v>999 Cause unknown</v>
          </cell>
        </row>
        <row r="417">
          <cell r="I417" t="str">
            <v>5002-Old US 45</v>
          </cell>
          <cell r="R417" t="str">
            <v>430 Tree failure from overhang or dead tree without ice/snow</v>
          </cell>
        </row>
        <row r="418">
          <cell r="I418" t="str">
            <v>6101-Lowes</v>
          </cell>
          <cell r="R418" t="str">
            <v>710 Motor vehicle</v>
          </cell>
        </row>
        <row r="419">
          <cell r="I419" t="str">
            <v>4204-Sharpe</v>
          </cell>
          <cell r="R419" t="str">
            <v>360 Other equipment installation/design</v>
          </cell>
        </row>
        <row r="420">
          <cell r="I420" t="str">
            <v>2602-Oscar</v>
          </cell>
          <cell r="R420" t="str">
            <v>999 Cause unknown</v>
          </cell>
        </row>
        <row r="421">
          <cell r="I421" t="str">
            <v>3002-Conrad Heights</v>
          </cell>
          <cell r="R421" t="str">
            <v>999 Cause unknown</v>
          </cell>
        </row>
        <row r="422">
          <cell r="I422" t="str">
            <v>4704-Wickliffe</v>
          </cell>
          <cell r="R422" t="str">
            <v>420 Tree growth</v>
          </cell>
        </row>
        <row r="423">
          <cell r="I423" t="str">
            <v>5101-Symsonia</v>
          </cell>
          <cell r="R423" t="str">
            <v>500 Lightning</v>
          </cell>
        </row>
        <row r="424">
          <cell r="I424" t="str">
            <v>7805-Industrial Loop</v>
          </cell>
          <cell r="R424" t="str">
            <v>430 Tree failure from overhang or dead tree without ice/snow</v>
          </cell>
        </row>
        <row r="425">
          <cell r="I425" t="str">
            <v>6102-US 45 Folsomdale</v>
          </cell>
          <cell r="R425" t="str">
            <v>500 Lightning</v>
          </cell>
        </row>
        <row r="426">
          <cell r="I426" t="str">
            <v>5101-Symsonia</v>
          </cell>
          <cell r="R426" t="str">
            <v>430 Tree failure from overhang or dead tree without ice/snow</v>
          </cell>
        </row>
        <row r="427">
          <cell r="I427" t="str">
            <v>2802-Woodville Rd</v>
          </cell>
          <cell r="R427" t="str">
            <v>430 Tree failure from overhang or dead tree without ice/snow</v>
          </cell>
        </row>
        <row r="428">
          <cell r="I428" t="str">
            <v>7924-Maxon Rd</v>
          </cell>
          <cell r="R428" t="str">
            <v>100 Construction</v>
          </cell>
        </row>
        <row r="429">
          <cell r="I429" t="str">
            <v>5002-Old US 45</v>
          </cell>
          <cell r="R429" t="str">
            <v>999 Cause unknown</v>
          </cell>
        </row>
        <row r="430">
          <cell r="I430" t="str">
            <v>4201-Proform</v>
          </cell>
          <cell r="R430" t="str">
            <v>300 Material or equipment fault/failure</v>
          </cell>
        </row>
        <row r="431">
          <cell r="I431" t="str">
            <v>4201-Proform</v>
          </cell>
          <cell r="R431" t="str">
            <v>110 Maintenance</v>
          </cell>
        </row>
        <row r="432">
          <cell r="I432" t="str">
            <v>2802-Woodville Rd</v>
          </cell>
          <cell r="R432" t="str">
            <v>430 Tree failure from overhang or dead tree without ice/snow</v>
          </cell>
        </row>
        <row r="433">
          <cell r="I433" t="str">
            <v>1405-Smithland</v>
          </cell>
          <cell r="R433" t="str">
            <v>430 Tree failure from overhang or dead tree without ice/snow</v>
          </cell>
        </row>
        <row r="434">
          <cell r="I434" t="str">
            <v>2602-Oscar</v>
          </cell>
          <cell r="R434" t="str">
            <v>360 Other equipment installation/design</v>
          </cell>
        </row>
        <row r="435">
          <cell r="I435" t="str">
            <v>0505-Lola</v>
          </cell>
          <cell r="R435" t="str">
            <v>540 Storm</v>
          </cell>
        </row>
        <row r="436">
          <cell r="I436" t="str">
            <v>2602-Oscar</v>
          </cell>
          <cell r="R436" t="str">
            <v>540 Storm</v>
          </cell>
        </row>
        <row r="437">
          <cell r="I437" t="str">
            <v>1901-Monkeys Eyebrow</v>
          </cell>
          <cell r="R437" t="str">
            <v>540 Storm</v>
          </cell>
        </row>
        <row r="438">
          <cell r="I438" t="str">
            <v>1902-Ragland</v>
          </cell>
          <cell r="R438" t="str">
            <v>540 Storm</v>
          </cell>
        </row>
        <row r="439">
          <cell r="I439" t="str">
            <v>2803-Kelley Rd</v>
          </cell>
          <cell r="R439" t="str">
            <v>540 Storm</v>
          </cell>
        </row>
        <row r="440">
          <cell r="I440" t="str">
            <v>4704-Wickliffe</v>
          </cell>
          <cell r="R440" t="str">
            <v>540 Storm</v>
          </cell>
        </row>
        <row r="441">
          <cell r="I441" t="str">
            <v>4903-Cunningham</v>
          </cell>
          <cell r="R441" t="str">
            <v>540 Storm</v>
          </cell>
        </row>
        <row r="442">
          <cell r="I442" t="str">
            <v>4703-Blandville</v>
          </cell>
          <cell r="R442" t="str">
            <v>540 Storm</v>
          </cell>
        </row>
        <row r="443">
          <cell r="I443" t="str">
            <v>4704-Wickliffe</v>
          </cell>
          <cell r="R443" t="str">
            <v>540 Storm</v>
          </cell>
        </row>
        <row r="444">
          <cell r="I444" t="str">
            <v>6104-Pottsville</v>
          </cell>
          <cell r="R444" t="str">
            <v>540 Storm</v>
          </cell>
        </row>
        <row r="445">
          <cell r="I445" t="str">
            <v>5002-Old US 45</v>
          </cell>
          <cell r="R445" t="str">
            <v>540 Storm</v>
          </cell>
        </row>
        <row r="446">
          <cell r="I446" t="str">
            <v>2601-Damrons</v>
          </cell>
          <cell r="R446" t="str">
            <v>540 Storm</v>
          </cell>
        </row>
        <row r="447">
          <cell r="I447" t="str">
            <v>2801-Hobbs Rd</v>
          </cell>
          <cell r="R447" t="str">
            <v>540 Storm</v>
          </cell>
        </row>
        <row r="448">
          <cell r="I448" t="str">
            <v>4703-Blandville</v>
          </cell>
          <cell r="R448" t="str">
            <v>540 Storm</v>
          </cell>
        </row>
        <row r="449">
          <cell r="I449" t="str">
            <v>4903-Cunningham</v>
          </cell>
          <cell r="R449" t="str">
            <v>540 Storm</v>
          </cell>
        </row>
        <row r="450">
          <cell r="I450" t="str">
            <v>4705-Slater</v>
          </cell>
          <cell r="R450" t="str">
            <v>540 Storm</v>
          </cell>
        </row>
        <row r="451">
          <cell r="I451" t="str">
            <v>4902-Lovelaceville</v>
          </cell>
          <cell r="R451" t="str">
            <v>540 Storm</v>
          </cell>
        </row>
        <row r="452">
          <cell r="I452" t="str">
            <v>4044-Clarkline Rd</v>
          </cell>
          <cell r="R452" t="str">
            <v>540 Storm</v>
          </cell>
        </row>
        <row r="453">
          <cell r="I453" t="str">
            <v>4104-Walker Boat Yard</v>
          </cell>
          <cell r="R453" t="str">
            <v>540 Storm</v>
          </cell>
        </row>
        <row r="454">
          <cell r="I454" t="str">
            <v>4704-Wickliffe</v>
          </cell>
          <cell r="R454" t="str">
            <v>540 Storm</v>
          </cell>
        </row>
        <row r="455">
          <cell r="I455" t="str">
            <v>4705-Slater</v>
          </cell>
          <cell r="R455" t="str">
            <v>540 Storm</v>
          </cell>
        </row>
        <row r="456">
          <cell r="I456" t="str">
            <v>2802-Woodville Rd</v>
          </cell>
          <cell r="R456" t="str">
            <v>540 Storm</v>
          </cell>
        </row>
        <row r="457">
          <cell r="I457" t="str">
            <v>3201-Smithland</v>
          </cell>
          <cell r="R457" t="str">
            <v>540 Storm</v>
          </cell>
        </row>
        <row r="458">
          <cell r="I458" t="str">
            <v>2802-Woodville Rd</v>
          </cell>
          <cell r="R458" t="str">
            <v>540 Storm</v>
          </cell>
        </row>
        <row r="459">
          <cell r="I459" t="str">
            <v>3904-Roy Lee Rd</v>
          </cell>
          <cell r="R459" t="str">
            <v>540 Storm</v>
          </cell>
        </row>
        <row r="460">
          <cell r="I460" t="str">
            <v/>
          </cell>
          <cell r="R460" t="str">
            <v>540 Storm</v>
          </cell>
        </row>
        <row r="461">
          <cell r="I461" t="str">
            <v>3002-Conrad Heights</v>
          </cell>
          <cell r="R461" t="str">
            <v>540 Storm</v>
          </cell>
        </row>
        <row r="462">
          <cell r="I462" t="str">
            <v/>
          </cell>
          <cell r="R462" t="str">
            <v>000 Power supply</v>
          </cell>
        </row>
        <row r="463">
          <cell r="I463" t="str">
            <v>2801-Hobbs Rd</v>
          </cell>
          <cell r="R463" t="str">
            <v>540 Storm</v>
          </cell>
        </row>
        <row r="464">
          <cell r="I464" t="str">
            <v>4304-Industrial Park</v>
          </cell>
          <cell r="R464" t="str">
            <v>540 Storm</v>
          </cell>
        </row>
        <row r="465">
          <cell r="I465" t="str">
            <v>5003-Clinton Rd</v>
          </cell>
          <cell r="R465" t="str">
            <v>540 Storm</v>
          </cell>
        </row>
        <row r="466">
          <cell r="I466" t="str">
            <v>3002-Conrad Heights</v>
          </cell>
          <cell r="R466" t="str">
            <v>540 Storm</v>
          </cell>
        </row>
        <row r="467">
          <cell r="I467" t="str">
            <v>4044-Clarkline Rd</v>
          </cell>
          <cell r="R467" t="str">
            <v>540 Storm</v>
          </cell>
        </row>
        <row r="468">
          <cell r="I468" t="str">
            <v>4204-Sharpe</v>
          </cell>
          <cell r="R468" t="str">
            <v>540 Storm</v>
          </cell>
        </row>
        <row r="469">
          <cell r="I469" t="str">
            <v>5102-McNeil Lane</v>
          </cell>
          <cell r="R469" t="str">
            <v>540 Storm</v>
          </cell>
        </row>
        <row r="470">
          <cell r="I470" t="str">
            <v>5101-Symsonia</v>
          </cell>
          <cell r="R470" t="str">
            <v>540 Storm</v>
          </cell>
        </row>
        <row r="471">
          <cell r="I471" t="str">
            <v>4044-Clarkline Rd</v>
          </cell>
          <cell r="R471" t="str">
            <v>540 Storm</v>
          </cell>
        </row>
        <row r="472">
          <cell r="I472" t="str">
            <v>7702-Hansen Rd</v>
          </cell>
          <cell r="R472" t="str">
            <v>540 Storm</v>
          </cell>
        </row>
        <row r="473">
          <cell r="I473" t="str">
            <v>4201-Proform</v>
          </cell>
          <cell r="R473" t="str">
            <v>540 Storm</v>
          </cell>
        </row>
        <row r="474">
          <cell r="I474" t="str">
            <v>3901-Airport</v>
          </cell>
          <cell r="R474" t="str">
            <v>540 Storm</v>
          </cell>
        </row>
        <row r="475">
          <cell r="I475" t="str">
            <v>4902-Lovelaceville</v>
          </cell>
          <cell r="R475" t="str">
            <v>540 Storm</v>
          </cell>
        </row>
        <row r="476">
          <cell r="I476" t="str">
            <v>2802-Woodville Rd</v>
          </cell>
          <cell r="R476" t="str">
            <v>540 Storm</v>
          </cell>
        </row>
        <row r="477">
          <cell r="I477" t="str">
            <v>3202-Tiline</v>
          </cell>
          <cell r="R477" t="str">
            <v>540 Storm</v>
          </cell>
        </row>
        <row r="478">
          <cell r="I478" t="str">
            <v>3104-Ledbetter</v>
          </cell>
          <cell r="R478" t="str">
            <v>540 Storm</v>
          </cell>
        </row>
        <row r="479">
          <cell r="I479" t="str">
            <v>5101-Symsonia</v>
          </cell>
          <cell r="R479" t="str">
            <v>540 Storm</v>
          </cell>
        </row>
        <row r="480">
          <cell r="I480" t="str">
            <v>5003-Clinton Rd</v>
          </cell>
          <cell r="R480" t="str">
            <v>540 Storm</v>
          </cell>
        </row>
        <row r="481">
          <cell r="I481" t="str">
            <v>3904-Roy Lee Rd</v>
          </cell>
          <cell r="R481" t="str">
            <v>540 Storm</v>
          </cell>
        </row>
        <row r="482">
          <cell r="I482" t="str">
            <v>3904-Roy Lee Rd</v>
          </cell>
          <cell r="R482" t="str">
            <v>540 Storm</v>
          </cell>
        </row>
        <row r="483">
          <cell r="I483" t="str">
            <v>1503-Quarry</v>
          </cell>
          <cell r="R483" t="str">
            <v>540 Storm</v>
          </cell>
        </row>
        <row r="484">
          <cell r="I484" t="str">
            <v>4302-Calvert Heights</v>
          </cell>
          <cell r="R484" t="str">
            <v>540 Storm</v>
          </cell>
        </row>
        <row r="485">
          <cell r="I485" t="str">
            <v>7805-Industrial Loop</v>
          </cell>
          <cell r="R485" t="str">
            <v>540 Storm</v>
          </cell>
        </row>
        <row r="486">
          <cell r="I486" t="str">
            <v>5001-Browns Plating</v>
          </cell>
          <cell r="R486" t="str">
            <v>540 Storm</v>
          </cell>
        </row>
        <row r="487">
          <cell r="I487" t="str">
            <v>0505-Lola</v>
          </cell>
          <cell r="R487" t="str">
            <v>540 Storm</v>
          </cell>
        </row>
        <row r="488">
          <cell r="I488" t="str">
            <v>7402-Highland Ch Rd</v>
          </cell>
          <cell r="R488" t="str">
            <v>540 Storm</v>
          </cell>
        </row>
        <row r="489">
          <cell r="I489" t="str">
            <v>2802-Woodville Rd</v>
          </cell>
          <cell r="R489" t="str">
            <v>540 Storm</v>
          </cell>
        </row>
        <row r="490">
          <cell r="I490" t="str">
            <v>5402-Draffenville</v>
          </cell>
          <cell r="R490" t="str">
            <v>540 Storm</v>
          </cell>
        </row>
        <row r="491">
          <cell r="I491" t="str">
            <v>4201-Proform</v>
          </cell>
          <cell r="R491" t="str">
            <v>540 Storm</v>
          </cell>
        </row>
        <row r="492">
          <cell r="I492" t="str">
            <v>7402-Highland Ch Rd</v>
          </cell>
          <cell r="R492" t="str">
            <v>540 Storm</v>
          </cell>
        </row>
        <row r="493">
          <cell r="I493" t="str">
            <v>2901-High Point</v>
          </cell>
          <cell r="R493" t="str">
            <v>540 Storm</v>
          </cell>
        </row>
        <row r="494">
          <cell r="I494" t="str">
            <v>5403-Palma</v>
          </cell>
          <cell r="R494" t="str">
            <v>540 Storm</v>
          </cell>
        </row>
        <row r="495">
          <cell r="I495" t="str">
            <v>4302-Calvert Heights</v>
          </cell>
          <cell r="R495" t="str">
            <v>540 Storm</v>
          </cell>
        </row>
        <row r="496">
          <cell r="I496" t="str">
            <v>3902-US 60 West</v>
          </cell>
          <cell r="R496" t="str">
            <v>540 Storm</v>
          </cell>
        </row>
        <row r="497">
          <cell r="I497" t="str">
            <v>4203-Possum Trot</v>
          </cell>
          <cell r="R497" t="str">
            <v>540 Storm</v>
          </cell>
        </row>
        <row r="498">
          <cell r="I498" t="str">
            <v>4902-Lovelaceville</v>
          </cell>
          <cell r="R498" t="str">
            <v>540 Storm</v>
          </cell>
        </row>
        <row r="499">
          <cell r="I499" t="str">
            <v>2601-Damrons</v>
          </cell>
          <cell r="R499" t="str">
            <v>540 Storm</v>
          </cell>
        </row>
        <row r="500">
          <cell r="I500" t="str">
            <v>7802-Possum Trot</v>
          </cell>
          <cell r="R500" t="str">
            <v>540 Storm</v>
          </cell>
        </row>
        <row r="501">
          <cell r="I501" t="str">
            <v>5001-Browns Plating</v>
          </cell>
          <cell r="R501" t="str">
            <v>540 Storm</v>
          </cell>
        </row>
        <row r="502">
          <cell r="I502" t="str">
            <v>5104-Freemont</v>
          </cell>
          <cell r="R502" t="str">
            <v>540 Storm</v>
          </cell>
        </row>
        <row r="503">
          <cell r="I503" t="str">
            <v>3903-US 60 East Mall</v>
          </cell>
          <cell r="R503" t="str">
            <v>540 Storm</v>
          </cell>
        </row>
        <row r="504">
          <cell r="I504" t="str">
            <v>5403-Palma</v>
          </cell>
          <cell r="R504" t="str">
            <v>540 Storm</v>
          </cell>
        </row>
        <row r="505">
          <cell r="I505" t="str">
            <v>4024-Husbands Rd</v>
          </cell>
          <cell r="R505" t="str">
            <v>540 Storm</v>
          </cell>
        </row>
        <row r="506">
          <cell r="I506" t="str">
            <v>3202-Tiline</v>
          </cell>
          <cell r="R506" t="str">
            <v>540 Storm</v>
          </cell>
        </row>
        <row r="507">
          <cell r="I507" t="str">
            <v>7602-Smithland</v>
          </cell>
          <cell r="R507" t="str">
            <v>540 Storm</v>
          </cell>
        </row>
        <row r="508">
          <cell r="I508" t="str">
            <v>6102-US 45 Folsomdale</v>
          </cell>
          <cell r="R508" t="str">
            <v>540 Storm</v>
          </cell>
        </row>
        <row r="509">
          <cell r="I509" t="str">
            <v>6103-Melber</v>
          </cell>
          <cell r="R509" t="str">
            <v>540 Storm</v>
          </cell>
        </row>
        <row r="510">
          <cell r="I510" t="str">
            <v>6103-Melber</v>
          </cell>
          <cell r="R510" t="str">
            <v>540 Storm</v>
          </cell>
        </row>
        <row r="511">
          <cell r="I511" t="str">
            <v>5001-Browns Plating</v>
          </cell>
          <cell r="R511" t="str">
            <v>540 Storm</v>
          </cell>
        </row>
        <row r="512">
          <cell r="I512" t="str">
            <v>5001-Browns Plating</v>
          </cell>
          <cell r="R512" t="str">
            <v>540 Storm</v>
          </cell>
        </row>
        <row r="513">
          <cell r="I513" t="str">
            <v>6102-US 45 Folsomdale</v>
          </cell>
          <cell r="R513" t="str">
            <v>540 Storm</v>
          </cell>
        </row>
        <row r="514">
          <cell r="I514" t="str">
            <v>6102-US 45 Folsomdale</v>
          </cell>
          <cell r="R514" t="str">
            <v>540 Storm</v>
          </cell>
        </row>
        <row r="515">
          <cell r="I515" t="str">
            <v>2902-Carneal Rd</v>
          </cell>
          <cell r="R515" t="str">
            <v>540 Storm</v>
          </cell>
        </row>
        <row r="516">
          <cell r="I516" t="str">
            <v>2602-Oscar</v>
          </cell>
          <cell r="R516" t="str">
            <v>540 Storm</v>
          </cell>
        </row>
        <row r="517">
          <cell r="I517" t="str">
            <v>2602-Oscar</v>
          </cell>
          <cell r="R517" t="str">
            <v>540 Storm</v>
          </cell>
        </row>
        <row r="518">
          <cell r="I518" t="str">
            <v>2602-Oscar</v>
          </cell>
          <cell r="R518" t="str">
            <v>540 Storm</v>
          </cell>
        </row>
        <row r="519">
          <cell r="I519" t="str">
            <v>2602-Oscar</v>
          </cell>
          <cell r="R519" t="str">
            <v>540 Storm</v>
          </cell>
        </row>
        <row r="520">
          <cell r="I520" t="str">
            <v>2602-Oscar</v>
          </cell>
          <cell r="R520" t="str">
            <v>540 Storm</v>
          </cell>
        </row>
        <row r="521">
          <cell r="I521" t="str">
            <v>2602-Oscar</v>
          </cell>
          <cell r="R521" t="str">
            <v>540 Storm</v>
          </cell>
        </row>
        <row r="522">
          <cell r="I522" t="str">
            <v>3903-US 60 East Mall</v>
          </cell>
          <cell r="R522" t="str">
            <v>540 Storm</v>
          </cell>
        </row>
        <row r="523">
          <cell r="I523" t="str">
            <v>4204-Sharpe</v>
          </cell>
          <cell r="R523" t="str">
            <v>540 Storm</v>
          </cell>
        </row>
        <row r="524">
          <cell r="I524" t="str">
            <v>4303-Gilbertsville</v>
          </cell>
          <cell r="R524" t="str">
            <v>540 Storm</v>
          </cell>
        </row>
        <row r="525">
          <cell r="I525" t="str">
            <v>2802-Woodville Rd</v>
          </cell>
          <cell r="R525" t="str">
            <v>540 Storm</v>
          </cell>
        </row>
        <row r="526">
          <cell r="I526" t="str">
            <v>4705-Slater</v>
          </cell>
          <cell r="R526" t="str">
            <v>540 Storm</v>
          </cell>
        </row>
        <row r="527">
          <cell r="I527" t="str">
            <v>6101-Lowes</v>
          </cell>
          <cell r="R527" t="str">
            <v>540 Storm</v>
          </cell>
        </row>
        <row r="528">
          <cell r="I528" t="str">
            <v>4302-Calvert Heights</v>
          </cell>
          <cell r="R528" t="str">
            <v>540 Storm</v>
          </cell>
        </row>
        <row r="529">
          <cell r="I529" t="str">
            <v>2602-Oscar</v>
          </cell>
          <cell r="R529" t="str">
            <v>540 Storm</v>
          </cell>
        </row>
        <row r="530">
          <cell r="I530" t="str">
            <v>6601-Draffenville</v>
          </cell>
          <cell r="R530" t="str">
            <v>540 Storm</v>
          </cell>
        </row>
        <row r="531">
          <cell r="I531" t="str">
            <v>4704-Wickliffe</v>
          </cell>
          <cell r="R531" t="str">
            <v>540 Storm</v>
          </cell>
        </row>
        <row r="532">
          <cell r="I532" t="str">
            <v>2803-Kelley Rd</v>
          </cell>
          <cell r="R532" t="str">
            <v>540 Storm</v>
          </cell>
        </row>
        <row r="533">
          <cell r="I533" t="str">
            <v>2803-Kelley Rd</v>
          </cell>
          <cell r="R533" t="str">
            <v>540 Storm</v>
          </cell>
        </row>
        <row r="534">
          <cell r="I534" t="str">
            <v>4903-Cunningham</v>
          </cell>
          <cell r="R534" t="str">
            <v>540 Storm</v>
          </cell>
        </row>
        <row r="535">
          <cell r="I535" t="str">
            <v>4903-Cunningham</v>
          </cell>
          <cell r="R535" t="str">
            <v>540 Storm</v>
          </cell>
        </row>
        <row r="536">
          <cell r="I536" t="str">
            <v>3904-Roy Lee Rd</v>
          </cell>
          <cell r="R536" t="str">
            <v>540 Storm</v>
          </cell>
        </row>
        <row r="537">
          <cell r="I537" t="str">
            <v>4903-Cunningham</v>
          </cell>
          <cell r="R537" t="str">
            <v>540 Storm</v>
          </cell>
        </row>
        <row r="538">
          <cell r="I538" t="str">
            <v>4702-US 286 East Gage</v>
          </cell>
          <cell r="R538" t="str">
            <v>540 Storm</v>
          </cell>
        </row>
        <row r="539">
          <cell r="I539" t="str">
            <v>4204-Sharpe</v>
          </cell>
          <cell r="R539" t="str">
            <v>540 Storm</v>
          </cell>
        </row>
        <row r="540">
          <cell r="I540" t="str">
            <v>4204-Sharpe</v>
          </cell>
          <cell r="R540" t="str">
            <v>540 Storm</v>
          </cell>
        </row>
        <row r="541">
          <cell r="I541" t="str">
            <v>4204-Sharpe</v>
          </cell>
          <cell r="R541" t="str">
            <v>540 Storm</v>
          </cell>
        </row>
        <row r="542">
          <cell r="I542" t="str">
            <v>4204-Sharpe</v>
          </cell>
          <cell r="R542" t="str">
            <v>540 Storm</v>
          </cell>
        </row>
        <row r="543">
          <cell r="I543" t="str">
            <v>2801-Hobbs Rd</v>
          </cell>
          <cell r="R543" t="str">
            <v>540 Storm</v>
          </cell>
        </row>
        <row r="544">
          <cell r="I544" t="str">
            <v>6103-Melber</v>
          </cell>
          <cell r="R544" t="str">
            <v>540 Storm</v>
          </cell>
        </row>
        <row r="545">
          <cell r="I545" t="str">
            <v>5003-Clinton Rd</v>
          </cell>
          <cell r="R545" t="str">
            <v>540 Storm</v>
          </cell>
        </row>
        <row r="546">
          <cell r="I546" t="str">
            <v>4204-Sharpe</v>
          </cell>
          <cell r="R546" t="str">
            <v>540 Storm</v>
          </cell>
        </row>
        <row r="547">
          <cell r="I547" t="str">
            <v>4203-Possum Trot</v>
          </cell>
          <cell r="R547" t="str">
            <v>540 Storm</v>
          </cell>
        </row>
        <row r="548">
          <cell r="I548" t="str">
            <v>4903-Cunningham</v>
          </cell>
          <cell r="R548" t="str">
            <v>540 Storm</v>
          </cell>
        </row>
        <row r="549">
          <cell r="I549" t="str">
            <v>2602-Oscar</v>
          </cell>
          <cell r="R549" t="str">
            <v>540 Storm</v>
          </cell>
        </row>
        <row r="550">
          <cell r="I550" t="str">
            <v>4034-Lydon Rd</v>
          </cell>
          <cell r="R550" t="str">
            <v>540 Storm</v>
          </cell>
        </row>
        <row r="551">
          <cell r="I551" t="str">
            <v>4204-Sharpe</v>
          </cell>
          <cell r="R551" t="str">
            <v>540 Storm</v>
          </cell>
        </row>
        <row r="552">
          <cell r="I552" t="str">
            <v>2803-Kelley Rd</v>
          </cell>
          <cell r="R552" t="str">
            <v>540 Storm</v>
          </cell>
        </row>
        <row r="553">
          <cell r="I553" t="str">
            <v>4201-Proform</v>
          </cell>
          <cell r="R553" t="str">
            <v>540 Storm</v>
          </cell>
        </row>
        <row r="554">
          <cell r="I554" t="str">
            <v>4034-Lydon Rd</v>
          </cell>
          <cell r="R554" t="str">
            <v>540 Storm</v>
          </cell>
        </row>
        <row r="555">
          <cell r="I555" t="str">
            <v>4301-Hwy 95</v>
          </cell>
          <cell r="R555" t="str">
            <v>540 Storm</v>
          </cell>
        </row>
        <row r="556">
          <cell r="I556" t="str">
            <v>6103-Melber</v>
          </cell>
          <cell r="R556" t="str">
            <v>540 Storm</v>
          </cell>
        </row>
        <row r="557">
          <cell r="I557" t="str">
            <v>3204-Mitchell Store</v>
          </cell>
          <cell r="R557" t="str">
            <v>540 Storm</v>
          </cell>
        </row>
        <row r="558">
          <cell r="I558" t="str">
            <v>3202-Tiline</v>
          </cell>
          <cell r="R558" t="str">
            <v>540 Storm</v>
          </cell>
        </row>
        <row r="559">
          <cell r="I559" t="str">
            <v>5102-McNeil Lane</v>
          </cell>
          <cell r="R559" t="str">
            <v>540 Storm</v>
          </cell>
        </row>
        <row r="560">
          <cell r="I560" t="str">
            <v>7924-Maxon Rd</v>
          </cell>
          <cell r="R560" t="str">
            <v>540 Storm</v>
          </cell>
        </row>
        <row r="561">
          <cell r="I561" t="str">
            <v>4101-Ken Mar Rd</v>
          </cell>
          <cell r="R561" t="str">
            <v>540 Storm</v>
          </cell>
        </row>
        <row r="562">
          <cell r="I562" t="str">
            <v>6104-Pottsville</v>
          </cell>
          <cell r="R562" t="str">
            <v>540 Storm</v>
          </cell>
        </row>
        <row r="563">
          <cell r="I563" t="str">
            <v>5002-Old US 45</v>
          </cell>
          <cell r="R563" t="str">
            <v>540 Storm</v>
          </cell>
        </row>
        <row r="564">
          <cell r="I564" t="str">
            <v>5002-Old US 45</v>
          </cell>
          <cell r="R564" t="str">
            <v>540 Storm</v>
          </cell>
        </row>
        <row r="565">
          <cell r="I565" t="str">
            <v>5002-Old US 45</v>
          </cell>
          <cell r="R565" t="str">
            <v>540 Storm</v>
          </cell>
        </row>
        <row r="566">
          <cell r="I566" t="str">
            <v>5003-Clinton Rd</v>
          </cell>
          <cell r="R566" t="str">
            <v>540 Storm</v>
          </cell>
        </row>
        <row r="567">
          <cell r="I567" t="str">
            <v>3202-Tiline</v>
          </cell>
          <cell r="R567" t="str">
            <v>540 Storm</v>
          </cell>
        </row>
        <row r="568">
          <cell r="I568" t="str">
            <v>5003-Clinton Rd</v>
          </cell>
          <cell r="R568" t="str">
            <v>540 Storm</v>
          </cell>
        </row>
        <row r="569">
          <cell r="I569" t="str">
            <v>1902-Ragland</v>
          </cell>
          <cell r="R569" t="str">
            <v>540 Storm</v>
          </cell>
        </row>
        <row r="570">
          <cell r="I570" t="str">
            <v>1404-Salem</v>
          </cell>
          <cell r="R570" t="str">
            <v>540 Storm</v>
          </cell>
        </row>
        <row r="571">
          <cell r="I571" t="str">
            <v>7802-Possum Trot</v>
          </cell>
          <cell r="R571" t="str">
            <v>540 Storm</v>
          </cell>
        </row>
        <row r="572">
          <cell r="I572" t="str">
            <v>0505-Lola</v>
          </cell>
          <cell r="R572" t="str">
            <v>540 Storm</v>
          </cell>
        </row>
        <row r="573">
          <cell r="I573" t="str">
            <v>3202-Tiline</v>
          </cell>
          <cell r="R573" t="str">
            <v>540 Storm</v>
          </cell>
        </row>
        <row r="574">
          <cell r="I574" t="str">
            <v>3202-Tiline</v>
          </cell>
          <cell r="R574" t="str">
            <v>540 Storm</v>
          </cell>
        </row>
        <row r="575">
          <cell r="I575" t="str">
            <v>2601-Damrons</v>
          </cell>
          <cell r="R575" t="str">
            <v>540 Storm</v>
          </cell>
        </row>
        <row r="576">
          <cell r="I576" t="str">
            <v>7802-Possum Trot</v>
          </cell>
          <cell r="R576" t="str">
            <v>540 Storm</v>
          </cell>
        </row>
        <row r="577">
          <cell r="I577" t="str">
            <v>3102-US 60 East</v>
          </cell>
          <cell r="R577" t="str">
            <v>540 Storm</v>
          </cell>
        </row>
        <row r="578">
          <cell r="I578" t="str">
            <v>7802-Possum Trot</v>
          </cell>
          <cell r="R578" t="str">
            <v>540 Storm</v>
          </cell>
        </row>
        <row r="579">
          <cell r="I579" t="str">
            <v>5002-Old US 45</v>
          </cell>
          <cell r="R579" t="str">
            <v>540 Storm</v>
          </cell>
        </row>
        <row r="580">
          <cell r="I580" t="str">
            <v>5401-Hwy 95</v>
          </cell>
          <cell r="R580" t="str">
            <v>540 Storm</v>
          </cell>
        </row>
        <row r="581">
          <cell r="I581" t="str">
            <v>4705-Slater</v>
          </cell>
          <cell r="R581" t="str">
            <v>540 Storm</v>
          </cell>
        </row>
        <row r="582">
          <cell r="I582" t="str">
            <v>3902-US 60 West</v>
          </cell>
          <cell r="R582" t="str">
            <v>540 Storm</v>
          </cell>
        </row>
        <row r="583">
          <cell r="I583" t="str">
            <v>4024-Husbands Rd</v>
          </cell>
          <cell r="R583" t="str">
            <v>540 Storm</v>
          </cell>
        </row>
        <row r="584">
          <cell r="I584" t="str">
            <v>0505-Lola</v>
          </cell>
          <cell r="R584" t="str">
            <v>540 Storm</v>
          </cell>
        </row>
        <row r="585">
          <cell r="I585" t="str">
            <v>0505-Lola</v>
          </cell>
          <cell r="R585" t="str">
            <v>540 Storm</v>
          </cell>
        </row>
        <row r="586">
          <cell r="I586" t="str">
            <v>3204-Mitchell Store</v>
          </cell>
          <cell r="R586" t="str">
            <v>540 Storm</v>
          </cell>
        </row>
        <row r="587">
          <cell r="I587" t="str">
            <v>7802-Possum Trot</v>
          </cell>
          <cell r="R587" t="str">
            <v>540 Storm</v>
          </cell>
        </row>
        <row r="588">
          <cell r="I588" t="str">
            <v>1502-Pinckneyville</v>
          </cell>
          <cell r="R588" t="str">
            <v>540 Storm</v>
          </cell>
        </row>
        <row r="589">
          <cell r="I589" t="str">
            <v>4303-Gilbertsville</v>
          </cell>
          <cell r="R589" t="str">
            <v>540 Storm</v>
          </cell>
        </row>
        <row r="590">
          <cell r="I590" t="str">
            <v>3901-Airport</v>
          </cell>
          <cell r="R590" t="str">
            <v>540 Storm</v>
          </cell>
        </row>
        <row r="591">
          <cell r="I591" t="str">
            <v>7803-Hwy 95</v>
          </cell>
          <cell r="R591" t="str">
            <v>540 Storm</v>
          </cell>
        </row>
        <row r="592">
          <cell r="I592" t="str">
            <v>3901-Airport</v>
          </cell>
          <cell r="R592" t="str">
            <v>540 Storm</v>
          </cell>
        </row>
        <row r="593">
          <cell r="I593" t="str">
            <v>5104-Freemont</v>
          </cell>
          <cell r="R593" t="str">
            <v>540 Storm</v>
          </cell>
        </row>
        <row r="594">
          <cell r="I594" t="str">
            <v>5001-Browns Plating</v>
          </cell>
          <cell r="R594" t="str">
            <v>540 Storm</v>
          </cell>
        </row>
        <row r="595">
          <cell r="I595" t="str">
            <v>4203-Possum Trot</v>
          </cell>
          <cell r="R595" t="str">
            <v>540 Storm</v>
          </cell>
        </row>
        <row r="596">
          <cell r="I596" t="str">
            <v>3202-Tiline</v>
          </cell>
          <cell r="R596" t="str">
            <v>540 Storm</v>
          </cell>
        </row>
        <row r="597">
          <cell r="I597" t="str">
            <v>7602-Smithland</v>
          </cell>
          <cell r="R597" t="str">
            <v>540 Storm</v>
          </cell>
        </row>
        <row r="598">
          <cell r="I598" t="str">
            <v>4302-Calvert Heights</v>
          </cell>
          <cell r="R598" t="str">
            <v>540 Storm</v>
          </cell>
        </row>
        <row r="599">
          <cell r="I599" t="str">
            <v>6601-Draffenville</v>
          </cell>
          <cell r="R599" t="str">
            <v>540 Storm</v>
          </cell>
        </row>
        <row r="600">
          <cell r="I600" t="str">
            <v>5401-Hwy 95</v>
          </cell>
          <cell r="R600" t="str">
            <v>540 Storm</v>
          </cell>
        </row>
        <row r="601">
          <cell r="I601" t="str">
            <v>4302-Calvert Heights</v>
          </cell>
          <cell r="R601" t="str">
            <v>540 Storm</v>
          </cell>
        </row>
        <row r="602">
          <cell r="I602" t="str">
            <v>3202-Tiline</v>
          </cell>
          <cell r="R602" t="str">
            <v>540 Storm</v>
          </cell>
        </row>
        <row r="603">
          <cell r="I603" t="str">
            <v>3204-Mitchell Store</v>
          </cell>
          <cell r="R603" t="str">
            <v>540 Storm</v>
          </cell>
        </row>
        <row r="604">
          <cell r="I604" t="str">
            <v>4203-Possum Trot</v>
          </cell>
          <cell r="R604" t="str">
            <v>540 Storm</v>
          </cell>
        </row>
        <row r="605">
          <cell r="I605" t="str">
            <v>1405-Smithland</v>
          </cell>
          <cell r="R605" t="str">
            <v>540 Storm</v>
          </cell>
        </row>
        <row r="606">
          <cell r="I606" t="str">
            <v>4044-Clarkline Rd</v>
          </cell>
          <cell r="R606" t="str">
            <v>540 Storm</v>
          </cell>
        </row>
        <row r="607">
          <cell r="I607" t="str">
            <v>3104-Ledbetter</v>
          </cell>
          <cell r="R607" t="str">
            <v>540 Storm</v>
          </cell>
        </row>
        <row r="608">
          <cell r="I608" t="str">
            <v>5101-Symsonia</v>
          </cell>
          <cell r="R608" t="str">
            <v>540 Storm</v>
          </cell>
        </row>
        <row r="609">
          <cell r="I609" t="str">
            <v>3204-Mitchell Store</v>
          </cell>
          <cell r="R609" t="str">
            <v>540 Storm</v>
          </cell>
        </row>
        <row r="610">
          <cell r="I610" t="str">
            <v>7705-CSI</v>
          </cell>
          <cell r="R610" t="str">
            <v>540 Storm</v>
          </cell>
        </row>
        <row r="611">
          <cell r="I611" t="str">
            <v>2602-Oscar</v>
          </cell>
          <cell r="R611" t="str">
            <v>540 Storm</v>
          </cell>
        </row>
        <row r="612">
          <cell r="I612" t="str">
            <v>3202-Tiline</v>
          </cell>
          <cell r="R612" t="str">
            <v>540 Storm</v>
          </cell>
        </row>
        <row r="613">
          <cell r="I613" t="str">
            <v>3202-Tiline</v>
          </cell>
          <cell r="R613" t="str">
            <v>540 Storm</v>
          </cell>
        </row>
        <row r="614">
          <cell r="I614" t="str">
            <v>5002-Old US 45</v>
          </cell>
          <cell r="R614" t="str">
            <v>540 Storm</v>
          </cell>
        </row>
        <row r="615">
          <cell r="I615" t="str">
            <v>4705-Slater</v>
          </cell>
          <cell r="R615" t="str">
            <v>540 Storm</v>
          </cell>
        </row>
        <row r="616">
          <cell r="I616" t="str">
            <v>2602-Oscar</v>
          </cell>
          <cell r="R616" t="str">
            <v>540 Storm</v>
          </cell>
        </row>
        <row r="617">
          <cell r="I617" t="str">
            <v>4701-Hinkleville</v>
          </cell>
          <cell r="R617" t="str">
            <v>540 Storm</v>
          </cell>
        </row>
        <row r="618">
          <cell r="I618" t="str">
            <v>4704-Wickliffe</v>
          </cell>
          <cell r="R618" t="str">
            <v>540 Storm</v>
          </cell>
        </row>
        <row r="619">
          <cell r="I619" t="str">
            <v>3901-Airport</v>
          </cell>
          <cell r="R619" t="str">
            <v>540 Storm</v>
          </cell>
        </row>
        <row r="620">
          <cell r="I620" t="str">
            <v>4701-Hinkleville</v>
          </cell>
          <cell r="R620" t="str">
            <v>540 Storm</v>
          </cell>
        </row>
        <row r="621">
          <cell r="I621" t="str">
            <v>3202-Tiline</v>
          </cell>
          <cell r="R621" t="str">
            <v>540 Storm</v>
          </cell>
        </row>
        <row r="622">
          <cell r="I622" t="str">
            <v>3202-Tiline</v>
          </cell>
          <cell r="R622" t="str">
            <v>540 Storm</v>
          </cell>
        </row>
        <row r="623">
          <cell r="I623" t="str">
            <v>5101-Symsonia</v>
          </cell>
          <cell r="R623" t="str">
            <v>540 Storm</v>
          </cell>
        </row>
        <row r="624">
          <cell r="I624" t="str">
            <v>0505-Lola</v>
          </cell>
          <cell r="R624" t="str">
            <v>540 Storm</v>
          </cell>
        </row>
        <row r="625">
          <cell r="I625" t="str">
            <v>5403-Palma</v>
          </cell>
          <cell r="R625" t="str">
            <v>540 Storm</v>
          </cell>
        </row>
        <row r="626">
          <cell r="I626" t="str">
            <v>6103-Melber</v>
          </cell>
          <cell r="R626" t="str">
            <v>540 Storm</v>
          </cell>
        </row>
        <row r="627">
          <cell r="I627" t="str">
            <v>5003-Clinton Rd</v>
          </cell>
          <cell r="R627" t="str">
            <v>540 Storm</v>
          </cell>
        </row>
        <row r="628">
          <cell r="I628" t="str">
            <v>3104-Ledbetter</v>
          </cell>
          <cell r="R628" t="str">
            <v>540 Storm</v>
          </cell>
        </row>
        <row r="629">
          <cell r="I629" t="str">
            <v>3901-Airport</v>
          </cell>
          <cell r="R629" t="str">
            <v>540 Storm</v>
          </cell>
        </row>
        <row r="630">
          <cell r="I630" t="str">
            <v>6103-Melber</v>
          </cell>
          <cell r="R630" t="str">
            <v>540 Storm</v>
          </cell>
        </row>
        <row r="631">
          <cell r="I631" t="str">
            <v>1901-Monkeys Eyebrow</v>
          </cell>
          <cell r="R631" t="str">
            <v>540 Storm</v>
          </cell>
        </row>
        <row r="632">
          <cell r="I632" t="str">
            <v>1503-Quarry</v>
          </cell>
          <cell r="R632" t="str">
            <v>540 Storm</v>
          </cell>
        </row>
        <row r="633">
          <cell r="I633" t="str">
            <v>5101-Symsonia</v>
          </cell>
          <cell r="R633" t="str">
            <v>540 Storm</v>
          </cell>
        </row>
        <row r="634">
          <cell r="I634" t="str">
            <v>4701-Hinkleville</v>
          </cell>
          <cell r="R634" t="str">
            <v>540 Storm</v>
          </cell>
        </row>
        <row r="635">
          <cell r="I635" t="str">
            <v>4705-Slater</v>
          </cell>
          <cell r="R635" t="str">
            <v>540 Storm</v>
          </cell>
        </row>
        <row r="636">
          <cell r="I636" t="str">
            <v>5002-Old US 45</v>
          </cell>
          <cell r="R636" t="str">
            <v>540 Storm</v>
          </cell>
        </row>
        <row r="637">
          <cell r="I637" t="str">
            <v>7803-Hwy 95</v>
          </cell>
          <cell r="R637" t="str">
            <v>540 Storm</v>
          </cell>
        </row>
        <row r="638">
          <cell r="I638" t="str">
            <v>4202-Little Cypress</v>
          </cell>
          <cell r="R638" t="str">
            <v>540 Storm</v>
          </cell>
        </row>
        <row r="639">
          <cell r="I639" t="str">
            <v>3202-Tiline</v>
          </cell>
          <cell r="R639" t="str">
            <v>540 Storm</v>
          </cell>
        </row>
        <row r="640">
          <cell r="I640" t="str">
            <v>5101-Symsonia</v>
          </cell>
          <cell r="R640" t="str">
            <v>540 Storm</v>
          </cell>
        </row>
        <row r="641">
          <cell r="I641" t="str">
            <v>5003-Clinton Rd</v>
          </cell>
          <cell r="R641" t="str">
            <v>540 Storm</v>
          </cell>
        </row>
        <row r="642">
          <cell r="I642" t="str">
            <v>4044-Clarkline Rd</v>
          </cell>
          <cell r="R642" t="str">
            <v>540 Storm</v>
          </cell>
        </row>
        <row r="643">
          <cell r="I643" t="str">
            <v>4104-Walker Boat Yard</v>
          </cell>
          <cell r="R643" t="str">
            <v>540 Storm</v>
          </cell>
        </row>
        <row r="644">
          <cell r="I644" t="str">
            <v>0505-Lola</v>
          </cell>
          <cell r="R644" t="str">
            <v>540 Storm</v>
          </cell>
        </row>
        <row r="645">
          <cell r="I645" t="str">
            <v>4902-Lovelaceville</v>
          </cell>
          <cell r="R645" t="str">
            <v>540 Storm</v>
          </cell>
        </row>
        <row r="646">
          <cell r="I646" t="str">
            <v>4902-Lovelaceville</v>
          </cell>
          <cell r="R646" t="str">
            <v>540 Storm</v>
          </cell>
        </row>
        <row r="647">
          <cell r="I647" t="str">
            <v>4902-Lovelaceville</v>
          </cell>
          <cell r="R647" t="str">
            <v>540 Storm</v>
          </cell>
        </row>
        <row r="648">
          <cell r="I648" t="str">
            <v>4204-Sharpe</v>
          </cell>
          <cell r="R648" t="str">
            <v>540 Storm</v>
          </cell>
        </row>
        <row r="649">
          <cell r="I649" t="str">
            <v>4203-Possum Trot</v>
          </cell>
          <cell r="R649" t="str">
            <v>540 Storm</v>
          </cell>
        </row>
        <row r="650">
          <cell r="I650" t="str">
            <v>3202-Tiline</v>
          </cell>
          <cell r="R650" t="str">
            <v>540 Storm</v>
          </cell>
        </row>
        <row r="651">
          <cell r="I651" t="str">
            <v>5002-Old US 45</v>
          </cell>
          <cell r="R651" t="str">
            <v>540 Storm</v>
          </cell>
        </row>
        <row r="652">
          <cell r="I652" t="str">
            <v>5002-Old US 45</v>
          </cell>
          <cell r="R652" t="str">
            <v>540 Storm</v>
          </cell>
        </row>
        <row r="653">
          <cell r="I653" t="str">
            <v>3104-Ledbetter</v>
          </cell>
          <cell r="R653" t="str">
            <v>540 Storm</v>
          </cell>
        </row>
        <row r="654">
          <cell r="I654" t="str">
            <v>5401-Hwy 95</v>
          </cell>
          <cell r="R654" t="str">
            <v>540 Storm</v>
          </cell>
        </row>
        <row r="655">
          <cell r="I655" t="str">
            <v>0505-Lola</v>
          </cell>
          <cell r="R655" t="str">
            <v>540 Storm</v>
          </cell>
        </row>
        <row r="656">
          <cell r="I656" t="str">
            <v>0501-Hampton South</v>
          </cell>
          <cell r="R656" t="str">
            <v>540 Storm</v>
          </cell>
        </row>
        <row r="657">
          <cell r="I657" t="str">
            <v>3104-Ledbetter</v>
          </cell>
          <cell r="R657" t="str">
            <v>540 Storm</v>
          </cell>
        </row>
        <row r="658">
          <cell r="I658" t="str">
            <v>3104-Ledbetter</v>
          </cell>
          <cell r="R658" t="str">
            <v>540 Storm</v>
          </cell>
        </row>
        <row r="659">
          <cell r="I659" t="str">
            <v>6103-Melber</v>
          </cell>
          <cell r="R659" t="str">
            <v>540 Storm</v>
          </cell>
        </row>
        <row r="660">
          <cell r="I660" t="str">
            <v>4044-Clarkline Rd</v>
          </cell>
          <cell r="R660" t="str">
            <v>540 Storm</v>
          </cell>
        </row>
        <row r="661">
          <cell r="I661" t="str">
            <v>4703-Blandville</v>
          </cell>
          <cell r="R661" t="str">
            <v>540 Storm</v>
          </cell>
        </row>
        <row r="662">
          <cell r="I662" t="str">
            <v>3904-Roy Lee Rd</v>
          </cell>
          <cell r="R662" t="str">
            <v>540 Storm</v>
          </cell>
        </row>
        <row r="663">
          <cell r="I663" t="str">
            <v>4704-Wickliffe</v>
          </cell>
          <cell r="R663" t="str">
            <v>540 Storm</v>
          </cell>
        </row>
        <row r="664">
          <cell r="I664" t="str">
            <v>2902-Carneal Rd</v>
          </cell>
          <cell r="R664" t="str">
            <v>540 Storm</v>
          </cell>
        </row>
        <row r="665">
          <cell r="I665" t="str">
            <v>3904-Roy Lee Rd</v>
          </cell>
          <cell r="R665" t="str">
            <v>540 Storm</v>
          </cell>
        </row>
        <row r="666">
          <cell r="I666" t="str">
            <v>2902-Carneal Rd</v>
          </cell>
          <cell r="R666" t="str">
            <v>540 Storm</v>
          </cell>
        </row>
        <row r="667">
          <cell r="I667" t="str">
            <v>4034-Lydon Rd</v>
          </cell>
          <cell r="R667" t="str">
            <v>540 Storm</v>
          </cell>
        </row>
        <row r="668">
          <cell r="I668" t="str">
            <v>5003-Clinton Rd</v>
          </cell>
          <cell r="R668" t="str">
            <v>540 Storm</v>
          </cell>
        </row>
        <row r="669">
          <cell r="I669" t="str">
            <v>7601-Iuka</v>
          </cell>
          <cell r="R669" t="str">
            <v>540 Storm</v>
          </cell>
        </row>
        <row r="670">
          <cell r="I670" t="str">
            <v>4705-Slater</v>
          </cell>
          <cell r="R670" t="str">
            <v>540 Storm</v>
          </cell>
        </row>
        <row r="671">
          <cell r="I671" t="str">
            <v>4103-Epperson Rd</v>
          </cell>
          <cell r="R671" t="str">
            <v>540 Storm</v>
          </cell>
        </row>
        <row r="672">
          <cell r="I672" t="str">
            <v>4504-Kinder Morgan 1</v>
          </cell>
          <cell r="R672" t="str">
            <v>540 Storm</v>
          </cell>
        </row>
        <row r="673">
          <cell r="I673" t="str">
            <v>3904-Roy Lee Rd</v>
          </cell>
          <cell r="R673" t="str">
            <v>540 Storm</v>
          </cell>
        </row>
        <row r="674">
          <cell r="I674" t="str">
            <v>2802-Woodville Rd</v>
          </cell>
          <cell r="R674" t="str">
            <v>540 Storm</v>
          </cell>
        </row>
        <row r="675">
          <cell r="I675" t="str">
            <v>2801-Hobbs Rd</v>
          </cell>
          <cell r="R675" t="str">
            <v>540 Storm</v>
          </cell>
        </row>
        <row r="676">
          <cell r="I676" t="str">
            <v>4703-Blandville</v>
          </cell>
          <cell r="R676" t="str">
            <v>540 Storm</v>
          </cell>
        </row>
        <row r="677">
          <cell r="I677" t="str">
            <v>6102-US 45 Folsomdale</v>
          </cell>
          <cell r="R677" t="str">
            <v>540 Storm</v>
          </cell>
        </row>
        <row r="678">
          <cell r="I678" t="str">
            <v>4104-Walker Boat Yard</v>
          </cell>
          <cell r="R678" t="str">
            <v>540 Storm</v>
          </cell>
        </row>
        <row r="679">
          <cell r="I679" t="str">
            <v>4702-US 286 East Gage</v>
          </cell>
          <cell r="R679" t="str">
            <v>540 Storm</v>
          </cell>
        </row>
        <row r="680">
          <cell r="I680" t="str">
            <v>5003-Clinton Rd</v>
          </cell>
          <cell r="R680" t="str">
            <v>540 Storm</v>
          </cell>
        </row>
        <row r="681">
          <cell r="I681" t="str">
            <v>4702-US 286 East Gage</v>
          </cell>
          <cell r="R681" t="str">
            <v>540 Storm</v>
          </cell>
        </row>
        <row r="682">
          <cell r="I682" t="str">
            <v>1901-Monkeys Eyebrow</v>
          </cell>
          <cell r="R682" t="str">
            <v>540 Storm</v>
          </cell>
        </row>
        <row r="683">
          <cell r="I683" t="str">
            <v>4701-Hinkleville</v>
          </cell>
          <cell r="R683" t="str">
            <v>540 Storm</v>
          </cell>
        </row>
        <row r="684">
          <cell r="I684" t="str">
            <v>3202-Tiline</v>
          </cell>
          <cell r="R684" t="str">
            <v>540 Storm</v>
          </cell>
        </row>
        <row r="685">
          <cell r="I685" t="str">
            <v>4201-Proform</v>
          </cell>
          <cell r="R685" t="str">
            <v>540 Storm</v>
          </cell>
        </row>
        <row r="686">
          <cell r="I686" t="str">
            <v>5003-Clinton Rd</v>
          </cell>
          <cell r="R686" t="str">
            <v>540 Storm</v>
          </cell>
        </row>
        <row r="687">
          <cell r="I687" t="str">
            <v>7402-Highland Ch Rd</v>
          </cell>
          <cell r="R687" t="str">
            <v>540 Storm</v>
          </cell>
        </row>
        <row r="688">
          <cell r="I688" t="str">
            <v>4201-Proform</v>
          </cell>
          <cell r="R688" t="str">
            <v>540 Storm</v>
          </cell>
        </row>
        <row r="689">
          <cell r="I689" t="str">
            <v>1405-Smithland</v>
          </cell>
          <cell r="R689" t="str">
            <v>540 Storm</v>
          </cell>
        </row>
        <row r="690">
          <cell r="I690" t="str">
            <v>3201-Smithland</v>
          </cell>
          <cell r="R690" t="str">
            <v>540 Storm</v>
          </cell>
        </row>
        <row r="691">
          <cell r="I691" t="str">
            <v>7601-Iuka</v>
          </cell>
          <cell r="R691" t="str">
            <v>540 Storm</v>
          </cell>
        </row>
        <row r="692">
          <cell r="I692" t="str">
            <v>7805-Industrial Loop</v>
          </cell>
          <cell r="R692" t="str">
            <v>540 Storm</v>
          </cell>
        </row>
        <row r="693">
          <cell r="I693" t="str">
            <v>3902-US 60 West</v>
          </cell>
          <cell r="R693" t="str">
            <v>540 Storm</v>
          </cell>
        </row>
        <row r="694">
          <cell r="I694" t="str">
            <v>4204-Sharpe</v>
          </cell>
          <cell r="R694" t="str">
            <v>540 Storm</v>
          </cell>
        </row>
        <row r="695">
          <cell r="I695" t="str">
            <v>7924-Maxon Rd</v>
          </cell>
          <cell r="R695" t="str">
            <v>540 Storm</v>
          </cell>
        </row>
        <row r="696">
          <cell r="I696" t="str">
            <v>3102-US 60 East</v>
          </cell>
          <cell r="R696" t="str">
            <v>540 Storm</v>
          </cell>
        </row>
        <row r="697">
          <cell r="I697" t="str">
            <v>5002-Old US 45</v>
          </cell>
          <cell r="R697" t="str">
            <v>540 Storm</v>
          </cell>
        </row>
        <row r="698">
          <cell r="I698" t="str">
            <v>3902-US 60 West</v>
          </cell>
          <cell r="R698" t="str">
            <v>540 Storm</v>
          </cell>
        </row>
        <row r="699">
          <cell r="I699" t="str">
            <v>5101-Symsonia</v>
          </cell>
          <cell r="R699" t="str">
            <v>540 Storm</v>
          </cell>
        </row>
        <row r="700">
          <cell r="I700" t="str">
            <v>6104-Pottsville</v>
          </cell>
          <cell r="R700" t="str">
            <v>540 Storm</v>
          </cell>
        </row>
        <row r="701">
          <cell r="I701" t="str">
            <v>5001-Browns Plating</v>
          </cell>
          <cell r="R701" t="str">
            <v>540 Storm</v>
          </cell>
        </row>
        <row r="702">
          <cell r="I702" t="str">
            <v>6103-Melber</v>
          </cell>
          <cell r="R702" t="str">
            <v>540 Storm</v>
          </cell>
        </row>
        <row r="703">
          <cell r="I703" t="str">
            <v>5104-Freemont</v>
          </cell>
          <cell r="R703" t="str">
            <v>540 Storm</v>
          </cell>
        </row>
        <row r="704">
          <cell r="I704" t="str">
            <v>3202-Tiline</v>
          </cell>
          <cell r="R704" t="str">
            <v>540 Storm</v>
          </cell>
        </row>
        <row r="705">
          <cell r="I705" t="str">
            <v>1405-Smithland</v>
          </cell>
          <cell r="R705" t="str">
            <v>540 Storm</v>
          </cell>
        </row>
        <row r="706">
          <cell r="I706" t="str">
            <v>7605-Averitt GR #2</v>
          </cell>
          <cell r="R706" t="str">
            <v>540 Storm</v>
          </cell>
        </row>
        <row r="707">
          <cell r="I707" t="str">
            <v>3104-Ledbetter</v>
          </cell>
          <cell r="R707" t="str">
            <v>540 Storm</v>
          </cell>
        </row>
        <row r="708">
          <cell r="I708" t="str">
            <v>5105-Bonds Rd</v>
          </cell>
          <cell r="R708" t="str">
            <v>540 Storm</v>
          </cell>
        </row>
        <row r="709">
          <cell r="I709" t="str">
            <v>7924-Maxon Rd</v>
          </cell>
          <cell r="R709" t="str">
            <v>540 Storm</v>
          </cell>
        </row>
        <row r="710">
          <cell r="I710" t="str">
            <v>7914-Maxon Rd</v>
          </cell>
          <cell r="R710" t="str">
            <v>540 Storm</v>
          </cell>
        </row>
        <row r="711">
          <cell r="I711" t="str">
            <v>4204-Sharpe</v>
          </cell>
          <cell r="R711" t="str">
            <v>540 Storm</v>
          </cell>
        </row>
        <row r="712">
          <cell r="I712" t="str">
            <v>5003-Clinton Rd</v>
          </cell>
          <cell r="R712" t="str">
            <v>540 Storm</v>
          </cell>
        </row>
        <row r="713">
          <cell r="I713" t="str">
            <v>5003-Clinton Rd</v>
          </cell>
          <cell r="R713" t="str">
            <v>540 Storm</v>
          </cell>
        </row>
        <row r="714">
          <cell r="I714" t="str">
            <v>7605-Averitt GR #2</v>
          </cell>
          <cell r="R714" t="str">
            <v>540 Storm</v>
          </cell>
        </row>
        <row r="715">
          <cell r="I715" t="str">
            <v>4701-Hinkleville</v>
          </cell>
          <cell r="R715" t="str">
            <v>540 Storm</v>
          </cell>
        </row>
        <row r="716">
          <cell r="I716" t="str">
            <v>7924-Maxon Rd</v>
          </cell>
          <cell r="R716" t="str">
            <v>540 Storm</v>
          </cell>
        </row>
        <row r="717">
          <cell r="I717" t="str">
            <v>4903-Cunningham</v>
          </cell>
          <cell r="R717" t="str">
            <v>540 Storm</v>
          </cell>
        </row>
        <row r="718">
          <cell r="I718" t="str">
            <v>4703-Blandville</v>
          </cell>
          <cell r="R718" t="str">
            <v>540 Storm</v>
          </cell>
        </row>
        <row r="719">
          <cell r="I719" t="str">
            <v>1502-Pinckneyville</v>
          </cell>
          <cell r="R719" t="str">
            <v>540 Storm</v>
          </cell>
        </row>
        <row r="720">
          <cell r="I720" t="str">
            <v>4044-Clarkline Rd</v>
          </cell>
          <cell r="R720" t="str">
            <v>540 Storm</v>
          </cell>
        </row>
        <row r="721">
          <cell r="I721" t="str">
            <v>7805-Industrial Loop</v>
          </cell>
          <cell r="R721" t="str">
            <v>540 Storm</v>
          </cell>
        </row>
        <row r="722">
          <cell r="I722" t="str">
            <v>3202-Tiline</v>
          </cell>
          <cell r="R722" t="str">
            <v>540 Storm</v>
          </cell>
        </row>
        <row r="723">
          <cell r="I723" t="str">
            <v>2602-Oscar</v>
          </cell>
          <cell r="R723" t="str">
            <v>540 Storm</v>
          </cell>
        </row>
        <row r="724">
          <cell r="I724" t="str">
            <v>2602-Oscar</v>
          </cell>
          <cell r="R724" t="str">
            <v>540 Storm</v>
          </cell>
        </row>
        <row r="725">
          <cell r="I725" t="str">
            <v>2602-Oscar</v>
          </cell>
          <cell r="R725" t="str">
            <v>540 Storm</v>
          </cell>
        </row>
        <row r="726">
          <cell r="I726" t="str">
            <v>2801-Hobbs Rd</v>
          </cell>
          <cell r="R726" t="str">
            <v>540 Storm</v>
          </cell>
        </row>
        <row r="727">
          <cell r="I727" t="str">
            <v>2901-High Point</v>
          </cell>
          <cell r="R727" t="str">
            <v>540 Storm</v>
          </cell>
        </row>
        <row r="728">
          <cell r="I728" t="str">
            <v>7805-Industrial Loop</v>
          </cell>
          <cell r="R728" t="str">
            <v>540 Storm</v>
          </cell>
        </row>
        <row r="729">
          <cell r="I729" t="str">
            <v>7805-Industrial Loop</v>
          </cell>
          <cell r="R729" t="str">
            <v>540 Storm</v>
          </cell>
        </row>
        <row r="730">
          <cell r="I730" t="str">
            <v>2602-Oscar</v>
          </cell>
          <cell r="R730" t="str">
            <v>540 Storm</v>
          </cell>
        </row>
        <row r="731">
          <cell r="I731" t="str">
            <v>4704-Wickliffe</v>
          </cell>
          <cell r="R731" t="str">
            <v>540 Storm</v>
          </cell>
        </row>
        <row r="732">
          <cell r="I732" t="str">
            <v>5101-Symsonia</v>
          </cell>
          <cell r="R732" t="str">
            <v>600 Animal/bird</v>
          </cell>
        </row>
        <row r="733">
          <cell r="I733" t="str">
            <v>7805-Industrial Loop</v>
          </cell>
          <cell r="R733" t="str">
            <v>430 Tree failure from overhang or dead tree without ice/snow</v>
          </cell>
        </row>
        <row r="734">
          <cell r="I734" t="str">
            <v>4903-Cunningham</v>
          </cell>
          <cell r="R734" t="str">
            <v>540 Storm</v>
          </cell>
        </row>
        <row r="735">
          <cell r="I735" t="str">
            <v>4703-Blandville</v>
          </cell>
          <cell r="R735" t="str">
            <v>540 Storm</v>
          </cell>
        </row>
        <row r="736">
          <cell r="I736" t="str">
            <v>1404-Salem</v>
          </cell>
          <cell r="R736" t="str">
            <v>360 Other equipment installation/design</v>
          </cell>
        </row>
        <row r="737">
          <cell r="I737" t="str">
            <v>7802-Possum Trot</v>
          </cell>
          <cell r="R737" t="str">
            <v>710 Motor vehicle</v>
          </cell>
        </row>
        <row r="738">
          <cell r="I738" t="str">
            <v>2602-Oscar</v>
          </cell>
          <cell r="R738" t="str">
            <v>430 Tree failure from overhang or dead tree without ice/snow</v>
          </cell>
        </row>
        <row r="739">
          <cell r="I739" t="str">
            <v>7601-Iuka</v>
          </cell>
          <cell r="R739" t="str">
            <v>999 Cause unknown</v>
          </cell>
        </row>
        <row r="740">
          <cell r="I740" t="str">
            <v>5104-Freemont</v>
          </cell>
          <cell r="R740" t="str">
            <v>110 Maintenance</v>
          </cell>
        </row>
        <row r="741">
          <cell r="I741" t="str">
            <v>3902-US 60 West</v>
          </cell>
          <cell r="R741" t="str">
            <v>430 Tree failure from overhang or dead tree without ice/snow</v>
          </cell>
        </row>
        <row r="742">
          <cell r="I742" t="str">
            <v>3902-US 60 West</v>
          </cell>
          <cell r="R742" t="str">
            <v>430 Tree failure from overhang or dead tree without ice/snow</v>
          </cell>
        </row>
        <row r="743">
          <cell r="I743" t="str">
            <v>0505-Lola</v>
          </cell>
          <cell r="R743" t="str">
            <v>540 Storm</v>
          </cell>
        </row>
        <row r="744">
          <cell r="I744" t="str">
            <v>7803-Hwy 95</v>
          </cell>
          <cell r="R744" t="str">
            <v>500 Lightning</v>
          </cell>
        </row>
        <row r="745">
          <cell r="I745" t="str">
            <v>2602-Oscar</v>
          </cell>
          <cell r="R745" t="str">
            <v>300 Material or equipment fault/failure</v>
          </cell>
        </row>
        <row r="746">
          <cell r="I746" t="str">
            <v>4201-Proform</v>
          </cell>
          <cell r="R746" t="str">
            <v>430 Tree failure from overhang or dead tree without ice/snow</v>
          </cell>
        </row>
        <row r="747">
          <cell r="I747" t="str">
            <v>4902-Lovelaceville</v>
          </cell>
          <cell r="R747" t="str">
            <v>100 Construction</v>
          </cell>
        </row>
        <row r="748">
          <cell r="I748" t="str">
            <v>3202-Tiline</v>
          </cell>
          <cell r="R748" t="str">
            <v>540 Storm</v>
          </cell>
        </row>
        <row r="749">
          <cell r="I749" t="str">
            <v>5001-Browns Plating</v>
          </cell>
          <cell r="R749" t="str">
            <v>710 Motor vehicle</v>
          </cell>
        </row>
        <row r="750">
          <cell r="I750" t="str">
            <v>2801-Hobbs Rd</v>
          </cell>
          <cell r="R750" t="str">
            <v>999 Cause unknown</v>
          </cell>
        </row>
        <row r="751">
          <cell r="I751" t="str">
            <v>3202-Tiline</v>
          </cell>
          <cell r="R751" t="str">
            <v>999 Cause unknown</v>
          </cell>
        </row>
        <row r="752">
          <cell r="I752" t="str">
            <v>3004-Hwy 60 Business</v>
          </cell>
          <cell r="R752" t="str">
            <v>710 Motor vehicle</v>
          </cell>
        </row>
        <row r="753">
          <cell r="I753" t="str">
            <v>5003-Clinton Rd</v>
          </cell>
          <cell r="R753" t="str">
            <v>300 Material or equipment fault/failure</v>
          </cell>
        </row>
        <row r="754">
          <cell r="I754" t="str">
            <v>5003-Clinton Rd</v>
          </cell>
          <cell r="R754" t="str">
            <v>510 Wind, not trees</v>
          </cell>
        </row>
        <row r="755">
          <cell r="I755" t="str">
            <v>6103-Melber</v>
          </cell>
          <cell r="R755" t="str">
            <v>430 Tree failure from overhang or dead tree without ice/snow</v>
          </cell>
        </row>
        <row r="756">
          <cell r="I756" t="str">
            <v>3902-US 60 West</v>
          </cell>
          <cell r="R756" t="str">
            <v>999 Cause unknown</v>
          </cell>
        </row>
        <row r="757">
          <cell r="I757" t="str">
            <v>4024-Husbands Rd</v>
          </cell>
          <cell r="R757" t="str">
            <v>420 Tree growth</v>
          </cell>
        </row>
        <row r="758">
          <cell r="I758" t="str">
            <v>3202-Tiline</v>
          </cell>
          <cell r="R758" t="str">
            <v>300 Material or equipment fault/failure</v>
          </cell>
        </row>
        <row r="759">
          <cell r="I759" t="str">
            <v>3901-Airport</v>
          </cell>
          <cell r="R759" t="str">
            <v>999 Cause unknown</v>
          </cell>
        </row>
        <row r="760">
          <cell r="I760" t="str">
            <v>2802-Woodville Rd</v>
          </cell>
          <cell r="R760" t="str">
            <v>300 Material or equipment fault/failure</v>
          </cell>
        </row>
        <row r="761">
          <cell r="I761" t="str">
            <v>0501-Hampton South</v>
          </cell>
          <cell r="R761" t="str">
            <v>430 Tree failure from overhang or dead tree without ice/snow</v>
          </cell>
        </row>
        <row r="762">
          <cell r="I762" t="str">
            <v>4204-Sharpe</v>
          </cell>
          <cell r="R762" t="str">
            <v>600 Animal/bird</v>
          </cell>
        </row>
        <row r="763">
          <cell r="I763" t="str">
            <v>6103-Melber</v>
          </cell>
          <cell r="R763" t="str">
            <v>110 Maintenance</v>
          </cell>
        </row>
        <row r="764">
          <cell r="I764" t="str">
            <v>7402-Highland Ch Rd</v>
          </cell>
          <cell r="R764" t="str">
            <v>715 Farming Equipment</v>
          </cell>
        </row>
        <row r="765">
          <cell r="I765" t="str">
            <v>4504-Kinder Morgan 1</v>
          </cell>
          <cell r="R765" t="str">
            <v>999 Cause unknown</v>
          </cell>
        </row>
        <row r="766">
          <cell r="I766" t="str">
            <v>4701-Hinkleville</v>
          </cell>
          <cell r="R766" t="str">
            <v>430 Tree failure from overhang or dead tree without ice/snow</v>
          </cell>
        </row>
        <row r="767">
          <cell r="I767" t="str">
            <v>3202-Tiline</v>
          </cell>
          <cell r="R767" t="str">
            <v>999 Cause unknown</v>
          </cell>
        </row>
        <row r="768">
          <cell r="I768" t="str">
            <v>4204-Sharpe</v>
          </cell>
          <cell r="R768" t="str">
            <v>490 Maintenance, other</v>
          </cell>
        </row>
        <row r="769">
          <cell r="I769" t="str">
            <v>6103-Melber</v>
          </cell>
          <cell r="R769" t="str">
            <v>999 Cause unknown</v>
          </cell>
        </row>
        <row r="770">
          <cell r="I770" t="str">
            <v>4902-Lovelaceville</v>
          </cell>
          <cell r="R770" t="str">
            <v>110 Maintenance</v>
          </cell>
        </row>
        <row r="771">
          <cell r="I771" t="str">
            <v>4902-Lovelaceville</v>
          </cell>
          <cell r="R771" t="str">
            <v>110 Maintenance</v>
          </cell>
        </row>
        <row r="772">
          <cell r="I772" t="str">
            <v>0504-Carrsville</v>
          </cell>
          <cell r="R772" t="str">
            <v>510 Wind, not trees</v>
          </cell>
        </row>
        <row r="773">
          <cell r="I773" t="str">
            <v>4701-Hinkleville</v>
          </cell>
          <cell r="R773" t="str">
            <v>100 Construction</v>
          </cell>
        </row>
        <row r="774">
          <cell r="I774" t="str">
            <v>5002-Old US 45</v>
          </cell>
          <cell r="R774" t="str">
            <v>430 Tree failure from overhang or dead tree without ice/snow</v>
          </cell>
        </row>
        <row r="775">
          <cell r="I775" t="str">
            <v>1405-Smithland</v>
          </cell>
          <cell r="R775" t="str">
            <v>430 Tree failure from overhang or dead tree without ice/snow</v>
          </cell>
        </row>
        <row r="776">
          <cell r="I776" t="str">
            <v>0505-Lola</v>
          </cell>
          <cell r="R776" t="str">
            <v>490 Maintenance, other</v>
          </cell>
        </row>
        <row r="777">
          <cell r="I777" t="str">
            <v>4204-Sharpe</v>
          </cell>
          <cell r="R777" t="str">
            <v>690 Animal, other</v>
          </cell>
        </row>
        <row r="778">
          <cell r="I778" t="str">
            <v>4044-Clarkline Rd</v>
          </cell>
          <cell r="R778" t="str">
            <v>110 Maintenance</v>
          </cell>
        </row>
        <row r="779">
          <cell r="I779" t="str">
            <v>5104-Freemont</v>
          </cell>
          <cell r="R779" t="str">
            <v>110 Maintenance</v>
          </cell>
        </row>
        <row r="780">
          <cell r="I780" t="str">
            <v>4201-Proform</v>
          </cell>
          <cell r="R780" t="str">
            <v>630 Squirrel</v>
          </cell>
        </row>
        <row r="781">
          <cell r="I781" t="str">
            <v>4024-Husbands Rd</v>
          </cell>
          <cell r="R781" t="str">
            <v>490 Maintenance, other</v>
          </cell>
        </row>
        <row r="782">
          <cell r="I782" t="str">
            <v>4024-Husbands Rd</v>
          </cell>
          <cell r="R782" t="str">
            <v>430 Tree failure from overhang or dead tree without ice/snow</v>
          </cell>
        </row>
        <row r="783">
          <cell r="I783" t="str">
            <v>4104-Walker Boat Yard</v>
          </cell>
          <cell r="R783" t="str">
            <v>430 Tree failure from overhang or dead tree without ice/snow</v>
          </cell>
        </row>
        <row r="784">
          <cell r="I784" t="str">
            <v>4902-Lovelaceville</v>
          </cell>
          <cell r="R784" t="str">
            <v>110 Maintenance</v>
          </cell>
        </row>
        <row r="785">
          <cell r="I785" t="str">
            <v>2602-Oscar</v>
          </cell>
          <cell r="R785" t="str">
            <v>715 Farming Equipment</v>
          </cell>
        </row>
        <row r="786">
          <cell r="I786" t="str">
            <v>4701-Hinkleville</v>
          </cell>
          <cell r="R786" t="str">
            <v>510 Wind, not trees</v>
          </cell>
        </row>
        <row r="787">
          <cell r="I787" t="str">
            <v>5002-Old US 45</v>
          </cell>
          <cell r="R787" t="str">
            <v>500 Lightning</v>
          </cell>
        </row>
        <row r="788">
          <cell r="I788" t="str">
            <v>5002-Old US 45</v>
          </cell>
          <cell r="R788" t="str">
            <v>500 Lightning</v>
          </cell>
        </row>
        <row r="789">
          <cell r="I789" t="str">
            <v>5101-Symsonia</v>
          </cell>
          <cell r="R789" t="str">
            <v>500 Lightning</v>
          </cell>
        </row>
        <row r="790">
          <cell r="I790" t="str">
            <v>6103-Melber</v>
          </cell>
          <cell r="R790" t="str">
            <v>500 Lightning</v>
          </cell>
        </row>
        <row r="791">
          <cell r="I791" t="str">
            <v>5002-Old US 45</v>
          </cell>
          <cell r="R791" t="str">
            <v>500 Lightning</v>
          </cell>
        </row>
        <row r="792">
          <cell r="I792" t="str">
            <v>5102-McNeil Lane</v>
          </cell>
          <cell r="R792" t="str">
            <v>490 Maintenance, other</v>
          </cell>
        </row>
        <row r="793">
          <cell r="I793" t="str">
            <v>5102-McNeil Lane</v>
          </cell>
          <cell r="R793" t="str">
            <v>490 Maintenance, other</v>
          </cell>
        </row>
        <row r="794">
          <cell r="I794" t="str">
            <v>1901-Monkeys Eyebrow</v>
          </cell>
          <cell r="R794" t="str">
            <v>999 Cause unknown</v>
          </cell>
        </row>
        <row r="795">
          <cell r="I795" t="str">
            <v>5003-Clinton Rd</v>
          </cell>
          <cell r="R795" t="str">
            <v>999 Cause unknown</v>
          </cell>
        </row>
        <row r="796">
          <cell r="I796" t="str">
            <v>7601-Iuka</v>
          </cell>
          <cell r="R796" t="str">
            <v>999 Cause unknown</v>
          </cell>
        </row>
        <row r="797">
          <cell r="I797" t="str">
            <v>4103-Epperson Rd</v>
          </cell>
          <cell r="R797" t="str">
            <v>710 Motor vehicle</v>
          </cell>
        </row>
        <row r="798">
          <cell r="I798" t="str">
            <v>3202-Tiline</v>
          </cell>
          <cell r="R798" t="str">
            <v>430 Tree failure from overhang or dead tree without ice/snow</v>
          </cell>
        </row>
        <row r="799">
          <cell r="I799" t="str">
            <v>2602-Oscar</v>
          </cell>
          <cell r="R799" t="str">
            <v>300 Material or equipment fault/failure</v>
          </cell>
        </row>
        <row r="800">
          <cell r="I800" t="str">
            <v>4024-Husbands Rd</v>
          </cell>
          <cell r="R800" t="str">
            <v>100 Construction</v>
          </cell>
        </row>
        <row r="801">
          <cell r="I801" t="str">
            <v>7914-Maxon Rd</v>
          </cell>
          <cell r="R801" t="str">
            <v>700 Customer-caused</v>
          </cell>
        </row>
        <row r="802">
          <cell r="I802" t="str">
            <v>4902-Lovelaceville</v>
          </cell>
          <cell r="R802" t="str">
            <v>360 Other equipment installation/design</v>
          </cell>
        </row>
        <row r="803">
          <cell r="I803" t="str">
            <v>4903-Cunningham</v>
          </cell>
          <cell r="R803" t="str">
            <v>700 Customer-caused</v>
          </cell>
        </row>
        <row r="804">
          <cell r="I804" t="str">
            <v>2801-Hobbs Rd</v>
          </cell>
          <cell r="R804" t="str">
            <v>360 Other equipment installation/design</v>
          </cell>
        </row>
        <row r="805">
          <cell r="I805" t="str">
            <v>7601-Iuka</v>
          </cell>
          <cell r="R805" t="str">
            <v>500 Lightning</v>
          </cell>
        </row>
        <row r="806">
          <cell r="I806" t="str">
            <v>7602-Smithland</v>
          </cell>
          <cell r="R806" t="str">
            <v>500 Lightning</v>
          </cell>
        </row>
        <row r="807">
          <cell r="I807" t="str">
            <v>3204-Mitchell Store</v>
          </cell>
          <cell r="R807" t="str">
            <v>500 Lightning</v>
          </cell>
        </row>
        <row r="808">
          <cell r="I808" t="str">
            <v>3201-Smithland</v>
          </cell>
          <cell r="R808" t="str">
            <v>500 Lightning</v>
          </cell>
        </row>
        <row r="809">
          <cell r="I809" t="str">
            <v>4902-Lovelaceville</v>
          </cell>
          <cell r="R809" t="str">
            <v>500 Lightning</v>
          </cell>
        </row>
        <row r="810">
          <cell r="I810" t="str">
            <v>5102-McNeil Lane</v>
          </cell>
          <cell r="R810" t="str">
            <v>500 Lightning</v>
          </cell>
        </row>
        <row r="811">
          <cell r="I811" t="str">
            <v>7604-Pelican GR #1</v>
          </cell>
          <cell r="R811" t="str">
            <v>500 Lightning</v>
          </cell>
        </row>
        <row r="812">
          <cell r="I812" t="str">
            <v>6101-Lowes</v>
          </cell>
          <cell r="R812" t="str">
            <v>500 Lightning</v>
          </cell>
        </row>
        <row r="813">
          <cell r="I813" t="str">
            <v>3202-Tiline</v>
          </cell>
          <cell r="R813" t="str">
            <v>500 Lightning</v>
          </cell>
        </row>
        <row r="814">
          <cell r="I814" t="str">
            <v>4104-Walker Boat Yard</v>
          </cell>
          <cell r="R814" t="str">
            <v>500 Lightning</v>
          </cell>
        </row>
        <row r="815">
          <cell r="I815" t="str">
            <v>4103-Epperson Rd</v>
          </cell>
          <cell r="R815" t="str">
            <v>500 Lightning</v>
          </cell>
        </row>
        <row r="816">
          <cell r="I816" t="str">
            <v>6103-Melber</v>
          </cell>
          <cell r="R816" t="str">
            <v>500 Lightning</v>
          </cell>
        </row>
        <row r="817">
          <cell r="I817" t="str">
            <v>4103-Epperson Rd</v>
          </cell>
          <cell r="R817" t="str">
            <v>500 Lightning</v>
          </cell>
        </row>
        <row r="818">
          <cell r="I818" t="str">
            <v>4702-US 286 East Gage</v>
          </cell>
          <cell r="R818" t="str">
            <v>430 Tree failure from overhang or dead tree without ice/snow</v>
          </cell>
        </row>
        <row r="819">
          <cell r="I819" t="str">
            <v>4702-US 286 East Gage</v>
          </cell>
          <cell r="R819" t="str">
            <v>500 Lightning</v>
          </cell>
        </row>
        <row r="820">
          <cell r="I820" t="str">
            <v>7604-Pelican GR #1</v>
          </cell>
          <cell r="R820" t="str">
            <v>500 Lightning</v>
          </cell>
        </row>
        <row r="821">
          <cell r="I821" t="str">
            <v>3104-Ledbetter</v>
          </cell>
          <cell r="R821" t="str">
            <v>500 Lightning</v>
          </cell>
        </row>
        <row r="822">
          <cell r="I822" t="str">
            <v>3904-Roy Lee Rd</v>
          </cell>
          <cell r="R822" t="str">
            <v>630 Squirrel</v>
          </cell>
        </row>
        <row r="823">
          <cell r="I823" t="str">
            <v>3204-Mitchell Store</v>
          </cell>
          <cell r="R823" t="str">
            <v>500 Lightning</v>
          </cell>
        </row>
        <row r="824">
          <cell r="I824" t="str">
            <v>5403-Palma</v>
          </cell>
          <cell r="R824" t="str">
            <v>430 Tree failure from overhang or dead tree without ice/snow</v>
          </cell>
        </row>
        <row r="825">
          <cell r="I825" t="str">
            <v>4202-Little Cypress</v>
          </cell>
          <cell r="R825" t="str">
            <v>999 Cause unknown</v>
          </cell>
        </row>
        <row r="826">
          <cell r="I826" t="str">
            <v>5102-McNeil Lane</v>
          </cell>
          <cell r="R826" t="str">
            <v>500 Lightning</v>
          </cell>
        </row>
        <row r="827">
          <cell r="I827" t="str">
            <v>5101-Symsonia</v>
          </cell>
          <cell r="R827" t="str">
            <v>630 Squirrel</v>
          </cell>
        </row>
        <row r="828">
          <cell r="I828" t="str">
            <v>5102-McNeil Lane</v>
          </cell>
          <cell r="R828" t="str">
            <v>999 Cause unknown</v>
          </cell>
        </row>
        <row r="829">
          <cell r="I829" t="str">
            <v>7604-Pelican GR #1</v>
          </cell>
          <cell r="R829" t="str">
            <v>630 Squirrel</v>
          </cell>
        </row>
        <row r="830">
          <cell r="I830" t="str">
            <v>1405-Smithland</v>
          </cell>
          <cell r="R830" t="str">
            <v>430 Tree failure from overhang or dead tree without ice/snow</v>
          </cell>
        </row>
        <row r="831">
          <cell r="I831" t="str">
            <v>5003-Clinton Rd</v>
          </cell>
          <cell r="R831" t="str">
            <v>110 Maintenance</v>
          </cell>
        </row>
        <row r="832">
          <cell r="I832" t="str">
            <v>4705-Slater</v>
          </cell>
          <cell r="R832" t="str">
            <v>100 Construction</v>
          </cell>
        </row>
        <row r="833">
          <cell r="I833" t="str">
            <v>7702-Hansen Rd</v>
          </cell>
          <cell r="R833" t="str">
            <v>500 Lightning</v>
          </cell>
        </row>
        <row r="834">
          <cell r="I834" t="str">
            <v>3104-Ledbetter</v>
          </cell>
          <cell r="R834" t="str">
            <v>500 Lightning</v>
          </cell>
        </row>
        <row r="835">
          <cell r="I835" t="str">
            <v>3104-Ledbetter</v>
          </cell>
          <cell r="R835" t="str">
            <v>500 Lightning</v>
          </cell>
        </row>
        <row r="836">
          <cell r="I836" t="str">
            <v>4201-Proform</v>
          </cell>
          <cell r="R836" t="str">
            <v>500 Lightning</v>
          </cell>
        </row>
        <row r="837">
          <cell r="I837" t="str">
            <v>6601-Draffenville</v>
          </cell>
          <cell r="R837" t="str">
            <v>500 Lightning</v>
          </cell>
        </row>
        <row r="838">
          <cell r="I838" t="str">
            <v>6601-Draffenville</v>
          </cell>
          <cell r="R838" t="str">
            <v>500 Lightning</v>
          </cell>
        </row>
        <row r="839">
          <cell r="I839" t="str">
            <v>3104-Ledbetter</v>
          </cell>
          <cell r="R839" t="str">
            <v>500 Lightning</v>
          </cell>
        </row>
        <row r="840">
          <cell r="I840" t="str">
            <v>3104-Ledbetter</v>
          </cell>
          <cell r="R840" t="str">
            <v>800 Other</v>
          </cell>
        </row>
        <row r="841">
          <cell r="I841" t="str">
            <v>1902-Ragland</v>
          </cell>
          <cell r="R841" t="str">
            <v>500 Lightning</v>
          </cell>
        </row>
        <row r="842">
          <cell r="I842" t="str">
            <v>2802-Woodville Rd</v>
          </cell>
          <cell r="R842" t="str">
            <v>500 Lightning</v>
          </cell>
        </row>
        <row r="843">
          <cell r="I843" t="str">
            <v>5401-Hwy 95</v>
          </cell>
          <cell r="R843" t="str">
            <v>500 Lightning</v>
          </cell>
        </row>
        <row r="844">
          <cell r="I844" t="str">
            <v>4702-US 286 East Gage</v>
          </cell>
          <cell r="R844" t="str">
            <v>500 Lightning</v>
          </cell>
        </row>
        <row r="845">
          <cell r="I845" t="str">
            <v>4704-Wickliffe</v>
          </cell>
          <cell r="R845" t="str">
            <v>430 Tree failure from overhang or dead tree without ice/snow</v>
          </cell>
        </row>
        <row r="846">
          <cell r="I846" t="str">
            <v>3104-Ledbetter</v>
          </cell>
          <cell r="R846" t="str">
            <v>500 Lightning</v>
          </cell>
        </row>
        <row r="847">
          <cell r="I847" t="str">
            <v>4702-US 286 East Gage</v>
          </cell>
          <cell r="R847" t="str">
            <v>500 Lightning</v>
          </cell>
        </row>
        <row r="848">
          <cell r="I848" t="str">
            <v>5003-Clinton Rd</v>
          </cell>
          <cell r="R848" t="str">
            <v>500 Lightning</v>
          </cell>
        </row>
        <row r="849">
          <cell r="I849" t="str">
            <v>4203-Possum Trot</v>
          </cell>
          <cell r="R849" t="str">
            <v>430 Tree failure from overhang or dead tree without ice/snow</v>
          </cell>
        </row>
        <row r="850">
          <cell r="I850" t="str">
            <v>2802-Woodville Rd</v>
          </cell>
          <cell r="R850" t="str">
            <v>500 Lightning</v>
          </cell>
        </row>
        <row r="851">
          <cell r="I851" t="str">
            <v>7602-Smithland</v>
          </cell>
          <cell r="R851" t="str">
            <v>500 Lightning</v>
          </cell>
        </row>
        <row r="852">
          <cell r="I852" t="str">
            <v>3104-Ledbetter</v>
          </cell>
          <cell r="R852" t="str">
            <v>430 Tree failure from overhang or dead tree without ice/snow</v>
          </cell>
        </row>
        <row r="853">
          <cell r="I853" t="str">
            <v>3104-Ledbetter</v>
          </cell>
          <cell r="R853" t="str">
            <v>500 Lightning</v>
          </cell>
        </row>
        <row r="854">
          <cell r="I854" t="str">
            <v>3204-Mitchell Store</v>
          </cell>
          <cell r="R854" t="str">
            <v>500 Lightning</v>
          </cell>
        </row>
        <row r="855">
          <cell r="I855" t="str">
            <v>3104-Ledbetter</v>
          </cell>
          <cell r="R855" t="str">
            <v>430 Tree failure from overhang or dead tree without ice/snow</v>
          </cell>
        </row>
        <row r="856">
          <cell r="I856" t="str">
            <v>3102-US 60 East</v>
          </cell>
          <cell r="R856" t="str">
            <v>500 Lightning</v>
          </cell>
        </row>
        <row r="857">
          <cell r="I857" t="str">
            <v>3104-Ledbetter</v>
          </cell>
          <cell r="R857" t="str">
            <v>500 Lightning</v>
          </cell>
        </row>
        <row r="858">
          <cell r="I858" t="str">
            <v>3903-US 60 East Mall</v>
          </cell>
          <cell r="R858" t="str">
            <v>500 Lightning</v>
          </cell>
        </row>
        <row r="859">
          <cell r="I859" t="str">
            <v>7601-Iuka</v>
          </cell>
          <cell r="R859" t="str">
            <v>500 Lightning</v>
          </cell>
        </row>
        <row r="860">
          <cell r="I860" t="str">
            <v>3104-Ledbetter</v>
          </cell>
          <cell r="R860" t="str">
            <v>430 Tree failure from overhang or dead tree without ice/snow</v>
          </cell>
        </row>
        <row r="861">
          <cell r="I861" t="str">
            <v>4704-Wickliffe</v>
          </cell>
          <cell r="R861" t="str">
            <v>500 Lightning</v>
          </cell>
        </row>
        <row r="862">
          <cell r="I862" t="str">
            <v>3104-Ledbetter</v>
          </cell>
          <cell r="R862" t="str">
            <v>500 Lightning</v>
          </cell>
        </row>
        <row r="863">
          <cell r="I863" t="str">
            <v>5101-Symsonia</v>
          </cell>
          <cell r="R863" t="str">
            <v>490 Maintenance, other</v>
          </cell>
        </row>
        <row r="864">
          <cell r="I864" t="str">
            <v>5003-Clinton Rd</v>
          </cell>
          <cell r="R864" t="str">
            <v>430 Tree failure from overhang or dead tree without ice/snow</v>
          </cell>
        </row>
        <row r="865">
          <cell r="I865" t="str">
            <v>2802-Woodville Rd</v>
          </cell>
          <cell r="R865" t="str">
            <v>500 Lightning</v>
          </cell>
        </row>
        <row r="866">
          <cell r="I866" t="str">
            <v>4902-Lovelaceville</v>
          </cell>
          <cell r="R866" t="str">
            <v>100 Construction</v>
          </cell>
        </row>
        <row r="867">
          <cell r="I867" t="str">
            <v>3202-Tiline</v>
          </cell>
          <cell r="R867" t="str">
            <v>490 Maintenance, other</v>
          </cell>
        </row>
        <row r="868">
          <cell r="I868" t="str">
            <v>5101-Symsonia</v>
          </cell>
          <cell r="R868" t="str">
            <v>999 Cause unknown</v>
          </cell>
        </row>
        <row r="869">
          <cell r="I869" t="str">
            <v>4024-Husbands Rd</v>
          </cell>
          <cell r="R869" t="str">
            <v>300 Material or equipment fault/failure</v>
          </cell>
        </row>
        <row r="870">
          <cell r="I870" t="str">
            <v>7602-Smithland</v>
          </cell>
          <cell r="R870" t="str">
            <v>999 Cause unknown</v>
          </cell>
        </row>
        <row r="871">
          <cell r="I871" t="str">
            <v>2801-Hobbs Rd</v>
          </cell>
          <cell r="R871" t="str">
            <v>100 Construction</v>
          </cell>
        </row>
        <row r="872">
          <cell r="I872" t="str">
            <v>3202-Tiline</v>
          </cell>
          <cell r="R872" t="str">
            <v>430 Tree failure from overhang or dead tree without ice/snow</v>
          </cell>
        </row>
        <row r="873">
          <cell r="I873" t="str">
            <v>2901-High Point</v>
          </cell>
          <cell r="R873" t="str">
            <v>500 Lightning</v>
          </cell>
        </row>
        <row r="874">
          <cell r="I874" t="str">
            <v>7605-Averitt GR #2</v>
          </cell>
          <cell r="R874" t="str">
            <v>600 Animal/bird</v>
          </cell>
        </row>
        <row r="875">
          <cell r="I875" t="str">
            <v>2901-High Point</v>
          </cell>
          <cell r="R875" t="str">
            <v>490 Maintenance, other</v>
          </cell>
        </row>
        <row r="876">
          <cell r="I876" t="str">
            <v>2802-Woodville Rd</v>
          </cell>
          <cell r="R876" t="str">
            <v>500 Lightning</v>
          </cell>
        </row>
        <row r="877">
          <cell r="I877" t="str">
            <v>0501-Hampton South</v>
          </cell>
          <cell r="R877" t="str">
            <v>430 Tree failure from overhang or dead tree without ice/snow</v>
          </cell>
        </row>
        <row r="878">
          <cell r="I878" t="str">
            <v>4701-Hinkleville</v>
          </cell>
          <cell r="R878" t="str">
            <v>600 Animal/bird</v>
          </cell>
        </row>
        <row r="879">
          <cell r="I879" t="str">
            <v>4902-Lovelaceville</v>
          </cell>
          <cell r="R879" t="str">
            <v>110 Maintenance</v>
          </cell>
        </row>
        <row r="880">
          <cell r="I880" t="str">
            <v>3202-Tiline</v>
          </cell>
          <cell r="R880" t="str">
            <v>490 Maintenance, other</v>
          </cell>
        </row>
        <row r="881">
          <cell r="I881" t="str">
            <v>5101-Symsonia</v>
          </cell>
          <cell r="R881" t="str">
            <v>999 Cause unknown</v>
          </cell>
        </row>
        <row r="882">
          <cell r="I882" t="str">
            <v>4201-Proform</v>
          </cell>
          <cell r="R882" t="str">
            <v>300 Material or equipment fault/failure</v>
          </cell>
        </row>
        <row r="883">
          <cell r="I883" t="str">
            <v>3202-Tiline</v>
          </cell>
          <cell r="R883" t="str">
            <v>999 Cause unknown</v>
          </cell>
        </row>
        <row r="884">
          <cell r="I884" t="str">
            <v>7802-Possum Trot</v>
          </cell>
          <cell r="R884" t="str">
            <v>430 Tree failure from overhang or dead tree without ice/snow</v>
          </cell>
        </row>
        <row r="885">
          <cell r="I885" t="str">
            <v>4302-Calvert Heights</v>
          </cell>
          <cell r="R885" t="str">
            <v>500 Lightning</v>
          </cell>
        </row>
        <row r="886">
          <cell r="I886" t="str">
            <v>2802-Woodville Rd</v>
          </cell>
          <cell r="R886" t="str">
            <v>500 Lightning</v>
          </cell>
        </row>
        <row r="887">
          <cell r="I887" t="str">
            <v>7805-Industrial Loop</v>
          </cell>
          <cell r="R887" t="str">
            <v>500 Lightning</v>
          </cell>
        </row>
        <row r="888">
          <cell r="I888" t="str">
            <v>4302-Calvert Heights</v>
          </cell>
          <cell r="R888" t="str">
            <v>500 Lightning</v>
          </cell>
        </row>
        <row r="889">
          <cell r="I889" t="str">
            <v>4034-Lydon Rd</v>
          </cell>
          <cell r="R889" t="str">
            <v>430 Tree failure from overhang or dead tree without ice/snow</v>
          </cell>
        </row>
        <row r="890">
          <cell r="I890" t="str">
            <v>2601-Damrons</v>
          </cell>
          <cell r="R890" t="str">
            <v>430 Tree failure from overhang or dead tree without ice/snow</v>
          </cell>
        </row>
        <row r="891">
          <cell r="I891" t="str">
            <v>2801-Hobbs Rd</v>
          </cell>
          <cell r="R891" t="str">
            <v>430 Tree failure from overhang or dead tree without ice/snow</v>
          </cell>
        </row>
        <row r="892">
          <cell r="I892" t="str">
            <v>3901-Airport</v>
          </cell>
          <cell r="R892" t="str">
            <v>430 Tree failure from overhang or dead tree without ice/snow</v>
          </cell>
        </row>
        <row r="893">
          <cell r="I893" t="str">
            <v>7602-Smithland</v>
          </cell>
          <cell r="R893" t="str">
            <v>500 Lightning</v>
          </cell>
        </row>
        <row r="894">
          <cell r="I894" t="str">
            <v>5001-Browns Plating</v>
          </cell>
          <cell r="R894" t="str">
            <v>490 Maintenance, other</v>
          </cell>
        </row>
        <row r="895">
          <cell r="I895" t="str">
            <v>2602-Oscar</v>
          </cell>
          <cell r="R895" t="str">
            <v>500 Lightning</v>
          </cell>
        </row>
        <row r="896">
          <cell r="I896" t="str">
            <v>5003-Clinton Rd</v>
          </cell>
          <cell r="R896" t="str">
            <v>500 Lightning</v>
          </cell>
        </row>
        <row r="897">
          <cell r="I897" t="str">
            <v>6104-Pottsville</v>
          </cell>
          <cell r="R897" t="str">
            <v>500 Lightning</v>
          </cell>
        </row>
        <row r="898">
          <cell r="I898" t="str">
            <v>3904-Roy Lee Rd</v>
          </cell>
          <cell r="R898" t="str">
            <v>500 Lightning</v>
          </cell>
        </row>
        <row r="899">
          <cell r="I899" t="str">
            <v>1902-Ragland</v>
          </cell>
          <cell r="R899" t="str">
            <v>430 Tree failure from overhang or dead tree without ice/snow</v>
          </cell>
        </row>
        <row r="900">
          <cell r="I900" t="str">
            <v>4705-Slater</v>
          </cell>
          <cell r="R900" t="str">
            <v>430 Tree failure from overhang or dead tree without ice/snow</v>
          </cell>
        </row>
        <row r="901">
          <cell r="I901" t="str">
            <v>5401-Hwy 95</v>
          </cell>
          <cell r="R901" t="str">
            <v>430 Tree failure from overhang or dead tree without ice/snow</v>
          </cell>
        </row>
        <row r="902">
          <cell r="I902" t="str">
            <v>3901-Airport</v>
          </cell>
          <cell r="R902" t="str">
            <v>500 Lightning</v>
          </cell>
        </row>
        <row r="903">
          <cell r="I903" t="str">
            <v>5002-Old US 45</v>
          </cell>
          <cell r="R903" t="str">
            <v>430 Tree failure from overhang or dead tree without ice/snow</v>
          </cell>
        </row>
        <row r="904">
          <cell r="I904" t="str">
            <v>1404-Salem</v>
          </cell>
          <cell r="R904" t="str">
            <v>999 Cause unknown</v>
          </cell>
        </row>
        <row r="905">
          <cell r="I905" t="str">
            <v>5101-Symsonia</v>
          </cell>
          <cell r="R905" t="str">
            <v>999 Cause unknown</v>
          </cell>
        </row>
        <row r="906">
          <cell r="I906" t="str">
            <v>3901-Airport</v>
          </cell>
          <cell r="R906" t="str">
            <v>110 Maintenance</v>
          </cell>
        </row>
        <row r="907">
          <cell r="I907" t="str">
            <v>5102-McNeil Lane</v>
          </cell>
          <cell r="R907" t="str">
            <v>500 Lightning</v>
          </cell>
        </row>
        <row r="908">
          <cell r="I908" t="str">
            <v>3904-Roy Lee Rd</v>
          </cell>
          <cell r="R908" t="str">
            <v>500 Lightning</v>
          </cell>
        </row>
        <row r="909">
          <cell r="I909" t="str">
            <v>1901-Monkeys Eyebrow</v>
          </cell>
          <cell r="R909" t="str">
            <v>500 Lightning</v>
          </cell>
        </row>
        <row r="910">
          <cell r="I910" t="str">
            <v>4903-Cunningham</v>
          </cell>
          <cell r="R910" t="str">
            <v>500 Lightning</v>
          </cell>
        </row>
        <row r="911">
          <cell r="I911" t="str">
            <v>7702-Hansen Rd</v>
          </cell>
          <cell r="R911" t="str">
            <v>999 Cause unknown</v>
          </cell>
        </row>
        <row r="912">
          <cell r="I912" t="str">
            <v>5003-Clinton Rd</v>
          </cell>
          <cell r="R912" t="str">
            <v>430 Tree failure from overhang or dead tree without ice/snow</v>
          </cell>
        </row>
        <row r="913">
          <cell r="I913" t="str">
            <v>3202-Tiline</v>
          </cell>
          <cell r="R913" t="str">
            <v>110 Maintenance</v>
          </cell>
        </row>
        <row r="914">
          <cell r="I914" t="str">
            <v>4903-Cunningham</v>
          </cell>
          <cell r="R914" t="str">
            <v>110 Maintenance</v>
          </cell>
        </row>
        <row r="915">
          <cell r="I915" t="str">
            <v>1404-Salem</v>
          </cell>
          <cell r="R915" t="str">
            <v>430 Tree failure from overhang or dead tree without ice/snow</v>
          </cell>
        </row>
        <row r="916">
          <cell r="I916" t="str">
            <v>4103-Epperson Rd</v>
          </cell>
          <cell r="R916" t="str">
            <v>630 Squirrel</v>
          </cell>
        </row>
        <row r="917">
          <cell r="I917" t="str">
            <v>4903-Cunningham</v>
          </cell>
          <cell r="R917" t="str">
            <v>100 Construction</v>
          </cell>
        </row>
        <row r="918">
          <cell r="I918" t="str">
            <v>4204-Sharpe</v>
          </cell>
          <cell r="R918" t="str">
            <v>600 Animal/bird</v>
          </cell>
        </row>
        <row r="919">
          <cell r="I919" t="str">
            <v>2602-Oscar</v>
          </cell>
          <cell r="R919" t="str">
            <v>999 Cause unknown</v>
          </cell>
        </row>
        <row r="920">
          <cell r="I920" t="str">
            <v>1405-Smithland</v>
          </cell>
          <cell r="R920" t="str">
            <v>630 Squirrel</v>
          </cell>
        </row>
        <row r="921">
          <cell r="I921" t="str">
            <v>5003-Clinton Rd</v>
          </cell>
          <cell r="R921" t="str">
            <v>100 Construction</v>
          </cell>
        </row>
        <row r="922">
          <cell r="I922" t="str">
            <v>1902-Ragland</v>
          </cell>
          <cell r="R922" t="str">
            <v>490 Maintenance, other</v>
          </cell>
        </row>
        <row r="923">
          <cell r="I923" t="str">
            <v>5401-Hwy 95</v>
          </cell>
          <cell r="R923" t="str">
            <v>999 Cause unknown</v>
          </cell>
        </row>
        <row r="924">
          <cell r="I924" t="str">
            <v>4705-Slater</v>
          </cell>
          <cell r="R924" t="str">
            <v>999 Cause unknown</v>
          </cell>
        </row>
        <row r="925">
          <cell r="I925" t="str">
            <v>7402-Highland Ch Rd</v>
          </cell>
          <cell r="R925" t="str">
            <v>630 Squirrel</v>
          </cell>
        </row>
        <row r="926">
          <cell r="I926" t="str">
            <v>4705-Slater</v>
          </cell>
          <cell r="R926" t="str">
            <v>430 Tree failure from overhang or dead tree without ice/snow</v>
          </cell>
        </row>
        <row r="927">
          <cell r="I927" t="str">
            <v>2602-Oscar</v>
          </cell>
          <cell r="R927" t="str">
            <v>999 Cause unknown</v>
          </cell>
        </row>
        <row r="928">
          <cell r="I928" t="str">
            <v>5104-Freemont</v>
          </cell>
          <cell r="R928" t="str">
            <v>300 Material or equipment fault/failure</v>
          </cell>
        </row>
        <row r="929">
          <cell r="I929" t="str">
            <v>5003-Clinton Rd</v>
          </cell>
          <cell r="R929" t="str">
            <v>600 Animal/bird</v>
          </cell>
        </row>
        <row r="930">
          <cell r="I930" t="str">
            <v>5401-Hwy 95</v>
          </cell>
          <cell r="R930" t="str">
            <v>300 Material or equipment fault/failure</v>
          </cell>
        </row>
        <row r="931">
          <cell r="I931" t="str">
            <v>7402-Highland Ch Rd</v>
          </cell>
          <cell r="R931" t="str">
            <v>300 Material or equipment fault/failure</v>
          </cell>
        </row>
        <row r="932">
          <cell r="I932" t="str">
            <v>3104-Ledbetter</v>
          </cell>
          <cell r="R932" t="str">
            <v>500 Lightning</v>
          </cell>
        </row>
        <row r="933">
          <cell r="I933" t="str">
            <v>3104-Ledbetter</v>
          </cell>
          <cell r="R933" t="str">
            <v>500 Lightning</v>
          </cell>
        </row>
        <row r="934">
          <cell r="I934" t="str">
            <v>3904-Roy Lee Rd</v>
          </cell>
          <cell r="R934" t="str">
            <v>420 Tree growth</v>
          </cell>
        </row>
        <row r="935">
          <cell r="I935" t="str">
            <v>3201-Smithland</v>
          </cell>
          <cell r="R935" t="str">
            <v>500 Lightning</v>
          </cell>
        </row>
        <row r="936">
          <cell r="I936" t="str">
            <v>2602-Oscar</v>
          </cell>
          <cell r="R936" t="str">
            <v>999 Cause unknown</v>
          </cell>
        </row>
        <row r="937">
          <cell r="I937" t="str">
            <v>4902-Lovelaceville</v>
          </cell>
          <cell r="R937" t="str">
            <v>430 Tree failure from overhang or dead tree without ice/snow</v>
          </cell>
        </row>
        <row r="938">
          <cell r="I938" t="str">
            <v>4705-Slater</v>
          </cell>
          <cell r="R938" t="str">
            <v>430 Tree failure from overhang or dead tree without ice/snow</v>
          </cell>
        </row>
        <row r="939">
          <cell r="I939" t="str">
            <v>3202-Tiline</v>
          </cell>
          <cell r="R939" t="str">
            <v>999 Cause unknown</v>
          </cell>
        </row>
        <row r="940">
          <cell r="I940" t="str">
            <v>0501-Hampton South</v>
          </cell>
          <cell r="R940" t="str">
            <v>500 Lightning</v>
          </cell>
        </row>
        <row r="941">
          <cell r="I941" t="str">
            <v>3104-Ledbetter</v>
          </cell>
          <cell r="R941" t="str">
            <v>430 Tree failure from overhang or dead tree without ice/snow</v>
          </cell>
        </row>
        <row r="942">
          <cell r="I942" t="str">
            <v>3901-Airport</v>
          </cell>
          <cell r="R942" t="str">
            <v>430 Tree failure from overhang or dead tree without ice/snow</v>
          </cell>
        </row>
        <row r="943">
          <cell r="I943" t="str">
            <v>6101-Lowes</v>
          </cell>
          <cell r="R943" t="str">
            <v>490 Maintenance, other</v>
          </cell>
        </row>
        <row r="944">
          <cell r="I944" t="str">
            <v>7914-Maxon Rd</v>
          </cell>
          <cell r="R944" t="str">
            <v>110 Maintenance</v>
          </cell>
        </row>
        <row r="945">
          <cell r="I945" t="str">
            <v>4303-Gilbertsville</v>
          </cell>
          <cell r="R945" t="str">
            <v>490 Maintenance, other</v>
          </cell>
        </row>
        <row r="946">
          <cell r="I946" t="str">
            <v>5002-Old US 45</v>
          </cell>
          <cell r="R946" t="str">
            <v>630 Squirrel</v>
          </cell>
        </row>
        <row r="947">
          <cell r="I947" t="str">
            <v>1404-Salem</v>
          </cell>
          <cell r="R947" t="str">
            <v>430 Tree failure from overhang or dead tree without ice/snow</v>
          </cell>
        </row>
        <row r="948">
          <cell r="I948" t="str">
            <v>4201-Proform</v>
          </cell>
          <cell r="R948" t="str">
            <v>600 Animal/bird</v>
          </cell>
        </row>
        <row r="949">
          <cell r="I949" t="str">
            <v>5003-Clinton Rd</v>
          </cell>
          <cell r="R949" t="str">
            <v>500 Lightning</v>
          </cell>
        </row>
        <row r="950">
          <cell r="I950" t="str">
            <v>1405-Smithland</v>
          </cell>
          <cell r="R950" t="str">
            <v>490 Maintenance, other</v>
          </cell>
        </row>
        <row r="951">
          <cell r="I951" t="str">
            <v>3204-Mitchell Store</v>
          </cell>
          <cell r="R951" t="str">
            <v>110 Maintenance</v>
          </cell>
        </row>
        <row r="952">
          <cell r="I952" t="str">
            <v>2802-Woodville Rd</v>
          </cell>
          <cell r="R952" t="str">
            <v>715 Farming Equipment</v>
          </cell>
        </row>
        <row r="953">
          <cell r="I953" t="str">
            <v>4024-Husbands Rd</v>
          </cell>
          <cell r="R953" t="str">
            <v>300 Material or equipment fault/failure</v>
          </cell>
        </row>
        <row r="954">
          <cell r="I954" t="str">
            <v>4705-Slater</v>
          </cell>
          <cell r="R954" t="str">
            <v>999 Cause unknown</v>
          </cell>
        </row>
        <row r="955">
          <cell r="I955" t="str">
            <v>3902-US 60 West</v>
          </cell>
          <cell r="R955" t="str">
            <v>300 Material or equipment fault/failure</v>
          </cell>
        </row>
        <row r="956">
          <cell r="I956" t="str">
            <v>5101-Symsonia</v>
          </cell>
          <cell r="R956" t="str">
            <v>300 Material or equipment fault/failure</v>
          </cell>
        </row>
        <row r="957">
          <cell r="I957" t="str">
            <v>5101-Symsonia</v>
          </cell>
          <cell r="R957" t="str">
            <v>300 Material or equipment fault/failure</v>
          </cell>
        </row>
        <row r="958">
          <cell r="I958" t="str">
            <v>5101-Symsonia</v>
          </cell>
          <cell r="R958" t="str">
            <v>300 Material or equipment fault/failure</v>
          </cell>
        </row>
        <row r="959">
          <cell r="I959" t="str">
            <v>5101-Symsonia</v>
          </cell>
          <cell r="R959" t="str">
            <v>300 Material or equipment fault/failure</v>
          </cell>
        </row>
        <row r="960">
          <cell r="I960" t="str">
            <v>6101-Lowes</v>
          </cell>
          <cell r="R960" t="str">
            <v>300 Material or equipment fault/failure</v>
          </cell>
        </row>
        <row r="961">
          <cell r="I961" t="str">
            <v>3904-Roy Lee Rd</v>
          </cell>
          <cell r="R961" t="str">
            <v>300 Material or equipment fault/failure</v>
          </cell>
        </row>
        <row r="962">
          <cell r="I962" t="str">
            <v>4203-Possum Trot</v>
          </cell>
          <cell r="R962" t="str">
            <v>430 Tree failure from overhang or dead tree without ice/snow</v>
          </cell>
        </row>
        <row r="963">
          <cell r="I963" t="str">
            <v>3104-Ledbetter</v>
          </cell>
          <cell r="R963" t="str">
            <v>430 Tree failure from overhang or dead tree without ice/snow</v>
          </cell>
        </row>
        <row r="964">
          <cell r="I964" t="str">
            <v>6103-Melber</v>
          </cell>
          <cell r="R964" t="str">
            <v>500 Lightning</v>
          </cell>
        </row>
        <row r="965">
          <cell r="I965" t="str">
            <v>2802-Woodville Rd</v>
          </cell>
          <cell r="R965" t="str">
            <v>430 Tree failure from overhang or dead tree without ice/snow</v>
          </cell>
        </row>
        <row r="966">
          <cell r="I966" t="str">
            <v>4034-Lydon Rd</v>
          </cell>
          <cell r="R966" t="str">
            <v>500 Lightning</v>
          </cell>
        </row>
        <row r="967">
          <cell r="I967" t="str">
            <v>1405-Smithland</v>
          </cell>
          <cell r="R967" t="str">
            <v>700 Customer-caused</v>
          </cell>
        </row>
        <row r="968">
          <cell r="I968" t="str">
            <v>7803-Hwy 95</v>
          </cell>
          <cell r="R968" t="str">
            <v>430 Tree failure from overhang or dead tree without ice/snow</v>
          </cell>
        </row>
        <row r="969">
          <cell r="I969" t="str">
            <v>7604-Pelican GR #1</v>
          </cell>
          <cell r="R969" t="str">
            <v>630 Squirrel</v>
          </cell>
        </row>
        <row r="970">
          <cell r="I970" t="str">
            <v>3102-US 60 East</v>
          </cell>
          <cell r="R970" t="str">
            <v>630 Squirrel</v>
          </cell>
        </row>
        <row r="971">
          <cell r="I971" t="str">
            <v>5002-Old US 45</v>
          </cell>
          <cell r="R971" t="str">
            <v>430 Tree failure from overhang or dead tree without ice/snow</v>
          </cell>
        </row>
        <row r="972">
          <cell r="I972" t="str">
            <v>4201-Proform</v>
          </cell>
          <cell r="R972" t="str">
            <v>630 Squirrel</v>
          </cell>
        </row>
        <row r="973">
          <cell r="I973" t="str">
            <v>4034-Lydon Rd</v>
          </cell>
          <cell r="R973" t="str">
            <v>490 Maintenance, other</v>
          </cell>
        </row>
        <row r="974">
          <cell r="I974" t="str">
            <v>5401-Hwy 95</v>
          </cell>
          <cell r="R974" t="str">
            <v>300 Material or equipment fault/failure</v>
          </cell>
        </row>
        <row r="975">
          <cell r="I975" t="str">
            <v>4101-Ken Mar Rd</v>
          </cell>
          <cell r="R975" t="str">
            <v>630 Squirrel</v>
          </cell>
        </row>
        <row r="976">
          <cell r="I976" t="str">
            <v>5002-Old US 45</v>
          </cell>
          <cell r="R976" t="str">
            <v>630 Squirrel</v>
          </cell>
        </row>
        <row r="977">
          <cell r="I977" t="str">
            <v>2602-Oscar</v>
          </cell>
          <cell r="R977" t="str">
            <v>430 Tree failure from overhang or dead tree without ice/snow</v>
          </cell>
        </row>
        <row r="978">
          <cell r="I978" t="str">
            <v>7605-Averitt GR #2</v>
          </cell>
          <cell r="R978" t="str">
            <v>630 Squirrel</v>
          </cell>
        </row>
        <row r="979">
          <cell r="I979" t="str">
            <v>6102-US 45 Folsomdale</v>
          </cell>
          <cell r="R979" t="str">
            <v>430 Tree failure from overhang or dead tree without ice/snow</v>
          </cell>
        </row>
        <row r="980">
          <cell r="I980" t="str">
            <v>2803-Kelley Rd</v>
          </cell>
          <cell r="R980" t="str">
            <v>300 Material or equipment fault/failure</v>
          </cell>
        </row>
        <row r="981">
          <cell r="I981" t="str">
            <v>4034-Lydon Rd</v>
          </cell>
          <cell r="R981" t="str">
            <v>110 Maintenance</v>
          </cell>
        </row>
        <row r="982">
          <cell r="I982" t="str">
            <v>0501-Hampton South</v>
          </cell>
          <cell r="R982" t="str">
            <v>110 Maintenance</v>
          </cell>
        </row>
        <row r="983">
          <cell r="I983" t="str">
            <v>3002-Conrad Heights</v>
          </cell>
          <cell r="R983" t="str">
            <v>430 Tree failure from overhang or dead tree without ice/snow</v>
          </cell>
        </row>
        <row r="984">
          <cell r="I984" t="str">
            <v>4204-Sharpe</v>
          </cell>
          <cell r="R984" t="str">
            <v>999 Cause unknown</v>
          </cell>
        </row>
        <row r="985">
          <cell r="I985" t="str">
            <v>0505-Lola</v>
          </cell>
          <cell r="R985" t="str">
            <v>430 Tree failure from overhang or dead tree without ice/snow</v>
          </cell>
        </row>
        <row r="986">
          <cell r="I986" t="str">
            <v>4204-Sharpe</v>
          </cell>
          <cell r="R986" t="str">
            <v>999 Cause unknown</v>
          </cell>
        </row>
        <row r="987">
          <cell r="I987" t="str">
            <v>5401-Hwy 95</v>
          </cell>
          <cell r="R987" t="str">
            <v>490 Maintenance, other</v>
          </cell>
        </row>
        <row r="988">
          <cell r="I988" t="str">
            <v>4902-Lovelaceville</v>
          </cell>
          <cell r="R988" t="str">
            <v>430 Tree failure from overhang or dead tree without ice/snow</v>
          </cell>
        </row>
        <row r="989">
          <cell r="I989" t="str">
            <v>4303-Gilbertsville</v>
          </cell>
          <cell r="R989" t="str">
            <v>490 Maintenance, other</v>
          </cell>
        </row>
        <row r="990">
          <cell r="I990" t="str">
            <v>2602-Oscar</v>
          </cell>
          <cell r="R990" t="str">
            <v>600 Animal/bird</v>
          </cell>
        </row>
        <row r="991">
          <cell r="I991" t="str">
            <v>4903-Cunningham</v>
          </cell>
          <cell r="R991" t="str">
            <v>715 Farming Equipment</v>
          </cell>
        </row>
        <row r="992">
          <cell r="I992" t="str">
            <v>2901-High Point</v>
          </cell>
          <cell r="R992" t="str">
            <v>999 Cause unknown</v>
          </cell>
        </row>
        <row r="993">
          <cell r="I993" t="str">
            <v>4103-Epperson Rd</v>
          </cell>
          <cell r="R993" t="str">
            <v>430 Tree failure from overhang or dead tree without ice/snow</v>
          </cell>
        </row>
        <row r="994">
          <cell r="I994" t="str">
            <v>7601-Iuka</v>
          </cell>
          <cell r="R994" t="str">
            <v>430 Tree failure from overhang or dead tree without ice/snow</v>
          </cell>
        </row>
        <row r="995">
          <cell r="I995" t="str">
            <v>6101-Lowes</v>
          </cell>
          <cell r="R995" t="str">
            <v>690 Animal, other</v>
          </cell>
        </row>
        <row r="996">
          <cell r="I996" t="str">
            <v>3002-Conrad Heights</v>
          </cell>
          <cell r="R996" t="str">
            <v>630 Squirrel</v>
          </cell>
        </row>
        <row r="997">
          <cell r="I997" t="str">
            <v>6104-Pottsville</v>
          </cell>
          <cell r="R997" t="str">
            <v>630 Squirrel</v>
          </cell>
        </row>
        <row r="998">
          <cell r="I998" t="str">
            <v>3104-Ledbetter</v>
          </cell>
          <cell r="R998" t="str">
            <v>690 Animal, other</v>
          </cell>
        </row>
        <row r="999">
          <cell r="I999" t="str">
            <v>3204-Mitchell Store</v>
          </cell>
          <cell r="R999" t="str">
            <v>110 Maintenance</v>
          </cell>
        </row>
        <row r="1000">
          <cell r="I1000" t="str">
            <v>6101-Lowes</v>
          </cell>
          <cell r="R1000" t="str">
            <v>999 Cause unknown</v>
          </cell>
        </row>
        <row r="1001">
          <cell r="I1001" t="str">
            <v>6101-Lowes</v>
          </cell>
          <cell r="R1001" t="str">
            <v>999 Cause unknown</v>
          </cell>
        </row>
        <row r="1002">
          <cell r="I1002" t="str">
            <v>4024-Husbands Rd</v>
          </cell>
          <cell r="R1002" t="str">
            <v>999 Cause unknown</v>
          </cell>
        </row>
        <row r="1003">
          <cell r="I1003" t="str">
            <v>3104-Ledbetter</v>
          </cell>
          <cell r="R1003" t="str">
            <v>110 Maintenance</v>
          </cell>
        </row>
        <row r="1004">
          <cell r="I1004" t="str">
            <v>3104-Ledbetter</v>
          </cell>
          <cell r="R1004" t="str">
            <v>690 Animal, other</v>
          </cell>
        </row>
        <row r="1005">
          <cell r="I1005" t="str">
            <v>5002-Old US 45</v>
          </cell>
          <cell r="R1005" t="str">
            <v>999 Cause unknown</v>
          </cell>
        </row>
        <row r="1006">
          <cell r="I1006" t="str">
            <v>4701-Hinkleville</v>
          </cell>
          <cell r="R1006" t="str">
            <v>999 Cause unknown</v>
          </cell>
        </row>
        <row r="1007">
          <cell r="I1007" t="str">
            <v>4044-Clarkline Rd</v>
          </cell>
          <cell r="R1007" t="str">
            <v>430 Tree failure from overhang or dead tree without ice/snow</v>
          </cell>
        </row>
        <row r="1008">
          <cell r="I1008" t="str">
            <v>4705-Slater</v>
          </cell>
          <cell r="R1008" t="str">
            <v>999 Cause unknown</v>
          </cell>
        </row>
        <row r="1009">
          <cell r="I1009" t="str">
            <v>5002-Old US 45</v>
          </cell>
          <cell r="R1009" t="str">
            <v>430 Tree failure from overhang or dead tree without ice/snow</v>
          </cell>
        </row>
        <row r="1010">
          <cell r="I1010" t="str">
            <v>7401-Olivet Ch Rd</v>
          </cell>
          <cell r="R1010" t="str">
            <v>710 Motor vehicle</v>
          </cell>
        </row>
        <row r="1011">
          <cell r="I1011" t="str">
            <v>3204-Mitchell Store</v>
          </cell>
          <cell r="R1011" t="str">
            <v>110 Maintenance</v>
          </cell>
        </row>
        <row r="1012">
          <cell r="I1012" t="str">
            <v>7401-Olivet Ch Rd</v>
          </cell>
          <cell r="R1012" t="str">
            <v>710 Motor vehicle</v>
          </cell>
        </row>
        <row r="1013">
          <cell r="I1013" t="str">
            <v>3104-Ledbetter</v>
          </cell>
          <cell r="R1013" t="str">
            <v>600 Animal/bird</v>
          </cell>
        </row>
        <row r="1014">
          <cell r="I1014" t="str">
            <v>3002-Conrad Heights</v>
          </cell>
          <cell r="R1014" t="str">
            <v>630 Squirrel</v>
          </cell>
        </row>
        <row r="1015">
          <cell r="I1015" t="str">
            <v>5104-Freemont</v>
          </cell>
          <cell r="R1015" t="str">
            <v>999 Cause unknown</v>
          </cell>
        </row>
        <row r="1016">
          <cell r="I1016" t="str">
            <v>6601-Draffenville</v>
          </cell>
          <cell r="R1016" t="str">
            <v>300 Material or equipment fault/failure</v>
          </cell>
        </row>
        <row r="1017">
          <cell r="I1017" t="str">
            <v>2601-Damrons</v>
          </cell>
          <cell r="R1017" t="str">
            <v>999 Cause unknown</v>
          </cell>
        </row>
        <row r="1018">
          <cell r="I1018" t="str">
            <v>5001-Browns Plating</v>
          </cell>
          <cell r="R1018" t="str">
            <v>300 Material or equipment fault/failure</v>
          </cell>
        </row>
        <row r="1019">
          <cell r="I1019" t="str">
            <v>4024-Husbands Rd</v>
          </cell>
          <cell r="R1019" t="str">
            <v>490 Maintenance, other</v>
          </cell>
        </row>
        <row r="1020">
          <cell r="I1020" t="str">
            <v>4204-Sharpe</v>
          </cell>
          <cell r="R1020" t="str">
            <v>690 Animal, other</v>
          </cell>
        </row>
        <row r="1021">
          <cell r="I1021" t="str">
            <v>2602-Oscar</v>
          </cell>
          <cell r="R1021" t="str">
            <v>500 Lightning</v>
          </cell>
        </row>
        <row r="1022">
          <cell r="I1022" t="str">
            <v>7805-Industrial Loop</v>
          </cell>
          <cell r="R1022" t="str">
            <v>800 Other</v>
          </cell>
        </row>
        <row r="1023">
          <cell r="I1023" t="str">
            <v>7914-Maxon Rd</v>
          </cell>
          <cell r="R1023" t="str">
            <v>100 Construction</v>
          </cell>
        </row>
        <row r="1024">
          <cell r="I1024" t="str">
            <v>4701-Hinkleville</v>
          </cell>
          <cell r="R1024" t="str">
            <v>100 Construction</v>
          </cell>
        </row>
        <row r="1025">
          <cell r="I1025" t="str">
            <v>4701-Hinkleville</v>
          </cell>
          <cell r="R1025" t="str">
            <v>100 Construction</v>
          </cell>
        </row>
        <row r="1026">
          <cell r="I1026" t="str">
            <v>5003-Clinton Rd</v>
          </cell>
          <cell r="R1026" t="str">
            <v>999 Cause unknown</v>
          </cell>
        </row>
        <row r="1027">
          <cell r="I1027" t="str">
            <v>1902-Ragland</v>
          </cell>
          <cell r="R1027" t="str">
            <v>190 Other planned</v>
          </cell>
        </row>
        <row r="1028">
          <cell r="I1028" t="str">
            <v>7604-Pelican GR #1</v>
          </cell>
          <cell r="R1028" t="str">
            <v>630 Squirrel</v>
          </cell>
        </row>
        <row r="1029">
          <cell r="I1029" t="str">
            <v>7703-Walmart</v>
          </cell>
          <cell r="R1029" t="str">
            <v>100 Construction</v>
          </cell>
        </row>
        <row r="1030">
          <cell r="I1030" t="str">
            <v>3904-Roy Lee Rd</v>
          </cell>
          <cell r="R1030" t="str">
            <v>430 Tree failure from overhang or dead tree without ice/snow</v>
          </cell>
        </row>
        <row r="1031">
          <cell r="I1031" t="str">
            <v>3104-Ledbetter</v>
          </cell>
          <cell r="R1031" t="str">
            <v>999 Cause unknown</v>
          </cell>
        </row>
        <row r="1032">
          <cell r="I1032" t="str">
            <v>3002-Conrad Heights</v>
          </cell>
          <cell r="R1032" t="str">
            <v>630 Squirrel</v>
          </cell>
        </row>
        <row r="1033">
          <cell r="I1033" t="str">
            <v>4902-Lovelaceville</v>
          </cell>
          <cell r="R1033" t="str">
            <v>630 Squirrel</v>
          </cell>
        </row>
        <row r="1034">
          <cell r="I1034" t="str">
            <v>4044-Clarkline Rd</v>
          </cell>
          <cell r="R1034" t="str">
            <v>630 Squirrel</v>
          </cell>
        </row>
        <row r="1035">
          <cell r="I1035" t="str">
            <v>6601-Draffenville</v>
          </cell>
          <cell r="R1035" t="str">
            <v>630 Squirrel</v>
          </cell>
        </row>
        <row r="1036">
          <cell r="I1036" t="str">
            <v>5003-Clinton Rd</v>
          </cell>
          <cell r="R1036" t="str">
            <v>190 Other planned</v>
          </cell>
        </row>
        <row r="1037">
          <cell r="I1037" t="str">
            <v>5101-Symsonia</v>
          </cell>
          <cell r="R1037" t="str">
            <v>100 Construction</v>
          </cell>
        </row>
        <row r="1038">
          <cell r="I1038" t="str">
            <v>5003-Clinton Rd</v>
          </cell>
          <cell r="R1038" t="str">
            <v>190 Other planned</v>
          </cell>
        </row>
        <row r="1039">
          <cell r="I1039" t="str">
            <v>7605-Averitt GR #2</v>
          </cell>
          <cell r="R1039" t="str">
            <v>999 Cause unknown</v>
          </cell>
        </row>
        <row r="1040">
          <cell r="I1040" t="str">
            <v>4101-Ken Mar Rd</v>
          </cell>
          <cell r="R1040" t="str">
            <v>999 Cause unknown</v>
          </cell>
        </row>
        <row r="1041">
          <cell r="I1041" t="str">
            <v>2902-Carneal Rd</v>
          </cell>
          <cell r="R1041" t="str">
            <v>430 Tree failure from overhang or dead tree without ice/snow</v>
          </cell>
        </row>
        <row r="1042">
          <cell r="I1042" t="str">
            <v>5002-Old US 45</v>
          </cell>
          <cell r="R1042" t="str">
            <v>630 Squirrel</v>
          </cell>
        </row>
        <row r="1043">
          <cell r="I1043" t="str">
            <v>5002-Old US 45</v>
          </cell>
          <cell r="R1043" t="str">
            <v>630 Squirrel</v>
          </cell>
        </row>
        <row r="1044">
          <cell r="I1044" t="str">
            <v>4201-Proform</v>
          </cell>
          <cell r="R1044" t="str">
            <v>430 Tree failure from overhang or dead tree without ice/snow</v>
          </cell>
        </row>
        <row r="1045">
          <cell r="I1045" t="str">
            <v>7402-Highland Ch Rd</v>
          </cell>
          <cell r="R1045" t="str">
            <v>999 Cause unknown</v>
          </cell>
        </row>
        <row r="1046">
          <cell r="I1046" t="str">
            <v>3904-Roy Lee Rd</v>
          </cell>
          <cell r="R1046" t="str">
            <v>630 Squirrel</v>
          </cell>
        </row>
        <row r="1047">
          <cell r="I1047" t="str">
            <v>3104-Ledbetter</v>
          </cell>
          <cell r="R1047" t="str">
            <v>630 Squirrel</v>
          </cell>
        </row>
        <row r="1048">
          <cell r="I1048" t="str">
            <v>0505-Lola</v>
          </cell>
          <cell r="R1048" t="str">
            <v>800 Other</v>
          </cell>
        </row>
        <row r="1049">
          <cell r="I1049" t="str">
            <v>1405-Smithland</v>
          </cell>
          <cell r="R1049" t="str">
            <v>110 Maintenance</v>
          </cell>
        </row>
        <row r="1050">
          <cell r="I1050" t="str">
            <v>7702-Hansen Rd</v>
          </cell>
          <cell r="R1050" t="str">
            <v>999 Cause unknown</v>
          </cell>
        </row>
        <row r="1051">
          <cell r="I1051" t="str">
            <v>3202-Tiline</v>
          </cell>
          <cell r="R1051" t="str">
            <v>340 Overload</v>
          </cell>
        </row>
        <row r="1052">
          <cell r="I1052" t="str">
            <v>3904-Roy Lee Rd</v>
          </cell>
          <cell r="R1052" t="str">
            <v>999 Cause unknown</v>
          </cell>
        </row>
        <row r="1053">
          <cell r="I1053" t="str">
            <v>3104-Ledbetter</v>
          </cell>
          <cell r="R1053" t="str">
            <v>630 Squirrel</v>
          </cell>
        </row>
        <row r="1054">
          <cell r="I1054" t="str">
            <v>4034-Lydon Rd</v>
          </cell>
          <cell r="R1054" t="str">
            <v>690 Animal, other</v>
          </cell>
        </row>
        <row r="1055">
          <cell r="I1055" t="str">
            <v>5002-Old US 45</v>
          </cell>
          <cell r="R1055" t="str">
            <v>110 Maintenance</v>
          </cell>
        </row>
        <row r="1056">
          <cell r="I1056" t="str">
            <v>5101-Symsonia</v>
          </cell>
          <cell r="R1056" t="str">
            <v>630 Squirrel</v>
          </cell>
        </row>
        <row r="1057">
          <cell r="I1057" t="str">
            <v>5104-Freemont</v>
          </cell>
          <cell r="R1057" t="str">
            <v>630 Squirrel</v>
          </cell>
        </row>
        <row r="1058">
          <cell r="I1058" t="str">
            <v>7605-Averitt GR #2</v>
          </cell>
          <cell r="R1058" t="str">
            <v>800 Other</v>
          </cell>
        </row>
        <row r="1059">
          <cell r="I1059" t="str">
            <v>5002-Old US 45</v>
          </cell>
          <cell r="R1059" t="str">
            <v>630 Squirrel</v>
          </cell>
        </row>
        <row r="1060">
          <cell r="I1060" t="str">
            <v>7605-Averitt GR #2</v>
          </cell>
          <cell r="R1060" t="str">
            <v>999 Cause unknown</v>
          </cell>
        </row>
        <row r="1061">
          <cell r="I1061" t="str">
            <v>7605-Averitt GR #2</v>
          </cell>
          <cell r="R1061" t="str">
            <v>999 Cause unknown</v>
          </cell>
        </row>
        <row r="1062">
          <cell r="I1062" t="str">
            <v>1902-Ragland</v>
          </cell>
          <cell r="R1062" t="str">
            <v>999 Cause unknown</v>
          </cell>
        </row>
        <row r="1063">
          <cell r="I1063" t="str">
            <v>4902-Lovelaceville</v>
          </cell>
          <cell r="R1063" t="str">
            <v>800 Other</v>
          </cell>
        </row>
        <row r="1064">
          <cell r="I1064" t="str">
            <v>4024-Husbands Rd</v>
          </cell>
          <cell r="R1064" t="str">
            <v>710 Motor vehicle</v>
          </cell>
        </row>
        <row r="1065">
          <cell r="I1065" t="str">
            <v>7604-Pelican GR #1</v>
          </cell>
          <cell r="R1065" t="str">
            <v>630 Squirrel</v>
          </cell>
        </row>
        <row r="1066">
          <cell r="I1066" t="str">
            <v>7702-Hansen Rd</v>
          </cell>
          <cell r="R1066" t="str">
            <v>710 Motor vehicle</v>
          </cell>
        </row>
        <row r="1067">
          <cell r="I1067" t="str">
            <v>7401-Olivet Ch Rd</v>
          </cell>
          <cell r="R1067" t="str">
            <v>300 Material or equipment fault/failure</v>
          </cell>
        </row>
        <row r="1068">
          <cell r="I1068" t="str">
            <v>4024-Husbands Rd</v>
          </cell>
          <cell r="R1068" t="str">
            <v>490 Maintenance, other</v>
          </cell>
        </row>
        <row r="1069">
          <cell r="I1069" t="str">
            <v>6102-US 45 Folsomdale</v>
          </cell>
          <cell r="R1069" t="str">
            <v>630 Squirrel</v>
          </cell>
        </row>
        <row r="1070">
          <cell r="I1070" t="str">
            <v>4044-Clarkline Rd</v>
          </cell>
          <cell r="R1070" t="str">
            <v>300 Material or equipment fault/failure</v>
          </cell>
        </row>
        <row r="1071">
          <cell r="I1071" t="str">
            <v>5403-Palma</v>
          </cell>
          <cell r="R1071" t="str">
            <v>999 Cause unknown</v>
          </cell>
        </row>
        <row r="1072">
          <cell r="I1072" t="str">
            <v>7805-Industrial Loop</v>
          </cell>
          <cell r="R1072" t="str">
            <v>600 Animal/bird</v>
          </cell>
        </row>
        <row r="1073">
          <cell r="I1073" t="str">
            <v>7805-Industrial Loop</v>
          </cell>
          <cell r="R1073" t="str">
            <v>600 Animal/bird</v>
          </cell>
        </row>
        <row r="1074">
          <cell r="I1074" t="str">
            <v>2602-Oscar</v>
          </cell>
          <cell r="R1074" t="str">
            <v>999 Cause unknown</v>
          </cell>
        </row>
        <row r="1075">
          <cell r="I1075" t="str">
            <v>3204-Mitchell Store</v>
          </cell>
          <cell r="R1075" t="str">
            <v>300 Material or equipment fault/failure</v>
          </cell>
        </row>
        <row r="1076">
          <cell r="I1076" t="str">
            <v>6101-Lowes</v>
          </cell>
          <cell r="R1076" t="str">
            <v>700 Customer-caused</v>
          </cell>
        </row>
        <row r="1077">
          <cell r="I1077" t="str">
            <v>3002-Conrad Heights</v>
          </cell>
          <cell r="R1077" t="str">
            <v>630 Squirrel</v>
          </cell>
        </row>
        <row r="1078">
          <cell r="I1078" t="str">
            <v>5001-Browns Plating</v>
          </cell>
          <cell r="R1078" t="str">
            <v>630 Squirrel</v>
          </cell>
        </row>
        <row r="1079">
          <cell r="I1079" t="str">
            <v>4702-US 286 East Gage</v>
          </cell>
          <cell r="R1079" t="str">
            <v>999 Cause unknown</v>
          </cell>
        </row>
        <row r="1080">
          <cell r="I1080" t="str">
            <v>3204-Mitchell Store</v>
          </cell>
          <cell r="R1080" t="str">
            <v>999 Cause unknown</v>
          </cell>
        </row>
        <row r="1081">
          <cell r="I1081" t="str">
            <v>7602-Smithland</v>
          </cell>
          <cell r="R1081" t="str">
            <v>999 Cause unknown</v>
          </cell>
        </row>
        <row r="1082">
          <cell r="I1082" t="str">
            <v>3904-Roy Lee Rd</v>
          </cell>
          <cell r="R1082" t="str">
            <v>999 Cause unknown</v>
          </cell>
        </row>
        <row r="1083">
          <cell r="I1083" t="str">
            <v>4034-Lydon Rd</v>
          </cell>
          <cell r="R1083" t="str">
            <v>999 Cause unknown</v>
          </cell>
        </row>
        <row r="1084">
          <cell r="I1084" t="str">
            <v>7602-Smithland</v>
          </cell>
          <cell r="R1084" t="str">
            <v>710 Motor vehicle</v>
          </cell>
        </row>
        <row r="1085">
          <cell r="I1085" t="str">
            <v>5001-Browns Plating</v>
          </cell>
          <cell r="R1085" t="str">
            <v>630 Squirrel</v>
          </cell>
        </row>
        <row r="1086">
          <cell r="I1086" t="str">
            <v>6103-Melber</v>
          </cell>
          <cell r="R1086" t="str">
            <v>630 Squirrel</v>
          </cell>
        </row>
        <row r="1087">
          <cell r="I1087" t="str">
            <v>4701-Hinkleville</v>
          </cell>
          <cell r="R1087" t="str">
            <v>630 Squirrel</v>
          </cell>
        </row>
        <row r="1088">
          <cell r="I1088" t="str">
            <v>7604-Pelican GR #1</v>
          </cell>
          <cell r="R1088" t="str">
            <v>999 Cause unknown</v>
          </cell>
        </row>
        <row r="1089">
          <cell r="I1089" t="str">
            <v>7402-Highland Ch Rd</v>
          </cell>
          <cell r="R1089" t="str">
            <v>110 Maintenance</v>
          </cell>
        </row>
        <row r="1090">
          <cell r="I1090" t="str">
            <v>4705-Slater</v>
          </cell>
          <cell r="R1090" t="str">
            <v>999 Cause unknown</v>
          </cell>
        </row>
        <row r="1091">
          <cell r="I1091" t="str">
            <v>4203-Possum Trot</v>
          </cell>
          <cell r="R1091" t="str">
            <v>110 Maintenance</v>
          </cell>
        </row>
        <row r="1092">
          <cell r="I1092" t="str">
            <v>2902-Carneal Rd</v>
          </cell>
          <cell r="R1092" t="str">
            <v>999 Cause unknown</v>
          </cell>
        </row>
        <row r="1093">
          <cell r="I1093" t="str">
            <v>7605-Averitt GR #2</v>
          </cell>
          <cell r="R1093" t="str">
            <v>630 Squirrel</v>
          </cell>
        </row>
        <row r="1094">
          <cell r="I1094" t="str">
            <v>7924-Express</v>
          </cell>
          <cell r="R1094" t="str">
            <v>630 Squirrel</v>
          </cell>
        </row>
        <row r="1095">
          <cell r="I1095" t="str">
            <v>3204-Mitchell Store</v>
          </cell>
          <cell r="R1095" t="str">
            <v>999 Cause unknown</v>
          </cell>
        </row>
        <row r="1096">
          <cell r="I1096" t="str">
            <v>7604-Pelican GR #1</v>
          </cell>
          <cell r="R1096" t="str">
            <v>630 Squirrel</v>
          </cell>
        </row>
        <row r="1097">
          <cell r="I1097" t="str">
            <v>7702-Hansen Rd</v>
          </cell>
          <cell r="R1097" t="str">
            <v>999 Cause unknown</v>
          </cell>
        </row>
        <row r="1098">
          <cell r="I1098" t="str">
            <v>3104-Ledbetter</v>
          </cell>
          <cell r="R1098" t="str">
            <v>110 Maintenance</v>
          </cell>
        </row>
        <row r="1099">
          <cell r="I1099" t="str">
            <v>3002-Conrad Heights</v>
          </cell>
          <cell r="R1099" t="str">
            <v>999 Cause unknown</v>
          </cell>
        </row>
        <row r="1100">
          <cell r="I1100" t="str">
            <v>5403-Palma</v>
          </cell>
          <cell r="R1100" t="str">
            <v>630 Squirrel</v>
          </cell>
        </row>
        <row r="1101">
          <cell r="I1101" t="str">
            <v>3104-Ledbetter</v>
          </cell>
          <cell r="R1101" t="str">
            <v>190 Other planned</v>
          </cell>
        </row>
        <row r="1102">
          <cell r="I1102" t="str">
            <v>4024-Husbands Rd</v>
          </cell>
          <cell r="R1102" t="str">
            <v>630 Squirrel</v>
          </cell>
        </row>
        <row r="1103">
          <cell r="I1103" t="str">
            <v>3104-Ledbetter</v>
          </cell>
          <cell r="R1103" t="str">
            <v>600 Animal/bird</v>
          </cell>
        </row>
        <row r="1104">
          <cell r="I1104" t="str">
            <v>3104-Ledbetter</v>
          </cell>
          <cell r="R1104" t="str">
            <v>999 Cause unknown</v>
          </cell>
        </row>
        <row r="1105">
          <cell r="I1105" t="str">
            <v>5001-Browns Plating</v>
          </cell>
          <cell r="R1105" t="str">
            <v>999 Cause unknown</v>
          </cell>
        </row>
        <row r="1106">
          <cell r="I1106" t="str">
            <v>6101-Lowes</v>
          </cell>
          <cell r="R1106" t="str">
            <v>999 Cause unknown</v>
          </cell>
        </row>
        <row r="1107">
          <cell r="I1107" t="str">
            <v>7802-Possum Trot</v>
          </cell>
          <cell r="R1107" t="str">
            <v>999 Cause unknown</v>
          </cell>
        </row>
        <row r="1108">
          <cell r="I1108" t="str">
            <v>3201-Smithland</v>
          </cell>
          <cell r="R1108" t="str">
            <v>999 Cause unknown</v>
          </cell>
        </row>
        <row r="1109">
          <cell r="I1109" t="str">
            <v>3104-Ledbetter</v>
          </cell>
          <cell r="R1109" t="str">
            <v>110 Maintenance</v>
          </cell>
        </row>
        <row r="1110">
          <cell r="I1110" t="str">
            <v>7402-Highland Ch Rd</v>
          </cell>
          <cell r="R1110" t="str">
            <v>999 Cause unknown</v>
          </cell>
        </row>
        <row r="1111">
          <cell r="I1111" t="str">
            <v>3102-US 60 East</v>
          </cell>
          <cell r="R1111" t="str">
            <v>100 Construction</v>
          </cell>
        </row>
        <row r="1112">
          <cell r="I1112" t="str">
            <v>5101-Symsonia</v>
          </cell>
          <cell r="R1112" t="str">
            <v>999 Cause unknown</v>
          </cell>
        </row>
        <row r="1113">
          <cell r="I1113" t="str">
            <v>5101-Symsonia</v>
          </cell>
          <cell r="R1113" t="str">
            <v>360 Other equipment installation/design</v>
          </cell>
        </row>
        <row r="1114">
          <cell r="I1114" t="str">
            <v>3104-Ledbetter</v>
          </cell>
          <cell r="R1114" t="str">
            <v>110 Maintenance</v>
          </cell>
        </row>
        <row r="1115">
          <cell r="I1115" t="str">
            <v>2601-Damrons</v>
          </cell>
          <cell r="R1115" t="str">
            <v>999 Cause unknown</v>
          </cell>
        </row>
        <row r="1116">
          <cell r="I1116" t="str">
            <v>3102-US 60 East</v>
          </cell>
          <cell r="R1116" t="str">
            <v>100 Construction</v>
          </cell>
        </row>
        <row r="1117">
          <cell r="I1117" t="str">
            <v>3102-US 60 East</v>
          </cell>
          <cell r="R1117" t="str">
            <v>110 Maintenance</v>
          </cell>
        </row>
        <row r="1118">
          <cell r="I1118" t="str">
            <v>7605-Averitt GR #2</v>
          </cell>
          <cell r="R1118" t="str">
            <v>630 Squirrel</v>
          </cell>
        </row>
        <row r="1119">
          <cell r="I1119" t="str">
            <v>3904-Roy Lee Rd</v>
          </cell>
          <cell r="R1119" t="str">
            <v>630 Squirrel</v>
          </cell>
        </row>
        <row r="1120">
          <cell r="I1120" t="str">
            <v>3104-Ledbetter</v>
          </cell>
          <cell r="R1120" t="str">
            <v>110 Maintenance</v>
          </cell>
        </row>
        <row r="1121">
          <cell r="I1121" t="str">
            <v>3903-US 60 East Mall</v>
          </cell>
          <cell r="R1121" t="str">
            <v>630 Squirrel</v>
          </cell>
        </row>
        <row r="1122">
          <cell r="I1122" t="str">
            <v>6103-Melber</v>
          </cell>
          <cell r="R1122" t="str">
            <v>630 Squirrel</v>
          </cell>
        </row>
        <row r="1123">
          <cell r="I1123" t="str">
            <v>4024-Husbands Rd</v>
          </cell>
          <cell r="R1123" t="str">
            <v>630 Squirrel</v>
          </cell>
        </row>
        <row r="1124">
          <cell r="I1124" t="str">
            <v>4302-Calvert Heights</v>
          </cell>
          <cell r="R1124" t="str">
            <v>630 Squirrel</v>
          </cell>
        </row>
        <row r="1125">
          <cell r="I1125" t="str">
            <v>6601-Draffenville</v>
          </cell>
          <cell r="R1125" t="str">
            <v>999 Cause unknown</v>
          </cell>
        </row>
        <row r="1126">
          <cell r="I1126" t="str">
            <v>6104-Pottsville</v>
          </cell>
          <cell r="R1126" t="str">
            <v>360 Other equipment installation/design</v>
          </cell>
        </row>
        <row r="1127">
          <cell r="I1127" t="str">
            <v>5002-Old US 45</v>
          </cell>
          <cell r="R1127" t="str">
            <v>630 Squirrel</v>
          </cell>
        </row>
        <row r="1128">
          <cell r="I1128" t="str">
            <v>6101-Lowes</v>
          </cell>
          <cell r="R1128" t="str">
            <v>710 Motor vehicle</v>
          </cell>
        </row>
        <row r="1129">
          <cell r="I1129" t="str">
            <v>3104-Ledbetter</v>
          </cell>
          <cell r="R1129" t="str">
            <v>100 Construction</v>
          </cell>
        </row>
        <row r="1130">
          <cell r="I1130" t="str">
            <v>3102-US 60 East</v>
          </cell>
          <cell r="R1130" t="str">
            <v>110 Maintenance</v>
          </cell>
        </row>
        <row r="1131">
          <cell r="I1131" t="str">
            <v>6103-Melber</v>
          </cell>
          <cell r="R1131" t="str">
            <v>800 Other</v>
          </cell>
        </row>
        <row r="1132">
          <cell r="I1132" t="str">
            <v>5101-Symsonia</v>
          </cell>
          <cell r="R1132" t="str">
            <v>800 Other</v>
          </cell>
        </row>
        <row r="1133">
          <cell r="I1133" t="str">
            <v>2602-Oscar</v>
          </cell>
          <cell r="R1133" t="str">
            <v>999 Cause unknown</v>
          </cell>
        </row>
        <row r="1134">
          <cell r="I1134" t="str">
            <v>3104-Ledbetter</v>
          </cell>
          <cell r="R1134" t="str">
            <v>100 Construction</v>
          </cell>
        </row>
        <row r="1135">
          <cell r="I1135" t="str">
            <v>3204-Mitchell Store</v>
          </cell>
          <cell r="R1135" t="str">
            <v>999 Cause unknown</v>
          </cell>
        </row>
        <row r="1136">
          <cell r="I1136" t="str">
            <v>7802-Possum Trot</v>
          </cell>
          <cell r="R1136" t="str">
            <v>630 Squirrel</v>
          </cell>
        </row>
        <row r="1137">
          <cell r="I1137" t="str">
            <v>3102-US 60 East</v>
          </cell>
          <cell r="R1137" t="str">
            <v>110 Maintenance</v>
          </cell>
        </row>
        <row r="1138">
          <cell r="I1138" t="str">
            <v>7602-Smithland</v>
          </cell>
          <cell r="R1138" t="str">
            <v>630 Squirrel</v>
          </cell>
        </row>
        <row r="1139">
          <cell r="I1139" t="str">
            <v>7401-Olivet Ch Rd</v>
          </cell>
          <cell r="R1139" t="str">
            <v>100 Construction</v>
          </cell>
        </row>
        <row r="1140">
          <cell r="I1140" t="str">
            <v>3104-Ledbetter</v>
          </cell>
          <cell r="R1140" t="str">
            <v>100 Construction</v>
          </cell>
        </row>
        <row r="1141">
          <cell r="I1141" t="str">
            <v>2902-Carneal Rd</v>
          </cell>
          <cell r="R1141" t="str">
            <v>100 Construction</v>
          </cell>
        </row>
        <row r="1142">
          <cell r="I1142" t="str">
            <v>3102-US 60 East</v>
          </cell>
          <cell r="R1142" t="str">
            <v>100 Construction</v>
          </cell>
        </row>
        <row r="1143">
          <cell r="I1143" t="str">
            <v>2902-Carneal Rd</v>
          </cell>
          <cell r="R1143" t="str">
            <v>100 Construction</v>
          </cell>
        </row>
        <row r="1144">
          <cell r="I1144" t="str">
            <v>3104-Ledbetter</v>
          </cell>
          <cell r="R1144" t="str">
            <v>100 Construction</v>
          </cell>
        </row>
        <row r="1145">
          <cell r="I1145" t="str">
            <v>3104-Ledbetter</v>
          </cell>
          <cell r="R1145" t="str">
            <v>110 Maintenance</v>
          </cell>
        </row>
        <row r="1146">
          <cell r="I1146" t="str">
            <v>1405-Smithland</v>
          </cell>
          <cell r="R1146" t="str">
            <v>999 Cause unknown</v>
          </cell>
        </row>
        <row r="1147">
          <cell r="I1147" t="str">
            <v>4702-US 286 East Gage</v>
          </cell>
          <cell r="R1147" t="str">
            <v>800 Other</v>
          </cell>
        </row>
        <row r="1148">
          <cell r="I1148" t="str">
            <v>7604-Pelican GR #1</v>
          </cell>
          <cell r="R1148" t="str">
            <v>800 Other</v>
          </cell>
        </row>
        <row r="1149">
          <cell r="I1149" t="str">
            <v>4704-Wickliffe</v>
          </cell>
          <cell r="R1149" t="str">
            <v>420 Tree growth</v>
          </cell>
        </row>
        <row r="1150">
          <cell r="I1150" t="str">
            <v>5102-McNeil Lane</v>
          </cell>
          <cell r="R1150" t="str">
            <v>999 Cause unknown</v>
          </cell>
        </row>
        <row r="1151">
          <cell r="I1151" t="str">
            <v>5001-Browns Plating</v>
          </cell>
          <cell r="R1151" t="str">
            <v>630 Squirrel</v>
          </cell>
        </row>
        <row r="1152">
          <cell r="I1152" t="str">
            <v>7602-Smithland</v>
          </cell>
          <cell r="R1152" t="str">
            <v>999 Cause unknown</v>
          </cell>
        </row>
        <row r="1153">
          <cell r="I1153" t="str">
            <v>7703-Walmart</v>
          </cell>
          <cell r="R1153" t="str">
            <v>630 Squirrel</v>
          </cell>
        </row>
        <row r="1154">
          <cell r="I1154" t="str">
            <v>7602-Smithland</v>
          </cell>
          <cell r="R1154" t="str">
            <v>630 Squirrel</v>
          </cell>
        </row>
        <row r="1155">
          <cell r="I1155" t="str">
            <v>7703-Walmart</v>
          </cell>
          <cell r="R1155" t="str">
            <v>630 Squirrel</v>
          </cell>
        </row>
        <row r="1156">
          <cell r="I1156" t="str">
            <v>7802-Possum Trot</v>
          </cell>
          <cell r="R1156" t="str">
            <v>630 Squirrel</v>
          </cell>
        </row>
        <row r="1157">
          <cell r="I1157" t="str">
            <v>1404-Salem</v>
          </cell>
          <cell r="R1157" t="str">
            <v>110 Maintenance</v>
          </cell>
        </row>
        <row r="1158">
          <cell r="I1158" t="str">
            <v>3102-US 60 East</v>
          </cell>
          <cell r="R1158" t="str">
            <v>110 Maintenance</v>
          </cell>
        </row>
        <row r="1159">
          <cell r="I1159" t="str">
            <v>5003-Clinton Rd</v>
          </cell>
          <cell r="R1159" t="str">
            <v>999 Cause unknown</v>
          </cell>
        </row>
        <row r="1160">
          <cell r="I1160" t="str">
            <v>7924-Express</v>
          </cell>
          <cell r="R1160" t="str">
            <v>430 Tree failure from overhang or dead tree without ice/snow</v>
          </cell>
        </row>
        <row r="1161">
          <cell r="I1161" t="str">
            <v>2803-Kelley Rd</v>
          </cell>
          <cell r="R1161" t="str">
            <v>110 Maintenance</v>
          </cell>
        </row>
        <row r="1162">
          <cell r="I1162" t="str">
            <v>5002-Old US 45</v>
          </cell>
          <cell r="R1162" t="str">
            <v>630 Squirrel</v>
          </cell>
        </row>
        <row r="1163">
          <cell r="I1163" t="str">
            <v>3901-Airport</v>
          </cell>
          <cell r="R1163" t="str">
            <v>630 Squirrel</v>
          </cell>
        </row>
        <row r="1164">
          <cell r="I1164" t="str">
            <v>5101-Symsonia</v>
          </cell>
          <cell r="R1164" t="str">
            <v>800 Other</v>
          </cell>
        </row>
        <row r="1165">
          <cell r="I1165" t="str">
            <v>5102-McNeil Lane</v>
          </cell>
          <cell r="R1165" t="str">
            <v>800 Other</v>
          </cell>
        </row>
        <row r="1166">
          <cell r="I1166" t="str">
            <v>3904-Roy Lee Rd</v>
          </cell>
          <cell r="R1166" t="str">
            <v>800 Other</v>
          </cell>
        </row>
        <row r="1167">
          <cell r="I1167" t="str">
            <v>3202-Tiline</v>
          </cell>
          <cell r="R1167" t="str">
            <v>800 Other</v>
          </cell>
        </row>
        <row r="1168">
          <cell r="I1168" t="str">
            <v>3204-Mitchell Store</v>
          </cell>
          <cell r="R1168" t="str">
            <v>800 Other</v>
          </cell>
        </row>
        <row r="1169">
          <cell r="I1169" t="str">
            <v>5002-Old US 45</v>
          </cell>
          <cell r="R1169" t="str">
            <v>999 Cause unknown</v>
          </cell>
        </row>
        <row r="1170">
          <cell r="I1170" t="str">
            <v>7914-Maxon Rd</v>
          </cell>
          <cell r="R1170" t="str">
            <v>430 Tree failure from overhang or dead tree without ice/snow</v>
          </cell>
        </row>
        <row r="1171">
          <cell r="I1171" t="str">
            <v>7802-Possum Trot</v>
          </cell>
          <cell r="R1171" t="str">
            <v>999 Cause unknown</v>
          </cell>
        </row>
        <row r="1172">
          <cell r="I1172" t="str">
            <v>4201-Proform</v>
          </cell>
          <cell r="R1172" t="str">
            <v>110 Maintenance</v>
          </cell>
        </row>
        <row r="1173">
          <cell r="I1173" t="str">
            <v>7702-Hansen Rd</v>
          </cell>
          <cell r="R1173" t="str">
            <v>630 Squirrel</v>
          </cell>
        </row>
        <row r="1174">
          <cell r="I1174" t="str">
            <v>4902-Lovelaceville</v>
          </cell>
          <cell r="R1174" t="str">
            <v>430 Tree failure from overhang or dead tree without ice/snow</v>
          </cell>
        </row>
        <row r="1175">
          <cell r="I1175" t="str">
            <v>6601-Draffenville</v>
          </cell>
          <cell r="R1175" t="str">
            <v>760 Switching error or caused by construction or maintenance</v>
          </cell>
        </row>
        <row r="1176">
          <cell r="I1176" t="str">
            <v>4504-Kinder Morgan 1</v>
          </cell>
          <cell r="R1176" t="str">
            <v>999 Cause unknown</v>
          </cell>
        </row>
        <row r="1177">
          <cell r="I1177" t="str">
            <v>4504-Kinder Morgan 1</v>
          </cell>
          <cell r="R1177" t="str">
            <v>999 Cause unknown</v>
          </cell>
        </row>
        <row r="1178">
          <cell r="I1178" t="str">
            <v>4504-Kinder Morgan 1</v>
          </cell>
          <cell r="R1178" t="str">
            <v>999 Cause unknown</v>
          </cell>
        </row>
        <row r="1179">
          <cell r="I1179" t="str">
            <v>2601-Damrons</v>
          </cell>
          <cell r="R1179" t="str">
            <v>999 Cause unknown</v>
          </cell>
        </row>
        <row r="1180">
          <cell r="I1180" t="str">
            <v>3104-Ledbetter</v>
          </cell>
          <cell r="R1180" t="str">
            <v>110 Maintenance</v>
          </cell>
        </row>
        <row r="1181">
          <cell r="I1181" t="str">
            <v>1902-Ragland</v>
          </cell>
          <cell r="R1181" t="str">
            <v>999 Cause unknown</v>
          </cell>
        </row>
        <row r="1182">
          <cell r="I1182" t="str">
            <v>2802-Woodville Rd</v>
          </cell>
          <cell r="R1182" t="str">
            <v>999 Cause unknown</v>
          </cell>
        </row>
        <row r="1183">
          <cell r="I1183" t="str">
            <v>5002-Old US 45</v>
          </cell>
          <cell r="R1183" t="str">
            <v>800 Other</v>
          </cell>
        </row>
        <row r="1184">
          <cell r="I1184" t="str">
            <v>7605-Averitt GR #2</v>
          </cell>
          <cell r="R1184" t="str">
            <v>999 Cause unknown</v>
          </cell>
        </row>
        <row r="1185">
          <cell r="I1185" t="str">
            <v>4303-Gilbertsville</v>
          </cell>
          <cell r="R1185" t="str">
            <v>800 Other</v>
          </cell>
        </row>
        <row r="1186">
          <cell r="I1186" t="str">
            <v>7702-Hansen Rd</v>
          </cell>
          <cell r="R1186" t="str">
            <v>100 Construction</v>
          </cell>
        </row>
        <row r="1187">
          <cell r="I1187" t="str">
            <v>7601-Iuka</v>
          </cell>
          <cell r="R1187" t="str">
            <v>999 Cause unknown</v>
          </cell>
        </row>
        <row r="1188">
          <cell r="I1188" t="str">
            <v>4204-Sharpe</v>
          </cell>
          <cell r="R1188" t="str">
            <v>630 Squirrel</v>
          </cell>
        </row>
        <row r="1189">
          <cell r="I1189" t="str">
            <v>7605-Averitt GR #2</v>
          </cell>
          <cell r="R1189" t="str">
            <v>630 Squirrel</v>
          </cell>
        </row>
        <row r="1190">
          <cell r="I1190" t="str">
            <v>4705-Slater</v>
          </cell>
          <cell r="R1190" t="str">
            <v>800 Other</v>
          </cell>
        </row>
        <row r="1191">
          <cell r="I1191" t="str">
            <v>1404-Salem</v>
          </cell>
          <cell r="R1191" t="str">
            <v>800 Other</v>
          </cell>
        </row>
        <row r="1192">
          <cell r="I1192" t="str">
            <v>3901-Airport</v>
          </cell>
          <cell r="R1192" t="str">
            <v>800 Other</v>
          </cell>
        </row>
        <row r="1193">
          <cell r="I1193" t="str">
            <v>4024-Husbands Rd</v>
          </cell>
          <cell r="R1193" t="str">
            <v>999 Cause unknown</v>
          </cell>
        </row>
        <row r="1194">
          <cell r="I1194" t="str">
            <v>3104-Ledbetter</v>
          </cell>
          <cell r="R1194" t="str">
            <v>110 Maintenance</v>
          </cell>
        </row>
        <row r="1195">
          <cell r="I1195" t="str">
            <v>5003-Clinton Rd</v>
          </cell>
          <cell r="R1195" t="str">
            <v>999 Cause unknown</v>
          </cell>
        </row>
        <row r="1196">
          <cell r="I1196" t="str">
            <v>3104-Ledbetter</v>
          </cell>
          <cell r="R1196" t="str">
            <v>630 Squirrel</v>
          </cell>
        </row>
        <row r="1197">
          <cell r="I1197" t="str">
            <v>3102-US 60 East</v>
          </cell>
          <cell r="R1197" t="str">
            <v>100 Construction</v>
          </cell>
        </row>
        <row r="1198">
          <cell r="I1198" t="str">
            <v>2802-Woodville Rd</v>
          </cell>
          <cell r="R1198" t="str">
            <v>630 Squirrel</v>
          </cell>
        </row>
        <row r="1199">
          <cell r="I1199" t="str">
            <v>4034-Lydon Rd</v>
          </cell>
          <cell r="R1199" t="str">
            <v>430 Tree failure from overhang or dead tree without ice/snow</v>
          </cell>
        </row>
        <row r="1200">
          <cell r="I1200" t="str">
            <v>4034-Lydon Rd</v>
          </cell>
          <cell r="R1200" t="str">
            <v>430 Tree failure from overhang or dead tree without ice/snow</v>
          </cell>
        </row>
        <row r="1201">
          <cell r="I1201" t="str">
            <v>4034-Lydon Rd</v>
          </cell>
          <cell r="R1201" t="str">
            <v>430 Tree failure from overhang or dead tree without ice/snow</v>
          </cell>
        </row>
        <row r="1202">
          <cell r="I1202" t="str">
            <v>4034-Lydon Rd</v>
          </cell>
          <cell r="R1202" t="str">
            <v>430 Tree failure from overhang or dead tree without ice/snow</v>
          </cell>
        </row>
        <row r="1203">
          <cell r="I1203" t="str">
            <v>4034-Lydon Rd</v>
          </cell>
          <cell r="R1203" t="str">
            <v>430 Tree failure from overhang or dead tree without ice/snow</v>
          </cell>
        </row>
        <row r="1204">
          <cell r="I1204" t="str">
            <v>4034-Lydon Rd</v>
          </cell>
          <cell r="R1204" t="str">
            <v>430 Tree failure from overhang or dead tree without ice/snow</v>
          </cell>
        </row>
        <row r="1205">
          <cell r="I1205" t="str">
            <v>4034-Lydon Rd</v>
          </cell>
          <cell r="R1205" t="str">
            <v>430 Tree failure from overhang or dead tree without ice/snow</v>
          </cell>
        </row>
        <row r="1206">
          <cell r="I1206" t="str">
            <v>4034-Lydon Rd</v>
          </cell>
          <cell r="R1206" t="str">
            <v>430 Tree failure from overhang or dead tree without ice/snow</v>
          </cell>
        </row>
        <row r="1207">
          <cell r="I1207" t="str">
            <v>4034-Lydon Rd</v>
          </cell>
          <cell r="R1207" t="str">
            <v>430 Tree failure from overhang or dead tree without ice/snow</v>
          </cell>
        </row>
        <row r="1208">
          <cell r="I1208" t="str">
            <v>4034-Lydon Rd</v>
          </cell>
          <cell r="R1208" t="str">
            <v>430 Tree failure from overhang or dead tree without ice/snow</v>
          </cell>
        </row>
        <row r="1209">
          <cell r="I1209" t="str">
            <v>4034-Lydon Rd</v>
          </cell>
          <cell r="R1209" t="str">
            <v>430 Tree failure from overhang or dead tree without ice/snow</v>
          </cell>
        </row>
        <row r="1210">
          <cell r="I1210" t="str">
            <v>4034-Lydon Rd</v>
          </cell>
          <cell r="R1210" t="str">
            <v>430 Tree failure from overhang or dead tree without ice/snow</v>
          </cell>
        </row>
        <row r="1211">
          <cell r="I1211" t="str">
            <v>4034-Lydon Rd</v>
          </cell>
          <cell r="R1211" t="str">
            <v>430 Tree failure from overhang or dead tree without ice/snow</v>
          </cell>
        </row>
        <row r="1212">
          <cell r="I1212" t="str">
            <v>4034-Lydon Rd</v>
          </cell>
          <cell r="R1212" t="str">
            <v>430 Tree failure from overhang or dead tree without ice/snow</v>
          </cell>
        </row>
        <row r="1213">
          <cell r="I1213" t="str">
            <v>4034-Lydon Rd</v>
          </cell>
          <cell r="R1213" t="str">
            <v>430 Tree failure from overhang or dead tree without ice/snow</v>
          </cell>
        </row>
        <row r="1214">
          <cell r="I1214" t="str">
            <v>4034-Lydon Rd</v>
          </cell>
          <cell r="R1214" t="str">
            <v>430 Tree failure from overhang or dead tree without ice/snow</v>
          </cell>
        </row>
        <row r="1215">
          <cell r="I1215" t="str">
            <v>4034-Lydon Rd</v>
          </cell>
          <cell r="R1215" t="str">
            <v>430 Tree failure from overhang or dead tree without ice/snow</v>
          </cell>
        </row>
        <row r="1216">
          <cell r="I1216" t="str">
            <v>4034-Lydon Rd</v>
          </cell>
          <cell r="R1216" t="str">
            <v>430 Tree failure from overhang or dead tree without ice/snow</v>
          </cell>
        </row>
        <row r="1217">
          <cell r="I1217" t="str">
            <v>4034-Lydon Rd</v>
          </cell>
          <cell r="R1217" t="str">
            <v>430 Tree failure from overhang or dead tree without ice/snow</v>
          </cell>
        </row>
        <row r="1218">
          <cell r="I1218" t="str">
            <v>4034-Lydon Rd</v>
          </cell>
          <cell r="R1218" t="str">
            <v>430 Tree failure from overhang or dead tree without ice/snow</v>
          </cell>
        </row>
        <row r="1219">
          <cell r="I1219" t="str">
            <v>4034-Lydon Rd</v>
          </cell>
          <cell r="R1219" t="str">
            <v>430 Tree failure from overhang or dead tree without ice/snow</v>
          </cell>
        </row>
        <row r="1220">
          <cell r="I1220" t="str">
            <v>4034-Lydon Rd</v>
          </cell>
          <cell r="R1220" t="str">
            <v>430 Tree failure from overhang or dead tree without ice/snow</v>
          </cell>
        </row>
        <row r="1221">
          <cell r="I1221" t="str">
            <v>4034-Lydon Rd</v>
          </cell>
          <cell r="R1221" t="str">
            <v>430 Tree failure from overhang or dead tree without ice/snow</v>
          </cell>
        </row>
        <row r="1222">
          <cell r="I1222" t="str">
            <v>4034-Lydon Rd</v>
          </cell>
          <cell r="R1222" t="str">
            <v>430 Tree failure from overhang or dead tree without ice/snow</v>
          </cell>
        </row>
        <row r="1223">
          <cell r="I1223" t="str">
            <v>4034-Lydon Rd</v>
          </cell>
          <cell r="R1223" t="str">
            <v>430 Tree failure from overhang or dead tree without ice/snow</v>
          </cell>
        </row>
        <row r="1224">
          <cell r="I1224" t="str">
            <v>4034-Lydon Rd</v>
          </cell>
          <cell r="R1224" t="str">
            <v>430 Tree failure from overhang or dead tree without ice/snow</v>
          </cell>
        </row>
        <row r="1225">
          <cell r="I1225" t="str">
            <v>4034-Lydon Rd</v>
          </cell>
          <cell r="R1225" t="str">
            <v>430 Tree failure from overhang or dead tree without ice/snow</v>
          </cell>
        </row>
        <row r="1226">
          <cell r="I1226" t="str">
            <v>4034-Lydon Rd</v>
          </cell>
          <cell r="R1226" t="str">
            <v>430 Tree failure from overhang or dead tree without ice/snow</v>
          </cell>
        </row>
        <row r="1227">
          <cell r="I1227" t="str">
            <v>5101-Symsonia</v>
          </cell>
          <cell r="R1227" t="str">
            <v>715 Farming Equipment</v>
          </cell>
        </row>
        <row r="1228">
          <cell r="I1228" t="str">
            <v>3104-Ledbetter</v>
          </cell>
          <cell r="R1228" t="str">
            <v>100 Construction</v>
          </cell>
        </row>
        <row r="1229">
          <cell r="I1229" t="str">
            <v>4704-Wickliffe</v>
          </cell>
          <cell r="R1229" t="str">
            <v>999 Cause unknown</v>
          </cell>
        </row>
        <row r="1230">
          <cell r="I1230" t="str">
            <v>3201-Smithland</v>
          </cell>
          <cell r="R1230" t="str">
            <v>999 Cause unknown</v>
          </cell>
        </row>
        <row r="1231">
          <cell r="I1231" t="str">
            <v>2901-High Point</v>
          </cell>
          <cell r="R1231" t="str">
            <v>300 Material or equipment fault/failure</v>
          </cell>
        </row>
        <row r="1232">
          <cell r="I1232" t="str">
            <v>5001-Browns Plating</v>
          </cell>
          <cell r="R1232" t="str">
            <v>710 Motor vehicle</v>
          </cell>
        </row>
        <row r="1233">
          <cell r="I1233" t="str">
            <v>7914-Maxon Rd</v>
          </cell>
          <cell r="R1233" t="str">
            <v>430 Tree failure from overhang or dead tree without ice/snow</v>
          </cell>
        </row>
        <row r="1234">
          <cell r="I1234" t="str">
            <v>5102-McNeil Lane</v>
          </cell>
          <cell r="R1234" t="str">
            <v>999 Cause unknown</v>
          </cell>
        </row>
        <row r="1235">
          <cell r="I1235" t="str">
            <v>4902-Lovelaceville</v>
          </cell>
          <cell r="R1235" t="str">
            <v>999 Cause unknown</v>
          </cell>
        </row>
        <row r="1236">
          <cell r="I1236" t="str">
            <v>5003-Clinton Rd</v>
          </cell>
          <cell r="R1236" t="str">
            <v>999 Cause unknown</v>
          </cell>
        </row>
        <row r="1237">
          <cell r="I1237" t="str">
            <v>4044-Clarkline Rd</v>
          </cell>
          <cell r="R1237" t="str">
            <v>999 Cause unknown</v>
          </cell>
        </row>
        <row r="1238">
          <cell r="I1238" t="str">
            <v>3102-US 60 East</v>
          </cell>
          <cell r="R1238" t="str">
            <v>590 Weather, other</v>
          </cell>
        </row>
        <row r="1239">
          <cell r="I1239" t="str">
            <v>3901-Airport</v>
          </cell>
          <cell r="R1239" t="str">
            <v>999 Cause unknown</v>
          </cell>
        </row>
        <row r="1240">
          <cell r="I1240" t="str">
            <v>5002-Old US 45</v>
          </cell>
          <cell r="R1240" t="str">
            <v>800 Other</v>
          </cell>
        </row>
        <row r="1241">
          <cell r="I1241" t="str">
            <v>7601-Iuka</v>
          </cell>
          <cell r="R1241" t="str">
            <v>800 Other</v>
          </cell>
        </row>
        <row r="1242">
          <cell r="I1242" t="str">
            <v>7802-Possum Trot</v>
          </cell>
          <cell r="R1242" t="str">
            <v>800 Other</v>
          </cell>
        </row>
        <row r="1243">
          <cell r="I1243" t="str">
            <v>0501-Hampton South</v>
          </cell>
          <cell r="R1243" t="str">
            <v>999 Cause unknown</v>
          </cell>
        </row>
        <row r="1244">
          <cell r="I1244" t="str">
            <v>7702-Hansen Rd</v>
          </cell>
          <cell r="R1244" t="str">
            <v>800 Other</v>
          </cell>
        </row>
        <row r="1245">
          <cell r="I1245" t="str">
            <v>2902-Carneal Rd</v>
          </cell>
          <cell r="R1245" t="str">
            <v>999 Cause unknown</v>
          </cell>
        </row>
        <row r="1246">
          <cell r="I1246" t="str">
            <v>7601-Iuka</v>
          </cell>
          <cell r="R1246" t="str">
            <v>999 Cause unknown</v>
          </cell>
        </row>
        <row r="1247">
          <cell r="I1247" t="str">
            <v>1502-Pinckneyville</v>
          </cell>
          <cell r="R1247" t="str">
            <v>500 Lightning</v>
          </cell>
        </row>
        <row r="1248">
          <cell r="I1248" t="str">
            <v>3104-Ledbetter</v>
          </cell>
          <cell r="R1248" t="str">
            <v>110 Maintenance</v>
          </cell>
        </row>
        <row r="1249">
          <cell r="I1249" t="str">
            <v>5403-Palma</v>
          </cell>
          <cell r="R1249" t="str">
            <v>300 Material or equipment fault/failure</v>
          </cell>
        </row>
        <row r="1250">
          <cell r="I1250" t="str">
            <v>4703-Blandville</v>
          </cell>
          <cell r="R1250" t="str">
            <v>999 Cause unknown</v>
          </cell>
        </row>
        <row r="1251">
          <cell r="I1251" t="str">
            <v>7805-Industrial Loop</v>
          </cell>
          <cell r="R1251" t="str">
            <v>999 Cause unknown</v>
          </cell>
        </row>
        <row r="1252">
          <cell r="I1252" t="str">
            <v>7805-Industrial Loop</v>
          </cell>
          <cell r="R1252" t="str">
            <v>999 Cause unknown</v>
          </cell>
        </row>
        <row r="1253">
          <cell r="I1253" t="str">
            <v>7805-Industrial Loop</v>
          </cell>
          <cell r="R1253" t="str">
            <v>999 Cause unknown</v>
          </cell>
        </row>
        <row r="1254">
          <cell r="I1254" t="str">
            <v>7805-Industrial Loop</v>
          </cell>
          <cell r="R1254" t="str">
            <v>999 Cause unknown</v>
          </cell>
        </row>
        <row r="1255">
          <cell r="I1255" t="str">
            <v>7805-Industrial Loop</v>
          </cell>
          <cell r="R1255" t="str">
            <v>999 Cause unknown</v>
          </cell>
        </row>
        <row r="1256">
          <cell r="I1256" t="str">
            <v>2801-Hobbs Rd</v>
          </cell>
          <cell r="R1256" t="str">
            <v>190 Other planned</v>
          </cell>
        </row>
        <row r="1257">
          <cell r="I1257" t="str">
            <v>2801-Hobbs Rd</v>
          </cell>
          <cell r="R1257" t="str">
            <v>110 Maintenance</v>
          </cell>
        </row>
        <row r="1258">
          <cell r="I1258" t="str">
            <v>6103-Melber</v>
          </cell>
          <cell r="R1258" t="str">
            <v>110 Maintenance</v>
          </cell>
        </row>
        <row r="1259">
          <cell r="I1259" t="str">
            <v>4704-Wickliffe</v>
          </cell>
          <cell r="R1259" t="str">
            <v>300 Material or equipment fault/failure</v>
          </cell>
        </row>
        <row r="1260">
          <cell r="I1260" t="str">
            <v>4204-Sharpe</v>
          </cell>
          <cell r="R1260" t="str">
            <v>300 Material or equipment fault/failure</v>
          </cell>
        </row>
        <row r="1261">
          <cell r="I1261" t="str">
            <v>7402-Highland Ch Rd</v>
          </cell>
          <cell r="R1261" t="str">
            <v>430 Tree failure from overhang or dead tree without ice/snow</v>
          </cell>
        </row>
        <row r="1262">
          <cell r="I1262" t="str">
            <v>5101-Symsonia</v>
          </cell>
          <cell r="R1262" t="str">
            <v>430 Tree failure from overhang or dead tree without ice/snow</v>
          </cell>
        </row>
        <row r="1263">
          <cell r="I1263" t="str">
            <v>0501-Hampton South</v>
          </cell>
          <cell r="R1263" t="str">
            <v>540 Storm</v>
          </cell>
        </row>
        <row r="1264">
          <cell r="I1264" t="str">
            <v>3202-Tiline</v>
          </cell>
          <cell r="R1264" t="str">
            <v>999 Cause unknown</v>
          </cell>
        </row>
        <row r="1265">
          <cell r="I1265" t="str">
            <v>5002-Old US 45</v>
          </cell>
          <cell r="R1265" t="str">
            <v>630 Squirrel</v>
          </cell>
        </row>
        <row r="1266">
          <cell r="I1266" t="str">
            <v>4903-Cunningham</v>
          </cell>
          <cell r="R1266" t="str">
            <v>999 Cause unknown</v>
          </cell>
        </row>
        <row r="1267">
          <cell r="I1267" t="str">
            <v>3102-US 60 East</v>
          </cell>
          <cell r="R1267" t="str">
            <v>430 Tree failure from overhang or dead tree without ice/snow</v>
          </cell>
        </row>
        <row r="1268">
          <cell r="I1268" t="str">
            <v>5104-Freemont</v>
          </cell>
          <cell r="R1268" t="str">
            <v>110 Maintenance</v>
          </cell>
        </row>
        <row r="1269">
          <cell r="I1269" t="str">
            <v>7402-Highland Ch Rd</v>
          </cell>
          <cell r="R1269" t="str">
            <v>800 Other</v>
          </cell>
        </row>
        <row r="1270">
          <cell r="I1270" t="str">
            <v>7402-Highland Ch Rd</v>
          </cell>
          <cell r="R1270" t="str">
            <v>800 Other</v>
          </cell>
        </row>
        <row r="1271">
          <cell r="I1271" t="str">
            <v>7402-Highland Ch Rd</v>
          </cell>
          <cell r="R1271" t="str">
            <v>800 Other</v>
          </cell>
        </row>
        <row r="1272">
          <cell r="I1272" t="str">
            <v>7402-Highland Ch Rd</v>
          </cell>
          <cell r="R1272" t="str">
            <v>800 Other</v>
          </cell>
        </row>
        <row r="1273">
          <cell r="I1273" t="str">
            <v>7402-Highland Ch Rd</v>
          </cell>
          <cell r="R1273" t="str">
            <v>800 Other</v>
          </cell>
        </row>
        <row r="1274">
          <cell r="I1274" t="str">
            <v>7402-Highland Ch Rd</v>
          </cell>
          <cell r="R1274" t="str">
            <v>800 Other</v>
          </cell>
        </row>
        <row r="1275">
          <cell r="I1275" t="str">
            <v>7402-Highland Ch Rd</v>
          </cell>
          <cell r="R1275" t="str">
            <v>800 Other</v>
          </cell>
        </row>
        <row r="1276">
          <cell r="I1276" t="str">
            <v>7402-Highland Ch Rd</v>
          </cell>
          <cell r="R1276" t="str">
            <v>800 Other</v>
          </cell>
        </row>
        <row r="1277">
          <cell r="I1277" t="str">
            <v>7402-Highland Ch Rd</v>
          </cell>
          <cell r="R1277" t="str">
            <v>800 Other</v>
          </cell>
        </row>
        <row r="1278">
          <cell r="I1278" t="str">
            <v>7402-Highland Ch Rd</v>
          </cell>
          <cell r="R1278" t="str">
            <v>800 Other</v>
          </cell>
        </row>
        <row r="1279">
          <cell r="I1279" t="str">
            <v>7402-Highland Ch Rd</v>
          </cell>
          <cell r="R1279" t="str">
            <v>800 Other</v>
          </cell>
        </row>
        <row r="1280">
          <cell r="I1280" t="str">
            <v>7402-Highland Ch Rd</v>
          </cell>
          <cell r="R1280" t="str">
            <v>800 Other</v>
          </cell>
        </row>
        <row r="1281">
          <cell r="I1281" t="str">
            <v>7402-Highland Ch Rd</v>
          </cell>
          <cell r="R1281" t="str">
            <v>800 Other</v>
          </cell>
        </row>
        <row r="1282">
          <cell r="I1282" t="str">
            <v>7402-Highland Ch Rd</v>
          </cell>
          <cell r="R1282" t="str">
            <v>800 Other</v>
          </cell>
        </row>
        <row r="1283">
          <cell r="I1283" t="str">
            <v>7402-Highland Ch Rd</v>
          </cell>
          <cell r="R1283" t="str">
            <v>800 Other</v>
          </cell>
        </row>
        <row r="1284">
          <cell r="I1284" t="str">
            <v>7402-Highland Ch Rd</v>
          </cell>
          <cell r="R1284" t="str">
            <v>800 Other</v>
          </cell>
        </row>
        <row r="1285">
          <cell r="I1285" t="str">
            <v>7402-Highland Ch Rd</v>
          </cell>
          <cell r="R1285" t="str">
            <v>800 Other</v>
          </cell>
        </row>
        <row r="1286">
          <cell r="I1286" t="str">
            <v>7402-Highland Ch Rd</v>
          </cell>
          <cell r="R1286" t="str">
            <v>800 Other</v>
          </cell>
        </row>
        <row r="1287">
          <cell r="I1287" t="str">
            <v>4701-Hinkleville</v>
          </cell>
          <cell r="R1287" t="str">
            <v>999 Cause unknown</v>
          </cell>
        </row>
      </sheetData>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scott.ribble@jpenergy.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kristy.reed@jpenergy.com"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cott.ribble@jpenergy.com"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scott.ribble@jpenergy.com"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scott.ribble@jpenergy.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5996B-7099-40BB-B161-B5E5EBA2849D}">
  <dimension ref="A1:I14"/>
  <sheetViews>
    <sheetView tabSelected="1" workbookViewId="0">
      <selection activeCell="B19" sqref="B19"/>
    </sheetView>
  </sheetViews>
  <sheetFormatPr defaultRowHeight="15" x14ac:dyDescent="0.25"/>
  <cols>
    <col min="7" max="7" width="14.5703125" customWidth="1"/>
    <col min="8" max="8" width="24.7109375" customWidth="1"/>
    <col min="9" max="9" width="25.140625" customWidth="1"/>
  </cols>
  <sheetData>
    <row r="1" spans="1:9" x14ac:dyDescent="0.25">
      <c r="A1" s="101" t="s">
        <v>579</v>
      </c>
      <c r="B1" s="101"/>
      <c r="C1" s="101"/>
      <c r="D1" s="101"/>
      <c r="E1" s="101"/>
    </row>
    <row r="2" spans="1:9" x14ac:dyDescent="0.25">
      <c r="A2" s="102"/>
      <c r="B2" s="100" t="s">
        <v>295</v>
      </c>
      <c r="C2" s="100" t="s">
        <v>296</v>
      </c>
      <c r="D2" s="100" t="s">
        <v>577</v>
      </c>
      <c r="E2" s="100" t="s">
        <v>578</v>
      </c>
      <c r="G2" t="s">
        <v>580</v>
      </c>
      <c r="H2" t="s">
        <v>581</v>
      </c>
      <c r="I2" t="s">
        <v>582</v>
      </c>
    </row>
    <row r="3" spans="1:9" ht="17.25" x14ac:dyDescent="0.25">
      <c r="A3" s="100">
        <v>2016</v>
      </c>
      <c r="B3" s="98">
        <v>65.601699999999994</v>
      </c>
      <c r="C3" s="98">
        <v>0.68110000000000004</v>
      </c>
      <c r="D3" s="62" t="s">
        <v>589</v>
      </c>
      <c r="E3" s="99">
        <f>H3/I3</f>
        <v>96.317280869182184</v>
      </c>
      <c r="G3" s="44">
        <v>29689</v>
      </c>
      <c r="H3">
        <f>G3*B3</f>
        <v>1947648.8712999998</v>
      </c>
      <c r="I3">
        <f>G3*C3</f>
        <v>20221.177900000002</v>
      </c>
    </row>
    <row r="4" spans="1:9" ht="17.25" x14ac:dyDescent="0.25">
      <c r="A4" s="100">
        <v>2017</v>
      </c>
      <c r="B4" s="99">
        <v>121.105</v>
      </c>
      <c r="C4" s="99">
        <v>1.1000000000000001</v>
      </c>
      <c r="D4" s="62" t="s">
        <v>589</v>
      </c>
      <c r="E4" s="99">
        <f>H4/I4</f>
        <v>110.09545454545453</v>
      </c>
      <c r="G4" s="44">
        <v>29752</v>
      </c>
      <c r="H4">
        <f>G4*B4</f>
        <v>3603115.96</v>
      </c>
      <c r="I4">
        <f>G4*C4</f>
        <v>32727.200000000004</v>
      </c>
    </row>
    <row r="5" spans="1:9" ht="17.25" x14ac:dyDescent="0.25">
      <c r="A5" s="100">
        <v>2018</v>
      </c>
      <c r="B5" s="99">
        <v>122.816</v>
      </c>
      <c r="C5" s="99">
        <v>1.212</v>
      </c>
      <c r="D5" s="62" t="s">
        <v>590</v>
      </c>
      <c r="E5" s="99">
        <f t="shared" ref="E5:E11" si="0">H5/I5</f>
        <v>101.33333333333334</v>
      </c>
      <c r="G5" s="44">
        <v>29752</v>
      </c>
      <c r="H5">
        <f t="shared" ref="H5:H10" si="1">G5*B5</f>
        <v>3654021.6320000002</v>
      </c>
      <c r="I5">
        <f t="shared" ref="I5:I10" si="2">G5*C5</f>
        <v>36059.423999999999</v>
      </c>
    </row>
    <row r="6" spans="1:9" ht="17.25" x14ac:dyDescent="0.25">
      <c r="A6" s="100">
        <v>2019</v>
      </c>
      <c r="B6" s="99">
        <v>137.35599999999999</v>
      </c>
      <c r="C6" s="99">
        <v>1.5620000000000001</v>
      </c>
      <c r="D6" s="62" t="s">
        <v>590</v>
      </c>
      <c r="E6" s="99">
        <f t="shared" si="0"/>
        <v>87.935979513444295</v>
      </c>
      <c r="G6" s="44">
        <v>30044</v>
      </c>
      <c r="H6">
        <f t="shared" si="1"/>
        <v>4126723.6639999999</v>
      </c>
      <c r="I6">
        <f t="shared" si="2"/>
        <v>46928.728000000003</v>
      </c>
    </row>
    <row r="7" spans="1:9" ht="17.25" x14ac:dyDescent="0.25">
      <c r="A7" s="100">
        <v>2020</v>
      </c>
      <c r="B7" s="99">
        <v>93.058000000000007</v>
      </c>
      <c r="C7" s="99">
        <v>1.1850000000000001</v>
      </c>
      <c r="D7" s="62" t="s">
        <v>590</v>
      </c>
      <c r="E7" s="99">
        <f t="shared" si="0"/>
        <v>78.529957805907173</v>
      </c>
      <c r="G7" s="44">
        <v>30337</v>
      </c>
      <c r="H7">
        <f t="shared" si="1"/>
        <v>2823100.5460000001</v>
      </c>
      <c r="I7">
        <f t="shared" si="2"/>
        <v>35949.345000000001</v>
      </c>
    </row>
    <row r="8" spans="1:9" ht="17.25" x14ac:dyDescent="0.25">
      <c r="A8" s="100">
        <v>2021</v>
      </c>
      <c r="B8" s="99">
        <v>130.65299999999999</v>
      </c>
      <c r="C8" s="99">
        <v>1.4159999999999999</v>
      </c>
      <c r="D8" s="62" t="s">
        <v>590</v>
      </c>
      <c r="E8" s="99">
        <f t="shared" si="0"/>
        <v>92.269067796610173</v>
      </c>
      <c r="G8" s="44">
        <v>30417</v>
      </c>
      <c r="H8">
        <f t="shared" si="1"/>
        <v>3974072.3009999995</v>
      </c>
      <c r="I8">
        <f t="shared" si="2"/>
        <v>43070.471999999994</v>
      </c>
    </row>
    <row r="9" spans="1:9" ht="17.25" x14ac:dyDescent="0.25">
      <c r="A9" s="100">
        <v>2022</v>
      </c>
      <c r="B9" s="99">
        <v>134.37</v>
      </c>
      <c r="C9" s="99">
        <v>1.611</v>
      </c>
      <c r="D9" s="62" t="s">
        <v>590</v>
      </c>
      <c r="E9" s="99">
        <f t="shared" si="0"/>
        <v>83.407821229050285</v>
      </c>
      <c r="G9" s="44">
        <v>30506</v>
      </c>
      <c r="H9">
        <f t="shared" si="1"/>
        <v>4099091.22</v>
      </c>
      <c r="I9">
        <f t="shared" si="2"/>
        <v>49145.165999999997</v>
      </c>
    </row>
    <row r="10" spans="1:9" ht="17.25" x14ac:dyDescent="0.25">
      <c r="A10" s="100">
        <v>2023</v>
      </c>
      <c r="B10" s="99">
        <v>153.59</v>
      </c>
      <c r="C10" s="99">
        <v>1.6559999999999999</v>
      </c>
      <c r="D10" s="62" t="s">
        <v>590</v>
      </c>
      <c r="E10" s="99">
        <f t="shared" si="0"/>
        <v>92.747584541062807</v>
      </c>
      <c r="G10" s="44">
        <v>30586</v>
      </c>
      <c r="H10">
        <f t="shared" si="1"/>
        <v>4697703.74</v>
      </c>
      <c r="I10">
        <f t="shared" si="2"/>
        <v>50650.415999999997</v>
      </c>
    </row>
    <row r="11" spans="1:9" ht="17.25" x14ac:dyDescent="0.25">
      <c r="A11" s="100" t="s">
        <v>591</v>
      </c>
      <c r="B11" s="99">
        <v>246.55099999999999</v>
      </c>
      <c r="C11" s="99">
        <v>0.81699999999999995</v>
      </c>
      <c r="D11" s="62" t="s">
        <v>590</v>
      </c>
      <c r="E11" s="99">
        <f t="shared" si="0"/>
        <v>301.80330288404002</v>
      </c>
      <c r="G11" s="44">
        <v>30687</v>
      </c>
      <c r="H11">
        <v>7565907</v>
      </c>
      <c r="I11">
        <v>25069</v>
      </c>
    </row>
    <row r="13" spans="1:9" ht="17.25" x14ac:dyDescent="0.25">
      <c r="A13" t="s">
        <v>587</v>
      </c>
    </row>
    <row r="14" spans="1:9" ht="17.25" x14ac:dyDescent="0.25">
      <c r="A14" t="s">
        <v>588</v>
      </c>
    </row>
  </sheetData>
  <mergeCells count="1">
    <mergeCell ref="A1:E1"/>
  </mergeCells>
  <phoneticPr fontId="21"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94F5E-E6B4-4F69-86BD-008940ADBA09}">
  <sheetPr>
    <pageSetUpPr fitToPage="1"/>
  </sheetPr>
  <dimension ref="A1:CK194"/>
  <sheetViews>
    <sheetView topLeftCell="A18" zoomScale="90" zoomScaleNormal="90" workbookViewId="0">
      <selection activeCell="L34" sqref="L34"/>
    </sheetView>
  </sheetViews>
  <sheetFormatPr defaultRowHeight="12.75" x14ac:dyDescent="0.2"/>
  <cols>
    <col min="1" max="1" width="25.7109375" style="8" customWidth="1"/>
    <col min="2" max="2" width="14.140625" style="8" customWidth="1"/>
    <col min="3" max="3" width="20" style="8" customWidth="1"/>
    <col min="4" max="4" width="20.28515625" style="8" customWidth="1"/>
    <col min="5" max="5" width="11" style="8" customWidth="1"/>
    <col min="6" max="6" width="12.28515625" style="8" customWidth="1"/>
    <col min="7" max="7" width="18.85546875" style="8" customWidth="1"/>
    <col min="8" max="8" width="15.7109375" style="8" customWidth="1"/>
    <col min="9" max="9" width="18" style="8" customWidth="1"/>
    <col min="10" max="10" width="16.5703125" style="8" customWidth="1"/>
    <col min="11" max="11" width="14.28515625" style="8" customWidth="1"/>
    <col min="12" max="12" width="19.5703125" style="9" customWidth="1"/>
    <col min="13" max="13" width="14.140625" style="8" customWidth="1"/>
    <col min="14" max="14" width="21" style="8" bestFit="1" customWidth="1"/>
    <col min="15" max="15" width="5.5703125" style="8" bestFit="1" customWidth="1"/>
    <col min="16" max="16" width="12" style="8" bestFit="1" customWidth="1"/>
    <col min="17" max="17" width="10" style="8" customWidth="1"/>
    <col min="18" max="18" width="9.140625" style="8" bestFit="1" customWidth="1"/>
    <col min="19" max="19" width="5.5703125" style="8" bestFit="1" customWidth="1"/>
    <col min="20" max="20" width="15" style="8" bestFit="1" customWidth="1"/>
    <col min="21" max="21" width="5.5703125" style="8" bestFit="1" customWidth="1"/>
    <col min="22" max="22" width="16" style="8" bestFit="1" customWidth="1"/>
    <col min="23" max="23" width="5.5703125" style="8" bestFit="1" customWidth="1"/>
    <col min="24" max="24" width="13.42578125" style="8" bestFit="1" customWidth="1"/>
    <col min="25" max="25" width="5.5703125" style="8" bestFit="1" customWidth="1"/>
    <col min="26" max="26" width="8.28515625" style="8" bestFit="1" customWidth="1"/>
    <col min="27" max="27" width="5.5703125" style="8" bestFit="1" customWidth="1"/>
    <col min="28" max="28" width="8.85546875" style="8" customWidth="1"/>
    <col min="29" max="29" width="5.5703125" style="8" bestFit="1" customWidth="1"/>
    <col min="30" max="30" width="8.42578125" style="8" customWidth="1"/>
    <col min="31" max="31" width="5.5703125" style="8" bestFit="1" customWidth="1"/>
    <col min="32" max="32" width="10.42578125" style="8" bestFit="1" customWidth="1"/>
    <col min="33" max="33" width="5.5703125" style="8" bestFit="1" customWidth="1"/>
    <col min="34" max="34" width="8.42578125" style="8" bestFit="1" customWidth="1"/>
    <col min="35" max="35" width="5.5703125" style="8" bestFit="1" customWidth="1"/>
    <col min="36" max="36" width="23.42578125" style="8" bestFit="1" customWidth="1"/>
    <col min="37" max="37" width="5.5703125" style="8" bestFit="1" customWidth="1"/>
    <col min="38" max="38" width="12.5703125" style="8" bestFit="1" customWidth="1"/>
    <col min="39" max="39" width="5.5703125" style="8" bestFit="1" customWidth="1"/>
    <col min="40" max="40" width="15" style="8" bestFit="1" customWidth="1"/>
    <col min="41" max="41" width="5.5703125" style="8" bestFit="1" customWidth="1"/>
    <col min="42" max="42" width="9.42578125" style="8" bestFit="1" customWidth="1"/>
    <col min="43" max="43" width="5.5703125" style="8" bestFit="1" customWidth="1"/>
    <col min="44" max="44" width="8.7109375" style="8" bestFit="1" customWidth="1"/>
    <col min="45" max="45" width="5.5703125" style="8" bestFit="1" customWidth="1"/>
    <col min="46" max="46" width="16.5703125" style="8" bestFit="1" customWidth="1"/>
    <col min="47" max="47" width="5.5703125" style="8" bestFit="1" customWidth="1"/>
    <col min="48" max="48" width="16.5703125" style="8" bestFit="1" customWidth="1"/>
    <col min="49" max="49" width="5.5703125" style="8" bestFit="1" customWidth="1"/>
    <col min="50" max="50" width="16.5703125" style="8" bestFit="1" customWidth="1"/>
    <col min="51" max="51" width="5.5703125" style="8" bestFit="1" customWidth="1"/>
    <col min="52" max="52" width="16.5703125" style="8" bestFit="1" customWidth="1"/>
    <col min="53" max="53" width="5.5703125" style="8" bestFit="1" customWidth="1"/>
    <col min="54" max="54" width="16.5703125" style="8" bestFit="1" customWidth="1"/>
    <col min="55" max="55" width="5.5703125" style="8" bestFit="1" customWidth="1"/>
    <col min="56" max="56" width="16.5703125" style="8" bestFit="1" customWidth="1"/>
    <col min="57" max="57" width="5.5703125" style="8" bestFit="1" customWidth="1"/>
    <col min="58" max="58" width="16.5703125" style="8" bestFit="1" customWidth="1"/>
    <col min="59" max="59" width="5.5703125" style="8" bestFit="1" customWidth="1"/>
    <col min="60" max="60" width="16.5703125" style="8" bestFit="1" customWidth="1"/>
    <col min="61" max="61" width="5.5703125" style="8" bestFit="1" customWidth="1"/>
    <col min="62" max="62" width="16.5703125" style="8" bestFit="1" customWidth="1"/>
    <col min="63" max="63" width="5.5703125" style="8" bestFit="1" customWidth="1"/>
    <col min="64" max="64" width="16.5703125" style="8" bestFit="1" customWidth="1"/>
    <col min="65" max="65" width="5.5703125" style="8" bestFit="1" customWidth="1"/>
    <col min="66" max="66" width="10" style="8" customWidth="1"/>
    <col min="67" max="16384" width="9.140625" style="8"/>
  </cols>
  <sheetData>
    <row r="1" spans="1:9" ht="13.5" thickBot="1" x14ac:dyDescent="0.25">
      <c r="A1" s="80" t="s">
        <v>298</v>
      </c>
      <c r="B1" s="80"/>
      <c r="C1" s="80"/>
      <c r="D1" s="80"/>
      <c r="E1" s="80"/>
      <c r="F1" s="80"/>
      <c r="G1" s="80"/>
      <c r="H1" s="80"/>
      <c r="I1" s="80"/>
    </row>
    <row r="2" spans="1:9" ht="13.5" thickTop="1" x14ac:dyDescent="0.2"/>
    <row r="3" spans="1:9" x14ac:dyDescent="0.2">
      <c r="A3" s="81" t="s">
        <v>274</v>
      </c>
      <c r="B3" s="81"/>
      <c r="C3" s="81"/>
      <c r="D3" s="81"/>
      <c r="E3" s="81"/>
      <c r="F3" s="81"/>
      <c r="G3" s="81"/>
      <c r="H3" s="81"/>
      <c r="I3" s="81"/>
    </row>
    <row r="5" spans="1:9" x14ac:dyDescent="0.2">
      <c r="D5" s="10" t="s">
        <v>275</v>
      </c>
      <c r="E5" s="9">
        <v>1.1000000000000001</v>
      </c>
      <c r="F5" s="82" t="s">
        <v>276</v>
      </c>
      <c r="G5" s="82"/>
      <c r="H5" s="82"/>
      <c r="I5" s="82"/>
    </row>
    <row r="6" spans="1:9" x14ac:dyDescent="0.2">
      <c r="D6" s="10" t="s">
        <v>277</v>
      </c>
      <c r="E6" s="9">
        <v>1.2</v>
      </c>
      <c r="F6" s="79" t="s">
        <v>437</v>
      </c>
      <c r="G6" s="79"/>
      <c r="H6" s="79"/>
      <c r="I6" s="79"/>
    </row>
    <row r="7" spans="1:9" x14ac:dyDescent="0.2">
      <c r="D7" s="10" t="s">
        <v>278</v>
      </c>
      <c r="E7" s="9">
        <v>1.3</v>
      </c>
      <c r="F7" s="97" t="s">
        <v>438</v>
      </c>
      <c r="G7" s="79"/>
      <c r="H7" s="79"/>
      <c r="I7" s="79"/>
    </row>
    <row r="8" spans="1:9" x14ac:dyDescent="0.2">
      <c r="D8" s="10" t="s">
        <v>279</v>
      </c>
      <c r="E8" s="9">
        <v>1.4</v>
      </c>
      <c r="F8" s="79" t="s">
        <v>351</v>
      </c>
      <c r="G8" s="79"/>
      <c r="H8" s="79"/>
      <c r="I8" s="79"/>
    </row>
    <row r="9" spans="1:9" ht="13.5" thickBot="1" x14ac:dyDescent="0.25">
      <c r="A9" s="11"/>
      <c r="B9" s="11"/>
      <c r="C9" s="11"/>
      <c r="D9" s="11"/>
      <c r="E9" s="11"/>
      <c r="F9" s="11"/>
      <c r="G9" s="11"/>
      <c r="H9" s="11"/>
      <c r="I9" s="11"/>
    </row>
    <row r="10" spans="1:9" ht="13.5" thickTop="1" x14ac:dyDescent="0.2"/>
    <row r="11" spans="1:9" x14ac:dyDescent="0.2">
      <c r="A11" s="81" t="s">
        <v>280</v>
      </c>
      <c r="B11" s="81"/>
      <c r="C11" s="81"/>
      <c r="D11" s="81"/>
      <c r="E11" s="81"/>
      <c r="F11" s="81"/>
      <c r="G11" s="81"/>
      <c r="H11" s="81"/>
      <c r="I11" s="81"/>
    </row>
    <row r="13" spans="1:9" x14ac:dyDescent="0.2">
      <c r="D13" s="10" t="s">
        <v>281</v>
      </c>
      <c r="E13" s="9">
        <v>2.1</v>
      </c>
      <c r="F13" s="81">
        <v>2016</v>
      </c>
      <c r="G13" s="81"/>
      <c r="H13" s="81"/>
      <c r="I13" s="81"/>
    </row>
    <row r="14" spans="1:9" ht="13.5" thickBot="1" x14ac:dyDescent="0.25">
      <c r="A14" s="11"/>
      <c r="B14" s="11"/>
      <c r="C14" s="11"/>
      <c r="D14" s="11"/>
      <c r="E14" s="11"/>
      <c r="F14" s="11"/>
      <c r="G14" s="11"/>
      <c r="H14" s="11"/>
      <c r="I14" s="11"/>
    </row>
    <row r="15" spans="1:9" ht="13.5" thickTop="1" x14ac:dyDescent="0.2"/>
    <row r="16" spans="1:9" x14ac:dyDescent="0.2">
      <c r="A16" s="81" t="s">
        <v>282</v>
      </c>
      <c r="B16" s="81"/>
      <c r="C16" s="81"/>
      <c r="D16" s="81"/>
      <c r="E16" s="81"/>
      <c r="F16" s="81"/>
      <c r="G16" s="81"/>
      <c r="H16" s="81"/>
      <c r="I16" s="81"/>
    </row>
    <row r="18" spans="1:9" x14ac:dyDescent="0.2">
      <c r="D18" s="10" t="s">
        <v>283</v>
      </c>
      <c r="E18" s="9">
        <v>3.1</v>
      </c>
      <c r="F18" s="81">
        <v>8.0500000000000007</v>
      </c>
      <c r="G18" s="81"/>
      <c r="H18" s="81"/>
      <c r="I18" s="81"/>
    </row>
    <row r="19" spans="1:9" x14ac:dyDescent="0.2">
      <c r="D19" s="10" t="s">
        <v>284</v>
      </c>
      <c r="E19" s="9">
        <v>3.2</v>
      </c>
      <c r="F19" s="85">
        <v>40544</v>
      </c>
      <c r="G19" s="85"/>
      <c r="H19" s="85"/>
      <c r="I19" s="85"/>
    </row>
    <row r="20" spans="1:9" x14ac:dyDescent="0.2">
      <c r="D20" s="10" t="s">
        <v>285</v>
      </c>
      <c r="E20" s="9">
        <v>3.3</v>
      </c>
      <c r="F20" s="85">
        <v>42369</v>
      </c>
      <c r="G20" s="85"/>
      <c r="H20" s="85"/>
      <c r="I20" s="85"/>
    </row>
    <row r="21" spans="1:9" x14ac:dyDescent="0.2">
      <c r="D21" s="10" t="s">
        <v>286</v>
      </c>
      <c r="E21" s="9">
        <v>3.4</v>
      </c>
      <c r="F21" s="81">
        <v>4</v>
      </c>
      <c r="G21" s="81"/>
      <c r="H21" s="81"/>
      <c r="I21" s="81"/>
    </row>
    <row r="23" spans="1:9" ht="38.25" customHeight="1" x14ac:dyDescent="0.2">
      <c r="A23" s="86" t="s">
        <v>287</v>
      </c>
      <c r="B23" s="86"/>
      <c r="C23" s="86"/>
      <c r="D23" s="86"/>
      <c r="E23" s="86"/>
      <c r="F23" s="86"/>
      <c r="G23" s="86"/>
      <c r="H23" s="86"/>
      <c r="I23" s="86"/>
    </row>
    <row r="24" spans="1:9" ht="13.5" thickBot="1" x14ac:dyDescent="0.25">
      <c r="A24" s="11"/>
      <c r="B24" s="11"/>
      <c r="C24" s="11"/>
      <c r="D24" s="11"/>
      <c r="E24" s="11"/>
      <c r="F24" s="11"/>
      <c r="G24" s="11"/>
      <c r="H24" s="11"/>
      <c r="I24" s="11"/>
    </row>
    <row r="25" spans="1:9" ht="13.5" thickTop="1" x14ac:dyDescent="0.2"/>
    <row r="26" spans="1:9" x14ac:dyDescent="0.2">
      <c r="A26" s="81" t="s">
        <v>288</v>
      </c>
      <c r="B26" s="81"/>
      <c r="C26" s="81"/>
      <c r="D26" s="81"/>
      <c r="E26" s="81"/>
      <c r="F26" s="81"/>
      <c r="G26" s="81"/>
      <c r="H26" s="81"/>
      <c r="I26" s="81"/>
    </row>
    <row r="27" spans="1:9" x14ac:dyDescent="0.2">
      <c r="A27" s="9"/>
      <c r="B27" s="9"/>
      <c r="C27" s="9"/>
      <c r="D27" s="9"/>
      <c r="E27" s="9"/>
      <c r="F27" s="9"/>
      <c r="G27" s="9"/>
      <c r="H27" s="9"/>
      <c r="I27" s="9"/>
    </row>
    <row r="28" spans="1:9" x14ac:dyDescent="0.2">
      <c r="A28" s="81" t="s">
        <v>289</v>
      </c>
      <c r="B28" s="81"/>
      <c r="C28" s="81"/>
      <c r="D28" s="81"/>
      <c r="E28" s="81"/>
      <c r="F28" s="81"/>
      <c r="G28" s="81"/>
      <c r="H28" s="81"/>
      <c r="I28" s="81"/>
    </row>
    <row r="29" spans="1:9" x14ac:dyDescent="0.2">
      <c r="A29" s="9"/>
      <c r="B29" s="9"/>
      <c r="C29" s="9"/>
      <c r="D29" s="9"/>
      <c r="E29" s="9"/>
      <c r="F29" s="9"/>
      <c r="G29" s="9"/>
      <c r="H29" s="9"/>
      <c r="I29" s="9"/>
    </row>
    <row r="30" spans="1:9" x14ac:dyDescent="0.2">
      <c r="A30" s="9"/>
      <c r="B30" s="9" t="s">
        <v>290</v>
      </c>
      <c r="C30" s="9">
        <v>29689</v>
      </c>
      <c r="D30" s="9"/>
      <c r="E30" s="9"/>
      <c r="F30" s="9" t="s">
        <v>291</v>
      </c>
      <c r="G30" s="9">
        <v>91</v>
      </c>
      <c r="H30" s="9"/>
      <c r="I30" s="9"/>
    </row>
    <row r="31" spans="1:9" x14ac:dyDescent="0.2">
      <c r="A31" s="9"/>
      <c r="B31" s="9"/>
      <c r="C31" s="9"/>
      <c r="D31" s="9"/>
      <c r="E31" s="9"/>
      <c r="F31" s="9"/>
      <c r="G31" s="9"/>
      <c r="H31" s="9"/>
      <c r="I31" s="9"/>
    </row>
    <row r="32" spans="1:9" x14ac:dyDescent="0.2">
      <c r="A32" s="81" t="s">
        <v>292</v>
      </c>
      <c r="B32" s="81"/>
      <c r="C32" s="81"/>
      <c r="D32" s="81"/>
      <c r="E32" s="81"/>
      <c r="F32" s="81"/>
      <c r="G32" s="81"/>
      <c r="H32" s="81"/>
      <c r="I32" s="81"/>
    </row>
    <row r="33" spans="1:89" x14ac:dyDescent="0.2">
      <c r="A33" s="9"/>
      <c r="B33" s="9"/>
      <c r="C33" s="9"/>
      <c r="D33" s="9"/>
      <c r="E33" s="9"/>
      <c r="F33" s="9"/>
      <c r="G33" s="9"/>
      <c r="H33" s="9"/>
      <c r="I33" s="9"/>
    </row>
    <row r="34" spans="1:89" x14ac:dyDescent="0.2">
      <c r="A34" s="9"/>
      <c r="B34" s="84" t="s">
        <v>293</v>
      </c>
      <c r="C34" s="84"/>
      <c r="D34" s="9"/>
      <c r="E34" s="9"/>
      <c r="F34" s="84" t="s">
        <v>294</v>
      </c>
      <c r="G34" s="84"/>
      <c r="H34" s="9"/>
      <c r="I34" s="9"/>
    </row>
    <row r="35" spans="1:89" x14ac:dyDescent="0.2">
      <c r="B35" s="10" t="s">
        <v>295</v>
      </c>
      <c r="C35" s="8">
        <v>132.78</v>
      </c>
      <c r="E35" s="9"/>
      <c r="F35" s="10" t="s">
        <v>295</v>
      </c>
      <c r="G35" s="8">
        <v>65.601699999999994</v>
      </c>
    </row>
    <row r="36" spans="1:89" x14ac:dyDescent="0.2">
      <c r="B36" s="10" t="s">
        <v>296</v>
      </c>
      <c r="C36" s="8">
        <v>1.59</v>
      </c>
      <c r="E36" s="9"/>
      <c r="F36" s="10" t="s">
        <v>296</v>
      </c>
      <c r="G36" s="8">
        <v>0.68110000000000004</v>
      </c>
    </row>
    <row r="37" spans="1:89" x14ac:dyDescent="0.2">
      <c r="D37" s="10"/>
      <c r="E37" s="9"/>
    </row>
    <row r="38" spans="1:89" x14ac:dyDescent="0.2">
      <c r="D38" s="10"/>
      <c r="E38" s="9"/>
      <c r="F38" s="14"/>
      <c r="G38" s="14"/>
      <c r="H38" s="14"/>
      <c r="I38" s="14"/>
    </row>
    <row r="39" spans="1:89" x14ac:dyDescent="0.2">
      <c r="A39" s="81" t="s">
        <v>297</v>
      </c>
      <c r="B39" s="81"/>
      <c r="C39" s="81"/>
      <c r="D39" s="81"/>
      <c r="E39" s="81"/>
      <c r="F39" s="81"/>
      <c r="G39" s="81"/>
      <c r="H39" s="81"/>
      <c r="I39" s="81"/>
    </row>
    <row r="40" spans="1:89" x14ac:dyDescent="0.2">
      <c r="A40" s="9"/>
      <c r="B40" s="9"/>
      <c r="C40" s="9"/>
      <c r="D40" s="9"/>
      <c r="E40" s="9"/>
      <c r="F40" s="9"/>
      <c r="G40" s="9"/>
      <c r="H40" s="9"/>
      <c r="I40" s="9"/>
    </row>
    <row r="41" spans="1:89" x14ac:dyDescent="0.2">
      <c r="A41" s="9"/>
      <c r="B41" s="84" t="s">
        <v>293</v>
      </c>
      <c r="C41" s="84"/>
      <c r="D41" s="9"/>
      <c r="E41" s="9"/>
      <c r="F41" s="84" t="s">
        <v>294</v>
      </c>
      <c r="G41" s="84"/>
      <c r="H41" s="9"/>
      <c r="I41" s="9"/>
    </row>
    <row r="42" spans="1:89" x14ac:dyDescent="0.2">
      <c r="B42" s="10" t="s">
        <v>295</v>
      </c>
      <c r="C42" s="8">
        <v>196.87</v>
      </c>
      <c r="E42" s="9"/>
      <c r="F42" s="10" t="s">
        <v>295</v>
      </c>
      <c r="G42" s="8">
        <v>338.92599999999999</v>
      </c>
    </row>
    <row r="43" spans="1:89" x14ac:dyDescent="0.2">
      <c r="B43" s="10" t="s">
        <v>296</v>
      </c>
      <c r="C43" s="8">
        <v>1.75</v>
      </c>
      <c r="E43" s="9"/>
      <c r="F43" s="10" t="s">
        <v>296</v>
      </c>
      <c r="G43" s="8">
        <v>1.2971999999999999</v>
      </c>
    </row>
    <row r="44" spans="1:89" ht="13.5" thickBot="1" x14ac:dyDescent="0.25">
      <c r="A44" s="11"/>
      <c r="B44" s="11"/>
      <c r="C44" s="11"/>
      <c r="D44" s="11"/>
      <c r="E44" s="11"/>
      <c r="F44" s="11"/>
      <c r="G44" s="11"/>
      <c r="H44" s="11"/>
      <c r="I44" s="11"/>
    </row>
    <row r="45" spans="1:89" ht="13.5" thickTop="1" x14ac:dyDescent="0.2"/>
    <row r="46" spans="1:89" x14ac:dyDescent="0.2">
      <c r="A46" s="81" t="s">
        <v>352</v>
      </c>
      <c r="B46" s="81"/>
      <c r="C46" s="81"/>
      <c r="D46" s="81"/>
      <c r="E46" s="81"/>
      <c r="F46" s="81"/>
      <c r="G46" s="81"/>
      <c r="H46" s="81"/>
      <c r="I46" s="81"/>
    </row>
    <row r="47" spans="1:89" x14ac:dyDescent="0.2">
      <c r="A47" s="9"/>
      <c r="B47" s="9"/>
      <c r="C47" s="9"/>
      <c r="D47" s="9"/>
      <c r="E47" s="9"/>
      <c r="F47" s="9"/>
      <c r="G47" s="9"/>
      <c r="H47" s="9"/>
      <c r="I47" s="9"/>
    </row>
    <row r="48" spans="1:89" ht="38.25" customHeight="1" x14ac:dyDescent="0.2">
      <c r="A48" s="15" t="s">
        <v>353</v>
      </c>
      <c r="B48" s="15" t="s">
        <v>354</v>
      </c>
      <c r="C48" s="15" t="s">
        <v>355</v>
      </c>
      <c r="D48" s="15" t="s">
        <v>9</v>
      </c>
      <c r="E48" s="15" t="s">
        <v>356</v>
      </c>
      <c r="F48" s="15" t="s">
        <v>357</v>
      </c>
      <c r="G48" s="15"/>
      <c r="H48" s="15" t="s">
        <v>358</v>
      </c>
      <c r="I48" s="15" t="s">
        <v>359</v>
      </c>
      <c r="J48" s="16" t="s">
        <v>360</v>
      </c>
      <c r="K48" s="16" t="s">
        <v>361</v>
      </c>
      <c r="L48" s="15" t="s">
        <v>362</v>
      </c>
      <c r="M48" s="15" t="s">
        <v>363</v>
      </c>
      <c r="N48" s="15" t="s">
        <v>364</v>
      </c>
      <c r="O48" s="15"/>
      <c r="P48" s="17"/>
      <c r="Q48" s="15" t="s">
        <v>365</v>
      </c>
      <c r="R48" s="15" t="s">
        <v>366</v>
      </c>
      <c r="S48" s="15" t="s">
        <v>367</v>
      </c>
      <c r="T48" s="15" t="s">
        <v>366</v>
      </c>
      <c r="U48" s="15" t="s">
        <v>367</v>
      </c>
      <c r="V48" s="15" t="s">
        <v>366</v>
      </c>
      <c r="W48" s="15" t="s">
        <v>367</v>
      </c>
      <c r="X48" s="15" t="s">
        <v>366</v>
      </c>
      <c r="Y48" s="15" t="s">
        <v>367</v>
      </c>
      <c r="Z48" s="15" t="s">
        <v>366</v>
      </c>
      <c r="AA48" s="15" t="s">
        <v>367</v>
      </c>
      <c r="AB48" s="15" t="s">
        <v>366</v>
      </c>
      <c r="AC48" s="15" t="s">
        <v>367</v>
      </c>
      <c r="AD48" s="15" t="s">
        <v>366</v>
      </c>
      <c r="AE48" s="15" t="s">
        <v>367</v>
      </c>
      <c r="AF48" s="15" t="s">
        <v>366</v>
      </c>
      <c r="AG48" s="15" t="s">
        <v>367</v>
      </c>
      <c r="AH48" s="15" t="s">
        <v>366</v>
      </c>
      <c r="AI48" s="15" t="s">
        <v>367</v>
      </c>
      <c r="AJ48" s="15" t="s">
        <v>366</v>
      </c>
      <c r="AK48" s="15" t="s">
        <v>367</v>
      </c>
      <c r="AL48" s="15" t="s">
        <v>366</v>
      </c>
      <c r="AM48" s="15" t="s">
        <v>367</v>
      </c>
      <c r="AN48" s="15" t="s">
        <v>366</v>
      </c>
      <c r="AO48" s="15" t="s">
        <v>367</v>
      </c>
      <c r="AP48" s="15" t="s">
        <v>366</v>
      </c>
      <c r="AQ48" s="15" t="s">
        <v>367</v>
      </c>
      <c r="AR48" s="15" t="s">
        <v>366</v>
      </c>
      <c r="AS48" s="15" t="s">
        <v>367</v>
      </c>
      <c r="AT48" s="15" t="s">
        <v>366</v>
      </c>
      <c r="AU48" s="15" t="s">
        <v>367</v>
      </c>
      <c r="AV48" s="15" t="s">
        <v>366</v>
      </c>
      <c r="AW48" s="15" t="s">
        <v>367</v>
      </c>
      <c r="AX48" s="15" t="s">
        <v>366</v>
      </c>
      <c r="AY48" s="15" t="s">
        <v>367</v>
      </c>
      <c r="AZ48" s="15" t="s">
        <v>366</v>
      </c>
      <c r="BA48" s="15" t="s">
        <v>367</v>
      </c>
      <c r="BB48" s="15" t="s">
        <v>366</v>
      </c>
      <c r="BC48" s="15" t="s">
        <v>367</v>
      </c>
      <c r="BD48" s="15" t="s">
        <v>366</v>
      </c>
      <c r="BE48" s="15" t="s">
        <v>367</v>
      </c>
      <c r="BF48" s="15" t="s">
        <v>366</v>
      </c>
      <c r="BG48" s="15" t="s">
        <v>367</v>
      </c>
      <c r="BH48" s="15" t="s">
        <v>366</v>
      </c>
      <c r="BI48" s="15" t="s">
        <v>367</v>
      </c>
      <c r="BJ48" s="15" t="s">
        <v>366</v>
      </c>
      <c r="BK48" s="15" t="s">
        <v>367</v>
      </c>
      <c r="BL48" s="15" t="s">
        <v>366</v>
      </c>
      <c r="BM48" s="15" t="s">
        <v>367</v>
      </c>
      <c r="BN48" s="15" t="s">
        <v>366</v>
      </c>
      <c r="BO48" s="15" t="s">
        <v>367</v>
      </c>
      <c r="BP48" s="15" t="s">
        <v>366</v>
      </c>
      <c r="BQ48" s="15" t="s">
        <v>367</v>
      </c>
      <c r="BR48" s="15" t="s">
        <v>366</v>
      </c>
      <c r="BS48" s="15" t="s">
        <v>367</v>
      </c>
      <c r="BT48" s="15" t="s">
        <v>366</v>
      </c>
      <c r="BU48" s="15" t="s">
        <v>367</v>
      </c>
      <c r="BV48" s="15" t="s">
        <v>366</v>
      </c>
      <c r="BW48" s="15" t="s">
        <v>367</v>
      </c>
      <c r="BX48" s="15" t="s">
        <v>366</v>
      </c>
      <c r="BY48" s="15" t="s">
        <v>367</v>
      </c>
      <c r="BZ48" s="15" t="s">
        <v>366</v>
      </c>
      <c r="CA48" s="15" t="s">
        <v>367</v>
      </c>
      <c r="CB48" s="15" t="s">
        <v>366</v>
      </c>
      <c r="CC48" s="15" t="s">
        <v>367</v>
      </c>
      <c r="CD48" s="15" t="s">
        <v>366</v>
      </c>
      <c r="CE48" s="15" t="s">
        <v>367</v>
      </c>
      <c r="CF48" s="15" t="s">
        <v>366</v>
      </c>
      <c r="CG48" s="15" t="s">
        <v>367</v>
      </c>
      <c r="CH48" s="15" t="s">
        <v>366</v>
      </c>
      <c r="CI48" s="15" t="s">
        <v>367</v>
      </c>
      <c r="CJ48" s="15" t="s">
        <v>366</v>
      </c>
      <c r="CK48" s="15" t="s">
        <v>367</v>
      </c>
    </row>
    <row r="49" spans="1:89" ht="15" x14ac:dyDescent="0.25">
      <c r="A49" s="17" t="s">
        <v>368</v>
      </c>
      <c r="B49" s="21">
        <v>501</v>
      </c>
      <c r="C49" s="14" t="s">
        <v>471</v>
      </c>
      <c r="D49" s="17" t="s">
        <v>370</v>
      </c>
      <c r="E49" s="21">
        <v>5</v>
      </c>
      <c r="F49" s="22">
        <f>'[5]2016 Circuit Detail'!H8</f>
        <v>192.715846</v>
      </c>
      <c r="G49" s="21"/>
      <c r="H49" s="21">
        <f>('[5]2011 Indices'!H40+'[5]2012 Indices'!H40+'[5]2013 Indices'!H40+'[5]2014 Circuit detail'!AS8+'[5]2015 Circuit Detail'!AS8)/5</f>
        <v>2.6855657842345964</v>
      </c>
      <c r="I49" s="10">
        <f>'[5]2016 Circuit Detail'!AS8</f>
        <v>0.81985992994058199</v>
      </c>
      <c r="J49" s="17" t="str">
        <f t="shared" ref="J49:J112" si="0">IF(I49&gt;H49,"PSC","OK")</f>
        <v>OK</v>
      </c>
      <c r="K49" s="17">
        <v>57.417000000000002</v>
      </c>
      <c r="L49" s="23">
        <v>2016</v>
      </c>
      <c r="M49" s="21">
        <f>('[5]2011 Indices'!I40+'[5]2012 Indices'!I40+'[5]2013 Indices'!I40+'[5]2014 Circuit detail'!AQ8+'[5]2015 Circuit Detail'!AQ8)/5</f>
        <v>319.96337098205476</v>
      </c>
      <c r="N49" s="24">
        <f>'[5]2016 Circuit Detail'!AQ8</f>
        <v>101.37204800000001</v>
      </c>
      <c r="O49" s="17" t="str">
        <f t="shared" ref="O49:O112" si="1">IF(N49&gt;M49,"PSC","OK")</f>
        <v>OK</v>
      </c>
      <c r="P49" s="8" t="str">
        <f t="shared" ref="P49:P112" si="2">IF(J49="OK",IF(O49="OK","Good","More Info Required"),"More Info Required")</f>
        <v>Good</v>
      </c>
      <c r="Q49" s="25">
        <f>'[5]2016 Circuit Detail'!AJ8</f>
        <v>9</v>
      </c>
      <c r="R49" s="26" t="str">
        <f>IF($P49="More Info Required","000 Power Supply","")</f>
        <v/>
      </c>
      <c r="S49" s="8" t="str">
        <f>IF($P49="More Info Required",COUNTIFS('[5]2016 Outage History'!$R:$R,R49,'[5]2016 Outage History'!$I:$I,$C49)/$Q49,"")</f>
        <v/>
      </c>
      <c r="T49" s="26" t="str">
        <f>IF($P49="More Info Required","100 Construction","")</f>
        <v/>
      </c>
      <c r="U49" s="8" t="str">
        <f>IF($P49="More Info Required",COUNTIFS('[5]2016 Outage History'!$R:$R,T49,'[5]2016 Outage History'!$I:$I,$C49)/$Q49,"")</f>
        <v/>
      </c>
      <c r="V49" s="26" t="str">
        <f>IF($P49="More Info Required","110 Maintenance","")</f>
        <v/>
      </c>
      <c r="W49" s="8" t="str">
        <f>IF($P49="More Info Required",COUNTIFS('[5]2016 Outage History'!$R:$R,V49,'[5]2016 Outage History'!$I:$I,$C49)/$Q49,"")</f>
        <v/>
      </c>
      <c r="X49" s="26" t="str">
        <f>IF($P49="More Info Required","190 Other Planned","")</f>
        <v/>
      </c>
      <c r="Y49" s="8" t="str">
        <f>IF($P49="More Info Required",COUNTIFS('[5]2016 Outage History'!$R:$R,X49,'[5]2016 Outage History'!$I:$I,$C49)/$Q49,"")</f>
        <v/>
      </c>
      <c r="Z49" s="26" t="str">
        <f>IF($P49="More Info Required","300 Material or equipment fault/failure","")</f>
        <v/>
      </c>
      <c r="AA49" s="8" t="str">
        <f>IF($P49="More Info Required",COUNTIFS('[5]2016 Outage History'!$R:$R,Z49,'[5]2016 Outage History'!$I:$I,$C49)/$Q49,"")</f>
        <v/>
      </c>
      <c r="AB49" s="26" t="str">
        <f>IF($P49="More Info Required","310 Installation Fault","")</f>
        <v/>
      </c>
      <c r="AC49" s="8" t="str">
        <f>IF($P49="More Info Required",COUNTIFS('[5]2016 Outage History'!$R:$R,AB49,'[5]2016 Outage History'!$I:$I,$C49)/$Q49,"")</f>
        <v/>
      </c>
      <c r="AD49" s="26" t="str">
        <f>IF($P49="More Info Required","320 Conductor Sag or inadequate clearance","")</f>
        <v/>
      </c>
      <c r="AE49" s="8" t="str">
        <f>IF($P49="More Info Required",COUNTIFS('[5]2016 Outage History'!$R:$R,AD49,'[5]2016 Outage History'!$I:$I,$C49)/$Q49,"")</f>
        <v/>
      </c>
      <c r="AF49" s="26" t="str">
        <f>IF($P49="More Info Required","340 Overload","")</f>
        <v/>
      </c>
      <c r="AG49" s="8" t="str">
        <f>IF($P49="More Info Required",COUNTIFS('[5]2016 Outage History'!$R:$R,AF49,'[5]2016 Outage History'!$I:$I,$C49)/$Q49,"")</f>
        <v/>
      </c>
      <c r="AH49" s="26" t="str">
        <f>IF($P49="More Info Required","350 Miscoordination of protection devices","")</f>
        <v/>
      </c>
      <c r="AI49" s="8" t="str">
        <f>IF($P49="More Info Required",COUNTIFS('[5]2016 Outage History'!$R:$R,AH49,'[5]2016 Outage History'!$I:$I,$C49)/$Q49,"")</f>
        <v/>
      </c>
      <c r="AJ49" s="26" t="str">
        <f>IF($P49="More Info Required","360 Other Equipment installation/design","")</f>
        <v/>
      </c>
      <c r="AK49" s="8" t="str">
        <f>IF($P49="More Info Required",COUNTIFS('[5]2016 Outage History'!$R:$R,AJ49,'[5]2016 Outage History'!$I:$I,$C49)/$Q49,"")</f>
        <v/>
      </c>
      <c r="AL49" s="26" t="str">
        <f>IF($P49="More Info Required","400 Decay/Age of Material/Equipment","")</f>
        <v/>
      </c>
      <c r="AM49" s="8" t="str">
        <f>IF($P49="More Info Required",COUNTIFS('[5]2016 Outage History'!$R:$R,AL49,'[5]2016 Outage History'!$I:$I,$C49)/$Q49,"")</f>
        <v/>
      </c>
      <c r="AN49" s="26" t="str">
        <f>IF($P49="More Info Required","420 Tree Growth","")</f>
        <v/>
      </c>
      <c r="AO49" s="8" t="str">
        <f>IF($P49="More Info Required",COUNTIFS('[5]2016 Outage History'!$R:$R,AN49,'[5]2016 Outage History'!$I:$I,$C49)/$Q49,"")</f>
        <v/>
      </c>
      <c r="AP49" s="26" t="str">
        <f>IF($P49="More Info Required","430 Tree failure from overhang or dead tree without Ice/snow","")</f>
        <v/>
      </c>
      <c r="AQ49" s="8" t="str">
        <f>IF($P49="More Info Required",COUNTIFS('[5]2016 Outage History'!$R:$R,AP49,'[5]2016 Outage History'!$I:$I,$C49)/$Q49,"")</f>
        <v/>
      </c>
      <c r="AR49" s="26" t="str">
        <f>IF($P49="More Info Required","440 Trees with Ice/snow","")</f>
        <v/>
      </c>
      <c r="AS49" s="8" t="str">
        <f>IF($P49="More Info Required",COUNTIFS('[5]2016 Outage History'!$R:$R,AR49,'[5]2016 Outage History'!$I:$I,$C49)/$Q49,"")</f>
        <v/>
      </c>
      <c r="AT49" s="26" t="str">
        <f>IF($P49="More Info Required","470 Borrower Crew Cuts Tree","")</f>
        <v/>
      </c>
      <c r="AU49" s="8" t="str">
        <f>IF($P49="More Info Required",COUNTIFS('[5]2016 Outage History'!$R:$R,AT49,'[5]2016 Outage History'!$I:$I,$C49)/$Q49,"")</f>
        <v/>
      </c>
      <c r="AV49" s="26" t="str">
        <f>IF($P49="More Info Required","490 Maintenance, Other","")</f>
        <v/>
      </c>
      <c r="AW49" s="8" t="str">
        <f>IF($P49="More Info Required",COUNTIFS('[5]2016 Outage History'!$R:$R,AV49,'[5]2016 Outage History'!$I:$I,$C49)/$Q49,"")</f>
        <v/>
      </c>
      <c r="AX49" s="26" t="str">
        <f>IF($P49="More Info Required","500 Lightning","")</f>
        <v/>
      </c>
      <c r="AY49" s="8" t="str">
        <f>IF($P49="More Info Required",COUNTIFS('[5]2016 Outage History'!$R:$R,AX49,'[5]2016 Outage History'!$I:$I,$C49)/$Q49,"")</f>
        <v/>
      </c>
      <c r="AZ49" s="26" t="str">
        <f>IF($P49="More Info Required","510 Wind, Not Trees","")</f>
        <v/>
      </c>
      <c r="BA49" s="8" t="str">
        <f>IF($P49="More Info Required",COUNTIFS('[5]2016 Outage History'!$R:$R,AZ49,'[5]2016 Outage History'!$I:$I,$C49)/$Q49,"")</f>
        <v/>
      </c>
      <c r="BB49" s="26" t="str">
        <f>IF($P49="More Info Required","520 Ice, Sleet, Frost, not Trees","")</f>
        <v/>
      </c>
      <c r="BC49" s="8" t="str">
        <f>IF($P49="More Info Required",COUNTIFS('[5]2016 Outage History'!$R:$R,BB49,'[5]2016 Outage History'!$I:$I,$C49)/$Q49,"")</f>
        <v/>
      </c>
      <c r="BD49" s="26" t="str">
        <f>IF($P49="More Info Required","530 Flood","")</f>
        <v/>
      </c>
      <c r="BE49" s="8" t="str">
        <f>IF($P49="More Info Required",COUNTIFS('[5]2016 Outage History'!$R:$R,BD49,'[5]2016 Outage History'!$I:$I,$C49)/$Q49,"")</f>
        <v/>
      </c>
      <c r="BF49" s="26" t="str">
        <f>IF($P49="More Info Required","540 Storm","")</f>
        <v/>
      </c>
      <c r="BG49" s="8" t="str">
        <f>IF($P49="More Info Required",COUNTIFS('[5]2016 Outage History'!$R:$R,BF49,'[5]2016 Outage History'!$I:$I,$C49)/$Q49,"")</f>
        <v/>
      </c>
      <c r="BH49" s="26" t="str">
        <f>IF($P49="More Info Required","590 Weather, Other","")</f>
        <v/>
      </c>
      <c r="BI49" s="8" t="str">
        <f>IF($P49="More Info Required",COUNTIFS('[5]2016 Outage History'!$R:$R,BH49,'[5]2016 Outage History'!$I:$I,$C49)/$Q49,"")</f>
        <v/>
      </c>
      <c r="BJ49" s="26" t="str">
        <f>IF($P49="More Info Required","600 Animal/bird","")</f>
        <v/>
      </c>
      <c r="BK49" s="8" t="str">
        <f>IF($P49="More Info Required",COUNTIFS('[5]2016 Outage History'!$R:$R,BJ49,'[5]2016 Outage History'!$I:$I,$C49)/$Q49,"")</f>
        <v/>
      </c>
      <c r="BL49" s="26" t="str">
        <f>IF($P49="More Info Required","630 Squirrel","")</f>
        <v/>
      </c>
      <c r="BM49" s="8" t="str">
        <f>IF($P49="More Info Required",COUNTIFS('[5]2016 Outage History'!$R:$R,BL49,'[5]2016 Outage History'!$I:$I,$C49)/$Q49,"")</f>
        <v/>
      </c>
      <c r="BN49" s="26" t="str">
        <f>IF($P49="More Info Required","690 Animal, Other","")</f>
        <v/>
      </c>
      <c r="BO49" s="8" t="str">
        <f>IF($P49="More Info Required",COUNTIFS('[5]2016 Outage History'!$R:$R,BN49,'[5]2016 Outage History'!$I:$I,$C49)/$Q49,"")</f>
        <v/>
      </c>
      <c r="BP49" s="26" t="str">
        <f>IF($P49="More Info Required","700 Customer-Caused","")</f>
        <v/>
      </c>
      <c r="BQ49" s="8" t="str">
        <f>IF($P49="More Info Required",COUNTIFS('[5]2016 Outage History'!$R:$R,BP49,'[5]2016 Outage History'!$I:$I,$C49)/$Q49,"")</f>
        <v/>
      </c>
      <c r="BR49" s="26" t="str">
        <f>IF($P49="More Info Required","710 Motor Vehicle","")</f>
        <v/>
      </c>
      <c r="BS49" s="8" t="str">
        <f>IF($P49="More Info Required",COUNTIFS('[5]2016 Outage History'!$R:$R,BR49,'[5]2016 Outage History'!$I:$I,$C49)/$Q49,"")</f>
        <v/>
      </c>
      <c r="BT49" s="26" t="str">
        <f>IF($P49="More Info Required","715 Farming Equipment","")</f>
        <v/>
      </c>
      <c r="BU49" s="8" t="str">
        <f>IF($P49="More Info Required",COUNTIFS('[5]2016 Outage History'!$R:$R,BT49,'[5]2016 Outage History'!$I:$I,$C49)/$Q49,"")</f>
        <v/>
      </c>
      <c r="BV49" s="26" t="str">
        <f>IF($P49="More Info Required","720 Aircraft","")</f>
        <v/>
      </c>
      <c r="BW49" s="8" t="str">
        <f>IF($P49="More Info Required",COUNTIFS('[5]2016 Outage History'!$R:$R,BV49,'[5]2016 Outage History'!$I:$I,$C49)/$Q49,"")</f>
        <v/>
      </c>
      <c r="BX49" s="26" t="str">
        <f>IF($P49="More Info Required","730 Fire","")</f>
        <v/>
      </c>
      <c r="BY49" s="8" t="str">
        <f>IF($P49="More Info Required",COUNTIFS('[5]2016 Outage History'!$R:$R,BX49,'[5]2016 Outage History'!$I:$I,$C49)/$Q49,"")</f>
        <v/>
      </c>
      <c r="BZ49" s="26" t="str">
        <f>IF($P49="More Info Required","740 Public Cuts Tree","")</f>
        <v/>
      </c>
      <c r="CA49" s="8" t="str">
        <f>IF($P49="More Info Required",COUNTIFS('[5]2016 Outage History'!$R:$R,BZ49,'[5]2016 Outage History'!$I:$I,$C49)/$Q49,"")</f>
        <v/>
      </c>
      <c r="CB49" s="26" t="str">
        <f>IF($P49="More Info Required","750 Vandalism","")</f>
        <v/>
      </c>
      <c r="CC49" s="8" t="str">
        <f>IF($P49="More Info Required",COUNTIFS('[5]2016 Outage History'!$R:$R,CB49,'[5]2016 Outage History'!$I:$I,$C49)/$Q49,"")</f>
        <v/>
      </c>
      <c r="CD49" s="26" t="str">
        <f>IF($P49="More Info Required","760 Switching Error or Caused by Construction or Maintenance","")</f>
        <v/>
      </c>
      <c r="CE49" s="8" t="str">
        <f>IF($P49="More Info Required",COUNTIFS('[5]2016 Outage History'!$R:$R,CD49,'[5]2016 Outage History'!$I:$I,$C49)/$Q49,"")</f>
        <v/>
      </c>
      <c r="CF49" s="26" t="str">
        <f>IF($P49="More Info Required","790 Public, Other","")</f>
        <v/>
      </c>
      <c r="CG49" s="8" t="str">
        <f>IF($P49="More Info Required",COUNTIFS('[5]2016 Outage History'!$R:$R,CF49,'[5]2016 Outage History'!$I:$I,$C49)/$Q49,"")</f>
        <v/>
      </c>
      <c r="CH49" s="26" t="str">
        <f>IF($P49="More Info Required","800 Other","")</f>
        <v/>
      </c>
      <c r="CI49" s="8" t="str">
        <f>IF($P49="More Info Required",COUNTIFS('[5]2016 Outage History'!$R:$R,CH49,'[5]2016 Outage History'!$I:$I,$C49)/$Q49,"")</f>
        <v/>
      </c>
      <c r="CJ49" s="26" t="str">
        <f>IF($P49="More Info Required","999 Cause Unknown","")</f>
        <v/>
      </c>
      <c r="CK49" s="8" t="str">
        <f>IF($P49="More Info Required",COUNTIFS('[5]2016 Outage History'!$R:$R,CJ49,'[5]2016 Outage History'!$I:$I,$C49)/$Q49,"")</f>
        <v/>
      </c>
    </row>
    <row r="50" spans="1:89" ht="15" x14ac:dyDescent="0.25">
      <c r="A50" s="17" t="s">
        <v>129</v>
      </c>
      <c r="B50" s="21">
        <v>504</v>
      </c>
      <c r="C50" s="14" t="s">
        <v>472</v>
      </c>
      <c r="D50" s="17" t="s">
        <v>370</v>
      </c>
      <c r="E50" s="21">
        <v>5</v>
      </c>
      <c r="F50" s="22">
        <f>'[5]2016 Circuit Detail'!H9</f>
        <v>73.423496999999998</v>
      </c>
      <c r="G50" s="21"/>
      <c r="H50" s="21">
        <f>('[5]2011 Indices'!H41+'[5]2012 Indices'!H41+'[5]2013 Indices'!H41+'[5]2014 Circuit detail'!AS9+'[5]2015 Circuit Detail'!AS9)/5</f>
        <v>1.8256422285076688</v>
      </c>
      <c r="I50" s="10">
        <f>'[5]2016 Circuit Detail'!AS9</f>
        <v>1.00785175078218</v>
      </c>
      <c r="J50" s="17" t="str">
        <f t="shared" si="0"/>
        <v>OK</v>
      </c>
      <c r="K50" s="17">
        <v>10.734999999999999</v>
      </c>
      <c r="L50" s="23">
        <v>2016</v>
      </c>
      <c r="M50" s="21">
        <f>('[5]2011 Indices'!I41+'[5]2012 Indices'!I41+'[5]2013 Indices'!I41+'[5]2014 Circuit detail'!AQ9+'[5]2015 Circuit Detail'!AQ9)/5</f>
        <v>238.89247912649572</v>
      </c>
      <c r="N50" s="24">
        <f>'[5]2016 Circuit Detail'!AQ9</f>
        <v>107.445168</v>
      </c>
      <c r="O50" s="17" t="str">
        <f t="shared" si="1"/>
        <v>OK</v>
      </c>
      <c r="P50" s="8" t="str">
        <f t="shared" si="2"/>
        <v>Good</v>
      </c>
      <c r="Q50" s="25">
        <f>'[5]2016 Circuit Detail'!AJ9</f>
        <v>2</v>
      </c>
      <c r="R50" s="26" t="str">
        <f t="shared" ref="R50:R113" si="3">IF($P50="More Info Required","000 Power Supply","")</f>
        <v/>
      </c>
      <c r="S50" s="8" t="str">
        <f>IF($P50="More Info Required",COUNTIFS('[5]2016 Outage History'!$R:$R,R50,'[5]2016 Outage History'!$I:$I,$C50)/$Q50,"")</f>
        <v/>
      </c>
      <c r="T50" s="26" t="str">
        <f t="shared" ref="T50:T113" si="4">IF($P50="More Info Required","100 Construction","")</f>
        <v/>
      </c>
      <c r="U50" s="8" t="str">
        <f>IF($P50="More Info Required",COUNTIFS('[5]2016 Outage History'!$R:$R,T50,'[5]2016 Outage History'!$I:$I,$C50)/$Q50,"")</f>
        <v/>
      </c>
      <c r="V50" s="26" t="str">
        <f t="shared" ref="V50:V113" si="5">IF($P50="More Info Required","110 Maintenance","")</f>
        <v/>
      </c>
      <c r="W50" s="8" t="str">
        <f>IF($P50="More Info Required",COUNTIFS('[5]2016 Outage History'!$R:$R,V50,'[5]2016 Outage History'!$I:$I,$C50)/$Q50,"")</f>
        <v/>
      </c>
      <c r="X50" s="26" t="str">
        <f t="shared" ref="X50:X113" si="6">IF($P50="More Info Required","190 Other Planned","")</f>
        <v/>
      </c>
      <c r="Y50" s="8" t="str">
        <f>IF($P50="More Info Required",COUNTIFS('[5]2016 Outage History'!$R:$R,X50,'[5]2016 Outage History'!$I:$I,$C50)/$Q50,"")</f>
        <v/>
      </c>
      <c r="Z50" s="26" t="str">
        <f t="shared" ref="Z50:Z113" si="7">IF($P50="More Info Required","300 Material or equipment fault/failure","")</f>
        <v/>
      </c>
      <c r="AA50" s="8" t="str">
        <f>IF($P50="More Info Required",COUNTIFS('[5]2016 Outage History'!$R:$R,Z50,'[5]2016 Outage History'!$I:$I,$C50)/$Q50,"")</f>
        <v/>
      </c>
      <c r="AB50" s="26" t="str">
        <f t="shared" ref="AB50:AB113" si="8">IF($P50="More Info Required","310 Installation Fault","")</f>
        <v/>
      </c>
      <c r="AC50" s="8" t="str">
        <f>IF($P50="More Info Required",COUNTIFS('[5]2016 Outage History'!$R:$R,AB50,'[5]2016 Outage History'!$I:$I,$C50)/$Q50,"")</f>
        <v/>
      </c>
      <c r="AD50" s="26" t="str">
        <f t="shared" ref="AD50:AD113" si="9">IF($P50="More Info Required","320 Conductor Sag or inadequate clearance","")</f>
        <v/>
      </c>
      <c r="AE50" s="8" t="str">
        <f>IF($P50="More Info Required",COUNTIFS('[5]2016 Outage History'!$R:$R,AD50,'[5]2016 Outage History'!$I:$I,$C50)/$Q50,"")</f>
        <v/>
      </c>
      <c r="AF50" s="26" t="str">
        <f t="shared" ref="AF50:AF113" si="10">IF($P50="More Info Required","340 Overload","")</f>
        <v/>
      </c>
      <c r="AG50" s="8" t="str">
        <f>IF($P50="More Info Required",COUNTIFS('[5]2016 Outage History'!$R:$R,AF50,'[5]2016 Outage History'!$I:$I,$C50)/$Q50,"")</f>
        <v/>
      </c>
      <c r="AH50" s="26" t="str">
        <f t="shared" ref="AH50:AH113" si="11">IF($P50="More Info Required","350 Miscoordination of protection devices","")</f>
        <v/>
      </c>
      <c r="AI50" s="8" t="str">
        <f>IF($P50="More Info Required",COUNTIFS('[5]2016 Outage History'!$R:$R,AH50,'[5]2016 Outage History'!$I:$I,$C50)/$Q50,"")</f>
        <v/>
      </c>
      <c r="AJ50" s="26" t="str">
        <f t="shared" ref="AJ50:AJ113" si="12">IF($P50="More Info Required","360 Other Equipment installation/design","")</f>
        <v/>
      </c>
      <c r="AK50" s="8" t="str">
        <f>IF($P50="More Info Required",COUNTIFS('[5]2016 Outage History'!$R:$R,AJ50,'[5]2016 Outage History'!$I:$I,$C50)/$Q50,"")</f>
        <v/>
      </c>
      <c r="AL50" s="26" t="str">
        <f t="shared" ref="AL50:AL113" si="13">IF($P50="More Info Required","400 Decay/Age of Material/Equipment","")</f>
        <v/>
      </c>
      <c r="AM50" s="8" t="str">
        <f>IF($P50="More Info Required",COUNTIFS('[5]2016 Outage History'!$R:$R,AL50,'[5]2016 Outage History'!$I:$I,$C50)/$Q50,"")</f>
        <v/>
      </c>
      <c r="AN50" s="26" t="str">
        <f t="shared" ref="AN50:AN113" si="14">IF($P50="More Info Required","420 Tree Growth","")</f>
        <v/>
      </c>
      <c r="AO50" s="8" t="str">
        <f>IF($P50="More Info Required",COUNTIFS('[5]2016 Outage History'!$R:$R,AN50,'[5]2016 Outage History'!$I:$I,$C50)/$Q50,"")</f>
        <v/>
      </c>
      <c r="AP50" s="26" t="str">
        <f t="shared" ref="AP50:AP113" si="15">IF($P50="More Info Required","430 Tree failure from overhang or dead tree without Ice/snow","")</f>
        <v/>
      </c>
      <c r="AQ50" s="8" t="str">
        <f>IF($P50="More Info Required",COUNTIFS('[5]2016 Outage History'!$R:$R,AP50,'[5]2016 Outage History'!$I:$I,$C50)/$Q50,"")</f>
        <v/>
      </c>
      <c r="AR50" s="26" t="str">
        <f t="shared" ref="AR50:AR113" si="16">IF($P50="More Info Required","440 Trees with Ice/snow","")</f>
        <v/>
      </c>
      <c r="AS50" s="8" t="str">
        <f>IF($P50="More Info Required",COUNTIFS('[5]2016 Outage History'!$R:$R,AR50,'[5]2016 Outage History'!$I:$I,$C50)/$Q50,"")</f>
        <v/>
      </c>
      <c r="AT50" s="26" t="str">
        <f t="shared" ref="AT50:AT113" si="17">IF($P50="More Info Required","470 Borrower Crew Cuts Tree","")</f>
        <v/>
      </c>
      <c r="AU50" s="8" t="str">
        <f>IF($P50="More Info Required",COUNTIFS('[5]2016 Outage History'!$R:$R,AT50,'[5]2016 Outage History'!$I:$I,$C50)/$Q50,"")</f>
        <v/>
      </c>
      <c r="AV50" s="26" t="str">
        <f t="shared" ref="AV50:AV113" si="18">IF($P50="More Info Required","490 Maintenance, Other","")</f>
        <v/>
      </c>
      <c r="AW50" s="8" t="str">
        <f>IF($P50="More Info Required",COUNTIFS('[5]2016 Outage History'!$R:$R,AV50,'[5]2016 Outage History'!$I:$I,$C50)/$Q50,"")</f>
        <v/>
      </c>
      <c r="AX50" s="26" t="str">
        <f t="shared" ref="AX50:AX113" si="19">IF($P50="More Info Required","500 Lightning","")</f>
        <v/>
      </c>
      <c r="AY50" s="8" t="str">
        <f>IF($P50="More Info Required",COUNTIFS('[5]2016 Outage History'!$R:$R,AX50,'[5]2016 Outage History'!$I:$I,$C50)/$Q50,"")</f>
        <v/>
      </c>
      <c r="AZ50" s="26" t="str">
        <f t="shared" ref="AZ50:AZ113" si="20">IF($P50="More Info Required","510 Wind, Not Trees","")</f>
        <v/>
      </c>
      <c r="BA50" s="8" t="str">
        <f>IF($P50="More Info Required",COUNTIFS('[5]2016 Outage History'!$R:$R,AZ50,'[5]2016 Outage History'!$I:$I,$C50)/$Q50,"")</f>
        <v/>
      </c>
      <c r="BB50" s="26" t="str">
        <f t="shared" ref="BB50:BB113" si="21">IF($P50="More Info Required","520 Ice, Sleet, Frost, not Trees","")</f>
        <v/>
      </c>
      <c r="BC50" s="8" t="str">
        <f>IF($P50="More Info Required",COUNTIFS('[5]2016 Outage History'!$R:$R,BB50,'[5]2016 Outage History'!$I:$I,$C50)/$Q50,"")</f>
        <v/>
      </c>
      <c r="BD50" s="26" t="str">
        <f t="shared" ref="BD50:BD113" si="22">IF($P50="More Info Required","530 Flood","")</f>
        <v/>
      </c>
      <c r="BE50" s="8" t="str">
        <f>IF($P50="More Info Required",COUNTIFS('[5]2016 Outage History'!$R:$R,BD50,'[5]2016 Outage History'!$I:$I,$C50)/$Q50,"")</f>
        <v/>
      </c>
      <c r="BF50" s="26" t="str">
        <f t="shared" ref="BF50:BF113" si="23">IF($P50="More Info Required","540 Storm","")</f>
        <v/>
      </c>
      <c r="BG50" s="8" t="str">
        <f>IF($P50="More Info Required",COUNTIFS('[5]2016 Outage History'!$R:$R,BF50,'[5]2016 Outage History'!$I:$I,$C50)/$Q50,"")</f>
        <v/>
      </c>
      <c r="BH50" s="26" t="str">
        <f t="shared" ref="BH50:BH113" si="24">IF($P50="More Info Required","590 Weather, Other","")</f>
        <v/>
      </c>
      <c r="BI50" s="8" t="str">
        <f>IF($P50="More Info Required",COUNTIFS('[5]2016 Outage History'!$R:$R,BH50,'[5]2016 Outage History'!$I:$I,$C50)/$Q50,"")</f>
        <v/>
      </c>
      <c r="BJ50" s="26" t="str">
        <f t="shared" ref="BJ50:BJ113" si="25">IF($P50="More Info Required","600 Animal/bird","")</f>
        <v/>
      </c>
      <c r="BK50" s="8" t="str">
        <f>IF($P50="More Info Required",COUNTIFS('[5]2016 Outage History'!$R:$R,BJ50,'[5]2016 Outage History'!$I:$I,$C50)/$Q50,"")</f>
        <v/>
      </c>
      <c r="BL50" s="26" t="str">
        <f t="shared" ref="BL50:BL113" si="26">IF($P50="More Info Required","630 Squirrel","")</f>
        <v/>
      </c>
      <c r="BM50" s="8" t="str">
        <f>IF($P50="More Info Required",COUNTIFS('[5]2016 Outage History'!$R:$R,BL50,'[5]2016 Outage History'!$I:$I,$C50)/$Q50,"")</f>
        <v/>
      </c>
      <c r="BN50" s="26" t="str">
        <f t="shared" ref="BN50:BN113" si="27">IF($P50="More Info Required","690 Animal, Other","")</f>
        <v/>
      </c>
      <c r="BO50" s="8" t="str">
        <f>IF($P50="More Info Required",COUNTIFS('[5]2016 Outage History'!$R:$R,BN50,'[5]2016 Outage History'!$I:$I,$C50)/$Q50,"")</f>
        <v/>
      </c>
      <c r="BP50" s="26" t="str">
        <f t="shared" ref="BP50:BP113" si="28">IF($P50="More Info Required","700 Customer-Caused","")</f>
        <v/>
      </c>
      <c r="BQ50" s="8" t="str">
        <f>IF($P50="More Info Required",COUNTIFS('[5]2016 Outage History'!$R:$R,BP50,'[5]2016 Outage History'!$I:$I,$C50)/$Q50,"")</f>
        <v/>
      </c>
      <c r="BR50" s="26" t="str">
        <f t="shared" ref="BR50:BR113" si="29">IF($P50="More Info Required","710 Motor Vehicle","")</f>
        <v/>
      </c>
      <c r="BS50" s="8" t="str">
        <f>IF($P50="More Info Required",COUNTIFS('[5]2016 Outage History'!$R:$R,BR50,'[5]2016 Outage History'!$I:$I,$C50)/$Q50,"")</f>
        <v/>
      </c>
      <c r="BT50" s="26" t="str">
        <f t="shared" ref="BT50:BT113" si="30">IF($P50="More Info Required","715 Farming Equipment","")</f>
        <v/>
      </c>
      <c r="BU50" s="8" t="str">
        <f>IF($P50="More Info Required",COUNTIFS('[5]2016 Outage History'!$R:$R,BT50,'[5]2016 Outage History'!$I:$I,$C50)/$Q50,"")</f>
        <v/>
      </c>
      <c r="BV50" s="26" t="str">
        <f t="shared" ref="BV50:BV113" si="31">IF($P50="More Info Required","720 Aircraft","")</f>
        <v/>
      </c>
      <c r="BW50" s="8" t="str">
        <f>IF($P50="More Info Required",COUNTIFS('[5]2016 Outage History'!$R:$R,BV50,'[5]2016 Outage History'!$I:$I,$C50)/$Q50,"")</f>
        <v/>
      </c>
      <c r="BX50" s="26" t="str">
        <f t="shared" ref="BX50:BX113" si="32">IF($P50="More Info Required","730 Fire","")</f>
        <v/>
      </c>
      <c r="BY50" s="8" t="str">
        <f>IF($P50="More Info Required",COUNTIFS('[5]2016 Outage History'!$R:$R,BX50,'[5]2016 Outage History'!$I:$I,$C50)/$Q50,"")</f>
        <v/>
      </c>
      <c r="BZ50" s="26" t="str">
        <f t="shared" ref="BZ50:BZ113" si="33">IF($P50="More Info Required","740 Public Cuts Tree","")</f>
        <v/>
      </c>
      <c r="CA50" s="8" t="str">
        <f>IF($P50="More Info Required",COUNTIFS('[5]2016 Outage History'!$R:$R,BZ50,'[5]2016 Outage History'!$I:$I,$C50)/$Q50,"")</f>
        <v/>
      </c>
      <c r="CB50" s="26" t="str">
        <f t="shared" ref="CB50:CB113" si="34">IF($P50="More Info Required","750 Vandalism","")</f>
        <v/>
      </c>
      <c r="CC50" s="8" t="str">
        <f>IF($P50="More Info Required",COUNTIFS('[5]2016 Outage History'!$R:$R,CB50,'[5]2016 Outage History'!$I:$I,$C50)/$Q50,"")</f>
        <v/>
      </c>
      <c r="CD50" s="26" t="str">
        <f t="shared" ref="CD50:CD113" si="35">IF($P50="More Info Required","760 Switching Error or Caused by Construction or Maintenance","")</f>
        <v/>
      </c>
      <c r="CE50" s="8" t="str">
        <f>IF($P50="More Info Required",COUNTIFS('[5]2016 Outage History'!$R:$R,CD50,'[5]2016 Outage History'!$I:$I,$C50)/$Q50,"")</f>
        <v/>
      </c>
      <c r="CF50" s="26" t="str">
        <f t="shared" ref="CF50:CF113" si="36">IF($P50="More Info Required","790 Public, Other","")</f>
        <v/>
      </c>
      <c r="CG50" s="8" t="str">
        <f>IF($P50="More Info Required",COUNTIFS('[5]2016 Outage History'!$R:$R,CF50,'[5]2016 Outage History'!$I:$I,$C50)/$Q50,"")</f>
        <v/>
      </c>
      <c r="CH50" s="26" t="str">
        <f t="shared" ref="CH50:CH113" si="37">IF($P50="More Info Required","800 Other","")</f>
        <v/>
      </c>
      <c r="CI50" s="8" t="str">
        <f>IF($P50="More Info Required",COUNTIFS('[5]2016 Outage History'!$R:$R,CH50,'[5]2016 Outage History'!$I:$I,$C50)/$Q50,"")</f>
        <v/>
      </c>
      <c r="CJ50" s="26" t="str">
        <f t="shared" ref="CJ50:CJ113" si="38">IF($P50="More Info Required","999 Cause Unknown","")</f>
        <v/>
      </c>
      <c r="CK50" s="8" t="str">
        <f>IF($P50="More Info Required",COUNTIFS('[5]2016 Outage History'!$R:$R,CJ50,'[5]2016 Outage History'!$I:$I,$C50)/$Q50,"")</f>
        <v/>
      </c>
    </row>
    <row r="51" spans="1:89" ht="15" x14ac:dyDescent="0.25">
      <c r="A51" s="17" t="s">
        <v>131</v>
      </c>
      <c r="B51" s="21">
        <v>505</v>
      </c>
      <c r="C51" s="14" t="s">
        <v>473</v>
      </c>
      <c r="D51" s="17" t="s">
        <v>370</v>
      </c>
      <c r="E51" s="21">
        <v>5</v>
      </c>
      <c r="F51" s="22">
        <f>'[5]2016 Circuit Detail'!H10</f>
        <v>300.04917999999998</v>
      </c>
      <c r="G51" s="21"/>
      <c r="H51" s="21">
        <f>('[5]2011 Indices'!H42+'[5]2012 Indices'!H42+'[5]2013 Indices'!H42+'[5]2014 Circuit detail'!AS10+'[5]2015 Circuit Detail'!AS10)/5</f>
        <v>1.7842218552390368</v>
      </c>
      <c r="I51" s="10">
        <f>'[5]2016 Circuit Detail'!AS10</f>
        <v>0.43326230719910602</v>
      </c>
      <c r="J51" s="17" t="str">
        <f t="shared" si="0"/>
        <v>OK</v>
      </c>
      <c r="K51" s="17">
        <v>56.512</v>
      </c>
      <c r="L51" s="23">
        <v>2016</v>
      </c>
      <c r="M51" s="21">
        <f>('[5]2011 Indices'!I42+'[5]2012 Indices'!I42+'[5]2013 Indices'!I42+'[5]2014 Circuit detail'!AQ10+'[5]2015 Circuit Detail'!AQ10)/5</f>
        <v>241.72555036944681</v>
      </c>
      <c r="N51" s="24">
        <f>'[5]2016 Circuit Detail'!AQ10</f>
        <v>34.744304</v>
      </c>
      <c r="O51" s="17" t="str">
        <f t="shared" si="1"/>
        <v>OK</v>
      </c>
      <c r="P51" s="8" t="str">
        <f t="shared" si="2"/>
        <v>Good</v>
      </c>
      <c r="Q51" s="25">
        <f>'[5]2016 Circuit Detail'!AJ10</f>
        <v>8</v>
      </c>
      <c r="R51" s="26" t="str">
        <f t="shared" si="3"/>
        <v/>
      </c>
      <c r="S51" s="8" t="str">
        <f>IF($P51="More Info Required",COUNTIFS('[5]2016 Outage History'!$R:$R,R51,'[5]2016 Outage History'!$I:$I,$C51)/$Q51,"")</f>
        <v/>
      </c>
      <c r="T51" s="26" t="str">
        <f t="shared" si="4"/>
        <v/>
      </c>
      <c r="U51" s="8" t="str">
        <f>IF($P51="More Info Required",COUNTIFS('[5]2016 Outage History'!$R:$R,T51,'[5]2016 Outage History'!$I:$I,$C51)/$Q51,"")</f>
        <v/>
      </c>
      <c r="V51" s="26" t="str">
        <f t="shared" si="5"/>
        <v/>
      </c>
      <c r="W51" s="8" t="str">
        <f>IF($P51="More Info Required",COUNTIFS('[5]2016 Outage History'!$R:$R,V51,'[5]2016 Outage History'!$I:$I,$C51)/$Q51,"")</f>
        <v/>
      </c>
      <c r="X51" s="26" t="str">
        <f t="shared" si="6"/>
        <v/>
      </c>
      <c r="Y51" s="8" t="str">
        <f>IF($P51="More Info Required",COUNTIFS('[5]2016 Outage History'!$R:$R,X51,'[5]2016 Outage History'!$I:$I,$C51)/$Q51,"")</f>
        <v/>
      </c>
      <c r="Z51" s="26" t="str">
        <f t="shared" si="7"/>
        <v/>
      </c>
      <c r="AA51" s="8" t="str">
        <f>IF($P51="More Info Required",COUNTIFS('[5]2016 Outage History'!$R:$R,Z51,'[5]2016 Outage History'!$I:$I,$C51)/$Q51,"")</f>
        <v/>
      </c>
      <c r="AB51" s="26" t="str">
        <f t="shared" si="8"/>
        <v/>
      </c>
      <c r="AC51" s="8" t="str">
        <f>IF($P51="More Info Required",COUNTIFS('[5]2016 Outage History'!$R:$R,AB51,'[5]2016 Outage History'!$I:$I,$C51)/$Q51,"")</f>
        <v/>
      </c>
      <c r="AD51" s="26" t="str">
        <f t="shared" si="9"/>
        <v/>
      </c>
      <c r="AE51" s="8" t="str">
        <f>IF($P51="More Info Required",COUNTIFS('[5]2016 Outage History'!$R:$R,AD51,'[5]2016 Outage History'!$I:$I,$C51)/$Q51,"")</f>
        <v/>
      </c>
      <c r="AF51" s="26" t="str">
        <f t="shared" si="10"/>
        <v/>
      </c>
      <c r="AG51" s="8" t="str">
        <f>IF($P51="More Info Required",COUNTIFS('[5]2016 Outage History'!$R:$R,AF51,'[5]2016 Outage History'!$I:$I,$C51)/$Q51,"")</f>
        <v/>
      </c>
      <c r="AH51" s="26" t="str">
        <f t="shared" si="11"/>
        <v/>
      </c>
      <c r="AI51" s="8" t="str">
        <f>IF($P51="More Info Required",COUNTIFS('[5]2016 Outage History'!$R:$R,AH51,'[5]2016 Outage History'!$I:$I,$C51)/$Q51,"")</f>
        <v/>
      </c>
      <c r="AJ51" s="26" t="str">
        <f t="shared" si="12"/>
        <v/>
      </c>
      <c r="AK51" s="8" t="str">
        <f>IF($P51="More Info Required",COUNTIFS('[5]2016 Outage History'!$R:$R,AJ51,'[5]2016 Outage History'!$I:$I,$C51)/$Q51,"")</f>
        <v/>
      </c>
      <c r="AL51" s="26" t="str">
        <f t="shared" si="13"/>
        <v/>
      </c>
      <c r="AM51" s="8" t="str">
        <f>IF($P51="More Info Required",COUNTIFS('[5]2016 Outage History'!$R:$R,AL51,'[5]2016 Outage History'!$I:$I,$C51)/$Q51,"")</f>
        <v/>
      </c>
      <c r="AN51" s="26" t="str">
        <f t="shared" si="14"/>
        <v/>
      </c>
      <c r="AO51" s="8" t="str">
        <f>IF($P51="More Info Required",COUNTIFS('[5]2016 Outage History'!$R:$R,AN51,'[5]2016 Outage History'!$I:$I,$C51)/$Q51,"")</f>
        <v/>
      </c>
      <c r="AP51" s="26" t="str">
        <f t="shared" si="15"/>
        <v/>
      </c>
      <c r="AQ51" s="8" t="str">
        <f>IF($P51="More Info Required",COUNTIFS('[5]2016 Outage History'!$R:$R,AP51,'[5]2016 Outage History'!$I:$I,$C51)/$Q51,"")</f>
        <v/>
      </c>
      <c r="AR51" s="26" t="str">
        <f t="shared" si="16"/>
        <v/>
      </c>
      <c r="AS51" s="8" t="str">
        <f>IF($P51="More Info Required",COUNTIFS('[5]2016 Outage History'!$R:$R,AR51,'[5]2016 Outage History'!$I:$I,$C51)/$Q51,"")</f>
        <v/>
      </c>
      <c r="AT51" s="26" t="str">
        <f t="shared" si="17"/>
        <v/>
      </c>
      <c r="AU51" s="8" t="str">
        <f>IF($P51="More Info Required",COUNTIFS('[5]2016 Outage History'!$R:$R,AT51,'[5]2016 Outage History'!$I:$I,$C51)/$Q51,"")</f>
        <v/>
      </c>
      <c r="AV51" s="26" t="str">
        <f t="shared" si="18"/>
        <v/>
      </c>
      <c r="AW51" s="8" t="str">
        <f>IF($P51="More Info Required",COUNTIFS('[5]2016 Outage History'!$R:$R,AV51,'[5]2016 Outage History'!$I:$I,$C51)/$Q51,"")</f>
        <v/>
      </c>
      <c r="AX51" s="26" t="str">
        <f t="shared" si="19"/>
        <v/>
      </c>
      <c r="AY51" s="8" t="str">
        <f>IF($P51="More Info Required",COUNTIFS('[5]2016 Outage History'!$R:$R,AX51,'[5]2016 Outage History'!$I:$I,$C51)/$Q51,"")</f>
        <v/>
      </c>
      <c r="AZ51" s="26" t="str">
        <f t="shared" si="20"/>
        <v/>
      </c>
      <c r="BA51" s="8" t="str">
        <f>IF($P51="More Info Required",COUNTIFS('[5]2016 Outage History'!$R:$R,AZ51,'[5]2016 Outage History'!$I:$I,$C51)/$Q51,"")</f>
        <v/>
      </c>
      <c r="BB51" s="26" t="str">
        <f t="shared" si="21"/>
        <v/>
      </c>
      <c r="BC51" s="8" t="str">
        <f>IF($P51="More Info Required",COUNTIFS('[5]2016 Outage History'!$R:$R,BB51,'[5]2016 Outage History'!$I:$I,$C51)/$Q51,"")</f>
        <v/>
      </c>
      <c r="BD51" s="26" t="str">
        <f t="shared" si="22"/>
        <v/>
      </c>
      <c r="BE51" s="8" t="str">
        <f>IF($P51="More Info Required",COUNTIFS('[5]2016 Outage History'!$R:$R,BD51,'[5]2016 Outage History'!$I:$I,$C51)/$Q51,"")</f>
        <v/>
      </c>
      <c r="BF51" s="26" t="str">
        <f t="shared" si="23"/>
        <v/>
      </c>
      <c r="BG51" s="8" t="str">
        <f>IF($P51="More Info Required",COUNTIFS('[5]2016 Outage History'!$R:$R,BF51,'[5]2016 Outage History'!$I:$I,$C51)/$Q51,"")</f>
        <v/>
      </c>
      <c r="BH51" s="26" t="str">
        <f t="shared" si="24"/>
        <v/>
      </c>
      <c r="BI51" s="8" t="str">
        <f>IF($P51="More Info Required",COUNTIFS('[5]2016 Outage History'!$R:$R,BH51,'[5]2016 Outage History'!$I:$I,$C51)/$Q51,"")</f>
        <v/>
      </c>
      <c r="BJ51" s="26" t="str">
        <f t="shared" si="25"/>
        <v/>
      </c>
      <c r="BK51" s="8" t="str">
        <f>IF($P51="More Info Required",COUNTIFS('[5]2016 Outage History'!$R:$R,BJ51,'[5]2016 Outage History'!$I:$I,$C51)/$Q51,"")</f>
        <v/>
      </c>
      <c r="BL51" s="26" t="str">
        <f t="shared" si="26"/>
        <v/>
      </c>
      <c r="BM51" s="8" t="str">
        <f>IF($P51="More Info Required",COUNTIFS('[5]2016 Outage History'!$R:$R,BL51,'[5]2016 Outage History'!$I:$I,$C51)/$Q51,"")</f>
        <v/>
      </c>
      <c r="BN51" s="26" t="str">
        <f t="shared" si="27"/>
        <v/>
      </c>
      <c r="BO51" s="8" t="str">
        <f>IF($P51="More Info Required",COUNTIFS('[5]2016 Outage History'!$R:$R,BN51,'[5]2016 Outage History'!$I:$I,$C51)/$Q51,"")</f>
        <v/>
      </c>
      <c r="BP51" s="26" t="str">
        <f t="shared" si="28"/>
        <v/>
      </c>
      <c r="BQ51" s="8" t="str">
        <f>IF($P51="More Info Required",COUNTIFS('[5]2016 Outage History'!$R:$R,BP51,'[5]2016 Outage History'!$I:$I,$C51)/$Q51,"")</f>
        <v/>
      </c>
      <c r="BR51" s="26" t="str">
        <f t="shared" si="29"/>
        <v/>
      </c>
      <c r="BS51" s="8" t="str">
        <f>IF($P51="More Info Required",COUNTIFS('[5]2016 Outage History'!$R:$R,BR51,'[5]2016 Outage History'!$I:$I,$C51)/$Q51,"")</f>
        <v/>
      </c>
      <c r="BT51" s="26" t="str">
        <f t="shared" si="30"/>
        <v/>
      </c>
      <c r="BU51" s="8" t="str">
        <f>IF($P51="More Info Required",COUNTIFS('[5]2016 Outage History'!$R:$R,BT51,'[5]2016 Outage History'!$I:$I,$C51)/$Q51,"")</f>
        <v/>
      </c>
      <c r="BV51" s="26" t="str">
        <f t="shared" si="31"/>
        <v/>
      </c>
      <c r="BW51" s="8" t="str">
        <f>IF($P51="More Info Required",COUNTIFS('[5]2016 Outage History'!$R:$R,BV51,'[5]2016 Outage History'!$I:$I,$C51)/$Q51,"")</f>
        <v/>
      </c>
      <c r="BX51" s="26" t="str">
        <f t="shared" si="32"/>
        <v/>
      </c>
      <c r="BY51" s="8" t="str">
        <f>IF($P51="More Info Required",COUNTIFS('[5]2016 Outage History'!$R:$R,BX51,'[5]2016 Outage History'!$I:$I,$C51)/$Q51,"")</f>
        <v/>
      </c>
      <c r="BZ51" s="26" t="str">
        <f t="shared" si="33"/>
        <v/>
      </c>
      <c r="CA51" s="8" t="str">
        <f>IF($P51="More Info Required",COUNTIFS('[5]2016 Outage History'!$R:$R,BZ51,'[5]2016 Outage History'!$I:$I,$C51)/$Q51,"")</f>
        <v/>
      </c>
      <c r="CB51" s="26" t="str">
        <f t="shared" si="34"/>
        <v/>
      </c>
      <c r="CC51" s="8" t="str">
        <f>IF($P51="More Info Required",COUNTIFS('[5]2016 Outage History'!$R:$R,CB51,'[5]2016 Outage History'!$I:$I,$C51)/$Q51,"")</f>
        <v/>
      </c>
      <c r="CD51" s="26" t="str">
        <f t="shared" si="35"/>
        <v/>
      </c>
      <c r="CE51" s="8" t="str">
        <f>IF($P51="More Info Required",COUNTIFS('[5]2016 Outage History'!$R:$R,CD51,'[5]2016 Outage History'!$I:$I,$C51)/$Q51,"")</f>
        <v/>
      </c>
      <c r="CF51" s="26" t="str">
        <f t="shared" si="36"/>
        <v/>
      </c>
      <c r="CG51" s="8" t="str">
        <f>IF($P51="More Info Required",COUNTIFS('[5]2016 Outage History'!$R:$R,CF51,'[5]2016 Outage History'!$I:$I,$C51)/$Q51,"")</f>
        <v/>
      </c>
      <c r="CH51" s="26" t="str">
        <f t="shared" si="37"/>
        <v/>
      </c>
      <c r="CI51" s="8" t="str">
        <f>IF($P51="More Info Required",COUNTIFS('[5]2016 Outage History'!$R:$R,CH51,'[5]2016 Outage History'!$I:$I,$C51)/$Q51,"")</f>
        <v/>
      </c>
      <c r="CJ51" s="26" t="str">
        <f t="shared" si="38"/>
        <v/>
      </c>
      <c r="CK51" s="8" t="str">
        <f>IF($P51="More Info Required",COUNTIFS('[5]2016 Outage History'!$R:$R,CJ51,'[5]2016 Outage History'!$I:$I,$C51)/$Q51,"")</f>
        <v/>
      </c>
    </row>
    <row r="52" spans="1:89" ht="15" x14ac:dyDescent="0.25">
      <c r="A52" s="17" t="s">
        <v>14</v>
      </c>
      <c r="B52" s="21">
        <v>1401</v>
      </c>
      <c r="C52" s="14" t="s">
        <v>537</v>
      </c>
      <c r="D52" s="17" t="s">
        <v>371</v>
      </c>
      <c r="E52" s="21">
        <v>14</v>
      </c>
      <c r="F52" s="22">
        <f>'[5]2016 Circuit Detail'!H11</f>
        <v>84.330601000000001</v>
      </c>
      <c r="G52" s="21"/>
      <c r="H52" s="21">
        <f>('[5]2011 Indices'!H43+'[5]2012 Indices'!H43+'[5]2013 Indices'!H43+'[5]2014 Circuit detail'!AS11+'[5]2015 Circuit Detail'!AS11)/5</f>
        <v>0.12147676500728184</v>
      </c>
      <c r="I52" s="10">
        <f>'[5]2016 Circuit Detail'!AS11</f>
        <v>0.20158755894553601</v>
      </c>
      <c r="J52" s="17" t="str">
        <f t="shared" si="0"/>
        <v>PSC</v>
      </c>
      <c r="K52" s="17">
        <v>12.903</v>
      </c>
      <c r="L52" s="23">
        <v>2015</v>
      </c>
      <c r="M52" s="21">
        <f>('[5]2011 Indices'!I43+'[5]2012 Indices'!I43+'[5]2013 Indices'!I43+'[5]2014 Circuit detail'!AQ11+'[5]2015 Circuit Detail'!AQ11)/5</f>
        <v>16.060862122037655</v>
      </c>
      <c r="N52" s="24">
        <f>'[5]2016 Circuit Detail'!AQ11</f>
        <v>15.925416999999999</v>
      </c>
      <c r="O52" s="17" t="str">
        <f t="shared" si="1"/>
        <v>OK</v>
      </c>
      <c r="P52" s="8" t="str">
        <f t="shared" si="2"/>
        <v>More Info Required</v>
      </c>
      <c r="Q52" s="25">
        <f>'[5]2016 Circuit Detail'!AJ11</f>
        <v>1</v>
      </c>
      <c r="R52" s="26" t="str">
        <f t="shared" si="3"/>
        <v>000 Power Supply</v>
      </c>
      <c r="S52" s="8" t="e">
        <f>IF($P52="More Info Required",COUNTIFS('[5]2016 Outage History'!$R:$R,R52,'[5]2016 Outage History'!$I:$I,$C52)/$Q52,"")</f>
        <v>#VALUE!</v>
      </c>
      <c r="T52" s="26" t="str">
        <f t="shared" si="4"/>
        <v>100 Construction</v>
      </c>
      <c r="U52" s="8" t="e">
        <f>IF($P52="More Info Required",COUNTIFS('[5]2016 Outage History'!$R:$R,T52,'[5]2016 Outage History'!$I:$I,$C52)/$Q52,"")</f>
        <v>#VALUE!</v>
      </c>
      <c r="V52" s="26" t="str">
        <f t="shared" si="5"/>
        <v>110 Maintenance</v>
      </c>
      <c r="W52" s="8" t="e">
        <f>IF($P52="More Info Required",COUNTIFS('[5]2016 Outage History'!$R:$R,V52,'[5]2016 Outage History'!$I:$I,$C52)/$Q52,"")</f>
        <v>#VALUE!</v>
      </c>
      <c r="X52" s="26" t="str">
        <f t="shared" si="6"/>
        <v>190 Other Planned</v>
      </c>
      <c r="Y52" s="8" t="e">
        <f>IF($P52="More Info Required",COUNTIFS('[5]2016 Outage History'!$R:$R,X52,'[5]2016 Outage History'!$I:$I,$C52)/$Q52,"")</f>
        <v>#VALUE!</v>
      </c>
      <c r="Z52" s="26" t="str">
        <f t="shared" si="7"/>
        <v>300 Material or equipment fault/failure</v>
      </c>
      <c r="AA52" s="8" t="e">
        <f>IF($P52="More Info Required",COUNTIFS('[5]2016 Outage History'!$R:$R,Z52,'[5]2016 Outage History'!$I:$I,$C52)/$Q52,"")</f>
        <v>#VALUE!</v>
      </c>
      <c r="AB52" s="26" t="str">
        <f t="shared" si="8"/>
        <v>310 Installation Fault</v>
      </c>
      <c r="AC52" s="8" t="e">
        <f>IF($P52="More Info Required",COUNTIFS('[5]2016 Outage History'!$R:$R,AB52,'[5]2016 Outage History'!$I:$I,$C52)/$Q52,"")</f>
        <v>#VALUE!</v>
      </c>
      <c r="AD52" s="26" t="str">
        <f t="shared" si="9"/>
        <v>320 Conductor Sag or inadequate clearance</v>
      </c>
      <c r="AE52" s="8" t="e">
        <f>IF($P52="More Info Required",COUNTIFS('[5]2016 Outage History'!$R:$R,AD52,'[5]2016 Outage History'!$I:$I,$C52)/$Q52,"")</f>
        <v>#VALUE!</v>
      </c>
      <c r="AF52" s="26" t="str">
        <f t="shared" si="10"/>
        <v>340 Overload</v>
      </c>
      <c r="AG52" s="8" t="e">
        <f>IF($P52="More Info Required",COUNTIFS('[5]2016 Outage History'!$R:$R,AF52,'[5]2016 Outage History'!$I:$I,$C52)/$Q52,"")</f>
        <v>#VALUE!</v>
      </c>
      <c r="AH52" s="26" t="str">
        <f t="shared" si="11"/>
        <v>350 Miscoordination of protection devices</v>
      </c>
      <c r="AI52" s="8" t="e">
        <f>IF($P52="More Info Required",COUNTIFS('[5]2016 Outage History'!$R:$R,AH52,'[5]2016 Outage History'!$I:$I,$C52)/$Q52,"")</f>
        <v>#VALUE!</v>
      </c>
      <c r="AJ52" s="26" t="str">
        <f t="shared" si="12"/>
        <v>360 Other Equipment installation/design</v>
      </c>
      <c r="AK52" s="8" t="e">
        <f>IF($P52="More Info Required",COUNTIFS('[5]2016 Outage History'!$R:$R,AJ52,'[5]2016 Outage History'!$I:$I,$C52)/$Q52,"")</f>
        <v>#VALUE!</v>
      </c>
      <c r="AL52" s="26" t="str">
        <f t="shared" si="13"/>
        <v>400 Decay/Age of Material/Equipment</v>
      </c>
      <c r="AM52" s="8" t="e">
        <f>IF($P52="More Info Required",COUNTIFS('[5]2016 Outage History'!$R:$R,AL52,'[5]2016 Outage History'!$I:$I,$C52)/$Q52,"")</f>
        <v>#VALUE!</v>
      </c>
      <c r="AN52" s="26" t="str">
        <f t="shared" si="14"/>
        <v>420 Tree Growth</v>
      </c>
      <c r="AO52" s="8" t="e">
        <f>IF($P52="More Info Required",COUNTIFS('[5]2016 Outage History'!$R:$R,AN52,'[5]2016 Outage History'!$I:$I,$C52)/$Q52,"")</f>
        <v>#VALUE!</v>
      </c>
      <c r="AP52" s="26" t="str">
        <f t="shared" si="15"/>
        <v>430 Tree failure from overhang or dead tree without Ice/snow</v>
      </c>
      <c r="AQ52" s="8" t="e">
        <f>IF($P52="More Info Required",COUNTIFS('[5]2016 Outage History'!$R:$R,AP52,'[5]2016 Outage History'!$I:$I,$C52)/$Q52,"")</f>
        <v>#VALUE!</v>
      </c>
      <c r="AR52" s="26" t="str">
        <f t="shared" si="16"/>
        <v>440 Trees with Ice/snow</v>
      </c>
      <c r="AS52" s="8" t="e">
        <f>IF($P52="More Info Required",COUNTIFS('[5]2016 Outage History'!$R:$R,AR52,'[5]2016 Outage History'!$I:$I,$C52)/$Q52,"")</f>
        <v>#VALUE!</v>
      </c>
      <c r="AT52" s="26" t="str">
        <f t="shared" si="17"/>
        <v>470 Borrower Crew Cuts Tree</v>
      </c>
      <c r="AU52" s="8" t="e">
        <f>IF($P52="More Info Required",COUNTIFS('[5]2016 Outage History'!$R:$R,AT52,'[5]2016 Outage History'!$I:$I,$C52)/$Q52,"")</f>
        <v>#VALUE!</v>
      </c>
      <c r="AV52" s="26" t="str">
        <f t="shared" si="18"/>
        <v>490 Maintenance, Other</v>
      </c>
      <c r="AW52" s="8" t="e">
        <f>IF($P52="More Info Required",COUNTIFS('[5]2016 Outage History'!$R:$R,AV52,'[5]2016 Outage History'!$I:$I,$C52)/$Q52,"")</f>
        <v>#VALUE!</v>
      </c>
      <c r="AX52" s="26" t="str">
        <f t="shared" si="19"/>
        <v>500 Lightning</v>
      </c>
      <c r="AY52" s="8" t="e">
        <f>IF($P52="More Info Required",COUNTIFS('[5]2016 Outage History'!$R:$R,AX52,'[5]2016 Outage History'!$I:$I,$C52)/$Q52,"")</f>
        <v>#VALUE!</v>
      </c>
      <c r="AZ52" s="26" t="str">
        <f t="shared" si="20"/>
        <v>510 Wind, Not Trees</v>
      </c>
      <c r="BA52" s="8" t="e">
        <f>IF($P52="More Info Required",COUNTIFS('[5]2016 Outage History'!$R:$R,AZ52,'[5]2016 Outage History'!$I:$I,$C52)/$Q52,"")</f>
        <v>#VALUE!</v>
      </c>
      <c r="BB52" s="26" t="str">
        <f t="shared" si="21"/>
        <v>520 Ice, Sleet, Frost, not Trees</v>
      </c>
      <c r="BC52" s="8" t="e">
        <f>IF($P52="More Info Required",COUNTIFS('[5]2016 Outage History'!$R:$R,BB52,'[5]2016 Outage History'!$I:$I,$C52)/$Q52,"")</f>
        <v>#VALUE!</v>
      </c>
      <c r="BD52" s="26" t="str">
        <f t="shared" si="22"/>
        <v>530 Flood</v>
      </c>
      <c r="BE52" s="8" t="e">
        <f>IF($P52="More Info Required",COUNTIFS('[5]2016 Outage History'!$R:$R,BD52,'[5]2016 Outage History'!$I:$I,$C52)/$Q52,"")</f>
        <v>#VALUE!</v>
      </c>
      <c r="BF52" s="26" t="str">
        <f t="shared" si="23"/>
        <v>540 Storm</v>
      </c>
      <c r="BG52" s="8" t="e">
        <f>IF($P52="More Info Required",COUNTIFS('[5]2016 Outage History'!$R:$R,BF52,'[5]2016 Outage History'!$I:$I,$C52)/$Q52,"")</f>
        <v>#VALUE!</v>
      </c>
      <c r="BH52" s="26" t="str">
        <f t="shared" si="24"/>
        <v>590 Weather, Other</v>
      </c>
      <c r="BI52" s="8" t="e">
        <f>IF($P52="More Info Required",COUNTIFS('[5]2016 Outage History'!$R:$R,BH52,'[5]2016 Outage History'!$I:$I,$C52)/$Q52,"")</f>
        <v>#VALUE!</v>
      </c>
      <c r="BJ52" s="26" t="str">
        <f t="shared" si="25"/>
        <v>600 Animal/bird</v>
      </c>
      <c r="BK52" s="8" t="e">
        <f>IF($P52="More Info Required",COUNTIFS('[5]2016 Outage History'!$R:$R,BJ52,'[5]2016 Outage History'!$I:$I,$C52)/$Q52,"")</f>
        <v>#VALUE!</v>
      </c>
      <c r="BL52" s="26" t="str">
        <f t="shared" si="26"/>
        <v>630 Squirrel</v>
      </c>
      <c r="BM52" s="8" t="e">
        <f>IF($P52="More Info Required",COUNTIFS('[5]2016 Outage History'!$R:$R,BL52,'[5]2016 Outage History'!$I:$I,$C52)/$Q52,"")</f>
        <v>#VALUE!</v>
      </c>
      <c r="BN52" s="26" t="str">
        <f t="shared" si="27"/>
        <v>690 Animal, Other</v>
      </c>
      <c r="BO52" s="8" t="e">
        <f>IF($P52="More Info Required",COUNTIFS('[5]2016 Outage History'!$R:$R,BN52,'[5]2016 Outage History'!$I:$I,$C52)/$Q52,"")</f>
        <v>#VALUE!</v>
      </c>
      <c r="BP52" s="26" t="str">
        <f t="shared" si="28"/>
        <v>700 Customer-Caused</v>
      </c>
      <c r="BQ52" s="8" t="e">
        <f>IF($P52="More Info Required",COUNTIFS('[5]2016 Outage History'!$R:$R,BP52,'[5]2016 Outage History'!$I:$I,$C52)/$Q52,"")</f>
        <v>#VALUE!</v>
      </c>
      <c r="BR52" s="26" t="str">
        <f t="shared" si="29"/>
        <v>710 Motor Vehicle</v>
      </c>
      <c r="BS52" s="8" t="e">
        <f>IF($P52="More Info Required",COUNTIFS('[5]2016 Outage History'!$R:$R,BR52,'[5]2016 Outage History'!$I:$I,$C52)/$Q52,"")</f>
        <v>#VALUE!</v>
      </c>
      <c r="BT52" s="26" t="str">
        <f t="shared" si="30"/>
        <v>715 Farming Equipment</v>
      </c>
      <c r="BU52" s="8" t="e">
        <f>IF($P52="More Info Required",COUNTIFS('[5]2016 Outage History'!$R:$R,BT52,'[5]2016 Outage History'!$I:$I,$C52)/$Q52,"")</f>
        <v>#VALUE!</v>
      </c>
      <c r="BV52" s="26" t="str">
        <f t="shared" si="31"/>
        <v>720 Aircraft</v>
      </c>
      <c r="BW52" s="8" t="e">
        <f>IF($P52="More Info Required",COUNTIFS('[5]2016 Outage History'!$R:$R,BV52,'[5]2016 Outage History'!$I:$I,$C52)/$Q52,"")</f>
        <v>#VALUE!</v>
      </c>
      <c r="BX52" s="26" t="str">
        <f t="shared" si="32"/>
        <v>730 Fire</v>
      </c>
      <c r="BY52" s="8" t="e">
        <f>IF($P52="More Info Required",COUNTIFS('[5]2016 Outage History'!$R:$R,BX52,'[5]2016 Outage History'!$I:$I,$C52)/$Q52,"")</f>
        <v>#VALUE!</v>
      </c>
      <c r="BZ52" s="26" t="str">
        <f t="shared" si="33"/>
        <v>740 Public Cuts Tree</v>
      </c>
      <c r="CA52" s="8" t="e">
        <f>IF($P52="More Info Required",COUNTIFS('[5]2016 Outage History'!$R:$R,BZ52,'[5]2016 Outage History'!$I:$I,$C52)/$Q52,"")</f>
        <v>#VALUE!</v>
      </c>
      <c r="CB52" s="26" t="str">
        <f t="shared" si="34"/>
        <v>750 Vandalism</v>
      </c>
      <c r="CC52" s="8" t="e">
        <f>IF($P52="More Info Required",COUNTIFS('[5]2016 Outage History'!$R:$R,CB52,'[5]2016 Outage History'!$I:$I,$C52)/$Q52,"")</f>
        <v>#VALUE!</v>
      </c>
      <c r="CD52" s="26" t="str">
        <f t="shared" si="35"/>
        <v>760 Switching Error or Caused by Construction or Maintenance</v>
      </c>
      <c r="CE52" s="8" t="e">
        <f>IF($P52="More Info Required",COUNTIFS('[5]2016 Outage History'!$R:$R,CD52,'[5]2016 Outage History'!$I:$I,$C52)/$Q52,"")</f>
        <v>#VALUE!</v>
      </c>
      <c r="CF52" s="26" t="str">
        <f t="shared" si="36"/>
        <v>790 Public, Other</v>
      </c>
      <c r="CG52" s="8" t="e">
        <f>IF($P52="More Info Required",COUNTIFS('[5]2016 Outage History'!$R:$R,CF52,'[5]2016 Outage History'!$I:$I,$C52)/$Q52,"")</f>
        <v>#VALUE!</v>
      </c>
      <c r="CH52" s="26" t="str">
        <f t="shared" si="37"/>
        <v>800 Other</v>
      </c>
      <c r="CI52" s="8" t="e">
        <f>IF($P52="More Info Required",COUNTIFS('[5]2016 Outage History'!$R:$R,CH52,'[5]2016 Outage History'!$I:$I,$C52)/$Q52,"")</f>
        <v>#VALUE!</v>
      </c>
      <c r="CJ52" s="26" t="str">
        <f t="shared" si="38"/>
        <v>999 Cause Unknown</v>
      </c>
      <c r="CK52" s="8" t="e">
        <f>IF($P52="More Info Required",COUNTIFS('[5]2016 Outage History'!$R:$R,CJ52,'[5]2016 Outage History'!$I:$I,$C52)/$Q52,"")</f>
        <v>#VALUE!</v>
      </c>
    </row>
    <row r="53" spans="1:89" ht="15" x14ac:dyDescent="0.25">
      <c r="A53" s="17" t="s">
        <v>35</v>
      </c>
      <c r="B53" s="21">
        <v>1404</v>
      </c>
      <c r="C53" s="14" t="s">
        <v>538</v>
      </c>
      <c r="D53" s="17" t="s">
        <v>371</v>
      </c>
      <c r="E53" s="21">
        <v>14</v>
      </c>
      <c r="F53" s="22">
        <f>'[5]2016 Circuit Detail'!H12</f>
        <v>330.40710300000001</v>
      </c>
      <c r="G53" s="21"/>
      <c r="H53" s="21">
        <f>('[5]2011 Indices'!H44+'[5]2012 Indices'!H44+'[5]2013 Indices'!H44+'[5]2014 Circuit detail'!AS12+'[5]2015 Circuit Detail'!AS12)/5</f>
        <v>0.16779084835559455</v>
      </c>
      <c r="I53" s="10">
        <f>'[5]2016 Circuit Detail'!AS12</f>
        <v>0.242125545345797</v>
      </c>
      <c r="J53" s="17" t="str">
        <f t="shared" si="0"/>
        <v>PSC</v>
      </c>
      <c r="K53" s="17">
        <v>53.744</v>
      </c>
      <c r="L53" s="23">
        <v>2015</v>
      </c>
      <c r="M53" s="21">
        <f>('[5]2011 Indices'!I44+'[5]2012 Indices'!I44+'[5]2013 Indices'!I44+'[5]2014 Circuit detail'!AQ12+'[5]2015 Circuit Detail'!AQ12)/5</f>
        <v>27.061061675952732</v>
      </c>
      <c r="N53" s="24">
        <f>'[5]2016 Circuit Detail'!AQ12</f>
        <v>51.127834999999997</v>
      </c>
      <c r="O53" s="17" t="str">
        <f t="shared" si="1"/>
        <v>PSC</v>
      </c>
      <c r="P53" s="8" t="str">
        <f t="shared" si="2"/>
        <v>More Info Required</v>
      </c>
      <c r="Q53" s="25">
        <f>'[5]2016 Circuit Detail'!AJ12</f>
        <v>9</v>
      </c>
      <c r="R53" s="26" t="str">
        <f t="shared" si="3"/>
        <v>000 Power Supply</v>
      </c>
      <c r="S53" s="8" t="e">
        <f>IF($P53="More Info Required",COUNTIFS('[5]2016 Outage History'!$R:$R,R53,'[5]2016 Outage History'!$I:$I,$C53)/$Q53,"")</f>
        <v>#VALUE!</v>
      </c>
      <c r="T53" s="26" t="str">
        <f t="shared" si="4"/>
        <v>100 Construction</v>
      </c>
      <c r="U53" s="8" t="e">
        <f>IF($P53="More Info Required",COUNTIFS('[5]2016 Outage History'!$R:$R,T53,'[5]2016 Outage History'!$I:$I,$C53)/$Q53,"")</f>
        <v>#VALUE!</v>
      </c>
      <c r="V53" s="26" t="str">
        <f t="shared" si="5"/>
        <v>110 Maintenance</v>
      </c>
      <c r="W53" s="8" t="e">
        <f>IF($P53="More Info Required",COUNTIFS('[5]2016 Outage History'!$R:$R,V53,'[5]2016 Outage History'!$I:$I,$C53)/$Q53,"")</f>
        <v>#VALUE!</v>
      </c>
      <c r="X53" s="26" t="str">
        <f t="shared" si="6"/>
        <v>190 Other Planned</v>
      </c>
      <c r="Y53" s="8" t="e">
        <f>IF($P53="More Info Required",COUNTIFS('[5]2016 Outage History'!$R:$R,X53,'[5]2016 Outage History'!$I:$I,$C53)/$Q53,"")</f>
        <v>#VALUE!</v>
      </c>
      <c r="Z53" s="26" t="str">
        <f t="shared" si="7"/>
        <v>300 Material or equipment fault/failure</v>
      </c>
      <c r="AA53" s="8" t="e">
        <f>IF($P53="More Info Required",COUNTIFS('[5]2016 Outage History'!$R:$R,Z53,'[5]2016 Outage History'!$I:$I,$C53)/$Q53,"")</f>
        <v>#VALUE!</v>
      </c>
      <c r="AB53" s="26" t="str">
        <f t="shared" si="8"/>
        <v>310 Installation Fault</v>
      </c>
      <c r="AC53" s="8" t="e">
        <f>IF($P53="More Info Required",COUNTIFS('[5]2016 Outage History'!$R:$R,AB53,'[5]2016 Outage History'!$I:$I,$C53)/$Q53,"")</f>
        <v>#VALUE!</v>
      </c>
      <c r="AD53" s="26" t="str">
        <f t="shared" si="9"/>
        <v>320 Conductor Sag or inadequate clearance</v>
      </c>
      <c r="AE53" s="8" t="e">
        <f>IF($P53="More Info Required",COUNTIFS('[5]2016 Outage History'!$R:$R,AD53,'[5]2016 Outage History'!$I:$I,$C53)/$Q53,"")</f>
        <v>#VALUE!</v>
      </c>
      <c r="AF53" s="26" t="str">
        <f t="shared" si="10"/>
        <v>340 Overload</v>
      </c>
      <c r="AG53" s="8" t="e">
        <f>IF($P53="More Info Required",COUNTIFS('[5]2016 Outage History'!$R:$R,AF53,'[5]2016 Outage History'!$I:$I,$C53)/$Q53,"")</f>
        <v>#VALUE!</v>
      </c>
      <c r="AH53" s="26" t="str">
        <f t="shared" si="11"/>
        <v>350 Miscoordination of protection devices</v>
      </c>
      <c r="AI53" s="8" t="e">
        <f>IF($P53="More Info Required",COUNTIFS('[5]2016 Outage History'!$R:$R,AH53,'[5]2016 Outage History'!$I:$I,$C53)/$Q53,"")</f>
        <v>#VALUE!</v>
      </c>
      <c r="AJ53" s="26" t="str">
        <f t="shared" si="12"/>
        <v>360 Other Equipment installation/design</v>
      </c>
      <c r="AK53" s="8" t="e">
        <f>IF($P53="More Info Required",COUNTIFS('[5]2016 Outage History'!$R:$R,AJ53,'[5]2016 Outage History'!$I:$I,$C53)/$Q53,"")</f>
        <v>#VALUE!</v>
      </c>
      <c r="AL53" s="26" t="str">
        <f t="shared" si="13"/>
        <v>400 Decay/Age of Material/Equipment</v>
      </c>
      <c r="AM53" s="8" t="e">
        <f>IF($P53="More Info Required",COUNTIFS('[5]2016 Outage History'!$R:$R,AL53,'[5]2016 Outage History'!$I:$I,$C53)/$Q53,"")</f>
        <v>#VALUE!</v>
      </c>
      <c r="AN53" s="26" t="str">
        <f t="shared" si="14"/>
        <v>420 Tree Growth</v>
      </c>
      <c r="AO53" s="8" t="e">
        <f>IF($P53="More Info Required",COUNTIFS('[5]2016 Outage History'!$R:$R,AN53,'[5]2016 Outage History'!$I:$I,$C53)/$Q53,"")</f>
        <v>#VALUE!</v>
      </c>
      <c r="AP53" s="26" t="str">
        <f t="shared" si="15"/>
        <v>430 Tree failure from overhang or dead tree without Ice/snow</v>
      </c>
      <c r="AQ53" s="8" t="e">
        <f>IF($P53="More Info Required",COUNTIFS('[5]2016 Outage History'!$R:$R,AP53,'[5]2016 Outage History'!$I:$I,$C53)/$Q53,"")</f>
        <v>#VALUE!</v>
      </c>
      <c r="AR53" s="26" t="str">
        <f t="shared" si="16"/>
        <v>440 Trees with Ice/snow</v>
      </c>
      <c r="AS53" s="8" t="e">
        <f>IF($P53="More Info Required",COUNTIFS('[5]2016 Outage History'!$R:$R,AR53,'[5]2016 Outage History'!$I:$I,$C53)/$Q53,"")</f>
        <v>#VALUE!</v>
      </c>
      <c r="AT53" s="26" t="str">
        <f t="shared" si="17"/>
        <v>470 Borrower Crew Cuts Tree</v>
      </c>
      <c r="AU53" s="8" t="e">
        <f>IF($P53="More Info Required",COUNTIFS('[5]2016 Outage History'!$R:$R,AT53,'[5]2016 Outage History'!$I:$I,$C53)/$Q53,"")</f>
        <v>#VALUE!</v>
      </c>
      <c r="AV53" s="26" t="str">
        <f t="shared" si="18"/>
        <v>490 Maintenance, Other</v>
      </c>
      <c r="AW53" s="8" t="e">
        <f>IF($P53="More Info Required",COUNTIFS('[5]2016 Outage History'!$R:$R,AV53,'[5]2016 Outage History'!$I:$I,$C53)/$Q53,"")</f>
        <v>#VALUE!</v>
      </c>
      <c r="AX53" s="26" t="str">
        <f t="shared" si="19"/>
        <v>500 Lightning</v>
      </c>
      <c r="AY53" s="8" t="e">
        <f>IF($P53="More Info Required",COUNTIFS('[5]2016 Outage History'!$R:$R,AX53,'[5]2016 Outage History'!$I:$I,$C53)/$Q53,"")</f>
        <v>#VALUE!</v>
      </c>
      <c r="AZ53" s="26" t="str">
        <f t="shared" si="20"/>
        <v>510 Wind, Not Trees</v>
      </c>
      <c r="BA53" s="8" t="e">
        <f>IF($P53="More Info Required",COUNTIFS('[5]2016 Outage History'!$R:$R,AZ53,'[5]2016 Outage History'!$I:$I,$C53)/$Q53,"")</f>
        <v>#VALUE!</v>
      </c>
      <c r="BB53" s="26" t="str">
        <f t="shared" si="21"/>
        <v>520 Ice, Sleet, Frost, not Trees</v>
      </c>
      <c r="BC53" s="8" t="e">
        <f>IF($P53="More Info Required",COUNTIFS('[5]2016 Outage History'!$R:$R,BB53,'[5]2016 Outage History'!$I:$I,$C53)/$Q53,"")</f>
        <v>#VALUE!</v>
      </c>
      <c r="BD53" s="26" t="str">
        <f t="shared" si="22"/>
        <v>530 Flood</v>
      </c>
      <c r="BE53" s="8" t="e">
        <f>IF($P53="More Info Required",COUNTIFS('[5]2016 Outage History'!$R:$R,BD53,'[5]2016 Outage History'!$I:$I,$C53)/$Q53,"")</f>
        <v>#VALUE!</v>
      </c>
      <c r="BF53" s="26" t="str">
        <f t="shared" si="23"/>
        <v>540 Storm</v>
      </c>
      <c r="BG53" s="8" t="e">
        <f>IF($P53="More Info Required",COUNTIFS('[5]2016 Outage History'!$R:$R,BF53,'[5]2016 Outage History'!$I:$I,$C53)/$Q53,"")</f>
        <v>#VALUE!</v>
      </c>
      <c r="BH53" s="26" t="str">
        <f t="shared" si="24"/>
        <v>590 Weather, Other</v>
      </c>
      <c r="BI53" s="8" t="e">
        <f>IF($P53="More Info Required",COUNTIFS('[5]2016 Outage History'!$R:$R,BH53,'[5]2016 Outage History'!$I:$I,$C53)/$Q53,"")</f>
        <v>#VALUE!</v>
      </c>
      <c r="BJ53" s="26" t="str">
        <f t="shared" si="25"/>
        <v>600 Animal/bird</v>
      </c>
      <c r="BK53" s="8" t="e">
        <f>IF($P53="More Info Required",COUNTIFS('[5]2016 Outage History'!$R:$R,BJ53,'[5]2016 Outage History'!$I:$I,$C53)/$Q53,"")</f>
        <v>#VALUE!</v>
      </c>
      <c r="BL53" s="26" t="str">
        <f t="shared" si="26"/>
        <v>630 Squirrel</v>
      </c>
      <c r="BM53" s="8" t="e">
        <f>IF($P53="More Info Required",COUNTIFS('[5]2016 Outage History'!$R:$R,BL53,'[5]2016 Outage History'!$I:$I,$C53)/$Q53,"")</f>
        <v>#VALUE!</v>
      </c>
      <c r="BN53" s="26" t="str">
        <f t="shared" si="27"/>
        <v>690 Animal, Other</v>
      </c>
      <c r="BO53" s="8" t="e">
        <f>IF($P53="More Info Required",COUNTIFS('[5]2016 Outage History'!$R:$R,BN53,'[5]2016 Outage History'!$I:$I,$C53)/$Q53,"")</f>
        <v>#VALUE!</v>
      </c>
      <c r="BP53" s="26" t="str">
        <f t="shared" si="28"/>
        <v>700 Customer-Caused</v>
      </c>
      <c r="BQ53" s="8" t="e">
        <f>IF($P53="More Info Required",COUNTIFS('[5]2016 Outage History'!$R:$R,BP53,'[5]2016 Outage History'!$I:$I,$C53)/$Q53,"")</f>
        <v>#VALUE!</v>
      </c>
      <c r="BR53" s="26" t="str">
        <f t="shared" si="29"/>
        <v>710 Motor Vehicle</v>
      </c>
      <c r="BS53" s="8" t="e">
        <f>IF($P53="More Info Required",COUNTIFS('[5]2016 Outage History'!$R:$R,BR53,'[5]2016 Outage History'!$I:$I,$C53)/$Q53,"")</f>
        <v>#VALUE!</v>
      </c>
      <c r="BT53" s="26" t="str">
        <f t="shared" si="30"/>
        <v>715 Farming Equipment</v>
      </c>
      <c r="BU53" s="8" t="e">
        <f>IF($P53="More Info Required",COUNTIFS('[5]2016 Outage History'!$R:$R,BT53,'[5]2016 Outage History'!$I:$I,$C53)/$Q53,"")</f>
        <v>#VALUE!</v>
      </c>
      <c r="BV53" s="26" t="str">
        <f t="shared" si="31"/>
        <v>720 Aircraft</v>
      </c>
      <c r="BW53" s="8" t="e">
        <f>IF($P53="More Info Required",COUNTIFS('[5]2016 Outage History'!$R:$R,BV53,'[5]2016 Outage History'!$I:$I,$C53)/$Q53,"")</f>
        <v>#VALUE!</v>
      </c>
      <c r="BX53" s="26" t="str">
        <f t="shared" si="32"/>
        <v>730 Fire</v>
      </c>
      <c r="BY53" s="8" t="e">
        <f>IF($P53="More Info Required",COUNTIFS('[5]2016 Outage History'!$R:$R,BX53,'[5]2016 Outage History'!$I:$I,$C53)/$Q53,"")</f>
        <v>#VALUE!</v>
      </c>
      <c r="BZ53" s="26" t="str">
        <f t="shared" si="33"/>
        <v>740 Public Cuts Tree</v>
      </c>
      <c r="CA53" s="8" t="e">
        <f>IF($P53="More Info Required",COUNTIFS('[5]2016 Outage History'!$R:$R,BZ53,'[5]2016 Outage History'!$I:$I,$C53)/$Q53,"")</f>
        <v>#VALUE!</v>
      </c>
      <c r="CB53" s="26" t="str">
        <f t="shared" si="34"/>
        <v>750 Vandalism</v>
      </c>
      <c r="CC53" s="8" t="e">
        <f>IF($P53="More Info Required",COUNTIFS('[5]2016 Outage History'!$R:$R,CB53,'[5]2016 Outage History'!$I:$I,$C53)/$Q53,"")</f>
        <v>#VALUE!</v>
      </c>
      <c r="CD53" s="26" t="str">
        <f t="shared" si="35"/>
        <v>760 Switching Error or Caused by Construction or Maintenance</v>
      </c>
      <c r="CE53" s="8" t="e">
        <f>IF($P53="More Info Required",COUNTIFS('[5]2016 Outage History'!$R:$R,CD53,'[5]2016 Outage History'!$I:$I,$C53)/$Q53,"")</f>
        <v>#VALUE!</v>
      </c>
      <c r="CF53" s="26" t="str">
        <f t="shared" si="36"/>
        <v>790 Public, Other</v>
      </c>
      <c r="CG53" s="8" t="e">
        <f>IF($P53="More Info Required",COUNTIFS('[5]2016 Outage History'!$R:$R,CF53,'[5]2016 Outage History'!$I:$I,$C53)/$Q53,"")</f>
        <v>#VALUE!</v>
      </c>
      <c r="CH53" s="26" t="str">
        <f t="shared" si="37"/>
        <v>800 Other</v>
      </c>
      <c r="CI53" s="8" t="e">
        <f>IF($P53="More Info Required",COUNTIFS('[5]2016 Outage History'!$R:$R,CH53,'[5]2016 Outage History'!$I:$I,$C53)/$Q53,"")</f>
        <v>#VALUE!</v>
      </c>
      <c r="CJ53" s="26" t="str">
        <f t="shared" si="38"/>
        <v>999 Cause Unknown</v>
      </c>
      <c r="CK53" s="8" t="e">
        <f>IF($P53="More Info Required",COUNTIFS('[5]2016 Outage History'!$R:$R,CJ53,'[5]2016 Outage History'!$I:$I,$C53)/$Q53,"")</f>
        <v>#VALUE!</v>
      </c>
    </row>
    <row r="54" spans="1:89" ht="15" x14ac:dyDescent="0.25">
      <c r="A54" s="17" t="s">
        <v>46</v>
      </c>
      <c r="B54" s="21">
        <v>1405</v>
      </c>
      <c r="C54" s="14" t="s">
        <v>539</v>
      </c>
      <c r="D54" s="17" t="s">
        <v>371</v>
      </c>
      <c r="E54" s="21">
        <v>14</v>
      </c>
      <c r="F54" s="22">
        <f>'[5]2016 Circuit Detail'!H13</f>
        <v>340.42076500000002</v>
      </c>
      <c r="G54" s="21"/>
      <c r="H54" s="21">
        <f>('[5]2011 Indices'!H45+'[5]2012 Indices'!H45+'[5]2013 Indices'!H45+'[5]2014 Circuit detail'!AS13+'[5]2015 Circuit Detail'!AS13)/5</f>
        <v>1.3155227025134741</v>
      </c>
      <c r="I54" s="10">
        <f>'[5]2016 Circuit Detail'!AS13</f>
        <v>1.11039054859065</v>
      </c>
      <c r="J54" s="17" t="str">
        <f t="shared" si="0"/>
        <v>OK</v>
      </c>
      <c r="K54" s="17">
        <v>70.626999999999995</v>
      </c>
      <c r="L54" s="23">
        <v>2015</v>
      </c>
      <c r="M54" s="21">
        <f>('[5]2011 Indices'!I45+'[5]2012 Indices'!I45+'[5]2013 Indices'!I45+'[5]2014 Circuit detail'!AQ13+'[5]2015 Circuit Detail'!AQ13)/5</f>
        <v>150.03951290896319</v>
      </c>
      <c r="N54" s="24">
        <f>'[5]2016 Circuit Detail'!AQ13</f>
        <v>214.94869700000001</v>
      </c>
      <c r="O54" s="17" t="str">
        <f t="shared" si="1"/>
        <v>PSC</v>
      </c>
      <c r="P54" s="8" t="str">
        <f t="shared" si="2"/>
        <v>More Info Required</v>
      </c>
      <c r="Q54" s="25">
        <f>'[5]2016 Circuit Detail'!AJ13</f>
        <v>11</v>
      </c>
      <c r="R54" s="26" t="str">
        <f t="shared" si="3"/>
        <v>000 Power Supply</v>
      </c>
      <c r="S54" s="8" t="e">
        <f>IF($P54="More Info Required",COUNTIFS('[5]2016 Outage History'!$R:$R,R54,'[5]2016 Outage History'!$I:$I,$C54)/$Q54,"")</f>
        <v>#VALUE!</v>
      </c>
      <c r="T54" s="26" t="str">
        <f t="shared" si="4"/>
        <v>100 Construction</v>
      </c>
      <c r="U54" s="8" t="e">
        <f>IF($P54="More Info Required",COUNTIFS('[5]2016 Outage History'!$R:$R,T54,'[5]2016 Outage History'!$I:$I,$C54)/$Q54,"")</f>
        <v>#VALUE!</v>
      </c>
      <c r="V54" s="26" t="str">
        <f t="shared" si="5"/>
        <v>110 Maintenance</v>
      </c>
      <c r="W54" s="8" t="e">
        <f>IF($P54="More Info Required",COUNTIFS('[5]2016 Outage History'!$R:$R,V54,'[5]2016 Outage History'!$I:$I,$C54)/$Q54,"")</f>
        <v>#VALUE!</v>
      </c>
      <c r="X54" s="26" t="str">
        <f t="shared" si="6"/>
        <v>190 Other Planned</v>
      </c>
      <c r="Y54" s="8" t="e">
        <f>IF($P54="More Info Required",COUNTIFS('[5]2016 Outage History'!$R:$R,X54,'[5]2016 Outage History'!$I:$I,$C54)/$Q54,"")</f>
        <v>#VALUE!</v>
      </c>
      <c r="Z54" s="26" t="str">
        <f t="shared" si="7"/>
        <v>300 Material or equipment fault/failure</v>
      </c>
      <c r="AA54" s="8" t="e">
        <f>IF($P54="More Info Required",COUNTIFS('[5]2016 Outage History'!$R:$R,Z54,'[5]2016 Outage History'!$I:$I,$C54)/$Q54,"")</f>
        <v>#VALUE!</v>
      </c>
      <c r="AB54" s="26" t="str">
        <f t="shared" si="8"/>
        <v>310 Installation Fault</v>
      </c>
      <c r="AC54" s="8" t="e">
        <f>IF($P54="More Info Required",COUNTIFS('[5]2016 Outage History'!$R:$R,AB54,'[5]2016 Outage History'!$I:$I,$C54)/$Q54,"")</f>
        <v>#VALUE!</v>
      </c>
      <c r="AD54" s="26" t="str">
        <f t="shared" si="9"/>
        <v>320 Conductor Sag or inadequate clearance</v>
      </c>
      <c r="AE54" s="8" t="e">
        <f>IF($P54="More Info Required",COUNTIFS('[5]2016 Outage History'!$R:$R,AD54,'[5]2016 Outage History'!$I:$I,$C54)/$Q54,"")</f>
        <v>#VALUE!</v>
      </c>
      <c r="AF54" s="26" t="str">
        <f t="shared" si="10"/>
        <v>340 Overload</v>
      </c>
      <c r="AG54" s="8" t="e">
        <f>IF($P54="More Info Required",COUNTIFS('[5]2016 Outage History'!$R:$R,AF54,'[5]2016 Outage History'!$I:$I,$C54)/$Q54,"")</f>
        <v>#VALUE!</v>
      </c>
      <c r="AH54" s="26" t="str">
        <f t="shared" si="11"/>
        <v>350 Miscoordination of protection devices</v>
      </c>
      <c r="AI54" s="8" t="e">
        <f>IF($P54="More Info Required",COUNTIFS('[5]2016 Outage History'!$R:$R,AH54,'[5]2016 Outage History'!$I:$I,$C54)/$Q54,"")</f>
        <v>#VALUE!</v>
      </c>
      <c r="AJ54" s="26" t="str">
        <f t="shared" si="12"/>
        <v>360 Other Equipment installation/design</v>
      </c>
      <c r="AK54" s="8" t="e">
        <f>IF($P54="More Info Required",COUNTIFS('[5]2016 Outage History'!$R:$R,AJ54,'[5]2016 Outage History'!$I:$I,$C54)/$Q54,"")</f>
        <v>#VALUE!</v>
      </c>
      <c r="AL54" s="26" t="str">
        <f t="shared" si="13"/>
        <v>400 Decay/Age of Material/Equipment</v>
      </c>
      <c r="AM54" s="8" t="e">
        <f>IF($P54="More Info Required",COUNTIFS('[5]2016 Outage History'!$R:$R,AL54,'[5]2016 Outage History'!$I:$I,$C54)/$Q54,"")</f>
        <v>#VALUE!</v>
      </c>
      <c r="AN54" s="26" t="str">
        <f t="shared" si="14"/>
        <v>420 Tree Growth</v>
      </c>
      <c r="AO54" s="8" t="e">
        <f>IF($P54="More Info Required",COUNTIFS('[5]2016 Outage History'!$R:$R,AN54,'[5]2016 Outage History'!$I:$I,$C54)/$Q54,"")</f>
        <v>#VALUE!</v>
      </c>
      <c r="AP54" s="26" t="str">
        <f t="shared" si="15"/>
        <v>430 Tree failure from overhang or dead tree without Ice/snow</v>
      </c>
      <c r="AQ54" s="8" t="e">
        <f>IF($P54="More Info Required",COUNTIFS('[5]2016 Outage History'!$R:$R,AP54,'[5]2016 Outage History'!$I:$I,$C54)/$Q54,"")</f>
        <v>#VALUE!</v>
      </c>
      <c r="AR54" s="26" t="str">
        <f t="shared" si="16"/>
        <v>440 Trees with Ice/snow</v>
      </c>
      <c r="AS54" s="8" t="e">
        <f>IF($P54="More Info Required",COUNTIFS('[5]2016 Outage History'!$R:$R,AR54,'[5]2016 Outage History'!$I:$I,$C54)/$Q54,"")</f>
        <v>#VALUE!</v>
      </c>
      <c r="AT54" s="26" t="str">
        <f t="shared" si="17"/>
        <v>470 Borrower Crew Cuts Tree</v>
      </c>
      <c r="AU54" s="8" t="e">
        <f>IF($P54="More Info Required",COUNTIFS('[5]2016 Outage History'!$R:$R,AT54,'[5]2016 Outage History'!$I:$I,$C54)/$Q54,"")</f>
        <v>#VALUE!</v>
      </c>
      <c r="AV54" s="26" t="str">
        <f t="shared" si="18"/>
        <v>490 Maintenance, Other</v>
      </c>
      <c r="AW54" s="8" t="e">
        <f>IF($P54="More Info Required",COUNTIFS('[5]2016 Outage History'!$R:$R,AV54,'[5]2016 Outage History'!$I:$I,$C54)/$Q54,"")</f>
        <v>#VALUE!</v>
      </c>
      <c r="AX54" s="26" t="str">
        <f t="shared" si="19"/>
        <v>500 Lightning</v>
      </c>
      <c r="AY54" s="8" t="e">
        <f>IF($P54="More Info Required",COUNTIFS('[5]2016 Outage History'!$R:$R,AX54,'[5]2016 Outage History'!$I:$I,$C54)/$Q54,"")</f>
        <v>#VALUE!</v>
      </c>
      <c r="AZ54" s="26" t="str">
        <f t="shared" si="20"/>
        <v>510 Wind, Not Trees</v>
      </c>
      <c r="BA54" s="8" t="e">
        <f>IF($P54="More Info Required",COUNTIFS('[5]2016 Outage History'!$R:$R,AZ54,'[5]2016 Outage History'!$I:$I,$C54)/$Q54,"")</f>
        <v>#VALUE!</v>
      </c>
      <c r="BB54" s="26" t="str">
        <f t="shared" si="21"/>
        <v>520 Ice, Sleet, Frost, not Trees</v>
      </c>
      <c r="BC54" s="8" t="e">
        <f>IF($P54="More Info Required",COUNTIFS('[5]2016 Outage History'!$R:$R,BB54,'[5]2016 Outage History'!$I:$I,$C54)/$Q54,"")</f>
        <v>#VALUE!</v>
      </c>
      <c r="BD54" s="26" t="str">
        <f t="shared" si="22"/>
        <v>530 Flood</v>
      </c>
      <c r="BE54" s="8" t="e">
        <f>IF($P54="More Info Required",COUNTIFS('[5]2016 Outage History'!$R:$R,BD54,'[5]2016 Outage History'!$I:$I,$C54)/$Q54,"")</f>
        <v>#VALUE!</v>
      </c>
      <c r="BF54" s="26" t="str">
        <f t="shared" si="23"/>
        <v>540 Storm</v>
      </c>
      <c r="BG54" s="8" t="e">
        <f>IF($P54="More Info Required",COUNTIFS('[5]2016 Outage History'!$R:$R,BF54,'[5]2016 Outage History'!$I:$I,$C54)/$Q54,"")</f>
        <v>#VALUE!</v>
      </c>
      <c r="BH54" s="26" t="str">
        <f t="shared" si="24"/>
        <v>590 Weather, Other</v>
      </c>
      <c r="BI54" s="8" t="e">
        <f>IF($P54="More Info Required",COUNTIFS('[5]2016 Outage History'!$R:$R,BH54,'[5]2016 Outage History'!$I:$I,$C54)/$Q54,"")</f>
        <v>#VALUE!</v>
      </c>
      <c r="BJ54" s="26" t="str">
        <f t="shared" si="25"/>
        <v>600 Animal/bird</v>
      </c>
      <c r="BK54" s="8" t="e">
        <f>IF($P54="More Info Required",COUNTIFS('[5]2016 Outage History'!$R:$R,BJ54,'[5]2016 Outage History'!$I:$I,$C54)/$Q54,"")</f>
        <v>#VALUE!</v>
      </c>
      <c r="BL54" s="26" t="str">
        <f t="shared" si="26"/>
        <v>630 Squirrel</v>
      </c>
      <c r="BM54" s="8" t="e">
        <f>IF($P54="More Info Required",COUNTIFS('[5]2016 Outage History'!$R:$R,BL54,'[5]2016 Outage History'!$I:$I,$C54)/$Q54,"")</f>
        <v>#VALUE!</v>
      </c>
      <c r="BN54" s="26" t="str">
        <f t="shared" si="27"/>
        <v>690 Animal, Other</v>
      </c>
      <c r="BO54" s="8" t="e">
        <f>IF($P54="More Info Required",COUNTIFS('[5]2016 Outage History'!$R:$R,BN54,'[5]2016 Outage History'!$I:$I,$C54)/$Q54,"")</f>
        <v>#VALUE!</v>
      </c>
      <c r="BP54" s="26" t="str">
        <f t="shared" si="28"/>
        <v>700 Customer-Caused</v>
      </c>
      <c r="BQ54" s="8" t="e">
        <f>IF($P54="More Info Required",COUNTIFS('[5]2016 Outage History'!$R:$R,BP54,'[5]2016 Outage History'!$I:$I,$C54)/$Q54,"")</f>
        <v>#VALUE!</v>
      </c>
      <c r="BR54" s="26" t="str">
        <f t="shared" si="29"/>
        <v>710 Motor Vehicle</v>
      </c>
      <c r="BS54" s="8" t="e">
        <f>IF($P54="More Info Required",COUNTIFS('[5]2016 Outage History'!$R:$R,BR54,'[5]2016 Outage History'!$I:$I,$C54)/$Q54,"")</f>
        <v>#VALUE!</v>
      </c>
      <c r="BT54" s="26" t="str">
        <f t="shared" si="30"/>
        <v>715 Farming Equipment</v>
      </c>
      <c r="BU54" s="8" t="e">
        <f>IF($P54="More Info Required",COUNTIFS('[5]2016 Outage History'!$R:$R,BT54,'[5]2016 Outage History'!$I:$I,$C54)/$Q54,"")</f>
        <v>#VALUE!</v>
      </c>
      <c r="BV54" s="26" t="str">
        <f t="shared" si="31"/>
        <v>720 Aircraft</v>
      </c>
      <c r="BW54" s="8" t="e">
        <f>IF($P54="More Info Required",COUNTIFS('[5]2016 Outage History'!$R:$R,BV54,'[5]2016 Outage History'!$I:$I,$C54)/$Q54,"")</f>
        <v>#VALUE!</v>
      </c>
      <c r="BX54" s="26" t="str">
        <f t="shared" si="32"/>
        <v>730 Fire</v>
      </c>
      <c r="BY54" s="8" t="e">
        <f>IF($P54="More Info Required",COUNTIFS('[5]2016 Outage History'!$R:$R,BX54,'[5]2016 Outage History'!$I:$I,$C54)/$Q54,"")</f>
        <v>#VALUE!</v>
      </c>
      <c r="BZ54" s="26" t="str">
        <f t="shared" si="33"/>
        <v>740 Public Cuts Tree</v>
      </c>
      <c r="CA54" s="8" t="e">
        <f>IF($P54="More Info Required",COUNTIFS('[5]2016 Outage History'!$R:$R,BZ54,'[5]2016 Outage History'!$I:$I,$C54)/$Q54,"")</f>
        <v>#VALUE!</v>
      </c>
      <c r="CB54" s="26" t="str">
        <f t="shared" si="34"/>
        <v>750 Vandalism</v>
      </c>
      <c r="CC54" s="8" t="e">
        <f>IF($P54="More Info Required",COUNTIFS('[5]2016 Outage History'!$R:$R,CB54,'[5]2016 Outage History'!$I:$I,$C54)/$Q54,"")</f>
        <v>#VALUE!</v>
      </c>
      <c r="CD54" s="26" t="str">
        <f t="shared" si="35"/>
        <v>760 Switching Error or Caused by Construction or Maintenance</v>
      </c>
      <c r="CE54" s="8" t="e">
        <f>IF($P54="More Info Required",COUNTIFS('[5]2016 Outage History'!$R:$R,CD54,'[5]2016 Outage History'!$I:$I,$C54)/$Q54,"")</f>
        <v>#VALUE!</v>
      </c>
      <c r="CF54" s="26" t="str">
        <f t="shared" si="36"/>
        <v>790 Public, Other</v>
      </c>
      <c r="CG54" s="8" t="e">
        <f>IF($P54="More Info Required",COUNTIFS('[5]2016 Outage History'!$R:$R,CF54,'[5]2016 Outage History'!$I:$I,$C54)/$Q54,"")</f>
        <v>#VALUE!</v>
      </c>
      <c r="CH54" s="26" t="str">
        <f t="shared" si="37"/>
        <v>800 Other</v>
      </c>
      <c r="CI54" s="8" t="e">
        <f>IF($P54="More Info Required",COUNTIFS('[5]2016 Outage History'!$R:$R,CH54,'[5]2016 Outage History'!$I:$I,$C54)/$Q54,"")</f>
        <v>#VALUE!</v>
      </c>
      <c r="CJ54" s="26" t="str">
        <f t="shared" si="38"/>
        <v>999 Cause Unknown</v>
      </c>
      <c r="CK54" s="8" t="e">
        <f>IF($P54="More Info Required",COUNTIFS('[5]2016 Outage History'!$R:$R,CJ54,'[5]2016 Outage History'!$I:$I,$C54)/$Q54,"")</f>
        <v>#VALUE!</v>
      </c>
    </row>
    <row r="55" spans="1:89" ht="15" x14ac:dyDescent="0.25">
      <c r="A55" s="17" t="s">
        <v>83</v>
      </c>
      <c r="B55" s="21">
        <v>1502</v>
      </c>
      <c r="C55" s="14" t="s">
        <v>568</v>
      </c>
      <c r="D55" s="17" t="s">
        <v>372</v>
      </c>
      <c r="E55" s="21">
        <v>15</v>
      </c>
      <c r="F55" s="22">
        <f>'[5]2016 Circuit Detail'!H14</f>
        <v>118.06830600000001</v>
      </c>
      <c r="G55" s="21"/>
      <c r="H55" s="21">
        <f>('[5]2011 Indices'!H46+'[5]2012 Indices'!H46+'[5]2013 Indices'!H46+'[5]2014 Circuit detail'!AS14+'[5]2015 Circuit Detail'!AS14)/5</f>
        <v>2.0565153941876089</v>
      </c>
      <c r="I55" s="10">
        <f>'[5]2016 Circuit Detail'!AS14</f>
        <v>1.0671788583127499</v>
      </c>
      <c r="J55" s="17" t="str">
        <f t="shared" si="0"/>
        <v>OK</v>
      </c>
      <c r="K55" s="17">
        <v>28.789000000000001</v>
      </c>
      <c r="L55" s="23">
        <v>2015</v>
      </c>
      <c r="M55" s="21">
        <f>('[5]2011 Indices'!I46+'[5]2012 Indices'!I46+'[5]2013 Indices'!I46+'[5]2014 Circuit detail'!AQ14+'[5]2015 Circuit Detail'!AQ14)/5</f>
        <v>281.05683896769517</v>
      </c>
      <c r="N55" s="24">
        <f>'[5]2016 Circuit Detail'!AQ14</f>
        <v>175.28836200000001</v>
      </c>
      <c r="O55" s="17" t="str">
        <f t="shared" si="1"/>
        <v>OK</v>
      </c>
      <c r="P55" s="8" t="str">
        <f t="shared" si="2"/>
        <v>Good</v>
      </c>
      <c r="Q55" s="25">
        <f>'[5]2016 Circuit Detail'!AJ14</f>
        <v>4</v>
      </c>
      <c r="R55" s="26" t="str">
        <f t="shared" si="3"/>
        <v/>
      </c>
      <c r="S55" s="8" t="str">
        <f>IF($P55="More Info Required",COUNTIFS('[5]2016 Outage History'!$R:$R,R55,'[5]2016 Outage History'!$I:$I,$C55)/$Q55,"")</f>
        <v/>
      </c>
      <c r="T55" s="26" t="str">
        <f t="shared" si="4"/>
        <v/>
      </c>
      <c r="U55" s="8" t="str">
        <f>IF($P55="More Info Required",COUNTIFS('[5]2016 Outage History'!$R:$R,T55,'[5]2016 Outage History'!$I:$I,$C55)/$Q55,"")</f>
        <v/>
      </c>
      <c r="V55" s="26" t="str">
        <f t="shared" si="5"/>
        <v/>
      </c>
      <c r="W55" s="8" t="str">
        <f>IF($P55="More Info Required",COUNTIFS('[5]2016 Outage History'!$R:$R,V55,'[5]2016 Outage History'!$I:$I,$C55)/$Q55,"")</f>
        <v/>
      </c>
      <c r="X55" s="26" t="str">
        <f t="shared" si="6"/>
        <v/>
      </c>
      <c r="Y55" s="8" t="str">
        <f>IF($P55="More Info Required",COUNTIFS('[5]2016 Outage History'!$R:$R,X55,'[5]2016 Outage History'!$I:$I,$C55)/$Q55,"")</f>
        <v/>
      </c>
      <c r="Z55" s="26" t="str">
        <f t="shared" si="7"/>
        <v/>
      </c>
      <c r="AA55" s="8" t="str">
        <f>IF($P55="More Info Required",COUNTIFS('[5]2016 Outage History'!$R:$R,Z55,'[5]2016 Outage History'!$I:$I,$C55)/$Q55,"")</f>
        <v/>
      </c>
      <c r="AB55" s="26" t="str">
        <f t="shared" si="8"/>
        <v/>
      </c>
      <c r="AC55" s="8" t="str">
        <f>IF($P55="More Info Required",COUNTIFS('[5]2016 Outage History'!$R:$R,AB55,'[5]2016 Outage History'!$I:$I,$C55)/$Q55,"")</f>
        <v/>
      </c>
      <c r="AD55" s="26" t="str">
        <f t="shared" si="9"/>
        <v/>
      </c>
      <c r="AE55" s="8" t="str">
        <f>IF($P55="More Info Required",COUNTIFS('[5]2016 Outage History'!$R:$R,AD55,'[5]2016 Outage History'!$I:$I,$C55)/$Q55,"")</f>
        <v/>
      </c>
      <c r="AF55" s="26" t="str">
        <f t="shared" si="10"/>
        <v/>
      </c>
      <c r="AG55" s="8" t="str">
        <f>IF($P55="More Info Required",COUNTIFS('[5]2016 Outage History'!$R:$R,AF55,'[5]2016 Outage History'!$I:$I,$C55)/$Q55,"")</f>
        <v/>
      </c>
      <c r="AH55" s="26" t="str">
        <f t="shared" si="11"/>
        <v/>
      </c>
      <c r="AI55" s="8" t="str">
        <f>IF($P55="More Info Required",COUNTIFS('[5]2016 Outage History'!$R:$R,AH55,'[5]2016 Outage History'!$I:$I,$C55)/$Q55,"")</f>
        <v/>
      </c>
      <c r="AJ55" s="26" t="str">
        <f t="shared" si="12"/>
        <v/>
      </c>
      <c r="AK55" s="8" t="str">
        <f>IF($P55="More Info Required",COUNTIFS('[5]2016 Outage History'!$R:$R,AJ55,'[5]2016 Outage History'!$I:$I,$C55)/$Q55,"")</f>
        <v/>
      </c>
      <c r="AL55" s="26" t="str">
        <f t="shared" si="13"/>
        <v/>
      </c>
      <c r="AM55" s="8" t="str">
        <f>IF($P55="More Info Required",COUNTIFS('[5]2016 Outage History'!$R:$R,AL55,'[5]2016 Outage History'!$I:$I,$C55)/$Q55,"")</f>
        <v/>
      </c>
      <c r="AN55" s="26" t="str">
        <f t="shared" si="14"/>
        <v/>
      </c>
      <c r="AO55" s="8" t="str">
        <f>IF($P55="More Info Required",COUNTIFS('[5]2016 Outage History'!$R:$R,AN55,'[5]2016 Outage History'!$I:$I,$C55)/$Q55,"")</f>
        <v/>
      </c>
      <c r="AP55" s="26" t="str">
        <f t="shared" si="15"/>
        <v/>
      </c>
      <c r="AQ55" s="8" t="str">
        <f>IF($P55="More Info Required",COUNTIFS('[5]2016 Outage History'!$R:$R,AP55,'[5]2016 Outage History'!$I:$I,$C55)/$Q55,"")</f>
        <v/>
      </c>
      <c r="AR55" s="26" t="str">
        <f t="shared" si="16"/>
        <v/>
      </c>
      <c r="AS55" s="8" t="str">
        <f>IF($P55="More Info Required",COUNTIFS('[5]2016 Outage History'!$R:$R,AR55,'[5]2016 Outage History'!$I:$I,$C55)/$Q55,"")</f>
        <v/>
      </c>
      <c r="AT55" s="26" t="str">
        <f t="shared" si="17"/>
        <v/>
      </c>
      <c r="AU55" s="8" t="str">
        <f>IF($P55="More Info Required",COUNTIFS('[5]2016 Outage History'!$R:$R,AT55,'[5]2016 Outage History'!$I:$I,$C55)/$Q55,"")</f>
        <v/>
      </c>
      <c r="AV55" s="26" t="str">
        <f t="shared" si="18"/>
        <v/>
      </c>
      <c r="AW55" s="8" t="str">
        <f>IF($P55="More Info Required",COUNTIFS('[5]2016 Outage History'!$R:$R,AV55,'[5]2016 Outage History'!$I:$I,$C55)/$Q55,"")</f>
        <v/>
      </c>
      <c r="AX55" s="26" t="str">
        <f t="shared" si="19"/>
        <v/>
      </c>
      <c r="AY55" s="8" t="str">
        <f>IF($P55="More Info Required",COUNTIFS('[5]2016 Outage History'!$R:$R,AX55,'[5]2016 Outage History'!$I:$I,$C55)/$Q55,"")</f>
        <v/>
      </c>
      <c r="AZ55" s="26" t="str">
        <f t="shared" si="20"/>
        <v/>
      </c>
      <c r="BA55" s="8" t="str">
        <f>IF($P55="More Info Required",COUNTIFS('[5]2016 Outage History'!$R:$R,AZ55,'[5]2016 Outage History'!$I:$I,$C55)/$Q55,"")</f>
        <v/>
      </c>
      <c r="BB55" s="26" t="str">
        <f t="shared" si="21"/>
        <v/>
      </c>
      <c r="BC55" s="8" t="str">
        <f>IF($P55="More Info Required",COUNTIFS('[5]2016 Outage History'!$R:$R,BB55,'[5]2016 Outage History'!$I:$I,$C55)/$Q55,"")</f>
        <v/>
      </c>
      <c r="BD55" s="26" t="str">
        <f t="shared" si="22"/>
        <v/>
      </c>
      <c r="BE55" s="8" t="str">
        <f>IF($P55="More Info Required",COUNTIFS('[5]2016 Outage History'!$R:$R,BD55,'[5]2016 Outage History'!$I:$I,$C55)/$Q55,"")</f>
        <v/>
      </c>
      <c r="BF55" s="26" t="str">
        <f t="shared" si="23"/>
        <v/>
      </c>
      <c r="BG55" s="8" t="str">
        <f>IF($P55="More Info Required",COUNTIFS('[5]2016 Outage History'!$R:$R,BF55,'[5]2016 Outage History'!$I:$I,$C55)/$Q55,"")</f>
        <v/>
      </c>
      <c r="BH55" s="26" t="str">
        <f t="shared" si="24"/>
        <v/>
      </c>
      <c r="BI55" s="8" t="str">
        <f>IF($P55="More Info Required",COUNTIFS('[5]2016 Outage History'!$R:$R,BH55,'[5]2016 Outage History'!$I:$I,$C55)/$Q55,"")</f>
        <v/>
      </c>
      <c r="BJ55" s="26" t="str">
        <f t="shared" si="25"/>
        <v/>
      </c>
      <c r="BK55" s="8" t="str">
        <f>IF($P55="More Info Required",COUNTIFS('[5]2016 Outage History'!$R:$R,BJ55,'[5]2016 Outage History'!$I:$I,$C55)/$Q55,"")</f>
        <v/>
      </c>
      <c r="BL55" s="26" t="str">
        <f t="shared" si="26"/>
        <v/>
      </c>
      <c r="BM55" s="8" t="str">
        <f>IF($P55="More Info Required",COUNTIFS('[5]2016 Outage History'!$R:$R,BL55,'[5]2016 Outage History'!$I:$I,$C55)/$Q55,"")</f>
        <v/>
      </c>
      <c r="BN55" s="26" t="str">
        <f t="shared" si="27"/>
        <v/>
      </c>
      <c r="BO55" s="8" t="str">
        <f>IF($P55="More Info Required",COUNTIFS('[5]2016 Outage History'!$R:$R,BN55,'[5]2016 Outage History'!$I:$I,$C55)/$Q55,"")</f>
        <v/>
      </c>
      <c r="BP55" s="26" t="str">
        <f t="shared" si="28"/>
        <v/>
      </c>
      <c r="BQ55" s="8" t="str">
        <f>IF($P55="More Info Required",COUNTIFS('[5]2016 Outage History'!$R:$R,BP55,'[5]2016 Outage History'!$I:$I,$C55)/$Q55,"")</f>
        <v/>
      </c>
      <c r="BR55" s="26" t="str">
        <f t="shared" si="29"/>
        <v/>
      </c>
      <c r="BS55" s="8" t="str">
        <f>IF($P55="More Info Required",COUNTIFS('[5]2016 Outage History'!$R:$R,BR55,'[5]2016 Outage History'!$I:$I,$C55)/$Q55,"")</f>
        <v/>
      </c>
      <c r="BT55" s="26" t="str">
        <f t="shared" si="30"/>
        <v/>
      </c>
      <c r="BU55" s="8" t="str">
        <f>IF($P55="More Info Required",COUNTIFS('[5]2016 Outage History'!$R:$R,BT55,'[5]2016 Outage History'!$I:$I,$C55)/$Q55,"")</f>
        <v/>
      </c>
      <c r="BV55" s="26" t="str">
        <f t="shared" si="31"/>
        <v/>
      </c>
      <c r="BW55" s="8" t="str">
        <f>IF($P55="More Info Required",COUNTIFS('[5]2016 Outage History'!$R:$R,BV55,'[5]2016 Outage History'!$I:$I,$C55)/$Q55,"")</f>
        <v/>
      </c>
      <c r="BX55" s="26" t="str">
        <f t="shared" si="32"/>
        <v/>
      </c>
      <c r="BY55" s="8" t="str">
        <f>IF($P55="More Info Required",COUNTIFS('[5]2016 Outage History'!$R:$R,BX55,'[5]2016 Outage History'!$I:$I,$C55)/$Q55,"")</f>
        <v/>
      </c>
      <c r="BZ55" s="26" t="str">
        <f t="shared" si="33"/>
        <v/>
      </c>
      <c r="CA55" s="8" t="str">
        <f>IF($P55="More Info Required",COUNTIFS('[5]2016 Outage History'!$R:$R,BZ55,'[5]2016 Outage History'!$I:$I,$C55)/$Q55,"")</f>
        <v/>
      </c>
      <c r="CB55" s="26" t="str">
        <f t="shared" si="34"/>
        <v/>
      </c>
      <c r="CC55" s="8" t="str">
        <f>IF($P55="More Info Required",COUNTIFS('[5]2016 Outage History'!$R:$R,CB55,'[5]2016 Outage History'!$I:$I,$C55)/$Q55,"")</f>
        <v/>
      </c>
      <c r="CD55" s="26" t="str">
        <f t="shared" si="35"/>
        <v/>
      </c>
      <c r="CE55" s="8" t="str">
        <f>IF($P55="More Info Required",COUNTIFS('[5]2016 Outage History'!$R:$R,CD55,'[5]2016 Outage History'!$I:$I,$C55)/$Q55,"")</f>
        <v/>
      </c>
      <c r="CF55" s="26" t="str">
        <f t="shared" si="36"/>
        <v/>
      </c>
      <c r="CG55" s="8" t="str">
        <f>IF($P55="More Info Required",COUNTIFS('[5]2016 Outage History'!$R:$R,CF55,'[5]2016 Outage History'!$I:$I,$C55)/$Q55,"")</f>
        <v/>
      </c>
      <c r="CH55" s="26" t="str">
        <f t="shared" si="37"/>
        <v/>
      </c>
      <c r="CI55" s="8" t="str">
        <f>IF($P55="More Info Required",COUNTIFS('[5]2016 Outage History'!$R:$R,CH55,'[5]2016 Outage History'!$I:$I,$C55)/$Q55,"")</f>
        <v/>
      </c>
      <c r="CJ55" s="26" t="str">
        <f t="shared" si="38"/>
        <v/>
      </c>
      <c r="CK55" s="8" t="str">
        <f>IF($P55="More Info Required",COUNTIFS('[5]2016 Outage History'!$R:$R,CJ55,'[5]2016 Outage History'!$I:$I,$C55)/$Q55,"")</f>
        <v/>
      </c>
    </row>
    <row r="56" spans="1:89" ht="15" x14ac:dyDescent="0.25">
      <c r="A56" s="17" t="s">
        <v>86</v>
      </c>
      <c r="B56" s="21">
        <v>1503</v>
      </c>
      <c r="C56" s="14" t="s">
        <v>569</v>
      </c>
      <c r="D56" s="17" t="s">
        <v>372</v>
      </c>
      <c r="E56" s="21">
        <v>15</v>
      </c>
      <c r="F56" s="22">
        <f>'[5]2016 Circuit Detail'!H15</f>
        <v>0</v>
      </c>
      <c r="G56" s="21"/>
      <c r="H56" s="21">
        <f>('[5]2011 Indices'!H47+'[5]2012 Indices'!H47+'[5]2013 Indices'!H47+'[5]2014 Circuit detail'!AS15+'[5]2015 Circuit Detail'!AS15)/5</f>
        <v>1.1775122812765964</v>
      </c>
      <c r="I56" s="10">
        <f>'[5]2016 Circuit Detail'!AS15</f>
        <v>0</v>
      </c>
      <c r="J56" s="17" t="str">
        <f t="shared" si="0"/>
        <v>OK</v>
      </c>
      <c r="K56" s="17">
        <v>5.2850000000000001</v>
      </c>
      <c r="L56" s="23">
        <v>2015</v>
      </c>
      <c r="M56" s="21">
        <f>('[5]2011 Indices'!I47+'[5]2012 Indices'!I47+'[5]2013 Indices'!I47+'[5]2014 Circuit detail'!AQ15+'[5]2015 Circuit Detail'!AQ15)/5</f>
        <v>110.22680034482759</v>
      </c>
      <c r="N56" s="24">
        <f>'[5]2016 Circuit Detail'!AQ15</f>
        <v>0</v>
      </c>
      <c r="O56" s="17" t="str">
        <f t="shared" si="1"/>
        <v>OK</v>
      </c>
      <c r="P56" s="8" t="str">
        <f t="shared" si="2"/>
        <v>Good</v>
      </c>
      <c r="Q56" s="25">
        <f>'[5]2016 Circuit Detail'!AJ15</f>
        <v>0</v>
      </c>
      <c r="R56" s="26" t="str">
        <f t="shared" si="3"/>
        <v/>
      </c>
      <c r="S56" s="8" t="str">
        <f>IF($P56="More Info Required",COUNTIFS('[5]2016 Outage History'!$R:$R,R56,'[5]2016 Outage History'!$I:$I,$C56)/$Q56,"")</f>
        <v/>
      </c>
      <c r="T56" s="26" t="str">
        <f t="shared" si="4"/>
        <v/>
      </c>
      <c r="U56" s="8" t="str">
        <f>IF($P56="More Info Required",COUNTIFS('[5]2016 Outage History'!$R:$R,T56,'[5]2016 Outage History'!$I:$I,$C56)/$Q56,"")</f>
        <v/>
      </c>
      <c r="V56" s="26" t="str">
        <f t="shared" si="5"/>
        <v/>
      </c>
      <c r="W56" s="8" t="str">
        <f>IF($P56="More Info Required",COUNTIFS('[5]2016 Outage History'!$R:$R,V56,'[5]2016 Outage History'!$I:$I,$C56)/$Q56,"")</f>
        <v/>
      </c>
      <c r="X56" s="26" t="str">
        <f t="shared" si="6"/>
        <v/>
      </c>
      <c r="Y56" s="8" t="str">
        <f>IF($P56="More Info Required",COUNTIFS('[5]2016 Outage History'!$R:$R,X56,'[5]2016 Outage History'!$I:$I,$C56)/$Q56,"")</f>
        <v/>
      </c>
      <c r="Z56" s="26" t="str">
        <f t="shared" si="7"/>
        <v/>
      </c>
      <c r="AA56" s="8" t="str">
        <f>IF($P56="More Info Required",COUNTIFS('[5]2016 Outage History'!$R:$R,Z56,'[5]2016 Outage History'!$I:$I,$C56)/$Q56,"")</f>
        <v/>
      </c>
      <c r="AB56" s="26" t="str">
        <f t="shared" si="8"/>
        <v/>
      </c>
      <c r="AC56" s="8" t="str">
        <f>IF($P56="More Info Required",COUNTIFS('[5]2016 Outage History'!$R:$R,AB56,'[5]2016 Outage History'!$I:$I,$C56)/$Q56,"")</f>
        <v/>
      </c>
      <c r="AD56" s="26" t="str">
        <f t="shared" si="9"/>
        <v/>
      </c>
      <c r="AE56" s="8" t="str">
        <f>IF($P56="More Info Required",COUNTIFS('[5]2016 Outage History'!$R:$R,AD56,'[5]2016 Outage History'!$I:$I,$C56)/$Q56,"")</f>
        <v/>
      </c>
      <c r="AF56" s="26" t="str">
        <f t="shared" si="10"/>
        <v/>
      </c>
      <c r="AG56" s="8" t="str">
        <f>IF($P56="More Info Required",COUNTIFS('[5]2016 Outage History'!$R:$R,AF56,'[5]2016 Outage History'!$I:$I,$C56)/$Q56,"")</f>
        <v/>
      </c>
      <c r="AH56" s="26" t="str">
        <f t="shared" si="11"/>
        <v/>
      </c>
      <c r="AI56" s="8" t="str">
        <f>IF($P56="More Info Required",COUNTIFS('[5]2016 Outage History'!$R:$R,AH56,'[5]2016 Outage History'!$I:$I,$C56)/$Q56,"")</f>
        <v/>
      </c>
      <c r="AJ56" s="26" t="str">
        <f t="shared" si="12"/>
        <v/>
      </c>
      <c r="AK56" s="8" t="str">
        <f>IF($P56="More Info Required",COUNTIFS('[5]2016 Outage History'!$R:$R,AJ56,'[5]2016 Outage History'!$I:$I,$C56)/$Q56,"")</f>
        <v/>
      </c>
      <c r="AL56" s="26" t="str">
        <f t="shared" si="13"/>
        <v/>
      </c>
      <c r="AM56" s="8" t="str">
        <f>IF($P56="More Info Required",COUNTIFS('[5]2016 Outage History'!$R:$R,AL56,'[5]2016 Outage History'!$I:$I,$C56)/$Q56,"")</f>
        <v/>
      </c>
      <c r="AN56" s="26" t="str">
        <f t="shared" si="14"/>
        <v/>
      </c>
      <c r="AO56" s="8" t="str">
        <f>IF($P56="More Info Required",COUNTIFS('[5]2016 Outage History'!$R:$R,AN56,'[5]2016 Outage History'!$I:$I,$C56)/$Q56,"")</f>
        <v/>
      </c>
      <c r="AP56" s="26" t="str">
        <f t="shared" si="15"/>
        <v/>
      </c>
      <c r="AQ56" s="8" t="str">
        <f>IF($P56="More Info Required",COUNTIFS('[5]2016 Outage History'!$R:$R,AP56,'[5]2016 Outage History'!$I:$I,$C56)/$Q56,"")</f>
        <v/>
      </c>
      <c r="AR56" s="26" t="str">
        <f t="shared" si="16"/>
        <v/>
      </c>
      <c r="AS56" s="8" t="str">
        <f>IF($P56="More Info Required",COUNTIFS('[5]2016 Outage History'!$R:$R,AR56,'[5]2016 Outage History'!$I:$I,$C56)/$Q56,"")</f>
        <v/>
      </c>
      <c r="AT56" s="26" t="str">
        <f t="shared" si="17"/>
        <v/>
      </c>
      <c r="AU56" s="8" t="str">
        <f>IF($P56="More Info Required",COUNTIFS('[5]2016 Outage History'!$R:$R,AT56,'[5]2016 Outage History'!$I:$I,$C56)/$Q56,"")</f>
        <v/>
      </c>
      <c r="AV56" s="26" t="str">
        <f t="shared" si="18"/>
        <v/>
      </c>
      <c r="AW56" s="8" t="str">
        <f>IF($P56="More Info Required",COUNTIFS('[5]2016 Outage History'!$R:$R,AV56,'[5]2016 Outage History'!$I:$I,$C56)/$Q56,"")</f>
        <v/>
      </c>
      <c r="AX56" s="26" t="str">
        <f t="shared" si="19"/>
        <v/>
      </c>
      <c r="AY56" s="8" t="str">
        <f>IF($P56="More Info Required",COUNTIFS('[5]2016 Outage History'!$R:$R,AX56,'[5]2016 Outage History'!$I:$I,$C56)/$Q56,"")</f>
        <v/>
      </c>
      <c r="AZ56" s="26" t="str">
        <f t="shared" si="20"/>
        <v/>
      </c>
      <c r="BA56" s="8" t="str">
        <f>IF($P56="More Info Required",COUNTIFS('[5]2016 Outage History'!$R:$R,AZ56,'[5]2016 Outage History'!$I:$I,$C56)/$Q56,"")</f>
        <v/>
      </c>
      <c r="BB56" s="26" t="str">
        <f t="shared" si="21"/>
        <v/>
      </c>
      <c r="BC56" s="8" t="str">
        <f>IF($P56="More Info Required",COUNTIFS('[5]2016 Outage History'!$R:$R,BB56,'[5]2016 Outage History'!$I:$I,$C56)/$Q56,"")</f>
        <v/>
      </c>
      <c r="BD56" s="26" t="str">
        <f t="shared" si="22"/>
        <v/>
      </c>
      <c r="BE56" s="8" t="str">
        <f>IF($P56="More Info Required",COUNTIFS('[5]2016 Outage History'!$R:$R,BD56,'[5]2016 Outage History'!$I:$I,$C56)/$Q56,"")</f>
        <v/>
      </c>
      <c r="BF56" s="26" t="str">
        <f t="shared" si="23"/>
        <v/>
      </c>
      <c r="BG56" s="8" t="str">
        <f>IF($P56="More Info Required",COUNTIFS('[5]2016 Outage History'!$R:$R,BF56,'[5]2016 Outage History'!$I:$I,$C56)/$Q56,"")</f>
        <v/>
      </c>
      <c r="BH56" s="26" t="str">
        <f t="shared" si="24"/>
        <v/>
      </c>
      <c r="BI56" s="8" t="str">
        <f>IF($P56="More Info Required",COUNTIFS('[5]2016 Outage History'!$R:$R,BH56,'[5]2016 Outage History'!$I:$I,$C56)/$Q56,"")</f>
        <v/>
      </c>
      <c r="BJ56" s="26" t="str">
        <f t="shared" si="25"/>
        <v/>
      </c>
      <c r="BK56" s="8" t="str">
        <f>IF($P56="More Info Required",COUNTIFS('[5]2016 Outage History'!$R:$R,BJ56,'[5]2016 Outage History'!$I:$I,$C56)/$Q56,"")</f>
        <v/>
      </c>
      <c r="BL56" s="26" t="str">
        <f t="shared" si="26"/>
        <v/>
      </c>
      <c r="BM56" s="8" t="str">
        <f>IF($P56="More Info Required",COUNTIFS('[5]2016 Outage History'!$R:$R,BL56,'[5]2016 Outage History'!$I:$I,$C56)/$Q56,"")</f>
        <v/>
      </c>
      <c r="BN56" s="26" t="str">
        <f t="shared" si="27"/>
        <v/>
      </c>
      <c r="BO56" s="8" t="str">
        <f>IF($P56="More Info Required",COUNTIFS('[5]2016 Outage History'!$R:$R,BN56,'[5]2016 Outage History'!$I:$I,$C56)/$Q56,"")</f>
        <v/>
      </c>
      <c r="BP56" s="26" t="str">
        <f t="shared" si="28"/>
        <v/>
      </c>
      <c r="BQ56" s="8" t="str">
        <f>IF($P56="More Info Required",COUNTIFS('[5]2016 Outage History'!$R:$R,BP56,'[5]2016 Outage History'!$I:$I,$C56)/$Q56,"")</f>
        <v/>
      </c>
      <c r="BR56" s="26" t="str">
        <f t="shared" si="29"/>
        <v/>
      </c>
      <c r="BS56" s="8" t="str">
        <f>IF($P56="More Info Required",COUNTIFS('[5]2016 Outage History'!$R:$R,BR56,'[5]2016 Outage History'!$I:$I,$C56)/$Q56,"")</f>
        <v/>
      </c>
      <c r="BT56" s="26" t="str">
        <f t="shared" si="30"/>
        <v/>
      </c>
      <c r="BU56" s="8" t="str">
        <f>IF($P56="More Info Required",COUNTIFS('[5]2016 Outage History'!$R:$R,BT56,'[5]2016 Outage History'!$I:$I,$C56)/$Q56,"")</f>
        <v/>
      </c>
      <c r="BV56" s="26" t="str">
        <f t="shared" si="31"/>
        <v/>
      </c>
      <c r="BW56" s="8" t="str">
        <f>IF($P56="More Info Required",COUNTIFS('[5]2016 Outage History'!$R:$R,BV56,'[5]2016 Outage History'!$I:$I,$C56)/$Q56,"")</f>
        <v/>
      </c>
      <c r="BX56" s="26" t="str">
        <f t="shared" si="32"/>
        <v/>
      </c>
      <c r="BY56" s="8" t="str">
        <f>IF($P56="More Info Required",COUNTIFS('[5]2016 Outage History'!$R:$R,BX56,'[5]2016 Outage History'!$I:$I,$C56)/$Q56,"")</f>
        <v/>
      </c>
      <c r="BZ56" s="26" t="str">
        <f t="shared" si="33"/>
        <v/>
      </c>
      <c r="CA56" s="8" t="str">
        <f>IF($P56="More Info Required",COUNTIFS('[5]2016 Outage History'!$R:$R,BZ56,'[5]2016 Outage History'!$I:$I,$C56)/$Q56,"")</f>
        <v/>
      </c>
      <c r="CB56" s="26" t="str">
        <f t="shared" si="34"/>
        <v/>
      </c>
      <c r="CC56" s="8" t="str">
        <f>IF($P56="More Info Required",COUNTIFS('[5]2016 Outage History'!$R:$R,CB56,'[5]2016 Outage History'!$I:$I,$C56)/$Q56,"")</f>
        <v/>
      </c>
      <c r="CD56" s="26" t="str">
        <f t="shared" si="35"/>
        <v/>
      </c>
      <c r="CE56" s="8" t="str">
        <f>IF($P56="More Info Required",COUNTIFS('[5]2016 Outage History'!$R:$R,CD56,'[5]2016 Outage History'!$I:$I,$C56)/$Q56,"")</f>
        <v/>
      </c>
      <c r="CF56" s="26" t="str">
        <f t="shared" si="36"/>
        <v/>
      </c>
      <c r="CG56" s="8" t="str">
        <f>IF($P56="More Info Required",COUNTIFS('[5]2016 Outage History'!$R:$R,CF56,'[5]2016 Outage History'!$I:$I,$C56)/$Q56,"")</f>
        <v/>
      </c>
      <c r="CH56" s="26" t="str">
        <f t="shared" si="37"/>
        <v/>
      </c>
      <c r="CI56" s="8" t="str">
        <f>IF($P56="More Info Required",COUNTIFS('[5]2016 Outage History'!$R:$R,CH56,'[5]2016 Outage History'!$I:$I,$C56)/$Q56,"")</f>
        <v/>
      </c>
      <c r="CJ56" s="26" t="str">
        <f t="shared" si="38"/>
        <v/>
      </c>
      <c r="CK56" s="8" t="str">
        <f>IF($P56="More Info Required",COUNTIFS('[5]2016 Outage History'!$R:$R,CJ56,'[5]2016 Outage History'!$I:$I,$C56)/$Q56,"")</f>
        <v/>
      </c>
    </row>
    <row r="57" spans="1:89" ht="15" x14ac:dyDescent="0.25">
      <c r="A57" s="17" t="s">
        <v>373</v>
      </c>
      <c r="B57" s="21">
        <v>1901</v>
      </c>
      <c r="C57" s="14" t="s">
        <v>543</v>
      </c>
      <c r="D57" s="17" t="s">
        <v>227</v>
      </c>
      <c r="E57" s="21">
        <v>19</v>
      </c>
      <c r="F57" s="22">
        <f>'[5]2016 Circuit Detail'!H16</f>
        <v>262.93442599999997</v>
      </c>
      <c r="G57" s="21"/>
      <c r="H57" s="21">
        <f>('[5]2011 Indices'!H48+'[5]2012 Indices'!H48+'[5]2013 Indices'!H48+'[5]2014 Circuit detail'!AS16+'[5]2015 Circuit Detail'!AS16)/5</f>
        <v>1.4290378744015695</v>
      </c>
      <c r="I57" s="10">
        <f>'[5]2016 Circuit Detail'!AS16</f>
        <v>0.27383253343934499</v>
      </c>
      <c r="J57" s="17" t="str">
        <f t="shared" si="0"/>
        <v>OK</v>
      </c>
      <c r="K57" s="17">
        <v>51.116</v>
      </c>
      <c r="L57" s="23">
        <v>2013</v>
      </c>
      <c r="M57" s="21">
        <f>('[5]2011 Indices'!I48+'[5]2012 Indices'!I48+'[5]2013 Indices'!I48+'[5]2014 Circuit detail'!AQ16+'[5]2015 Circuit Detail'!AQ16)/5</f>
        <v>129.08133584511216</v>
      </c>
      <c r="N57" s="24">
        <f>'[5]2016 Circuit Detail'!AQ16</f>
        <v>48.837271000000001</v>
      </c>
      <c r="O57" s="17" t="str">
        <f t="shared" si="1"/>
        <v>OK</v>
      </c>
      <c r="P57" s="8" t="str">
        <f t="shared" si="2"/>
        <v>Good</v>
      </c>
      <c r="Q57" s="25">
        <f>'[5]2016 Circuit Detail'!AJ16</f>
        <v>6</v>
      </c>
      <c r="R57" s="26" t="str">
        <f t="shared" si="3"/>
        <v/>
      </c>
      <c r="S57" s="8" t="str">
        <f>IF($P57="More Info Required",COUNTIFS('[5]2016 Outage History'!$R:$R,R57,'[5]2016 Outage History'!$I:$I,$C57)/$Q57,"")</f>
        <v/>
      </c>
      <c r="T57" s="26" t="str">
        <f t="shared" si="4"/>
        <v/>
      </c>
      <c r="U57" s="8" t="str">
        <f>IF($P57="More Info Required",COUNTIFS('[5]2016 Outage History'!$R:$R,T57,'[5]2016 Outage History'!$I:$I,$C57)/$Q57,"")</f>
        <v/>
      </c>
      <c r="V57" s="26" t="str">
        <f t="shared" si="5"/>
        <v/>
      </c>
      <c r="W57" s="8" t="str">
        <f>IF($P57="More Info Required",COUNTIFS('[5]2016 Outage History'!$R:$R,V57,'[5]2016 Outage History'!$I:$I,$C57)/$Q57,"")</f>
        <v/>
      </c>
      <c r="X57" s="26" t="str">
        <f t="shared" si="6"/>
        <v/>
      </c>
      <c r="Y57" s="8" t="str">
        <f>IF($P57="More Info Required",COUNTIFS('[5]2016 Outage History'!$R:$R,X57,'[5]2016 Outage History'!$I:$I,$C57)/$Q57,"")</f>
        <v/>
      </c>
      <c r="Z57" s="26" t="str">
        <f t="shared" si="7"/>
        <v/>
      </c>
      <c r="AA57" s="8" t="str">
        <f>IF($P57="More Info Required",COUNTIFS('[5]2016 Outage History'!$R:$R,Z57,'[5]2016 Outage History'!$I:$I,$C57)/$Q57,"")</f>
        <v/>
      </c>
      <c r="AB57" s="26" t="str">
        <f t="shared" si="8"/>
        <v/>
      </c>
      <c r="AC57" s="8" t="str">
        <f>IF($P57="More Info Required",COUNTIFS('[5]2016 Outage History'!$R:$R,AB57,'[5]2016 Outage History'!$I:$I,$C57)/$Q57,"")</f>
        <v/>
      </c>
      <c r="AD57" s="26" t="str">
        <f t="shared" si="9"/>
        <v/>
      </c>
      <c r="AE57" s="8" t="str">
        <f>IF($P57="More Info Required",COUNTIFS('[5]2016 Outage History'!$R:$R,AD57,'[5]2016 Outage History'!$I:$I,$C57)/$Q57,"")</f>
        <v/>
      </c>
      <c r="AF57" s="26" t="str">
        <f t="shared" si="10"/>
        <v/>
      </c>
      <c r="AG57" s="8" t="str">
        <f>IF($P57="More Info Required",COUNTIFS('[5]2016 Outage History'!$R:$R,AF57,'[5]2016 Outage History'!$I:$I,$C57)/$Q57,"")</f>
        <v/>
      </c>
      <c r="AH57" s="26" t="str">
        <f t="shared" si="11"/>
        <v/>
      </c>
      <c r="AI57" s="8" t="str">
        <f>IF($P57="More Info Required",COUNTIFS('[5]2016 Outage History'!$R:$R,AH57,'[5]2016 Outage History'!$I:$I,$C57)/$Q57,"")</f>
        <v/>
      </c>
      <c r="AJ57" s="26" t="str">
        <f t="shared" si="12"/>
        <v/>
      </c>
      <c r="AK57" s="8" t="str">
        <f>IF($P57="More Info Required",COUNTIFS('[5]2016 Outage History'!$R:$R,AJ57,'[5]2016 Outage History'!$I:$I,$C57)/$Q57,"")</f>
        <v/>
      </c>
      <c r="AL57" s="26" t="str">
        <f t="shared" si="13"/>
        <v/>
      </c>
      <c r="AM57" s="8" t="str">
        <f>IF($P57="More Info Required",COUNTIFS('[5]2016 Outage History'!$R:$R,AL57,'[5]2016 Outage History'!$I:$I,$C57)/$Q57,"")</f>
        <v/>
      </c>
      <c r="AN57" s="26" t="str">
        <f t="shared" si="14"/>
        <v/>
      </c>
      <c r="AO57" s="8" t="str">
        <f>IF($P57="More Info Required",COUNTIFS('[5]2016 Outage History'!$R:$R,AN57,'[5]2016 Outage History'!$I:$I,$C57)/$Q57,"")</f>
        <v/>
      </c>
      <c r="AP57" s="26" t="str">
        <f t="shared" si="15"/>
        <v/>
      </c>
      <c r="AQ57" s="8" t="str">
        <f>IF($P57="More Info Required",COUNTIFS('[5]2016 Outage History'!$R:$R,AP57,'[5]2016 Outage History'!$I:$I,$C57)/$Q57,"")</f>
        <v/>
      </c>
      <c r="AR57" s="26" t="str">
        <f t="shared" si="16"/>
        <v/>
      </c>
      <c r="AS57" s="8" t="str">
        <f>IF($P57="More Info Required",COUNTIFS('[5]2016 Outage History'!$R:$R,AR57,'[5]2016 Outage History'!$I:$I,$C57)/$Q57,"")</f>
        <v/>
      </c>
      <c r="AT57" s="26" t="str">
        <f t="shared" si="17"/>
        <v/>
      </c>
      <c r="AU57" s="8" t="str">
        <f>IF($P57="More Info Required",COUNTIFS('[5]2016 Outage History'!$R:$R,AT57,'[5]2016 Outage History'!$I:$I,$C57)/$Q57,"")</f>
        <v/>
      </c>
      <c r="AV57" s="26" t="str">
        <f t="shared" si="18"/>
        <v/>
      </c>
      <c r="AW57" s="8" t="str">
        <f>IF($P57="More Info Required",COUNTIFS('[5]2016 Outage History'!$R:$R,AV57,'[5]2016 Outage History'!$I:$I,$C57)/$Q57,"")</f>
        <v/>
      </c>
      <c r="AX57" s="26" t="str">
        <f t="shared" si="19"/>
        <v/>
      </c>
      <c r="AY57" s="8" t="str">
        <f>IF($P57="More Info Required",COUNTIFS('[5]2016 Outage History'!$R:$R,AX57,'[5]2016 Outage History'!$I:$I,$C57)/$Q57,"")</f>
        <v/>
      </c>
      <c r="AZ57" s="26" t="str">
        <f t="shared" si="20"/>
        <v/>
      </c>
      <c r="BA57" s="8" t="str">
        <f>IF($P57="More Info Required",COUNTIFS('[5]2016 Outage History'!$R:$R,AZ57,'[5]2016 Outage History'!$I:$I,$C57)/$Q57,"")</f>
        <v/>
      </c>
      <c r="BB57" s="26" t="str">
        <f t="shared" si="21"/>
        <v/>
      </c>
      <c r="BC57" s="8" t="str">
        <f>IF($P57="More Info Required",COUNTIFS('[5]2016 Outage History'!$R:$R,BB57,'[5]2016 Outage History'!$I:$I,$C57)/$Q57,"")</f>
        <v/>
      </c>
      <c r="BD57" s="26" t="str">
        <f t="shared" si="22"/>
        <v/>
      </c>
      <c r="BE57" s="8" t="str">
        <f>IF($P57="More Info Required",COUNTIFS('[5]2016 Outage History'!$R:$R,BD57,'[5]2016 Outage History'!$I:$I,$C57)/$Q57,"")</f>
        <v/>
      </c>
      <c r="BF57" s="26" t="str">
        <f t="shared" si="23"/>
        <v/>
      </c>
      <c r="BG57" s="8" t="str">
        <f>IF($P57="More Info Required",COUNTIFS('[5]2016 Outage History'!$R:$R,BF57,'[5]2016 Outage History'!$I:$I,$C57)/$Q57,"")</f>
        <v/>
      </c>
      <c r="BH57" s="26" t="str">
        <f t="shared" si="24"/>
        <v/>
      </c>
      <c r="BI57" s="8" t="str">
        <f>IF($P57="More Info Required",COUNTIFS('[5]2016 Outage History'!$R:$R,BH57,'[5]2016 Outage History'!$I:$I,$C57)/$Q57,"")</f>
        <v/>
      </c>
      <c r="BJ57" s="26" t="str">
        <f t="shared" si="25"/>
        <v/>
      </c>
      <c r="BK57" s="8" t="str">
        <f>IF($P57="More Info Required",COUNTIFS('[5]2016 Outage History'!$R:$R,BJ57,'[5]2016 Outage History'!$I:$I,$C57)/$Q57,"")</f>
        <v/>
      </c>
      <c r="BL57" s="26" t="str">
        <f t="shared" si="26"/>
        <v/>
      </c>
      <c r="BM57" s="8" t="str">
        <f>IF($P57="More Info Required",COUNTIFS('[5]2016 Outage History'!$R:$R,BL57,'[5]2016 Outage History'!$I:$I,$C57)/$Q57,"")</f>
        <v/>
      </c>
      <c r="BN57" s="26" t="str">
        <f t="shared" si="27"/>
        <v/>
      </c>
      <c r="BO57" s="8" t="str">
        <f>IF($P57="More Info Required",COUNTIFS('[5]2016 Outage History'!$R:$R,BN57,'[5]2016 Outage History'!$I:$I,$C57)/$Q57,"")</f>
        <v/>
      </c>
      <c r="BP57" s="26" t="str">
        <f t="shared" si="28"/>
        <v/>
      </c>
      <c r="BQ57" s="8" t="str">
        <f>IF($P57="More Info Required",COUNTIFS('[5]2016 Outage History'!$R:$R,BP57,'[5]2016 Outage History'!$I:$I,$C57)/$Q57,"")</f>
        <v/>
      </c>
      <c r="BR57" s="26" t="str">
        <f t="shared" si="29"/>
        <v/>
      </c>
      <c r="BS57" s="8" t="str">
        <f>IF($P57="More Info Required",COUNTIFS('[5]2016 Outage History'!$R:$R,BR57,'[5]2016 Outage History'!$I:$I,$C57)/$Q57,"")</f>
        <v/>
      </c>
      <c r="BT57" s="26" t="str">
        <f t="shared" si="30"/>
        <v/>
      </c>
      <c r="BU57" s="8" t="str">
        <f>IF($P57="More Info Required",COUNTIFS('[5]2016 Outage History'!$R:$R,BT57,'[5]2016 Outage History'!$I:$I,$C57)/$Q57,"")</f>
        <v/>
      </c>
      <c r="BV57" s="26" t="str">
        <f t="shared" si="31"/>
        <v/>
      </c>
      <c r="BW57" s="8" t="str">
        <f>IF($P57="More Info Required",COUNTIFS('[5]2016 Outage History'!$R:$R,BV57,'[5]2016 Outage History'!$I:$I,$C57)/$Q57,"")</f>
        <v/>
      </c>
      <c r="BX57" s="26" t="str">
        <f t="shared" si="32"/>
        <v/>
      </c>
      <c r="BY57" s="8" t="str">
        <f>IF($P57="More Info Required",COUNTIFS('[5]2016 Outage History'!$R:$R,BX57,'[5]2016 Outage History'!$I:$I,$C57)/$Q57,"")</f>
        <v/>
      </c>
      <c r="BZ57" s="26" t="str">
        <f t="shared" si="33"/>
        <v/>
      </c>
      <c r="CA57" s="8" t="str">
        <f>IF($P57="More Info Required",COUNTIFS('[5]2016 Outage History'!$R:$R,BZ57,'[5]2016 Outage History'!$I:$I,$C57)/$Q57,"")</f>
        <v/>
      </c>
      <c r="CB57" s="26" t="str">
        <f t="shared" si="34"/>
        <v/>
      </c>
      <c r="CC57" s="8" t="str">
        <f>IF($P57="More Info Required",COUNTIFS('[5]2016 Outage History'!$R:$R,CB57,'[5]2016 Outage History'!$I:$I,$C57)/$Q57,"")</f>
        <v/>
      </c>
      <c r="CD57" s="26" t="str">
        <f t="shared" si="35"/>
        <v/>
      </c>
      <c r="CE57" s="8" t="str">
        <f>IF($P57="More Info Required",COUNTIFS('[5]2016 Outage History'!$R:$R,CD57,'[5]2016 Outage History'!$I:$I,$C57)/$Q57,"")</f>
        <v/>
      </c>
      <c r="CF57" s="26" t="str">
        <f t="shared" si="36"/>
        <v/>
      </c>
      <c r="CG57" s="8" t="str">
        <f>IF($P57="More Info Required",COUNTIFS('[5]2016 Outage History'!$R:$R,CF57,'[5]2016 Outage History'!$I:$I,$C57)/$Q57,"")</f>
        <v/>
      </c>
      <c r="CH57" s="26" t="str">
        <f t="shared" si="37"/>
        <v/>
      </c>
      <c r="CI57" s="8" t="str">
        <f>IF($P57="More Info Required",COUNTIFS('[5]2016 Outage History'!$R:$R,CH57,'[5]2016 Outage History'!$I:$I,$C57)/$Q57,"")</f>
        <v/>
      </c>
      <c r="CJ57" s="26" t="str">
        <f t="shared" si="38"/>
        <v/>
      </c>
      <c r="CK57" s="8" t="str">
        <f>IF($P57="More Info Required",COUNTIFS('[5]2016 Outage History'!$R:$R,CJ57,'[5]2016 Outage History'!$I:$I,$C57)/$Q57,"")</f>
        <v/>
      </c>
    </row>
    <row r="58" spans="1:89" ht="15" x14ac:dyDescent="0.25">
      <c r="A58" s="17" t="s">
        <v>227</v>
      </c>
      <c r="B58" s="21">
        <v>1902</v>
      </c>
      <c r="C58" s="14" t="s">
        <v>544</v>
      </c>
      <c r="D58" s="17" t="s">
        <v>227</v>
      </c>
      <c r="E58" s="21">
        <v>19</v>
      </c>
      <c r="F58" s="22">
        <f>'[5]2016 Circuit Detail'!H17</f>
        <v>229.046448</v>
      </c>
      <c r="G58" s="21"/>
      <c r="H58" s="21">
        <f>('[5]2011 Indices'!H49+'[5]2012 Indices'!H49+'[5]2013 Indices'!H49+'[5]2014 Circuit detail'!AS17+'[5]2015 Circuit Detail'!AS17)/5</f>
        <v>1.0124034455296096</v>
      </c>
      <c r="I58" s="10">
        <f>'[5]2016 Circuit Detail'!AS17</f>
        <v>0.109148167187469</v>
      </c>
      <c r="J58" s="17" t="str">
        <f t="shared" si="0"/>
        <v>OK</v>
      </c>
      <c r="K58" s="17">
        <v>33.567999999999998</v>
      </c>
      <c r="L58" s="23">
        <v>2013</v>
      </c>
      <c r="M58" s="21">
        <f>('[5]2011 Indices'!I49+'[5]2012 Indices'!I49+'[5]2013 Indices'!I49+'[5]2014 Circuit detail'!AQ17+'[5]2015 Circuit Detail'!AQ17)/5</f>
        <v>88.62781450113053</v>
      </c>
      <c r="N58" s="24">
        <f>'[5]2016 Circuit Detail'!AQ17</f>
        <v>11.172406000000001</v>
      </c>
      <c r="O58" s="17" t="str">
        <f t="shared" si="1"/>
        <v>OK</v>
      </c>
      <c r="P58" s="8" t="str">
        <f t="shared" si="2"/>
        <v>Good</v>
      </c>
      <c r="Q58" s="25">
        <f>'[5]2016 Circuit Detail'!AJ17</f>
        <v>7</v>
      </c>
      <c r="R58" s="26" t="str">
        <f t="shared" si="3"/>
        <v/>
      </c>
      <c r="S58" s="8" t="str">
        <f>IF($P58="More Info Required",COUNTIFS('[5]2016 Outage History'!$R:$R,R58,'[5]2016 Outage History'!$I:$I,$C58)/$Q58,"")</f>
        <v/>
      </c>
      <c r="T58" s="26" t="str">
        <f t="shared" si="4"/>
        <v/>
      </c>
      <c r="U58" s="8" t="str">
        <f>IF($P58="More Info Required",COUNTIFS('[5]2016 Outage History'!$R:$R,T58,'[5]2016 Outage History'!$I:$I,$C58)/$Q58,"")</f>
        <v/>
      </c>
      <c r="V58" s="26" t="str">
        <f t="shared" si="5"/>
        <v/>
      </c>
      <c r="W58" s="8" t="str">
        <f>IF($P58="More Info Required",COUNTIFS('[5]2016 Outage History'!$R:$R,V58,'[5]2016 Outage History'!$I:$I,$C58)/$Q58,"")</f>
        <v/>
      </c>
      <c r="X58" s="26" t="str">
        <f t="shared" si="6"/>
        <v/>
      </c>
      <c r="Y58" s="8" t="str">
        <f>IF($P58="More Info Required",COUNTIFS('[5]2016 Outage History'!$R:$R,X58,'[5]2016 Outage History'!$I:$I,$C58)/$Q58,"")</f>
        <v/>
      </c>
      <c r="Z58" s="26" t="str">
        <f t="shared" si="7"/>
        <v/>
      </c>
      <c r="AA58" s="8" t="str">
        <f>IF($P58="More Info Required",COUNTIFS('[5]2016 Outage History'!$R:$R,Z58,'[5]2016 Outage History'!$I:$I,$C58)/$Q58,"")</f>
        <v/>
      </c>
      <c r="AB58" s="26" t="str">
        <f t="shared" si="8"/>
        <v/>
      </c>
      <c r="AC58" s="8" t="str">
        <f>IF($P58="More Info Required",COUNTIFS('[5]2016 Outage History'!$R:$R,AB58,'[5]2016 Outage History'!$I:$I,$C58)/$Q58,"")</f>
        <v/>
      </c>
      <c r="AD58" s="26" t="str">
        <f t="shared" si="9"/>
        <v/>
      </c>
      <c r="AE58" s="8" t="str">
        <f>IF($P58="More Info Required",COUNTIFS('[5]2016 Outage History'!$R:$R,AD58,'[5]2016 Outage History'!$I:$I,$C58)/$Q58,"")</f>
        <v/>
      </c>
      <c r="AF58" s="26" t="str">
        <f t="shared" si="10"/>
        <v/>
      </c>
      <c r="AG58" s="8" t="str">
        <f>IF($P58="More Info Required",COUNTIFS('[5]2016 Outage History'!$R:$R,AF58,'[5]2016 Outage History'!$I:$I,$C58)/$Q58,"")</f>
        <v/>
      </c>
      <c r="AH58" s="26" t="str">
        <f t="shared" si="11"/>
        <v/>
      </c>
      <c r="AI58" s="8" t="str">
        <f>IF($P58="More Info Required",COUNTIFS('[5]2016 Outage History'!$R:$R,AH58,'[5]2016 Outage History'!$I:$I,$C58)/$Q58,"")</f>
        <v/>
      </c>
      <c r="AJ58" s="26" t="str">
        <f t="shared" si="12"/>
        <v/>
      </c>
      <c r="AK58" s="8" t="str">
        <f>IF($P58="More Info Required",COUNTIFS('[5]2016 Outage History'!$R:$R,AJ58,'[5]2016 Outage History'!$I:$I,$C58)/$Q58,"")</f>
        <v/>
      </c>
      <c r="AL58" s="26" t="str">
        <f t="shared" si="13"/>
        <v/>
      </c>
      <c r="AM58" s="8" t="str">
        <f>IF($P58="More Info Required",COUNTIFS('[5]2016 Outage History'!$R:$R,AL58,'[5]2016 Outage History'!$I:$I,$C58)/$Q58,"")</f>
        <v/>
      </c>
      <c r="AN58" s="26" t="str">
        <f t="shared" si="14"/>
        <v/>
      </c>
      <c r="AO58" s="8" t="str">
        <f>IF($P58="More Info Required",COUNTIFS('[5]2016 Outage History'!$R:$R,AN58,'[5]2016 Outage History'!$I:$I,$C58)/$Q58,"")</f>
        <v/>
      </c>
      <c r="AP58" s="26" t="str">
        <f t="shared" si="15"/>
        <v/>
      </c>
      <c r="AQ58" s="8" t="str">
        <f>IF($P58="More Info Required",COUNTIFS('[5]2016 Outage History'!$R:$R,AP58,'[5]2016 Outage History'!$I:$I,$C58)/$Q58,"")</f>
        <v/>
      </c>
      <c r="AR58" s="26" t="str">
        <f t="shared" si="16"/>
        <v/>
      </c>
      <c r="AS58" s="8" t="str">
        <f>IF($P58="More Info Required",COUNTIFS('[5]2016 Outage History'!$R:$R,AR58,'[5]2016 Outage History'!$I:$I,$C58)/$Q58,"")</f>
        <v/>
      </c>
      <c r="AT58" s="26" t="str">
        <f t="shared" si="17"/>
        <v/>
      </c>
      <c r="AU58" s="8" t="str">
        <f>IF($P58="More Info Required",COUNTIFS('[5]2016 Outage History'!$R:$R,AT58,'[5]2016 Outage History'!$I:$I,$C58)/$Q58,"")</f>
        <v/>
      </c>
      <c r="AV58" s="26" t="str">
        <f t="shared" si="18"/>
        <v/>
      </c>
      <c r="AW58" s="8" t="str">
        <f>IF($P58="More Info Required",COUNTIFS('[5]2016 Outage History'!$R:$R,AV58,'[5]2016 Outage History'!$I:$I,$C58)/$Q58,"")</f>
        <v/>
      </c>
      <c r="AX58" s="26" t="str">
        <f t="shared" si="19"/>
        <v/>
      </c>
      <c r="AY58" s="8" t="str">
        <f>IF($P58="More Info Required",COUNTIFS('[5]2016 Outage History'!$R:$R,AX58,'[5]2016 Outage History'!$I:$I,$C58)/$Q58,"")</f>
        <v/>
      </c>
      <c r="AZ58" s="26" t="str">
        <f t="shared" si="20"/>
        <v/>
      </c>
      <c r="BA58" s="8" t="str">
        <f>IF($P58="More Info Required",COUNTIFS('[5]2016 Outage History'!$R:$R,AZ58,'[5]2016 Outage History'!$I:$I,$C58)/$Q58,"")</f>
        <v/>
      </c>
      <c r="BB58" s="26" t="str">
        <f t="shared" si="21"/>
        <v/>
      </c>
      <c r="BC58" s="8" t="str">
        <f>IF($P58="More Info Required",COUNTIFS('[5]2016 Outage History'!$R:$R,BB58,'[5]2016 Outage History'!$I:$I,$C58)/$Q58,"")</f>
        <v/>
      </c>
      <c r="BD58" s="26" t="str">
        <f t="shared" si="22"/>
        <v/>
      </c>
      <c r="BE58" s="8" t="str">
        <f>IF($P58="More Info Required",COUNTIFS('[5]2016 Outage History'!$R:$R,BD58,'[5]2016 Outage History'!$I:$I,$C58)/$Q58,"")</f>
        <v/>
      </c>
      <c r="BF58" s="26" t="str">
        <f t="shared" si="23"/>
        <v/>
      </c>
      <c r="BG58" s="8" t="str">
        <f>IF($P58="More Info Required",COUNTIFS('[5]2016 Outage History'!$R:$R,BF58,'[5]2016 Outage History'!$I:$I,$C58)/$Q58,"")</f>
        <v/>
      </c>
      <c r="BH58" s="26" t="str">
        <f t="shared" si="24"/>
        <v/>
      </c>
      <c r="BI58" s="8" t="str">
        <f>IF($P58="More Info Required",COUNTIFS('[5]2016 Outage History'!$R:$R,BH58,'[5]2016 Outage History'!$I:$I,$C58)/$Q58,"")</f>
        <v/>
      </c>
      <c r="BJ58" s="26" t="str">
        <f t="shared" si="25"/>
        <v/>
      </c>
      <c r="BK58" s="8" t="str">
        <f>IF($P58="More Info Required",COUNTIFS('[5]2016 Outage History'!$R:$R,BJ58,'[5]2016 Outage History'!$I:$I,$C58)/$Q58,"")</f>
        <v/>
      </c>
      <c r="BL58" s="26" t="str">
        <f t="shared" si="26"/>
        <v/>
      </c>
      <c r="BM58" s="8" t="str">
        <f>IF($P58="More Info Required",COUNTIFS('[5]2016 Outage History'!$R:$R,BL58,'[5]2016 Outage History'!$I:$I,$C58)/$Q58,"")</f>
        <v/>
      </c>
      <c r="BN58" s="26" t="str">
        <f t="shared" si="27"/>
        <v/>
      </c>
      <c r="BO58" s="8" t="str">
        <f>IF($P58="More Info Required",COUNTIFS('[5]2016 Outage History'!$R:$R,BN58,'[5]2016 Outage History'!$I:$I,$C58)/$Q58,"")</f>
        <v/>
      </c>
      <c r="BP58" s="26" t="str">
        <f t="shared" si="28"/>
        <v/>
      </c>
      <c r="BQ58" s="8" t="str">
        <f>IF($P58="More Info Required",COUNTIFS('[5]2016 Outage History'!$R:$R,BP58,'[5]2016 Outage History'!$I:$I,$C58)/$Q58,"")</f>
        <v/>
      </c>
      <c r="BR58" s="26" t="str">
        <f t="shared" si="29"/>
        <v/>
      </c>
      <c r="BS58" s="8" t="str">
        <f>IF($P58="More Info Required",COUNTIFS('[5]2016 Outage History'!$R:$R,BR58,'[5]2016 Outage History'!$I:$I,$C58)/$Q58,"")</f>
        <v/>
      </c>
      <c r="BT58" s="26" t="str">
        <f t="shared" si="30"/>
        <v/>
      </c>
      <c r="BU58" s="8" t="str">
        <f>IF($P58="More Info Required",COUNTIFS('[5]2016 Outage History'!$R:$R,BT58,'[5]2016 Outage History'!$I:$I,$C58)/$Q58,"")</f>
        <v/>
      </c>
      <c r="BV58" s="26" t="str">
        <f t="shared" si="31"/>
        <v/>
      </c>
      <c r="BW58" s="8" t="str">
        <f>IF($P58="More Info Required",COUNTIFS('[5]2016 Outage History'!$R:$R,BV58,'[5]2016 Outage History'!$I:$I,$C58)/$Q58,"")</f>
        <v/>
      </c>
      <c r="BX58" s="26" t="str">
        <f t="shared" si="32"/>
        <v/>
      </c>
      <c r="BY58" s="8" t="str">
        <f>IF($P58="More Info Required",COUNTIFS('[5]2016 Outage History'!$R:$R,BX58,'[5]2016 Outage History'!$I:$I,$C58)/$Q58,"")</f>
        <v/>
      </c>
      <c r="BZ58" s="26" t="str">
        <f t="shared" si="33"/>
        <v/>
      </c>
      <c r="CA58" s="8" t="str">
        <f>IF($P58="More Info Required",COUNTIFS('[5]2016 Outage History'!$R:$R,BZ58,'[5]2016 Outage History'!$I:$I,$C58)/$Q58,"")</f>
        <v/>
      </c>
      <c r="CB58" s="26" t="str">
        <f t="shared" si="34"/>
        <v/>
      </c>
      <c r="CC58" s="8" t="str">
        <f>IF($P58="More Info Required",COUNTIFS('[5]2016 Outage History'!$R:$R,CB58,'[5]2016 Outage History'!$I:$I,$C58)/$Q58,"")</f>
        <v/>
      </c>
      <c r="CD58" s="26" t="str">
        <f t="shared" si="35"/>
        <v/>
      </c>
      <c r="CE58" s="8" t="str">
        <f>IF($P58="More Info Required",COUNTIFS('[5]2016 Outage History'!$R:$R,CD58,'[5]2016 Outage History'!$I:$I,$C58)/$Q58,"")</f>
        <v/>
      </c>
      <c r="CF58" s="26" t="str">
        <f t="shared" si="36"/>
        <v/>
      </c>
      <c r="CG58" s="8" t="str">
        <f>IF($P58="More Info Required",COUNTIFS('[5]2016 Outage History'!$R:$R,CF58,'[5]2016 Outage History'!$I:$I,$C58)/$Q58,"")</f>
        <v/>
      </c>
      <c r="CH58" s="26" t="str">
        <f t="shared" si="37"/>
        <v/>
      </c>
      <c r="CI58" s="8" t="str">
        <f>IF($P58="More Info Required",COUNTIFS('[5]2016 Outage History'!$R:$R,CH58,'[5]2016 Outage History'!$I:$I,$C58)/$Q58,"")</f>
        <v/>
      </c>
      <c r="CJ58" s="26" t="str">
        <f t="shared" si="38"/>
        <v/>
      </c>
      <c r="CK58" s="8" t="str">
        <f>IF($P58="More Info Required",COUNTIFS('[5]2016 Outage History'!$R:$R,CJ58,'[5]2016 Outage History'!$I:$I,$C58)/$Q58,"")</f>
        <v/>
      </c>
    </row>
    <row r="59" spans="1:89" ht="15" x14ac:dyDescent="0.25">
      <c r="A59" s="17" t="s">
        <v>375</v>
      </c>
      <c r="B59" s="21">
        <v>2601</v>
      </c>
      <c r="C59" s="14" t="s">
        <v>545</v>
      </c>
      <c r="D59" s="17" t="s">
        <v>376</v>
      </c>
      <c r="E59" s="21">
        <v>26</v>
      </c>
      <c r="F59" s="22">
        <f>'[5]2016 Circuit Detail'!H18</f>
        <v>229.15573699999999</v>
      </c>
      <c r="G59" s="21"/>
      <c r="H59" s="21">
        <f>('[5]2011 Indices'!H50+'[5]2012 Indices'!H50+'[5]2013 Indices'!H50+'[5]2014 Circuit detail'!AS18+'[5]2015 Circuit Detail'!AS18)/5</f>
        <v>2.5391735752382525</v>
      </c>
      <c r="I59" s="10">
        <f>'[5]2016 Circuit Detail'!AS18</f>
        <v>0.52802518315306202</v>
      </c>
      <c r="J59" s="17" t="str">
        <f t="shared" si="0"/>
        <v>OK</v>
      </c>
      <c r="K59" s="17">
        <v>39.284999999999997</v>
      </c>
      <c r="L59" s="23">
        <v>2015</v>
      </c>
      <c r="M59" s="21">
        <f>('[5]2011 Indices'!I50+'[5]2012 Indices'!I50+'[5]2013 Indices'!I50+'[5]2014 Circuit detail'!AQ18+'[5]2015 Circuit Detail'!AQ18)/5</f>
        <v>225.16627347932666</v>
      </c>
      <c r="N59" s="24">
        <f>'[5]2016 Circuit Detail'!AQ18</f>
        <v>87.804913999999997</v>
      </c>
      <c r="O59" s="17" t="str">
        <f t="shared" si="1"/>
        <v>OK</v>
      </c>
      <c r="P59" s="8" t="str">
        <f t="shared" si="2"/>
        <v>Good</v>
      </c>
      <c r="Q59" s="25">
        <f>'[5]2016 Circuit Detail'!AJ18</f>
        <v>15</v>
      </c>
      <c r="R59" s="26" t="str">
        <f t="shared" si="3"/>
        <v/>
      </c>
      <c r="S59" s="8" t="str">
        <f>IF($P59="More Info Required",COUNTIFS('[5]2016 Outage History'!$R:$R,R59,'[5]2016 Outage History'!$I:$I,$C59)/$Q59,"")</f>
        <v/>
      </c>
      <c r="T59" s="26" t="str">
        <f t="shared" si="4"/>
        <v/>
      </c>
      <c r="U59" s="8" t="str">
        <f>IF($P59="More Info Required",COUNTIFS('[5]2016 Outage History'!$R:$R,T59,'[5]2016 Outage History'!$I:$I,$C59)/$Q59,"")</f>
        <v/>
      </c>
      <c r="V59" s="26" t="str">
        <f t="shared" si="5"/>
        <v/>
      </c>
      <c r="W59" s="8" t="str">
        <f>IF($P59="More Info Required",COUNTIFS('[5]2016 Outage History'!$R:$R,V59,'[5]2016 Outage History'!$I:$I,$C59)/$Q59,"")</f>
        <v/>
      </c>
      <c r="X59" s="26" t="str">
        <f t="shared" si="6"/>
        <v/>
      </c>
      <c r="Y59" s="8" t="str">
        <f>IF($P59="More Info Required",COUNTIFS('[5]2016 Outage History'!$R:$R,X59,'[5]2016 Outage History'!$I:$I,$C59)/$Q59,"")</f>
        <v/>
      </c>
      <c r="Z59" s="26" t="str">
        <f t="shared" si="7"/>
        <v/>
      </c>
      <c r="AA59" s="8" t="str">
        <f>IF($P59="More Info Required",COUNTIFS('[5]2016 Outage History'!$R:$R,Z59,'[5]2016 Outage History'!$I:$I,$C59)/$Q59,"")</f>
        <v/>
      </c>
      <c r="AB59" s="26" t="str">
        <f t="shared" si="8"/>
        <v/>
      </c>
      <c r="AC59" s="8" t="str">
        <f>IF($P59="More Info Required",COUNTIFS('[5]2016 Outage History'!$R:$R,AB59,'[5]2016 Outage History'!$I:$I,$C59)/$Q59,"")</f>
        <v/>
      </c>
      <c r="AD59" s="26" t="str">
        <f t="shared" si="9"/>
        <v/>
      </c>
      <c r="AE59" s="8" t="str">
        <f>IF($P59="More Info Required",COUNTIFS('[5]2016 Outage History'!$R:$R,AD59,'[5]2016 Outage History'!$I:$I,$C59)/$Q59,"")</f>
        <v/>
      </c>
      <c r="AF59" s="26" t="str">
        <f t="shared" si="10"/>
        <v/>
      </c>
      <c r="AG59" s="8" t="str">
        <f>IF($P59="More Info Required",COUNTIFS('[5]2016 Outage History'!$R:$R,AF59,'[5]2016 Outage History'!$I:$I,$C59)/$Q59,"")</f>
        <v/>
      </c>
      <c r="AH59" s="26" t="str">
        <f t="shared" si="11"/>
        <v/>
      </c>
      <c r="AI59" s="8" t="str">
        <f>IF($P59="More Info Required",COUNTIFS('[5]2016 Outage History'!$R:$R,AH59,'[5]2016 Outage History'!$I:$I,$C59)/$Q59,"")</f>
        <v/>
      </c>
      <c r="AJ59" s="26" t="str">
        <f t="shared" si="12"/>
        <v/>
      </c>
      <c r="AK59" s="8" t="str">
        <f>IF($P59="More Info Required",COUNTIFS('[5]2016 Outage History'!$R:$R,AJ59,'[5]2016 Outage History'!$I:$I,$C59)/$Q59,"")</f>
        <v/>
      </c>
      <c r="AL59" s="26" t="str">
        <f t="shared" si="13"/>
        <v/>
      </c>
      <c r="AM59" s="8" t="str">
        <f>IF($P59="More Info Required",COUNTIFS('[5]2016 Outage History'!$R:$R,AL59,'[5]2016 Outage History'!$I:$I,$C59)/$Q59,"")</f>
        <v/>
      </c>
      <c r="AN59" s="26" t="str">
        <f t="shared" si="14"/>
        <v/>
      </c>
      <c r="AO59" s="8" t="str">
        <f>IF($P59="More Info Required",COUNTIFS('[5]2016 Outage History'!$R:$R,AN59,'[5]2016 Outage History'!$I:$I,$C59)/$Q59,"")</f>
        <v/>
      </c>
      <c r="AP59" s="26" t="str">
        <f t="shared" si="15"/>
        <v/>
      </c>
      <c r="AQ59" s="8" t="str">
        <f>IF($P59="More Info Required",COUNTIFS('[5]2016 Outage History'!$R:$R,AP59,'[5]2016 Outage History'!$I:$I,$C59)/$Q59,"")</f>
        <v/>
      </c>
      <c r="AR59" s="26" t="str">
        <f t="shared" si="16"/>
        <v/>
      </c>
      <c r="AS59" s="8" t="str">
        <f>IF($P59="More Info Required",COUNTIFS('[5]2016 Outage History'!$R:$R,AR59,'[5]2016 Outage History'!$I:$I,$C59)/$Q59,"")</f>
        <v/>
      </c>
      <c r="AT59" s="26" t="str">
        <f t="shared" si="17"/>
        <v/>
      </c>
      <c r="AU59" s="8" t="str">
        <f>IF($P59="More Info Required",COUNTIFS('[5]2016 Outage History'!$R:$R,AT59,'[5]2016 Outage History'!$I:$I,$C59)/$Q59,"")</f>
        <v/>
      </c>
      <c r="AV59" s="26" t="str">
        <f t="shared" si="18"/>
        <v/>
      </c>
      <c r="AW59" s="8" t="str">
        <f>IF($P59="More Info Required",COUNTIFS('[5]2016 Outage History'!$R:$R,AV59,'[5]2016 Outage History'!$I:$I,$C59)/$Q59,"")</f>
        <v/>
      </c>
      <c r="AX59" s="26" t="str">
        <f t="shared" si="19"/>
        <v/>
      </c>
      <c r="AY59" s="8" t="str">
        <f>IF($P59="More Info Required",COUNTIFS('[5]2016 Outage History'!$R:$R,AX59,'[5]2016 Outage History'!$I:$I,$C59)/$Q59,"")</f>
        <v/>
      </c>
      <c r="AZ59" s="26" t="str">
        <f t="shared" si="20"/>
        <v/>
      </c>
      <c r="BA59" s="8" t="str">
        <f>IF($P59="More Info Required",COUNTIFS('[5]2016 Outage History'!$R:$R,AZ59,'[5]2016 Outage History'!$I:$I,$C59)/$Q59,"")</f>
        <v/>
      </c>
      <c r="BB59" s="26" t="str">
        <f t="shared" si="21"/>
        <v/>
      </c>
      <c r="BC59" s="8" t="str">
        <f>IF($P59="More Info Required",COUNTIFS('[5]2016 Outage History'!$R:$R,BB59,'[5]2016 Outage History'!$I:$I,$C59)/$Q59,"")</f>
        <v/>
      </c>
      <c r="BD59" s="26" t="str">
        <f t="shared" si="22"/>
        <v/>
      </c>
      <c r="BE59" s="8" t="str">
        <f>IF($P59="More Info Required",COUNTIFS('[5]2016 Outage History'!$R:$R,BD59,'[5]2016 Outage History'!$I:$I,$C59)/$Q59,"")</f>
        <v/>
      </c>
      <c r="BF59" s="26" t="str">
        <f t="shared" si="23"/>
        <v/>
      </c>
      <c r="BG59" s="8" t="str">
        <f>IF($P59="More Info Required",COUNTIFS('[5]2016 Outage History'!$R:$R,BF59,'[5]2016 Outage History'!$I:$I,$C59)/$Q59,"")</f>
        <v/>
      </c>
      <c r="BH59" s="26" t="str">
        <f t="shared" si="24"/>
        <v/>
      </c>
      <c r="BI59" s="8" t="str">
        <f>IF($P59="More Info Required",COUNTIFS('[5]2016 Outage History'!$R:$R,BH59,'[5]2016 Outage History'!$I:$I,$C59)/$Q59,"")</f>
        <v/>
      </c>
      <c r="BJ59" s="26" t="str">
        <f t="shared" si="25"/>
        <v/>
      </c>
      <c r="BK59" s="8" t="str">
        <f>IF($P59="More Info Required",COUNTIFS('[5]2016 Outage History'!$R:$R,BJ59,'[5]2016 Outage History'!$I:$I,$C59)/$Q59,"")</f>
        <v/>
      </c>
      <c r="BL59" s="26" t="str">
        <f t="shared" si="26"/>
        <v/>
      </c>
      <c r="BM59" s="8" t="str">
        <f>IF($P59="More Info Required",COUNTIFS('[5]2016 Outage History'!$R:$R,BL59,'[5]2016 Outage History'!$I:$I,$C59)/$Q59,"")</f>
        <v/>
      </c>
      <c r="BN59" s="26" t="str">
        <f t="shared" si="27"/>
        <v/>
      </c>
      <c r="BO59" s="8" t="str">
        <f>IF($P59="More Info Required",COUNTIFS('[5]2016 Outage History'!$R:$R,BN59,'[5]2016 Outage History'!$I:$I,$C59)/$Q59,"")</f>
        <v/>
      </c>
      <c r="BP59" s="26" t="str">
        <f t="shared" si="28"/>
        <v/>
      </c>
      <c r="BQ59" s="8" t="str">
        <f>IF($P59="More Info Required",COUNTIFS('[5]2016 Outage History'!$R:$R,BP59,'[5]2016 Outage History'!$I:$I,$C59)/$Q59,"")</f>
        <v/>
      </c>
      <c r="BR59" s="26" t="str">
        <f t="shared" si="29"/>
        <v/>
      </c>
      <c r="BS59" s="8" t="str">
        <f>IF($P59="More Info Required",COUNTIFS('[5]2016 Outage History'!$R:$R,BR59,'[5]2016 Outage History'!$I:$I,$C59)/$Q59,"")</f>
        <v/>
      </c>
      <c r="BT59" s="26" t="str">
        <f t="shared" si="30"/>
        <v/>
      </c>
      <c r="BU59" s="8" t="str">
        <f>IF($P59="More Info Required",COUNTIFS('[5]2016 Outage History'!$R:$R,BT59,'[5]2016 Outage History'!$I:$I,$C59)/$Q59,"")</f>
        <v/>
      </c>
      <c r="BV59" s="26" t="str">
        <f t="shared" si="31"/>
        <v/>
      </c>
      <c r="BW59" s="8" t="str">
        <f>IF($P59="More Info Required",COUNTIFS('[5]2016 Outage History'!$R:$R,BV59,'[5]2016 Outage History'!$I:$I,$C59)/$Q59,"")</f>
        <v/>
      </c>
      <c r="BX59" s="26" t="str">
        <f t="shared" si="32"/>
        <v/>
      </c>
      <c r="BY59" s="8" t="str">
        <f>IF($P59="More Info Required",COUNTIFS('[5]2016 Outage History'!$R:$R,BX59,'[5]2016 Outage History'!$I:$I,$C59)/$Q59,"")</f>
        <v/>
      </c>
      <c r="BZ59" s="26" t="str">
        <f t="shared" si="33"/>
        <v/>
      </c>
      <c r="CA59" s="8" t="str">
        <f>IF($P59="More Info Required",COUNTIFS('[5]2016 Outage History'!$R:$R,BZ59,'[5]2016 Outage History'!$I:$I,$C59)/$Q59,"")</f>
        <v/>
      </c>
      <c r="CB59" s="26" t="str">
        <f t="shared" si="34"/>
        <v/>
      </c>
      <c r="CC59" s="8" t="str">
        <f>IF($P59="More Info Required",COUNTIFS('[5]2016 Outage History'!$R:$R,CB59,'[5]2016 Outage History'!$I:$I,$C59)/$Q59,"")</f>
        <v/>
      </c>
      <c r="CD59" s="26" t="str">
        <f t="shared" si="35"/>
        <v/>
      </c>
      <c r="CE59" s="8" t="str">
        <f>IF($P59="More Info Required",COUNTIFS('[5]2016 Outage History'!$R:$R,CD59,'[5]2016 Outage History'!$I:$I,$C59)/$Q59,"")</f>
        <v/>
      </c>
      <c r="CF59" s="26" t="str">
        <f t="shared" si="36"/>
        <v/>
      </c>
      <c r="CG59" s="8" t="str">
        <f>IF($P59="More Info Required",COUNTIFS('[5]2016 Outage History'!$R:$R,CF59,'[5]2016 Outage History'!$I:$I,$C59)/$Q59,"")</f>
        <v/>
      </c>
      <c r="CH59" s="26" t="str">
        <f t="shared" si="37"/>
        <v/>
      </c>
      <c r="CI59" s="8" t="str">
        <f>IF($P59="More Info Required",COUNTIFS('[5]2016 Outage History'!$R:$R,CH59,'[5]2016 Outage History'!$I:$I,$C59)/$Q59,"")</f>
        <v/>
      </c>
      <c r="CJ59" s="26" t="str">
        <f t="shared" si="38"/>
        <v/>
      </c>
      <c r="CK59" s="8" t="str">
        <f>IF($P59="More Info Required",COUNTIFS('[5]2016 Outage History'!$R:$R,CJ59,'[5]2016 Outage History'!$I:$I,$C59)/$Q59,"")</f>
        <v/>
      </c>
    </row>
    <row r="60" spans="1:89" ht="15" x14ac:dyDescent="0.25">
      <c r="A60" s="17" t="s">
        <v>163</v>
      </c>
      <c r="B60" s="21">
        <v>2602</v>
      </c>
      <c r="C60" s="14" t="s">
        <v>546</v>
      </c>
      <c r="D60" s="17" t="s">
        <v>376</v>
      </c>
      <c r="E60" s="21">
        <v>26</v>
      </c>
      <c r="F60" s="22">
        <f>'[5]2016 Circuit Detail'!H19</f>
        <v>361.42076500000002</v>
      </c>
      <c r="G60" s="21"/>
      <c r="H60" s="21">
        <f>('[5]2011 Indices'!H51+'[5]2012 Indices'!H51+'[5]2013 Indices'!H51+'[5]2014 Circuit detail'!AS19+'[5]2015 Circuit Detail'!AS19)/5</f>
        <v>1.3340926568491822</v>
      </c>
      <c r="I60" s="10">
        <f>'[5]2016 Circuit Detail'!AS19</f>
        <v>1.7348200787522501</v>
      </c>
      <c r="J60" s="17" t="str">
        <f t="shared" si="0"/>
        <v>PSC</v>
      </c>
      <c r="K60" s="17">
        <v>69.896000000000001</v>
      </c>
      <c r="L60" s="23">
        <v>2015</v>
      </c>
      <c r="M60" s="21">
        <f>('[5]2011 Indices'!I51+'[5]2012 Indices'!I51+'[5]2013 Indices'!I51+'[5]2014 Circuit detail'!AQ19+'[5]2015 Circuit Detail'!AQ19)/5</f>
        <v>127.15543748452933</v>
      </c>
      <c r="N60" s="24">
        <f>'[5]2016 Circuit Detail'!AQ19</f>
        <v>242.89694499999999</v>
      </c>
      <c r="O60" s="17" t="str">
        <f t="shared" si="1"/>
        <v>PSC</v>
      </c>
      <c r="P60" s="8" t="str">
        <f t="shared" si="2"/>
        <v>More Info Required</v>
      </c>
      <c r="Q60" s="25">
        <f>'[5]2016 Circuit Detail'!AJ19</f>
        <v>23</v>
      </c>
      <c r="R60" s="26" t="str">
        <f t="shared" si="3"/>
        <v>000 Power Supply</v>
      </c>
      <c r="S60" s="8" t="e">
        <f>IF($P60="More Info Required",COUNTIFS('[5]2016 Outage History'!$R:$R,R60,'[5]2016 Outage History'!$I:$I,$C60)/$Q60,"")</f>
        <v>#VALUE!</v>
      </c>
      <c r="T60" s="26" t="str">
        <f t="shared" si="4"/>
        <v>100 Construction</v>
      </c>
      <c r="U60" s="8" t="e">
        <f>IF($P60="More Info Required",COUNTIFS('[5]2016 Outage History'!$R:$R,T60,'[5]2016 Outage History'!$I:$I,$C60)/$Q60,"")</f>
        <v>#VALUE!</v>
      </c>
      <c r="V60" s="26" t="str">
        <f t="shared" si="5"/>
        <v>110 Maintenance</v>
      </c>
      <c r="W60" s="8" t="e">
        <f>IF($P60="More Info Required",COUNTIFS('[5]2016 Outage History'!$R:$R,V60,'[5]2016 Outage History'!$I:$I,$C60)/$Q60,"")</f>
        <v>#VALUE!</v>
      </c>
      <c r="X60" s="26" t="str">
        <f t="shared" si="6"/>
        <v>190 Other Planned</v>
      </c>
      <c r="Y60" s="8" t="e">
        <f>IF($P60="More Info Required",COUNTIFS('[5]2016 Outage History'!$R:$R,X60,'[5]2016 Outage History'!$I:$I,$C60)/$Q60,"")</f>
        <v>#VALUE!</v>
      </c>
      <c r="Z60" s="26" t="str">
        <f t="shared" si="7"/>
        <v>300 Material or equipment fault/failure</v>
      </c>
      <c r="AA60" s="8" t="e">
        <f>IF($P60="More Info Required",COUNTIFS('[5]2016 Outage History'!$R:$R,Z60,'[5]2016 Outage History'!$I:$I,$C60)/$Q60,"")</f>
        <v>#VALUE!</v>
      </c>
      <c r="AB60" s="26" t="str">
        <f t="shared" si="8"/>
        <v>310 Installation Fault</v>
      </c>
      <c r="AC60" s="8" t="e">
        <f>IF($P60="More Info Required",COUNTIFS('[5]2016 Outage History'!$R:$R,AB60,'[5]2016 Outage History'!$I:$I,$C60)/$Q60,"")</f>
        <v>#VALUE!</v>
      </c>
      <c r="AD60" s="26" t="str">
        <f t="shared" si="9"/>
        <v>320 Conductor Sag or inadequate clearance</v>
      </c>
      <c r="AE60" s="8" t="e">
        <f>IF($P60="More Info Required",COUNTIFS('[5]2016 Outage History'!$R:$R,AD60,'[5]2016 Outage History'!$I:$I,$C60)/$Q60,"")</f>
        <v>#VALUE!</v>
      </c>
      <c r="AF60" s="26" t="str">
        <f t="shared" si="10"/>
        <v>340 Overload</v>
      </c>
      <c r="AG60" s="8" t="e">
        <f>IF($P60="More Info Required",COUNTIFS('[5]2016 Outage History'!$R:$R,AF60,'[5]2016 Outage History'!$I:$I,$C60)/$Q60,"")</f>
        <v>#VALUE!</v>
      </c>
      <c r="AH60" s="26" t="str">
        <f t="shared" si="11"/>
        <v>350 Miscoordination of protection devices</v>
      </c>
      <c r="AI60" s="8" t="e">
        <f>IF($P60="More Info Required",COUNTIFS('[5]2016 Outage History'!$R:$R,AH60,'[5]2016 Outage History'!$I:$I,$C60)/$Q60,"")</f>
        <v>#VALUE!</v>
      </c>
      <c r="AJ60" s="26" t="str">
        <f t="shared" si="12"/>
        <v>360 Other Equipment installation/design</v>
      </c>
      <c r="AK60" s="8" t="e">
        <f>IF($P60="More Info Required",COUNTIFS('[5]2016 Outage History'!$R:$R,AJ60,'[5]2016 Outage History'!$I:$I,$C60)/$Q60,"")</f>
        <v>#VALUE!</v>
      </c>
      <c r="AL60" s="26" t="str">
        <f t="shared" si="13"/>
        <v>400 Decay/Age of Material/Equipment</v>
      </c>
      <c r="AM60" s="8" t="e">
        <f>IF($P60="More Info Required",COUNTIFS('[5]2016 Outage History'!$R:$R,AL60,'[5]2016 Outage History'!$I:$I,$C60)/$Q60,"")</f>
        <v>#VALUE!</v>
      </c>
      <c r="AN60" s="26" t="str">
        <f t="shared" si="14"/>
        <v>420 Tree Growth</v>
      </c>
      <c r="AO60" s="8" t="e">
        <f>IF($P60="More Info Required",COUNTIFS('[5]2016 Outage History'!$R:$R,AN60,'[5]2016 Outage History'!$I:$I,$C60)/$Q60,"")</f>
        <v>#VALUE!</v>
      </c>
      <c r="AP60" s="26" t="str">
        <f t="shared" si="15"/>
        <v>430 Tree failure from overhang or dead tree without Ice/snow</v>
      </c>
      <c r="AQ60" s="8" t="e">
        <f>IF($P60="More Info Required",COUNTIFS('[5]2016 Outage History'!$R:$R,AP60,'[5]2016 Outage History'!$I:$I,$C60)/$Q60,"")</f>
        <v>#VALUE!</v>
      </c>
      <c r="AR60" s="26" t="str">
        <f t="shared" si="16"/>
        <v>440 Trees with Ice/snow</v>
      </c>
      <c r="AS60" s="8" t="e">
        <f>IF($P60="More Info Required",COUNTIFS('[5]2016 Outage History'!$R:$R,AR60,'[5]2016 Outage History'!$I:$I,$C60)/$Q60,"")</f>
        <v>#VALUE!</v>
      </c>
      <c r="AT60" s="26" t="str">
        <f t="shared" si="17"/>
        <v>470 Borrower Crew Cuts Tree</v>
      </c>
      <c r="AU60" s="8" t="e">
        <f>IF($P60="More Info Required",COUNTIFS('[5]2016 Outage History'!$R:$R,AT60,'[5]2016 Outage History'!$I:$I,$C60)/$Q60,"")</f>
        <v>#VALUE!</v>
      </c>
      <c r="AV60" s="26" t="str">
        <f t="shared" si="18"/>
        <v>490 Maintenance, Other</v>
      </c>
      <c r="AW60" s="8" t="e">
        <f>IF($P60="More Info Required",COUNTIFS('[5]2016 Outage History'!$R:$R,AV60,'[5]2016 Outage History'!$I:$I,$C60)/$Q60,"")</f>
        <v>#VALUE!</v>
      </c>
      <c r="AX60" s="26" t="str">
        <f t="shared" si="19"/>
        <v>500 Lightning</v>
      </c>
      <c r="AY60" s="8" t="e">
        <f>IF($P60="More Info Required",COUNTIFS('[5]2016 Outage History'!$R:$R,AX60,'[5]2016 Outage History'!$I:$I,$C60)/$Q60,"")</f>
        <v>#VALUE!</v>
      </c>
      <c r="AZ60" s="26" t="str">
        <f t="shared" si="20"/>
        <v>510 Wind, Not Trees</v>
      </c>
      <c r="BA60" s="8" t="e">
        <f>IF($P60="More Info Required",COUNTIFS('[5]2016 Outage History'!$R:$R,AZ60,'[5]2016 Outage History'!$I:$I,$C60)/$Q60,"")</f>
        <v>#VALUE!</v>
      </c>
      <c r="BB60" s="26" t="str">
        <f t="shared" si="21"/>
        <v>520 Ice, Sleet, Frost, not Trees</v>
      </c>
      <c r="BC60" s="8" t="e">
        <f>IF($P60="More Info Required",COUNTIFS('[5]2016 Outage History'!$R:$R,BB60,'[5]2016 Outage History'!$I:$I,$C60)/$Q60,"")</f>
        <v>#VALUE!</v>
      </c>
      <c r="BD60" s="26" t="str">
        <f t="shared" si="22"/>
        <v>530 Flood</v>
      </c>
      <c r="BE60" s="8" t="e">
        <f>IF($P60="More Info Required",COUNTIFS('[5]2016 Outage History'!$R:$R,BD60,'[5]2016 Outage History'!$I:$I,$C60)/$Q60,"")</f>
        <v>#VALUE!</v>
      </c>
      <c r="BF60" s="26" t="str">
        <f t="shared" si="23"/>
        <v>540 Storm</v>
      </c>
      <c r="BG60" s="8" t="e">
        <f>IF($P60="More Info Required",COUNTIFS('[5]2016 Outage History'!$R:$R,BF60,'[5]2016 Outage History'!$I:$I,$C60)/$Q60,"")</f>
        <v>#VALUE!</v>
      </c>
      <c r="BH60" s="26" t="str">
        <f t="shared" si="24"/>
        <v>590 Weather, Other</v>
      </c>
      <c r="BI60" s="8" t="e">
        <f>IF($P60="More Info Required",COUNTIFS('[5]2016 Outage History'!$R:$R,BH60,'[5]2016 Outage History'!$I:$I,$C60)/$Q60,"")</f>
        <v>#VALUE!</v>
      </c>
      <c r="BJ60" s="26" t="str">
        <f t="shared" si="25"/>
        <v>600 Animal/bird</v>
      </c>
      <c r="BK60" s="8" t="e">
        <f>IF($P60="More Info Required",COUNTIFS('[5]2016 Outage History'!$R:$R,BJ60,'[5]2016 Outage History'!$I:$I,$C60)/$Q60,"")</f>
        <v>#VALUE!</v>
      </c>
      <c r="BL60" s="26" t="str">
        <f t="shared" si="26"/>
        <v>630 Squirrel</v>
      </c>
      <c r="BM60" s="8" t="e">
        <f>IF($P60="More Info Required",COUNTIFS('[5]2016 Outage History'!$R:$R,BL60,'[5]2016 Outage History'!$I:$I,$C60)/$Q60,"")</f>
        <v>#VALUE!</v>
      </c>
      <c r="BN60" s="26" t="str">
        <f t="shared" si="27"/>
        <v>690 Animal, Other</v>
      </c>
      <c r="BO60" s="8" t="e">
        <f>IF($P60="More Info Required",COUNTIFS('[5]2016 Outage History'!$R:$R,BN60,'[5]2016 Outage History'!$I:$I,$C60)/$Q60,"")</f>
        <v>#VALUE!</v>
      </c>
      <c r="BP60" s="26" t="str">
        <f t="shared" si="28"/>
        <v>700 Customer-Caused</v>
      </c>
      <c r="BQ60" s="8" t="e">
        <f>IF($P60="More Info Required",COUNTIFS('[5]2016 Outage History'!$R:$R,BP60,'[5]2016 Outage History'!$I:$I,$C60)/$Q60,"")</f>
        <v>#VALUE!</v>
      </c>
      <c r="BR60" s="26" t="str">
        <f t="shared" si="29"/>
        <v>710 Motor Vehicle</v>
      </c>
      <c r="BS60" s="8" t="e">
        <f>IF($P60="More Info Required",COUNTIFS('[5]2016 Outage History'!$R:$R,BR60,'[5]2016 Outage History'!$I:$I,$C60)/$Q60,"")</f>
        <v>#VALUE!</v>
      </c>
      <c r="BT60" s="26" t="str">
        <f t="shared" si="30"/>
        <v>715 Farming Equipment</v>
      </c>
      <c r="BU60" s="8" t="e">
        <f>IF($P60="More Info Required",COUNTIFS('[5]2016 Outage History'!$R:$R,BT60,'[5]2016 Outage History'!$I:$I,$C60)/$Q60,"")</f>
        <v>#VALUE!</v>
      </c>
      <c r="BV60" s="26" t="str">
        <f t="shared" si="31"/>
        <v>720 Aircraft</v>
      </c>
      <c r="BW60" s="8" t="e">
        <f>IF($P60="More Info Required",COUNTIFS('[5]2016 Outage History'!$R:$R,BV60,'[5]2016 Outage History'!$I:$I,$C60)/$Q60,"")</f>
        <v>#VALUE!</v>
      </c>
      <c r="BX60" s="26" t="str">
        <f t="shared" si="32"/>
        <v>730 Fire</v>
      </c>
      <c r="BY60" s="8" t="e">
        <f>IF($P60="More Info Required",COUNTIFS('[5]2016 Outage History'!$R:$R,BX60,'[5]2016 Outage History'!$I:$I,$C60)/$Q60,"")</f>
        <v>#VALUE!</v>
      </c>
      <c r="BZ60" s="26" t="str">
        <f t="shared" si="33"/>
        <v>740 Public Cuts Tree</v>
      </c>
      <c r="CA60" s="8" t="e">
        <f>IF($P60="More Info Required",COUNTIFS('[5]2016 Outage History'!$R:$R,BZ60,'[5]2016 Outage History'!$I:$I,$C60)/$Q60,"")</f>
        <v>#VALUE!</v>
      </c>
      <c r="CB60" s="26" t="str">
        <f t="shared" si="34"/>
        <v>750 Vandalism</v>
      </c>
      <c r="CC60" s="8" t="e">
        <f>IF($P60="More Info Required",COUNTIFS('[5]2016 Outage History'!$R:$R,CB60,'[5]2016 Outage History'!$I:$I,$C60)/$Q60,"")</f>
        <v>#VALUE!</v>
      </c>
      <c r="CD60" s="26" t="str">
        <f t="shared" si="35"/>
        <v>760 Switching Error or Caused by Construction or Maintenance</v>
      </c>
      <c r="CE60" s="8" t="e">
        <f>IF($P60="More Info Required",COUNTIFS('[5]2016 Outage History'!$R:$R,CD60,'[5]2016 Outage History'!$I:$I,$C60)/$Q60,"")</f>
        <v>#VALUE!</v>
      </c>
      <c r="CF60" s="26" t="str">
        <f t="shared" si="36"/>
        <v>790 Public, Other</v>
      </c>
      <c r="CG60" s="8" t="e">
        <f>IF($P60="More Info Required",COUNTIFS('[5]2016 Outage History'!$R:$R,CF60,'[5]2016 Outage History'!$I:$I,$C60)/$Q60,"")</f>
        <v>#VALUE!</v>
      </c>
      <c r="CH60" s="26" t="str">
        <f t="shared" si="37"/>
        <v>800 Other</v>
      </c>
      <c r="CI60" s="8" t="e">
        <f>IF($P60="More Info Required",COUNTIFS('[5]2016 Outage History'!$R:$R,CH60,'[5]2016 Outage History'!$I:$I,$C60)/$Q60,"")</f>
        <v>#VALUE!</v>
      </c>
      <c r="CJ60" s="26" t="str">
        <f t="shared" si="38"/>
        <v>999 Cause Unknown</v>
      </c>
      <c r="CK60" s="8" t="e">
        <f>IF($P60="More Info Required",COUNTIFS('[5]2016 Outage History'!$R:$R,CJ60,'[5]2016 Outage History'!$I:$I,$C60)/$Q60,"")</f>
        <v>#VALUE!</v>
      </c>
    </row>
    <row r="61" spans="1:89" ht="15" x14ac:dyDescent="0.25">
      <c r="A61" s="17" t="s">
        <v>145</v>
      </c>
      <c r="B61" s="21">
        <v>2801</v>
      </c>
      <c r="C61" s="14" t="s">
        <v>547</v>
      </c>
      <c r="D61" s="17" t="s">
        <v>377</v>
      </c>
      <c r="E61" s="21">
        <v>28</v>
      </c>
      <c r="F61" s="22">
        <f>'[5]2016 Circuit Detail'!H20</f>
        <v>554.47814200000005</v>
      </c>
      <c r="G61" s="21"/>
      <c r="H61" s="21">
        <f>('[5]2011 Indices'!H52+'[5]2012 Indices'!H52+'[5]2013 Indices'!H52+'[5]2014 Circuit detail'!AS20+'[5]2015 Circuit Detail'!AS20)/5</f>
        <v>0.87252457338136336</v>
      </c>
      <c r="I61" s="10">
        <f>'[5]2016 Circuit Detail'!AS20</f>
        <v>0.42562543430251198</v>
      </c>
      <c r="J61" s="17" t="str">
        <f t="shared" si="0"/>
        <v>OK</v>
      </c>
      <c r="K61" s="17">
        <v>53.454999999999998</v>
      </c>
      <c r="L61" s="23">
        <v>2013</v>
      </c>
      <c r="M61" s="21">
        <f>('[5]2011 Indices'!I52+'[5]2012 Indices'!I52+'[5]2013 Indices'!I52+'[5]2014 Circuit detail'!AQ20+'[5]2015 Circuit Detail'!AQ20)/5</f>
        <v>80.604990862230125</v>
      </c>
      <c r="N61" s="24">
        <f>'[5]2016 Circuit Detail'!AQ20</f>
        <v>32.372781000000003</v>
      </c>
      <c r="O61" s="17" t="str">
        <f t="shared" si="1"/>
        <v>OK</v>
      </c>
      <c r="P61" s="8" t="str">
        <f t="shared" si="2"/>
        <v>Good</v>
      </c>
      <c r="Q61" s="25">
        <f>'[5]2016 Circuit Detail'!AJ20</f>
        <v>19</v>
      </c>
      <c r="R61" s="26" t="str">
        <f t="shared" si="3"/>
        <v/>
      </c>
      <c r="S61" s="8" t="str">
        <f>IF($P61="More Info Required",COUNTIFS('[5]2016 Outage History'!$R:$R,R61,'[5]2016 Outage History'!$I:$I,$C61)/$Q61,"")</f>
        <v/>
      </c>
      <c r="T61" s="26" t="str">
        <f t="shared" si="4"/>
        <v/>
      </c>
      <c r="U61" s="8" t="str">
        <f>IF($P61="More Info Required",COUNTIFS('[5]2016 Outage History'!$R:$R,T61,'[5]2016 Outage History'!$I:$I,$C61)/$Q61,"")</f>
        <v/>
      </c>
      <c r="V61" s="26" t="str">
        <f t="shared" si="5"/>
        <v/>
      </c>
      <c r="W61" s="8" t="str">
        <f>IF($P61="More Info Required",COUNTIFS('[5]2016 Outage History'!$R:$R,V61,'[5]2016 Outage History'!$I:$I,$C61)/$Q61,"")</f>
        <v/>
      </c>
      <c r="X61" s="26" t="str">
        <f t="shared" si="6"/>
        <v/>
      </c>
      <c r="Y61" s="8" t="str">
        <f>IF($P61="More Info Required",COUNTIFS('[5]2016 Outage History'!$R:$R,X61,'[5]2016 Outage History'!$I:$I,$C61)/$Q61,"")</f>
        <v/>
      </c>
      <c r="Z61" s="26" t="str">
        <f t="shared" si="7"/>
        <v/>
      </c>
      <c r="AA61" s="8" t="str">
        <f>IF($P61="More Info Required",COUNTIFS('[5]2016 Outage History'!$R:$R,Z61,'[5]2016 Outage History'!$I:$I,$C61)/$Q61,"")</f>
        <v/>
      </c>
      <c r="AB61" s="26" t="str">
        <f t="shared" si="8"/>
        <v/>
      </c>
      <c r="AC61" s="8" t="str">
        <f>IF($P61="More Info Required",COUNTIFS('[5]2016 Outage History'!$R:$R,AB61,'[5]2016 Outage History'!$I:$I,$C61)/$Q61,"")</f>
        <v/>
      </c>
      <c r="AD61" s="26" t="str">
        <f t="shared" si="9"/>
        <v/>
      </c>
      <c r="AE61" s="8" t="str">
        <f>IF($P61="More Info Required",COUNTIFS('[5]2016 Outage History'!$R:$R,AD61,'[5]2016 Outage History'!$I:$I,$C61)/$Q61,"")</f>
        <v/>
      </c>
      <c r="AF61" s="26" t="str">
        <f t="shared" si="10"/>
        <v/>
      </c>
      <c r="AG61" s="8" t="str">
        <f>IF($P61="More Info Required",COUNTIFS('[5]2016 Outage History'!$R:$R,AF61,'[5]2016 Outage History'!$I:$I,$C61)/$Q61,"")</f>
        <v/>
      </c>
      <c r="AH61" s="26" t="str">
        <f t="shared" si="11"/>
        <v/>
      </c>
      <c r="AI61" s="8" t="str">
        <f>IF($P61="More Info Required",COUNTIFS('[5]2016 Outage History'!$R:$R,AH61,'[5]2016 Outage History'!$I:$I,$C61)/$Q61,"")</f>
        <v/>
      </c>
      <c r="AJ61" s="26" t="str">
        <f t="shared" si="12"/>
        <v/>
      </c>
      <c r="AK61" s="8" t="str">
        <f>IF($P61="More Info Required",COUNTIFS('[5]2016 Outage History'!$R:$R,AJ61,'[5]2016 Outage History'!$I:$I,$C61)/$Q61,"")</f>
        <v/>
      </c>
      <c r="AL61" s="26" t="str">
        <f t="shared" si="13"/>
        <v/>
      </c>
      <c r="AM61" s="8" t="str">
        <f>IF($P61="More Info Required",COUNTIFS('[5]2016 Outage History'!$R:$R,AL61,'[5]2016 Outage History'!$I:$I,$C61)/$Q61,"")</f>
        <v/>
      </c>
      <c r="AN61" s="26" t="str">
        <f t="shared" si="14"/>
        <v/>
      </c>
      <c r="AO61" s="8" t="str">
        <f>IF($P61="More Info Required",COUNTIFS('[5]2016 Outage History'!$R:$R,AN61,'[5]2016 Outage History'!$I:$I,$C61)/$Q61,"")</f>
        <v/>
      </c>
      <c r="AP61" s="26" t="str">
        <f t="shared" si="15"/>
        <v/>
      </c>
      <c r="AQ61" s="8" t="str">
        <f>IF($P61="More Info Required",COUNTIFS('[5]2016 Outage History'!$R:$R,AP61,'[5]2016 Outage History'!$I:$I,$C61)/$Q61,"")</f>
        <v/>
      </c>
      <c r="AR61" s="26" t="str">
        <f t="shared" si="16"/>
        <v/>
      </c>
      <c r="AS61" s="8" t="str">
        <f>IF($P61="More Info Required",COUNTIFS('[5]2016 Outage History'!$R:$R,AR61,'[5]2016 Outage History'!$I:$I,$C61)/$Q61,"")</f>
        <v/>
      </c>
      <c r="AT61" s="26" t="str">
        <f t="shared" si="17"/>
        <v/>
      </c>
      <c r="AU61" s="8" t="str">
        <f>IF($P61="More Info Required",COUNTIFS('[5]2016 Outage History'!$R:$R,AT61,'[5]2016 Outage History'!$I:$I,$C61)/$Q61,"")</f>
        <v/>
      </c>
      <c r="AV61" s="26" t="str">
        <f t="shared" si="18"/>
        <v/>
      </c>
      <c r="AW61" s="8" t="str">
        <f>IF($P61="More Info Required",COUNTIFS('[5]2016 Outage History'!$R:$R,AV61,'[5]2016 Outage History'!$I:$I,$C61)/$Q61,"")</f>
        <v/>
      </c>
      <c r="AX61" s="26" t="str">
        <f t="shared" si="19"/>
        <v/>
      </c>
      <c r="AY61" s="8" t="str">
        <f>IF($P61="More Info Required",COUNTIFS('[5]2016 Outage History'!$R:$R,AX61,'[5]2016 Outage History'!$I:$I,$C61)/$Q61,"")</f>
        <v/>
      </c>
      <c r="AZ61" s="26" t="str">
        <f t="shared" si="20"/>
        <v/>
      </c>
      <c r="BA61" s="8" t="str">
        <f>IF($P61="More Info Required",COUNTIFS('[5]2016 Outage History'!$R:$R,AZ61,'[5]2016 Outage History'!$I:$I,$C61)/$Q61,"")</f>
        <v/>
      </c>
      <c r="BB61" s="26" t="str">
        <f t="shared" si="21"/>
        <v/>
      </c>
      <c r="BC61" s="8" t="str">
        <f>IF($P61="More Info Required",COUNTIFS('[5]2016 Outage History'!$R:$R,BB61,'[5]2016 Outage History'!$I:$I,$C61)/$Q61,"")</f>
        <v/>
      </c>
      <c r="BD61" s="26" t="str">
        <f t="shared" si="22"/>
        <v/>
      </c>
      <c r="BE61" s="8" t="str">
        <f>IF($P61="More Info Required",COUNTIFS('[5]2016 Outage History'!$R:$R,BD61,'[5]2016 Outage History'!$I:$I,$C61)/$Q61,"")</f>
        <v/>
      </c>
      <c r="BF61" s="26" t="str">
        <f t="shared" si="23"/>
        <v/>
      </c>
      <c r="BG61" s="8" t="str">
        <f>IF($P61="More Info Required",COUNTIFS('[5]2016 Outage History'!$R:$R,BF61,'[5]2016 Outage History'!$I:$I,$C61)/$Q61,"")</f>
        <v/>
      </c>
      <c r="BH61" s="26" t="str">
        <f t="shared" si="24"/>
        <v/>
      </c>
      <c r="BI61" s="8" t="str">
        <f>IF($P61="More Info Required",COUNTIFS('[5]2016 Outage History'!$R:$R,BH61,'[5]2016 Outage History'!$I:$I,$C61)/$Q61,"")</f>
        <v/>
      </c>
      <c r="BJ61" s="26" t="str">
        <f t="shared" si="25"/>
        <v/>
      </c>
      <c r="BK61" s="8" t="str">
        <f>IF($P61="More Info Required",COUNTIFS('[5]2016 Outage History'!$R:$R,BJ61,'[5]2016 Outage History'!$I:$I,$C61)/$Q61,"")</f>
        <v/>
      </c>
      <c r="BL61" s="26" t="str">
        <f t="shared" si="26"/>
        <v/>
      </c>
      <c r="BM61" s="8" t="str">
        <f>IF($P61="More Info Required",COUNTIFS('[5]2016 Outage History'!$R:$R,BL61,'[5]2016 Outage History'!$I:$I,$C61)/$Q61,"")</f>
        <v/>
      </c>
      <c r="BN61" s="26" t="str">
        <f t="shared" si="27"/>
        <v/>
      </c>
      <c r="BO61" s="8" t="str">
        <f>IF($P61="More Info Required",COUNTIFS('[5]2016 Outage History'!$R:$R,BN61,'[5]2016 Outage History'!$I:$I,$C61)/$Q61,"")</f>
        <v/>
      </c>
      <c r="BP61" s="26" t="str">
        <f t="shared" si="28"/>
        <v/>
      </c>
      <c r="BQ61" s="8" t="str">
        <f>IF($P61="More Info Required",COUNTIFS('[5]2016 Outage History'!$R:$R,BP61,'[5]2016 Outage History'!$I:$I,$C61)/$Q61,"")</f>
        <v/>
      </c>
      <c r="BR61" s="26" t="str">
        <f t="shared" si="29"/>
        <v/>
      </c>
      <c r="BS61" s="8" t="str">
        <f>IF($P61="More Info Required",COUNTIFS('[5]2016 Outage History'!$R:$R,BR61,'[5]2016 Outage History'!$I:$I,$C61)/$Q61,"")</f>
        <v/>
      </c>
      <c r="BT61" s="26" t="str">
        <f t="shared" si="30"/>
        <v/>
      </c>
      <c r="BU61" s="8" t="str">
        <f>IF($P61="More Info Required",COUNTIFS('[5]2016 Outage History'!$R:$R,BT61,'[5]2016 Outage History'!$I:$I,$C61)/$Q61,"")</f>
        <v/>
      </c>
      <c r="BV61" s="26" t="str">
        <f t="shared" si="31"/>
        <v/>
      </c>
      <c r="BW61" s="8" t="str">
        <f>IF($P61="More Info Required",COUNTIFS('[5]2016 Outage History'!$R:$R,BV61,'[5]2016 Outage History'!$I:$I,$C61)/$Q61,"")</f>
        <v/>
      </c>
      <c r="BX61" s="26" t="str">
        <f t="shared" si="32"/>
        <v/>
      </c>
      <c r="BY61" s="8" t="str">
        <f>IF($P61="More Info Required",COUNTIFS('[5]2016 Outage History'!$R:$R,BX61,'[5]2016 Outage History'!$I:$I,$C61)/$Q61,"")</f>
        <v/>
      </c>
      <c r="BZ61" s="26" t="str">
        <f t="shared" si="33"/>
        <v/>
      </c>
      <c r="CA61" s="8" t="str">
        <f>IF($P61="More Info Required",COUNTIFS('[5]2016 Outage History'!$R:$R,BZ61,'[5]2016 Outage History'!$I:$I,$C61)/$Q61,"")</f>
        <v/>
      </c>
      <c r="CB61" s="26" t="str">
        <f t="shared" si="34"/>
        <v/>
      </c>
      <c r="CC61" s="8" t="str">
        <f>IF($P61="More Info Required",COUNTIFS('[5]2016 Outage History'!$R:$R,CB61,'[5]2016 Outage History'!$I:$I,$C61)/$Q61,"")</f>
        <v/>
      </c>
      <c r="CD61" s="26" t="str">
        <f t="shared" si="35"/>
        <v/>
      </c>
      <c r="CE61" s="8" t="str">
        <f>IF($P61="More Info Required",COUNTIFS('[5]2016 Outage History'!$R:$R,CD61,'[5]2016 Outage History'!$I:$I,$C61)/$Q61,"")</f>
        <v/>
      </c>
      <c r="CF61" s="26" t="str">
        <f t="shared" si="36"/>
        <v/>
      </c>
      <c r="CG61" s="8" t="str">
        <f>IF($P61="More Info Required",COUNTIFS('[5]2016 Outage History'!$R:$R,CF61,'[5]2016 Outage History'!$I:$I,$C61)/$Q61,"")</f>
        <v/>
      </c>
      <c r="CH61" s="26" t="str">
        <f t="shared" si="37"/>
        <v/>
      </c>
      <c r="CI61" s="8" t="str">
        <f>IF($P61="More Info Required",COUNTIFS('[5]2016 Outage History'!$R:$R,CH61,'[5]2016 Outage History'!$I:$I,$C61)/$Q61,"")</f>
        <v/>
      </c>
      <c r="CJ61" s="26" t="str">
        <f t="shared" si="38"/>
        <v/>
      </c>
      <c r="CK61" s="8" t="str">
        <f>IF($P61="More Info Required",COUNTIFS('[5]2016 Outage History'!$R:$R,CJ61,'[5]2016 Outage History'!$I:$I,$C61)/$Q61,"")</f>
        <v/>
      </c>
    </row>
    <row r="62" spans="1:89" ht="15" x14ac:dyDescent="0.25">
      <c r="A62" s="17" t="s">
        <v>147</v>
      </c>
      <c r="B62" s="21">
        <v>2802</v>
      </c>
      <c r="C62" s="14" t="s">
        <v>548</v>
      </c>
      <c r="D62" s="17" t="s">
        <v>377</v>
      </c>
      <c r="E62" s="21">
        <v>28</v>
      </c>
      <c r="F62" s="22">
        <f>'[5]2016 Circuit Detail'!H21</f>
        <v>550.33606499999996</v>
      </c>
      <c r="G62" s="21"/>
      <c r="H62" s="21">
        <f>('[5]2011 Indices'!H53+'[5]2012 Indices'!H53+'[5]2013 Indices'!H53+'[5]2014 Circuit detail'!AS21+'[5]2015 Circuit Detail'!AS21)/5</f>
        <v>1.0195091293345269</v>
      </c>
      <c r="I62" s="10">
        <f>'[5]2016 Circuit Detail'!AS21</f>
        <v>0.47243859985807002</v>
      </c>
      <c r="J62" s="17" t="str">
        <f t="shared" si="0"/>
        <v>OK</v>
      </c>
      <c r="K62" s="17">
        <v>70.665000000000006</v>
      </c>
      <c r="L62" s="23">
        <v>2013</v>
      </c>
      <c r="M62" s="21">
        <f>('[5]2011 Indices'!I53+'[5]2012 Indices'!I53+'[5]2013 Indices'!I53+'[5]2014 Circuit detail'!AQ21+'[5]2015 Circuit Detail'!AQ21)/5</f>
        <v>119.21310167734482</v>
      </c>
      <c r="N62" s="24">
        <f>'[5]2016 Circuit Detail'!AQ21</f>
        <v>107.089111</v>
      </c>
      <c r="O62" s="17" t="str">
        <f t="shared" si="1"/>
        <v>OK</v>
      </c>
      <c r="P62" s="8" t="str">
        <f t="shared" si="2"/>
        <v>Good</v>
      </c>
      <c r="Q62" s="25">
        <f>'[5]2016 Circuit Detail'!AJ21</f>
        <v>18</v>
      </c>
      <c r="R62" s="26" t="str">
        <f t="shared" si="3"/>
        <v/>
      </c>
      <c r="S62" s="8" t="str">
        <f>IF($P62="More Info Required",COUNTIFS('[5]2016 Outage History'!$R:$R,R62,'[5]2016 Outage History'!$I:$I,$C62)/$Q62,"")</f>
        <v/>
      </c>
      <c r="T62" s="26" t="str">
        <f t="shared" si="4"/>
        <v/>
      </c>
      <c r="U62" s="8" t="str">
        <f>IF($P62="More Info Required",COUNTIFS('[5]2016 Outage History'!$R:$R,T62,'[5]2016 Outage History'!$I:$I,$C62)/$Q62,"")</f>
        <v/>
      </c>
      <c r="V62" s="26" t="str">
        <f t="shared" si="5"/>
        <v/>
      </c>
      <c r="W62" s="8" t="str">
        <f>IF($P62="More Info Required",COUNTIFS('[5]2016 Outage History'!$R:$R,V62,'[5]2016 Outage History'!$I:$I,$C62)/$Q62,"")</f>
        <v/>
      </c>
      <c r="X62" s="26" t="str">
        <f t="shared" si="6"/>
        <v/>
      </c>
      <c r="Y62" s="8" t="str">
        <f>IF($P62="More Info Required",COUNTIFS('[5]2016 Outage History'!$R:$R,X62,'[5]2016 Outage History'!$I:$I,$C62)/$Q62,"")</f>
        <v/>
      </c>
      <c r="Z62" s="26" t="str">
        <f t="shared" si="7"/>
        <v/>
      </c>
      <c r="AA62" s="8" t="str">
        <f>IF($P62="More Info Required",COUNTIFS('[5]2016 Outage History'!$R:$R,Z62,'[5]2016 Outage History'!$I:$I,$C62)/$Q62,"")</f>
        <v/>
      </c>
      <c r="AB62" s="26" t="str">
        <f t="shared" si="8"/>
        <v/>
      </c>
      <c r="AC62" s="8" t="str">
        <f>IF($P62="More Info Required",COUNTIFS('[5]2016 Outage History'!$R:$R,AB62,'[5]2016 Outage History'!$I:$I,$C62)/$Q62,"")</f>
        <v/>
      </c>
      <c r="AD62" s="26" t="str">
        <f t="shared" si="9"/>
        <v/>
      </c>
      <c r="AE62" s="8" t="str">
        <f>IF($P62="More Info Required",COUNTIFS('[5]2016 Outage History'!$R:$R,AD62,'[5]2016 Outage History'!$I:$I,$C62)/$Q62,"")</f>
        <v/>
      </c>
      <c r="AF62" s="26" t="str">
        <f t="shared" si="10"/>
        <v/>
      </c>
      <c r="AG62" s="8" t="str">
        <f>IF($P62="More Info Required",COUNTIFS('[5]2016 Outage History'!$R:$R,AF62,'[5]2016 Outage History'!$I:$I,$C62)/$Q62,"")</f>
        <v/>
      </c>
      <c r="AH62" s="26" t="str">
        <f t="shared" si="11"/>
        <v/>
      </c>
      <c r="AI62" s="8" t="str">
        <f>IF($P62="More Info Required",COUNTIFS('[5]2016 Outage History'!$R:$R,AH62,'[5]2016 Outage History'!$I:$I,$C62)/$Q62,"")</f>
        <v/>
      </c>
      <c r="AJ62" s="26" t="str">
        <f t="shared" si="12"/>
        <v/>
      </c>
      <c r="AK62" s="8" t="str">
        <f>IF($P62="More Info Required",COUNTIFS('[5]2016 Outage History'!$R:$R,AJ62,'[5]2016 Outage History'!$I:$I,$C62)/$Q62,"")</f>
        <v/>
      </c>
      <c r="AL62" s="26" t="str">
        <f t="shared" si="13"/>
        <v/>
      </c>
      <c r="AM62" s="8" t="str">
        <f>IF($P62="More Info Required",COUNTIFS('[5]2016 Outage History'!$R:$R,AL62,'[5]2016 Outage History'!$I:$I,$C62)/$Q62,"")</f>
        <v/>
      </c>
      <c r="AN62" s="26" t="str">
        <f t="shared" si="14"/>
        <v/>
      </c>
      <c r="AO62" s="8" t="str">
        <f>IF($P62="More Info Required",COUNTIFS('[5]2016 Outage History'!$R:$R,AN62,'[5]2016 Outage History'!$I:$I,$C62)/$Q62,"")</f>
        <v/>
      </c>
      <c r="AP62" s="26" t="str">
        <f t="shared" si="15"/>
        <v/>
      </c>
      <c r="AQ62" s="8" t="str">
        <f>IF($P62="More Info Required",COUNTIFS('[5]2016 Outage History'!$R:$R,AP62,'[5]2016 Outage History'!$I:$I,$C62)/$Q62,"")</f>
        <v/>
      </c>
      <c r="AR62" s="26" t="str">
        <f t="shared" si="16"/>
        <v/>
      </c>
      <c r="AS62" s="8" t="str">
        <f>IF($P62="More Info Required",COUNTIFS('[5]2016 Outage History'!$R:$R,AR62,'[5]2016 Outage History'!$I:$I,$C62)/$Q62,"")</f>
        <v/>
      </c>
      <c r="AT62" s="26" t="str">
        <f t="shared" si="17"/>
        <v/>
      </c>
      <c r="AU62" s="8" t="str">
        <f>IF($P62="More Info Required",COUNTIFS('[5]2016 Outage History'!$R:$R,AT62,'[5]2016 Outage History'!$I:$I,$C62)/$Q62,"")</f>
        <v/>
      </c>
      <c r="AV62" s="26" t="str">
        <f t="shared" si="18"/>
        <v/>
      </c>
      <c r="AW62" s="8" t="str">
        <f>IF($P62="More Info Required",COUNTIFS('[5]2016 Outage History'!$R:$R,AV62,'[5]2016 Outage History'!$I:$I,$C62)/$Q62,"")</f>
        <v/>
      </c>
      <c r="AX62" s="26" t="str">
        <f t="shared" si="19"/>
        <v/>
      </c>
      <c r="AY62" s="8" t="str">
        <f>IF($P62="More Info Required",COUNTIFS('[5]2016 Outage History'!$R:$R,AX62,'[5]2016 Outage History'!$I:$I,$C62)/$Q62,"")</f>
        <v/>
      </c>
      <c r="AZ62" s="26" t="str">
        <f t="shared" si="20"/>
        <v/>
      </c>
      <c r="BA62" s="8" t="str">
        <f>IF($P62="More Info Required",COUNTIFS('[5]2016 Outage History'!$R:$R,AZ62,'[5]2016 Outage History'!$I:$I,$C62)/$Q62,"")</f>
        <v/>
      </c>
      <c r="BB62" s="26" t="str">
        <f t="shared" si="21"/>
        <v/>
      </c>
      <c r="BC62" s="8" t="str">
        <f>IF($P62="More Info Required",COUNTIFS('[5]2016 Outage History'!$R:$R,BB62,'[5]2016 Outage History'!$I:$I,$C62)/$Q62,"")</f>
        <v/>
      </c>
      <c r="BD62" s="26" t="str">
        <f t="shared" si="22"/>
        <v/>
      </c>
      <c r="BE62" s="8" t="str">
        <f>IF($P62="More Info Required",COUNTIFS('[5]2016 Outage History'!$R:$R,BD62,'[5]2016 Outage History'!$I:$I,$C62)/$Q62,"")</f>
        <v/>
      </c>
      <c r="BF62" s="26" t="str">
        <f t="shared" si="23"/>
        <v/>
      </c>
      <c r="BG62" s="8" t="str">
        <f>IF($P62="More Info Required",COUNTIFS('[5]2016 Outage History'!$R:$R,BF62,'[5]2016 Outage History'!$I:$I,$C62)/$Q62,"")</f>
        <v/>
      </c>
      <c r="BH62" s="26" t="str">
        <f t="shared" si="24"/>
        <v/>
      </c>
      <c r="BI62" s="8" t="str">
        <f>IF($P62="More Info Required",COUNTIFS('[5]2016 Outage History'!$R:$R,BH62,'[5]2016 Outage History'!$I:$I,$C62)/$Q62,"")</f>
        <v/>
      </c>
      <c r="BJ62" s="26" t="str">
        <f t="shared" si="25"/>
        <v/>
      </c>
      <c r="BK62" s="8" t="str">
        <f>IF($P62="More Info Required",COUNTIFS('[5]2016 Outage History'!$R:$R,BJ62,'[5]2016 Outage History'!$I:$I,$C62)/$Q62,"")</f>
        <v/>
      </c>
      <c r="BL62" s="26" t="str">
        <f t="shared" si="26"/>
        <v/>
      </c>
      <c r="BM62" s="8" t="str">
        <f>IF($P62="More Info Required",COUNTIFS('[5]2016 Outage History'!$R:$R,BL62,'[5]2016 Outage History'!$I:$I,$C62)/$Q62,"")</f>
        <v/>
      </c>
      <c r="BN62" s="26" t="str">
        <f t="shared" si="27"/>
        <v/>
      </c>
      <c r="BO62" s="8" t="str">
        <f>IF($P62="More Info Required",COUNTIFS('[5]2016 Outage History'!$R:$R,BN62,'[5]2016 Outage History'!$I:$I,$C62)/$Q62,"")</f>
        <v/>
      </c>
      <c r="BP62" s="26" t="str">
        <f t="shared" si="28"/>
        <v/>
      </c>
      <c r="BQ62" s="8" t="str">
        <f>IF($P62="More Info Required",COUNTIFS('[5]2016 Outage History'!$R:$R,BP62,'[5]2016 Outage History'!$I:$I,$C62)/$Q62,"")</f>
        <v/>
      </c>
      <c r="BR62" s="26" t="str">
        <f t="shared" si="29"/>
        <v/>
      </c>
      <c r="BS62" s="8" t="str">
        <f>IF($P62="More Info Required",COUNTIFS('[5]2016 Outage History'!$R:$R,BR62,'[5]2016 Outage History'!$I:$I,$C62)/$Q62,"")</f>
        <v/>
      </c>
      <c r="BT62" s="26" t="str">
        <f t="shared" si="30"/>
        <v/>
      </c>
      <c r="BU62" s="8" t="str">
        <f>IF($P62="More Info Required",COUNTIFS('[5]2016 Outage History'!$R:$R,BT62,'[5]2016 Outage History'!$I:$I,$C62)/$Q62,"")</f>
        <v/>
      </c>
      <c r="BV62" s="26" t="str">
        <f t="shared" si="31"/>
        <v/>
      </c>
      <c r="BW62" s="8" t="str">
        <f>IF($P62="More Info Required",COUNTIFS('[5]2016 Outage History'!$R:$R,BV62,'[5]2016 Outage History'!$I:$I,$C62)/$Q62,"")</f>
        <v/>
      </c>
      <c r="BX62" s="26" t="str">
        <f t="shared" si="32"/>
        <v/>
      </c>
      <c r="BY62" s="8" t="str">
        <f>IF($P62="More Info Required",COUNTIFS('[5]2016 Outage History'!$R:$R,BX62,'[5]2016 Outage History'!$I:$I,$C62)/$Q62,"")</f>
        <v/>
      </c>
      <c r="BZ62" s="26" t="str">
        <f t="shared" si="33"/>
        <v/>
      </c>
      <c r="CA62" s="8" t="str">
        <f>IF($P62="More Info Required",COUNTIFS('[5]2016 Outage History'!$R:$R,BZ62,'[5]2016 Outage History'!$I:$I,$C62)/$Q62,"")</f>
        <v/>
      </c>
      <c r="CB62" s="26" t="str">
        <f t="shared" si="34"/>
        <v/>
      </c>
      <c r="CC62" s="8" t="str">
        <f>IF($P62="More Info Required",COUNTIFS('[5]2016 Outage History'!$R:$R,CB62,'[5]2016 Outage History'!$I:$I,$C62)/$Q62,"")</f>
        <v/>
      </c>
      <c r="CD62" s="26" t="str">
        <f t="shared" si="35"/>
        <v/>
      </c>
      <c r="CE62" s="8" t="str">
        <f>IF($P62="More Info Required",COUNTIFS('[5]2016 Outage History'!$R:$R,CD62,'[5]2016 Outage History'!$I:$I,$C62)/$Q62,"")</f>
        <v/>
      </c>
      <c r="CF62" s="26" t="str">
        <f t="shared" si="36"/>
        <v/>
      </c>
      <c r="CG62" s="8" t="str">
        <f>IF($P62="More Info Required",COUNTIFS('[5]2016 Outage History'!$R:$R,CF62,'[5]2016 Outage History'!$I:$I,$C62)/$Q62,"")</f>
        <v/>
      </c>
      <c r="CH62" s="26" t="str">
        <f t="shared" si="37"/>
        <v/>
      </c>
      <c r="CI62" s="8" t="str">
        <f>IF($P62="More Info Required",COUNTIFS('[5]2016 Outage History'!$R:$R,CH62,'[5]2016 Outage History'!$I:$I,$C62)/$Q62,"")</f>
        <v/>
      </c>
      <c r="CJ62" s="26" t="str">
        <f t="shared" si="38"/>
        <v/>
      </c>
      <c r="CK62" s="8" t="str">
        <f>IF($P62="More Info Required",COUNTIFS('[5]2016 Outage History'!$R:$R,CJ62,'[5]2016 Outage History'!$I:$I,$C62)/$Q62,"")</f>
        <v/>
      </c>
    </row>
    <row r="63" spans="1:89" ht="15" x14ac:dyDescent="0.25">
      <c r="A63" s="17" t="s">
        <v>149</v>
      </c>
      <c r="B63" s="21">
        <v>2803</v>
      </c>
      <c r="C63" s="14" t="s">
        <v>549</v>
      </c>
      <c r="D63" s="17" t="s">
        <v>377</v>
      </c>
      <c r="E63" s="21">
        <v>28</v>
      </c>
      <c r="F63" s="22">
        <f>'[5]2016 Circuit Detail'!H22</f>
        <v>411.87158399999998</v>
      </c>
      <c r="G63" s="21"/>
      <c r="H63" s="21">
        <f>('[5]2011 Indices'!H54+'[5]2012 Indices'!H54+'[5]2013 Indices'!H54+'[5]2014 Circuit detail'!AS22+'[5]2015 Circuit Detail'!AS22)/5</f>
        <v>1.7160250409856221</v>
      </c>
      <c r="I63" s="10">
        <f>'[5]2016 Circuit Detail'!AS22</f>
        <v>2.9135294752453699E-2</v>
      </c>
      <c r="J63" s="17" t="str">
        <f t="shared" si="0"/>
        <v>OK</v>
      </c>
      <c r="K63" s="17">
        <v>45.651000000000003</v>
      </c>
      <c r="L63" s="23">
        <v>2013</v>
      </c>
      <c r="M63" s="21">
        <f>('[5]2011 Indices'!I54+'[5]2012 Indices'!I54+'[5]2013 Indices'!I54+'[5]2014 Circuit detail'!AQ22+'[5]2015 Circuit Detail'!AQ22)/5</f>
        <v>213.35266800514847</v>
      </c>
      <c r="N63" s="24">
        <f>'[5]2016 Circuit Detail'!AQ22</f>
        <v>1.3766419999999999</v>
      </c>
      <c r="O63" s="17" t="str">
        <f t="shared" si="1"/>
        <v>OK</v>
      </c>
      <c r="P63" s="8" t="str">
        <f t="shared" si="2"/>
        <v>Good</v>
      </c>
      <c r="Q63" s="25">
        <f>'[5]2016 Circuit Detail'!AJ22</f>
        <v>5</v>
      </c>
      <c r="R63" s="26" t="str">
        <f t="shared" si="3"/>
        <v/>
      </c>
      <c r="S63" s="8" t="str">
        <f>IF($P63="More Info Required",COUNTIFS('[5]2016 Outage History'!$R:$R,R63,'[5]2016 Outage History'!$I:$I,$C63)/$Q63,"")</f>
        <v/>
      </c>
      <c r="T63" s="26" t="str">
        <f t="shared" si="4"/>
        <v/>
      </c>
      <c r="U63" s="8" t="str">
        <f>IF($P63="More Info Required",COUNTIFS('[5]2016 Outage History'!$R:$R,T63,'[5]2016 Outage History'!$I:$I,$C63)/$Q63,"")</f>
        <v/>
      </c>
      <c r="V63" s="26" t="str">
        <f t="shared" si="5"/>
        <v/>
      </c>
      <c r="W63" s="8" t="str">
        <f>IF($P63="More Info Required",COUNTIFS('[5]2016 Outage History'!$R:$R,V63,'[5]2016 Outage History'!$I:$I,$C63)/$Q63,"")</f>
        <v/>
      </c>
      <c r="X63" s="26" t="str">
        <f t="shared" si="6"/>
        <v/>
      </c>
      <c r="Y63" s="8" t="str">
        <f>IF($P63="More Info Required",COUNTIFS('[5]2016 Outage History'!$R:$R,X63,'[5]2016 Outage History'!$I:$I,$C63)/$Q63,"")</f>
        <v/>
      </c>
      <c r="Z63" s="26" t="str">
        <f t="shared" si="7"/>
        <v/>
      </c>
      <c r="AA63" s="8" t="str">
        <f>IF($P63="More Info Required",COUNTIFS('[5]2016 Outage History'!$R:$R,Z63,'[5]2016 Outage History'!$I:$I,$C63)/$Q63,"")</f>
        <v/>
      </c>
      <c r="AB63" s="26" t="str">
        <f t="shared" si="8"/>
        <v/>
      </c>
      <c r="AC63" s="8" t="str">
        <f>IF($P63="More Info Required",COUNTIFS('[5]2016 Outage History'!$R:$R,AB63,'[5]2016 Outage History'!$I:$I,$C63)/$Q63,"")</f>
        <v/>
      </c>
      <c r="AD63" s="26" t="str">
        <f t="shared" si="9"/>
        <v/>
      </c>
      <c r="AE63" s="8" t="str">
        <f>IF($P63="More Info Required",COUNTIFS('[5]2016 Outage History'!$R:$R,AD63,'[5]2016 Outage History'!$I:$I,$C63)/$Q63,"")</f>
        <v/>
      </c>
      <c r="AF63" s="26" t="str">
        <f t="shared" si="10"/>
        <v/>
      </c>
      <c r="AG63" s="8" t="str">
        <f>IF($P63="More Info Required",COUNTIFS('[5]2016 Outage History'!$R:$R,AF63,'[5]2016 Outage History'!$I:$I,$C63)/$Q63,"")</f>
        <v/>
      </c>
      <c r="AH63" s="26" t="str">
        <f t="shared" si="11"/>
        <v/>
      </c>
      <c r="AI63" s="8" t="str">
        <f>IF($P63="More Info Required",COUNTIFS('[5]2016 Outage History'!$R:$R,AH63,'[5]2016 Outage History'!$I:$I,$C63)/$Q63,"")</f>
        <v/>
      </c>
      <c r="AJ63" s="26" t="str">
        <f t="shared" si="12"/>
        <v/>
      </c>
      <c r="AK63" s="8" t="str">
        <f>IF($P63="More Info Required",COUNTIFS('[5]2016 Outage History'!$R:$R,AJ63,'[5]2016 Outage History'!$I:$I,$C63)/$Q63,"")</f>
        <v/>
      </c>
      <c r="AL63" s="26" t="str">
        <f t="shared" si="13"/>
        <v/>
      </c>
      <c r="AM63" s="8" t="str">
        <f>IF($P63="More Info Required",COUNTIFS('[5]2016 Outage History'!$R:$R,AL63,'[5]2016 Outage History'!$I:$I,$C63)/$Q63,"")</f>
        <v/>
      </c>
      <c r="AN63" s="26" t="str">
        <f t="shared" si="14"/>
        <v/>
      </c>
      <c r="AO63" s="8" t="str">
        <f>IF($P63="More Info Required",COUNTIFS('[5]2016 Outage History'!$R:$R,AN63,'[5]2016 Outage History'!$I:$I,$C63)/$Q63,"")</f>
        <v/>
      </c>
      <c r="AP63" s="26" t="str">
        <f t="shared" si="15"/>
        <v/>
      </c>
      <c r="AQ63" s="8" t="str">
        <f>IF($P63="More Info Required",COUNTIFS('[5]2016 Outage History'!$R:$R,AP63,'[5]2016 Outage History'!$I:$I,$C63)/$Q63,"")</f>
        <v/>
      </c>
      <c r="AR63" s="26" t="str">
        <f t="shared" si="16"/>
        <v/>
      </c>
      <c r="AS63" s="8" t="str">
        <f>IF($P63="More Info Required",COUNTIFS('[5]2016 Outage History'!$R:$R,AR63,'[5]2016 Outage History'!$I:$I,$C63)/$Q63,"")</f>
        <v/>
      </c>
      <c r="AT63" s="26" t="str">
        <f t="shared" si="17"/>
        <v/>
      </c>
      <c r="AU63" s="8" t="str">
        <f>IF($P63="More Info Required",COUNTIFS('[5]2016 Outage History'!$R:$R,AT63,'[5]2016 Outage History'!$I:$I,$C63)/$Q63,"")</f>
        <v/>
      </c>
      <c r="AV63" s="26" t="str">
        <f t="shared" si="18"/>
        <v/>
      </c>
      <c r="AW63" s="8" t="str">
        <f>IF($P63="More Info Required",COUNTIFS('[5]2016 Outage History'!$R:$R,AV63,'[5]2016 Outage History'!$I:$I,$C63)/$Q63,"")</f>
        <v/>
      </c>
      <c r="AX63" s="26" t="str">
        <f t="shared" si="19"/>
        <v/>
      </c>
      <c r="AY63" s="8" t="str">
        <f>IF($P63="More Info Required",COUNTIFS('[5]2016 Outage History'!$R:$R,AX63,'[5]2016 Outage History'!$I:$I,$C63)/$Q63,"")</f>
        <v/>
      </c>
      <c r="AZ63" s="26" t="str">
        <f t="shared" si="20"/>
        <v/>
      </c>
      <c r="BA63" s="8" t="str">
        <f>IF($P63="More Info Required",COUNTIFS('[5]2016 Outage History'!$R:$R,AZ63,'[5]2016 Outage History'!$I:$I,$C63)/$Q63,"")</f>
        <v/>
      </c>
      <c r="BB63" s="26" t="str">
        <f t="shared" si="21"/>
        <v/>
      </c>
      <c r="BC63" s="8" t="str">
        <f>IF($P63="More Info Required",COUNTIFS('[5]2016 Outage History'!$R:$R,BB63,'[5]2016 Outage History'!$I:$I,$C63)/$Q63,"")</f>
        <v/>
      </c>
      <c r="BD63" s="26" t="str">
        <f t="shared" si="22"/>
        <v/>
      </c>
      <c r="BE63" s="8" t="str">
        <f>IF($P63="More Info Required",COUNTIFS('[5]2016 Outage History'!$R:$R,BD63,'[5]2016 Outage History'!$I:$I,$C63)/$Q63,"")</f>
        <v/>
      </c>
      <c r="BF63" s="26" t="str">
        <f t="shared" si="23"/>
        <v/>
      </c>
      <c r="BG63" s="8" t="str">
        <f>IF($P63="More Info Required",COUNTIFS('[5]2016 Outage History'!$R:$R,BF63,'[5]2016 Outage History'!$I:$I,$C63)/$Q63,"")</f>
        <v/>
      </c>
      <c r="BH63" s="26" t="str">
        <f t="shared" si="24"/>
        <v/>
      </c>
      <c r="BI63" s="8" t="str">
        <f>IF($P63="More Info Required",COUNTIFS('[5]2016 Outage History'!$R:$R,BH63,'[5]2016 Outage History'!$I:$I,$C63)/$Q63,"")</f>
        <v/>
      </c>
      <c r="BJ63" s="26" t="str">
        <f t="shared" si="25"/>
        <v/>
      </c>
      <c r="BK63" s="8" t="str">
        <f>IF($P63="More Info Required",COUNTIFS('[5]2016 Outage History'!$R:$R,BJ63,'[5]2016 Outage History'!$I:$I,$C63)/$Q63,"")</f>
        <v/>
      </c>
      <c r="BL63" s="26" t="str">
        <f t="shared" si="26"/>
        <v/>
      </c>
      <c r="BM63" s="8" t="str">
        <f>IF($P63="More Info Required",COUNTIFS('[5]2016 Outage History'!$R:$R,BL63,'[5]2016 Outage History'!$I:$I,$C63)/$Q63,"")</f>
        <v/>
      </c>
      <c r="BN63" s="26" t="str">
        <f t="shared" si="27"/>
        <v/>
      </c>
      <c r="BO63" s="8" t="str">
        <f>IF($P63="More Info Required",COUNTIFS('[5]2016 Outage History'!$R:$R,BN63,'[5]2016 Outage History'!$I:$I,$C63)/$Q63,"")</f>
        <v/>
      </c>
      <c r="BP63" s="26" t="str">
        <f t="shared" si="28"/>
        <v/>
      </c>
      <c r="BQ63" s="8" t="str">
        <f>IF($P63="More Info Required",COUNTIFS('[5]2016 Outage History'!$R:$R,BP63,'[5]2016 Outage History'!$I:$I,$C63)/$Q63,"")</f>
        <v/>
      </c>
      <c r="BR63" s="26" t="str">
        <f t="shared" si="29"/>
        <v/>
      </c>
      <c r="BS63" s="8" t="str">
        <f>IF($P63="More Info Required",COUNTIFS('[5]2016 Outage History'!$R:$R,BR63,'[5]2016 Outage History'!$I:$I,$C63)/$Q63,"")</f>
        <v/>
      </c>
      <c r="BT63" s="26" t="str">
        <f t="shared" si="30"/>
        <v/>
      </c>
      <c r="BU63" s="8" t="str">
        <f>IF($P63="More Info Required",COUNTIFS('[5]2016 Outage History'!$R:$R,BT63,'[5]2016 Outage History'!$I:$I,$C63)/$Q63,"")</f>
        <v/>
      </c>
      <c r="BV63" s="26" t="str">
        <f t="shared" si="31"/>
        <v/>
      </c>
      <c r="BW63" s="8" t="str">
        <f>IF($P63="More Info Required",COUNTIFS('[5]2016 Outage History'!$R:$R,BV63,'[5]2016 Outage History'!$I:$I,$C63)/$Q63,"")</f>
        <v/>
      </c>
      <c r="BX63" s="26" t="str">
        <f t="shared" si="32"/>
        <v/>
      </c>
      <c r="BY63" s="8" t="str">
        <f>IF($P63="More Info Required",COUNTIFS('[5]2016 Outage History'!$R:$R,BX63,'[5]2016 Outage History'!$I:$I,$C63)/$Q63,"")</f>
        <v/>
      </c>
      <c r="BZ63" s="26" t="str">
        <f t="shared" si="33"/>
        <v/>
      </c>
      <c r="CA63" s="8" t="str">
        <f>IF($P63="More Info Required",COUNTIFS('[5]2016 Outage History'!$R:$R,BZ63,'[5]2016 Outage History'!$I:$I,$C63)/$Q63,"")</f>
        <v/>
      </c>
      <c r="CB63" s="26" t="str">
        <f t="shared" si="34"/>
        <v/>
      </c>
      <c r="CC63" s="8" t="str">
        <f>IF($P63="More Info Required",COUNTIFS('[5]2016 Outage History'!$R:$R,CB63,'[5]2016 Outage History'!$I:$I,$C63)/$Q63,"")</f>
        <v/>
      </c>
      <c r="CD63" s="26" t="str">
        <f t="shared" si="35"/>
        <v/>
      </c>
      <c r="CE63" s="8" t="str">
        <f>IF($P63="More Info Required",COUNTIFS('[5]2016 Outage History'!$R:$R,CD63,'[5]2016 Outage History'!$I:$I,$C63)/$Q63,"")</f>
        <v/>
      </c>
      <c r="CF63" s="26" t="str">
        <f t="shared" si="36"/>
        <v/>
      </c>
      <c r="CG63" s="8" t="str">
        <f>IF($P63="More Info Required",COUNTIFS('[5]2016 Outage History'!$R:$R,CF63,'[5]2016 Outage History'!$I:$I,$C63)/$Q63,"")</f>
        <v/>
      </c>
      <c r="CH63" s="26" t="str">
        <f t="shared" si="37"/>
        <v/>
      </c>
      <c r="CI63" s="8" t="str">
        <f>IF($P63="More Info Required",COUNTIFS('[5]2016 Outage History'!$R:$R,CH63,'[5]2016 Outage History'!$I:$I,$C63)/$Q63,"")</f>
        <v/>
      </c>
      <c r="CJ63" s="26" t="str">
        <f t="shared" si="38"/>
        <v/>
      </c>
      <c r="CK63" s="8" t="str">
        <f>IF($P63="More Info Required",COUNTIFS('[5]2016 Outage History'!$R:$R,CJ63,'[5]2016 Outage History'!$I:$I,$C63)/$Q63,"")</f>
        <v/>
      </c>
    </row>
    <row r="64" spans="1:89" ht="15" x14ac:dyDescent="0.25">
      <c r="A64" s="17" t="s">
        <v>111</v>
      </c>
      <c r="B64" s="21">
        <v>2901</v>
      </c>
      <c r="C64" s="14" t="s">
        <v>439</v>
      </c>
      <c r="D64" s="17" t="s">
        <v>111</v>
      </c>
      <c r="E64" s="21">
        <v>29</v>
      </c>
      <c r="F64" s="22">
        <f>'[5]2016 Circuit Detail'!H23</f>
        <v>197.472677</v>
      </c>
      <c r="G64" s="21"/>
      <c r="H64" s="21">
        <f>('[5]2011 Indices'!H55+'[5]2012 Indices'!H55+'[5]2013 Indices'!H55+'[5]2014 Circuit detail'!AS23+'[5]2015 Circuit Detail'!AS23)/5</f>
        <v>1.5868067592839896</v>
      </c>
      <c r="I64" s="10">
        <f>'[5]2016 Circuit Detail'!AS23</f>
        <v>0.33422345310080498</v>
      </c>
      <c r="J64" s="17" t="str">
        <f t="shared" si="0"/>
        <v>OK</v>
      </c>
      <c r="K64" s="17">
        <v>21.562000000000001</v>
      </c>
      <c r="L64" s="23">
        <v>2015</v>
      </c>
      <c r="M64" s="21">
        <f>('[5]2011 Indices'!I55+'[5]2012 Indices'!I55+'[5]2013 Indices'!I55+'[5]2014 Circuit detail'!AQ23+'[5]2015 Circuit Detail'!AQ23)/5</f>
        <v>118.66394201723219</v>
      </c>
      <c r="N64" s="24">
        <f>'[5]2016 Circuit Detail'!AQ23</f>
        <v>22.625914000000002</v>
      </c>
      <c r="O64" s="17" t="str">
        <f t="shared" si="1"/>
        <v>OK</v>
      </c>
      <c r="P64" s="8" t="str">
        <f t="shared" si="2"/>
        <v>Good</v>
      </c>
      <c r="Q64" s="25">
        <f>'[5]2016 Circuit Detail'!AJ23</f>
        <v>10</v>
      </c>
      <c r="R64" s="26" t="str">
        <f t="shared" si="3"/>
        <v/>
      </c>
      <c r="S64" s="8" t="str">
        <f>IF($P64="More Info Required",COUNTIFS('[5]2016 Outage History'!$R:$R,R64,'[5]2016 Outage History'!$I:$I,$C64)/$Q64,"")</f>
        <v/>
      </c>
      <c r="T64" s="26" t="str">
        <f t="shared" si="4"/>
        <v/>
      </c>
      <c r="U64" s="8" t="str">
        <f>IF($P64="More Info Required",COUNTIFS('[5]2016 Outage History'!$R:$R,T64,'[5]2016 Outage History'!$I:$I,$C64)/$Q64,"")</f>
        <v/>
      </c>
      <c r="V64" s="26" t="str">
        <f t="shared" si="5"/>
        <v/>
      </c>
      <c r="W64" s="8" t="str">
        <f>IF($P64="More Info Required",COUNTIFS('[5]2016 Outage History'!$R:$R,V64,'[5]2016 Outage History'!$I:$I,$C64)/$Q64,"")</f>
        <v/>
      </c>
      <c r="X64" s="26" t="str">
        <f t="shared" si="6"/>
        <v/>
      </c>
      <c r="Y64" s="8" t="str">
        <f>IF($P64="More Info Required",COUNTIFS('[5]2016 Outage History'!$R:$R,X64,'[5]2016 Outage History'!$I:$I,$C64)/$Q64,"")</f>
        <v/>
      </c>
      <c r="Z64" s="26" t="str">
        <f t="shared" si="7"/>
        <v/>
      </c>
      <c r="AA64" s="8" t="str">
        <f>IF($P64="More Info Required",COUNTIFS('[5]2016 Outage History'!$R:$R,Z64,'[5]2016 Outage History'!$I:$I,$C64)/$Q64,"")</f>
        <v/>
      </c>
      <c r="AB64" s="26" t="str">
        <f t="shared" si="8"/>
        <v/>
      </c>
      <c r="AC64" s="8" t="str">
        <f>IF($P64="More Info Required",COUNTIFS('[5]2016 Outage History'!$R:$R,AB64,'[5]2016 Outage History'!$I:$I,$C64)/$Q64,"")</f>
        <v/>
      </c>
      <c r="AD64" s="26" t="str">
        <f t="shared" si="9"/>
        <v/>
      </c>
      <c r="AE64" s="8" t="str">
        <f>IF($P64="More Info Required",COUNTIFS('[5]2016 Outage History'!$R:$R,AD64,'[5]2016 Outage History'!$I:$I,$C64)/$Q64,"")</f>
        <v/>
      </c>
      <c r="AF64" s="26" t="str">
        <f t="shared" si="10"/>
        <v/>
      </c>
      <c r="AG64" s="8" t="str">
        <f>IF($P64="More Info Required",COUNTIFS('[5]2016 Outage History'!$R:$R,AF64,'[5]2016 Outage History'!$I:$I,$C64)/$Q64,"")</f>
        <v/>
      </c>
      <c r="AH64" s="26" t="str">
        <f t="shared" si="11"/>
        <v/>
      </c>
      <c r="AI64" s="8" t="str">
        <f>IF($P64="More Info Required",COUNTIFS('[5]2016 Outage History'!$R:$R,AH64,'[5]2016 Outage History'!$I:$I,$C64)/$Q64,"")</f>
        <v/>
      </c>
      <c r="AJ64" s="26" t="str">
        <f t="shared" si="12"/>
        <v/>
      </c>
      <c r="AK64" s="8" t="str">
        <f>IF($P64="More Info Required",COUNTIFS('[5]2016 Outage History'!$R:$R,AJ64,'[5]2016 Outage History'!$I:$I,$C64)/$Q64,"")</f>
        <v/>
      </c>
      <c r="AL64" s="26" t="str">
        <f t="shared" si="13"/>
        <v/>
      </c>
      <c r="AM64" s="8" t="str">
        <f>IF($P64="More Info Required",COUNTIFS('[5]2016 Outage History'!$R:$R,AL64,'[5]2016 Outage History'!$I:$I,$C64)/$Q64,"")</f>
        <v/>
      </c>
      <c r="AN64" s="26" t="str">
        <f t="shared" si="14"/>
        <v/>
      </c>
      <c r="AO64" s="8" t="str">
        <f>IF($P64="More Info Required",COUNTIFS('[5]2016 Outage History'!$R:$R,AN64,'[5]2016 Outage History'!$I:$I,$C64)/$Q64,"")</f>
        <v/>
      </c>
      <c r="AP64" s="26" t="str">
        <f t="shared" si="15"/>
        <v/>
      </c>
      <c r="AQ64" s="8" t="str">
        <f>IF($P64="More Info Required",COUNTIFS('[5]2016 Outage History'!$R:$R,AP64,'[5]2016 Outage History'!$I:$I,$C64)/$Q64,"")</f>
        <v/>
      </c>
      <c r="AR64" s="26" t="str">
        <f t="shared" si="16"/>
        <v/>
      </c>
      <c r="AS64" s="8" t="str">
        <f>IF($P64="More Info Required",COUNTIFS('[5]2016 Outage History'!$R:$R,AR64,'[5]2016 Outage History'!$I:$I,$C64)/$Q64,"")</f>
        <v/>
      </c>
      <c r="AT64" s="26" t="str">
        <f t="shared" si="17"/>
        <v/>
      </c>
      <c r="AU64" s="8" t="str">
        <f>IF($P64="More Info Required",COUNTIFS('[5]2016 Outage History'!$R:$R,AT64,'[5]2016 Outage History'!$I:$I,$C64)/$Q64,"")</f>
        <v/>
      </c>
      <c r="AV64" s="26" t="str">
        <f t="shared" si="18"/>
        <v/>
      </c>
      <c r="AW64" s="8" t="str">
        <f>IF($P64="More Info Required",COUNTIFS('[5]2016 Outage History'!$R:$R,AV64,'[5]2016 Outage History'!$I:$I,$C64)/$Q64,"")</f>
        <v/>
      </c>
      <c r="AX64" s="26" t="str">
        <f t="shared" si="19"/>
        <v/>
      </c>
      <c r="AY64" s="8" t="str">
        <f>IF($P64="More Info Required",COUNTIFS('[5]2016 Outage History'!$R:$R,AX64,'[5]2016 Outage History'!$I:$I,$C64)/$Q64,"")</f>
        <v/>
      </c>
      <c r="AZ64" s="26" t="str">
        <f t="shared" si="20"/>
        <v/>
      </c>
      <c r="BA64" s="8" t="str">
        <f>IF($P64="More Info Required",COUNTIFS('[5]2016 Outage History'!$R:$R,AZ64,'[5]2016 Outage History'!$I:$I,$C64)/$Q64,"")</f>
        <v/>
      </c>
      <c r="BB64" s="26" t="str">
        <f t="shared" si="21"/>
        <v/>
      </c>
      <c r="BC64" s="8" t="str">
        <f>IF($P64="More Info Required",COUNTIFS('[5]2016 Outage History'!$R:$R,BB64,'[5]2016 Outage History'!$I:$I,$C64)/$Q64,"")</f>
        <v/>
      </c>
      <c r="BD64" s="26" t="str">
        <f t="shared" si="22"/>
        <v/>
      </c>
      <c r="BE64" s="8" t="str">
        <f>IF($P64="More Info Required",COUNTIFS('[5]2016 Outage History'!$R:$R,BD64,'[5]2016 Outage History'!$I:$I,$C64)/$Q64,"")</f>
        <v/>
      </c>
      <c r="BF64" s="26" t="str">
        <f t="shared" si="23"/>
        <v/>
      </c>
      <c r="BG64" s="8" t="str">
        <f>IF($P64="More Info Required",COUNTIFS('[5]2016 Outage History'!$R:$R,BF64,'[5]2016 Outage History'!$I:$I,$C64)/$Q64,"")</f>
        <v/>
      </c>
      <c r="BH64" s="26" t="str">
        <f t="shared" si="24"/>
        <v/>
      </c>
      <c r="BI64" s="8" t="str">
        <f>IF($P64="More Info Required",COUNTIFS('[5]2016 Outage History'!$R:$R,BH64,'[5]2016 Outage History'!$I:$I,$C64)/$Q64,"")</f>
        <v/>
      </c>
      <c r="BJ64" s="26" t="str">
        <f t="shared" si="25"/>
        <v/>
      </c>
      <c r="BK64" s="8" t="str">
        <f>IF($P64="More Info Required",COUNTIFS('[5]2016 Outage History'!$R:$R,BJ64,'[5]2016 Outage History'!$I:$I,$C64)/$Q64,"")</f>
        <v/>
      </c>
      <c r="BL64" s="26" t="str">
        <f t="shared" si="26"/>
        <v/>
      </c>
      <c r="BM64" s="8" t="str">
        <f>IF($P64="More Info Required",COUNTIFS('[5]2016 Outage History'!$R:$R,BL64,'[5]2016 Outage History'!$I:$I,$C64)/$Q64,"")</f>
        <v/>
      </c>
      <c r="BN64" s="26" t="str">
        <f t="shared" si="27"/>
        <v/>
      </c>
      <c r="BO64" s="8" t="str">
        <f>IF($P64="More Info Required",COUNTIFS('[5]2016 Outage History'!$R:$R,BN64,'[5]2016 Outage History'!$I:$I,$C64)/$Q64,"")</f>
        <v/>
      </c>
      <c r="BP64" s="26" t="str">
        <f t="shared" si="28"/>
        <v/>
      </c>
      <c r="BQ64" s="8" t="str">
        <f>IF($P64="More Info Required",COUNTIFS('[5]2016 Outage History'!$R:$R,BP64,'[5]2016 Outage History'!$I:$I,$C64)/$Q64,"")</f>
        <v/>
      </c>
      <c r="BR64" s="26" t="str">
        <f t="shared" si="29"/>
        <v/>
      </c>
      <c r="BS64" s="8" t="str">
        <f>IF($P64="More Info Required",COUNTIFS('[5]2016 Outage History'!$R:$R,BR64,'[5]2016 Outage History'!$I:$I,$C64)/$Q64,"")</f>
        <v/>
      </c>
      <c r="BT64" s="26" t="str">
        <f t="shared" si="30"/>
        <v/>
      </c>
      <c r="BU64" s="8" t="str">
        <f>IF($P64="More Info Required",COUNTIFS('[5]2016 Outage History'!$R:$R,BT64,'[5]2016 Outage History'!$I:$I,$C64)/$Q64,"")</f>
        <v/>
      </c>
      <c r="BV64" s="26" t="str">
        <f t="shared" si="31"/>
        <v/>
      </c>
      <c r="BW64" s="8" t="str">
        <f>IF($P64="More Info Required",COUNTIFS('[5]2016 Outage History'!$R:$R,BV64,'[5]2016 Outage History'!$I:$I,$C64)/$Q64,"")</f>
        <v/>
      </c>
      <c r="BX64" s="26" t="str">
        <f t="shared" si="32"/>
        <v/>
      </c>
      <c r="BY64" s="8" t="str">
        <f>IF($P64="More Info Required",COUNTIFS('[5]2016 Outage History'!$R:$R,BX64,'[5]2016 Outage History'!$I:$I,$C64)/$Q64,"")</f>
        <v/>
      </c>
      <c r="BZ64" s="26" t="str">
        <f t="shared" si="33"/>
        <v/>
      </c>
      <c r="CA64" s="8" t="str">
        <f>IF($P64="More Info Required",COUNTIFS('[5]2016 Outage History'!$R:$R,BZ64,'[5]2016 Outage History'!$I:$I,$C64)/$Q64,"")</f>
        <v/>
      </c>
      <c r="CB64" s="26" t="str">
        <f t="shared" si="34"/>
        <v/>
      </c>
      <c r="CC64" s="8" t="str">
        <f>IF($P64="More Info Required",COUNTIFS('[5]2016 Outage History'!$R:$R,CB64,'[5]2016 Outage History'!$I:$I,$C64)/$Q64,"")</f>
        <v/>
      </c>
      <c r="CD64" s="26" t="str">
        <f t="shared" si="35"/>
        <v/>
      </c>
      <c r="CE64" s="8" t="str">
        <f>IF($P64="More Info Required",COUNTIFS('[5]2016 Outage History'!$R:$R,CD64,'[5]2016 Outage History'!$I:$I,$C64)/$Q64,"")</f>
        <v/>
      </c>
      <c r="CF64" s="26" t="str">
        <f t="shared" si="36"/>
        <v/>
      </c>
      <c r="CG64" s="8" t="str">
        <f>IF($P64="More Info Required",COUNTIFS('[5]2016 Outage History'!$R:$R,CF64,'[5]2016 Outage History'!$I:$I,$C64)/$Q64,"")</f>
        <v/>
      </c>
      <c r="CH64" s="26" t="str">
        <f t="shared" si="37"/>
        <v/>
      </c>
      <c r="CI64" s="8" t="str">
        <f>IF($P64="More Info Required",COUNTIFS('[5]2016 Outage History'!$R:$R,CH64,'[5]2016 Outage History'!$I:$I,$C64)/$Q64,"")</f>
        <v/>
      </c>
      <c r="CJ64" s="26" t="str">
        <f t="shared" si="38"/>
        <v/>
      </c>
      <c r="CK64" s="8" t="str">
        <f>IF($P64="More Info Required",COUNTIFS('[5]2016 Outage History'!$R:$R,CJ64,'[5]2016 Outage History'!$I:$I,$C64)/$Q64,"")</f>
        <v/>
      </c>
    </row>
    <row r="65" spans="1:89" ht="15" x14ac:dyDescent="0.25">
      <c r="A65" s="17" t="s">
        <v>113</v>
      </c>
      <c r="B65" s="21">
        <v>2902</v>
      </c>
      <c r="C65" s="14" t="s">
        <v>440</v>
      </c>
      <c r="D65" s="17" t="s">
        <v>111</v>
      </c>
      <c r="E65" s="21">
        <v>29</v>
      </c>
      <c r="F65" s="22">
        <f>'[5]2016 Circuit Detail'!H24</f>
        <v>182.857923</v>
      </c>
      <c r="G65" s="21"/>
      <c r="H65" s="21">
        <f>('[5]2011 Indices'!H56+'[5]2012 Indices'!H56+'[5]2013 Indices'!H56+'[5]2014 Circuit detail'!AS24+'[5]2015 Circuit Detail'!AS24)/5</f>
        <v>1.676716441750159</v>
      </c>
      <c r="I65" s="10">
        <f>'[5]2016 Circuit Detail'!AS24</f>
        <v>1.4164002070613</v>
      </c>
      <c r="J65" s="17" t="str">
        <f t="shared" si="0"/>
        <v>OK</v>
      </c>
      <c r="K65" s="17">
        <v>17.372</v>
      </c>
      <c r="L65" s="23">
        <v>2015</v>
      </c>
      <c r="M65" s="21">
        <f>('[5]2011 Indices'!I56+'[5]2012 Indices'!I56+'[5]2013 Indices'!I56+'[5]2014 Circuit detail'!AQ24+'[5]2015 Circuit Detail'!AQ24)/5</f>
        <v>159.83204621393594</v>
      </c>
      <c r="N65" s="24">
        <f>'[5]2016 Circuit Detail'!AQ24</f>
        <v>85.591041000000004</v>
      </c>
      <c r="O65" s="17" t="str">
        <f t="shared" si="1"/>
        <v>OK</v>
      </c>
      <c r="P65" s="8" t="str">
        <f t="shared" si="2"/>
        <v>Good</v>
      </c>
      <c r="Q65" s="25">
        <f>'[5]2016 Circuit Detail'!AJ24</f>
        <v>6</v>
      </c>
      <c r="R65" s="26" t="str">
        <f t="shared" si="3"/>
        <v/>
      </c>
      <c r="S65" s="8" t="str">
        <f>IF($P65="More Info Required",COUNTIFS('[5]2016 Outage History'!$R:$R,R65,'[5]2016 Outage History'!$I:$I,$C65)/$Q65,"")</f>
        <v/>
      </c>
      <c r="T65" s="26" t="str">
        <f t="shared" si="4"/>
        <v/>
      </c>
      <c r="U65" s="8" t="str">
        <f>IF($P65="More Info Required",COUNTIFS('[5]2016 Outage History'!$R:$R,T65,'[5]2016 Outage History'!$I:$I,$C65)/$Q65,"")</f>
        <v/>
      </c>
      <c r="V65" s="26" t="str">
        <f t="shared" si="5"/>
        <v/>
      </c>
      <c r="W65" s="8" t="str">
        <f>IF($P65="More Info Required",COUNTIFS('[5]2016 Outage History'!$R:$R,V65,'[5]2016 Outage History'!$I:$I,$C65)/$Q65,"")</f>
        <v/>
      </c>
      <c r="X65" s="26" t="str">
        <f t="shared" si="6"/>
        <v/>
      </c>
      <c r="Y65" s="8" t="str">
        <f>IF($P65="More Info Required",COUNTIFS('[5]2016 Outage History'!$R:$R,X65,'[5]2016 Outage History'!$I:$I,$C65)/$Q65,"")</f>
        <v/>
      </c>
      <c r="Z65" s="26" t="str">
        <f t="shared" si="7"/>
        <v/>
      </c>
      <c r="AA65" s="8" t="str">
        <f>IF($P65="More Info Required",COUNTIFS('[5]2016 Outage History'!$R:$R,Z65,'[5]2016 Outage History'!$I:$I,$C65)/$Q65,"")</f>
        <v/>
      </c>
      <c r="AB65" s="26" t="str">
        <f t="shared" si="8"/>
        <v/>
      </c>
      <c r="AC65" s="8" t="str">
        <f>IF($P65="More Info Required",COUNTIFS('[5]2016 Outage History'!$R:$R,AB65,'[5]2016 Outage History'!$I:$I,$C65)/$Q65,"")</f>
        <v/>
      </c>
      <c r="AD65" s="26" t="str">
        <f t="shared" si="9"/>
        <v/>
      </c>
      <c r="AE65" s="8" t="str">
        <f>IF($P65="More Info Required",COUNTIFS('[5]2016 Outage History'!$R:$R,AD65,'[5]2016 Outage History'!$I:$I,$C65)/$Q65,"")</f>
        <v/>
      </c>
      <c r="AF65" s="26" t="str">
        <f t="shared" si="10"/>
        <v/>
      </c>
      <c r="AG65" s="8" t="str">
        <f>IF($P65="More Info Required",COUNTIFS('[5]2016 Outage History'!$R:$R,AF65,'[5]2016 Outage History'!$I:$I,$C65)/$Q65,"")</f>
        <v/>
      </c>
      <c r="AH65" s="26" t="str">
        <f t="shared" si="11"/>
        <v/>
      </c>
      <c r="AI65" s="8" t="str">
        <f>IF($P65="More Info Required",COUNTIFS('[5]2016 Outage History'!$R:$R,AH65,'[5]2016 Outage History'!$I:$I,$C65)/$Q65,"")</f>
        <v/>
      </c>
      <c r="AJ65" s="26" t="str">
        <f t="shared" si="12"/>
        <v/>
      </c>
      <c r="AK65" s="8" t="str">
        <f>IF($P65="More Info Required",COUNTIFS('[5]2016 Outage History'!$R:$R,AJ65,'[5]2016 Outage History'!$I:$I,$C65)/$Q65,"")</f>
        <v/>
      </c>
      <c r="AL65" s="26" t="str">
        <f t="shared" si="13"/>
        <v/>
      </c>
      <c r="AM65" s="8" t="str">
        <f>IF($P65="More Info Required",COUNTIFS('[5]2016 Outage History'!$R:$R,AL65,'[5]2016 Outage History'!$I:$I,$C65)/$Q65,"")</f>
        <v/>
      </c>
      <c r="AN65" s="26" t="str">
        <f t="shared" si="14"/>
        <v/>
      </c>
      <c r="AO65" s="8" t="str">
        <f>IF($P65="More Info Required",COUNTIFS('[5]2016 Outage History'!$R:$R,AN65,'[5]2016 Outage History'!$I:$I,$C65)/$Q65,"")</f>
        <v/>
      </c>
      <c r="AP65" s="26" t="str">
        <f t="shared" si="15"/>
        <v/>
      </c>
      <c r="AQ65" s="8" t="str">
        <f>IF($P65="More Info Required",COUNTIFS('[5]2016 Outage History'!$R:$R,AP65,'[5]2016 Outage History'!$I:$I,$C65)/$Q65,"")</f>
        <v/>
      </c>
      <c r="AR65" s="26" t="str">
        <f t="shared" si="16"/>
        <v/>
      </c>
      <c r="AS65" s="8" t="str">
        <f>IF($P65="More Info Required",COUNTIFS('[5]2016 Outage History'!$R:$R,AR65,'[5]2016 Outage History'!$I:$I,$C65)/$Q65,"")</f>
        <v/>
      </c>
      <c r="AT65" s="26" t="str">
        <f t="shared" si="17"/>
        <v/>
      </c>
      <c r="AU65" s="8" t="str">
        <f>IF($P65="More Info Required",COUNTIFS('[5]2016 Outage History'!$R:$R,AT65,'[5]2016 Outage History'!$I:$I,$C65)/$Q65,"")</f>
        <v/>
      </c>
      <c r="AV65" s="26" t="str">
        <f t="shared" si="18"/>
        <v/>
      </c>
      <c r="AW65" s="8" t="str">
        <f>IF($P65="More Info Required",COUNTIFS('[5]2016 Outage History'!$R:$R,AV65,'[5]2016 Outage History'!$I:$I,$C65)/$Q65,"")</f>
        <v/>
      </c>
      <c r="AX65" s="26" t="str">
        <f t="shared" si="19"/>
        <v/>
      </c>
      <c r="AY65" s="8" t="str">
        <f>IF($P65="More Info Required",COUNTIFS('[5]2016 Outage History'!$R:$R,AX65,'[5]2016 Outage History'!$I:$I,$C65)/$Q65,"")</f>
        <v/>
      </c>
      <c r="AZ65" s="26" t="str">
        <f t="shared" si="20"/>
        <v/>
      </c>
      <c r="BA65" s="8" t="str">
        <f>IF($P65="More Info Required",COUNTIFS('[5]2016 Outage History'!$R:$R,AZ65,'[5]2016 Outage History'!$I:$I,$C65)/$Q65,"")</f>
        <v/>
      </c>
      <c r="BB65" s="26" t="str">
        <f t="shared" si="21"/>
        <v/>
      </c>
      <c r="BC65" s="8" t="str">
        <f>IF($P65="More Info Required",COUNTIFS('[5]2016 Outage History'!$R:$R,BB65,'[5]2016 Outage History'!$I:$I,$C65)/$Q65,"")</f>
        <v/>
      </c>
      <c r="BD65" s="26" t="str">
        <f t="shared" si="22"/>
        <v/>
      </c>
      <c r="BE65" s="8" t="str">
        <f>IF($P65="More Info Required",COUNTIFS('[5]2016 Outage History'!$R:$R,BD65,'[5]2016 Outage History'!$I:$I,$C65)/$Q65,"")</f>
        <v/>
      </c>
      <c r="BF65" s="26" t="str">
        <f t="shared" si="23"/>
        <v/>
      </c>
      <c r="BG65" s="8" t="str">
        <f>IF($P65="More Info Required",COUNTIFS('[5]2016 Outage History'!$R:$R,BF65,'[5]2016 Outage History'!$I:$I,$C65)/$Q65,"")</f>
        <v/>
      </c>
      <c r="BH65" s="26" t="str">
        <f t="shared" si="24"/>
        <v/>
      </c>
      <c r="BI65" s="8" t="str">
        <f>IF($P65="More Info Required",COUNTIFS('[5]2016 Outage History'!$R:$R,BH65,'[5]2016 Outage History'!$I:$I,$C65)/$Q65,"")</f>
        <v/>
      </c>
      <c r="BJ65" s="26" t="str">
        <f t="shared" si="25"/>
        <v/>
      </c>
      <c r="BK65" s="8" t="str">
        <f>IF($P65="More Info Required",COUNTIFS('[5]2016 Outage History'!$R:$R,BJ65,'[5]2016 Outage History'!$I:$I,$C65)/$Q65,"")</f>
        <v/>
      </c>
      <c r="BL65" s="26" t="str">
        <f t="shared" si="26"/>
        <v/>
      </c>
      <c r="BM65" s="8" t="str">
        <f>IF($P65="More Info Required",COUNTIFS('[5]2016 Outage History'!$R:$R,BL65,'[5]2016 Outage History'!$I:$I,$C65)/$Q65,"")</f>
        <v/>
      </c>
      <c r="BN65" s="26" t="str">
        <f t="shared" si="27"/>
        <v/>
      </c>
      <c r="BO65" s="8" t="str">
        <f>IF($P65="More Info Required",COUNTIFS('[5]2016 Outage History'!$R:$R,BN65,'[5]2016 Outage History'!$I:$I,$C65)/$Q65,"")</f>
        <v/>
      </c>
      <c r="BP65" s="26" t="str">
        <f t="shared" si="28"/>
        <v/>
      </c>
      <c r="BQ65" s="8" t="str">
        <f>IF($P65="More Info Required",COUNTIFS('[5]2016 Outage History'!$R:$R,BP65,'[5]2016 Outage History'!$I:$I,$C65)/$Q65,"")</f>
        <v/>
      </c>
      <c r="BR65" s="26" t="str">
        <f t="shared" si="29"/>
        <v/>
      </c>
      <c r="BS65" s="8" t="str">
        <f>IF($P65="More Info Required",COUNTIFS('[5]2016 Outage History'!$R:$R,BR65,'[5]2016 Outage History'!$I:$I,$C65)/$Q65,"")</f>
        <v/>
      </c>
      <c r="BT65" s="26" t="str">
        <f t="shared" si="30"/>
        <v/>
      </c>
      <c r="BU65" s="8" t="str">
        <f>IF($P65="More Info Required",COUNTIFS('[5]2016 Outage History'!$R:$R,BT65,'[5]2016 Outage History'!$I:$I,$C65)/$Q65,"")</f>
        <v/>
      </c>
      <c r="BV65" s="26" t="str">
        <f t="shared" si="31"/>
        <v/>
      </c>
      <c r="BW65" s="8" t="str">
        <f>IF($P65="More Info Required",COUNTIFS('[5]2016 Outage History'!$R:$R,BV65,'[5]2016 Outage History'!$I:$I,$C65)/$Q65,"")</f>
        <v/>
      </c>
      <c r="BX65" s="26" t="str">
        <f t="shared" si="32"/>
        <v/>
      </c>
      <c r="BY65" s="8" t="str">
        <f>IF($P65="More Info Required",COUNTIFS('[5]2016 Outage History'!$R:$R,BX65,'[5]2016 Outage History'!$I:$I,$C65)/$Q65,"")</f>
        <v/>
      </c>
      <c r="BZ65" s="26" t="str">
        <f t="shared" si="33"/>
        <v/>
      </c>
      <c r="CA65" s="8" t="str">
        <f>IF($P65="More Info Required",COUNTIFS('[5]2016 Outage History'!$R:$R,BZ65,'[5]2016 Outage History'!$I:$I,$C65)/$Q65,"")</f>
        <v/>
      </c>
      <c r="CB65" s="26" t="str">
        <f t="shared" si="34"/>
        <v/>
      </c>
      <c r="CC65" s="8" t="str">
        <f>IF($P65="More Info Required",COUNTIFS('[5]2016 Outage History'!$R:$R,CB65,'[5]2016 Outage History'!$I:$I,$C65)/$Q65,"")</f>
        <v/>
      </c>
      <c r="CD65" s="26" t="str">
        <f t="shared" si="35"/>
        <v/>
      </c>
      <c r="CE65" s="8" t="str">
        <f>IF($P65="More Info Required",COUNTIFS('[5]2016 Outage History'!$R:$R,CD65,'[5]2016 Outage History'!$I:$I,$C65)/$Q65,"")</f>
        <v/>
      </c>
      <c r="CF65" s="26" t="str">
        <f t="shared" si="36"/>
        <v/>
      </c>
      <c r="CG65" s="8" t="str">
        <f>IF($P65="More Info Required",COUNTIFS('[5]2016 Outage History'!$R:$R,CF65,'[5]2016 Outage History'!$I:$I,$C65)/$Q65,"")</f>
        <v/>
      </c>
      <c r="CH65" s="26" t="str">
        <f t="shared" si="37"/>
        <v/>
      </c>
      <c r="CI65" s="8" t="str">
        <f>IF($P65="More Info Required",COUNTIFS('[5]2016 Outage History'!$R:$R,CH65,'[5]2016 Outage History'!$I:$I,$C65)/$Q65,"")</f>
        <v/>
      </c>
      <c r="CJ65" s="26" t="str">
        <f t="shared" si="38"/>
        <v/>
      </c>
      <c r="CK65" s="8" t="str">
        <f>IF($P65="More Info Required",COUNTIFS('[5]2016 Outage History'!$R:$R,CJ65,'[5]2016 Outage History'!$I:$I,$C65)/$Q65,"")</f>
        <v/>
      </c>
    </row>
    <row r="66" spans="1:89" ht="15" x14ac:dyDescent="0.25">
      <c r="A66" s="17" t="s">
        <v>378</v>
      </c>
      <c r="B66" s="21">
        <v>2903</v>
      </c>
      <c r="C66" s="14" t="s">
        <v>441</v>
      </c>
      <c r="D66" s="17" t="s">
        <v>111</v>
      </c>
      <c r="E66" s="21">
        <v>29</v>
      </c>
      <c r="F66" s="22">
        <f>'[5]2016 Circuit Detail'!H25</f>
        <v>0</v>
      </c>
      <c r="G66" s="21"/>
      <c r="H66" s="21">
        <f>('[5]2011 Indices'!H57+'[5]2012 Indices'!H57+'[5]2013 Indices'!H57+'[5]2014 Circuit detail'!AS25+'[5]2015 Circuit Detail'!AS25)/5</f>
        <v>0</v>
      </c>
      <c r="I66" s="10">
        <f>'[5]2016 Circuit Detail'!AS25</f>
        <v>0</v>
      </c>
      <c r="J66" s="17" t="str">
        <f t="shared" si="0"/>
        <v>OK</v>
      </c>
      <c r="K66" s="17">
        <v>4.2000000000000003E-2</v>
      </c>
      <c r="L66" s="23">
        <v>2015</v>
      </c>
      <c r="M66" s="21">
        <f>('[5]2011 Indices'!I57+'[5]2012 Indices'!I57+'[5]2013 Indices'!I57+'[5]2014 Circuit detail'!AQ25+'[5]2015 Circuit Detail'!AQ25)/5</f>
        <v>0</v>
      </c>
      <c r="N66" s="24">
        <f>'[5]2016 Circuit Detail'!AQ25</f>
        <v>0</v>
      </c>
      <c r="O66" s="17" t="str">
        <f t="shared" si="1"/>
        <v>OK</v>
      </c>
      <c r="P66" s="8" t="str">
        <f>IF(J66="OK",IF(O66="OK","Good","More Info Required"),"More Info Required")</f>
        <v>Good</v>
      </c>
      <c r="Q66" s="25">
        <f>'[5]2016 Circuit Detail'!AJ25</f>
        <v>0</v>
      </c>
      <c r="R66" s="26" t="str">
        <f t="shared" si="3"/>
        <v/>
      </c>
      <c r="S66" s="8" t="str">
        <f>IF($P66="More Info Required",COUNTIFS('[5]2016 Outage History'!$R:$R,R66,'[5]2016 Outage History'!$I:$I,$C66)/$Q66,"")</f>
        <v/>
      </c>
      <c r="T66" s="26" t="str">
        <f t="shared" si="4"/>
        <v/>
      </c>
      <c r="U66" s="8" t="str">
        <f>IF($P66="More Info Required",COUNTIFS('[5]2016 Outage History'!$R:$R,T66,'[5]2016 Outage History'!$I:$I,$C66)/$Q66,"")</f>
        <v/>
      </c>
      <c r="V66" s="26" t="str">
        <f t="shared" si="5"/>
        <v/>
      </c>
      <c r="W66" s="8" t="str">
        <f>IF($P66="More Info Required",COUNTIFS('[5]2016 Outage History'!$R:$R,V66,'[5]2016 Outage History'!$I:$I,$C66)/$Q66,"")</f>
        <v/>
      </c>
      <c r="X66" s="26" t="str">
        <f t="shared" si="6"/>
        <v/>
      </c>
      <c r="Y66" s="8" t="str">
        <f>IF($P66="More Info Required",COUNTIFS('[5]2016 Outage History'!$R:$R,X66,'[5]2016 Outage History'!$I:$I,$C66)/$Q66,"")</f>
        <v/>
      </c>
      <c r="Z66" s="26" t="str">
        <f t="shared" si="7"/>
        <v/>
      </c>
      <c r="AA66" s="8" t="str">
        <f>IF($P66="More Info Required",COUNTIFS('[5]2016 Outage History'!$R:$R,Z66,'[5]2016 Outage History'!$I:$I,$C66)/$Q66,"")</f>
        <v/>
      </c>
      <c r="AB66" s="26" t="str">
        <f t="shared" si="8"/>
        <v/>
      </c>
      <c r="AC66" s="8" t="str">
        <f>IF($P66="More Info Required",COUNTIFS('[5]2016 Outage History'!$R:$R,AB66,'[5]2016 Outage History'!$I:$I,$C66)/$Q66,"")</f>
        <v/>
      </c>
      <c r="AD66" s="26" t="str">
        <f t="shared" si="9"/>
        <v/>
      </c>
      <c r="AE66" s="8" t="str">
        <f>IF($P66="More Info Required",COUNTIFS('[5]2016 Outage History'!$R:$R,AD66,'[5]2016 Outage History'!$I:$I,$C66)/$Q66,"")</f>
        <v/>
      </c>
      <c r="AF66" s="26" t="str">
        <f t="shared" si="10"/>
        <v/>
      </c>
      <c r="AG66" s="8" t="str">
        <f>IF($P66="More Info Required",COUNTIFS('[5]2016 Outage History'!$R:$R,AF66,'[5]2016 Outage History'!$I:$I,$C66)/$Q66,"")</f>
        <v/>
      </c>
      <c r="AH66" s="26" t="str">
        <f t="shared" si="11"/>
        <v/>
      </c>
      <c r="AI66" s="8" t="str">
        <f>IF($P66="More Info Required",COUNTIFS('[5]2016 Outage History'!$R:$R,AH66,'[5]2016 Outage History'!$I:$I,$C66)/$Q66,"")</f>
        <v/>
      </c>
      <c r="AJ66" s="26" t="str">
        <f t="shared" si="12"/>
        <v/>
      </c>
      <c r="AK66" s="8" t="str">
        <f>IF($P66="More Info Required",COUNTIFS('[5]2016 Outage History'!$R:$R,AJ66,'[5]2016 Outage History'!$I:$I,$C66)/$Q66,"")</f>
        <v/>
      </c>
      <c r="AL66" s="26" t="str">
        <f t="shared" si="13"/>
        <v/>
      </c>
      <c r="AM66" s="8" t="str">
        <f>IF($P66="More Info Required",COUNTIFS('[5]2016 Outage History'!$R:$R,AL66,'[5]2016 Outage History'!$I:$I,$C66)/$Q66,"")</f>
        <v/>
      </c>
      <c r="AN66" s="26" t="str">
        <f t="shared" si="14"/>
        <v/>
      </c>
      <c r="AO66" s="8" t="str">
        <f>IF($P66="More Info Required",COUNTIFS('[5]2016 Outage History'!$R:$R,AN66,'[5]2016 Outage History'!$I:$I,$C66)/$Q66,"")</f>
        <v/>
      </c>
      <c r="AP66" s="26" t="str">
        <f t="shared" si="15"/>
        <v/>
      </c>
      <c r="AQ66" s="8" t="str">
        <f>IF($P66="More Info Required",COUNTIFS('[5]2016 Outage History'!$R:$R,AP66,'[5]2016 Outage History'!$I:$I,$C66)/$Q66,"")</f>
        <v/>
      </c>
      <c r="AR66" s="26" t="str">
        <f t="shared" si="16"/>
        <v/>
      </c>
      <c r="AS66" s="8" t="str">
        <f>IF($P66="More Info Required",COUNTIFS('[5]2016 Outage History'!$R:$R,AR66,'[5]2016 Outage History'!$I:$I,$C66)/$Q66,"")</f>
        <v/>
      </c>
      <c r="AT66" s="26" t="str">
        <f t="shared" si="17"/>
        <v/>
      </c>
      <c r="AU66" s="8" t="str">
        <f>IF($P66="More Info Required",COUNTIFS('[5]2016 Outage History'!$R:$R,AT66,'[5]2016 Outage History'!$I:$I,$C66)/$Q66,"")</f>
        <v/>
      </c>
      <c r="AV66" s="26" t="str">
        <f t="shared" si="18"/>
        <v/>
      </c>
      <c r="AW66" s="8" t="str">
        <f>IF($P66="More Info Required",COUNTIFS('[5]2016 Outage History'!$R:$R,AV66,'[5]2016 Outage History'!$I:$I,$C66)/$Q66,"")</f>
        <v/>
      </c>
      <c r="AX66" s="26" t="str">
        <f t="shared" si="19"/>
        <v/>
      </c>
      <c r="AY66" s="8" t="str">
        <f>IF($P66="More Info Required",COUNTIFS('[5]2016 Outage History'!$R:$R,AX66,'[5]2016 Outage History'!$I:$I,$C66)/$Q66,"")</f>
        <v/>
      </c>
      <c r="AZ66" s="26" t="str">
        <f t="shared" si="20"/>
        <v/>
      </c>
      <c r="BA66" s="8" t="str">
        <f>IF($P66="More Info Required",COUNTIFS('[5]2016 Outage History'!$R:$R,AZ66,'[5]2016 Outage History'!$I:$I,$C66)/$Q66,"")</f>
        <v/>
      </c>
      <c r="BB66" s="26" t="str">
        <f t="shared" si="21"/>
        <v/>
      </c>
      <c r="BC66" s="8" t="str">
        <f>IF($P66="More Info Required",COUNTIFS('[5]2016 Outage History'!$R:$R,BB66,'[5]2016 Outage History'!$I:$I,$C66)/$Q66,"")</f>
        <v/>
      </c>
      <c r="BD66" s="26" t="str">
        <f t="shared" si="22"/>
        <v/>
      </c>
      <c r="BE66" s="8" t="str">
        <f>IF($P66="More Info Required",COUNTIFS('[5]2016 Outage History'!$R:$R,BD66,'[5]2016 Outage History'!$I:$I,$C66)/$Q66,"")</f>
        <v/>
      </c>
      <c r="BF66" s="26" t="str">
        <f t="shared" si="23"/>
        <v/>
      </c>
      <c r="BG66" s="8" t="str">
        <f>IF($P66="More Info Required",COUNTIFS('[5]2016 Outage History'!$R:$R,BF66,'[5]2016 Outage History'!$I:$I,$C66)/$Q66,"")</f>
        <v/>
      </c>
      <c r="BH66" s="26" t="str">
        <f t="shared" si="24"/>
        <v/>
      </c>
      <c r="BI66" s="8" t="str">
        <f>IF($P66="More Info Required",COUNTIFS('[5]2016 Outage History'!$R:$R,BH66,'[5]2016 Outage History'!$I:$I,$C66)/$Q66,"")</f>
        <v/>
      </c>
      <c r="BJ66" s="26" t="str">
        <f t="shared" si="25"/>
        <v/>
      </c>
      <c r="BK66" s="8" t="str">
        <f>IF($P66="More Info Required",COUNTIFS('[5]2016 Outage History'!$R:$R,BJ66,'[5]2016 Outage History'!$I:$I,$C66)/$Q66,"")</f>
        <v/>
      </c>
      <c r="BL66" s="26" t="str">
        <f t="shared" si="26"/>
        <v/>
      </c>
      <c r="BM66" s="8" t="str">
        <f>IF($P66="More Info Required",COUNTIFS('[5]2016 Outage History'!$R:$R,BL66,'[5]2016 Outage History'!$I:$I,$C66)/$Q66,"")</f>
        <v/>
      </c>
      <c r="BN66" s="26" t="str">
        <f t="shared" si="27"/>
        <v/>
      </c>
      <c r="BO66" s="8" t="str">
        <f>IF($P66="More Info Required",COUNTIFS('[5]2016 Outage History'!$R:$R,BN66,'[5]2016 Outage History'!$I:$I,$C66)/$Q66,"")</f>
        <v/>
      </c>
      <c r="BP66" s="26" t="str">
        <f t="shared" si="28"/>
        <v/>
      </c>
      <c r="BQ66" s="8" t="str">
        <f>IF($P66="More Info Required",COUNTIFS('[5]2016 Outage History'!$R:$R,BP66,'[5]2016 Outage History'!$I:$I,$C66)/$Q66,"")</f>
        <v/>
      </c>
      <c r="BR66" s="26" t="str">
        <f t="shared" si="29"/>
        <v/>
      </c>
      <c r="BS66" s="8" t="str">
        <f>IF($P66="More Info Required",COUNTIFS('[5]2016 Outage History'!$R:$R,BR66,'[5]2016 Outage History'!$I:$I,$C66)/$Q66,"")</f>
        <v/>
      </c>
      <c r="BT66" s="26" t="str">
        <f t="shared" si="30"/>
        <v/>
      </c>
      <c r="BU66" s="8" t="str">
        <f>IF($P66="More Info Required",COUNTIFS('[5]2016 Outage History'!$R:$R,BT66,'[5]2016 Outage History'!$I:$I,$C66)/$Q66,"")</f>
        <v/>
      </c>
      <c r="BV66" s="26" t="str">
        <f t="shared" si="31"/>
        <v/>
      </c>
      <c r="BW66" s="8" t="str">
        <f>IF($P66="More Info Required",COUNTIFS('[5]2016 Outage History'!$R:$R,BV66,'[5]2016 Outage History'!$I:$I,$C66)/$Q66,"")</f>
        <v/>
      </c>
      <c r="BX66" s="26" t="str">
        <f t="shared" si="32"/>
        <v/>
      </c>
      <c r="BY66" s="8" t="str">
        <f>IF($P66="More Info Required",COUNTIFS('[5]2016 Outage History'!$R:$R,BX66,'[5]2016 Outage History'!$I:$I,$C66)/$Q66,"")</f>
        <v/>
      </c>
      <c r="BZ66" s="26" t="str">
        <f t="shared" si="33"/>
        <v/>
      </c>
      <c r="CA66" s="8" t="str">
        <f>IF($P66="More Info Required",COUNTIFS('[5]2016 Outage History'!$R:$R,BZ66,'[5]2016 Outage History'!$I:$I,$C66)/$Q66,"")</f>
        <v/>
      </c>
      <c r="CB66" s="26" t="str">
        <f t="shared" si="34"/>
        <v/>
      </c>
      <c r="CC66" s="8" t="str">
        <f>IF($P66="More Info Required",COUNTIFS('[5]2016 Outage History'!$R:$R,CB66,'[5]2016 Outage History'!$I:$I,$C66)/$Q66,"")</f>
        <v/>
      </c>
      <c r="CD66" s="26" t="str">
        <f t="shared" si="35"/>
        <v/>
      </c>
      <c r="CE66" s="8" t="str">
        <f>IF($P66="More Info Required",COUNTIFS('[5]2016 Outage History'!$R:$R,CD66,'[5]2016 Outage History'!$I:$I,$C66)/$Q66,"")</f>
        <v/>
      </c>
      <c r="CF66" s="26" t="str">
        <f t="shared" si="36"/>
        <v/>
      </c>
      <c r="CG66" s="8" t="str">
        <f>IF($P66="More Info Required",COUNTIFS('[5]2016 Outage History'!$R:$R,CF66,'[5]2016 Outage History'!$I:$I,$C66)/$Q66,"")</f>
        <v/>
      </c>
      <c r="CH66" s="26" t="str">
        <f t="shared" si="37"/>
        <v/>
      </c>
      <c r="CI66" s="8" t="str">
        <f>IF($P66="More Info Required",COUNTIFS('[5]2016 Outage History'!$R:$R,CH66,'[5]2016 Outage History'!$I:$I,$C66)/$Q66,"")</f>
        <v/>
      </c>
      <c r="CJ66" s="26" t="str">
        <f t="shared" si="38"/>
        <v/>
      </c>
      <c r="CK66" s="8" t="str">
        <f>IF($P66="More Info Required",COUNTIFS('[5]2016 Outage History'!$R:$R,CJ66,'[5]2016 Outage History'!$I:$I,$C66)/$Q66,"")</f>
        <v/>
      </c>
    </row>
    <row r="67" spans="1:89" ht="15" x14ac:dyDescent="0.25">
      <c r="A67" s="8" t="s">
        <v>67</v>
      </c>
      <c r="B67" s="21">
        <v>3002</v>
      </c>
      <c r="C67" s="14" t="s">
        <v>474</v>
      </c>
      <c r="D67" s="17" t="s">
        <v>381</v>
      </c>
      <c r="E67" s="21">
        <v>30</v>
      </c>
      <c r="F67" s="22">
        <f>'[5]2016 Circuit Detail'!H26</f>
        <v>369.46721300000002</v>
      </c>
      <c r="G67" s="21"/>
      <c r="H67" s="21">
        <f>('[5]2011 Indices'!H58+'[5]2012 Indices'!H58+'[5]2013 Indices'!H58+'[5]2014 Circuit detail'!AS26+'[5]2015 Circuit Detail'!AS26)/5</f>
        <v>0.8883800597256728</v>
      </c>
      <c r="I67" s="10">
        <f>'[5]2016 Circuit Detail'!AS26</f>
        <v>0.81198003353006598</v>
      </c>
      <c r="J67" s="17" t="str">
        <f t="shared" si="0"/>
        <v>OK</v>
      </c>
      <c r="K67" s="17">
        <v>18.173999999999999</v>
      </c>
      <c r="L67" s="23">
        <v>2015</v>
      </c>
      <c r="M67" s="21">
        <f>('[5]2011 Indices'!I58+'[5]2012 Indices'!I58+'[5]2013 Indices'!I58+'[5]2014 Circuit detail'!AQ26+'[5]2015 Circuit Detail'!AQ26)/5</f>
        <v>78.364157077595635</v>
      </c>
      <c r="N67" s="24">
        <f>'[5]2016 Circuit Detail'!AQ26</f>
        <v>56.589595000000003</v>
      </c>
      <c r="O67" s="17" t="str">
        <f t="shared" si="1"/>
        <v>OK</v>
      </c>
      <c r="P67" s="8" t="str">
        <f t="shared" si="2"/>
        <v>Good</v>
      </c>
      <c r="Q67" s="25">
        <f>'[5]2016 Circuit Detail'!AJ26</f>
        <v>11</v>
      </c>
      <c r="R67" s="26" t="str">
        <f t="shared" si="3"/>
        <v/>
      </c>
      <c r="S67" s="8" t="str">
        <f>IF($P67="More Info Required",COUNTIFS('[5]2016 Outage History'!$R:$R,R67,'[5]2016 Outage History'!$I:$I,$C67)/$Q67,"")</f>
        <v/>
      </c>
      <c r="T67" s="26" t="str">
        <f t="shared" si="4"/>
        <v/>
      </c>
      <c r="U67" s="8" t="str">
        <f>IF($P67="More Info Required",COUNTIFS('[5]2016 Outage History'!$R:$R,T67,'[5]2016 Outage History'!$I:$I,$C67)/$Q67,"")</f>
        <v/>
      </c>
      <c r="V67" s="26" t="str">
        <f t="shared" si="5"/>
        <v/>
      </c>
      <c r="W67" s="8" t="str">
        <f>IF($P67="More Info Required",COUNTIFS('[5]2016 Outage History'!$R:$R,V67,'[5]2016 Outage History'!$I:$I,$C67)/$Q67,"")</f>
        <v/>
      </c>
      <c r="X67" s="26" t="str">
        <f t="shared" si="6"/>
        <v/>
      </c>
      <c r="Y67" s="8" t="str">
        <f>IF($P67="More Info Required",COUNTIFS('[5]2016 Outage History'!$R:$R,X67,'[5]2016 Outage History'!$I:$I,$C67)/$Q67,"")</f>
        <v/>
      </c>
      <c r="Z67" s="26" t="str">
        <f t="shared" si="7"/>
        <v/>
      </c>
      <c r="AA67" s="8" t="str">
        <f>IF($P67="More Info Required",COUNTIFS('[5]2016 Outage History'!$R:$R,Z67,'[5]2016 Outage History'!$I:$I,$C67)/$Q67,"")</f>
        <v/>
      </c>
      <c r="AB67" s="26" t="str">
        <f t="shared" si="8"/>
        <v/>
      </c>
      <c r="AC67" s="8" t="str">
        <f>IF($P67="More Info Required",COUNTIFS('[5]2016 Outage History'!$R:$R,AB67,'[5]2016 Outage History'!$I:$I,$C67)/$Q67,"")</f>
        <v/>
      </c>
      <c r="AD67" s="26" t="str">
        <f t="shared" si="9"/>
        <v/>
      </c>
      <c r="AE67" s="8" t="str">
        <f>IF($P67="More Info Required",COUNTIFS('[5]2016 Outage History'!$R:$R,AD67,'[5]2016 Outage History'!$I:$I,$C67)/$Q67,"")</f>
        <v/>
      </c>
      <c r="AF67" s="26" t="str">
        <f t="shared" si="10"/>
        <v/>
      </c>
      <c r="AG67" s="8" t="str">
        <f>IF($P67="More Info Required",COUNTIFS('[5]2016 Outage History'!$R:$R,AF67,'[5]2016 Outage History'!$I:$I,$C67)/$Q67,"")</f>
        <v/>
      </c>
      <c r="AH67" s="26" t="str">
        <f t="shared" si="11"/>
        <v/>
      </c>
      <c r="AI67" s="8" t="str">
        <f>IF($P67="More Info Required",COUNTIFS('[5]2016 Outage History'!$R:$R,AH67,'[5]2016 Outage History'!$I:$I,$C67)/$Q67,"")</f>
        <v/>
      </c>
      <c r="AJ67" s="26" t="str">
        <f t="shared" si="12"/>
        <v/>
      </c>
      <c r="AK67" s="8" t="str">
        <f>IF($P67="More Info Required",COUNTIFS('[5]2016 Outage History'!$R:$R,AJ67,'[5]2016 Outage History'!$I:$I,$C67)/$Q67,"")</f>
        <v/>
      </c>
      <c r="AL67" s="26" t="str">
        <f t="shared" si="13"/>
        <v/>
      </c>
      <c r="AM67" s="8" t="str">
        <f>IF($P67="More Info Required",COUNTIFS('[5]2016 Outage History'!$R:$R,AL67,'[5]2016 Outage History'!$I:$I,$C67)/$Q67,"")</f>
        <v/>
      </c>
      <c r="AN67" s="26" t="str">
        <f t="shared" si="14"/>
        <v/>
      </c>
      <c r="AO67" s="8" t="str">
        <f>IF($P67="More Info Required",COUNTIFS('[5]2016 Outage History'!$R:$R,AN67,'[5]2016 Outage History'!$I:$I,$C67)/$Q67,"")</f>
        <v/>
      </c>
      <c r="AP67" s="26" t="str">
        <f t="shared" si="15"/>
        <v/>
      </c>
      <c r="AQ67" s="8" t="str">
        <f>IF($P67="More Info Required",COUNTIFS('[5]2016 Outage History'!$R:$R,AP67,'[5]2016 Outage History'!$I:$I,$C67)/$Q67,"")</f>
        <v/>
      </c>
      <c r="AR67" s="26" t="str">
        <f t="shared" si="16"/>
        <v/>
      </c>
      <c r="AS67" s="8" t="str">
        <f>IF($P67="More Info Required",COUNTIFS('[5]2016 Outage History'!$R:$R,AR67,'[5]2016 Outage History'!$I:$I,$C67)/$Q67,"")</f>
        <v/>
      </c>
      <c r="AT67" s="26" t="str">
        <f t="shared" si="17"/>
        <v/>
      </c>
      <c r="AU67" s="8" t="str">
        <f>IF($P67="More Info Required",COUNTIFS('[5]2016 Outage History'!$R:$R,AT67,'[5]2016 Outage History'!$I:$I,$C67)/$Q67,"")</f>
        <v/>
      </c>
      <c r="AV67" s="26" t="str">
        <f t="shared" si="18"/>
        <v/>
      </c>
      <c r="AW67" s="8" t="str">
        <f>IF($P67="More Info Required",COUNTIFS('[5]2016 Outage History'!$R:$R,AV67,'[5]2016 Outage History'!$I:$I,$C67)/$Q67,"")</f>
        <v/>
      </c>
      <c r="AX67" s="26" t="str">
        <f t="shared" si="19"/>
        <v/>
      </c>
      <c r="AY67" s="8" t="str">
        <f>IF($P67="More Info Required",COUNTIFS('[5]2016 Outage History'!$R:$R,AX67,'[5]2016 Outage History'!$I:$I,$C67)/$Q67,"")</f>
        <v/>
      </c>
      <c r="AZ67" s="26" t="str">
        <f t="shared" si="20"/>
        <v/>
      </c>
      <c r="BA67" s="8" t="str">
        <f>IF($P67="More Info Required",COUNTIFS('[5]2016 Outage History'!$R:$R,AZ67,'[5]2016 Outage History'!$I:$I,$C67)/$Q67,"")</f>
        <v/>
      </c>
      <c r="BB67" s="26" t="str">
        <f t="shared" si="21"/>
        <v/>
      </c>
      <c r="BC67" s="8" t="str">
        <f>IF($P67="More Info Required",COUNTIFS('[5]2016 Outage History'!$R:$R,BB67,'[5]2016 Outage History'!$I:$I,$C67)/$Q67,"")</f>
        <v/>
      </c>
      <c r="BD67" s="26" t="str">
        <f t="shared" si="22"/>
        <v/>
      </c>
      <c r="BE67" s="8" t="str">
        <f>IF($P67="More Info Required",COUNTIFS('[5]2016 Outage History'!$R:$R,BD67,'[5]2016 Outage History'!$I:$I,$C67)/$Q67,"")</f>
        <v/>
      </c>
      <c r="BF67" s="26" t="str">
        <f t="shared" si="23"/>
        <v/>
      </c>
      <c r="BG67" s="8" t="str">
        <f>IF($P67="More Info Required",COUNTIFS('[5]2016 Outage History'!$R:$R,BF67,'[5]2016 Outage History'!$I:$I,$C67)/$Q67,"")</f>
        <v/>
      </c>
      <c r="BH67" s="26" t="str">
        <f t="shared" si="24"/>
        <v/>
      </c>
      <c r="BI67" s="8" t="str">
        <f>IF($P67="More Info Required",COUNTIFS('[5]2016 Outage History'!$R:$R,BH67,'[5]2016 Outage History'!$I:$I,$C67)/$Q67,"")</f>
        <v/>
      </c>
      <c r="BJ67" s="26" t="str">
        <f t="shared" si="25"/>
        <v/>
      </c>
      <c r="BK67" s="8" t="str">
        <f>IF($P67="More Info Required",COUNTIFS('[5]2016 Outage History'!$R:$R,BJ67,'[5]2016 Outage History'!$I:$I,$C67)/$Q67,"")</f>
        <v/>
      </c>
      <c r="BL67" s="26" t="str">
        <f t="shared" si="26"/>
        <v/>
      </c>
      <c r="BM67" s="8" t="str">
        <f>IF($P67="More Info Required",COUNTIFS('[5]2016 Outage History'!$R:$R,BL67,'[5]2016 Outage History'!$I:$I,$C67)/$Q67,"")</f>
        <v/>
      </c>
      <c r="BN67" s="26" t="str">
        <f t="shared" si="27"/>
        <v/>
      </c>
      <c r="BO67" s="8" t="str">
        <f>IF($P67="More Info Required",COUNTIFS('[5]2016 Outage History'!$R:$R,BN67,'[5]2016 Outage History'!$I:$I,$C67)/$Q67,"")</f>
        <v/>
      </c>
      <c r="BP67" s="26" t="str">
        <f t="shared" si="28"/>
        <v/>
      </c>
      <c r="BQ67" s="8" t="str">
        <f>IF($P67="More Info Required",COUNTIFS('[5]2016 Outage History'!$R:$R,BP67,'[5]2016 Outage History'!$I:$I,$C67)/$Q67,"")</f>
        <v/>
      </c>
      <c r="BR67" s="26" t="str">
        <f t="shared" si="29"/>
        <v/>
      </c>
      <c r="BS67" s="8" t="str">
        <f>IF($P67="More Info Required",COUNTIFS('[5]2016 Outage History'!$R:$R,BR67,'[5]2016 Outage History'!$I:$I,$C67)/$Q67,"")</f>
        <v/>
      </c>
      <c r="BT67" s="26" t="str">
        <f t="shared" si="30"/>
        <v/>
      </c>
      <c r="BU67" s="8" t="str">
        <f>IF($P67="More Info Required",COUNTIFS('[5]2016 Outage History'!$R:$R,BT67,'[5]2016 Outage History'!$I:$I,$C67)/$Q67,"")</f>
        <v/>
      </c>
      <c r="BV67" s="26" t="str">
        <f t="shared" si="31"/>
        <v/>
      </c>
      <c r="BW67" s="8" t="str">
        <f>IF($P67="More Info Required",COUNTIFS('[5]2016 Outage History'!$R:$R,BV67,'[5]2016 Outage History'!$I:$I,$C67)/$Q67,"")</f>
        <v/>
      </c>
      <c r="BX67" s="26" t="str">
        <f t="shared" si="32"/>
        <v/>
      </c>
      <c r="BY67" s="8" t="str">
        <f>IF($P67="More Info Required",COUNTIFS('[5]2016 Outage History'!$R:$R,BX67,'[5]2016 Outage History'!$I:$I,$C67)/$Q67,"")</f>
        <v/>
      </c>
      <c r="BZ67" s="26" t="str">
        <f t="shared" si="33"/>
        <v/>
      </c>
      <c r="CA67" s="8" t="str">
        <f>IF($P67="More Info Required",COUNTIFS('[5]2016 Outage History'!$R:$R,BZ67,'[5]2016 Outage History'!$I:$I,$C67)/$Q67,"")</f>
        <v/>
      </c>
      <c r="CB67" s="26" t="str">
        <f t="shared" si="34"/>
        <v/>
      </c>
      <c r="CC67" s="8" t="str">
        <f>IF($P67="More Info Required",COUNTIFS('[5]2016 Outage History'!$R:$R,CB67,'[5]2016 Outage History'!$I:$I,$C67)/$Q67,"")</f>
        <v/>
      </c>
      <c r="CD67" s="26" t="str">
        <f t="shared" si="35"/>
        <v/>
      </c>
      <c r="CE67" s="8" t="str">
        <f>IF($P67="More Info Required",COUNTIFS('[5]2016 Outage History'!$R:$R,CD67,'[5]2016 Outage History'!$I:$I,$C67)/$Q67,"")</f>
        <v/>
      </c>
      <c r="CF67" s="26" t="str">
        <f t="shared" si="36"/>
        <v/>
      </c>
      <c r="CG67" s="8" t="str">
        <f>IF($P67="More Info Required",COUNTIFS('[5]2016 Outage History'!$R:$R,CF67,'[5]2016 Outage History'!$I:$I,$C67)/$Q67,"")</f>
        <v/>
      </c>
      <c r="CH67" s="26" t="str">
        <f t="shared" si="37"/>
        <v/>
      </c>
      <c r="CI67" s="8" t="str">
        <f>IF($P67="More Info Required",COUNTIFS('[5]2016 Outage History'!$R:$R,CH67,'[5]2016 Outage History'!$I:$I,$C67)/$Q67,"")</f>
        <v/>
      </c>
      <c r="CJ67" s="26" t="str">
        <f t="shared" si="38"/>
        <v/>
      </c>
      <c r="CK67" s="8" t="str">
        <f>IF($P67="More Info Required",COUNTIFS('[5]2016 Outage History'!$R:$R,CJ67,'[5]2016 Outage History'!$I:$I,$C67)/$Q67,"")</f>
        <v/>
      </c>
    </row>
    <row r="68" spans="1:89" ht="15" x14ac:dyDescent="0.25">
      <c r="A68" s="17" t="s">
        <v>382</v>
      </c>
      <c r="B68" s="21">
        <v>3004</v>
      </c>
      <c r="C68" s="14" t="s">
        <v>475</v>
      </c>
      <c r="D68" s="17" t="s">
        <v>381</v>
      </c>
      <c r="E68" s="21">
        <v>30</v>
      </c>
      <c r="F68" s="22">
        <f>'[5]2016 Circuit Detail'!H27</f>
        <v>50</v>
      </c>
      <c r="G68" s="21"/>
      <c r="H68" s="21">
        <f>('[5]2011 Indices'!H59+'[5]2012 Indices'!H59+'[5]2013 Indices'!H59+'[5]2014 Circuit detail'!AS27+'[5]2015 Circuit Detail'!AS27)/5</f>
        <v>8.2031996899045209E-2</v>
      </c>
      <c r="I68" s="10">
        <f>'[5]2016 Circuit Detail'!AS27</f>
        <v>0.68</v>
      </c>
      <c r="J68" s="17" t="str">
        <f t="shared" si="0"/>
        <v>PSC</v>
      </c>
      <c r="K68" s="17">
        <v>7.6779999999999999</v>
      </c>
      <c r="L68" s="23">
        <v>2015</v>
      </c>
      <c r="M68" s="21">
        <f>('[5]2011 Indices'!I59+'[5]2012 Indices'!I59+'[5]2013 Indices'!I59+'[5]2014 Circuit detail'!AQ27+'[5]2015 Circuit Detail'!AQ27)/5</f>
        <v>5.3262310482213433</v>
      </c>
      <c r="N68" s="24">
        <f>'[5]2016 Circuit Detail'!AQ27</f>
        <v>31.72</v>
      </c>
      <c r="O68" s="17" t="str">
        <f t="shared" si="1"/>
        <v>PSC</v>
      </c>
      <c r="P68" s="8" t="str">
        <f t="shared" si="2"/>
        <v>More Info Required</v>
      </c>
      <c r="Q68" s="25">
        <f>'[5]2016 Circuit Detail'!AJ27</f>
        <v>1</v>
      </c>
      <c r="R68" s="26" t="str">
        <f t="shared" si="3"/>
        <v>000 Power Supply</v>
      </c>
      <c r="S68" s="8" t="e">
        <f>IF($P68="More Info Required",COUNTIFS('[5]2016 Outage History'!$R:$R,R68,'[5]2016 Outage History'!$I:$I,$C68)/$Q68,"")</f>
        <v>#VALUE!</v>
      </c>
      <c r="T68" s="26" t="str">
        <f t="shared" si="4"/>
        <v>100 Construction</v>
      </c>
      <c r="U68" s="8" t="e">
        <f>IF($P68="More Info Required",COUNTIFS('[5]2016 Outage History'!$R:$R,T68,'[5]2016 Outage History'!$I:$I,$C68)/$Q68,"")</f>
        <v>#VALUE!</v>
      </c>
      <c r="V68" s="26" t="str">
        <f t="shared" si="5"/>
        <v>110 Maintenance</v>
      </c>
      <c r="W68" s="8" t="e">
        <f>IF($P68="More Info Required",COUNTIFS('[5]2016 Outage History'!$R:$R,V68,'[5]2016 Outage History'!$I:$I,$C68)/$Q68,"")</f>
        <v>#VALUE!</v>
      </c>
      <c r="X68" s="26" t="str">
        <f t="shared" si="6"/>
        <v>190 Other Planned</v>
      </c>
      <c r="Y68" s="8" t="e">
        <f>IF($P68="More Info Required",COUNTIFS('[5]2016 Outage History'!$R:$R,X68,'[5]2016 Outage History'!$I:$I,$C68)/$Q68,"")</f>
        <v>#VALUE!</v>
      </c>
      <c r="Z68" s="26" t="str">
        <f t="shared" si="7"/>
        <v>300 Material or equipment fault/failure</v>
      </c>
      <c r="AA68" s="8" t="e">
        <f>IF($P68="More Info Required",COUNTIFS('[5]2016 Outage History'!$R:$R,Z68,'[5]2016 Outage History'!$I:$I,$C68)/$Q68,"")</f>
        <v>#VALUE!</v>
      </c>
      <c r="AB68" s="26" t="str">
        <f t="shared" si="8"/>
        <v>310 Installation Fault</v>
      </c>
      <c r="AC68" s="8" t="e">
        <f>IF($P68="More Info Required",COUNTIFS('[5]2016 Outage History'!$R:$R,AB68,'[5]2016 Outage History'!$I:$I,$C68)/$Q68,"")</f>
        <v>#VALUE!</v>
      </c>
      <c r="AD68" s="26" t="str">
        <f t="shared" si="9"/>
        <v>320 Conductor Sag or inadequate clearance</v>
      </c>
      <c r="AE68" s="8" t="e">
        <f>IF($P68="More Info Required",COUNTIFS('[5]2016 Outage History'!$R:$R,AD68,'[5]2016 Outage History'!$I:$I,$C68)/$Q68,"")</f>
        <v>#VALUE!</v>
      </c>
      <c r="AF68" s="26" t="str">
        <f t="shared" si="10"/>
        <v>340 Overload</v>
      </c>
      <c r="AG68" s="8" t="e">
        <f>IF($P68="More Info Required",COUNTIFS('[5]2016 Outage History'!$R:$R,AF68,'[5]2016 Outage History'!$I:$I,$C68)/$Q68,"")</f>
        <v>#VALUE!</v>
      </c>
      <c r="AH68" s="26" t="str">
        <f t="shared" si="11"/>
        <v>350 Miscoordination of protection devices</v>
      </c>
      <c r="AI68" s="8" t="e">
        <f>IF($P68="More Info Required",COUNTIFS('[5]2016 Outage History'!$R:$R,AH68,'[5]2016 Outage History'!$I:$I,$C68)/$Q68,"")</f>
        <v>#VALUE!</v>
      </c>
      <c r="AJ68" s="26" t="str">
        <f t="shared" si="12"/>
        <v>360 Other Equipment installation/design</v>
      </c>
      <c r="AK68" s="8" t="e">
        <f>IF($P68="More Info Required",COUNTIFS('[5]2016 Outage History'!$R:$R,AJ68,'[5]2016 Outage History'!$I:$I,$C68)/$Q68,"")</f>
        <v>#VALUE!</v>
      </c>
      <c r="AL68" s="26" t="str">
        <f t="shared" si="13"/>
        <v>400 Decay/Age of Material/Equipment</v>
      </c>
      <c r="AM68" s="8" t="e">
        <f>IF($P68="More Info Required",COUNTIFS('[5]2016 Outage History'!$R:$R,AL68,'[5]2016 Outage History'!$I:$I,$C68)/$Q68,"")</f>
        <v>#VALUE!</v>
      </c>
      <c r="AN68" s="26" t="str">
        <f t="shared" si="14"/>
        <v>420 Tree Growth</v>
      </c>
      <c r="AO68" s="8" t="e">
        <f>IF($P68="More Info Required",COUNTIFS('[5]2016 Outage History'!$R:$R,AN68,'[5]2016 Outage History'!$I:$I,$C68)/$Q68,"")</f>
        <v>#VALUE!</v>
      </c>
      <c r="AP68" s="26" t="str">
        <f t="shared" si="15"/>
        <v>430 Tree failure from overhang or dead tree without Ice/snow</v>
      </c>
      <c r="AQ68" s="8" t="e">
        <f>IF($P68="More Info Required",COUNTIFS('[5]2016 Outage History'!$R:$R,AP68,'[5]2016 Outage History'!$I:$I,$C68)/$Q68,"")</f>
        <v>#VALUE!</v>
      </c>
      <c r="AR68" s="26" t="str">
        <f t="shared" si="16"/>
        <v>440 Trees with Ice/snow</v>
      </c>
      <c r="AS68" s="8" t="e">
        <f>IF($P68="More Info Required",COUNTIFS('[5]2016 Outage History'!$R:$R,AR68,'[5]2016 Outage History'!$I:$I,$C68)/$Q68,"")</f>
        <v>#VALUE!</v>
      </c>
      <c r="AT68" s="26" t="str">
        <f t="shared" si="17"/>
        <v>470 Borrower Crew Cuts Tree</v>
      </c>
      <c r="AU68" s="8" t="e">
        <f>IF($P68="More Info Required",COUNTIFS('[5]2016 Outage History'!$R:$R,AT68,'[5]2016 Outage History'!$I:$I,$C68)/$Q68,"")</f>
        <v>#VALUE!</v>
      </c>
      <c r="AV68" s="26" t="str">
        <f t="shared" si="18"/>
        <v>490 Maintenance, Other</v>
      </c>
      <c r="AW68" s="8" t="e">
        <f>IF($P68="More Info Required",COUNTIFS('[5]2016 Outage History'!$R:$R,AV68,'[5]2016 Outage History'!$I:$I,$C68)/$Q68,"")</f>
        <v>#VALUE!</v>
      </c>
      <c r="AX68" s="26" t="str">
        <f t="shared" si="19"/>
        <v>500 Lightning</v>
      </c>
      <c r="AY68" s="8" t="e">
        <f>IF($P68="More Info Required",COUNTIFS('[5]2016 Outage History'!$R:$R,AX68,'[5]2016 Outage History'!$I:$I,$C68)/$Q68,"")</f>
        <v>#VALUE!</v>
      </c>
      <c r="AZ68" s="26" t="str">
        <f t="shared" si="20"/>
        <v>510 Wind, Not Trees</v>
      </c>
      <c r="BA68" s="8" t="e">
        <f>IF($P68="More Info Required",COUNTIFS('[5]2016 Outage History'!$R:$R,AZ68,'[5]2016 Outage History'!$I:$I,$C68)/$Q68,"")</f>
        <v>#VALUE!</v>
      </c>
      <c r="BB68" s="26" t="str">
        <f t="shared" si="21"/>
        <v>520 Ice, Sleet, Frost, not Trees</v>
      </c>
      <c r="BC68" s="8" t="e">
        <f>IF($P68="More Info Required",COUNTIFS('[5]2016 Outage History'!$R:$R,BB68,'[5]2016 Outage History'!$I:$I,$C68)/$Q68,"")</f>
        <v>#VALUE!</v>
      </c>
      <c r="BD68" s="26" t="str">
        <f t="shared" si="22"/>
        <v>530 Flood</v>
      </c>
      <c r="BE68" s="8" t="e">
        <f>IF($P68="More Info Required",COUNTIFS('[5]2016 Outage History'!$R:$R,BD68,'[5]2016 Outage History'!$I:$I,$C68)/$Q68,"")</f>
        <v>#VALUE!</v>
      </c>
      <c r="BF68" s="26" t="str">
        <f t="shared" si="23"/>
        <v>540 Storm</v>
      </c>
      <c r="BG68" s="8" t="e">
        <f>IF($P68="More Info Required",COUNTIFS('[5]2016 Outage History'!$R:$R,BF68,'[5]2016 Outage History'!$I:$I,$C68)/$Q68,"")</f>
        <v>#VALUE!</v>
      </c>
      <c r="BH68" s="26" t="str">
        <f t="shared" si="24"/>
        <v>590 Weather, Other</v>
      </c>
      <c r="BI68" s="8" t="e">
        <f>IF($P68="More Info Required",COUNTIFS('[5]2016 Outage History'!$R:$R,BH68,'[5]2016 Outage History'!$I:$I,$C68)/$Q68,"")</f>
        <v>#VALUE!</v>
      </c>
      <c r="BJ68" s="26" t="str">
        <f t="shared" si="25"/>
        <v>600 Animal/bird</v>
      </c>
      <c r="BK68" s="8" t="e">
        <f>IF($P68="More Info Required",COUNTIFS('[5]2016 Outage History'!$R:$R,BJ68,'[5]2016 Outage History'!$I:$I,$C68)/$Q68,"")</f>
        <v>#VALUE!</v>
      </c>
      <c r="BL68" s="26" t="str">
        <f t="shared" si="26"/>
        <v>630 Squirrel</v>
      </c>
      <c r="BM68" s="8" t="e">
        <f>IF($P68="More Info Required",COUNTIFS('[5]2016 Outage History'!$R:$R,BL68,'[5]2016 Outage History'!$I:$I,$C68)/$Q68,"")</f>
        <v>#VALUE!</v>
      </c>
      <c r="BN68" s="26" t="str">
        <f t="shared" si="27"/>
        <v>690 Animal, Other</v>
      </c>
      <c r="BO68" s="8" t="e">
        <f>IF($P68="More Info Required",COUNTIFS('[5]2016 Outage History'!$R:$R,BN68,'[5]2016 Outage History'!$I:$I,$C68)/$Q68,"")</f>
        <v>#VALUE!</v>
      </c>
      <c r="BP68" s="26" t="str">
        <f t="shared" si="28"/>
        <v>700 Customer-Caused</v>
      </c>
      <c r="BQ68" s="8" t="e">
        <f>IF($P68="More Info Required",COUNTIFS('[5]2016 Outage History'!$R:$R,BP68,'[5]2016 Outage History'!$I:$I,$C68)/$Q68,"")</f>
        <v>#VALUE!</v>
      </c>
      <c r="BR68" s="26" t="str">
        <f t="shared" si="29"/>
        <v>710 Motor Vehicle</v>
      </c>
      <c r="BS68" s="8" t="e">
        <f>IF($P68="More Info Required",COUNTIFS('[5]2016 Outage History'!$R:$R,BR68,'[5]2016 Outage History'!$I:$I,$C68)/$Q68,"")</f>
        <v>#VALUE!</v>
      </c>
      <c r="BT68" s="26" t="str">
        <f t="shared" si="30"/>
        <v>715 Farming Equipment</v>
      </c>
      <c r="BU68" s="8" t="e">
        <f>IF($P68="More Info Required",COUNTIFS('[5]2016 Outage History'!$R:$R,BT68,'[5]2016 Outage History'!$I:$I,$C68)/$Q68,"")</f>
        <v>#VALUE!</v>
      </c>
      <c r="BV68" s="26" t="str">
        <f t="shared" si="31"/>
        <v>720 Aircraft</v>
      </c>
      <c r="BW68" s="8" t="e">
        <f>IF($P68="More Info Required",COUNTIFS('[5]2016 Outage History'!$R:$R,BV68,'[5]2016 Outage History'!$I:$I,$C68)/$Q68,"")</f>
        <v>#VALUE!</v>
      </c>
      <c r="BX68" s="26" t="str">
        <f t="shared" si="32"/>
        <v>730 Fire</v>
      </c>
      <c r="BY68" s="8" t="e">
        <f>IF($P68="More Info Required",COUNTIFS('[5]2016 Outage History'!$R:$R,BX68,'[5]2016 Outage History'!$I:$I,$C68)/$Q68,"")</f>
        <v>#VALUE!</v>
      </c>
      <c r="BZ68" s="26" t="str">
        <f t="shared" si="33"/>
        <v>740 Public Cuts Tree</v>
      </c>
      <c r="CA68" s="8" t="e">
        <f>IF($P68="More Info Required",COUNTIFS('[5]2016 Outage History'!$R:$R,BZ68,'[5]2016 Outage History'!$I:$I,$C68)/$Q68,"")</f>
        <v>#VALUE!</v>
      </c>
      <c r="CB68" s="26" t="str">
        <f t="shared" si="34"/>
        <v>750 Vandalism</v>
      </c>
      <c r="CC68" s="8" t="e">
        <f>IF($P68="More Info Required",COUNTIFS('[5]2016 Outage History'!$R:$R,CB68,'[5]2016 Outage History'!$I:$I,$C68)/$Q68,"")</f>
        <v>#VALUE!</v>
      </c>
      <c r="CD68" s="26" t="str">
        <f t="shared" si="35"/>
        <v>760 Switching Error or Caused by Construction or Maintenance</v>
      </c>
      <c r="CE68" s="8" t="e">
        <f>IF($P68="More Info Required",COUNTIFS('[5]2016 Outage History'!$R:$R,CD68,'[5]2016 Outage History'!$I:$I,$C68)/$Q68,"")</f>
        <v>#VALUE!</v>
      </c>
      <c r="CF68" s="26" t="str">
        <f t="shared" si="36"/>
        <v>790 Public, Other</v>
      </c>
      <c r="CG68" s="8" t="e">
        <f>IF($P68="More Info Required",COUNTIFS('[5]2016 Outage History'!$R:$R,CF68,'[5]2016 Outage History'!$I:$I,$C68)/$Q68,"")</f>
        <v>#VALUE!</v>
      </c>
      <c r="CH68" s="26" t="str">
        <f t="shared" si="37"/>
        <v>800 Other</v>
      </c>
      <c r="CI68" s="8" t="e">
        <f>IF($P68="More Info Required",COUNTIFS('[5]2016 Outage History'!$R:$R,CH68,'[5]2016 Outage History'!$I:$I,$C68)/$Q68,"")</f>
        <v>#VALUE!</v>
      </c>
      <c r="CJ68" s="26" t="str">
        <f t="shared" si="38"/>
        <v>999 Cause Unknown</v>
      </c>
      <c r="CK68" s="8" t="e">
        <f>IF($P68="More Info Required",COUNTIFS('[5]2016 Outage History'!$R:$R,CJ68,'[5]2016 Outage History'!$I:$I,$C68)/$Q68,"")</f>
        <v>#VALUE!</v>
      </c>
    </row>
    <row r="69" spans="1:89" ht="15" x14ac:dyDescent="0.25">
      <c r="A69" s="17" t="s">
        <v>384</v>
      </c>
      <c r="B69" s="21">
        <v>3005</v>
      </c>
      <c r="C69" s="14" t="s">
        <v>476</v>
      </c>
      <c r="D69" s="17" t="s">
        <v>381</v>
      </c>
      <c r="E69" s="21">
        <v>30</v>
      </c>
      <c r="F69" s="22">
        <f>'[5]2016 Circuit Detail'!H28</f>
        <v>0</v>
      </c>
      <c r="G69" s="21"/>
      <c r="H69" s="21">
        <f>('[5]2011 Indices'!H60+'[5]2012 Indices'!H60+'[5]2013 Indices'!H60+'[5]2014 Circuit detail'!AS28+'[5]2015 Circuit Detail'!AS28)/5</f>
        <v>0.26274669933306111</v>
      </c>
      <c r="I69" s="10">
        <f>'[5]2016 Circuit Detail'!AS28</f>
        <v>0</v>
      </c>
      <c r="J69" s="17" t="str">
        <f t="shared" si="0"/>
        <v>OK</v>
      </c>
      <c r="K69" s="17">
        <v>3.8769999999999998</v>
      </c>
      <c r="L69" s="23">
        <v>2015</v>
      </c>
      <c r="M69" s="21">
        <f>('[5]2011 Indices'!I60+'[5]2012 Indices'!I60+'[5]2013 Indices'!I60+'[5]2014 Circuit detail'!AQ28+'[5]2015 Circuit Detail'!AQ28)/5</f>
        <v>11.122607867156663</v>
      </c>
      <c r="N69" s="24">
        <f>'[5]2016 Circuit Detail'!AQ28</f>
        <v>0</v>
      </c>
      <c r="O69" s="17" t="str">
        <f t="shared" si="1"/>
        <v>OK</v>
      </c>
      <c r="P69" s="8" t="str">
        <f t="shared" si="2"/>
        <v>Good</v>
      </c>
      <c r="Q69" s="25">
        <f>'[5]2016 Circuit Detail'!AJ28</f>
        <v>0</v>
      </c>
      <c r="R69" s="26" t="str">
        <f t="shared" si="3"/>
        <v/>
      </c>
      <c r="S69" s="8" t="str">
        <f>IF($P69="More Info Required",COUNTIFS('[5]2016 Outage History'!$R:$R,R69,'[5]2016 Outage History'!$I:$I,$C69)/$Q69,"")</f>
        <v/>
      </c>
      <c r="T69" s="26" t="str">
        <f t="shared" si="4"/>
        <v/>
      </c>
      <c r="U69" s="8" t="str">
        <f>IF($P69="More Info Required",COUNTIFS('[5]2016 Outage History'!$R:$R,T69,'[5]2016 Outage History'!$I:$I,$C69)/$Q69,"")</f>
        <v/>
      </c>
      <c r="V69" s="26" t="str">
        <f t="shared" si="5"/>
        <v/>
      </c>
      <c r="W69" s="8" t="str">
        <f>IF($P69="More Info Required",COUNTIFS('[5]2016 Outage History'!$R:$R,V69,'[5]2016 Outage History'!$I:$I,$C69)/$Q69,"")</f>
        <v/>
      </c>
      <c r="X69" s="26" t="str">
        <f t="shared" si="6"/>
        <v/>
      </c>
      <c r="Y69" s="8" t="str">
        <f>IF($P69="More Info Required",COUNTIFS('[5]2016 Outage History'!$R:$R,X69,'[5]2016 Outage History'!$I:$I,$C69)/$Q69,"")</f>
        <v/>
      </c>
      <c r="Z69" s="26" t="str">
        <f t="shared" si="7"/>
        <v/>
      </c>
      <c r="AA69" s="8" t="str">
        <f>IF($P69="More Info Required",COUNTIFS('[5]2016 Outage History'!$R:$R,Z69,'[5]2016 Outage History'!$I:$I,$C69)/$Q69,"")</f>
        <v/>
      </c>
      <c r="AB69" s="26" t="str">
        <f t="shared" si="8"/>
        <v/>
      </c>
      <c r="AC69" s="8" t="str">
        <f>IF($P69="More Info Required",COUNTIFS('[5]2016 Outage History'!$R:$R,AB69,'[5]2016 Outage History'!$I:$I,$C69)/$Q69,"")</f>
        <v/>
      </c>
      <c r="AD69" s="26" t="str">
        <f t="shared" si="9"/>
        <v/>
      </c>
      <c r="AE69" s="8" t="str">
        <f>IF($P69="More Info Required",COUNTIFS('[5]2016 Outage History'!$R:$R,AD69,'[5]2016 Outage History'!$I:$I,$C69)/$Q69,"")</f>
        <v/>
      </c>
      <c r="AF69" s="26" t="str">
        <f t="shared" si="10"/>
        <v/>
      </c>
      <c r="AG69" s="8" t="str">
        <f>IF($P69="More Info Required",COUNTIFS('[5]2016 Outage History'!$R:$R,AF69,'[5]2016 Outage History'!$I:$I,$C69)/$Q69,"")</f>
        <v/>
      </c>
      <c r="AH69" s="26" t="str">
        <f t="shared" si="11"/>
        <v/>
      </c>
      <c r="AI69" s="8" t="str">
        <f>IF($P69="More Info Required",COUNTIFS('[5]2016 Outage History'!$R:$R,AH69,'[5]2016 Outage History'!$I:$I,$C69)/$Q69,"")</f>
        <v/>
      </c>
      <c r="AJ69" s="26" t="str">
        <f t="shared" si="12"/>
        <v/>
      </c>
      <c r="AK69" s="8" t="str">
        <f>IF($P69="More Info Required",COUNTIFS('[5]2016 Outage History'!$R:$R,AJ69,'[5]2016 Outage History'!$I:$I,$C69)/$Q69,"")</f>
        <v/>
      </c>
      <c r="AL69" s="26" t="str">
        <f t="shared" si="13"/>
        <v/>
      </c>
      <c r="AM69" s="8" t="str">
        <f>IF($P69="More Info Required",COUNTIFS('[5]2016 Outage History'!$R:$R,AL69,'[5]2016 Outage History'!$I:$I,$C69)/$Q69,"")</f>
        <v/>
      </c>
      <c r="AN69" s="26" t="str">
        <f t="shared" si="14"/>
        <v/>
      </c>
      <c r="AO69" s="8" t="str">
        <f>IF($P69="More Info Required",COUNTIFS('[5]2016 Outage History'!$R:$R,AN69,'[5]2016 Outage History'!$I:$I,$C69)/$Q69,"")</f>
        <v/>
      </c>
      <c r="AP69" s="26" t="str">
        <f t="shared" si="15"/>
        <v/>
      </c>
      <c r="AQ69" s="8" t="str">
        <f>IF($P69="More Info Required",COUNTIFS('[5]2016 Outage History'!$R:$R,AP69,'[5]2016 Outage History'!$I:$I,$C69)/$Q69,"")</f>
        <v/>
      </c>
      <c r="AR69" s="26" t="str">
        <f t="shared" si="16"/>
        <v/>
      </c>
      <c r="AS69" s="8" t="str">
        <f>IF($P69="More Info Required",COUNTIFS('[5]2016 Outage History'!$R:$R,AR69,'[5]2016 Outage History'!$I:$I,$C69)/$Q69,"")</f>
        <v/>
      </c>
      <c r="AT69" s="26" t="str">
        <f t="shared" si="17"/>
        <v/>
      </c>
      <c r="AU69" s="8" t="str">
        <f>IF($P69="More Info Required",COUNTIFS('[5]2016 Outage History'!$R:$R,AT69,'[5]2016 Outage History'!$I:$I,$C69)/$Q69,"")</f>
        <v/>
      </c>
      <c r="AV69" s="26" t="str">
        <f t="shared" si="18"/>
        <v/>
      </c>
      <c r="AW69" s="8" t="str">
        <f>IF($P69="More Info Required",COUNTIFS('[5]2016 Outage History'!$R:$R,AV69,'[5]2016 Outage History'!$I:$I,$C69)/$Q69,"")</f>
        <v/>
      </c>
      <c r="AX69" s="26" t="str">
        <f t="shared" si="19"/>
        <v/>
      </c>
      <c r="AY69" s="8" t="str">
        <f>IF($P69="More Info Required",COUNTIFS('[5]2016 Outage History'!$R:$R,AX69,'[5]2016 Outage History'!$I:$I,$C69)/$Q69,"")</f>
        <v/>
      </c>
      <c r="AZ69" s="26" t="str">
        <f t="shared" si="20"/>
        <v/>
      </c>
      <c r="BA69" s="8" t="str">
        <f>IF($P69="More Info Required",COUNTIFS('[5]2016 Outage History'!$R:$R,AZ69,'[5]2016 Outage History'!$I:$I,$C69)/$Q69,"")</f>
        <v/>
      </c>
      <c r="BB69" s="26" t="str">
        <f t="shared" si="21"/>
        <v/>
      </c>
      <c r="BC69" s="8" t="str">
        <f>IF($P69="More Info Required",COUNTIFS('[5]2016 Outage History'!$R:$R,BB69,'[5]2016 Outage History'!$I:$I,$C69)/$Q69,"")</f>
        <v/>
      </c>
      <c r="BD69" s="26" t="str">
        <f t="shared" si="22"/>
        <v/>
      </c>
      <c r="BE69" s="8" t="str">
        <f>IF($P69="More Info Required",COUNTIFS('[5]2016 Outage History'!$R:$R,BD69,'[5]2016 Outage History'!$I:$I,$C69)/$Q69,"")</f>
        <v/>
      </c>
      <c r="BF69" s="26" t="str">
        <f t="shared" si="23"/>
        <v/>
      </c>
      <c r="BG69" s="8" t="str">
        <f>IF($P69="More Info Required",COUNTIFS('[5]2016 Outage History'!$R:$R,BF69,'[5]2016 Outage History'!$I:$I,$C69)/$Q69,"")</f>
        <v/>
      </c>
      <c r="BH69" s="26" t="str">
        <f t="shared" si="24"/>
        <v/>
      </c>
      <c r="BI69" s="8" t="str">
        <f>IF($P69="More Info Required",COUNTIFS('[5]2016 Outage History'!$R:$R,BH69,'[5]2016 Outage History'!$I:$I,$C69)/$Q69,"")</f>
        <v/>
      </c>
      <c r="BJ69" s="26" t="str">
        <f t="shared" si="25"/>
        <v/>
      </c>
      <c r="BK69" s="8" t="str">
        <f>IF($P69="More Info Required",COUNTIFS('[5]2016 Outage History'!$R:$R,BJ69,'[5]2016 Outage History'!$I:$I,$C69)/$Q69,"")</f>
        <v/>
      </c>
      <c r="BL69" s="26" t="str">
        <f t="shared" si="26"/>
        <v/>
      </c>
      <c r="BM69" s="8" t="str">
        <f>IF($P69="More Info Required",COUNTIFS('[5]2016 Outage History'!$R:$R,BL69,'[5]2016 Outage History'!$I:$I,$C69)/$Q69,"")</f>
        <v/>
      </c>
      <c r="BN69" s="26" t="str">
        <f t="shared" si="27"/>
        <v/>
      </c>
      <c r="BO69" s="8" t="str">
        <f>IF($P69="More Info Required",COUNTIFS('[5]2016 Outage History'!$R:$R,BN69,'[5]2016 Outage History'!$I:$I,$C69)/$Q69,"")</f>
        <v/>
      </c>
      <c r="BP69" s="26" t="str">
        <f t="shared" si="28"/>
        <v/>
      </c>
      <c r="BQ69" s="8" t="str">
        <f>IF($P69="More Info Required",COUNTIFS('[5]2016 Outage History'!$R:$R,BP69,'[5]2016 Outage History'!$I:$I,$C69)/$Q69,"")</f>
        <v/>
      </c>
      <c r="BR69" s="26" t="str">
        <f t="shared" si="29"/>
        <v/>
      </c>
      <c r="BS69" s="8" t="str">
        <f>IF($P69="More Info Required",COUNTIFS('[5]2016 Outage History'!$R:$R,BR69,'[5]2016 Outage History'!$I:$I,$C69)/$Q69,"")</f>
        <v/>
      </c>
      <c r="BT69" s="26" t="str">
        <f t="shared" si="30"/>
        <v/>
      </c>
      <c r="BU69" s="8" t="str">
        <f>IF($P69="More Info Required",COUNTIFS('[5]2016 Outage History'!$R:$R,BT69,'[5]2016 Outage History'!$I:$I,$C69)/$Q69,"")</f>
        <v/>
      </c>
      <c r="BV69" s="26" t="str">
        <f t="shared" si="31"/>
        <v/>
      </c>
      <c r="BW69" s="8" t="str">
        <f>IF($P69="More Info Required",COUNTIFS('[5]2016 Outage History'!$R:$R,BV69,'[5]2016 Outage History'!$I:$I,$C69)/$Q69,"")</f>
        <v/>
      </c>
      <c r="BX69" s="26" t="str">
        <f t="shared" si="32"/>
        <v/>
      </c>
      <c r="BY69" s="8" t="str">
        <f>IF($P69="More Info Required",COUNTIFS('[5]2016 Outage History'!$R:$R,BX69,'[5]2016 Outage History'!$I:$I,$C69)/$Q69,"")</f>
        <v/>
      </c>
      <c r="BZ69" s="26" t="str">
        <f t="shared" si="33"/>
        <v/>
      </c>
      <c r="CA69" s="8" t="str">
        <f>IF($P69="More Info Required",COUNTIFS('[5]2016 Outage History'!$R:$R,BZ69,'[5]2016 Outage History'!$I:$I,$C69)/$Q69,"")</f>
        <v/>
      </c>
      <c r="CB69" s="26" t="str">
        <f t="shared" si="34"/>
        <v/>
      </c>
      <c r="CC69" s="8" t="str">
        <f>IF($P69="More Info Required",COUNTIFS('[5]2016 Outage History'!$R:$R,CB69,'[5]2016 Outage History'!$I:$I,$C69)/$Q69,"")</f>
        <v/>
      </c>
      <c r="CD69" s="26" t="str">
        <f t="shared" si="35"/>
        <v/>
      </c>
      <c r="CE69" s="8" t="str">
        <f>IF($P69="More Info Required",COUNTIFS('[5]2016 Outage History'!$R:$R,CD69,'[5]2016 Outage History'!$I:$I,$C69)/$Q69,"")</f>
        <v/>
      </c>
      <c r="CF69" s="26" t="str">
        <f t="shared" si="36"/>
        <v/>
      </c>
      <c r="CG69" s="8" t="str">
        <f>IF($P69="More Info Required",COUNTIFS('[5]2016 Outage History'!$R:$R,CF69,'[5]2016 Outage History'!$I:$I,$C69)/$Q69,"")</f>
        <v/>
      </c>
      <c r="CH69" s="26" t="str">
        <f t="shared" si="37"/>
        <v/>
      </c>
      <c r="CI69" s="8" t="str">
        <f>IF($P69="More Info Required",COUNTIFS('[5]2016 Outage History'!$R:$R,CH69,'[5]2016 Outage History'!$I:$I,$C69)/$Q69,"")</f>
        <v/>
      </c>
      <c r="CJ69" s="26" t="str">
        <f t="shared" si="38"/>
        <v/>
      </c>
      <c r="CK69" s="8" t="str">
        <f>IF($P69="More Info Required",COUNTIFS('[5]2016 Outage History'!$R:$R,CJ69,'[5]2016 Outage History'!$I:$I,$C69)/$Q69,"")</f>
        <v/>
      </c>
    </row>
    <row r="70" spans="1:89" ht="15" x14ac:dyDescent="0.25">
      <c r="A70" s="17" t="s">
        <v>166</v>
      </c>
      <c r="B70" s="21">
        <v>3102</v>
      </c>
      <c r="C70" s="14" t="s">
        <v>442</v>
      </c>
      <c r="D70" s="17" t="s">
        <v>170</v>
      </c>
      <c r="E70" s="21">
        <v>31</v>
      </c>
      <c r="F70" s="22">
        <f>'[5]2016 Circuit Detail'!H29</f>
        <v>318.81967200000003</v>
      </c>
      <c r="G70" s="21"/>
      <c r="H70" s="21">
        <f>('[5]2011 Indices'!H61+'[5]2012 Indices'!H61+'[5]2013 Indices'!H61+'[5]2014 Circuit detail'!AS29+'[5]2015 Circuit Detail'!AS29)/5</f>
        <v>2.1665510041826623</v>
      </c>
      <c r="I70" s="10">
        <f>'[5]2016 Circuit Detail'!AS29</f>
        <v>0.172511312288158</v>
      </c>
      <c r="J70" s="17" t="str">
        <f t="shared" si="0"/>
        <v>OK</v>
      </c>
      <c r="K70" s="17">
        <v>35.417000000000002</v>
      </c>
      <c r="L70" s="23">
        <v>2016</v>
      </c>
      <c r="M70" s="21">
        <f>('[5]2011 Indices'!I61+'[5]2012 Indices'!I61+'[5]2013 Indices'!I61+'[5]2014 Circuit detail'!AQ29+'[5]2015 Circuit Detail'!AQ29)/5</f>
        <v>181.8211717741402</v>
      </c>
      <c r="N70" s="24">
        <f>'[5]2016 Circuit Detail'!AQ29</f>
        <v>31.478608999999999</v>
      </c>
      <c r="O70" s="17" t="str">
        <f t="shared" si="1"/>
        <v>OK</v>
      </c>
      <c r="P70" s="8" t="str">
        <f t="shared" si="2"/>
        <v>Good</v>
      </c>
      <c r="Q70" s="25">
        <f>'[5]2016 Circuit Detail'!AJ29</f>
        <v>14</v>
      </c>
      <c r="R70" s="26" t="str">
        <f t="shared" si="3"/>
        <v/>
      </c>
      <c r="S70" s="8" t="str">
        <f>IF($P70="More Info Required",COUNTIFS('[5]2016 Outage History'!$R:$R,R70,'[5]2016 Outage History'!$I:$I,$C70)/$Q70,"")</f>
        <v/>
      </c>
      <c r="T70" s="26" t="str">
        <f t="shared" si="4"/>
        <v/>
      </c>
      <c r="U70" s="8" t="str">
        <f>IF($P70="More Info Required",COUNTIFS('[5]2016 Outage History'!$R:$R,T70,'[5]2016 Outage History'!$I:$I,$C70)/$Q70,"")</f>
        <v/>
      </c>
      <c r="V70" s="26" t="str">
        <f t="shared" si="5"/>
        <v/>
      </c>
      <c r="W70" s="8" t="str">
        <f>IF($P70="More Info Required",COUNTIFS('[5]2016 Outage History'!$R:$R,V70,'[5]2016 Outage History'!$I:$I,$C70)/$Q70,"")</f>
        <v/>
      </c>
      <c r="X70" s="26" t="str">
        <f t="shared" si="6"/>
        <v/>
      </c>
      <c r="Y70" s="8" t="str">
        <f>IF($P70="More Info Required",COUNTIFS('[5]2016 Outage History'!$R:$R,X70,'[5]2016 Outage History'!$I:$I,$C70)/$Q70,"")</f>
        <v/>
      </c>
      <c r="Z70" s="26" t="str">
        <f t="shared" si="7"/>
        <v/>
      </c>
      <c r="AA70" s="8" t="str">
        <f>IF($P70="More Info Required",COUNTIFS('[5]2016 Outage History'!$R:$R,Z70,'[5]2016 Outage History'!$I:$I,$C70)/$Q70,"")</f>
        <v/>
      </c>
      <c r="AB70" s="26" t="str">
        <f t="shared" si="8"/>
        <v/>
      </c>
      <c r="AC70" s="8" t="str">
        <f>IF($P70="More Info Required",COUNTIFS('[5]2016 Outage History'!$R:$R,AB70,'[5]2016 Outage History'!$I:$I,$C70)/$Q70,"")</f>
        <v/>
      </c>
      <c r="AD70" s="26" t="str">
        <f t="shared" si="9"/>
        <v/>
      </c>
      <c r="AE70" s="8" t="str">
        <f>IF($P70="More Info Required",COUNTIFS('[5]2016 Outage History'!$R:$R,AD70,'[5]2016 Outage History'!$I:$I,$C70)/$Q70,"")</f>
        <v/>
      </c>
      <c r="AF70" s="26" t="str">
        <f t="shared" si="10"/>
        <v/>
      </c>
      <c r="AG70" s="8" t="str">
        <f>IF($P70="More Info Required",COUNTIFS('[5]2016 Outage History'!$R:$R,AF70,'[5]2016 Outage History'!$I:$I,$C70)/$Q70,"")</f>
        <v/>
      </c>
      <c r="AH70" s="26" t="str">
        <f t="shared" si="11"/>
        <v/>
      </c>
      <c r="AI70" s="8" t="str">
        <f>IF($P70="More Info Required",COUNTIFS('[5]2016 Outage History'!$R:$R,AH70,'[5]2016 Outage History'!$I:$I,$C70)/$Q70,"")</f>
        <v/>
      </c>
      <c r="AJ70" s="26" t="str">
        <f t="shared" si="12"/>
        <v/>
      </c>
      <c r="AK70" s="8" t="str">
        <f>IF($P70="More Info Required",COUNTIFS('[5]2016 Outage History'!$R:$R,AJ70,'[5]2016 Outage History'!$I:$I,$C70)/$Q70,"")</f>
        <v/>
      </c>
      <c r="AL70" s="26" t="str">
        <f t="shared" si="13"/>
        <v/>
      </c>
      <c r="AM70" s="8" t="str">
        <f>IF($P70="More Info Required",COUNTIFS('[5]2016 Outage History'!$R:$R,AL70,'[5]2016 Outage History'!$I:$I,$C70)/$Q70,"")</f>
        <v/>
      </c>
      <c r="AN70" s="26" t="str">
        <f t="shared" si="14"/>
        <v/>
      </c>
      <c r="AO70" s="8" t="str">
        <f>IF($P70="More Info Required",COUNTIFS('[5]2016 Outage History'!$R:$R,AN70,'[5]2016 Outage History'!$I:$I,$C70)/$Q70,"")</f>
        <v/>
      </c>
      <c r="AP70" s="26" t="str">
        <f t="shared" si="15"/>
        <v/>
      </c>
      <c r="AQ70" s="8" t="str">
        <f>IF($P70="More Info Required",COUNTIFS('[5]2016 Outage History'!$R:$R,AP70,'[5]2016 Outage History'!$I:$I,$C70)/$Q70,"")</f>
        <v/>
      </c>
      <c r="AR70" s="26" t="str">
        <f t="shared" si="16"/>
        <v/>
      </c>
      <c r="AS70" s="8" t="str">
        <f>IF($P70="More Info Required",COUNTIFS('[5]2016 Outage History'!$R:$R,AR70,'[5]2016 Outage History'!$I:$I,$C70)/$Q70,"")</f>
        <v/>
      </c>
      <c r="AT70" s="26" t="str">
        <f t="shared" si="17"/>
        <v/>
      </c>
      <c r="AU70" s="8" t="str">
        <f>IF($P70="More Info Required",COUNTIFS('[5]2016 Outage History'!$R:$R,AT70,'[5]2016 Outage History'!$I:$I,$C70)/$Q70,"")</f>
        <v/>
      </c>
      <c r="AV70" s="26" t="str">
        <f t="shared" si="18"/>
        <v/>
      </c>
      <c r="AW70" s="8" t="str">
        <f>IF($P70="More Info Required",COUNTIFS('[5]2016 Outage History'!$R:$R,AV70,'[5]2016 Outage History'!$I:$I,$C70)/$Q70,"")</f>
        <v/>
      </c>
      <c r="AX70" s="26" t="str">
        <f t="shared" si="19"/>
        <v/>
      </c>
      <c r="AY70" s="8" t="str">
        <f>IF($P70="More Info Required",COUNTIFS('[5]2016 Outage History'!$R:$R,AX70,'[5]2016 Outage History'!$I:$I,$C70)/$Q70,"")</f>
        <v/>
      </c>
      <c r="AZ70" s="26" t="str">
        <f t="shared" si="20"/>
        <v/>
      </c>
      <c r="BA70" s="8" t="str">
        <f>IF($P70="More Info Required",COUNTIFS('[5]2016 Outage History'!$R:$R,AZ70,'[5]2016 Outage History'!$I:$I,$C70)/$Q70,"")</f>
        <v/>
      </c>
      <c r="BB70" s="26" t="str">
        <f t="shared" si="21"/>
        <v/>
      </c>
      <c r="BC70" s="8" t="str">
        <f>IF($P70="More Info Required",COUNTIFS('[5]2016 Outage History'!$R:$R,BB70,'[5]2016 Outage History'!$I:$I,$C70)/$Q70,"")</f>
        <v/>
      </c>
      <c r="BD70" s="26" t="str">
        <f t="shared" si="22"/>
        <v/>
      </c>
      <c r="BE70" s="8" t="str">
        <f>IF($P70="More Info Required",COUNTIFS('[5]2016 Outage History'!$R:$R,BD70,'[5]2016 Outage History'!$I:$I,$C70)/$Q70,"")</f>
        <v/>
      </c>
      <c r="BF70" s="26" t="str">
        <f t="shared" si="23"/>
        <v/>
      </c>
      <c r="BG70" s="8" t="str">
        <f>IF($P70="More Info Required",COUNTIFS('[5]2016 Outage History'!$R:$R,BF70,'[5]2016 Outage History'!$I:$I,$C70)/$Q70,"")</f>
        <v/>
      </c>
      <c r="BH70" s="26" t="str">
        <f t="shared" si="24"/>
        <v/>
      </c>
      <c r="BI70" s="8" t="str">
        <f>IF($P70="More Info Required",COUNTIFS('[5]2016 Outage History'!$R:$R,BH70,'[5]2016 Outage History'!$I:$I,$C70)/$Q70,"")</f>
        <v/>
      </c>
      <c r="BJ70" s="26" t="str">
        <f t="shared" si="25"/>
        <v/>
      </c>
      <c r="BK70" s="8" t="str">
        <f>IF($P70="More Info Required",COUNTIFS('[5]2016 Outage History'!$R:$R,BJ70,'[5]2016 Outage History'!$I:$I,$C70)/$Q70,"")</f>
        <v/>
      </c>
      <c r="BL70" s="26" t="str">
        <f t="shared" si="26"/>
        <v/>
      </c>
      <c r="BM70" s="8" t="str">
        <f>IF($P70="More Info Required",COUNTIFS('[5]2016 Outage History'!$R:$R,BL70,'[5]2016 Outage History'!$I:$I,$C70)/$Q70,"")</f>
        <v/>
      </c>
      <c r="BN70" s="26" t="str">
        <f t="shared" si="27"/>
        <v/>
      </c>
      <c r="BO70" s="8" t="str">
        <f>IF($P70="More Info Required",COUNTIFS('[5]2016 Outage History'!$R:$R,BN70,'[5]2016 Outage History'!$I:$I,$C70)/$Q70,"")</f>
        <v/>
      </c>
      <c r="BP70" s="26" t="str">
        <f t="shared" si="28"/>
        <v/>
      </c>
      <c r="BQ70" s="8" t="str">
        <f>IF($P70="More Info Required",COUNTIFS('[5]2016 Outage History'!$R:$R,BP70,'[5]2016 Outage History'!$I:$I,$C70)/$Q70,"")</f>
        <v/>
      </c>
      <c r="BR70" s="26" t="str">
        <f t="shared" si="29"/>
        <v/>
      </c>
      <c r="BS70" s="8" t="str">
        <f>IF($P70="More Info Required",COUNTIFS('[5]2016 Outage History'!$R:$R,BR70,'[5]2016 Outage History'!$I:$I,$C70)/$Q70,"")</f>
        <v/>
      </c>
      <c r="BT70" s="26" t="str">
        <f t="shared" si="30"/>
        <v/>
      </c>
      <c r="BU70" s="8" t="str">
        <f>IF($P70="More Info Required",COUNTIFS('[5]2016 Outage History'!$R:$R,BT70,'[5]2016 Outage History'!$I:$I,$C70)/$Q70,"")</f>
        <v/>
      </c>
      <c r="BV70" s="26" t="str">
        <f t="shared" si="31"/>
        <v/>
      </c>
      <c r="BW70" s="8" t="str">
        <f>IF($P70="More Info Required",COUNTIFS('[5]2016 Outage History'!$R:$R,BV70,'[5]2016 Outage History'!$I:$I,$C70)/$Q70,"")</f>
        <v/>
      </c>
      <c r="BX70" s="26" t="str">
        <f t="shared" si="32"/>
        <v/>
      </c>
      <c r="BY70" s="8" t="str">
        <f>IF($P70="More Info Required",COUNTIFS('[5]2016 Outage History'!$R:$R,BX70,'[5]2016 Outage History'!$I:$I,$C70)/$Q70,"")</f>
        <v/>
      </c>
      <c r="BZ70" s="26" t="str">
        <f t="shared" si="33"/>
        <v/>
      </c>
      <c r="CA70" s="8" t="str">
        <f>IF($P70="More Info Required",COUNTIFS('[5]2016 Outage History'!$R:$R,BZ70,'[5]2016 Outage History'!$I:$I,$C70)/$Q70,"")</f>
        <v/>
      </c>
      <c r="CB70" s="26" t="str">
        <f t="shared" si="34"/>
        <v/>
      </c>
      <c r="CC70" s="8" t="str">
        <f>IF($P70="More Info Required",COUNTIFS('[5]2016 Outage History'!$R:$R,CB70,'[5]2016 Outage History'!$I:$I,$C70)/$Q70,"")</f>
        <v/>
      </c>
      <c r="CD70" s="26" t="str">
        <f t="shared" si="35"/>
        <v/>
      </c>
      <c r="CE70" s="8" t="str">
        <f>IF($P70="More Info Required",COUNTIFS('[5]2016 Outage History'!$R:$R,CD70,'[5]2016 Outage History'!$I:$I,$C70)/$Q70,"")</f>
        <v/>
      </c>
      <c r="CF70" s="26" t="str">
        <f t="shared" si="36"/>
        <v/>
      </c>
      <c r="CG70" s="8" t="str">
        <f>IF($P70="More Info Required",COUNTIFS('[5]2016 Outage History'!$R:$R,CF70,'[5]2016 Outage History'!$I:$I,$C70)/$Q70,"")</f>
        <v/>
      </c>
      <c r="CH70" s="26" t="str">
        <f t="shared" si="37"/>
        <v/>
      </c>
      <c r="CI70" s="8" t="str">
        <f>IF($P70="More Info Required",COUNTIFS('[5]2016 Outage History'!$R:$R,CH70,'[5]2016 Outage History'!$I:$I,$C70)/$Q70,"")</f>
        <v/>
      </c>
      <c r="CJ70" s="26" t="str">
        <f t="shared" si="38"/>
        <v/>
      </c>
      <c r="CK70" s="8" t="str">
        <f>IF($P70="More Info Required",COUNTIFS('[5]2016 Outage History'!$R:$R,CJ70,'[5]2016 Outage History'!$I:$I,$C70)/$Q70,"")</f>
        <v/>
      </c>
    </row>
    <row r="71" spans="1:89" ht="15" x14ac:dyDescent="0.25">
      <c r="A71" s="17" t="s">
        <v>168</v>
      </c>
      <c r="B71" s="21">
        <v>3103</v>
      </c>
      <c r="C71" s="14" t="s">
        <v>443</v>
      </c>
      <c r="D71" s="17" t="s">
        <v>170</v>
      </c>
      <c r="E71" s="21">
        <v>31</v>
      </c>
      <c r="F71" s="22">
        <f>'[5]2016 Circuit Detail'!H30</f>
        <v>0</v>
      </c>
      <c r="G71" s="21"/>
      <c r="H71" s="21">
        <f>('[5]2011 Indices'!H62+'[5]2012 Indices'!H62+'[5]2013 Indices'!H62+'[5]2014 Circuit detail'!AS30+'[5]2015 Circuit Detail'!AS30)/5</f>
        <v>0.49124641983124884</v>
      </c>
      <c r="I71" s="10">
        <f>'[5]2016 Circuit Detail'!AS30</f>
        <v>0</v>
      </c>
      <c r="J71" s="17" t="str">
        <f t="shared" si="0"/>
        <v>OK</v>
      </c>
      <c r="K71" s="17">
        <v>5.1539999999999999</v>
      </c>
      <c r="L71" s="23">
        <v>2016</v>
      </c>
      <c r="M71" s="21">
        <f>('[5]2011 Indices'!I62+'[5]2012 Indices'!I62+'[5]2013 Indices'!I62+'[5]2014 Circuit detail'!AQ30+'[5]2015 Circuit Detail'!AQ30)/5</f>
        <v>35.773382775757575</v>
      </c>
      <c r="N71" s="24">
        <f>'[5]2016 Circuit Detail'!AQ30</f>
        <v>0</v>
      </c>
      <c r="O71" s="17" t="str">
        <f t="shared" si="1"/>
        <v>OK</v>
      </c>
      <c r="P71" s="8" t="str">
        <f t="shared" si="2"/>
        <v>Good</v>
      </c>
      <c r="Q71" s="25">
        <f>'[5]2016 Circuit Detail'!AJ30</f>
        <v>0</v>
      </c>
      <c r="R71" s="26" t="str">
        <f t="shared" si="3"/>
        <v/>
      </c>
      <c r="S71" s="8" t="str">
        <f>IF($P71="More Info Required",COUNTIFS('[5]2016 Outage History'!$R:$R,R71,'[5]2016 Outage History'!$I:$I,$C71)/$Q71,"")</f>
        <v/>
      </c>
      <c r="T71" s="26" t="str">
        <f t="shared" si="4"/>
        <v/>
      </c>
      <c r="U71" s="8" t="str">
        <f>IF($P71="More Info Required",COUNTIFS('[5]2016 Outage History'!$R:$R,T71,'[5]2016 Outage History'!$I:$I,$C71)/$Q71,"")</f>
        <v/>
      </c>
      <c r="V71" s="26" t="str">
        <f t="shared" si="5"/>
        <v/>
      </c>
      <c r="W71" s="8" t="str">
        <f>IF($P71="More Info Required",COUNTIFS('[5]2016 Outage History'!$R:$R,V71,'[5]2016 Outage History'!$I:$I,$C71)/$Q71,"")</f>
        <v/>
      </c>
      <c r="X71" s="26" t="str">
        <f t="shared" si="6"/>
        <v/>
      </c>
      <c r="Y71" s="8" t="str">
        <f>IF($P71="More Info Required",COUNTIFS('[5]2016 Outage History'!$R:$R,X71,'[5]2016 Outage History'!$I:$I,$C71)/$Q71,"")</f>
        <v/>
      </c>
      <c r="Z71" s="26" t="str">
        <f t="shared" si="7"/>
        <v/>
      </c>
      <c r="AA71" s="8" t="str">
        <f>IF($P71="More Info Required",COUNTIFS('[5]2016 Outage History'!$R:$R,Z71,'[5]2016 Outage History'!$I:$I,$C71)/$Q71,"")</f>
        <v/>
      </c>
      <c r="AB71" s="26" t="str">
        <f t="shared" si="8"/>
        <v/>
      </c>
      <c r="AC71" s="8" t="str">
        <f>IF($P71="More Info Required",COUNTIFS('[5]2016 Outage History'!$R:$R,AB71,'[5]2016 Outage History'!$I:$I,$C71)/$Q71,"")</f>
        <v/>
      </c>
      <c r="AD71" s="26" t="str">
        <f t="shared" si="9"/>
        <v/>
      </c>
      <c r="AE71" s="8" t="str">
        <f>IF($P71="More Info Required",COUNTIFS('[5]2016 Outage History'!$R:$R,AD71,'[5]2016 Outage History'!$I:$I,$C71)/$Q71,"")</f>
        <v/>
      </c>
      <c r="AF71" s="26" t="str">
        <f t="shared" si="10"/>
        <v/>
      </c>
      <c r="AG71" s="8" t="str">
        <f>IF($P71="More Info Required",COUNTIFS('[5]2016 Outage History'!$R:$R,AF71,'[5]2016 Outage History'!$I:$I,$C71)/$Q71,"")</f>
        <v/>
      </c>
      <c r="AH71" s="26" t="str">
        <f t="shared" si="11"/>
        <v/>
      </c>
      <c r="AI71" s="8" t="str">
        <f>IF($P71="More Info Required",COUNTIFS('[5]2016 Outage History'!$R:$R,AH71,'[5]2016 Outage History'!$I:$I,$C71)/$Q71,"")</f>
        <v/>
      </c>
      <c r="AJ71" s="26" t="str">
        <f t="shared" si="12"/>
        <v/>
      </c>
      <c r="AK71" s="8" t="str">
        <f>IF($P71="More Info Required",COUNTIFS('[5]2016 Outage History'!$R:$R,AJ71,'[5]2016 Outage History'!$I:$I,$C71)/$Q71,"")</f>
        <v/>
      </c>
      <c r="AL71" s="26" t="str">
        <f t="shared" si="13"/>
        <v/>
      </c>
      <c r="AM71" s="8" t="str">
        <f>IF($P71="More Info Required",COUNTIFS('[5]2016 Outage History'!$R:$R,AL71,'[5]2016 Outage History'!$I:$I,$C71)/$Q71,"")</f>
        <v/>
      </c>
      <c r="AN71" s="26" t="str">
        <f t="shared" si="14"/>
        <v/>
      </c>
      <c r="AO71" s="8" t="str">
        <f>IF($P71="More Info Required",COUNTIFS('[5]2016 Outage History'!$R:$R,AN71,'[5]2016 Outage History'!$I:$I,$C71)/$Q71,"")</f>
        <v/>
      </c>
      <c r="AP71" s="26" t="str">
        <f t="shared" si="15"/>
        <v/>
      </c>
      <c r="AQ71" s="8" t="str">
        <f>IF($P71="More Info Required",COUNTIFS('[5]2016 Outage History'!$R:$R,AP71,'[5]2016 Outage History'!$I:$I,$C71)/$Q71,"")</f>
        <v/>
      </c>
      <c r="AR71" s="26" t="str">
        <f t="shared" si="16"/>
        <v/>
      </c>
      <c r="AS71" s="8" t="str">
        <f>IF($P71="More Info Required",COUNTIFS('[5]2016 Outage History'!$R:$R,AR71,'[5]2016 Outage History'!$I:$I,$C71)/$Q71,"")</f>
        <v/>
      </c>
      <c r="AT71" s="26" t="str">
        <f t="shared" si="17"/>
        <v/>
      </c>
      <c r="AU71" s="8" t="str">
        <f>IF($P71="More Info Required",COUNTIFS('[5]2016 Outage History'!$R:$R,AT71,'[5]2016 Outage History'!$I:$I,$C71)/$Q71,"")</f>
        <v/>
      </c>
      <c r="AV71" s="26" t="str">
        <f t="shared" si="18"/>
        <v/>
      </c>
      <c r="AW71" s="8" t="str">
        <f>IF($P71="More Info Required",COUNTIFS('[5]2016 Outage History'!$R:$R,AV71,'[5]2016 Outage History'!$I:$I,$C71)/$Q71,"")</f>
        <v/>
      </c>
      <c r="AX71" s="26" t="str">
        <f t="shared" si="19"/>
        <v/>
      </c>
      <c r="AY71" s="8" t="str">
        <f>IF($P71="More Info Required",COUNTIFS('[5]2016 Outage History'!$R:$R,AX71,'[5]2016 Outage History'!$I:$I,$C71)/$Q71,"")</f>
        <v/>
      </c>
      <c r="AZ71" s="26" t="str">
        <f t="shared" si="20"/>
        <v/>
      </c>
      <c r="BA71" s="8" t="str">
        <f>IF($P71="More Info Required",COUNTIFS('[5]2016 Outage History'!$R:$R,AZ71,'[5]2016 Outage History'!$I:$I,$C71)/$Q71,"")</f>
        <v/>
      </c>
      <c r="BB71" s="26" t="str">
        <f t="shared" si="21"/>
        <v/>
      </c>
      <c r="BC71" s="8" t="str">
        <f>IF($P71="More Info Required",COUNTIFS('[5]2016 Outage History'!$R:$R,BB71,'[5]2016 Outage History'!$I:$I,$C71)/$Q71,"")</f>
        <v/>
      </c>
      <c r="BD71" s="26" t="str">
        <f t="shared" si="22"/>
        <v/>
      </c>
      <c r="BE71" s="8" t="str">
        <f>IF($P71="More Info Required",COUNTIFS('[5]2016 Outage History'!$R:$R,BD71,'[5]2016 Outage History'!$I:$I,$C71)/$Q71,"")</f>
        <v/>
      </c>
      <c r="BF71" s="26" t="str">
        <f t="shared" si="23"/>
        <v/>
      </c>
      <c r="BG71" s="8" t="str">
        <f>IF($P71="More Info Required",COUNTIFS('[5]2016 Outage History'!$R:$R,BF71,'[5]2016 Outage History'!$I:$I,$C71)/$Q71,"")</f>
        <v/>
      </c>
      <c r="BH71" s="26" t="str">
        <f t="shared" si="24"/>
        <v/>
      </c>
      <c r="BI71" s="8" t="str">
        <f>IF($P71="More Info Required",COUNTIFS('[5]2016 Outage History'!$R:$R,BH71,'[5]2016 Outage History'!$I:$I,$C71)/$Q71,"")</f>
        <v/>
      </c>
      <c r="BJ71" s="26" t="str">
        <f t="shared" si="25"/>
        <v/>
      </c>
      <c r="BK71" s="8" t="str">
        <f>IF($P71="More Info Required",COUNTIFS('[5]2016 Outage History'!$R:$R,BJ71,'[5]2016 Outage History'!$I:$I,$C71)/$Q71,"")</f>
        <v/>
      </c>
      <c r="BL71" s="26" t="str">
        <f t="shared" si="26"/>
        <v/>
      </c>
      <c r="BM71" s="8" t="str">
        <f>IF($P71="More Info Required",COUNTIFS('[5]2016 Outage History'!$R:$R,BL71,'[5]2016 Outage History'!$I:$I,$C71)/$Q71,"")</f>
        <v/>
      </c>
      <c r="BN71" s="26" t="str">
        <f t="shared" si="27"/>
        <v/>
      </c>
      <c r="BO71" s="8" t="str">
        <f>IF($P71="More Info Required",COUNTIFS('[5]2016 Outage History'!$R:$R,BN71,'[5]2016 Outage History'!$I:$I,$C71)/$Q71,"")</f>
        <v/>
      </c>
      <c r="BP71" s="26" t="str">
        <f t="shared" si="28"/>
        <v/>
      </c>
      <c r="BQ71" s="8" t="str">
        <f>IF($P71="More Info Required",COUNTIFS('[5]2016 Outage History'!$R:$R,BP71,'[5]2016 Outage History'!$I:$I,$C71)/$Q71,"")</f>
        <v/>
      </c>
      <c r="BR71" s="26" t="str">
        <f t="shared" si="29"/>
        <v/>
      </c>
      <c r="BS71" s="8" t="str">
        <f>IF($P71="More Info Required",COUNTIFS('[5]2016 Outage History'!$R:$R,BR71,'[5]2016 Outage History'!$I:$I,$C71)/$Q71,"")</f>
        <v/>
      </c>
      <c r="BT71" s="26" t="str">
        <f t="shared" si="30"/>
        <v/>
      </c>
      <c r="BU71" s="8" t="str">
        <f>IF($P71="More Info Required",COUNTIFS('[5]2016 Outage History'!$R:$R,BT71,'[5]2016 Outage History'!$I:$I,$C71)/$Q71,"")</f>
        <v/>
      </c>
      <c r="BV71" s="26" t="str">
        <f t="shared" si="31"/>
        <v/>
      </c>
      <c r="BW71" s="8" t="str">
        <f>IF($P71="More Info Required",COUNTIFS('[5]2016 Outage History'!$R:$R,BV71,'[5]2016 Outage History'!$I:$I,$C71)/$Q71,"")</f>
        <v/>
      </c>
      <c r="BX71" s="26" t="str">
        <f t="shared" si="32"/>
        <v/>
      </c>
      <c r="BY71" s="8" t="str">
        <f>IF($P71="More Info Required",COUNTIFS('[5]2016 Outage History'!$R:$R,BX71,'[5]2016 Outage History'!$I:$I,$C71)/$Q71,"")</f>
        <v/>
      </c>
      <c r="BZ71" s="26" t="str">
        <f t="shared" si="33"/>
        <v/>
      </c>
      <c r="CA71" s="8" t="str">
        <f>IF($P71="More Info Required",COUNTIFS('[5]2016 Outage History'!$R:$R,BZ71,'[5]2016 Outage History'!$I:$I,$C71)/$Q71,"")</f>
        <v/>
      </c>
      <c r="CB71" s="26" t="str">
        <f t="shared" si="34"/>
        <v/>
      </c>
      <c r="CC71" s="8" t="str">
        <f>IF($P71="More Info Required",COUNTIFS('[5]2016 Outage History'!$R:$R,CB71,'[5]2016 Outage History'!$I:$I,$C71)/$Q71,"")</f>
        <v/>
      </c>
      <c r="CD71" s="26" t="str">
        <f t="shared" si="35"/>
        <v/>
      </c>
      <c r="CE71" s="8" t="str">
        <f>IF($P71="More Info Required",COUNTIFS('[5]2016 Outage History'!$R:$R,CD71,'[5]2016 Outage History'!$I:$I,$C71)/$Q71,"")</f>
        <v/>
      </c>
      <c r="CF71" s="26" t="str">
        <f t="shared" si="36"/>
        <v/>
      </c>
      <c r="CG71" s="8" t="str">
        <f>IF($P71="More Info Required",COUNTIFS('[5]2016 Outage History'!$R:$R,CF71,'[5]2016 Outage History'!$I:$I,$C71)/$Q71,"")</f>
        <v/>
      </c>
      <c r="CH71" s="26" t="str">
        <f t="shared" si="37"/>
        <v/>
      </c>
      <c r="CI71" s="8" t="str">
        <f>IF($P71="More Info Required",COUNTIFS('[5]2016 Outage History'!$R:$R,CH71,'[5]2016 Outage History'!$I:$I,$C71)/$Q71,"")</f>
        <v/>
      </c>
      <c r="CJ71" s="26" t="str">
        <f t="shared" si="38"/>
        <v/>
      </c>
      <c r="CK71" s="8" t="str">
        <f>IF($P71="More Info Required",COUNTIFS('[5]2016 Outage History'!$R:$R,CJ71,'[5]2016 Outage History'!$I:$I,$C71)/$Q71,"")</f>
        <v/>
      </c>
    </row>
    <row r="72" spans="1:89" ht="15" x14ac:dyDescent="0.25">
      <c r="A72" s="17" t="s">
        <v>170</v>
      </c>
      <c r="B72" s="21">
        <v>3104</v>
      </c>
      <c r="C72" s="14" t="s">
        <v>444</v>
      </c>
      <c r="D72" s="17" t="s">
        <v>170</v>
      </c>
      <c r="E72" s="21">
        <v>31</v>
      </c>
      <c r="F72" s="22">
        <f>'[5]2016 Circuit Detail'!H31</f>
        <v>1014.80601</v>
      </c>
      <c r="G72" s="21"/>
      <c r="H72" s="21">
        <f>('[5]2011 Indices'!H63+'[5]2012 Indices'!H63+'[5]2013 Indices'!H63+'[5]2014 Circuit detail'!AS31+'[5]2015 Circuit Detail'!AS31)/5</f>
        <v>1.6656854486891883</v>
      </c>
      <c r="I72" s="10">
        <f>'[5]2016 Circuit Detail'!AS31</f>
        <v>1.5648310951568001</v>
      </c>
      <c r="J72" s="17" t="str">
        <f t="shared" si="0"/>
        <v>OK</v>
      </c>
      <c r="K72" s="17">
        <v>62.267000000000003</v>
      </c>
      <c r="L72" s="23">
        <v>2016</v>
      </c>
      <c r="M72" s="21">
        <f>('[5]2011 Indices'!I63+'[5]2012 Indices'!I63+'[5]2013 Indices'!I63+'[5]2014 Circuit detail'!AQ31+'[5]2015 Circuit Detail'!AQ31)/5</f>
        <v>120.00259629069292</v>
      </c>
      <c r="N72" s="24">
        <f>'[5]2016 Circuit Detail'!AQ31</f>
        <v>88.020763000000002</v>
      </c>
      <c r="O72" s="17" t="str">
        <f t="shared" si="1"/>
        <v>OK</v>
      </c>
      <c r="P72" s="8" t="str">
        <f t="shared" si="2"/>
        <v>Good</v>
      </c>
      <c r="Q72" s="25">
        <f>'[5]2016 Circuit Detail'!AJ31</f>
        <v>46</v>
      </c>
      <c r="R72" s="26" t="str">
        <f t="shared" si="3"/>
        <v/>
      </c>
      <c r="S72" s="8" t="str">
        <f>IF($P72="More Info Required",COUNTIFS('[5]2016 Outage History'!$R:$R,R72,'[5]2016 Outage History'!$I:$I,$C72)/$Q72,"")</f>
        <v/>
      </c>
      <c r="T72" s="26" t="str">
        <f t="shared" si="4"/>
        <v/>
      </c>
      <c r="U72" s="8" t="str">
        <f>IF($P72="More Info Required",COUNTIFS('[5]2016 Outage History'!$R:$R,T72,'[5]2016 Outage History'!$I:$I,$C72)/$Q72,"")</f>
        <v/>
      </c>
      <c r="V72" s="26" t="str">
        <f t="shared" si="5"/>
        <v/>
      </c>
      <c r="W72" s="8" t="str">
        <f>IF($P72="More Info Required",COUNTIFS('[5]2016 Outage History'!$R:$R,V72,'[5]2016 Outage History'!$I:$I,$C72)/$Q72,"")</f>
        <v/>
      </c>
      <c r="X72" s="26" t="str">
        <f t="shared" si="6"/>
        <v/>
      </c>
      <c r="Y72" s="8" t="str">
        <f>IF($P72="More Info Required",COUNTIFS('[5]2016 Outage History'!$R:$R,X72,'[5]2016 Outage History'!$I:$I,$C72)/$Q72,"")</f>
        <v/>
      </c>
      <c r="Z72" s="26" t="str">
        <f t="shared" si="7"/>
        <v/>
      </c>
      <c r="AA72" s="8" t="str">
        <f>IF($P72="More Info Required",COUNTIFS('[5]2016 Outage History'!$R:$R,Z72,'[5]2016 Outage History'!$I:$I,$C72)/$Q72,"")</f>
        <v/>
      </c>
      <c r="AB72" s="26" t="str">
        <f t="shared" si="8"/>
        <v/>
      </c>
      <c r="AC72" s="8" t="str">
        <f>IF($P72="More Info Required",COUNTIFS('[5]2016 Outage History'!$R:$R,AB72,'[5]2016 Outage History'!$I:$I,$C72)/$Q72,"")</f>
        <v/>
      </c>
      <c r="AD72" s="26" t="str">
        <f t="shared" si="9"/>
        <v/>
      </c>
      <c r="AE72" s="8" t="str">
        <f>IF($P72="More Info Required",COUNTIFS('[5]2016 Outage History'!$R:$R,AD72,'[5]2016 Outage History'!$I:$I,$C72)/$Q72,"")</f>
        <v/>
      </c>
      <c r="AF72" s="26" t="str">
        <f t="shared" si="10"/>
        <v/>
      </c>
      <c r="AG72" s="8" t="str">
        <f>IF($P72="More Info Required",COUNTIFS('[5]2016 Outage History'!$R:$R,AF72,'[5]2016 Outage History'!$I:$I,$C72)/$Q72,"")</f>
        <v/>
      </c>
      <c r="AH72" s="26" t="str">
        <f t="shared" si="11"/>
        <v/>
      </c>
      <c r="AI72" s="8" t="str">
        <f>IF($P72="More Info Required",COUNTIFS('[5]2016 Outage History'!$R:$R,AH72,'[5]2016 Outage History'!$I:$I,$C72)/$Q72,"")</f>
        <v/>
      </c>
      <c r="AJ72" s="26" t="str">
        <f t="shared" si="12"/>
        <v/>
      </c>
      <c r="AK72" s="8" t="str">
        <f>IF($P72="More Info Required",COUNTIFS('[5]2016 Outage History'!$R:$R,AJ72,'[5]2016 Outage History'!$I:$I,$C72)/$Q72,"")</f>
        <v/>
      </c>
      <c r="AL72" s="26" t="str">
        <f t="shared" si="13"/>
        <v/>
      </c>
      <c r="AM72" s="8" t="str">
        <f>IF($P72="More Info Required",COUNTIFS('[5]2016 Outage History'!$R:$R,AL72,'[5]2016 Outage History'!$I:$I,$C72)/$Q72,"")</f>
        <v/>
      </c>
      <c r="AN72" s="26" t="str">
        <f t="shared" si="14"/>
        <v/>
      </c>
      <c r="AO72" s="8" t="str">
        <f>IF($P72="More Info Required",COUNTIFS('[5]2016 Outage History'!$R:$R,AN72,'[5]2016 Outage History'!$I:$I,$C72)/$Q72,"")</f>
        <v/>
      </c>
      <c r="AP72" s="26" t="str">
        <f t="shared" si="15"/>
        <v/>
      </c>
      <c r="AQ72" s="8" t="str">
        <f>IF($P72="More Info Required",COUNTIFS('[5]2016 Outage History'!$R:$R,AP72,'[5]2016 Outage History'!$I:$I,$C72)/$Q72,"")</f>
        <v/>
      </c>
      <c r="AR72" s="26" t="str">
        <f t="shared" si="16"/>
        <v/>
      </c>
      <c r="AS72" s="8" t="str">
        <f>IF($P72="More Info Required",COUNTIFS('[5]2016 Outage History'!$R:$R,AR72,'[5]2016 Outage History'!$I:$I,$C72)/$Q72,"")</f>
        <v/>
      </c>
      <c r="AT72" s="26" t="str">
        <f t="shared" si="17"/>
        <v/>
      </c>
      <c r="AU72" s="8" t="str">
        <f>IF($P72="More Info Required",COUNTIFS('[5]2016 Outage History'!$R:$R,AT72,'[5]2016 Outage History'!$I:$I,$C72)/$Q72,"")</f>
        <v/>
      </c>
      <c r="AV72" s="26" t="str">
        <f t="shared" si="18"/>
        <v/>
      </c>
      <c r="AW72" s="8" t="str">
        <f>IF($P72="More Info Required",COUNTIFS('[5]2016 Outage History'!$R:$R,AV72,'[5]2016 Outage History'!$I:$I,$C72)/$Q72,"")</f>
        <v/>
      </c>
      <c r="AX72" s="26" t="str">
        <f t="shared" si="19"/>
        <v/>
      </c>
      <c r="AY72" s="8" t="str">
        <f>IF($P72="More Info Required",COUNTIFS('[5]2016 Outage History'!$R:$R,AX72,'[5]2016 Outage History'!$I:$I,$C72)/$Q72,"")</f>
        <v/>
      </c>
      <c r="AZ72" s="26" t="str">
        <f t="shared" si="20"/>
        <v/>
      </c>
      <c r="BA72" s="8" t="str">
        <f>IF($P72="More Info Required",COUNTIFS('[5]2016 Outage History'!$R:$R,AZ72,'[5]2016 Outage History'!$I:$I,$C72)/$Q72,"")</f>
        <v/>
      </c>
      <c r="BB72" s="26" t="str">
        <f t="shared" si="21"/>
        <v/>
      </c>
      <c r="BC72" s="8" t="str">
        <f>IF($P72="More Info Required",COUNTIFS('[5]2016 Outage History'!$R:$R,BB72,'[5]2016 Outage History'!$I:$I,$C72)/$Q72,"")</f>
        <v/>
      </c>
      <c r="BD72" s="26" t="str">
        <f t="shared" si="22"/>
        <v/>
      </c>
      <c r="BE72" s="8" t="str">
        <f>IF($P72="More Info Required",COUNTIFS('[5]2016 Outage History'!$R:$R,BD72,'[5]2016 Outage History'!$I:$I,$C72)/$Q72,"")</f>
        <v/>
      </c>
      <c r="BF72" s="26" t="str">
        <f t="shared" si="23"/>
        <v/>
      </c>
      <c r="BG72" s="8" t="str">
        <f>IF($P72="More Info Required",COUNTIFS('[5]2016 Outage History'!$R:$R,BF72,'[5]2016 Outage History'!$I:$I,$C72)/$Q72,"")</f>
        <v/>
      </c>
      <c r="BH72" s="26" t="str">
        <f t="shared" si="24"/>
        <v/>
      </c>
      <c r="BI72" s="8" t="str">
        <f>IF($P72="More Info Required",COUNTIFS('[5]2016 Outage History'!$R:$R,BH72,'[5]2016 Outage History'!$I:$I,$C72)/$Q72,"")</f>
        <v/>
      </c>
      <c r="BJ72" s="26" t="str">
        <f t="shared" si="25"/>
        <v/>
      </c>
      <c r="BK72" s="8" t="str">
        <f>IF($P72="More Info Required",COUNTIFS('[5]2016 Outage History'!$R:$R,BJ72,'[5]2016 Outage History'!$I:$I,$C72)/$Q72,"")</f>
        <v/>
      </c>
      <c r="BL72" s="26" t="str">
        <f t="shared" si="26"/>
        <v/>
      </c>
      <c r="BM72" s="8" t="str">
        <f>IF($P72="More Info Required",COUNTIFS('[5]2016 Outage History'!$R:$R,BL72,'[5]2016 Outage History'!$I:$I,$C72)/$Q72,"")</f>
        <v/>
      </c>
      <c r="BN72" s="26" t="str">
        <f t="shared" si="27"/>
        <v/>
      </c>
      <c r="BO72" s="8" t="str">
        <f>IF($P72="More Info Required",COUNTIFS('[5]2016 Outage History'!$R:$R,BN72,'[5]2016 Outage History'!$I:$I,$C72)/$Q72,"")</f>
        <v/>
      </c>
      <c r="BP72" s="26" t="str">
        <f t="shared" si="28"/>
        <v/>
      </c>
      <c r="BQ72" s="8" t="str">
        <f>IF($P72="More Info Required",COUNTIFS('[5]2016 Outage History'!$R:$R,BP72,'[5]2016 Outage History'!$I:$I,$C72)/$Q72,"")</f>
        <v/>
      </c>
      <c r="BR72" s="26" t="str">
        <f t="shared" si="29"/>
        <v/>
      </c>
      <c r="BS72" s="8" t="str">
        <f>IF($P72="More Info Required",COUNTIFS('[5]2016 Outage History'!$R:$R,BR72,'[5]2016 Outage History'!$I:$I,$C72)/$Q72,"")</f>
        <v/>
      </c>
      <c r="BT72" s="26" t="str">
        <f t="shared" si="30"/>
        <v/>
      </c>
      <c r="BU72" s="8" t="str">
        <f>IF($P72="More Info Required",COUNTIFS('[5]2016 Outage History'!$R:$R,BT72,'[5]2016 Outage History'!$I:$I,$C72)/$Q72,"")</f>
        <v/>
      </c>
      <c r="BV72" s="26" t="str">
        <f t="shared" si="31"/>
        <v/>
      </c>
      <c r="BW72" s="8" t="str">
        <f>IF($P72="More Info Required",COUNTIFS('[5]2016 Outage History'!$R:$R,BV72,'[5]2016 Outage History'!$I:$I,$C72)/$Q72,"")</f>
        <v/>
      </c>
      <c r="BX72" s="26" t="str">
        <f t="shared" si="32"/>
        <v/>
      </c>
      <c r="BY72" s="8" t="str">
        <f>IF($P72="More Info Required",COUNTIFS('[5]2016 Outage History'!$R:$R,BX72,'[5]2016 Outage History'!$I:$I,$C72)/$Q72,"")</f>
        <v/>
      </c>
      <c r="BZ72" s="26" t="str">
        <f t="shared" si="33"/>
        <v/>
      </c>
      <c r="CA72" s="8" t="str">
        <f>IF($P72="More Info Required",COUNTIFS('[5]2016 Outage History'!$R:$R,BZ72,'[5]2016 Outage History'!$I:$I,$C72)/$Q72,"")</f>
        <v/>
      </c>
      <c r="CB72" s="26" t="str">
        <f t="shared" si="34"/>
        <v/>
      </c>
      <c r="CC72" s="8" t="str">
        <f>IF($P72="More Info Required",COUNTIFS('[5]2016 Outage History'!$R:$R,CB72,'[5]2016 Outage History'!$I:$I,$C72)/$Q72,"")</f>
        <v/>
      </c>
      <c r="CD72" s="26" t="str">
        <f t="shared" si="35"/>
        <v/>
      </c>
      <c r="CE72" s="8" t="str">
        <f>IF($P72="More Info Required",COUNTIFS('[5]2016 Outage History'!$R:$R,CD72,'[5]2016 Outage History'!$I:$I,$C72)/$Q72,"")</f>
        <v/>
      </c>
      <c r="CF72" s="26" t="str">
        <f t="shared" si="36"/>
        <v/>
      </c>
      <c r="CG72" s="8" t="str">
        <f>IF($P72="More Info Required",COUNTIFS('[5]2016 Outage History'!$R:$R,CF72,'[5]2016 Outage History'!$I:$I,$C72)/$Q72,"")</f>
        <v/>
      </c>
      <c r="CH72" s="26" t="str">
        <f t="shared" si="37"/>
        <v/>
      </c>
      <c r="CI72" s="8" t="str">
        <f>IF($P72="More Info Required",COUNTIFS('[5]2016 Outage History'!$R:$R,CH72,'[5]2016 Outage History'!$I:$I,$C72)/$Q72,"")</f>
        <v/>
      </c>
      <c r="CJ72" s="26" t="str">
        <f t="shared" si="38"/>
        <v/>
      </c>
      <c r="CK72" s="8" t="str">
        <f>IF($P72="More Info Required",COUNTIFS('[5]2016 Outage History'!$R:$R,CJ72,'[5]2016 Outage History'!$I:$I,$C72)/$Q72,"")</f>
        <v/>
      </c>
    </row>
    <row r="73" spans="1:89" ht="15" x14ac:dyDescent="0.25">
      <c r="A73" s="17" t="s">
        <v>46</v>
      </c>
      <c r="B73" s="21">
        <v>3201</v>
      </c>
      <c r="C73" s="14" t="s">
        <v>445</v>
      </c>
      <c r="D73" s="17" t="s">
        <v>46</v>
      </c>
      <c r="E73" s="21">
        <v>32</v>
      </c>
      <c r="F73" s="22">
        <f>'[5]2016 Circuit Detail'!H32</f>
        <v>391.47540900000001</v>
      </c>
      <c r="G73" s="21"/>
      <c r="H73" s="21">
        <f>('[5]2011 Indices'!H64+'[5]2012 Indices'!H64+'[5]2013 Indices'!H64+'[5]2014 Circuit detail'!AS32+'[5]2015 Circuit Detail'!AS32)/5</f>
        <v>2.8961237006916845</v>
      </c>
      <c r="I73" s="10">
        <f>'[5]2016 Circuit Detail'!AS32</f>
        <v>1.0575376907007701</v>
      </c>
      <c r="J73" s="17" t="str">
        <f t="shared" si="0"/>
        <v>OK</v>
      </c>
      <c r="K73" s="17">
        <v>29.715</v>
      </c>
      <c r="L73" s="23">
        <v>2014</v>
      </c>
      <c r="M73" s="21">
        <f>('[5]2011 Indices'!I64+'[5]2012 Indices'!I64+'[5]2013 Indices'!I64+'[5]2014 Circuit detail'!AQ32+'[5]2015 Circuit Detail'!AQ32)/5</f>
        <v>359.58234569562808</v>
      </c>
      <c r="N73" s="24">
        <f>'[5]2016 Circuit Detail'!AQ32</f>
        <v>58.427680000000002</v>
      </c>
      <c r="O73" s="17" t="str">
        <f t="shared" si="1"/>
        <v>OK</v>
      </c>
      <c r="P73" s="8" t="str">
        <f t="shared" si="2"/>
        <v>Good</v>
      </c>
      <c r="Q73" s="25">
        <f>'[5]2016 Circuit Detail'!AJ32</f>
        <v>9</v>
      </c>
      <c r="R73" s="26" t="str">
        <f t="shared" si="3"/>
        <v/>
      </c>
      <c r="S73" s="8" t="str">
        <f>IF($P73="More Info Required",COUNTIFS('[5]2016 Outage History'!$R:$R,R73,'[5]2016 Outage History'!$I:$I,$C73)/$Q73,"")</f>
        <v/>
      </c>
      <c r="T73" s="26" t="str">
        <f t="shared" si="4"/>
        <v/>
      </c>
      <c r="U73" s="8" t="str">
        <f>IF($P73="More Info Required",COUNTIFS('[5]2016 Outage History'!$R:$R,T73,'[5]2016 Outage History'!$I:$I,$C73)/$Q73,"")</f>
        <v/>
      </c>
      <c r="V73" s="26" t="str">
        <f t="shared" si="5"/>
        <v/>
      </c>
      <c r="W73" s="8" t="str">
        <f>IF($P73="More Info Required",COUNTIFS('[5]2016 Outage History'!$R:$R,V73,'[5]2016 Outage History'!$I:$I,$C73)/$Q73,"")</f>
        <v/>
      </c>
      <c r="X73" s="26" t="str">
        <f t="shared" si="6"/>
        <v/>
      </c>
      <c r="Y73" s="8" t="str">
        <f>IF($P73="More Info Required",COUNTIFS('[5]2016 Outage History'!$R:$R,X73,'[5]2016 Outage History'!$I:$I,$C73)/$Q73,"")</f>
        <v/>
      </c>
      <c r="Z73" s="26" t="str">
        <f t="shared" si="7"/>
        <v/>
      </c>
      <c r="AA73" s="8" t="str">
        <f>IF($P73="More Info Required",COUNTIFS('[5]2016 Outage History'!$R:$R,Z73,'[5]2016 Outage History'!$I:$I,$C73)/$Q73,"")</f>
        <v/>
      </c>
      <c r="AB73" s="26" t="str">
        <f t="shared" si="8"/>
        <v/>
      </c>
      <c r="AC73" s="8" t="str">
        <f>IF($P73="More Info Required",COUNTIFS('[5]2016 Outage History'!$R:$R,AB73,'[5]2016 Outage History'!$I:$I,$C73)/$Q73,"")</f>
        <v/>
      </c>
      <c r="AD73" s="26" t="str">
        <f t="shared" si="9"/>
        <v/>
      </c>
      <c r="AE73" s="8" t="str">
        <f>IF($P73="More Info Required",COUNTIFS('[5]2016 Outage History'!$R:$R,AD73,'[5]2016 Outage History'!$I:$I,$C73)/$Q73,"")</f>
        <v/>
      </c>
      <c r="AF73" s="26" t="str">
        <f t="shared" si="10"/>
        <v/>
      </c>
      <c r="AG73" s="8" t="str">
        <f>IF($P73="More Info Required",COUNTIFS('[5]2016 Outage History'!$R:$R,AF73,'[5]2016 Outage History'!$I:$I,$C73)/$Q73,"")</f>
        <v/>
      </c>
      <c r="AH73" s="26" t="str">
        <f t="shared" si="11"/>
        <v/>
      </c>
      <c r="AI73" s="8" t="str">
        <f>IF($P73="More Info Required",COUNTIFS('[5]2016 Outage History'!$R:$R,AH73,'[5]2016 Outage History'!$I:$I,$C73)/$Q73,"")</f>
        <v/>
      </c>
      <c r="AJ73" s="26" t="str">
        <f t="shared" si="12"/>
        <v/>
      </c>
      <c r="AK73" s="8" t="str">
        <f>IF($P73="More Info Required",COUNTIFS('[5]2016 Outage History'!$R:$R,AJ73,'[5]2016 Outage History'!$I:$I,$C73)/$Q73,"")</f>
        <v/>
      </c>
      <c r="AL73" s="26" t="str">
        <f t="shared" si="13"/>
        <v/>
      </c>
      <c r="AM73" s="8" t="str">
        <f>IF($P73="More Info Required",COUNTIFS('[5]2016 Outage History'!$R:$R,AL73,'[5]2016 Outage History'!$I:$I,$C73)/$Q73,"")</f>
        <v/>
      </c>
      <c r="AN73" s="26" t="str">
        <f t="shared" si="14"/>
        <v/>
      </c>
      <c r="AO73" s="8" t="str">
        <f>IF($P73="More Info Required",COUNTIFS('[5]2016 Outage History'!$R:$R,AN73,'[5]2016 Outage History'!$I:$I,$C73)/$Q73,"")</f>
        <v/>
      </c>
      <c r="AP73" s="26" t="str">
        <f t="shared" si="15"/>
        <v/>
      </c>
      <c r="AQ73" s="8" t="str">
        <f>IF($P73="More Info Required",COUNTIFS('[5]2016 Outage History'!$R:$R,AP73,'[5]2016 Outage History'!$I:$I,$C73)/$Q73,"")</f>
        <v/>
      </c>
      <c r="AR73" s="26" t="str">
        <f t="shared" si="16"/>
        <v/>
      </c>
      <c r="AS73" s="8" t="str">
        <f>IF($P73="More Info Required",COUNTIFS('[5]2016 Outage History'!$R:$R,AR73,'[5]2016 Outage History'!$I:$I,$C73)/$Q73,"")</f>
        <v/>
      </c>
      <c r="AT73" s="26" t="str">
        <f t="shared" si="17"/>
        <v/>
      </c>
      <c r="AU73" s="8" t="str">
        <f>IF($P73="More Info Required",COUNTIFS('[5]2016 Outage History'!$R:$R,AT73,'[5]2016 Outage History'!$I:$I,$C73)/$Q73,"")</f>
        <v/>
      </c>
      <c r="AV73" s="26" t="str">
        <f t="shared" si="18"/>
        <v/>
      </c>
      <c r="AW73" s="8" t="str">
        <f>IF($P73="More Info Required",COUNTIFS('[5]2016 Outage History'!$R:$R,AV73,'[5]2016 Outage History'!$I:$I,$C73)/$Q73,"")</f>
        <v/>
      </c>
      <c r="AX73" s="26" t="str">
        <f t="shared" si="19"/>
        <v/>
      </c>
      <c r="AY73" s="8" t="str">
        <f>IF($P73="More Info Required",COUNTIFS('[5]2016 Outage History'!$R:$R,AX73,'[5]2016 Outage History'!$I:$I,$C73)/$Q73,"")</f>
        <v/>
      </c>
      <c r="AZ73" s="26" t="str">
        <f t="shared" si="20"/>
        <v/>
      </c>
      <c r="BA73" s="8" t="str">
        <f>IF($P73="More Info Required",COUNTIFS('[5]2016 Outage History'!$R:$R,AZ73,'[5]2016 Outage History'!$I:$I,$C73)/$Q73,"")</f>
        <v/>
      </c>
      <c r="BB73" s="26" t="str">
        <f t="shared" si="21"/>
        <v/>
      </c>
      <c r="BC73" s="8" t="str">
        <f>IF($P73="More Info Required",COUNTIFS('[5]2016 Outage History'!$R:$R,BB73,'[5]2016 Outage History'!$I:$I,$C73)/$Q73,"")</f>
        <v/>
      </c>
      <c r="BD73" s="26" t="str">
        <f t="shared" si="22"/>
        <v/>
      </c>
      <c r="BE73" s="8" t="str">
        <f>IF($P73="More Info Required",COUNTIFS('[5]2016 Outage History'!$R:$R,BD73,'[5]2016 Outage History'!$I:$I,$C73)/$Q73,"")</f>
        <v/>
      </c>
      <c r="BF73" s="26" t="str">
        <f t="shared" si="23"/>
        <v/>
      </c>
      <c r="BG73" s="8" t="str">
        <f>IF($P73="More Info Required",COUNTIFS('[5]2016 Outage History'!$R:$R,BF73,'[5]2016 Outage History'!$I:$I,$C73)/$Q73,"")</f>
        <v/>
      </c>
      <c r="BH73" s="26" t="str">
        <f t="shared" si="24"/>
        <v/>
      </c>
      <c r="BI73" s="8" t="str">
        <f>IF($P73="More Info Required",COUNTIFS('[5]2016 Outage History'!$R:$R,BH73,'[5]2016 Outage History'!$I:$I,$C73)/$Q73,"")</f>
        <v/>
      </c>
      <c r="BJ73" s="26" t="str">
        <f t="shared" si="25"/>
        <v/>
      </c>
      <c r="BK73" s="8" t="str">
        <f>IF($P73="More Info Required",COUNTIFS('[5]2016 Outage History'!$R:$R,BJ73,'[5]2016 Outage History'!$I:$I,$C73)/$Q73,"")</f>
        <v/>
      </c>
      <c r="BL73" s="26" t="str">
        <f t="shared" si="26"/>
        <v/>
      </c>
      <c r="BM73" s="8" t="str">
        <f>IF($P73="More Info Required",COUNTIFS('[5]2016 Outage History'!$R:$R,BL73,'[5]2016 Outage History'!$I:$I,$C73)/$Q73,"")</f>
        <v/>
      </c>
      <c r="BN73" s="26" t="str">
        <f t="shared" si="27"/>
        <v/>
      </c>
      <c r="BO73" s="8" t="str">
        <f>IF($P73="More Info Required",COUNTIFS('[5]2016 Outage History'!$R:$R,BN73,'[5]2016 Outage History'!$I:$I,$C73)/$Q73,"")</f>
        <v/>
      </c>
      <c r="BP73" s="26" t="str">
        <f t="shared" si="28"/>
        <v/>
      </c>
      <c r="BQ73" s="8" t="str">
        <f>IF($P73="More Info Required",COUNTIFS('[5]2016 Outage History'!$R:$R,BP73,'[5]2016 Outage History'!$I:$I,$C73)/$Q73,"")</f>
        <v/>
      </c>
      <c r="BR73" s="26" t="str">
        <f t="shared" si="29"/>
        <v/>
      </c>
      <c r="BS73" s="8" t="str">
        <f>IF($P73="More Info Required",COUNTIFS('[5]2016 Outage History'!$R:$R,BR73,'[5]2016 Outage History'!$I:$I,$C73)/$Q73,"")</f>
        <v/>
      </c>
      <c r="BT73" s="26" t="str">
        <f t="shared" si="30"/>
        <v/>
      </c>
      <c r="BU73" s="8" t="str">
        <f>IF($P73="More Info Required",COUNTIFS('[5]2016 Outage History'!$R:$R,BT73,'[5]2016 Outage History'!$I:$I,$C73)/$Q73,"")</f>
        <v/>
      </c>
      <c r="BV73" s="26" t="str">
        <f t="shared" si="31"/>
        <v/>
      </c>
      <c r="BW73" s="8" t="str">
        <f>IF($P73="More Info Required",COUNTIFS('[5]2016 Outage History'!$R:$R,BV73,'[5]2016 Outage History'!$I:$I,$C73)/$Q73,"")</f>
        <v/>
      </c>
      <c r="BX73" s="26" t="str">
        <f t="shared" si="32"/>
        <v/>
      </c>
      <c r="BY73" s="8" t="str">
        <f>IF($P73="More Info Required",COUNTIFS('[5]2016 Outage History'!$R:$R,BX73,'[5]2016 Outage History'!$I:$I,$C73)/$Q73,"")</f>
        <v/>
      </c>
      <c r="BZ73" s="26" t="str">
        <f t="shared" si="33"/>
        <v/>
      </c>
      <c r="CA73" s="8" t="str">
        <f>IF($P73="More Info Required",COUNTIFS('[5]2016 Outage History'!$R:$R,BZ73,'[5]2016 Outage History'!$I:$I,$C73)/$Q73,"")</f>
        <v/>
      </c>
      <c r="CB73" s="26" t="str">
        <f t="shared" si="34"/>
        <v/>
      </c>
      <c r="CC73" s="8" t="str">
        <f>IF($P73="More Info Required",COUNTIFS('[5]2016 Outage History'!$R:$R,CB73,'[5]2016 Outage History'!$I:$I,$C73)/$Q73,"")</f>
        <v/>
      </c>
      <c r="CD73" s="26" t="str">
        <f t="shared" si="35"/>
        <v/>
      </c>
      <c r="CE73" s="8" t="str">
        <f>IF($P73="More Info Required",COUNTIFS('[5]2016 Outage History'!$R:$R,CD73,'[5]2016 Outage History'!$I:$I,$C73)/$Q73,"")</f>
        <v/>
      </c>
      <c r="CF73" s="26" t="str">
        <f t="shared" si="36"/>
        <v/>
      </c>
      <c r="CG73" s="8" t="str">
        <f>IF($P73="More Info Required",COUNTIFS('[5]2016 Outage History'!$R:$R,CF73,'[5]2016 Outage History'!$I:$I,$C73)/$Q73,"")</f>
        <v/>
      </c>
      <c r="CH73" s="26" t="str">
        <f t="shared" si="37"/>
        <v/>
      </c>
      <c r="CI73" s="8" t="str">
        <f>IF($P73="More Info Required",COUNTIFS('[5]2016 Outage History'!$R:$R,CH73,'[5]2016 Outage History'!$I:$I,$C73)/$Q73,"")</f>
        <v/>
      </c>
      <c r="CJ73" s="26" t="str">
        <f t="shared" si="38"/>
        <v/>
      </c>
      <c r="CK73" s="8" t="str">
        <f>IF($P73="More Info Required",COUNTIFS('[5]2016 Outage History'!$R:$R,CJ73,'[5]2016 Outage History'!$I:$I,$C73)/$Q73,"")</f>
        <v/>
      </c>
    </row>
    <row r="74" spans="1:89" ht="15" x14ac:dyDescent="0.25">
      <c r="A74" s="17" t="s">
        <v>240</v>
      </c>
      <c r="B74" s="21">
        <v>3202</v>
      </c>
      <c r="C74" s="14" t="s">
        <v>446</v>
      </c>
      <c r="D74" s="17" t="s">
        <v>46</v>
      </c>
      <c r="E74" s="21">
        <v>32</v>
      </c>
      <c r="F74" s="22">
        <f>'[5]2016 Circuit Detail'!H33</f>
        <v>543.40437099999997</v>
      </c>
      <c r="G74" s="21"/>
      <c r="H74" s="21">
        <f>('[5]2011 Indices'!H65+'[5]2012 Indices'!H65+'[5]2013 Indices'!H65+'[5]2014 Circuit detail'!AS33+'[5]2015 Circuit Detail'!AS33)/5</f>
        <v>3.9994805692203927</v>
      </c>
      <c r="I74" s="10">
        <f>'[5]2016 Circuit Detail'!AS33</f>
        <v>1.24400913219743</v>
      </c>
      <c r="J74" s="17" t="str">
        <f t="shared" si="0"/>
        <v>OK</v>
      </c>
      <c r="K74" s="17">
        <v>108.76300000000001</v>
      </c>
      <c r="L74" s="23">
        <v>2014</v>
      </c>
      <c r="M74" s="21">
        <f>('[5]2011 Indices'!I65+'[5]2012 Indices'!I65+'[5]2013 Indices'!I65+'[5]2014 Circuit detail'!AQ33+'[5]2015 Circuit Detail'!AQ33)/5</f>
        <v>505.67220180242839</v>
      </c>
      <c r="N74" s="24">
        <f>'[5]2016 Circuit Detail'!AQ33</f>
        <v>108.333688</v>
      </c>
      <c r="O74" s="17" t="str">
        <f t="shared" si="1"/>
        <v>OK</v>
      </c>
      <c r="P74" s="8" t="str">
        <f t="shared" si="2"/>
        <v>Good</v>
      </c>
      <c r="Q74" s="25">
        <f>'[5]2016 Circuit Detail'!AJ33</f>
        <v>29</v>
      </c>
      <c r="R74" s="26" t="str">
        <f t="shared" si="3"/>
        <v/>
      </c>
      <c r="S74" s="8" t="str">
        <f>IF($P74="More Info Required",COUNTIFS('[5]2016 Outage History'!$R:$R,R74,'[5]2016 Outage History'!$I:$I,$C74)/$Q74,"")</f>
        <v/>
      </c>
      <c r="T74" s="26" t="str">
        <f t="shared" si="4"/>
        <v/>
      </c>
      <c r="U74" s="8" t="str">
        <f>IF($P74="More Info Required",COUNTIFS('[5]2016 Outage History'!$R:$R,T74,'[5]2016 Outage History'!$I:$I,$C74)/$Q74,"")</f>
        <v/>
      </c>
      <c r="V74" s="26" t="str">
        <f t="shared" si="5"/>
        <v/>
      </c>
      <c r="W74" s="8" t="str">
        <f>IF($P74="More Info Required",COUNTIFS('[5]2016 Outage History'!$R:$R,V74,'[5]2016 Outage History'!$I:$I,$C74)/$Q74,"")</f>
        <v/>
      </c>
      <c r="X74" s="26" t="str">
        <f t="shared" si="6"/>
        <v/>
      </c>
      <c r="Y74" s="8" t="str">
        <f>IF($P74="More Info Required",COUNTIFS('[5]2016 Outage History'!$R:$R,X74,'[5]2016 Outage History'!$I:$I,$C74)/$Q74,"")</f>
        <v/>
      </c>
      <c r="Z74" s="26" t="str">
        <f t="shared" si="7"/>
        <v/>
      </c>
      <c r="AA74" s="8" t="str">
        <f>IF($P74="More Info Required",COUNTIFS('[5]2016 Outage History'!$R:$R,Z74,'[5]2016 Outage History'!$I:$I,$C74)/$Q74,"")</f>
        <v/>
      </c>
      <c r="AB74" s="26" t="str">
        <f t="shared" si="8"/>
        <v/>
      </c>
      <c r="AC74" s="8" t="str">
        <f>IF($P74="More Info Required",COUNTIFS('[5]2016 Outage History'!$R:$R,AB74,'[5]2016 Outage History'!$I:$I,$C74)/$Q74,"")</f>
        <v/>
      </c>
      <c r="AD74" s="26" t="str">
        <f t="shared" si="9"/>
        <v/>
      </c>
      <c r="AE74" s="8" t="str">
        <f>IF($P74="More Info Required",COUNTIFS('[5]2016 Outage History'!$R:$R,AD74,'[5]2016 Outage History'!$I:$I,$C74)/$Q74,"")</f>
        <v/>
      </c>
      <c r="AF74" s="26" t="str">
        <f t="shared" si="10"/>
        <v/>
      </c>
      <c r="AG74" s="8" t="str">
        <f>IF($P74="More Info Required",COUNTIFS('[5]2016 Outage History'!$R:$R,AF74,'[5]2016 Outage History'!$I:$I,$C74)/$Q74,"")</f>
        <v/>
      </c>
      <c r="AH74" s="26" t="str">
        <f t="shared" si="11"/>
        <v/>
      </c>
      <c r="AI74" s="8" t="str">
        <f>IF($P74="More Info Required",COUNTIFS('[5]2016 Outage History'!$R:$R,AH74,'[5]2016 Outage History'!$I:$I,$C74)/$Q74,"")</f>
        <v/>
      </c>
      <c r="AJ74" s="26" t="str">
        <f t="shared" si="12"/>
        <v/>
      </c>
      <c r="AK74" s="8" t="str">
        <f>IF($P74="More Info Required",COUNTIFS('[5]2016 Outage History'!$R:$R,AJ74,'[5]2016 Outage History'!$I:$I,$C74)/$Q74,"")</f>
        <v/>
      </c>
      <c r="AL74" s="26" t="str">
        <f t="shared" si="13"/>
        <v/>
      </c>
      <c r="AM74" s="8" t="str">
        <f>IF($P74="More Info Required",COUNTIFS('[5]2016 Outage History'!$R:$R,AL74,'[5]2016 Outage History'!$I:$I,$C74)/$Q74,"")</f>
        <v/>
      </c>
      <c r="AN74" s="26" t="str">
        <f t="shared" si="14"/>
        <v/>
      </c>
      <c r="AO74" s="8" t="str">
        <f>IF($P74="More Info Required",COUNTIFS('[5]2016 Outage History'!$R:$R,AN74,'[5]2016 Outage History'!$I:$I,$C74)/$Q74,"")</f>
        <v/>
      </c>
      <c r="AP74" s="26" t="str">
        <f t="shared" si="15"/>
        <v/>
      </c>
      <c r="AQ74" s="8" t="str">
        <f>IF($P74="More Info Required",COUNTIFS('[5]2016 Outage History'!$R:$R,AP74,'[5]2016 Outage History'!$I:$I,$C74)/$Q74,"")</f>
        <v/>
      </c>
      <c r="AR74" s="26" t="str">
        <f t="shared" si="16"/>
        <v/>
      </c>
      <c r="AS74" s="8" t="str">
        <f>IF($P74="More Info Required",COUNTIFS('[5]2016 Outage History'!$R:$R,AR74,'[5]2016 Outage History'!$I:$I,$C74)/$Q74,"")</f>
        <v/>
      </c>
      <c r="AT74" s="26" t="str">
        <f t="shared" si="17"/>
        <v/>
      </c>
      <c r="AU74" s="8" t="str">
        <f>IF($P74="More Info Required",COUNTIFS('[5]2016 Outage History'!$R:$R,AT74,'[5]2016 Outage History'!$I:$I,$C74)/$Q74,"")</f>
        <v/>
      </c>
      <c r="AV74" s="26" t="str">
        <f t="shared" si="18"/>
        <v/>
      </c>
      <c r="AW74" s="8" t="str">
        <f>IF($P74="More Info Required",COUNTIFS('[5]2016 Outage History'!$R:$R,AV74,'[5]2016 Outage History'!$I:$I,$C74)/$Q74,"")</f>
        <v/>
      </c>
      <c r="AX74" s="26" t="str">
        <f t="shared" si="19"/>
        <v/>
      </c>
      <c r="AY74" s="8" t="str">
        <f>IF($P74="More Info Required",COUNTIFS('[5]2016 Outage History'!$R:$R,AX74,'[5]2016 Outage History'!$I:$I,$C74)/$Q74,"")</f>
        <v/>
      </c>
      <c r="AZ74" s="26" t="str">
        <f t="shared" si="20"/>
        <v/>
      </c>
      <c r="BA74" s="8" t="str">
        <f>IF($P74="More Info Required",COUNTIFS('[5]2016 Outage History'!$R:$R,AZ74,'[5]2016 Outage History'!$I:$I,$C74)/$Q74,"")</f>
        <v/>
      </c>
      <c r="BB74" s="26" t="str">
        <f t="shared" si="21"/>
        <v/>
      </c>
      <c r="BC74" s="8" t="str">
        <f>IF($P74="More Info Required",COUNTIFS('[5]2016 Outage History'!$R:$R,BB74,'[5]2016 Outage History'!$I:$I,$C74)/$Q74,"")</f>
        <v/>
      </c>
      <c r="BD74" s="26" t="str">
        <f t="shared" si="22"/>
        <v/>
      </c>
      <c r="BE74" s="8" t="str">
        <f>IF($P74="More Info Required",COUNTIFS('[5]2016 Outage History'!$R:$R,BD74,'[5]2016 Outage History'!$I:$I,$C74)/$Q74,"")</f>
        <v/>
      </c>
      <c r="BF74" s="26" t="str">
        <f t="shared" si="23"/>
        <v/>
      </c>
      <c r="BG74" s="8" t="str">
        <f>IF($P74="More Info Required",COUNTIFS('[5]2016 Outage History'!$R:$R,BF74,'[5]2016 Outage History'!$I:$I,$C74)/$Q74,"")</f>
        <v/>
      </c>
      <c r="BH74" s="26" t="str">
        <f t="shared" si="24"/>
        <v/>
      </c>
      <c r="BI74" s="8" t="str">
        <f>IF($P74="More Info Required",COUNTIFS('[5]2016 Outage History'!$R:$R,BH74,'[5]2016 Outage History'!$I:$I,$C74)/$Q74,"")</f>
        <v/>
      </c>
      <c r="BJ74" s="26" t="str">
        <f t="shared" si="25"/>
        <v/>
      </c>
      <c r="BK74" s="8" t="str">
        <f>IF($P74="More Info Required",COUNTIFS('[5]2016 Outage History'!$R:$R,BJ74,'[5]2016 Outage History'!$I:$I,$C74)/$Q74,"")</f>
        <v/>
      </c>
      <c r="BL74" s="26" t="str">
        <f t="shared" si="26"/>
        <v/>
      </c>
      <c r="BM74" s="8" t="str">
        <f>IF($P74="More Info Required",COUNTIFS('[5]2016 Outage History'!$R:$R,BL74,'[5]2016 Outage History'!$I:$I,$C74)/$Q74,"")</f>
        <v/>
      </c>
      <c r="BN74" s="26" t="str">
        <f t="shared" si="27"/>
        <v/>
      </c>
      <c r="BO74" s="8" t="str">
        <f>IF($P74="More Info Required",COUNTIFS('[5]2016 Outage History'!$R:$R,BN74,'[5]2016 Outage History'!$I:$I,$C74)/$Q74,"")</f>
        <v/>
      </c>
      <c r="BP74" s="26" t="str">
        <f t="shared" si="28"/>
        <v/>
      </c>
      <c r="BQ74" s="8" t="str">
        <f>IF($P74="More Info Required",COUNTIFS('[5]2016 Outage History'!$R:$R,BP74,'[5]2016 Outage History'!$I:$I,$C74)/$Q74,"")</f>
        <v/>
      </c>
      <c r="BR74" s="26" t="str">
        <f t="shared" si="29"/>
        <v/>
      </c>
      <c r="BS74" s="8" t="str">
        <f>IF($P74="More Info Required",COUNTIFS('[5]2016 Outage History'!$R:$R,BR74,'[5]2016 Outage History'!$I:$I,$C74)/$Q74,"")</f>
        <v/>
      </c>
      <c r="BT74" s="26" t="str">
        <f t="shared" si="30"/>
        <v/>
      </c>
      <c r="BU74" s="8" t="str">
        <f>IF($P74="More Info Required",COUNTIFS('[5]2016 Outage History'!$R:$R,BT74,'[5]2016 Outage History'!$I:$I,$C74)/$Q74,"")</f>
        <v/>
      </c>
      <c r="BV74" s="26" t="str">
        <f t="shared" si="31"/>
        <v/>
      </c>
      <c r="BW74" s="8" t="str">
        <f>IF($P74="More Info Required",COUNTIFS('[5]2016 Outage History'!$R:$R,BV74,'[5]2016 Outage History'!$I:$I,$C74)/$Q74,"")</f>
        <v/>
      </c>
      <c r="BX74" s="26" t="str">
        <f t="shared" si="32"/>
        <v/>
      </c>
      <c r="BY74" s="8" t="str">
        <f>IF($P74="More Info Required",COUNTIFS('[5]2016 Outage History'!$R:$R,BX74,'[5]2016 Outage History'!$I:$I,$C74)/$Q74,"")</f>
        <v/>
      </c>
      <c r="BZ74" s="26" t="str">
        <f t="shared" si="33"/>
        <v/>
      </c>
      <c r="CA74" s="8" t="str">
        <f>IF($P74="More Info Required",COUNTIFS('[5]2016 Outage History'!$R:$R,BZ74,'[5]2016 Outage History'!$I:$I,$C74)/$Q74,"")</f>
        <v/>
      </c>
      <c r="CB74" s="26" t="str">
        <f t="shared" si="34"/>
        <v/>
      </c>
      <c r="CC74" s="8" t="str">
        <f>IF($P74="More Info Required",COUNTIFS('[5]2016 Outage History'!$R:$R,CB74,'[5]2016 Outage History'!$I:$I,$C74)/$Q74,"")</f>
        <v/>
      </c>
      <c r="CD74" s="26" t="str">
        <f t="shared" si="35"/>
        <v/>
      </c>
      <c r="CE74" s="8" t="str">
        <f>IF($P74="More Info Required",COUNTIFS('[5]2016 Outage History'!$R:$R,CD74,'[5]2016 Outage History'!$I:$I,$C74)/$Q74,"")</f>
        <v/>
      </c>
      <c r="CF74" s="26" t="str">
        <f t="shared" si="36"/>
        <v/>
      </c>
      <c r="CG74" s="8" t="str">
        <f>IF($P74="More Info Required",COUNTIFS('[5]2016 Outage History'!$R:$R,CF74,'[5]2016 Outage History'!$I:$I,$C74)/$Q74,"")</f>
        <v/>
      </c>
      <c r="CH74" s="26" t="str">
        <f t="shared" si="37"/>
        <v/>
      </c>
      <c r="CI74" s="8" t="str">
        <f>IF($P74="More Info Required",COUNTIFS('[5]2016 Outage History'!$R:$R,CH74,'[5]2016 Outage History'!$I:$I,$C74)/$Q74,"")</f>
        <v/>
      </c>
      <c r="CJ74" s="26" t="str">
        <f t="shared" si="38"/>
        <v/>
      </c>
      <c r="CK74" s="8" t="str">
        <f>IF($P74="More Info Required",COUNTIFS('[5]2016 Outage History'!$R:$R,CJ74,'[5]2016 Outage History'!$I:$I,$C74)/$Q74,"")</f>
        <v/>
      </c>
    </row>
    <row r="75" spans="1:89" ht="15" x14ac:dyDescent="0.25">
      <c r="A75" s="17" t="s">
        <v>242</v>
      </c>
      <c r="B75" s="21">
        <v>3204</v>
      </c>
      <c r="C75" s="14" t="s">
        <v>447</v>
      </c>
      <c r="D75" s="17" t="s">
        <v>46</v>
      </c>
      <c r="E75" s="21">
        <v>32</v>
      </c>
      <c r="F75" s="22">
        <f>'[5]2016 Circuit Detail'!H34</f>
        <v>392.04371500000002</v>
      </c>
      <c r="G75" s="21"/>
      <c r="H75" s="21">
        <f>('[5]2011 Indices'!H66+'[5]2012 Indices'!H66+'[5]2013 Indices'!H66+'[5]2014 Circuit detail'!AS34+'[5]2015 Circuit Detail'!AS34)/5</f>
        <v>1.0953934589107857</v>
      </c>
      <c r="I75" s="10">
        <f>'[5]2016 Circuit Detail'!AS34</f>
        <v>0.34434935399997402</v>
      </c>
      <c r="J75" s="17" t="str">
        <f t="shared" si="0"/>
        <v>OK</v>
      </c>
      <c r="K75" s="17">
        <v>55.335999999999999</v>
      </c>
      <c r="L75" s="23">
        <v>2014</v>
      </c>
      <c r="M75" s="21">
        <f>('[5]2011 Indices'!I66+'[5]2012 Indices'!I66+'[5]2013 Indices'!I66+'[5]2014 Circuit detail'!AQ34+'[5]2015 Circuit Detail'!AQ34)/5</f>
        <v>158.99167563826632</v>
      </c>
      <c r="N75" s="24">
        <f>'[5]2016 Circuit Detail'!AQ34</f>
        <v>60.911574000000002</v>
      </c>
      <c r="O75" s="17" t="str">
        <f t="shared" si="1"/>
        <v>OK</v>
      </c>
      <c r="P75" s="8" t="str">
        <f t="shared" si="2"/>
        <v>Good</v>
      </c>
      <c r="Q75" s="25">
        <f>'[5]2016 Circuit Detail'!AJ34</f>
        <v>18</v>
      </c>
      <c r="R75" s="26" t="str">
        <f t="shared" si="3"/>
        <v/>
      </c>
      <c r="S75" s="8" t="str">
        <f>IF($P75="More Info Required",COUNTIFS('[5]2016 Outage History'!$R:$R,R75,'[5]2016 Outage History'!$I:$I,$C75)/$Q75,"")</f>
        <v/>
      </c>
      <c r="T75" s="26" t="str">
        <f t="shared" si="4"/>
        <v/>
      </c>
      <c r="U75" s="8" t="str">
        <f>IF($P75="More Info Required",COUNTIFS('[5]2016 Outage History'!$R:$R,T75,'[5]2016 Outage History'!$I:$I,$C75)/$Q75,"")</f>
        <v/>
      </c>
      <c r="V75" s="26" t="str">
        <f t="shared" si="5"/>
        <v/>
      </c>
      <c r="W75" s="8" t="str">
        <f>IF($P75="More Info Required",COUNTIFS('[5]2016 Outage History'!$R:$R,V75,'[5]2016 Outage History'!$I:$I,$C75)/$Q75,"")</f>
        <v/>
      </c>
      <c r="X75" s="26" t="str">
        <f t="shared" si="6"/>
        <v/>
      </c>
      <c r="Y75" s="8" t="str">
        <f>IF($P75="More Info Required",COUNTIFS('[5]2016 Outage History'!$R:$R,X75,'[5]2016 Outage History'!$I:$I,$C75)/$Q75,"")</f>
        <v/>
      </c>
      <c r="Z75" s="26" t="str">
        <f t="shared" si="7"/>
        <v/>
      </c>
      <c r="AA75" s="8" t="str">
        <f>IF($P75="More Info Required",COUNTIFS('[5]2016 Outage History'!$R:$R,Z75,'[5]2016 Outage History'!$I:$I,$C75)/$Q75,"")</f>
        <v/>
      </c>
      <c r="AB75" s="26" t="str">
        <f t="shared" si="8"/>
        <v/>
      </c>
      <c r="AC75" s="8" t="str">
        <f>IF($P75="More Info Required",COUNTIFS('[5]2016 Outage History'!$R:$R,AB75,'[5]2016 Outage History'!$I:$I,$C75)/$Q75,"")</f>
        <v/>
      </c>
      <c r="AD75" s="26" t="str">
        <f t="shared" si="9"/>
        <v/>
      </c>
      <c r="AE75" s="8" t="str">
        <f>IF($P75="More Info Required",COUNTIFS('[5]2016 Outage History'!$R:$R,AD75,'[5]2016 Outage History'!$I:$I,$C75)/$Q75,"")</f>
        <v/>
      </c>
      <c r="AF75" s="26" t="str">
        <f t="shared" si="10"/>
        <v/>
      </c>
      <c r="AG75" s="8" t="str">
        <f>IF($P75="More Info Required",COUNTIFS('[5]2016 Outage History'!$R:$R,AF75,'[5]2016 Outage History'!$I:$I,$C75)/$Q75,"")</f>
        <v/>
      </c>
      <c r="AH75" s="26" t="str">
        <f t="shared" si="11"/>
        <v/>
      </c>
      <c r="AI75" s="8" t="str">
        <f>IF($P75="More Info Required",COUNTIFS('[5]2016 Outage History'!$R:$R,AH75,'[5]2016 Outage History'!$I:$I,$C75)/$Q75,"")</f>
        <v/>
      </c>
      <c r="AJ75" s="26" t="str">
        <f t="shared" si="12"/>
        <v/>
      </c>
      <c r="AK75" s="8" t="str">
        <f>IF($P75="More Info Required",COUNTIFS('[5]2016 Outage History'!$R:$R,AJ75,'[5]2016 Outage History'!$I:$I,$C75)/$Q75,"")</f>
        <v/>
      </c>
      <c r="AL75" s="26" t="str">
        <f t="shared" si="13"/>
        <v/>
      </c>
      <c r="AM75" s="8" t="str">
        <f>IF($P75="More Info Required",COUNTIFS('[5]2016 Outage History'!$R:$R,AL75,'[5]2016 Outage History'!$I:$I,$C75)/$Q75,"")</f>
        <v/>
      </c>
      <c r="AN75" s="26" t="str">
        <f t="shared" si="14"/>
        <v/>
      </c>
      <c r="AO75" s="8" t="str">
        <f>IF($P75="More Info Required",COUNTIFS('[5]2016 Outage History'!$R:$R,AN75,'[5]2016 Outage History'!$I:$I,$C75)/$Q75,"")</f>
        <v/>
      </c>
      <c r="AP75" s="26" t="str">
        <f t="shared" si="15"/>
        <v/>
      </c>
      <c r="AQ75" s="8" t="str">
        <f>IF($P75="More Info Required",COUNTIFS('[5]2016 Outage History'!$R:$R,AP75,'[5]2016 Outage History'!$I:$I,$C75)/$Q75,"")</f>
        <v/>
      </c>
      <c r="AR75" s="26" t="str">
        <f t="shared" si="16"/>
        <v/>
      </c>
      <c r="AS75" s="8" t="str">
        <f>IF($P75="More Info Required",COUNTIFS('[5]2016 Outage History'!$R:$R,AR75,'[5]2016 Outage History'!$I:$I,$C75)/$Q75,"")</f>
        <v/>
      </c>
      <c r="AT75" s="26" t="str">
        <f t="shared" si="17"/>
        <v/>
      </c>
      <c r="AU75" s="8" t="str">
        <f>IF($P75="More Info Required",COUNTIFS('[5]2016 Outage History'!$R:$R,AT75,'[5]2016 Outage History'!$I:$I,$C75)/$Q75,"")</f>
        <v/>
      </c>
      <c r="AV75" s="26" t="str">
        <f t="shared" si="18"/>
        <v/>
      </c>
      <c r="AW75" s="8" t="str">
        <f>IF($P75="More Info Required",COUNTIFS('[5]2016 Outage History'!$R:$R,AV75,'[5]2016 Outage History'!$I:$I,$C75)/$Q75,"")</f>
        <v/>
      </c>
      <c r="AX75" s="26" t="str">
        <f t="shared" si="19"/>
        <v/>
      </c>
      <c r="AY75" s="8" t="str">
        <f>IF($P75="More Info Required",COUNTIFS('[5]2016 Outage History'!$R:$R,AX75,'[5]2016 Outage History'!$I:$I,$C75)/$Q75,"")</f>
        <v/>
      </c>
      <c r="AZ75" s="26" t="str">
        <f t="shared" si="20"/>
        <v/>
      </c>
      <c r="BA75" s="8" t="str">
        <f>IF($P75="More Info Required",COUNTIFS('[5]2016 Outage History'!$R:$R,AZ75,'[5]2016 Outage History'!$I:$I,$C75)/$Q75,"")</f>
        <v/>
      </c>
      <c r="BB75" s="26" t="str">
        <f t="shared" si="21"/>
        <v/>
      </c>
      <c r="BC75" s="8" t="str">
        <f>IF($P75="More Info Required",COUNTIFS('[5]2016 Outage History'!$R:$R,BB75,'[5]2016 Outage History'!$I:$I,$C75)/$Q75,"")</f>
        <v/>
      </c>
      <c r="BD75" s="26" t="str">
        <f t="shared" si="22"/>
        <v/>
      </c>
      <c r="BE75" s="8" t="str">
        <f>IF($P75="More Info Required",COUNTIFS('[5]2016 Outage History'!$R:$R,BD75,'[5]2016 Outage History'!$I:$I,$C75)/$Q75,"")</f>
        <v/>
      </c>
      <c r="BF75" s="26" t="str">
        <f t="shared" si="23"/>
        <v/>
      </c>
      <c r="BG75" s="8" t="str">
        <f>IF($P75="More Info Required",COUNTIFS('[5]2016 Outage History'!$R:$R,BF75,'[5]2016 Outage History'!$I:$I,$C75)/$Q75,"")</f>
        <v/>
      </c>
      <c r="BH75" s="26" t="str">
        <f t="shared" si="24"/>
        <v/>
      </c>
      <c r="BI75" s="8" t="str">
        <f>IF($P75="More Info Required",COUNTIFS('[5]2016 Outage History'!$R:$R,BH75,'[5]2016 Outage History'!$I:$I,$C75)/$Q75,"")</f>
        <v/>
      </c>
      <c r="BJ75" s="26" t="str">
        <f t="shared" si="25"/>
        <v/>
      </c>
      <c r="BK75" s="8" t="str">
        <f>IF($P75="More Info Required",COUNTIFS('[5]2016 Outage History'!$R:$R,BJ75,'[5]2016 Outage History'!$I:$I,$C75)/$Q75,"")</f>
        <v/>
      </c>
      <c r="BL75" s="26" t="str">
        <f t="shared" si="26"/>
        <v/>
      </c>
      <c r="BM75" s="8" t="str">
        <f>IF($P75="More Info Required",COUNTIFS('[5]2016 Outage History'!$R:$R,BL75,'[5]2016 Outage History'!$I:$I,$C75)/$Q75,"")</f>
        <v/>
      </c>
      <c r="BN75" s="26" t="str">
        <f t="shared" si="27"/>
        <v/>
      </c>
      <c r="BO75" s="8" t="str">
        <f>IF($P75="More Info Required",COUNTIFS('[5]2016 Outage History'!$R:$R,BN75,'[5]2016 Outage History'!$I:$I,$C75)/$Q75,"")</f>
        <v/>
      </c>
      <c r="BP75" s="26" t="str">
        <f t="shared" si="28"/>
        <v/>
      </c>
      <c r="BQ75" s="8" t="str">
        <f>IF($P75="More Info Required",COUNTIFS('[5]2016 Outage History'!$R:$R,BP75,'[5]2016 Outage History'!$I:$I,$C75)/$Q75,"")</f>
        <v/>
      </c>
      <c r="BR75" s="26" t="str">
        <f t="shared" si="29"/>
        <v/>
      </c>
      <c r="BS75" s="8" t="str">
        <f>IF($P75="More Info Required",COUNTIFS('[5]2016 Outage History'!$R:$R,BR75,'[5]2016 Outage History'!$I:$I,$C75)/$Q75,"")</f>
        <v/>
      </c>
      <c r="BT75" s="26" t="str">
        <f t="shared" si="30"/>
        <v/>
      </c>
      <c r="BU75" s="8" t="str">
        <f>IF($P75="More Info Required",COUNTIFS('[5]2016 Outage History'!$R:$R,BT75,'[5]2016 Outage History'!$I:$I,$C75)/$Q75,"")</f>
        <v/>
      </c>
      <c r="BV75" s="26" t="str">
        <f t="shared" si="31"/>
        <v/>
      </c>
      <c r="BW75" s="8" t="str">
        <f>IF($P75="More Info Required",COUNTIFS('[5]2016 Outage History'!$R:$R,BV75,'[5]2016 Outage History'!$I:$I,$C75)/$Q75,"")</f>
        <v/>
      </c>
      <c r="BX75" s="26" t="str">
        <f t="shared" si="32"/>
        <v/>
      </c>
      <c r="BY75" s="8" t="str">
        <f>IF($P75="More Info Required",COUNTIFS('[5]2016 Outage History'!$R:$R,BX75,'[5]2016 Outage History'!$I:$I,$C75)/$Q75,"")</f>
        <v/>
      </c>
      <c r="BZ75" s="26" t="str">
        <f t="shared" si="33"/>
        <v/>
      </c>
      <c r="CA75" s="8" t="str">
        <f>IF($P75="More Info Required",COUNTIFS('[5]2016 Outage History'!$R:$R,BZ75,'[5]2016 Outage History'!$I:$I,$C75)/$Q75,"")</f>
        <v/>
      </c>
      <c r="CB75" s="26" t="str">
        <f t="shared" si="34"/>
        <v/>
      </c>
      <c r="CC75" s="8" t="str">
        <f>IF($P75="More Info Required",COUNTIFS('[5]2016 Outage History'!$R:$R,CB75,'[5]2016 Outage History'!$I:$I,$C75)/$Q75,"")</f>
        <v/>
      </c>
      <c r="CD75" s="26" t="str">
        <f t="shared" si="35"/>
        <v/>
      </c>
      <c r="CE75" s="8" t="str">
        <f>IF($P75="More Info Required",COUNTIFS('[5]2016 Outage History'!$R:$R,CD75,'[5]2016 Outage History'!$I:$I,$C75)/$Q75,"")</f>
        <v/>
      </c>
      <c r="CF75" s="26" t="str">
        <f t="shared" si="36"/>
        <v/>
      </c>
      <c r="CG75" s="8" t="str">
        <f>IF($P75="More Info Required",COUNTIFS('[5]2016 Outage History'!$R:$R,CF75,'[5]2016 Outage History'!$I:$I,$C75)/$Q75,"")</f>
        <v/>
      </c>
      <c r="CH75" s="26" t="str">
        <f t="shared" si="37"/>
        <v/>
      </c>
      <c r="CI75" s="8" t="str">
        <f>IF($P75="More Info Required",COUNTIFS('[5]2016 Outage History'!$R:$R,CH75,'[5]2016 Outage History'!$I:$I,$C75)/$Q75,"")</f>
        <v/>
      </c>
      <c r="CJ75" s="26" t="str">
        <f t="shared" si="38"/>
        <v/>
      </c>
      <c r="CK75" s="8" t="str">
        <f>IF($P75="More Info Required",COUNTIFS('[5]2016 Outage History'!$R:$R,CJ75,'[5]2016 Outage History'!$I:$I,$C75)/$Q75,"")</f>
        <v/>
      </c>
    </row>
    <row r="76" spans="1:89" ht="15" x14ac:dyDescent="0.25">
      <c r="A76" s="17" t="s">
        <v>173</v>
      </c>
      <c r="B76" s="21">
        <v>3901</v>
      </c>
      <c r="C76" s="14" t="s">
        <v>448</v>
      </c>
      <c r="D76" s="17" t="s">
        <v>386</v>
      </c>
      <c r="E76" s="21">
        <v>39</v>
      </c>
      <c r="F76" s="22">
        <f>'[5]2016 Circuit Detail'!H35</f>
        <v>551.82786799999997</v>
      </c>
      <c r="G76" s="21"/>
      <c r="H76" s="21">
        <f>('[5]2011 Indices'!H67+'[5]2012 Indices'!H67+'[5]2013 Indices'!H67+'[5]2014 Circuit detail'!AS35+'[5]2015 Circuit Detail'!AS35)/5</f>
        <v>2.2073277188022367</v>
      </c>
      <c r="I76" s="10">
        <f>'[5]2016 Circuit Detail'!AS35</f>
        <v>1.1181022847508699</v>
      </c>
      <c r="J76" s="17" t="str">
        <f t="shared" si="0"/>
        <v>OK</v>
      </c>
      <c r="K76" s="17">
        <v>35.872</v>
      </c>
      <c r="L76" s="23">
        <v>2013</v>
      </c>
      <c r="M76" s="21">
        <f>('[5]2011 Indices'!I67+'[5]2012 Indices'!I67+'[5]2013 Indices'!I67+'[5]2014 Circuit detail'!AQ35+'[5]2015 Circuit Detail'!AQ35)/5</f>
        <v>191.84369101291469</v>
      </c>
      <c r="N76" s="24">
        <f>'[5]2016 Circuit Detail'!AQ35</f>
        <v>155.92362199999999</v>
      </c>
      <c r="O76" s="17" t="str">
        <f t="shared" si="1"/>
        <v>OK</v>
      </c>
      <c r="P76" s="8" t="str">
        <f t="shared" si="2"/>
        <v>Good</v>
      </c>
      <c r="Q76" s="25">
        <f>'[5]2016 Circuit Detail'!AJ35</f>
        <v>12</v>
      </c>
      <c r="R76" s="26" t="str">
        <f t="shared" si="3"/>
        <v/>
      </c>
      <c r="S76" s="8" t="str">
        <f>IF($P76="More Info Required",COUNTIFS('[5]2016 Outage History'!$R:$R,R76,'[5]2016 Outage History'!$I:$I,$C76)/$Q76,"")</f>
        <v/>
      </c>
      <c r="T76" s="26" t="str">
        <f t="shared" si="4"/>
        <v/>
      </c>
      <c r="U76" s="8" t="str">
        <f>IF($P76="More Info Required",COUNTIFS('[5]2016 Outage History'!$R:$R,T76,'[5]2016 Outage History'!$I:$I,$C76)/$Q76,"")</f>
        <v/>
      </c>
      <c r="V76" s="26" t="str">
        <f t="shared" si="5"/>
        <v/>
      </c>
      <c r="W76" s="8" t="str">
        <f>IF($P76="More Info Required",COUNTIFS('[5]2016 Outage History'!$R:$R,V76,'[5]2016 Outage History'!$I:$I,$C76)/$Q76,"")</f>
        <v/>
      </c>
      <c r="X76" s="26" t="str">
        <f t="shared" si="6"/>
        <v/>
      </c>
      <c r="Y76" s="8" t="str">
        <f>IF($P76="More Info Required",COUNTIFS('[5]2016 Outage History'!$R:$R,X76,'[5]2016 Outage History'!$I:$I,$C76)/$Q76,"")</f>
        <v/>
      </c>
      <c r="Z76" s="26" t="str">
        <f t="shared" si="7"/>
        <v/>
      </c>
      <c r="AA76" s="8" t="str">
        <f>IF($P76="More Info Required",COUNTIFS('[5]2016 Outage History'!$R:$R,Z76,'[5]2016 Outage History'!$I:$I,$C76)/$Q76,"")</f>
        <v/>
      </c>
      <c r="AB76" s="26" t="str">
        <f t="shared" si="8"/>
        <v/>
      </c>
      <c r="AC76" s="8" t="str">
        <f>IF($P76="More Info Required",COUNTIFS('[5]2016 Outage History'!$R:$R,AB76,'[5]2016 Outage History'!$I:$I,$C76)/$Q76,"")</f>
        <v/>
      </c>
      <c r="AD76" s="26" t="str">
        <f t="shared" si="9"/>
        <v/>
      </c>
      <c r="AE76" s="8" t="str">
        <f>IF($P76="More Info Required",COUNTIFS('[5]2016 Outage History'!$R:$R,AD76,'[5]2016 Outage History'!$I:$I,$C76)/$Q76,"")</f>
        <v/>
      </c>
      <c r="AF76" s="26" t="str">
        <f t="shared" si="10"/>
        <v/>
      </c>
      <c r="AG76" s="8" t="str">
        <f>IF($P76="More Info Required",COUNTIFS('[5]2016 Outage History'!$R:$R,AF76,'[5]2016 Outage History'!$I:$I,$C76)/$Q76,"")</f>
        <v/>
      </c>
      <c r="AH76" s="26" t="str">
        <f t="shared" si="11"/>
        <v/>
      </c>
      <c r="AI76" s="8" t="str">
        <f>IF($P76="More Info Required",COUNTIFS('[5]2016 Outage History'!$R:$R,AH76,'[5]2016 Outage History'!$I:$I,$C76)/$Q76,"")</f>
        <v/>
      </c>
      <c r="AJ76" s="26" t="str">
        <f t="shared" si="12"/>
        <v/>
      </c>
      <c r="AK76" s="8" t="str">
        <f>IF($P76="More Info Required",COUNTIFS('[5]2016 Outage History'!$R:$R,AJ76,'[5]2016 Outage History'!$I:$I,$C76)/$Q76,"")</f>
        <v/>
      </c>
      <c r="AL76" s="26" t="str">
        <f t="shared" si="13"/>
        <v/>
      </c>
      <c r="AM76" s="8" t="str">
        <f>IF($P76="More Info Required",COUNTIFS('[5]2016 Outage History'!$R:$R,AL76,'[5]2016 Outage History'!$I:$I,$C76)/$Q76,"")</f>
        <v/>
      </c>
      <c r="AN76" s="26" t="str">
        <f t="shared" si="14"/>
        <v/>
      </c>
      <c r="AO76" s="8" t="str">
        <f>IF($P76="More Info Required",COUNTIFS('[5]2016 Outage History'!$R:$R,AN76,'[5]2016 Outage History'!$I:$I,$C76)/$Q76,"")</f>
        <v/>
      </c>
      <c r="AP76" s="26" t="str">
        <f t="shared" si="15"/>
        <v/>
      </c>
      <c r="AQ76" s="8" t="str">
        <f>IF($P76="More Info Required",COUNTIFS('[5]2016 Outage History'!$R:$R,AP76,'[5]2016 Outage History'!$I:$I,$C76)/$Q76,"")</f>
        <v/>
      </c>
      <c r="AR76" s="26" t="str">
        <f t="shared" si="16"/>
        <v/>
      </c>
      <c r="AS76" s="8" t="str">
        <f>IF($P76="More Info Required",COUNTIFS('[5]2016 Outage History'!$R:$R,AR76,'[5]2016 Outage History'!$I:$I,$C76)/$Q76,"")</f>
        <v/>
      </c>
      <c r="AT76" s="26" t="str">
        <f t="shared" si="17"/>
        <v/>
      </c>
      <c r="AU76" s="8" t="str">
        <f>IF($P76="More Info Required",COUNTIFS('[5]2016 Outage History'!$R:$R,AT76,'[5]2016 Outage History'!$I:$I,$C76)/$Q76,"")</f>
        <v/>
      </c>
      <c r="AV76" s="26" t="str">
        <f t="shared" si="18"/>
        <v/>
      </c>
      <c r="AW76" s="8" t="str">
        <f>IF($P76="More Info Required",COUNTIFS('[5]2016 Outage History'!$R:$R,AV76,'[5]2016 Outage History'!$I:$I,$C76)/$Q76,"")</f>
        <v/>
      </c>
      <c r="AX76" s="26" t="str">
        <f t="shared" si="19"/>
        <v/>
      </c>
      <c r="AY76" s="8" t="str">
        <f>IF($P76="More Info Required",COUNTIFS('[5]2016 Outage History'!$R:$R,AX76,'[5]2016 Outage History'!$I:$I,$C76)/$Q76,"")</f>
        <v/>
      </c>
      <c r="AZ76" s="26" t="str">
        <f t="shared" si="20"/>
        <v/>
      </c>
      <c r="BA76" s="8" t="str">
        <f>IF($P76="More Info Required",COUNTIFS('[5]2016 Outage History'!$R:$R,AZ76,'[5]2016 Outage History'!$I:$I,$C76)/$Q76,"")</f>
        <v/>
      </c>
      <c r="BB76" s="26" t="str">
        <f t="shared" si="21"/>
        <v/>
      </c>
      <c r="BC76" s="8" t="str">
        <f>IF($P76="More Info Required",COUNTIFS('[5]2016 Outage History'!$R:$R,BB76,'[5]2016 Outage History'!$I:$I,$C76)/$Q76,"")</f>
        <v/>
      </c>
      <c r="BD76" s="26" t="str">
        <f t="shared" si="22"/>
        <v/>
      </c>
      <c r="BE76" s="8" t="str">
        <f>IF($P76="More Info Required",COUNTIFS('[5]2016 Outage History'!$R:$R,BD76,'[5]2016 Outage History'!$I:$I,$C76)/$Q76,"")</f>
        <v/>
      </c>
      <c r="BF76" s="26" t="str">
        <f t="shared" si="23"/>
        <v/>
      </c>
      <c r="BG76" s="8" t="str">
        <f>IF($P76="More Info Required",COUNTIFS('[5]2016 Outage History'!$R:$R,BF76,'[5]2016 Outage History'!$I:$I,$C76)/$Q76,"")</f>
        <v/>
      </c>
      <c r="BH76" s="26" t="str">
        <f t="shared" si="24"/>
        <v/>
      </c>
      <c r="BI76" s="8" t="str">
        <f>IF($P76="More Info Required",COUNTIFS('[5]2016 Outage History'!$R:$R,BH76,'[5]2016 Outage History'!$I:$I,$C76)/$Q76,"")</f>
        <v/>
      </c>
      <c r="BJ76" s="26" t="str">
        <f t="shared" si="25"/>
        <v/>
      </c>
      <c r="BK76" s="8" t="str">
        <f>IF($P76="More Info Required",COUNTIFS('[5]2016 Outage History'!$R:$R,BJ76,'[5]2016 Outage History'!$I:$I,$C76)/$Q76,"")</f>
        <v/>
      </c>
      <c r="BL76" s="26" t="str">
        <f t="shared" si="26"/>
        <v/>
      </c>
      <c r="BM76" s="8" t="str">
        <f>IF($P76="More Info Required",COUNTIFS('[5]2016 Outage History'!$R:$R,BL76,'[5]2016 Outage History'!$I:$I,$C76)/$Q76,"")</f>
        <v/>
      </c>
      <c r="BN76" s="26" t="str">
        <f t="shared" si="27"/>
        <v/>
      </c>
      <c r="BO76" s="8" t="str">
        <f>IF($P76="More Info Required",COUNTIFS('[5]2016 Outage History'!$R:$R,BN76,'[5]2016 Outage History'!$I:$I,$C76)/$Q76,"")</f>
        <v/>
      </c>
      <c r="BP76" s="26" t="str">
        <f t="shared" si="28"/>
        <v/>
      </c>
      <c r="BQ76" s="8" t="str">
        <f>IF($P76="More Info Required",COUNTIFS('[5]2016 Outage History'!$R:$R,BP76,'[5]2016 Outage History'!$I:$I,$C76)/$Q76,"")</f>
        <v/>
      </c>
      <c r="BR76" s="26" t="str">
        <f t="shared" si="29"/>
        <v/>
      </c>
      <c r="BS76" s="8" t="str">
        <f>IF($P76="More Info Required",COUNTIFS('[5]2016 Outage History'!$R:$R,BR76,'[5]2016 Outage History'!$I:$I,$C76)/$Q76,"")</f>
        <v/>
      </c>
      <c r="BT76" s="26" t="str">
        <f t="shared" si="30"/>
        <v/>
      </c>
      <c r="BU76" s="8" t="str">
        <f>IF($P76="More Info Required",COUNTIFS('[5]2016 Outage History'!$R:$R,BT76,'[5]2016 Outage History'!$I:$I,$C76)/$Q76,"")</f>
        <v/>
      </c>
      <c r="BV76" s="26" t="str">
        <f t="shared" si="31"/>
        <v/>
      </c>
      <c r="BW76" s="8" t="str">
        <f>IF($P76="More Info Required",COUNTIFS('[5]2016 Outage History'!$R:$R,BV76,'[5]2016 Outage History'!$I:$I,$C76)/$Q76,"")</f>
        <v/>
      </c>
      <c r="BX76" s="26" t="str">
        <f t="shared" si="32"/>
        <v/>
      </c>
      <c r="BY76" s="8" t="str">
        <f>IF($P76="More Info Required",COUNTIFS('[5]2016 Outage History'!$R:$R,BX76,'[5]2016 Outage History'!$I:$I,$C76)/$Q76,"")</f>
        <v/>
      </c>
      <c r="BZ76" s="26" t="str">
        <f t="shared" si="33"/>
        <v/>
      </c>
      <c r="CA76" s="8" t="str">
        <f>IF($P76="More Info Required",COUNTIFS('[5]2016 Outage History'!$R:$R,BZ76,'[5]2016 Outage History'!$I:$I,$C76)/$Q76,"")</f>
        <v/>
      </c>
      <c r="CB76" s="26" t="str">
        <f t="shared" si="34"/>
        <v/>
      </c>
      <c r="CC76" s="8" t="str">
        <f>IF($P76="More Info Required",COUNTIFS('[5]2016 Outage History'!$R:$R,CB76,'[5]2016 Outage History'!$I:$I,$C76)/$Q76,"")</f>
        <v/>
      </c>
      <c r="CD76" s="26" t="str">
        <f t="shared" si="35"/>
        <v/>
      </c>
      <c r="CE76" s="8" t="str">
        <f>IF($P76="More Info Required",COUNTIFS('[5]2016 Outage History'!$R:$R,CD76,'[5]2016 Outage History'!$I:$I,$C76)/$Q76,"")</f>
        <v/>
      </c>
      <c r="CF76" s="26" t="str">
        <f t="shared" si="36"/>
        <v/>
      </c>
      <c r="CG76" s="8" t="str">
        <f>IF($P76="More Info Required",COUNTIFS('[5]2016 Outage History'!$R:$R,CF76,'[5]2016 Outage History'!$I:$I,$C76)/$Q76,"")</f>
        <v/>
      </c>
      <c r="CH76" s="26" t="str">
        <f t="shared" si="37"/>
        <v/>
      </c>
      <c r="CI76" s="8" t="str">
        <f>IF($P76="More Info Required",COUNTIFS('[5]2016 Outage History'!$R:$R,CH76,'[5]2016 Outage History'!$I:$I,$C76)/$Q76,"")</f>
        <v/>
      </c>
      <c r="CJ76" s="26" t="str">
        <f t="shared" si="38"/>
        <v/>
      </c>
      <c r="CK76" s="8" t="str">
        <f>IF($P76="More Info Required",COUNTIFS('[5]2016 Outage History'!$R:$R,CJ76,'[5]2016 Outage History'!$I:$I,$C76)/$Q76,"")</f>
        <v/>
      </c>
    </row>
    <row r="77" spans="1:89" ht="15" x14ac:dyDescent="0.25">
      <c r="A77" s="17" t="s">
        <v>175</v>
      </c>
      <c r="B77" s="21">
        <v>3902</v>
      </c>
      <c r="C77" s="14" t="s">
        <v>449</v>
      </c>
      <c r="D77" s="17" t="s">
        <v>386</v>
      </c>
      <c r="E77" s="21">
        <v>39</v>
      </c>
      <c r="F77" s="22">
        <f>'[5]2016 Circuit Detail'!H36</f>
        <v>461.092896</v>
      </c>
      <c r="G77" s="21"/>
      <c r="H77" s="21">
        <f>('[5]2011 Indices'!H68+'[5]2012 Indices'!H68+'[5]2013 Indices'!H68+'[5]2014 Circuit detail'!AS36+'[5]2015 Circuit Detail'!AS36)/5</f>
        <v>1.3353474182813119</v>
      </c>
      <c r="I77" s="10">
        <f>'[5]2016 Circuit Detail'!AS36</f>
        <v>0.31447025373385901</v>
      </c>
      <c r="J77" s="17" t="str">
        <f t="shared" si="0"/>
        <v>OK</v>
      </c>
      <c r="K77" s="17">
        <v>36.427</v>
      </c>
      <c r="L77" s="23">
        <v>2013</v>
      </c>
      <c r="M77" s="21">
        <f>('[5]2011 Indices'!I68+'[5]2012 Indices'!I68+'[5]2013 Indices'!I68+'[5]2014 Circuit detail'!AQ36+'[5]2015 Circuit Detail'!AQ36)/5</f>
        <v>112.76430711724569</v>
      </c>
      <c r="N77" s="24">
        <f>'[5]2016 Circuit Detail'!AQ36</f>
        <v>13.309682</v>
      </c>
      <c r="O77" s="17" t="str">
        <f t="shared" si="1"/>
        <v>OK</v>
      </c>
      <c r="P77" s="8" t="str">
        <f t="shared" si="2"/>
        <v>Good</v>
      </c>
      <c r="Q77" s="25">
        <f>'[5]2016 Circuit Detail'!AJ36</f>
        <v>9</v>
      </c>
      <c r="R77" s="26" t="str">
        <f t="shared" si="3"/>
        <v/>
      </c>
      <c r="S77" s="8" t="str">
        <f>IF($P77="More Info Required",COUNTIFS('[5]2016 Outage History'!$R:$R,R77,'[5]2016 Outage History'!$I:$I,$C77)/$Q77,"")</f>
        <v/>
      </c>
      <c r="T77" s="26" t="str">
        <f t="shared" si="4"/>
        <v/>
      </c>
      <c r="U77" s="8" t="str">
        <f>IF($P77="More Info Required",COUNTIFS('[5]2016 Outage History'!$R:$R,T77,'[5]2016 Outage History'!$I:$I,$C77)/$Q77,"")</f>
        <v/>
      </c>
      <c r="V77" s="26" t="str">
        <f t="shared" si="5"/>
        <v/>
      </c>
      <c r="W77" s="8" t="str">
        <f>IF($P77="More Info Required",COUNTIFS('[5]2016 Outage History'!$R:$R,V77,'[5]2016 Outage History'!$I:$I,$C77)/$Q77,"")</f>
        <v/>
      </c>
      <c r="X77" s="26" t="str">
        <f t="shared" si="6"/>
        <v/>
      </c>
      <c r="Y77" s="8" t="str">
        <f>IF($P77="More Info Required",COUNTIFS('[5]2016 Outage History'!$R:$R,X77,'[5]2016 Outage History'!$I:$I,$C77)/$Q77,"")</f>
        <v/>
      </c>
      <c r="Z77" s="26" t="str">
        <f t="shared" si="7"/>
        <v/>
      </c>
      <c r="AA77" s="8" t="str">
        <f>IF($P77="More Info Required",COUNTIFS('[5]2016 Outage History'!$R:$R,Z77,'[5]2016 Outage History'!$I:$I,$C77)/$Q77,"")</f>
        <v/>
      </c>
      <c r="AB77" s="26" t="str">
        <f t="shared" si="8"/>
        <v/>
      </c>
      <c r="AC77" s="8" t="str">
        <f>IF($P77="More Info Required",COUNTIFS('[5]2016 Outage History'!$R:$R,AB77,'[5]2016 Outage History'!$I:$I,$C77)/$Q77,"")</f>
        <v/>
      </c>
      <c r="AD77" s="26" t="str">
        <f t="shared" si="9"/>
        <v/>
      </c>
      <c r="AE77" s="8" t="str">
        <f>IF($P77="More Info Required",COUNTIFS('[5]2016 Outage History'!$R:$R,AD77,'[5]2016 Outage History'!$I:$I,$C77)/$Q77,"")</f>
        <v/>
      </c>
      <c r="AF77" s="26" t="str">
        <f t="shared" si="10"/>
        <v/>
      </c>
      <c r="AG77" s="8" t="str">
        <f>IF($P77="More Info Required",COUNTIFS('[5]2016 Outage History'!$R:$R,AF77,'[5]2016 Outage History'!$I:$I,$C77)/$Q77,"")</f>
        <v/>
      </c>
      <c r="AH77" s="26" t="str">
        <f t="shared" si="11"/>
        <v/>
      </c>
      <c r="AI77" s="8" t="str">
        <f>IF($P77="More Info Required",COUNTIFS('[5]2016 Outage History'!$R:$R,AH77,'[5]2016 Outage History'!$I:$I,$C77)/$Q77,"")</f>
        <v/>
      </c>
      <c r="AJ77" s="26" t="str">
        <f t="shared" si="12"/>
        <v/>
      </c>
      <c r="AK77" s="8" t="str">
        <f>IF($P77="More Info Required",COUNTIFS('[5]2016 Outage History'!$R:$R,AJ77,'[5]2016 Outage History'!$I:$I,$C77)/$Q77,"")</f>
        <v/>
      </c>
      <c r="AL77" s="26" t="str">
        <f t="shared" si="13"/>
        <v/>
      </c>
      <c r="AM77" s="8" t="str">
        <f>IF($P77="More Info Required",COUNTIFS('[5]2016 Outage History'!$R:$R,AL77,'[5]2016 Outage History'!$I:$I,$C77)/$Q77,"")</f>
        <v/>
      </c>
      <c r="AN77" s="26" t="str">
        <f t="shared" si="14"/>
        <v/>
      </c>
      <c r="AO77" s="8" t="str">
        <f>IF($P77="More Info Required",COUNTIFS('[5]2016 Outage History'!$R:$R,AN77,'[5]2016 Outage History'!$I:$I,$C77)/$Q77,"")</f>
        <v/>
      </c>
      <c r="AP77" s="26" t="str">
        <f t="shared" si="15"/>
        <v/>
      </c>
      <c r="AQ77" s="8" t="str">
        <f>IF($P77="More Info Required",COUNTIFS('[5]2016 Outage History'!$R:$R,AP77,'[5]2016 Outage History'!$I:$I,$C77)/$Q77,"")</f>
        <v/>
      </c>
      <c r="AR77" s="26" t="str">
        <f t="shared" si="16"/>
        <v/>
      </c>
      <c r="AS77" s="8" t="str">
        <f>IF($P77="More Info Required",COUNTIFS('[5]2016 Outage History'!$R:$R,AR77,'[5]2016 Outage History'!$I:$I,$C77)/$Q77,"")</f>
        <v/>
      </c>
      <c r="AT77" s="26" t="str">
        <f t="shared" si="17"/>
        <v/>
      </c>
      <c r="AU77" s="8" t="str">
        <f>IF($P77="More Info Required",COUNTIFS('[5]2016 Outage History'!$R:$R,AT77,'[5]2016 Outage History'!$I:$I,$C77)/$Q77,"")</f>
        <v/>
      </c>
      <c r="AV77" s="26" t="str">
        <f t="shared" si="18"/>
        <v/>
      </c>
      <c r="AW77" s="8" t="str">
        <f>IF($P77="More Info Required",COUNTIFS('[5]2016 Outage History'!$R:$R,AV77,'[5]2016 Outage History'!$I:$I,$C77)/$Q77,"")</f>
        <v/>
      </c>
      <c r="AX77" s="26" t="str">
        <f t="shared" si="19"/>
        <v/>
      </c>
      <c r="AY77" s="8" t="str">
        <f>IF($P77="More Info Required",COUNTIFS('[5]2016 Outage History'!$R:$R,AX77,'[5]2016 Outage History'!$I:$I,$C77)/$Q77,"")</f>
        <v/>
      </c>
      <c r="AZ77" s="26" t="str">
        <f t="shared" si="20"/>
        <v/>
      </c>
      <c r="BA77" s="8" t="str">
        <f>IF($P77="More Info Required",COUNTIFS('[5]2016 Outage History'!$R:$R,AZ77,'[5]2016 Outage History'!$I:$I,$C77)/$Q77,"")</f>
        <v/>
      </c>
      <c r="BB77" s="26" t="str">
        <f t="shared" si="21"/>
        <v/>
      </c>
      <c r="BC77" s="8" t="str">
        <f>IF($P77="More Info Required",COUNTIFS('[5]2016 Outage History'!$R:$R,BB77,'[5]2016 Outage History'!$I:$I,$C77)/$Q77,"")</f>
        <v/>
      </c>
      <c r="BD77" s="26" t="str">
        <f t="shared" si="22"/>
        <v/>
      </c>
      <c r="BE77" s="8" t="str">
        <f>IF($P77="More Info Required",COUNTIFS('[5]2016 Outage History'!$R:$R,BD77,'[5]2016 Outage History'!$I:$I,$C77)/$Q77,"")</f>
        <v/>
      </c>
      <c r="BF77" s="26" t="str">
        <f t="shared" si="23"/>
        <v/>
      </c>
      <c r="BG77" s="8" t="str">
        <f>IF($P77="More Info Required",COUNTIFS('[5]2016 Outage History'!$R:$R,BF77,'[5]2016 Outage History'!$I:$I,$C77)/$Q77,"")</f>
        <v/>
      </c>
      <c r="BH77" s="26" t="str">
        <f t="shared" si="24"/>
        <v/>
      </c>
      <c r="BI77" s="8" t="str">
        <f>IF($P77="More Info Required",COUNTIFS('[5]2016 Outage History'!$R:$R,BH77,'[5]2016 Outage History'!$I:$I,$C77)/$Q77,"")</f>
        <v/>
      </c>
      <c r="BJ77" s="26" t="str">
        <f t="shared" si="25"/>
        <v/>
      </c>
      <c r="BK77" s="8" t="str">
        <f>IF($P77="More Info Required",COUNTIFS('[5]2016 Outage History'!$R:$R,BJ77,'[5]2016 Outage History'!$I:$I,$C77)/$Q77,"")</f>
        <v/>
      </c>
      <c r="BL77" s="26" t="str">
        <f t="shared" si="26"/>
        <v/>
      </c>
      <c r="BM77" s="8" t="str">
        <f>IF($P77="More Info Required",COUNTIFS('[5]2016 Outage History'!$R:$R,BL77,'[5]2016 Outage History'!$I:$I,$C77)/$Q77,"")</f>
        <v/>
      </c>
      <c r="BN77" s="26" t="str">
        <f t="shared" si="27"/>
        <v/>
      </c>
      <c r="BO77" s="8" t="str">
        <f>IF($P77="More Info Required",COUNTIFS('[5]2016 Outage History'!$R:$R,BN77,'[5]2016 Outage History'!$I:$I,$C77)/$Q77,"")</f>
        <v/>
      </c>
      <c r="BP77" s="26" t="str">
        <f t="shared" si="28"/>
        <v/>
      </c>
      <c r="BQ77" s="8" t="str">
        <f>IF($P77="More Info Required",COUNTIFS('[5]2016 Outage History'!$R:$R,BP77,'[5]2016 Outage History'!$I:$I,$C77)/$Q77,"")</f>
        <v/>
      </c>
      <c r="BR77" s="26" t="str">
        <f t="shared" si="29"/>
        <v/>
      </c>
      <c r="BS77" s="8" t="str">
        <f>IF($P77="More Info Required",COUNTIFS('[5]2016 Outage History'!$R:$R,BR77,'[5]2016 Outage History'!$I:$I,$C77)/$Q77,"")</f>
        <v/>
      </c>
      <c r="BT77" s="26" t="str">
        <f t="shared" si="30"/>
        <v/>
      </c>
      <c r="BU77" s="8" t="str">
        <f>IF($P77="More Info Required",COUNTIFS('[5]2016 Outage History'!$R:$R,BT77,'[5]2016 Outage History'!$I:$I,$C77)/$Q77,"")</f>
        <v/>
      </c>
      <c r="BV77" s="26" t="str">
        <f t="shared" si="31"/>
        <v/>
      </c>
      <c r="BW77" s="8" t="str">
        <f>IF($P77="More Info Required",COUNTIFS('[5]2016 Outage History'!$R:$R,BV77,'[5]2016 Outage History'!$I:$I,$C77)/$Q77,"")</f>
        <v/>
      </c>
      <c r="BX77" s="26" t="str">
        <f t="shared" si="32"/>
        <v/>
      </c>
      <c r="BY77" s="8" t="str">
        <f>IF($P77="More Info Required",COUNTIFS('[5]2016 Outage History'!$R:$R,BX77,'[5]2016 Outage History'!$I:$I,$C77)/$Q77,"")</f>
        <v/>
      </c>
      <c r="BZ77" s="26" t="str">
        <f t="shared" si="33"/>
        <v/>
      </c>
      <c r="CA77" s="8" t="str">
        <f>IF($P77="More Info Required",COUNTIFS('[5]2016 Outage History'!$R:$R,BZ77,'[5]2016 Outage History'!$I:$I,$C77)/$Q77,"")</f>
        <v/>
      </c>
      <c r="CB77" s="26" t="str">
        <f t="shared" si="34"/>
        <v/>
      </c>
      <c r="CC77" s="8" t="str">
        <f>IF($P77="More Info Required",COUNTIFS('[5]2016 Outage History'!$R:$R,CB77,'[5]2016 Outage History'!$I:$I,$C77)/$Q77,"")</f>
        <v/>
      </c>
      <c r="CD77" s="26" t="str">
        <f t="shared" si="35"/>
        <v/>
      </c>
      <c r="CE77" s="8" t="str">
        <f>IF($P77="More Info Required",COUNTIFS('[5]2016 Outage History'!$R:$R,CD77,'[5]2016 Outage History'!$I:$I,$C77)/$Q77,"")</f>
        <v/>
      </c>
      <c r="CF77" s="26" t="str">
        <f t="shared" si="36"/>
        <v/>
      </c>
      <c r="CG77" s="8" t="str">
        <f>IF($P77="More Info Required",COUNTIFS('[5]2016 Outage History'!$R:$R,CF77,'[5]2016 Outage History'!$I:$I,$C77)/$Q77,"")</f>
        <v/>
      </c>
      <c r="CH77" s="26" t="str">
        <f t="shared" si="37"/>
        <v/>
      </c>
      <c r="CI77" s="8" t="str">
        <f>IF($P77="More Info Required",COUNTIFS('[5]2016 Outage History'!$R:$R,CH77,'[5]2016 Outage History'!$I:$I,$C77)/$Q77,"")</f>
        <v/>
      </c>
      <c r="CJ77" s="26" t="str">
        <f t="shared" si="38"/>
        <v/>
      </c>
      <c r="CK77" s="8" t="str">
        <f>IF($P77="More Info Required",COUNTIFS('[5]2016 Outage History'!$R:$R,CJ77,'[5]2016 Outage History'!$I:$I,$C77)/$Q77,"")</f>
        <v/>
      </c>
    </row>
    <row r="78" spans="1:89" ht="15" x14ac:dyDescent="0.25">
      <c r="A78" s="17" t="s">
        <v>387</v>
      </c>
      <c r="B78" s="21">
        <v>3903</v>
      </c>
      <c r="C78" s="14" t="s">
        <v>450</v>
      </c>
      <c r="D78" s="17" t="s">
        <v>386</v>
      </c>
      <c r="E78" s="21">
        <v>39</v>
      </c>
      <c r="F78" s="22">
        <f>'[5]2016 Circuit Detail'!H37</f>
        <v>144.650273</v>
      </c>
      <c r="G78" s="21"/>
      <c r="H78" s="21">
        <f>('[5]2011 Indices'!H69+'[5]2012 Indices'!H69+'[5]2013 Indices'!H69+'[5]2014 Circuit detail'!AS37+'[5]2015 Circuit Detail'!AS37)/5</f>
        <v>1.8694829302394331</v>
      </c>
      <c r="I78" s="10">
        <f>'[5]2016 Circuit Detail'!AS37</f>
        <v>6.2219032244757701E-2</v>
      </c>
      <c r="J78" s="17" t="str">
        <f t="shared" si="0"/>
        <v>OK</v>
      </c>
      <c r="K78" s="17">
        <v>10.353999999999999</v>
      </c>
      <c r="L78" s="23">
        <v>2013</v>
      </c>
      <c r="M78" s="21">
        <f>('[5]2011 Indices'!I69+'[5]2012 Indices'!I69+'[5]2013 Indices'!I69+'[5]2014 Circuit detail'!AQ37+'[5]2015 Circuit Detail'!AQ37)/5</f>
        <v>119.39553944841482</v>
      </c>
      <c r="N78" s="24">
        <f>'[5]2016 Circuit Detail'!AQ37</f>
        <v>16.522608999999999</v>
      </c>
      <c r="O78" s="17" t="str">
        <f t="shared" si="1"/>
        <v>OK</v>
      </c>
      <c r="P78" s="8" t="str">
        <f t="shared" si="2"/>
        <v>Good</v>
      </c>
      <c r="Q78" s="25">
        <f>'[5]2016 Circuit Detail'!AJ37</f>
        <v>4</v>
      </c>
      <c r="R78" s="26" t="str">
        <f t="shared" si="3"/>
        <v/>
      </c>
      <c r="S78" s="8" t="str">
        <f>IF($P78="More Info Required",COUNTIFS('[5]2016 Outage History'!$R:$R,R78,'[5]2016 Outage History'!$I:$I,$C78)/$Q78,"")</f>
        <v/>
      </c>
      <c r="T78" s="26" t="str">
        <f t="shared" si="4"/>
        <v/>
      </c>
      <c r="U78" s="8" t="str">
        <f>IF($P78="More Info Required",COUNTIFS('[5]2016 Outage History'!$R:$R,T78,'[5]2016 Outage History'!$I:$I,$C78)/$Q78,"")</f>
        <v/>
      </c>
      <c r="V78" s="26" t="str">
        <f t="shared" si="5"/>
        <v/>
      </c>
      <c r="W78" s="8" t="str">
        <f>IF($P78="More Info Required",COUNTIFS('[5]2016 Outage History'!$R:$R,V78,'[5]2016 Outage History'!$I:$I,$C78)/$Q78,"")</f>
        <v/>
      </c>
      <c r="X78" s="26" t="str">
        <f t="shared" si="6"/>
        <v/>
      </c>
      <c r="Y78" s="8" t="str">
        <f>IF($P78="More Info Required",COUNTIFS('[5]2016 Outage History'!$R:$R,X78,'[5]2016 Outage History'!$I:$I,$C78)/$Q78,"")</f>
        <v/>
      </c>
      <c r="Z78" s="26" t="str">
        <f t="shared" si="7"/>
        <v/>
      </c>
      <c r="AA78" s="8" t="str">
        <f>IF($P78="More Info Required",COUNTIFS('[5]2016 Outage History'!$R:$R,Z78,'[5]2016 Outage History'!$I:$I,$C78)/$Q78,"")</f>
        <v/>
      </c>
      <c r="AB78" s="26" t="str">
        <f t="shared" si="8"/>
        <v/>
      </c>
      <c r="AC78" s="8" t="str">
        <f>IF($P78="More Info Required",COUNTIFS('[5]2016 Outage History'!$R:$R,AB78,'[5]2016 Outage History'!$I:$I,$C78)/$Q78,"")</f>
        <v/>
      </c>
      <c r="AD78" s="26" t="str">
        <f t="shared" si="9"/>
        <v/>
      </c>
      <c r="AE78" s="8" t="str">
        <f>IF($P78="More Info Required",COUNTIFS('[5]2016 Outage History'!$R:$R,AD78,'[5]2016 Outage History'!$I:$I,$C78)/$Q78,"")</f>
        <v/>
      </c>
      <c r="AF78" s="26" t="str">
        <f t="shared" si="10"/>
        <v/>
      </c>
      <c r="AG78" s="8" t="str">
        <f>IF($P78="More Info Required",COUNTIFS('[5]2016 Outage History'!$R:$R,AF78,'[5]2016 Outage History'!$I:$I,$C78)/$Q78,"")</f>
        <v/>
      </c>
      <c r="AH78" s="26" t="str">
        <f t="shared" si="11"/>
        <v/>
      </c>
      <c r="AI78" s="8" t="str">
        <f>IF($P78="More Info Required",COUNTIFS('[5]2016 Outage History'!$R:$R,AH78,'[5]2016 Outage History'!$I:$I,$C78)/$Q78,"")</f>
        <v/>
      </c>
      <c r="AJ78" s="26" t="str">
        <f t="shared" si="12"/>
        <v/>
      </c>
      <c r="AK78" s="8" t="str">
        <f>IF($P78="More Info Required",COUNTIFS('[5]2016 Outage History'!$R:$R,AJ78,'[5]2016 Outage History'!$I:$I,$C78)/$Q78,"")</f>
        <v/>
      </c>
      <c r="AL78" s="26" t="str">
        <f t="shared" si="13"/>
        <v/>
      </c>
      <c r="AM78" s="8" t="str">
        <f>IF($P78="More Info Required",COUNTIFS('[5]2016 Outage History'!$R:$R,AL78,'[5]2016 Outage History'!$I:$I,$C78)/$Q78,"")</f>
        <v/>
      </c>
      <c r="AN78" s="26" t="str">
        <f t="shared" si="14"/>
        <v/>
      </c>
      <c r="AO78" s="8" t="str">
        <f>IF($P78="More Info Required",COUNTIFS('[5]2016 Outage History'!$R:$R,AN78,'[5]2016 Outage History'!$I:$I,$C78)/$Q78,"")</f>
        <v/>
      </c>
      <c r="AP78" s="26" t="str">
        <f t="shared" si="15"/>
        <v/>
      </c>
      <c r="AQ78" s="8" t="str">
        <f>IF($P78="More Info Required",COUNTIFS('[5]2016 Outage History'!$R:$R,AP78,'[5]2016 Outage History'!$I:$I,$C78)/$Q78,"")</f>
        <v/>
      </c>
      <c r="AR78" s="26" t="str">
        <f t="shared" si="16"/>
        <v/>
      </c>
      <c r="AS78" s="8" t="str">
        <f>IF($P78="More Info Required",COUNTIFS('[5]2016 Outage History'!$R:$R,AR78,'[5]2016 Outage History'!$I:$I,$C78)/$Q78,"")</f>
        <v/>
      </c>
      <c r="AT78" s="26" t="str">
        <f t="shared" si="17"/>
        <v/>
      </c>
      <c r="AU78" s="8" t="str">
        <f>IF($P78="More Info Required",COUNTIFS('[5]2016 Outage History'!$R:$R,AT78,'[5]2016 Outage History'!$I:$I,$C78)/$Q78,"")</f>
        <v/>
      </c>
      <c r="AV78" s="26" t="str">
        <f t="shared" si="18"/>
        <v/>
      </c>
      <c r="AW78" s="8" t="str">
        <f>IF($P78="More Info Required",COUNTIFS('[5]2016 Outage History'!$R:$R,AV78,'[5]2016 Outage History'!$I:$I,$C78)/$Q78,"")</f>
        <v/>
      </c>
      <c r="AX78" s="26" t="str">
        <f t="shared" si="19"/>
        <v/>
      </c>
      <c r="AY78" s="8" t="str">
        <f>IF($P78="More Info Required",COUNTIFS('[5]2016 Outage History'!$R:$R,AX78,'[5]2016 Outage History'!$I:$I,$C78)/$Q78,"")</f>
        <v/>
      </c>
      <c r="AZ78" s="26" t="str">
        <f t="shared" si="20"/>
        <v/>
      </c>
      <c r="BA78" s="8" t="str">
        <f>IF($P78="More Info Required",COUNTIFS('[5]2016 Outage History'!$R:$R,AZ78,'[5]2016 Outage History'!$I:$I,$C78)/$Q78,"")</f>
        <v/>
      </c>
      <c r="BB78" s="26" t="str">
        <f t="shared" si="21"/>
        <v/>
      </c>
      <c r="BC78" s="8" t="str">
        <f>IF($P78="More Info Required",COUNTIFS('[5]2016 Outage History'!$R:$R,BB78,'[5]2016 Outage History'!$I:$I,$C78)/$Q78,"")</f>
        <v/>
      </c>
      <c r="BD78" s="26" t="str">
        <f t="shared" si="22"/>
        <v/>
      </c>
      <c r="BE78" s="8" t="str">
        <f>IF($P78="More Info Required",COUNTIFS('[5]2016 Outage History'!$R:$R,BD78,'[5]2016 Outage History'!$I:$I,$C78)/$Q78,"")</f>
        <v/>
      </c>
      <c r="BF78" s="26" t="str">
        <f t="shared" si="23"/>
        <v/>
      </c>
      <c r="BG78" s="8" t="str">
        <f>IF($P78="More Info Required",COUNTIFS('[5]2016 Outage History'!$R:$R,BF78,'[5]2016 Outage History'!$I:$I,$C78)/$Q78,"")</f>
        <v/>
      </c>
      <c r="BH78" s="26" t="str">
        <f t="shared" si="24"/>
        <v/>
      </c>
      <c r="BI78" s="8" t="str">
        <f>IF($P78="More Info Required",COUNTIFS('[5]2016 Outage History'!$R:$R,BH78,'[5]2016 Outage History'!$I:$I,$C78)/$Q78,"")</f>
        <v/>
      </c>
      <c r="BJ78" s="26" t="str">
        <f t="shared" si="25"/>
        <v/>
      </c>
      <c r="BK78" s="8" t="str">
        <f>IF($P78="More Info Required",COUNTIFS('[5]2016 Outage History'!$R:$R,BJ78,'[5]2016 Outage History'!$I:$I,$C78)/$Q78,"")</f>
        <v/>
      </c>
      <c r="BL78" s="26" t="str">
        <f t="shared" si="26"/>
        <v/>
      </c>
      <c r="BM78" s="8" t="str">
        <f>IF($P78="More Info Required",COUNTIFS('[5]2016 Outage History'!$R:$R,BL78,'[5]2016 Outage History'!$I:$I,$C78)/$Q78,"")</f>
        <v/>
      </c>
      <c r="BN78" s="26" t="str">
        <f t="shared" si="27"/>
        <v/>
      </c>
      <c r="BO78" s="8" t="str">
        <f>IF($P78="More Info Required",COUNTIFS('[5]2016 Outage History'!$R:$R,BN78,'[5]2016 Outage History'!$I:$I,$C78)/$Q78,"")</f>
        <v/>
      </c>
      <c r="BP78" s="26" t="str">
        <f t="shared" si="28"/>
        <v/>
      </c>
      <c r="BQ78" s="8" t="str">
        <f>IF($P78="More Info Required",COUNTIFS('[5]2016 Outage History'!$R:$R,BP78,'[5]2016 Outage History'!$I:$I,$C78)/$Q78,"")</f>
        <v/>
      </c>
      <c r="BR78" s="26" t="str">
        <f t="shared" si="29"/>
        <v/>
      </c>
      <c r="BS78" s="8" t="str">
        <f>IF($P78="More Info Required",COUNTIFS('[5]2016 Outage History'!$R:$R,BR78,'[5]2016 Outage History'!$I:$I,$C78)/$Q78,"")</f>
        <v/>
      </c>
      <c r="BT78" s="26" t="str">
        <f t="shared" si="30"/>
        <v/>
      </c>
      <c r="BU78" s="8" t="str">
        <f>IF($P78="More Info Required",COUNTIFS('[5]2016 Outage History'!$R:$R,BT78,'[5]2016 Outage History'!$I:$I,$C78)/$Q78,"")</f>
        <v/>
      </c>
      <c r="BV78" s="26" t="str">
        <f t="shared" si="31"/>
        <v/>
      </c>
      <c r="BW78" s="8" t="str">
        <f>IF($P78="More Info Required",COUNTIFS('[5]2016 Outage History'!$R:$R,BV78,'[5]2016 Outage History'!$I:$I,$C78)/$Q78,"")</f>
        <v/>
      </c>
      <c r="BX78" s="26" t="str">
        <f t="shared" si="32"/>
        <v/>
      </c>
      <c r="BY78" s="8" t="str">
        <f>IF($P78="More Info Required",COUNTIFS('[5]2016 Outage History'!$R:$R,BX78,'[5]2016 Outage History'!$I:$I,$C78)/$Q78,"")</f>
        <v/>
      </c>
      <c r="BZ78" s="26" t="str">
        <f t="shared" si="33"/>
        <v/>
      </c>
      <c r="CA78" s="8" t="str">
        <f>IF($P78="More Info Required",COUNTIFS('[5]2016 Outage History'!$R:$R,BZ78,'[5]2016 Outage History'!$I:$I,$C78)/$Q78,"")</f>
        <v/>
      </c>
      <c r="CB78" s="26" t="str">
        <f t="shared" si="34"/>
        <v/>
      </c>
      <c r="CC78" s="8" t="str">
        <f>IF($P78="More Info Required",COUNTIFS('[5]2016 Outage History'!$R:$R,CB78,'[5]2016 Outage History'!$I:$I,$C78)/$Q78,"")</f>
        <v/>
      </c>
      <c r="CD78" s="26" t="str">
        <f t="shared" si="35"/>
        <v/>
      </c>
      <c r="CE78" s="8" t="str">
        <f>IF($P78="More Info Required",COUNTIFS('[5]2016 Outage History'!$R:$R,CD78,'[5]2016 Outage History'!$I:$I,$C78)/$Q78,"")</f>
        <v/>
      </c>
      <c r="CF78" s="26" t="str">
        <f t="shared" si="36"/>
        <v/>
      </c>
      <c r="CG78" s="8" t="str">
        <f>IF($P78="More Info Required",COUNTIFS('[5]2016 Outage History'!$R:$R,CF78,'[5]2016 Outage History'!$I:$I,$C78)/$Q78,"")</f>
        <v/>
      </c>
      <c r="CH78" s="26" t="str">
        <f t="shared" si="37"/>
        <v/>
      </c>
      <c r="CI78" s="8" t="str">
        <f>IF($P78="More Info Required",COUNTIFS('[5]2016 Outage History'!$R:$R,CH78,'[5]2016 Outage History'!$I:$I,$C78)/$Q78,"")</f>
        <v/>
      </c>
      <c r="CJ78" s="26" t="str">
        <f t="shared" si="38"/>
        <v/>
      </c>
      <c r="CK78" s="8" t="str">
        <f>IF($P78="More Info Required",COUNTIFS('[5]2016 Outage History'!$R:$R,CJ78,'[5]2016 Outage History'!$I:$I,$C78)/$Q78,"")</f>
        <v/>
      </c>
    </row>
    <row r="79" spans="1:89" ht="15" x14ac:dyDescent="0.25">
      <c r="A79" s="17" t="s">
        <v>179</v>
      </c>
      <c r="B79" s="21">
        <v>3904</v>
      </c>
      <c r="C79" s="14" t="s">
        <v>451</v>
      </c>
      <c r="D79" s="17" t="s">
        <v>386</v>
      </c>
      <c r="E79" s="21">
        <v>39</v>
      </c>
      <c r="F79" s="22">
        <f>'[5]2016 Circuit Detail'!H38</f>
        <v>465.11748599999999</v>
      </c>
      <c r="G79" s="21"/>
      <c r="H79" s="21">
        <f>('[5]2011 Indices'!H70+'[5]2012 Indices'!H70+'[5]2013 Indices'!H70+'[5]2014 Circuit detail'!AS38+'[5]2015 Circuit Detail'!AS38)/5</f>
        <v>1.6108205638848372</v>
      </c>
      <c r="I79" s="10">
        <f>'[5]2016 Circuit Detail'!AS38</f>
        <v>0.31389918546300399</v>
      </c>
      <c r="J79" s="17" t="str">
        <f t="shared" si="0"/>
        <v>OK</v>
      </c>
      <c r="K79" s="17">
        <v>51.676000000000002</v>
      </c>
      <c r="L79" s="23">
        <v>2013</v>
      </c>
      <c r="M79" s="21">
        <f>('[5]2011 Indices'!I70+'[5]2012 Indices'!I70+'[5]2013 Indices'!I70+'[5]2014 Circuit detail'!AQ38+'[5]2015 Circuit Detail'!AQ38)/5</f>
        <v>163.43246308448857</v>
      </c>
      <c r="N79" s="24">
        <f>'[5]2016 Circuit Detail'!AQ38</f>
        <v>49.522970999999998</v>
      </c>
      <c r="O79" s="17" t="str">
        <f t="shared" si="1"/>
        <v>OK</v>
      </c>
      <c r="P79" s="8" t="str">
        <f t="shared" si="2"/>
        <v>Good</v>
      </c>
      <c r="Q79" s="25">
        <f>'[5]2016 Circuit Detail'!AJ38</f>
        <v>14</v>
      </c>
      <c r="R79" s="26" t="str">
        <f t="shared" si="3"/>
        <v/>
      </c>
      <c r="S79" s="8" t="str">
        <f>IF($P79="More Info Required",COUNTIFS('[5]2016 Outage History'!$R:$R,R79,'[5]2016 Outage History'!$I:$I,$C79)/$Q79,"")</f>
        <v/>
      </c>
      <c r="T79" s="26" t="str">
        <f t="shared" si="4"/>
        <v/>
      </c>
      <c r="U79" s="8" t="str">
        <f>IF($P79="More Info Required",COUNTIFS('[5]2016 Outage History'!$R:$R,T79,'[5]2016 Outage History'!$I:$I,$C79)/$Q79,"")</f>
        <v/>
      </c>
      <c r="V79" s="26" t="str">
        <f t="shared" si="5"/>
        <v/>
      </c>
      <c r="W79" s="8" t="str">
        <f>IF($P79="More Info Required",COUNTIFS('[5]2016 Outage History'!$R:$R,V79,'[5]2016 Outage History'!$I:$I,$C79)/$Q79,"")</f>
        <v/>
      </c>
      <c r="X79" s="26" t="str">
        <f t="shared" si="6"/>
        <v/>
      </c>
      <c r="Y79" s="8" t="str">
        <f>IF($P79="More Info Required",COUNTIFS('[5]2016 Outage History'!$R:$R,X79,'[5]2016 Outage History'!$I:$I,$C79)/$Q79,"")</f>
        <v/>
      </c>
      <c r="Z79" s="26" t="str">
        <f t="shared" si="7"/>
        <v/>
      </c>
      <c r="AA79" s="8" t="str">
        <f>IF($P79="More Info Required",COUNTIFS('[5]2016 Outage History'!$R:$R,Z79,'[5]2016 Outage History'!$I:$I,$C79)/$Q79,"")</f>
        <v/>
      </c>
      <c r="AB79" s="26" t="str">
        <f t="shared" si="8"/>
        <v/>
      </c>
      <c r="AC79" s="8" t="str">
        <f>IF($P79="More Info Required",COUNTIFS('[5]2016 Outage History'!$R:$R,AB79,'[5]2016 Outage History'!$I:$I,$C79)/$Q79,"")</f>
        <v/>
      </c>
      <c r="AD79" s="26" t="str">
        <f t="shared" si="9"/>
        <v/>
      </c>
      <c r="AE79" s="8" t="str">
        <f>IF($P79="More Info Required",COUNTIFS('[5]2016 Outage History'!$R:$R,AD79,'[5]2016 Outage History'!$I:$I,$C79)/$Q79,"")</f>
        <v/>
      </c>
      <c r="AF79" s="26" t="str">
        <f t="shared" si="10"/>
        <v/>
      </c>
      <c r="AG79" s="8" t="str">
        <f>IF($P79="More Info Required",COUNTIFS('[5]2016 Outage History'!$R:$R,AF79,'[5]2016 Outage History'!$I:$I,$C79)/$Q79,"")</f>
        <v/>
      </c>
      <c r="AH79" s="26" t="str">
        <f t="shared" si="11"/>
        <v/>
      </c>
      <c r="AI79" s="8" t="str">
        <f>IF($P79="More Info Required",COUNTIFS('[5]2016 Outage History'!$R:$R,AH79,'[5]2016 Outage History'!$I:$I,$C79)/$Q79,"")</f>
        <v/>
      </c>
      <c r="AJ79" s="26" t="str">
        <f t="shared" si="12"/>
        <v/>
      </c>
      <c r="AK79" s="8" t="str">
        <f>IF($P79="More Info Required",COUNTIFS('[5]2016 Outage History'!$R:$R,AJ79,'[5]2016 Outage History'!$I:$I,$C79)/$Q79,"")</f>
        <v/>
      </c>
      <c r="AL79" s="26" t="str">
        <f t="shared" si="13"/>
        <v/>
      </c>
      <c r="AM79" s="8" t="str">
        <f>IF($P79="More Info Required",COUNTIFS('[5]2016 Outage History'!$R:$R,AL79,'[5]2016 Outage History'!$I:$I,$C79)/$Q79,"")</f>
        <v/>
      </c>
      <c r="AN79" s="26" t="str">
        <f t="shared" si="14"/>
        <v/>
      </c>
      <c r="AO79" s="8" t="str">
        <f>IF($P79="More Info Required",COUNTIFS('[5]2016 Outage History'!$R:$R,AN79,'[5]2016 Outage History'!$I:$I,$C79)/$Q79,"")</f>
        <v/>
      </c>
      <c r="AP79" s="26" t="str">
        <f t="shared" si="15"/>
        <v/>
      </c>
      <c r="AQ79" s="8" t="str">
        <f>IF($P79="More Info Required",COUNTIFS('[5]2016 Outage History'!$R:$R,AP79,'[5]2016 Outage History'!$I:$I,$C79)/$Q79,"")</f>
        <v/>
      </c>
      <c r="AR79" s="26" t="str">
        <f t="shared" si="16"/>
        <v/>
      </c>
      <c r="AS79" s="8" t="str">
        <f>IF($P79="More Info Required",COUNTIFS('[5]2016 Outage History'!$R:$R,AR79,'[5]2016 Outage History'!$I:$I,$C79)/$Q79,"")</f>
        <v/>
      </c>
      <c r="AT79" s="26" t="str">
        <f t="shared" si="17"/>
        <v/>
      </c>
      <c r="AU79" s="8" t="str">
        <f>IF($P79="More Info Required",COUNTIFS('[5]2016 Outage History'!$R:$R,AT79,'[5]2016 Outage History'!$I:$I,$C79)/$Q79,"")</f>
        <v/>
      </c>
      <c r="AV79" s="26" t="str">
        <f t="shared" si="18"/>
        <v/>
      </c>
      <c r="AW79" s="8" t="str">
        <f>IF($P79="More Info Required",COUNTIFS('[5]2016 Outage History'!$R:$R,AV79,'[5]2016 Outage History'!$I:$I,$C79)/$Q79,"")</f>
        <v/>
      </c>
      <c r="AX79" s="26" t="str">
        <f t="shared" si="19"/>
        <v/>
      </c>
      <c r="AY79" s="8" t="str">
        <f>IF($P79="More Info Required",COUNTIFS('[5]2016 Outage History'!$R:$R,AX79,'[5]2016 Outage History'!$I:$I,$C79)/$Q79,"")</f>
        <v/>
      </c>
      <c r="AZ79" s="26" t="str">
        <f t="shared" si="20"/>
        <v/>
      </c>
      <c r="BA79" s="8" t="str">
        <f>IF($P79="More Info Required",COUNTIFS('[5]2016 Outage History'!$R:$R,AZ79,'[5]2016 Outage History'!$I:$I,$C79)/$Q79,"")</f>
        <v/>
      </c>
      <c r="BB79" s="26" t="str">
        <f t="shared" si="21"/>
        <v/>
      </c>
      <c r="BC79" s="8" t="str">
        <f>IF($P79="More Info Required",COUNTIFS('[5]2016 Outage History'!$R:$R,BB79,'[5]2016 Outage History'!$I:$I,$C79)/$Q79,"")</f>
        <v/>
      </c>
      <c r="BD79" s="26" t="str">
        <f t="shared" si="22"/>
        <v/>
      </c>
      <c r="BE79" s="8" t="str">
        <f>IF($P79="More Info Required",COUNTIFS('[5]2016 Outage History'!$R:$R,BD79,'[5]2016 Outage History'!$I:$I,$C79)/$Q79,"")</f>
        <v/>
      </c>
      <c r="BF79" s="26" t="str">
        <f t="shared" si="23"/>
        <v/>
      </c>
      <c r="BG79" s="8" t="str">
        <f>IF($P79="More Info Required",COUNTIFS('[5]2016 Outage History'!$R:$R,BF79,'[5]2016 Outage History'!$I:$I,$C79)/$Q79,"")</f>
        <v/>
      </c>
      <c r="BH79" s="26" t="str">
        <f t="shared" si="24"/>
        <v/>
      </c>
      <c r="BI79" s="8" t="str">
        <f>IF($P79="More Info Required",COUNTIFS('[5]2016 Outage History'!$R:$R,BH79,'[5]2016 Outage History'!$I:$I,$C79)/$Q79,"")</f>
        <v/>
      </c>
      <c r="BJ79" s="26" t="str">
        <f t="shared" si="25"/>
        <v/>
      </c>
      <c r="BK79" s="8" t="str">
        <f>IF($P79="More Info Required",COUNTIFS('[5]2016 Outage History'!$R:$R,BJ79,'[5]2016 Outage History'!$I:$I,$C79)/$Q79,"")</f>
        <v/>
      </c>
      <c r="BL79" s="26" t="str">
        <f t="shared" si="26"/>
        <v/>
      </c>
      <c r="BM79" s="8" t="str">
        <f>IF($P79="More Info Required",COUNTIFS('[5]2016 Outage History'!$R:$R,BL79,'[5]2016 Outage History'!$I:$I,$C79)/$Q79,"")</f>
        <v/>
      </c>
      <c r="BN79" s="26" t="str">
        <f t="shared" si="27"/>
        <v/>
      </c>
      <c r="BO79" s="8" t="str">
        <f>IF($P79="More Info Required",COUNTIFS('[5]2016 Outage History'!$R:$R,BN79,'[5]2016 Outage History'!$I:$I,$C79)/$Q79,"")</f>
        <v/>
      </c>
      <c r="BP79" s="26" t="str">
        <f t="shared" si="28"/>
        <v/>
      </c>
      <c r="BQ79" s="8" t="str">
        <f>IF($P79="More Info Required",COUNTIFS('[5]2016 Outage History'!$R:$R,BP79,'[5]2016 Outage History'!$I:$I,$C79)/$Q79,"")</f>
        <v/>
      </c>
      <c r="BR79" s="26" t="str">
        <f t="shared" si="29"/>
        <v/>
      </c>
      <c r="BS79" s="8" t="str">
        <f>IF($P79="More Info Required",COUNTIFS('[5]2016 Outage History'!$R:$R,BR79,'[5]2016 Outage History'!$I:$I,$C79)/$Q79,"")</f>
        <v/>
      </c>
      <c r="BT79" s="26" t="str">
        <f t="shared" si="30"/>
        <v/>
      </c>
      <c r="BU79" s="8" t="str">
        <f>IF($P79="More Info Required",COUNTIFS('[5]2016 Outage History'!$R:$R,BT79,'[5]2016 Outage History'!$I:$I,$C79)/$Q79,"")</f>
        <v/>
      </c>
      <c r="BV79" s="26" t="str">
        <f t="shared" si="31"/>
        <v/>
      </c>
      <c r="BW79" s="8" t="str">
        <f>IF($P79="More Info Required",COUNTIFS('[5]2016 Outage History'!$R:$R,BV79,'[5]2016 Outage History'!$I:$I,$C79)/$Q79,"")</f>
        <v/>
      </c>
      <c r="BX79" s="26" t="str">
        <f t="shared" si="32"/>
        <v/>
      </c>
      <c r="BY79" s="8" t="str">
        <f>IF($P79="More Info Required",COUNTIFS('[5]2016 Outage History'!$R:$R,BX79,'[5]2016 Outage History'!$I:$I,$C79)/$Q79,"")</f>
        <v/>
      </c>
      <c r="BZ79" s="26" t="str">
        <f t="shared" si="33"/>
        <v/>
      </c>
      <c r="CA79" s="8" t="str">
        <f>IF($P79="More Info Required",COUNTIFS('[5]2016 Outage History'!$R:$R,BZ79,'[5]2016 Outage History'!$I:$I,$C79)/$Q79,"")</f>
        <v/>
      </c>
      <c r="CB79" s="26" t="str">
        <f t="shared" si="34"/>
        <v/>
      </c>
      <c r="CC79" s="8" t="str">
        <f>IF($P79="More Info Required",COUNTIFS('[5]2016 Outage History'!$R:$R,CB79,'[5]2016 Outage History'!$I:$I,$C79)/$Q79,"")</f>
        <v/>
      </c>
      <c r="CD79" s="26" t="str">
        <f t="shared" si="35"/>
        <v/>
      </c>
      <c r="CE79" s="8" t="str">
        <f>IF($P79="More Info Required",COUNTIFS('[5]2016 Outage History'!$R:$R,CD79,'[5]2016 Outage History'!$I:$I,$C79)/$Q79,"")</f>
        <v/>
      </c>
      <c r="CF79" s="26" t="str">
        <f t="shared" si="36"/>
        <v/>
      </c>
      <c r="CG79" s="8" t="str">
        <f>IF($P79="More Info Required",COUNTIFS('[5]2016 Outage History'!$R:$R,CF79,'[5]2016 Outage History'!$I:$I,$C79)/$Q79,"")</f>
        <v/>
      </c>
      <c r="CH79" s="26" t="str">
        <f t="shared" si="37"/>
        <v/>
      </c>
      <c r="CI79" s="8" t="str">
        <f>IF($P79="More Info Required",COUNTIFS('[5]2016 Outage History'!$R:$R,CH79,'[5]2016 Outage History'!$I:$I,$C79)/$Q79,"")</f>
        <v/>
      </c>
      <c r="CJ79" s="26" t="str">
        <f t="shared" si="38"/>
        <v/>
      </c>
      <c r="CK79" s="8" t="str">
        <f>IF($P79="More Info Required",COUNTIFS('[5]2016 Outage History'!$R:$R,CJ79,'[5]2016 Outage History'!$I:$I,$C79)/$Q79,"")</f>
        <v/>
      </c>
    </row>
    <row r="80" spans="1:89" ht="15" x14ac:dyDescent="0.25">
      <c r="A80" s="17" t="s">
        <v>120</v>
      </c>
      <c r="B80" s="21">
        <v>4024</v>
      </c>
      <c r="C80" s="14" t="s">
        <v>570</v>
      </c>
      <c r="D80" s="17" t="s">
        <v>389</v>
      </c>
      <c r="E80" s="21">
        <v>40</v>
      </c>
      <c r="F80" s="22">
        <f>'[5]2016 Circuit Detail'!H39</f>
        <v>775.21038199999998</v>
      </c>
      <c r="G80" s="21"/>
      <c r="H80" s="21">
        <f>('[5]2011 Indices'!H71+'[5]2012 Indices'!H71+'[5]2013 Indices'!H71+'[5]2014 Circuit detail'!AS39+'[5]2015 Circuit Detail'!AS39)/5</f>
        <v>0.82364465720087376</v>
      </c>
      <c r="I80" s="10">
        <f>'[5]2016 Circuit Detail'!AS39</f>
        <v>1.1171161017810001</v>
      </c>
      <c r="J80" s="17" t="str">
        <f t="shared" si="0"/>
        <v>PSC</v>
      </c>
      <c r="K80" s="17">
        <v>44.183</v>
      </c>
      <c r="L80" s="23">
        <v>2014</v>
      </c>
      <c r="M80" s="21">
        <f>('[5]2011 Indices'!I71+'[5]2012 Indices'!I71+'[5]2013 Indices'!I71+'[5]2014 Circuit detail'!AQ39+'[5]2015 Circuit Detail'!AQ39)/5</f>
        <v>63.910354866334124</v>
      </c>
      <c r="N80" s="24">
        <f>'[5]2016 Circuit Detail'!AQ39</f>
        <v>70.717577000000006</v>
      </c>
      <c r="O80" s="17" t="str">
        <f t="shared" si="1"/>
        <v>PSC</v>
      </c>
      <c r="P80" s="8" t="str">
        <f t="shared" si="2"/>
        <v>More Info Required</v>
      </c>
      <c r="Q80" s="25">
        <f>'[5]2016 Circuit Detail'!AJ39</f>
        <v>14</v>
      </c>
      <c r="R80" s="26" t="str">
        <f t="shared" si="3"/>
        <v>000 Power Supply</v>
      </c>
      <c r="S80" s="8" t="e">
        <f>IF($P80="More Info Required",COUNTIFS('[5]2016 Outage History'!$R:$R,R80,'[5]2016 Outage History'!$I:$I,$C80)/$Q80,"")</f>
        <v>#VALUE!</v>
      </c>
      <c r="T80" s="26" t="str">
        <f t="shared" si="4"/>
        <v>100 Construction</v>
      </c>
      <c r="U80" s="8" t="e">
        <f>IF($P80="More Info Required",COUNTIFS('[5]2016 Outage History'!$R:$R,T80,'[5]2016 Outage History'!$I:$I,$C80)/$Q80,"")</f>
        <v>#VALUE!</v>
      </c>
      <c r="V80" s="26" t="str">
        <f t="shared" si="5"/>
        <v>110 Maintenance</v>
      </c>
      <c r="W80" s="8" t="e">
        <f>IF($P80="More Info Required",COUNTIFS('[5]2016 Outage History'!$R:$R,V80,'[5]2016 Outage History'!$I:$I,$C80)/$Q80,"")</f>
        <v>#VALUE!</v>
      </c>
      <c r="X80" s="26" t="str">
        <f t="shared" si="6"/>
        <v>190 Other Planned</v>
      </c>
      <c r="Y80" s="8" t="e">
        <f>IF($P80="More Info Required",COUNTIFS('[5]2016 Outage History'!$R:$R,X80,'[5]2016 Outage History'!$I:$I,$C80)/$Q80,"")</f>
        <v>#VALUE!</v>
      </c>
      <c r="Z80" s="26" t="str">
        <f t="shared" si="7"/>
        <v>300 Material or equipment fault/failure</v>
      </c>
      <c r="AA80" s="8" t="e">
        <f>IF($P80="More Info Required",COUNTIFS('[5]2016 Outage History'!$R:$R,Z80,'[5]2016 Outage History'!$I:$I,$C80)/$Q80,"")</f>
        <v>#VALUE!</v>
      </c>
      <c r="AB80" s="26" t="str">
        <f t="shared" si="8"/>
        <v>310 Installation Fault</v>
      </c>
      <c r="AC80" s="8" t="e">
        <f>IF($P80="More Info Required",COUNTIFS('[5]2016 Outage History'!$R:$R,AB80,'[5]2016 Outage History'!$I:$I,$C80)/$Q80,"")</f>
        <v>#VALUE!</v>
      </c>
      <c r="AD80" s="26" t="str">
        <f t="shared" si="9"/>
        <v>320 Conductor Sag or inadequate clearance</v>
      </c>
      <c r="AE80" s="8" t="e">
        <f>IF($P80="More Info Required",COUNTIFS('[5]2016 Outage History'!$R:$R,AD80,'[5]2016 Outage History'!$I:$I,$C80)/$Q80,"")</f>
        <v>#VALUE!</v>
      </c>
      <c r="AF80" s="26" t="str">
        <f t="shared" si="10"/>
        <v>340 Overload</v>
      </c>
      <c r="AG80" s="8" t="e">
        <f>IF($P80="More Info Required",COUNTIFS('[5]2016 Outage History'!$R:$R,AF80,'[5]2016 Outage History'!$I:$I,$C80)/$Q80,"")</f>
        <v>#VALUE!</v>
      </c>
      <c r="AH80" s="26" t="str">
        <f t="shared" si="11"/>
        <v>350 Miscoordination of protection devices</v>
      </c>
      <c r="AI80" s="8" t="e">
        <f>IF($P80="More Info Required",COUNTIFS('[5]2016 Outage History'!$R:$R,AH80,'[5]2016 Outage History'!$I:$I,$C80)/$Q80,"")</f>
        <v>#VALUE!</v>
      </c>
      <c r="AJ80" s="26" t="str">
        <f t="shared" si="12"/>
        <v>360 Other Equipment installation/design</v>
      </c>
      <c r="AK80" s="8" t="e">
        <f>IF($P80="More Info Required",COUNTIFS('[5]2016 Outage History'!$R:$R,AJ80,'[5]2016 Outage History'!$I:$I,$C80)/$Q80,"")</f>
        <v>#VALUE!</v>
      </c>
      <c r="AL80" s="26" t="str">
        <f t="shared" si="13"/>
        <v>400 Decay/Age of Material/Equipment</v>
      </c>
      <c r="AM80" s="8" t="e">
        <f>IF($P80="More Info Required",COUNTIFS('[5]2016 Outage History'!$R:$R,AL80,'[5]2016 Outage History'!$I:$I,$C80)/$Q80,"")</f>
        <v>#VALUE!</v>
      </c>
      <c r="AN80" s="26" t="str">
        <f t="shared" si="14"/>
        <v>420 Tree Growth</v>
      </c>
      <c r="AO80" s="8" t="e">
        <f>IF($P80="More Info Required",COUNTIFS('[5]2016 Outage History'!$R:$R,AN80,'[5]2016 Outage History'!$I:$I,$C80)/$Q80,"")</f>
        <v>#VALUE!</v>
      </c>
      <c r="AP80" s="26" t="str">
        <f t="shared" si="15"/>
        <v>430 Tree failure from overhang or dead tree without Ice/snow</v>
      </c>
      <c r="AQ80" s="8" t="e">
        <f>IF($P80="More Info Required",COUNTIFS('[5]2016 Outage History'!$R:$R,AP80,'[5]2016 Outage History'!$I:$I,$C80)/$Q80,"")</f>
        <v>#VALUE!</v>
      </c>
      <c r="AR80" s="26" t="str">
        <f t="shared" si="16"/>
        <v>440 Trees with Ice/snow</v>
      </c>
      <c r="AS80" s="8" t="e">
        <f>IF($P80="More Info Required",COUNTIFS('[5]2016 Outage History'!$R:$R,AR80,'[5]2016 Outage History'!$I:$I,$C80)/$Q80,"")</f>
        <v>#VALUE!</v>
      </c>
      <c r="AT80" s="26" t="str">
        <f t="shared" si="17"/>
        <v>470 Borrower Crew Cuts Tree</v>
      </c>
      <c r="AU80" s="8" t="e">
        <f>IF($P80="More Info Required",COUNTIFS('[5]2016 Outage History'!$R:$R,AT80,'[5]2016 Outage History'!$I:$I,$C80)/$Q80,"")</f>
        <v>#VALUE!</v>
      </c>
      <c r="AV80" s="26" t="str">
        <f t="shared" si="18"/>
        <v>490 Maintenance, Other</v>
      </c>
      <c r="AW80" s="8" t="e">
        <f>IF($P80="More Info Required",COUNTIFS('[5]2016 Outage History'!$R:$R,AV80,'[5]2016 Outage History'!$I:$I,$C80)/$Q80,"")</f>
        <v>#VALUE!</v>
      </c>
      <c r="AX80" s="26" t="str">
        <f t="shared" si="19"/>
        <v>500 Lightning</v>
      </c>
      <c r="AY80" s="8" t="e">
        <f>IF($P80="More Info Required",COUNTIFS('[5]2016 Outage History'!$R:$R,AX80,'[5]2016 Outage History'!$I:$I,$C80)/$Q80,"")</f>
        <v>#VALUE!</v>
      </c>
      <c r="AZ80" s="26" t="str">
        <f t="shared" si="20"/>
        <v>510 Wind, Not Trees</v>
      </c>
      <c r="BA80" s="8" t="e">
        <f>IF($P80="More Info Required",COUNTIFS('[5]2016 Outage History'!$R:$R,AZ80,'[5]2016 Outage History'!$I:$I,$C80)/$Q80,"")</f>
        <v>#VALUE!</v>
      </c>
      <c r="BB80" s="26" t="str">
        <f t="shared" si="21"/>
        <v>520 Ice, Sleet, Frost, not Trees</v>
      </c>
      <c r="BC80" s="8" t="e">
        <f>IF($P80="More Info Required",COUNTIFS('[5]2016 Outage History'!$R:$R,BB80,'[5]2016 Outage History'!$I:$I,$C80)/$Q80,"")</f>
        <v>#VALUE!</v>
      </c>
      <c r="BD80" s="26" t="str">
        <f t="shared" si="22"/>
        <v>530 Flood</v>
      </c>
      <c r="BE80" s="8" t="e">
        <f>IF($P80="More Info Required",COUNTIFS('[5]2016 Outage History'!$R:$R,BD80,'[5]2016 Outage History'!$I:$I,$C80)/$Q80,"")</f>
        <v>#VALUE!</v>
      </c>
      <c r="BF80" s="26" t="str">
        <f t="shared" si="23"/>
        <v>540 Storm</v>
      </c>
      <c r="BG80" s="8" t="e">
        <f>IF($P80="More Info Required",COUNTIFS('[5]2016 Outage History'!$R:$R,BF80,'[5]2016 Outage History'!$I:$I,$C80)/$Q80,"")</f>
        <v>#VALUE!</v>
      </c>
      <c r="BH80" s="26" t="str">
        <f t="shared" si="24"/>
        <v>590 Weather, Other</v>
      </c>
      <c r="BI80" s="8" t="e">
        <f>IF($P80="More Info Required",COUNTIFS('[5]2016 Outage History'!$R:$R,BH80,'[5]2016 Outage History'!$I:$I,$C80)/$Q80,"")</f>
        <v>#VALUE!</v>
      </c>
      <c r="BJ80" s="26" t="str">
        <f t="shared" si="25"/>
        <v>600 Animal/bird</v>
      </c>
      <c r="BK80" s="8" t="e">
        <f>IF($P80="More Info Required",COUNTIFS('[5]2016 Outage History'!$R:$R,BJ80,'[5]2016 Outage History'!$I:$I,$C80)/$Q80,"")</f>
        <v>#VALUE!</v>
      </c>
      <c r="BL80" s="26" t="str">
        <f t="shared" si="26"/>
        <v>630 Squirrel</v>
      </c>
      <c r="BM80" s="8" t="e">
        <f>IF($P80="More Info Required",COUNTIFS('[5]2016 Outage History'!$R:$R,BL80,'[5]2016 Outage History'!$I:$I,$C80)/$Q80,"")</f>
        <v>#VALUE!</v>
      </c>
      <c r="BN80" s="26" t="str">
        <f t="shared" si="27"/>
        <v>690 Animal, Other</v>
      </c>
      <c r="BO80" s="8" t="e">
        <f>IF($P80="More Info Required",COUNTIFS('[5]2016 Outage History'!$R:$R,BN80,'[5]2016 Outage History'!$I:$I,$C80)/$Q80,"")</f>
        <v>#VALUE!</v>
      </c>
      <c r="BP80" s="26" t="str">
        <f t="shared" si="28"/>
        <v>700 Customer-Caused</v>
      </c>
      <c r="BQ80" s="8" t="e">
        <f>IF($P80="More Info Required",COUNTIFS('[5]2016 Outage History'!$R:$R,BP80,'[5]2016 Outage History'!$I:$I,$C80)/$Q80,"")</f>
        <v>#VALUE!</v>
      </c>
      <c r="BR80" s="26" t="str">
        <f t="shared" si="29"/>
        <v>710 Motor Vehicle</v>
      </c>
      <c r="BS80" s="8" t="e">
        <f>IF($P80="More Info Required",COUNTIFS('[5]2016 Outage History'!$R:$R,BR80,'[5]2016 Outage History'!$I:$I,$C80)/$Q80,"")</f>
        <v>#VALUE!</v>
      </c>
      <c r="BT80" s="26" t="str">
        <f t="shared" si="30"/>
        <v>715 Farming Equipment</v>
      </c>
      <c r="BU80" s="8" t="e">
        <f>IF($P80="More Info Required",COUNTIFS('[5]2016 Outage History'!$R:$R,BT80,'[5]2016 Outage History'!$I:$I,$C80)/$Q80,"")</f>
        <v>#VALUE!</v>
      </c>
      <c r="BV80" s="26" t="str">
        <f t="shared" si="31"/>
        <v>720 Aircraft</v>
      </c>
      <c r="BW80" s="8" t="e">
        <f>IF($P80="More Info Required",COUNTIFS('[5]2016 Outage History'!$R:$R,BV80,'[5]2016 Outage History'!$I:$I,$C80)/$Q80,"")</f>
        <v>#VALUE!</v>
      </c>
      <c r="BX80" s="26" t="str">
        <f t="shared" si="32"/>
        <v>730 Fire</v>
      </c>
      <c r="BY80" s="8" t="e">
        <f>IF($P80="More Info Required",COUNTIFS('[5]2016 Outage History'!$R:$R,BX80,'[5]2016 Outage History'!$I:$I,$C80)/$Q80,"")</f>
        <v>#VALUE!</v>
      </c>
      <c r="BZ80" s="26" t="str">
        <f t="shared" si="33"/>
        <v>740 Public Cuts Tree</v>
      </c>
      <c r="CA80" s="8" t="e">
        <f>IF($P80="More Info Required",COUNTIFS('[5]2016 Outage History'!$R:$R,BZ80,'[5]2016 Outage History'!$I:$I,$C80)/$Q80,"")</f>
        <v>#VALUE!</v>
      </c>
      <c r="CB80" s="26" t="str">
        <f t="shared" si="34"/>
        <v>750 Vandalism</v>
      </c>
      <c r="CC80" s="8" t="e">
        <f>IF($P80="More Info Required",COUNTIFS('[5]2016 Outage History'!$R:$R,CB80,'[5]2016 Outage History'!$I:$I,$C80)/$Q80,"")</f>
        <v>#VALUE!</v>
      </c>
      <c r="CD80" s="26" t="str">
        <f t="shared" si="35"/>
        <v>760 Switching Error or Caused by Construction or Maintenance</v>
      </c>
      <c r="CE80" s="8" t="e">
        <f>IF($P80="More Info Required",COUNTIFS('[5]2016 Outage History'!$R:$R,CD80,'[5]2016 Outage History'!$I:$I,$C80)/$Q80,"")</f>
        <v>#VALUE!</v>
      </c>
      <c r="CF80" s="26" t="str">
        <f t="shared" si="36"/>
        <v>790 Public, Other</v>
      </c>
      <c r="CG80" s="8" t="e">
        <f>IF($P80="More Info Required",COUNTIFS('[5]2016 Outage History'!$R:$R,CF80,'[5]2016 Outage History'!$I:$I,$C80)/$Q80,"")</f>
        <v>#VALUE!</v>
      </c>
      <c r="CH80" s="26" t="str">
        <f t="shared" si="37"/>
        <v>800 Other</v>
      </c>
      <c r="CI80" s="8" t="e">
        <f>IF($P80="More Info Required",COUNTIFS('[5]2016 Outage History'!$R:$R,CH80,'[5]2016 Outage History'!$I:$I,$C80)/$Q80,"")</f>
        <v>#VALUE!</v>
      </c>
      <c r="CJ80" s="26" t="str">
        <f t="shared" si="38"/>
        <v>999 Cause Unknown</v>
      </c>
      <c r="CK80" s="8" t="e">
        <f>IF($P80="More Info Required",COUNTIFS('[5]2016 Outage History'!$R:$R,CJ80,'[5]2016 Outage History'!$I:$I,$C80)/$Q80,"")</f>
        <v>#VALUE!</v>
      </c>
    </row>
    <row r="81" spans="1:89" ht="15" x14ac:dyDescent="0.25">
      <c r="A81" s="17" t="s">
        <v>122</v>
      </c>
      <c r="B81" s="21">
        <v>4034</v>
      </c>
      <c r="C81" s="14" t="s">
        <v>551</v>
      </c>
      <c r="D81" s="17" t="s">
        <v>389</v>
      </c>
      <c r="E81" s="21">
        <v>40</v>
      </c>
      <c r="F81" s="22">
        <f>'[5]2016 Circuit Detail'!H40</f>
        <v>453.44808699999999</v>
      </c>
      <c r="G81" s="21"/>
      <c r="H81" s="21">
        <f>('[5]2011 Indices'!H72+'[5]2012 Indices'!H72+'[5]2013 Indices'!H72+'[5]2014 Circuit detail'!AS40+'[5]2015 Circuit Detail'!AS40)/5</f>
        <v>0.64332545961831122</v>
      </c>
      <c r="I81" s="10">
        <f>'[5]2016 Circuit Detail'!AS40</f>
        <v>0.73437292944186605</v>
      </c>
      <c r="J81" s="17" t="str">
        <f t="shared" si="0"/>
        <v>PSC</v>
      </c>
      <c r="K81" s="17">
        <v>31.75</v>
      </c>
      <c r="L81" s="23">
        <v>2014</v>
      </c>
      <c r="M81" s="21">
        <f>('[5]2011 Indices'!I72+'[5]2012 Indices'!I72+'[5]2013 Indices'!I72+'[5]2014 Circuit detail'!AQ40+'[5]2015 Circuit Detail'!AQ40)/5</f>
        <v>36.164278487495451</v>
      </c>
      <c r="N81" s="24">
        <f>'[5]2016 Circuit Detail'!AQ40</f>
        <v>72.837444000000005</v>
      </c>
      <c r="O81" s="17" t="str">
        <f t="shared" si="1"/>
        <v>PSC</v>
      </c>
      <c r="P81" s="8" t="str">
        <f t="shared" si="2"/>
        <v>More Info Required</v>
      </c>
      <c r="Q81" s="25">
        <f>'[5]2016 Circuit Detail'!AJ40</f>
        <v>34</v>
      </c>
      <c r="R81" s="26" t="str">
        <f t="shared" si="3"/>
        <v>000 Power Supply</v>
      </c>
      <c r="S81" s="8" t="e">
        <f>IF($P81="More Info Required",COUNTIFS('[5]2016 Outage History'!$R:$R,R81,'[5]2016 Outage History'!$I:$I,$C81)/$Q81,"")</f>
        <v>#VALUE!</v>
      </c>
      <c r="T81" s="26" t="str">
        <f t="shared" si="4"/>
        <v>100 Construction</v>
      </c>
      <c r="U81" s="8" t="e">
        <f>IF($P81="More Info Required",COUNTIFS('[5]2016 Outage History'!$R:$R,T81,'[5]2016 Outage History'!$I:$I,$C81)/$Q81,"")</f>
        <v>#VALUE!</v>
      </c>
      <c r="V81" s="26" t="str">
        <f t="shared" si="5"/>
        <v>110 Maintenance</v>
      </c>
      <c r="W81" s="8" t="e">
        <f>IF($P81="More Info Required",COUNTIFS('[5]2016 Outage History'!$R:$R,V81,'[5]2016 Outage History'!$I:$I,$C81)/$Q81,"")</f>
        <v>#VALUE!</v>
      </c>
      <c r="X81" s="26" t="str">
        <f t="shared" si="6"/>
        <v>190 Other Planned</v>
      </c>
      <c r="Y81" s="8" t="e">
        <f>IF($P81="More Info Required",COUNTIFS('[5]2016 Outage History'!$R:$R,X81,'[5]2016 Outage History'!$I:$I,$C81)/$Q81,"")</f>
        <v>#VALUE!</v>
      </c>
      <c r="Z81" s="26" t="str">
        <f t="shared" si="7"/>
        <v>300 Material or equipment fault/failure</v>
      </c>
      <c r="AA81" s="8" t="e">
        <f>IF($P81="More Info Required",COUNTIFS('[5]2016 Outage History'!$R:$R,Z81,'[5]2016 Outage History'!$I:$I,$C81)/$Q81,"")</f>
        <v>#VALUE!</v>
      </c>
      <c r="AB81" s="26" t="str">
        <f t="shared" si="8"/>
        <v>310 Installation Fault</v>
      </c>
      <c r="AC81" s="8" t="e">
        <f>IF($P81="More Info Required",COUNTIFS('[5]2016 Outage History'!$R:$R,AB81,'[5]2016 Outage History'!$I:$I,$C81)/$Q81,"")</f>
        <v>#VALUE!</v>
      </c>
      <c r="AD81" s="26" t="str">
        <f t="shared" si="9"/>
        <v>320 Conductor Sag or inadequate clearance</v>
      </c>
      <c r="AE81" s="8" t="e">
        <f>IF($P81="More Info Required",COUNTIFS('[5]2016 Outage History'!$R:$R,AD81,'[5]2016 Outage History'!$I:$I,$C81)/$Q81,"")</f>
        <v>#VALUE!</v>
      </c>
      <c r="AF81" s="26" t="str">
        <f t="shared" si="10"/>
        <v>340 Overload</v>
      </c>
      <c r="AG81" s="8" t="e">
        <f>IF($P81="More Info Required",COUNTIFS('[5]2016 Outage History'!$R:$R,AF81,'[5]2016 Outage History'!$I:$I,$C81)/$Q81,"")</f>
        <v>#VALUE!</v>
      </c>
      <c r="AH81" s="26" t="str">
        <f t="shared" si="11"/>
        <v>350 Miscoordination of protection devices</v>
      </c>
      <c r="AI81" s="8" t="e">
        <f>IF($P81="More Info Required",COUNTIFS('[5]2016 Outage History'!$R:$R,AH81,'[5]2016 Outage History'!$I:$I,$C81)/$Q81,"")</f>
        <v>#VALUE!</v>
      </c>
      <c r="AJ81" s="26" t="str">
        <f t="shared" si="12"/>
        <v>360 Other Equipment installation/design</v>
      </c>
      <c r="AK81" s="8" t="e">
        <f>IF($P81="More Info Required",COUNTIFS('[5]2016 Outage History'!$R:$R,AJ81,'[5]2016 Outage History'!$I:$I,$C81)/$Q81,"")</f>
        <v>#VALUE!</v>
      </c>
      <c r="AL81" s="26" t="str">
        <f t="shared" si="13"/>
        <v>400 Decay/Age of Material/Equipment</v>
      </c>
      <c r="AM81" s="8" t="e">
        <f>IF($P81="More Info Required",COUNTIFS('[5]2016 Outage History'!$R:$R,AL81,'[5]2016 Outage History'!$I:$I,$C81)/$Q81,"")</f>
        <v>#VALUE!</v>
      </c>
      <c r="AN81" s="26" t="str">
        <f t="shared" si="14"/>
        <v>420 Tree Growth</v>
      </c>
      <c r="AO81" s="8" t="e">
        <f>IF($P81="More Info Required",COUNTIFS('[5]2016 Outage History'!$R:$R,AN81,'[5]2016 Outage History'!$I:$I,$C81)/$Q81,"")</f>
        <v>#VALUE!</v>
      </c>
      <c r="AP81" s="26" t="str">
        <f t="shared" si="15"/>
        <v>430 Tree failure from overhang or dead tree without Ice/snow</v>
      </c>
      <c r="AQ81" s="8" t="e">
        <f>IF($P81="More Info Required",COUNTIFS('[5]2016 Outage History'!$R:$R,AP81,'[5]2016 Outage History'!$I:$I,$C81)/$Q81,"")</f>
        <v>#VALUE!</v>
      </c>
      <c r="AR81" s="26" t="str">
        <f t="shared" si="16"/>
        <v>440 Trees with Ice/snow</v>
      </c>
      <c r="AS81" s="8" t="e">
        <f>IF($P81="More Info Required",COUNTIFS('[5]2016 Outage History'!$R:$R,AR81,'[5]2016 Outage History'!$I:$I,$C81)/$Q81,"")</f>
        <v>#VALUE!</v>
      </c>
      <c r="AT81" s="26" t="str">
        <f t="shared" si="17"/>
        <v>470 Borrower Crew Cuts Tree</v>
      </c>
      <c r="AU81" s="8" t="e">
        <f>IF($P81="More Info Required",COUNTIFS('[5]2016 Outage History'!$R:$R,AT81,'[5]2016 Outage History'!$I:$I,$C81)/$Q81,"")</f>
        <v>#VALUE!</v>
      </c>
      <c r="AV81" s="26" t="str">
        <f t="shared" si="18"/>
        <v>490 Maintenance, Other</v>
      </c>
      <c r="AW81" s="8" t="e">
        <f>IF($P81="More Info Required",COUNTIFS('[5]2016 Outage History'!$R:$R,AV81,'[5]2016 Outage History'!$I:$I,$C81)/$Q81,"")</f>
        <v>#VALUE!</v>
      </c>
      <c r="AX81" s="26" t="str">
        <f t="shared" si="19"/>
        <v>500 Lightning</v>
      </c>
      <c r="AY81" s="8" t="e">
        <f>IF($P81="More Info Required",COUNTIFS('[5]2016 Outage History'!$R:$R,AX81,'[5]2016 Outage History'!$I:$I,$C81)/$Q81,"")</f>
        <v>#VALUE!</v>
      </c>
      <c r="AZ81" s="26" t="str">
        <f t="shared" si="20"/>
        <v>510 Wind, Not Trees</v>
      </c>
      <c r="BA81" s="8" t="e">
        <f>IF($P81="More Info Required",COUNTIFS('[5]2016 Outage History'!$R:$R,AZ81,'[5]2016 Outage History'!$I:$I,$C81)/$Q81,"")</f>
        <v>#VALUE!</v>
      </c>
      <c r="BB81" s="26" t="str">
        <f t="shared" si="21"/>
        <v>520 Ice, Sleet, Frost, not Trees</v>
      </c>
      <c r="BC81" s="8" t="e">
        <f>IF($P81="More Info Required",COUNTIFS('[5]2016 Outage History'!$R:$R,BB81,'[5]2016 Outage History'!$I:$I,$C81)/$Q81,"")</f>
        <v>#VALUE!</v>
      </c>
      <c r="BD81" s="26" t="str">
        <f t="shared" si="22"/>
        <v>530 Flood</v>
      </c>
      <c r="BE81" s="8" t="e">
        <f>IF($P81="More Info Required",COUNTIFS('[5]2016 Outage History'!$R:$R,BD81,'[5]2016 Outage History'!$I:$I,$C81)/$Q81,"")</f>
        <v>#VALUE!</v>
      </c>
      <c r="BF81" s="26" t="str">
        <f t="shared" si="23"/>
        <v>540 Storm</v>
      </c>
      <c r="BG81" s="8" t="e">
        <f>IF($P81="More Info Required",COUNTIFS('[5]2016 Outage History'!$R:$R,BF81,'[5]2016 Outage History'!$I:$I,$C81)/$Q81,"")</f>
        <v>#VALUE!</v>
      </c>
      <c r="BH81" s="26" t="str">
        <f t="shared" si="24"/>
        <v>590 Weather, Other</v>
      </c>
      <c r="BI81" s="8" t="e">
        <f>IF($P81="More Info Required",COUNTIFS('[5]2016 Outage History'!$R:$R,BH81,'[5]2016 Outage History'!$I:$I,$C81)/$Q81,"")</f>
        <v>#VALUE!</v>
      </c>
      <c r="BJ81" s="26" t="str">
        <f t="shared" si="25"/>
        <v>600 Animal/bird</v>
      </c>
      <c r="BK81" s="8" t="e">
        <f>IF($P81="More Info Required",COUNTIFS('[5]2016 Outage History'!$R:$R,BJ81,'[5]2016 Outage History'!$I:$I,$C81)/$Q81,"")</f>
        <v>#VALUE!</v>
      </c>
      <c r="BL81" s="26" t="str">
        <f t="shared" si="26"/>
        <v>630 Squirrel</v>
      </c>
      <c r="BM81" s="8" t="e">
        <f>IF($P81="More Info Required",COUNTIFS('[5]2016 Outage History'!$R:$R,BL81,'[5]2016 Outage History'!$I:$I,$C81)/$Q81,"")</f>
        <v>#VALUE!</v>
      </c>
      <c r="BN81" s="26" t="str">
        <f t="shared" si="27"/>
        <v>690 Animal, Other</v>
      </c>
      <c r="BO81" s="8" t="e">
        <f>IF($P81="More Info Required",COUNTIFS('[5]2016 Outage History'!$R:$R,BN81,'[5]2016 Outage History'!$I:$I,$C81)/$Q81,"")</f>
        <v>#VALUE!</v>
      </c>
      <c r="BP81" s="26" t="str">
        <f t="shared" si="28"/>
        <v>700 Customer-Caused</v>
      </c>
      <c r="BQ81" s="8" t="e">
        <f>IF($P81="More Info Required",COUNTIFS('[5]2016 Outage History'!$R:$R,BP81,'[5]2016 Outage History'!$I:$I,$C81)/$Q81,"")</f>
        <v>#VALUE!</v>
      </c>
      <c r="BR81" s="26" t="str">
        <f t="shared" si="29"/>
        <v>710 Motor Vehicle</v>
      </c>
      <c r="BS81" s="8" t="e">
        <f>IF($P81="More Info Required",COUNTIFS('[5]2016 Outage History'!$R:$R,BR81,'[5]2016 Outage History'!$I:$I,$C81)/$Q81,"")</f>
        <v>#VALUE!</v>
      </c>
      <c r="BT81" s="26" t="str">
        <f t="shared" si="30"/>
        <v>715 Farming Equipment</v>
      </c>
      <c r="BU81" s="8" t="e">
        <f>IF($P81="More Info Required",COUNTIFS('[5]2016 Outage History'!$R:$R,BT81,'[5]2016 Outage History'!$I:$I,$C81)/$Q81,"")</f>
        <v>#VALUE!</v>
      </c>
      <c r="BV81" s="26" t="str">
        <f t="shared" si="31"/>
        <v>720 Aircraft</v>
      </c>
      <c r="BW81" s="8" t="e">
        <f>IF($P81="More Info Required",COUNTIFS('[5]2016 Outage History'!$R:$R,BV81,'[5]2016 Outage History'!$I:$I,$C81)/$Q81,"")</f>
        <v>#VALUE!</v>
      </c>
      <c r="BX81" s="26" t="str">
        <f t="shared" si="32"/>
        <v>730 Fire</v>
      </c>
      <c r="BY81" s="8" t="e">
        <f>IF($P81="More Info Required",COUNTIFS('[5]2016 Outage History'!$R:$R,BX81,'[5]2016 Outage History'!$I:$I,$C81)/$Q81,"")</f>
        <v>#VALUE!</v>
      </c>
      <c r="BZ81" s="26" t="str">
        <f t="shared" si="33"/>
        <v>740 Public Cuts Tree</v>
      </c>
      <c r="CA81" s="8" t="e">
        <f>IF($P81="More Info Required",COUNTIFS('[5]2016 Outage History'!$R:$R,BZ81,'[5]2016 Outage History'!$I:$I,$C81)/$Q81,"")</f>
        <v>#VALUE!</v>
      </c>
      <c r="CB81" s="26" t="str">
        <f t="shared" si="34"/>
        <v>750 Vandalism</v>
      </c>
      <c r="CC81" s="8" t="e">
        <f>IF($P81="More Info Required",COUNTIFS('[5]2016 Outage History'!$R:$R,CB81,'[5]2016 Outage History'!$I:$I,$C81)/$Q81,"")</f>
        <v>#VALUE!</v>
      </c>
      <c r="CD81" s="26" t="str">
        <f t="shared" si="35"/>
        <v>760 Switching Error or Caused by Construction or Maintenance</v>
      </c>
      <c r="CE81" s="8" t="e">
        <f>IF($P81="More Info Required",COUNTIFS('[5]2016 Outage History'!$R:$R,CD81,'[5]2016 Outage History'!$I:$I,$C81)/$Q81,"")</f>
        <v>#VALUE!</v>
      </c>
      <c r="CF81" s="26" t="str">
        <f t="shared" si="36"/>
        <v>790 Public, Other</v>
      </c>
      <c r="CG81" s="8" t="e">
        <f>IF($P81="More Info Required",COUNTIFS('[5]2016 Outage History'!$R:$R,CF81,'[5]2016 Outage History'!$I:$I,$C81)/$Q81,"")</f>
        <v>#VALUE!</v>
      </c>
      <c r="CH81" s="26" t="str">
        <f t="shared" si="37"/>
        <v>800 Other</v>
      </c>
      <c r="CI81" s="8" t="e">
        <f>IF($P81="More Info Required",COUNTIFS('[5]2016 Outage History'!$R:$R,CH81,'[5]2016 Outage History'!$I:$I,$C81)/$Q81,"")</f>
        <v>#VALUE!</v>
      </c>
      <c r="CJ81" s="26" t="str">
        <f t="shared" si="38"/>
        <v>999 Cause Unknown</v>
      </c>
      <c r="CK81" s="8" t="e">
        <f>IF($P81="More Info Required",COUNTIFS('[5]2016 Outage History'!$R:$R,CJ81,'[5]2016 Outage History'!$I:$I,$C81)/$Q81,"")</f>
        <v>#VALUE!</v>
      </c>
    </row>
    <row r="82" spans="1:89" ht="15" x14ac:dyDescent="0.25">
      <c r="A82" s="17" t="s">
        <v>124</v>
      </c>
      <c r="B82" s="21">
        <v>4044</v>
      </c>
      <c r="C82" s="14" t="s">
        <v>552</v>
      </c>
      <c r="D82" s="17" t="s">
        <v>389</v>
      </c>
      <c r="E82" s="21">
        <v>40</v>
      </c>
      <c r="F82" s="22">
        <f>'[5]2016 Circuit Detail'!H41</f>
        <v>298.57103799999999</v>
      </c>
      <c r="G82" s="21"/>
      <c r="H82" s="21">
        <f>('[5]2011 Indices'!H73+'[5]2012 Indices'!H73+'[5]2013 Indices'!H73+'[5]2014 Circuit detail'!AS41+'[5]2015 Circuit Detail'!AS41)/5</f>
        <v>0.7495730829263717</v>
      </c>
      <c r="I82" s="10">
        <f>'[5]2016 Circuit Detail'!AS41</f>
        <v>0.27464150759324502</v>
      </c>
      <c r="J82" s="17" t="str">
        <f t="shared" si="0"/>
        <v>OK</v>
      </c>
      <c r="K82" s="17">
        <v>26.55</v>
      </c>
      <c r="L82" s="23">
        <v>2014</v>
      </c>
      <c r="M82" s="21">
        <f>('[5]2011 Indices'!I73+'[5]2012 Indices'!I73+'[5]2013 Indices'!I73+'[5]2014 Circuit detail'!AQ41+'[5]2015 Circuit Detail'!AQ41)/5</f>
        <v>33.733199139801421</v>
      </c>
      <c r="N82" s="24">
        <f>'[5]2016 Circuit Detail'!AQ41</f>
        <v>13.011977999999999</v>
      </c>
      <c r="O82" s="17" t="str">
        <f t="shared" si="1"/>
        <v>OK</v>
      </c>
      <c r="P82" s="8" t="str">
        <f t="shared" si="2"/>
        <v>Good</v>
      </c>
      <c r="Q82" s="25">
        <f>'[5]2016 Circuit Detail'!AJ41</f>
        <v>9</v>
      </c>
      <c r="R82" s="26" t="str">
        <f t="shared" si="3"/>
        <v/>
      </c>
      <c r="S82" s="8" t="str">
        <f>IF($P82="More Info Required",COUNTIFS('[5]2016 Outage History'!$R:$R,R82,'[5]2016 Outage History'!$I:$I,$C82)/$Q82,"")</f>
        <v/>
      </c>
      <c r="T82" s="26" t="str">
        <f t="shared" si="4"/>
        <v/>
      </c>
      <c r="U82" s="8" t="str">
        <f>IF($P82="More Info Required",COUNTIFS('[5]2016 Outage History'!$R:$R,T82,'[5]2016 Outage History'!$I:$I,$C82)/$Q82,"")</f>
        <v/>
      </c>
      <c r="V82" s="26" t="str">
        <f t="shared" si="5"/>
        <v/>
      </c>
      <c r="W82" s="8" t="str">
        <f>IF($P82="More Info Required",COUNTIFS('[5]2016 Outage History'!$R:$R,V82,'[5]2016 Outage History'!$I:$I,$C82)/$Q82,"")</f>
        <v/>
      </c>
      <c r="X82" s="26" t="str">
        <f t="shared" si="6"/>
        <v/>
      </c>
      <c r="Y82" s="8" t="str">
        <f>IF($P82="More Info Required",COUNTIFS('[5]2016 Outage History'!$R:$R,X82,'[5]2016 Outage History'!$I:$I,$C82)/$Q82,"")</f>
        <v/>
      </c>
      <c r="Z82" s="26" t="str">
        <f t="shared" si="7"/>
        <v/>
      </c>
      <c r="AA82" s="8" t="str">
        <f>IF($P82="More Info Required",COUNTIFS('[5]2016 Outage History'!$R:$R,Z82,'[5]2016 Outage History'!$I:$I,$C82)/$Q82,"")</f>
        <v/>
      </c>
      <c r="AB82" s="26" t="str">
        <f t="shared" si="8"/>
        <v/>
      </c>
      <c r="AC82" s="8" t="str">
        <f>IF($P82="More Info Required",COUNTIFS('[5]2016 Outage History'!$R:$R,AB82,'[5]2016 Outage History'!$I:$I,$C82)/$Q82,"")</f>
        <v/>
      </c>
      <c r="AD82" s="26" t="str">
        <f t="shared" si="9"/>
        <v/>
      </c>
      <c r="AE82" s="8" t="str">
        <f>IF($P82="More Info Required",COUNTIFS('[5]2016 Outage History'!$R:$R,AD82,'[5]2016 Outage History'!$I:$I,$C82)/$Q82,"")</f>
        <v/>
      </c>
      <c r="AF82" s="26" t="str">
        <f t="shared" si="10"/>
        <v/>
      </c>
      <c r="AG82" s="8" t="str">
        <f>IF($P82="More Info Required",COUNTIFS('[5]2016 Outage History'!$R:$R,AF82,'[5]2016 Outage History'!$I:$I,$C82)/$Q82,"")</f>
        <v/>
      </c>
      <c r="AH82" s="26" t="str">
        <f t="shared" si="11"/>
        <v/>
      </c>
      <c r="AI82" s="8" t="str">
        <f>IF($P82="More Info Required",COUNTIFS('[5]2016 Outage History'!$R:$R,AH82,'[5]2016 Outage History'!$I:$I,$C82)/$Q82,"")</f>
        <v/>
      </c>
      <c r="AJ82" s="26" t="str">
        <f t="shared" si="12"/>
        <v/>
      </c>
      <c r="AK82" s="8" t="str">
        <f>IF($P82="More Info Required",COUNTIFS('[5]2016 Outage History'!$R:$R,AJ82,'[5]2016 Outage History'!$I:$I,$C82)/$Q82,"")</f>
        <v/>
      </c>
      <c r="AL82" s="26" t="str">
        <f t="shared" si="13"/>
        <v/>
      </c>
      <c r="AM82" s="8" t="str">
        <f>IF($P82="More Info Required",COUNTIFS('[5]2016 Outage History'!$R:$R,AL82,'[5]2016 Outage History'!$I:$I,$C82)/$Q82,"")</f>
        <v/>
      </c>
      <c r="AN82" s="26" t="str">
        <f t="shared" si="14"/>
        <v/>
      </c>
      <c r="AO82" s="8" t="str">
        <f>IF($P82="More Info Required",COUNTIFS('[5]2016 Outage History'!$R:$R,AN82,'[5]2016 Outage History'!$I:$I,$C82)/$Q82,"")</f>
        <v/>
      </c>
      <c r="AP82" s="26" t="str">
        <f t="shared" si="15"/>
        <v/>
      </c>
      <c r="AQ82" s="8" t="str">
        <f>IF($P82="More Info Required",COUNTIFS('[5]2016 Outage History'!$R:$R,AP82,'[5]2016 Outage History'!$I:$I,$C82)/$Q82,"")</f>
        <v/>
      </c>
      <c r="AR82" s="26" t="str">
        <f t="shared" si="16"/>
        <v/>
      </c>
      <c r="AS82" s="8" t="str">
        <f>IF($P82="More Info Required",COUNTIFS('[5]2016 Outage History'!$R:$R,AR82,'[5]2016 Outage History'!$I:$I,$C82)/$Q82,"")</f>
        <v/>
      </c>
      <c r="AT82" s="26" t="str">
        <f t="shared" si="17"/>
        <v/>
      </c>
      <c r="AU82" s="8" t="str">
        <f>IF($P82="More Info Required",COUNTIFS('[5]2016 Outage History'!$R:$R,AT82,'[5]2016 Outage History'!$I:$I,$C82)/$Q82,"")</f>
        <v/>
      </c>
      <c r="AV82" s="26" t="str">
        <f t="shared" si="18"/>
        <v/>
      </c>
      <c r="AW82" s="8" t="str">
        <f>IF($P82="More Info Required",COUNTIFS('[5]2016 Outage History'!$R:$R,AV82,'[5]2016 Outage History'!$I:$I,$C82)/$Q82,"")</f>
        <v/>
      </c>
      <c r="AX82" s="26" t="str">
        <f t="shared" si="19"/>
        <v/>
      </c>
      <c r="AY82" s="8" t="str">
        <f>IF($P82="More Info Required",COUNTIFS('[5]2016 Outage History'!$R:$R,AX82,'[5]2016 Outage History'!$I:$I,$C82)/$Q82,"")</f>
        <v/>
      </c>
      <c r="AZ82" s="26" t="str">
        <f t="shared" si="20"/>
        <v/>
      </c>
      <c r="BA82" s="8" t="str">
        <f>IF($P82="More Info Required",COUNTIFS('[5]2016 Outage History'!$R:$R,AZ82,'[5]2016 Outage History'!$I:$I,$C82)/$Q82,"")</f>
        <v/>
      </c>
      <c r="BB82" s="26" t="str">
        <f t="shared" si="21"/>
        <v/>
      </c>
      <c r="BC82" s="8" t="str">
        <f>IF($P82="More Info Required",COUNTIFS('[5]2016 Outage History'!$R:$R,BB82,'[5]2016 Outage History'!$I:$I,$C82)/$Q82,"")</f>
        <v/>
      </c>
      <c r="BD82" s="26" t="str">
        <f t="shared" si="22"/>
        <v/>
      </c>
      <c r="BE82" s="8" t="str">
        <f>IF($P82="More Info Required",COUNTIFS('[5]2016 Outage History'!$R:$R,BD82,'[5]2016 Outage History'!$I:$I,$C82)/$Q82,"")</f>
        <v/>
      </c>
      <c r="BF82" s="26" t="str">
        <f t="shared" si="23"/>
        <v/>
      </c>
      <c r="BG82" s="8" t="str">
        <f>IF($P82="More Info Required",COUNTIFS('[5]2016 Outage History'!$R:$R,BF82,'[5]2016 Outage History'!$I:$I,$C82)/$Q82,"")</f>
        <v/>
      </c>
      <c r="BH82" s="26" t="str">
        <f t="shared" si="24"/>
        <v/>
      </c>
      <c r="BI82" s="8" t="str">
        <f>IF($P82="More Info Required",COUNTIFS('[5]2016 Outage History'!$R:$R,BH82,'[5]2016 Outage History'!$I:$I,$C82)/$Q82,"")</f>
        <v/>
      </c>
      <c r="BJ82" s="26" t="str">
        <f t="shared" si="25"/>
        <v/>
      </c>
      <c r="BK82" s="8" t="str">
        <f>IF($P82="More Info Required",COUNTIFS('[5]2016 Outage History'!$R:$R,BJ82,'[5]2016 Outage History'!$I:$I,$C82)/$Q82,"")</f>
        <v/>
      </c>
      <c r="BL82" s="26" t="str">
        <f t="shared" si="26"/>
        <v/>
      </c>
      <c r="BM82" s="8" t="str">
        <f>IF($P82="More Info Required",COUNTIFS('[5]2016 Outage History'!$R:$R,BL82,'[5]2016 Outage History'!$I:$I,$C82)/$Q82,"")</f>
        <v/>
      </c>
      <c r="BN82" s="26" t="str">
        <f t="shared" si="27"/>
        <v/>
      </c>
      <c r="BO82" s="8" t="str">
        <f>IF($P82="More Info Required",COUNTIFS('[5]2016 Outage History'!$R:$R,BN82,'[5]2016 Outage History'!$I:$I,$C82)/$Q82,"")</f>
        <v/>
      </c>
      <c r="BP82" s="26" t="str">
        <f t="shared" si="28"/>
        <v/>
      </c>
      <c r="BQ82" s="8" t="str">
        <f>IF($P82="More Info Required",COUNTIFS('[5]2016 Outage History'!$R:$R,BP82,'[5]2016 Outage History'!$I:$I,$C82)/$Q82,"")</f>
        <v/>
      </c>
      <c r="BR82" s="26" t="str">
        <f t="shared" si="29"/>
        <v/>
      </c>
      <c r="BS82" s="8" t="str">
        <f>IF($P82="More Info Required",COUNTIFS('[5]2016 Outage History'!$R:$R,BR82,'[5]2016 Outage History'!$I:$I,$C82)/$Q82,"")</f>
        <v/>
      </c>
      <c r="BT82" s="26" t="str">
        <f t="shared" si="30"/>
        <v/>
      </c>
      <c r="BU82" s="8" t="str">
        <f>IF($P82="More Info Required",COUNTIFS('[5]2016 Outage History'!$R:$R,BT82,'[5]2016 Outage History'!$I:$I,$C82)/$Q82,"")</f>
        <v/>
      </c>
      <c r="BV82" s="26" t="str">
        <f t="shared" si="31"/>
        <v/>
      </c>
      <c r="BW82" s="8" t="str">
        <f>IF($P82="More Info Required",COUNTIFS('[5]2016 Outage History'!$R:$R,BV82,'[5]2016 Outage History'!$I:$I,$C82)/$Q82,"")</f>
        <v/>
      </c>
      <c r="BX82" s="26" t="str">
        <f t="shared" si="32"/>
        <v/>
      </c>
      <c r="BY82" s="8" t="str">
        <f>IF($P82="More Info Required",COUNTIFS('[5]2016 Outage History'!$R:$R,BX82,'[5]2016 Outage History'!$I:$I,$C82)/$Q82,"")</f>
        <v/>
      </c>
      <c r="BZ82" s="26" t="str">
        <f t="shared" si="33"/>
        <v/>
      </c>
      <c r="CA82" s="8" t="str">
        <f>IF($P82="More Info Required",COUNTIFS('[5]2016 Outage History'!$R:$R,BZ82,'[5]2016 Outage History'!$I:$I,$C82)/$Q82,"")</f>
        <v/>
      </c>
      <c r="CB82" s="26" t="str">
        <f t="shared" si="34"/>
        <v/>
      </c>
      <c r="CC82" s="8" t="str">
        <f>IF($P82="More Info Required",COUNTIFS('[5]2016 Outage History'!$R:$R,CB82,'[5]2016 Outage History'!$I:$I,$C82)/$Q82,"")</f>
        <v/>
      </c>
      <c r="CD82" s="26" t="str">
        <f t="shared" si="35"/>
        <v/>
      </c>
      <c r="CE82" s="8" t="str">
        <f>IF($P82="More Info Required",COUNTIFS('[5]2016 Outage History'!$R:$R,CD82,'[5]2016 Outage History'!$I:$I,$C82)/$Q82,"")</f>
        <v/>
      </c>
      <c r="CF82" s="26" t="str">
        <f t="shared" si="36"/>
        <v/>
      </c>
      <c r="CG82" s="8" t="str">
        <f>IF($P82="More Info Required",COUNTIFS('[5]2016 Outage History'!$R:$R,CF82,'[5]2016 Outage History'!$I:$I,$C82)/$Q82,"")</f>
        <v/>
      </c>
      <c r="CH82" s="26" t="str">
        <f t="shared" si="37"/>
        <v/>
      </c>
      <c r="CI82" s="8" t="str">
        <f>IF($P82="More Info Required",COUNTIFS('[5]2016 Outage History'!$R:$R,CH82,'[5]2016 Outage History'!$I:$I,$C82)/$Q82,"")</f>
        <v/>
      </c>
      <c r="CJ82" s="26" t="str">
        <f t="shared" si="38"/>
        <v/>
      </c>
      <c r="CK82" s="8" t="str">
        <f>IF($P82="More Info Required",COUNTIFS('[5]2016 Outage History'!$R:$R,CJ82,'[5]2016 Outage History'!$I:$I,$C82)/$Q82,"")</f>
        <v/>
      </c>
    </row>
    <row r="83" spans="1:89" ht="15" x14ac:dyDescent="0.25">
      <c r="A83" s="17" t="s">
        <v>230</v>
      </c>
      <c r="B83" s="21">
        <v>4101</v>
      </c>
      <c r="C83" s="14" t="s">
        <v>477</v>
      </c>
      <c r="D83" s="17" t="s">
        <v>390</v>
      </c>
      <c r="E83" s="21">
        <v>41</v>
      </c>
      <c r="F83" s="22">
        <f>'[5]2016 Circuit Detail'!H42</f>
        <v>321.66666600000002</v>
      </c>
      <c r="G83" s="21"/>
      <c r="H83" s="21">
        <f>('[5]2011 Indices'!H74+'[5]2012 Indices'!H74+'[5]2013 Indices'!H74+'[5]2014 Circuit detail'!AS42+'[5]2015 Circuit Detail'!AS42)/5</f>
        <v>1.7306295822986411</v>
      </c>
      <c r="I83" s="10">
        <f>'[5]2016 Circuit Detail'!AS42</f>
        <v>0.164766839719724</v>
      </c>
      <c r="J83" s="17" t="str">
        <f t="shared" si="0"/>
        <v>OK</v>
      </c>
      <c r="K83" s="17">
        <v>19.620999999999999</v>
      </c>
      <c r="L83" s="23">
        <v>2014</v>
      </c>
      <c r="M83" s="21">
        <f>('[5]2011 Indices'!I74+'[5]2012 Indices'!I74+'[5]2013 Indices'!I74+'[5]2014 Circuit detail'!AQ42+'[5]2015 Circuit Detail'!AQ42)/5</f>
        <v>141.37771696402481</v>
      </c>
      <c r="N83" s="24">
        <f>'[5]2016 Circuit Detail'!AQ42</f>
        <v>15.6</v>
      </c>
      <c r="O83" s="17" t="str">
        <f t="shared" si="1"/>
        <v>OK</v>
      </c>
      <c r="P83" s="8" t="str">
        <f t="shared" si="2"/>
        <v>Good</v>
      </c>
      <c r="Q83" s="25">
        <f>'[5]2016 Circuit Detail'!AJ42</f>
        <v>6</v>
      </c>
      <c r="R83" s="26" t="str">
        <f t="shared" si="3"/>
        <v/>
      </c>
      <c r="S83" s="8" t="str">
        <f>IF($P83="More Info Required",COUNTIFS('[5]2016 Outage History'!$R:$R,R83,'[5]2016 Outage History'!$I:$I,$C83)/$Q83,"")</f>
        <v/>
      </c>
      <c r="T83" s="26" t="str">
        <f t="shared" si="4"/>
        <v/>
      </c>
      <c r="U83" s="8" t="str">
        <f>IF($P83="More Info Required",COUNTIFS('[5]2016 Outage History'!$R:$R,T83,'[5]2016 Outage History'!$I:$I,$C83)/$Q83,"")</f>
        <v/>
      </c>
      <c r="V83" s="26" t="str">
        <f t="shared" si="5"/>
        <v/>
      </c>
      <c r="W83" s="8" t="str">
        <f>IF($P83="More Info Required",COUNTIFS('[5]2016 Outage History'!$R:$R,V83,'[5]2016 Outage History'!$I:$I,$C83)/$Q83,"")</f>
        <v/>
      </c>
      <c r="X83" s="26" t="str">
        <f t="shared" si="6"/>
        <v/>
      </c>
      <c r="Y83" s="8" t="str">
        <f>IF($P83="More Info Required",COUNTIFS('[5]2016 Outage History'!$R:$R,X83,'[5]2016 Outage History'!$I:$I,$C83)/$Q83,"")</f>
        <v/>
      </c>
      <c r="Z83" s="26" t="str">
        <f t="shared" si="7"/>
        <v/>
      </c>
      <c r="AA83" s="8" t="str">
        <f>IF($P83="More Info Required",COUNTIFS('[5]2016 Outage History'!$R:$R,Z83,'[5]2016 Outage History'!$I:$I,$C83)/$Q83,"")</f>
        <v/>
      </c>
      <c r="AB83" s="26" t="str">
        <f t="shared" si="8"/>
        <v/>
      </c>
      <c r="AC83" s="8" t="str">
        <f>IF($P83="More Info Required",COUNTIFS('[5]2016 Outage History'!$R:$R,AB83,'[5]2016 Outage History'!$I:$I,$C83)/$Q83,"")</f>
        <v/>
      </c>
      <c r="AD83" s="26" t="str">
        <f t="shared" si="9"/>
        <v/>
      </c>
      <c r="AE83" s="8" t="str">
        <f>IF($P83="More Info Required",COUNTIFS('[5]2016 Outage History'!$R:$R,AD83,'[5]2016 Outage History'!$I:$I,$C83)/$Q83,"")</f>
        <v/>
      </c>
      <c r="AF83" s="26" t="str">
        <f t="shared" si="10"/>
        <v/>
      </c>
      <c r="AG83" s="8" t="str">
        <f>IF($P83="More Info Required",COUNTIFS('[5]2016 Outage History'!$R:$R,AF83,'[5]2016 Outage History'!$I:$I,$C83)/$Q83,"")</f>
        <v/>
      </c>
      <c r="AH83" s="26" t="str">
        <f t="shared" si="11"/>
        <v/>
      </c>
      <c r="AI83" s="8" t="str">
        <f>IF($P83="More Info Required",COUNTIFS('[5]2016 Outage History'!$R:$R,AH83,'[5]2016 Outage History'!$I:$I,$C83)/$Q83,"")</f>
        <v/>
      </c>
      <c r="AJ83" s="26" t="str">
        <f t="shared" si="12"/>
        <v/>
      </c>
      <c r="AK83" s="8" t="str">
        <f>IF($P83="More Info Required",COUNTIFS('[5]2016 Outage History'!$R:$R,AJ83,'[5]2016 Outage History'!$I:$I,$C83)/$Q83,"")</f>
        <v/>
      </c>
      <c r="AL83" s="26" t="str">
        <f t="shared" si="13"/>
        <v/>
      </c>
      <c r="AM83" s="8" t="str">
        <f>IF($P83="More Info Required",COUNTIFS('[5]2016 Outage History'!$R:$R,AL83,'[5]2016 Outage History'!$I:$I,$C83)/$Q83,"")</f>
        <v/>
      </c>
      <c r="AN83" s="26" t="str">
        <f t="shared" si="14"/>
        <v/>
      </c>
      <c r="AO83" s="8" t="str">
        <f>IF($P83="More Info Required",COUNTIFS('[5]2016 Outage History'!$R:$R,AN83,'[5]2016 Outage History'!$I:$I,$C83)/$Q83,"")</f>
        <v/>
      </c>
      <c r="AP83" s="26" t="str">
        <f t="shared" si="15"/>
        <v/>
      </c>
      <c r="AQ83" s="8" t="str">
        <f>IF($P83="More Info Required",COUNTIFS('[5]2016 Outage History'!$R:$R,AP83,'[5]2016 Outage History'!$I:$I,$C83)/$Q83,"")</f>
        <v/>
      </c>
      <c r="AR83" s="26" t="str">
        <f t="shared" si="16"/>
        <v/>
      </c>
      <c r="AS83" s="8" t="str">
        <f>IF($P83="More Info Required",COUNTIFS('[5]2016 Outage History'!$R:$R,AR83,'[5]2016 Outage History'!$I:$I,$C83)/$Q83,"")</f>
        <v/>
      </c>
      <c r="AT83" s="26" t="str">
        <f t="shared" si="17"/>
        <v/>
      </c>
      <c r="AU83" s="8" t="str">
        <f>IF($P83="More Info Required",COUNTIFS('[5]2016 Outage History'!$R:$R,AT83,'[5]2016 Outage History'!$I:$I,$C83)/$Q83,"")</f>
        <v/>
      </c>
      <c r="AV83" s="26" t="str">
        <f t="shared" si="18"/>
        <v/>
      </c>
      <c r="AW83" s="8" t="str">
        <f>IF($P83="More Info Required",COUNTIFS('[5]2016 Outage History'!$R:$R,AV83,'[5]2016 Outage History'!$I:$I,$C83)/$Q83,"")</f>
        <v/>
      </c>
      <c r="AX83" s="26" t="str">
        <f t="shared" si="19"/>
        <v/>
      </c>
      <c r="AY83" s="8" t="str">
        <f>IF($P83="More Info Required",COUNTIFS('[5]2016 Outage History'!$R:$R,AX83,'[5]2016 Outage History'!$I:$I,$C83)/$Q83,"")</f>
        <v/>
      </c>
      <c r="AZ83" s="26" t="str">
        <f t="shared" si="20"/>
        <v/>
      </c>
      <c r="BA83" s="8" t="str">
        <f>IF($P83="More Info Required",COUNTIFS('[5]2016 Outage History'!$R:$R,AZ83,'[5]2016 Outage History'!$I:$I,$C83)/$Q83,"")</f>
        <v/>
      </c>
      <c r="BB83" s="26" t="str">
        <f t="shared" si="21"/>
        <v/>
      </c>
      <c r="BC83" s="8" t="str">
        <f>IF($P83="More Info Required",COUNTIFS('[5]2016 Outage History'!$R:$R,BB83,'[5]2016 Outage History'!$I:$I,$C83)/$Q83,"")</f>
        <v/>
      </c>
      <c r="BD83" s="26" t="str">
        <f t="shared" si="22"/>
        <v/>
      </c>
      <c r="BE83" s="8" t="str">
        <f>IF($P83="More Info Required",COUNTIFS('[5]2016 Outage History'!$R:$R,BD83,'[5]2016 Outage History'!$I:$I,$C83)/$Q83,"")</f>
        <v/>
      </c>
      <c r="BF83" s="26" t="str">
        <f t="shared" si="23"/>
        <v/>
      </c>
      <c r="BG83" s="8" t="str">
        <f>IF($P83="More Info Required",COUNTIFS('[5]2016 Outage History'!$R:$R,BF83,'[5]2016 Outage History'!$I:$I,$C83)/$Q83,"")</f>
        <v/>
      </c>
      <c r="BH83" s="26" t="str">
        <f t="shared" si="24"/>
        <v/>
      </c>
      <c r="BI83" s="8" t="str">
        <f>IF($P83="More Info Required",COUNTIFS('[5]2016 Outage History'!$R:$R,BH83,'[5]2016 Outage History'!$I:$I,$C83)/$Q83,"")</f>
        <v/>
      </c>
      <c r="BJ83" s="26" t="str">
        <f t="shared" si="25"/>
        <v/>
      </c>
      <c r="BK83" s="8" t="str">
        <f>IF($P83="More Info Required",COUNTIFS('[5]2016 Outage History'!$R:$R,BJ83,'[5]2016 Outage History'!$I:$I,$C83)/$Q83,"")</f>
        <v/>
      </c>
      <c r="BL83" s="26" t="str">
        <f t="shared" si="26"/>
        <v/>
      </c>
      <c r="BM83" s="8" t="str">
        <f>IF($P83="More Info Required",COUNTIFS('[5]2016 Outage History'!$R:$R,BL83,'[5]2016 Outage History'!$I:$I,$C83)/$Q83,"")</f>
        <v/>
      </c>
      <c r="BN83" s="26" t="str">
        <f t="shared" si="27"/>
        <v/>
      </c>
      <c r="BO83" s="8" t="str">
        <f>IF($P83="More Info Required",COUNTIFS('[5]2016 Outage History'!$R:$R,BN83,'[5]2016 Outage History'!$I:$I,$C83)/$Q83,"")</f>
        <v/>
      </c>
      <c r="BP83" s="26" t="str">
        <f t="shared" si="28"/>
        <v/>
      </c>
      <c r="BQ83" s="8" t="str">
        <f>IF($P83="More Info Required",COUNTIFS('[5]2016 Outage History'!$R:$R,BP83,'[5]2016 Outage History'!$I:$I,$C83)/$Q83,"")</f>
        <v/>
      </c>
      <c r="BR83" s="26" t="str">
        <f t="shared" si="29"/>
        <v/>
      </c>
      <c r="BS83" s="8" t="str">
        <f>IF($P83="More Info Required",COUNTIFS('[5]2016 Outage History'!$R:$R,BR83,'[5]2016 Outage History'!$I:$I,$C83)/$Q83,"")</f>
        <v/>
      </c>
      <c r="BT83" s="26" t="str">
        <f t="shared" si="30"/>
        <v/>
      </c>
      <c r="BU83" s="8" t="str">
        <f>IF($P83="More Info Required",COUNTIFS('[5]2016 Outage History'!$R:$R,BT83,'[5]2016 Outage History'!$I:$I,$C83)/$Q83,"")</f>
        <v/>
      </c>
      <c r="BV83" s="26" t="str">
        <f t="shared" si="31"/>
        <v/>
      </c>
      <c r="BW83" s="8" t="str">
        <f>IF($P83="More Info Required",COUNTIFS('[5]2016 Outage History'!$R:$R,BV83,'[5]2016 Outage History'!$I:$I,$C83)/$Q83,"")</f>
        <v/>
      </c>
      <c r="BX83" s="26" t="str">
        <f t="shared" si="32"/>
        <v/>
      </c>
      <c r="BY83" s="8" t="str">
        <f>IF($P83="More Info Required",COUNTIFS('[5]2016 Outage History'!$R:$R,BX83,'[5]2016 Outage History'!$I:$I,$C83)/$Q83,"")</f>
        <v/>
      </c>
      <c r="BZ83" s="26" t="str">
        <f t="shared" si="33"/>
        <v/>
      </c>
      <c r="CA83" s="8" t="str">
        <f>IF($P83="More Info Required",COUNTIFS('[5]2016 Outage History'!$R:$R,BZ83,'[5]2016 Outage History'!$I:$I,$C83)/$Q83,"")</f>
        <v/>
      </c>
      <c r="CB83" s="26" t="str">
        <f t="shared" si="34"/>
        <v/>
      </c>
      <c r="CC83" s="8" t="str">
        <f>IF($P83="More Info Required",COUNTIFS('[5]2016 Outage History'!$R:$R,CB83,'[5]2016 Outage History'!$I:$I,$C83)/$Q83,"")</f>
        <v/>
      </c>
      <c r="CD83" s="26" t="str">
        <f t="shared" si="35"/>
        <v/>
      </c>
      <c r="CE83" s="8" t="str">
        <f>IF($P83="More Info Required",COUNTIFS('[5]2016 Outage History'!$R:$R,CD83,'[5]2016 Outage History'!$I:$I,$C83)/$Q83,"")</f>
        <v/>
      </c>
      <c r="CF83" s="26" t="str">
        <f t="shared" si="36"/>
        <v/>
      </c>
      <c r="CG83" s="8" t="str">
        <f>IF($P83="More Info Required",COUNTIFS('[5]2016 Outage History'!$R:$R,CF83,'[5]2016 Outage History'!$I:$I,$C83)/$Q83,"")</f>
        <v/>
      </c>
      <c r="CH83" s="26" t="str">
        <f t="shared" si="37"/>
        <v/>
      </c>
      <c r="CI83" s="8" t="str">
        <f>IF($P83="More Info Required",COUNTIFS('[5]2016 Outage History'!$R:$R,CH83,'[5]2016 Outage History'!$I:$I,$C83)/$Q83,"")</f>
        <v/>
      </c>
      <c r="CJ83" s="26" t="str">
        <f t="shared" si="38"/>
        <v/>
      </c>
      <c r="CK83" s="8" t="str">
        <f>IF($P83="More Info Required",COUNTIFS('[5]2016 Outage History'!$R:$R,CJ83,'[5]2016 Outage History'!$I:$I,$C83)/$Q83,"")</f>
        <v/>
      </c>
    </row>
    <row r="84" spans="1:89" ht="15" x14ac:dyDescent="0.25">
      <c r="A84" s="17" t="s">
        <v>232</v>
      </c>
      <c r="B84" s="21">
        <v>4102</v>
      </c>
      <c r="C84" s="14" t="s">
        <v>478</v>
      </c>
      <c r="D84" s="17" t="s">
        <v>390</v>
      </c>
      <c r="E84" s="21">
        <v>41</v>
      </c>
      <c r="F84" s="22">
        <f>'[5]2016 Circuit Detail'!H43</f>
        <v>0</v>
      </c>
      <c r="G84" s="21"/>
      <c r="H84" s="21">
        <f>('[5]2011 Indices'!H75+'[5]2012 Indices'!H75+'[5]2013 Indices'!H75+'[5]2014 Circuit detail'!AS43+'[5]2015 Circuit Detail'!AS43)/5</f>
        <v>0.69877304339459845</v>
      </c>
      <c r="I84" s="10">
        <f>'[5]2016 Circuit Detail'!AS43</f>
        <v>0</v>
      </c>
      <c r="J84" s="17" t="str">
        <f t="shared" si="0"/>
        <v>OK</v>
      </c>
      <c r="K84" s="17">
        <v>2.956</v>
      </c>
      <c r="L84" s="23">
        <v>2014</v>
      </c>
      <c r="M84" s="21">
        <f>('[5]2011 Indices'!I75+'[5]2012 Indices'!I75+'[5]2013 Indices'!I75+'[5]2014 Circuit detail'!AQ43+'[5]2015 Circuit Detail'!AQ43)/5</f>
        <v>64.045184728086696</v>
      </c>
      <c r="N84" s="24">
        <f>'[5]2016 Circuit Detail'!AQ43</f>
        <v>0</v>
      </c>
      <c r="O84" s="17" t="str">
        <f t="shared" si="1"/>
        <v>OK</v>
      </c>
      <c r="P84" s="8" t="str">
        <f t="shared" si="2"/>
        <v>Good</v>
      </c>
      <c r="Q84" s="25">
        <f>'[5]2016 Circuit Detail'!AJ43</f>
        <v>0</v>
      </c>
      <c r="R84" s="26" t="str">
        <f t="shared" si="3"/>
        <v/>
      </c>
      <c r="S84" s="8" t="str">
        <f>IF($P84="More Info Required",COUNTIFS('[5]2016 Outage History'!$R:$R,R84,'[5]2016 Outage History'!$I:$I,$C84)/$Q84,"")</f>
        <v/>
      </c>
      <c r="T84" s="26" t="str">
        <f t="shared" si="4"/>
        <v/>
      </c>
      <c r="U84" s="8" t="str">
        <f>IF($P84="More Info Required",COUNTIFS('[5]2016 Outage History'!$R:$R,T84,'[5]2016 Outage History'!$I:$I,$C84)/$Q84,"")</f>
        <v/>
      </c>
      <c r="V84" s="26" t="str">
        <f t="shared" si="5"/>
        <v/>
      </c>
      <c r="W84" s="8" t="str">
        <f>IF($P84="More Info Required",COUNTIFS('[5]2016 Outage History'!$R:$R,V84,'[5]2016 Outage History'!$I:$I,$C84)/$Q84,"")</f>
        <v/>
      </c>
      <c r="X84" s="26" t="str">
        <f t="shared" si="6"/>
        <v/>
      </c>
      <c r="Y84" s="8" t="str">
        <f>IF($P84="More Info Required",COUNTIFS('[5]2016 Outage History'!$R:$R,X84,'[5]2016 Outage History'!$I:$I,$C84)/$Q84,"")</f>
        <v/>
      </c>
      <c r="Z84" s="26" t="str">
        <f t="shared" si="7"/>
        <v/>
      </c>
      <c r="AA84" s="8" t="str">
        <f>IF($P84="More Info Required",COUNTIFS('[5]2016 Outage History'!$R:$R,Z84,'[5]2016 Outage History'!$I:$I,$C84)/$Q84,"")</f>
        <v/>
      </c>
      <c r="AB84" s="26" t="str">
        <f t="shared" si="8"/>
        <v/>
      </c>
      <c r="AC84" s="8" t="str">
        <f>IF($P84="More Info Required",COUNTIFS('[5]2016 Outage History'!$R:$R,AB84,'[5]2016 Outage History'!$I:$I,$C84)/$Q84,"")</f>
        <v/>
      </c>
      <c r="AD84" s="26" t="str">
        <f t="shared" si="9"/>
        <v/>
      </c>
      <c r="AE84" s="8" t="str">
        <f>IF($P84="More Info Required",COUNTIFS('[5]2016 Outage History'!$R:$R,AD84,'[5]2016 Outage History'!$I:$I,$C84)/$Q84,"")</f>
        <v/>
      </c>
      <c r="AF84" s="26" t="str">
        <f t="shared" si="10"/>
        <v/>
      </c>
      <c r="AG84" s="8" t="str">
        <f>IF($P84="More Info Required",COUNTIFS('[5]2016 Outage History'!$R:$R,AF84,'[5]2016 Outage History'!$I:$I,$C84)/$Q84,"")</f>
        <v/>
      </c>
      <c r="AH84" s="26" t="str">
        <f t="shared" si="11"/>
        <v/>
      </c>
      <c r="AI84" s="8" t="str">
        <f>IF($P84="More Info Required",COUNTIFS('[5]2016 Outage History'!$R:$R,AH84,'[5]2016 Outage History'!$I:$I,$C84)/$Q84,"")</f>
        <v/>
      </c>
      <c r="AJ84" s="26" t="str">
        <f t="shared" si="12"/>
        <v/>
      </c>
      <c r="AK84" s="8" t="str">
        <f>IF($P84="More Info Required",COUNTIFS('[5]2016 Outage History'!$R:$R,AJ84,'[5]2016 Outage History'!$I:$I,$C84)/$Q84,"")</f>
        <v/>
      </c>
      <c r="AL84" s="26" t="str">
        <f t="shared" si="13"/>
        <v/>
      </c>
      <c r="AM84" s="8" t="str">
        <f>IF($P84="More Info Required",COUNTIFS('[5]2016 Outage History'!$R:$R,AL84,'[5]2016 Outage History'!$I:$I,$C84)/$Q84,"")</f>
        <v/>
      </c>
      <c r="AN84" s="26" t="str">
        <f t="shared" si="14"/>
        <v/>
      </c>
      <c r="AO84" s="8" t="str">
        <f>IF($P84="More Info Required",COUNTIFS('[5]2016 Outage History'!$R:$R,AN84,'[5]2016 Outage History'!$I:$I,$C84)/$Q84,"")</f>
        <v/>
      </c>
      <c r="AP84" s="26" t="str">
        <f t="shared" si="15"/>
        <v/>
      </c>
      <c r="AQ84" s="8" t="str">
        <f>IF($P84="More Info Required",COUNTIFS('[5]2016 Outage History'!$R:$R,AP84,'[5]2016 Outage History'!$I:$I,$C84)/$Q84,"")</f>
        <v/>
      </c>
      <c r="AR84" s="26" t="str">
        <f t="shared" si="16"/>
        <v/>
      </c>
      <c r="AS84" s="8" t="str">
        <f>IF($P84="More Info Required",COUNTIFS('[5]2016 Outage History'!$R:$R,AR84,'[5]2016 Outage History'!$I:$I,$C84)/$Q84,"")</f>
        <v/>
      </c>
      <c r="AT84" s="26" t="str">
        <f t="shared" si="17"/>
        <v/>
      </c>
      <c r="AU84" s="8" t="str">
        <f>IF($P84="More Info Required",COUNTIFS('[5]2016 Outage History'!$R:$R,AT84,'[5]2016 Outage History'!$I:$I,$C84)/$Q84,"")</f>
        <v/>
      </c>
      <c r="AV84" s="26" t="str">
        <f t="shared" si="18"/>
        <v/>
      </c>
      <c r="AW84" s="8" t="str">
        <f>IF($P84="More Info Required",COUNTIFS('[5]2016 Outage History'!$R:$R,AV84,'[5]2016 Outage History'!$I:$I,$C84)/$Q84,"")</f>
        <v/>
      </c>
      <c r="AX84" s="26" t="str">
        <f t="shared" si="19"/>
        <v/>
      </c>
      <c r="AY84" s="8" t="str">
        <f>IF($P84="More Info Required",COUNTIFS('[5]2016 Outage History'!$R:$R,AX84,'[5]2016 Outage History'!$I:$I,$C84)/$Q84,"")</f>
        <v/>
      </c>
      <c r="AZ84" s="26" t="str">
        <f t="shared" si="20"/>
        <v/>
      </c>
      <c r="BA84" s="8" t="str">
        <f>IF($P84="More Info Required",COUNTIFS('[5]2016 Outage History'!$R:$R,AZ84,'[5]2016 Outage History'!$I:$I,$C84)/$Q84,"")</f>
        <v/>
      </c>
      <c r="BB84" s="26" t="str">
        <f t="shared" si="21"/>
        <v/>
      </c>
      <c r="BC84" s="8" t="str">
        <f>IF($P84="More Info Required",COUNTIFS('[5]2016 Outage History'!$R:$R,BB84,'[5]2016 Outage History'!$I:$I,$C84)/$Q84,"")</f>
        <v/>
      </c>
      <c r="BD84" s="26" t="str">
        <f t="shared" si="22"/>
        <v/>
      </c>
      <c r="BE84" s="8" t="str">
        <f>IF($P84="More Info Required",COUNTIFS('[5]2016 Outage History'!$R:$R,BD84,'[5]2016 Outage History'!$I:$I,$C84)/$Q84,"")</f>
        <v/>
      </c>
      <c r="BF84" s="26" t="str">
        <f t="shared" si="23"/>
        <v/>
      </c>
      <c r="BG84" s="8" t="str">
        <f>IF($P84="More Info Required",COUNTIFS('[5]2016 Outage History'!$R:$R,BF84,'[5]2016 Outage History'!$I:$I,$C84)/$Q84,"")</f>
        <v/>
      </c>
      <c r="BH84" s="26" t="str">
        <f t="shared" si="24"/>
        <v/>
      </c>
      <c r="BI84" s="8" t="str">
        <f>IF($P84="More Info Required",COUNTIFS('[5]2016 Outage History'!$R:$R,BH84,'[5]2016 Outage History'!$I:$I,$C84)/$Q84,"")</f>
        <v/>
      </c>
      <c r="BJ84" s="26" t="str">
        <f t="shared" si="25"/>
        <v/>
      </c>
      <c r="BK84" s="8" t="str">
        <f>IF($P84="More Info Required",COUNTIFS('[5]2016 Outage History'!$R:$R,BJ84,'[5]2016 Outage History'!$I:$I,$C84)/$Q84,"")</f>
        <v/>
      </c>
      <c r="BL84" s="26" t="str">
        <f t="shared" si="26"/>
        <v/>
      </c>
      <c r="BM84" s="8" t="str">
        <f>IF($P84="More Info Required",COUNTIFS('[5]2016 Outage History'!$R:$R,BL84,'[5]2016 Outage History'!$I:$I,$C84)/$Q84,"")</f>
        <v/>
      </c>
      <c r="BN84" s="26" t="str">
        <f t="shared" si="27"/>
        <v/>
      </c>
      <c r="BO84" s="8" t="str">
        <f>IF($P84="More Info Required",COUNTIFS('[5]2016 Outage History'!$R:$R,BN84,'[5]2016 Outage History'!$I:$I,$C84)/$Q84,"")</f>
        <v/>
      </c>
      <c r="BP84" s="26" t="str">
        <f t="shared" si="28"/>
        <v/>
      </c>
      <c r="BQ84" s="8" t="str">
        <f>IF($P84="More Info Required",COUNTIFS('[5]2016 Outage History'!$R:$R,BP84,'[5]2016 Outage History'!$I:$I,$C84)/$Q84,"")</f>
        <v/>
      </c>
      <c r="BR84" s="26" t="str">
        <f t="shared" si="29"/>
        <v/>
      </c>
      <c r="BS84" s="8" t="str">
        <f>IF($P84="More Info Required",COUNTIFS('[5]2016 Outage History'!$R:$R,BR84,'[5]2016 Outage History'!$I:$I,$C84)/$Q84,"")</f>
        <v/>
      </c>
      <c r="BT84" s="26" t="str">
        <f t="shared" si="30"/>
        <v/>
      </c>
      <c r="BU84" s="8" t="str">
        <f>IF($P84="More Info Required",COUNTIFS('[5]2016 Outage History'!$R:$R,BT84,'[5]2016 Outage History'!$I:$I,$C84)/$Q84,"")</f>
        <v/>
      </c>
      <c r="BV84" s="26" t="str">
        <f t="shared" si="31"/>
        <v/>
      </c>
      <c r="BW84" s="8" t="str">
        <f>IF($P84="More Info Required",COUNTIFS('[5]2016 Outage History'!$R:$R,BV84,'[5]2016 Outage History'!$I:$I,$C84)/$Q84,"")</f>
        <v/>
      </c>
      <c r="BX84" s="26" t="str">
        <f t="shared" si="32"/>
        <v/>
      </c>
      <c r="BY84" s="8" t="str">
        <f>IF($P84="More Info Required",COUNTIFS('[5]2016 Outage History'!$R:$R,BX84,'[5]2016 Outage History'!$I:$I,$C84)/$Q84,"")</f>
        <v/>
      </c>
      <c r="BZ84" s="26" t="str">
        <f t="shared" si="33"/>
        <v/>
      </c>
      <c r="CA84" s="8" t="str">
        <f>IF($P84="More Info Required",COUNTIFS('[5]2016 Outage History'!$R:$R,BZ84,'[5]2016 Outage History'!$I:$I,$C84)/$Q84,"")</f>
        <v/>
      </c>
      <c r="CB84" s="26" t="str">
        <f t="shared" si="34"/>
        <v/>
      </c>
      <c r="CC84" s="8" t="str">
        <f>IF($P84="More Info Required",COUNTIFS('[5]2016 Outage History'!$R:$R,CB84,'[5]2016 Outage History'!$I:$I,$C84)/$Q84,"")</f>
        <v/>
      </c>
      <c r="CD84" s="26" t="str">
        <f t="shared" si="35"/>
        <v/>
      </c>
      <c r="CE84" s="8" t="str">
        <f>IF($P84="More Info Required",COUNTIFS('[5]2016 Outage History'!$R:$R,CD84,'[5]2016 Outage History'!$I:$I,$C84)/$Q84,"")</f>
        <v/>
      </c>
      <c r="CF84" s="26" t="str">
        <f t="shared" si="36"/>
        <v/>
      </c>
      <c r="CG84" s="8" t="str">
        <f>IF($P84="More Info Required",COUNTIFS('[5]2016 Outage History'!$R:$R,CF84,'[5]2016 Outage History'!$I:$I,$C84)/$Q84,"")</f>
        <v/>
      </c>
      <c r="CH84" s="26" t="str">
        <f t="shared" si="37"/>
        <v/>
      </c>
      <c r="CI84" s="8" t="str">
        <f>IF($P84="More Info Required",COUNTIFS('[5]2016 Outage History'!$R:$R,CH84,'[5]2016 Outage History'!$I:$I,$C84)/$Q84,"")</f>
        <v/>
      </c>
      <c r="CJ84" s="26" t="str">
        <f t="shared" si="38"/>
        <v/>
      </c>
      <c r="CK84" s="8" t="str">
        <f>IF($P84="More Info Required",COUNTIFS('[5]2016 Outage History'!$R:$R,CJ84,'[5]2016 Outage History'!$I:$I,$C84)/$Q84,"")</f>
        <v/>
      </c>
    </row>
    <row r="85" spans="1:89" ht="15" x14ac:dyDescent="0.25">
      <c r="A85" s="17" t="s">
        <v>234</v>
      </c>
      <c r="B85" s="21">
        <v>4103</v>
      </c>
      <c r="C85" s="14" t="s">
        <v>479</v>
      </c>
      <c r="D85" s="17" t="s">
        <v>390</v>
      </c>
      <c r="E85" s="21">
        <v>41</v>
      </c>
      <c r="F85" s="22">
        <f>'[5]2016 Circuit Detail'!H44</f>
        <v>200.453551</v>
      </c>
      <c r="G85" s="21"/>
      <c r="H85" s="21">
        <f>('[5]2011 Indices'!H76+'[5]2012 Indices'!H76+'[5]2013 Indices'!H76+'[5]2014 Circuit detail'!AS44+'[5]2015 Circuit Detail'!AS44)/5</f>
        <v>1.1917379244342883</v>
      </c>
      <c r="I85" s="10">
        <f>'[5]2016 Circuit Detail'!AS44</f>
        <v>1.2571490938566601</v>
      </c>
      <c r="J85" s="17" t="str">
        <f t="shared" si="0"/>
        <v>PSC</v>
      </c>
      <c r="K85" s="17">
        <v>10.082000000000001</v>
      </c>
      <c r="L85" s="23">
        <v>2014</v>
      </c>
      <c r="M85" s="21">
        <f>('[5]2011 Indices'!I76+'[5]2012 Indices'!I76+'[5]2013 Indices'!I76+'[5]2014 Circuit detail'!AQ44+'[5]2015 Circuit Detail'!AQ44)/5</f>
        <v>149.68369474679801</v>
      </c>
      <c r="N85" s="24">
        <f>'[5]2016 Circuit Detail'!AQ44</f>
        <v>104.158793</v>
      </c>
      <c r="O85" s="17" t="str">
        <f t="shared" si="1"/>
        <v>OK</v>
      </c>
      <c r="P85" s="8" t="str">
        <f t="shared" si="2"/>
        <v>More Info Required</v>
      </c>
      <c r="Q85" s="25">
        <f>'[5]2016 Circuit Detail'!AJ44</f>
        <v>5</v>
      </c>
      <c r="R85" s="26" t="str">
        <f t="shared" si="3"/>
        <v>000 Power Supply</v>
      </c>
      <c r="S85" s="8" t="e">
        <f>IF($P85="More Info Required",COUNTIFS('[5]2016 Outage History'!$R:$R,R85,'[5]2016 Outage History'!$I:$I,$C85)/$Q85,"")</f>
        <v>#VALUE!</v>
      </c>
      <c r="T85" s="26" t="str">
        <f t="shared" si="4"/>
        <v>100 Construction</v>
      </c>
      <c r="U85" s="8" t="e">
        <f>IF($P85="More Info Required",COUNTIFS('[5]2016 Outage History'!$R:$R,T85,'[5]2016 Outage History'!$I:$I,$C85)/$Q85,"")</f>
        <v>#VALUE!</v>
      </c>
      <c r="V85" s="26" t="str">
        <f t="shared" si="5"/>
        <v>110 Maintenance</v>
      </c>
      <c r="W85" s="8" t="e">
        <f>IF($P85="More Info Required",COUNTIFS('[5]2016 Outage History'!$R:$R,V85,'[5]2016 Outage History'!$I:$I,$C85)/$Q85,"")</f>
        <v>#VALUE!</v>
      </c>
      <c r="X85" s="26" t="str">
        <f t="shared" si="6"/>
        <v>190 Other Planned</v>
      </c>
      <c r="Y85" s="8" t="e">
        <f>IF($P85="More Info Required",COUNTIFS('[5]2016 Outage History'!$R:$R,X85,'[5]2016 Outage History'!$I:$I,$C85)/$Q85,"")</f>
        <v>#VALUE!</v>
      </c>
      <c r="Z85" s="26" t="str">
        <f t="shared" si="7"/>
        <v>300 Material or equipment fault/failure</v>
      </c>
      <c r="AA85" s="8" t="e">
        <f>IF($P85="More Info Required",COUNTIFS('[5]2016 Outage History'!$R:$R,Z85,'[5]2016 Outage History'!$I:$I,$C85)/$Q85,"")</f>
        <v>#VALUE!</v>
      </c>
      <c r="AB85" s="26" t="str">
        <f t="shared" si="8"/>
        <v>310 Installation Fault</v>
      </c>
      <c r="AC85" s="8" t="e">
        <f>IF($P85="More Info Required",COUNTIFS('[5]2016 Outage History'!$R:$R,AB85,'[5]2016 Outage History'!$I:$I,$C85)/$Q85,"")</f>
        <v>#VALUE!</v>
      </c>
      <c r="AD85" s="26" t="str">
        <f t="shared" si="9"/>
        <v>320 Conductor Sag or inadequate clearance</v>
      </c>
      <c r="AE85" s="8" t="e">
        <f>IF($P85="More Info Required",COUNTIFS('[5]2016 Outage History'!$R:$R,AD85,'[5]2016 Outage History'!$I:$I,$C85)/$Q85,"")</f>
        <v>#VALUE!</v>
      </c>
      <c r="AF85" s="26" t="str">
        <f t="shared" si="10"/>
        <v>340 Overload</v>
      </c>
      <c r="AG85" s="8" t="e">
        <f>IF($P85="More Info Required",COUNTIFS('[5]2016 Outage History'!$R:$R,AF85,'[5]2016 Outage History'!$I:$I,$C85)/$Q85,"")</f>
        <v>#VALUE!</v>
      </c>
      <c r="AH85" s="26" t="str">
        <f t="shared" si="11"/>
        <v>350 Miscoordination of protection devices</v>
      </c>
      <c r="AI85" s="8" t="e">
        <f>IF($P85="More Info Required",COUNTIFS('[5]2016 Outage History'!$R:$R,AH85,'[5]2016 Outage History'!$I:$I,$C85)/$Q85,"")</f>
        <v>#VALUE!</v>
      </c>
      <c r="AJ85" s="26" t="str">
        <f t="shared" si="12"/>
        <v>360 Other Equipment installation/design</v>
      </c>
      <c r="AK85" s="8" t="e">
        <f>IF($P85="More Info Required",COUNTIFS('[5]2016 Outage History'!$R:$R,AJ85,'[5]2016 Outage History'!$I:$I,$C85)/$Q85,"")</f>
        <v>#VALUE!</v>
      </c>
      <c r="AL85" s="26" t="str">
        <f t="shared" si="13"/>
        <v>400 Decay/Age of Material/Equipment</v>
      </c>
      <c r="AM85" s="8" t="e">
        <f>IF($P85="More Info Required",COUNTIFS('[5]2016 Outage History'!$R:$R,AL85,'[5]2016 Outage History'!$I:$I,$C85)/$Q85,"")</f>
        <v>#VALUE!</v>
      </c>
      <c r="AN85" s="26" t="str">
        <f t="shared" si="14"/>
        <v>420 Tree Growth</v>
      </c>
      <c r="AO85" s="8" t="e">
        <f>IF($P85="More Info Required",COUNTIFS('[5]2016 Outage History'!$R:$R,AN85,'[5]2016 Outage History'!$I:$I,$C85)/$Q85,"")</f>
        <v>#VALUE!</v>
      </c>
      <c r="AP85" s="26" t="str">
        <f t="shared" si="15"/>
        <v>430 Tree failure from overhang or dead tree without Ice/snow</v>
      </c>
      <c r="AQ85" s="8" t="e">
        <f>IF($P85="More Info Required",COUNTIFS('[5]2016 Outage History'!$R:$R,AP85,'[5]2016 Outage History'!$I:$I,$C85)/$Q85,"")</f>
        <v>#VALUE!</v>
      </c>
      <c r="AR85" s="26" t="str">
        <f t="shared" si="16"/>
        <v>440 Trees with Ice/snow</v>
      </c>
      <c r="AS85" s="8" t="e">
        <f>IF($P85="More Info Required",COUNTIFS('[5]2016 Outage History'!$R:$R,AR85,'[5]2016 Outage History'!$I:$I,$C85)/$Q85,"")</f>
        <v>#VALUE!</v>
      </c>
      <c r="AT85" s="26" t="str">
        <f t="shared" si="17"/>
        <v>470 Borrower Crew Cuts Tree</v>
      </c>
      <c r="AU85" s="8" t="e">
        <f>IF($P85="More Info Required",COUNTIFS('[5]2016 Outage History'!$R:$R,AT85,'[5]2016 Outage History'!$I:$I,$C85)/$Q85,"")</f>
        <v>#VALUE!</v>
      </c>
      <c r="AV85" s="26" t="str">
        <f t="shared" si="18"/>
        <v>490 Maintenance, Other</v>
      </c>
      <c r="AW85" s="8" t="e">
        <f>IF($P85="More Info Required",COUNTIFS('[5]2016 Outage History'!$R:$R,AV85,'[5]2016 Outage History'!$I:$I,$C85)/$Q85,"")</f>
        <v>#VALUE!</v>
      </c>
      <c r="AX85" s="26" t="str">
        <f t="shared" si="19"/>
        <v>500 Lightning</v>
      </c>
      <c r="AY85" s="8" t="e">
        <f>IF($P85="More Info Required",COUNTIFS('[5]2016 Outage History'!$R:$R,AX85,'[5]2016 Outage History'!$I:$I,$C85)/$Q85,"")</f>
        <v>#VALUE!</v>
      </c>
      <c r="AZ85" s="26" t="str">
        <f t="shared" si="20"/>
        <v>510 Wind, Not Trees</v>
      </c>
      <c r="BA85" s="8" t="e">
        <f>IF($P85="More Info Required",COUNTIFS('[5]2016 Outage History'!$R:$R,AZ85,'[5]2016 Outage History'!$I:$I,$C85)/$Q85,"")</f>
        <v>#VALUE!</v>
      </c>
      <c r="BB85" s="26" t="str">
        <f t="shared" si="21"/>
        <v>520 Ice, Sleet, Frost, not Trees</v>
      </c>
      <c r="BC85" s="8" t="e">
        <f>IF($P85="More Info Required",COUNTIFS('[5]2016 Outage History'!$R:$R,BB85,'[5]2016 Outage History'!$I:$I,$C85)/$Q85,"")</f>
        <v>#VALUE!</v>
      </c>
      <c r="BD85" s="26" t="str">
        <f t="shared" si="22"/>
        <v>530 Flood</v>
      </c>
      <c r="BE85" s="8" t="e">
        <f>IF($P85="More Info Required",COUNTIFS('[5]2016 Outage History'!$R:$R,BD85,'[5]2016 Outage History'!$I:$I,$C85)/$Q85,"")</f>
        <v>#VALUE!</v>
      </c>
      <c r="BF85" s="26" t="str">
        <f t="shared" si="23"/>
        <v>540 Storm</v>
      </c>
      <c r="BG85" s="8" t="e">
        <f>IF($P85="More Info Required",COUNTIFS('[5]2016 Outage History'!$R:$R,BF85,'[5]2016 Outage History'!$I:$I,$C85)/$Q85,"")</f>
        <v>#VALUE!</v>
      </c>
      <c r="BH85" s="26" t="str">
        <f t="shared" si="24"/>
        <v>590 Weather, Other</v>
      </c>
      <c r="BI85" s="8" t="e">
        <f>IF($P85="More Info Required",COUNTIFS('[5]2016 Outage History'!$R:$R,BH85,'[5]2016 Outage History'!$I:$I,$C85)/$Q85,"")</f>
        <v>#VALUE!</v>
      </c>
      <c r="BJ85" s="26" t="str">
        <f t="shared" si="25"/>
        <v>600 Animal/bird</v>
      </c>
      <c r="BK85" s="8" t="e">
        <f>IF($P85="More Info Required",COUNTIFS('[5]2016 Outage History'!$R:$R,BJ85,'[5]2016 Outage History'!$I:$I,$C85)/$Q85,"")</f>
        <v>#VALUE!</v>
      </c>
      <c r="BL85" s="26" t="str">
        <f t="shared" si="26"/>
        <v>630 Squirrel</v>
      </c>
      <c r="BM85" s="8" t="e">
        <f>IF($P85="More Info Required",COUNTIFS('[5]2016 Outage History'!$R:$R,BL85,'[5]2016 Outage History'!$I:$I,$C85)/$Q85,"")</f>
        <v>#VALUE!</v>
      </c>
      <c r="BN85" s="26" t="str">
        <f t="shared" si="27"/>
        <v>690 Animal, Other</v>
      </c>
      <c r="BO85" s="8" t="e">
        <f>IF($P85="More Info Required",COUNTIFS('[5]2016 Outage History'!$R:$R,BN85,'[5]2016 Outage History'!$I:$I,$C85)/$Q85,"")</f>
        <v>#VALUE!</v>
      </c>
      <c r="BP85" s="26" t="str">
        <f t="shared" si="28"/>
        <v>700 Customer-Caused</v>
      </c>
      <c r="BQ85" s="8" t="e">
        <f>IF($P85="More Info Required",COUNTIFS('[5]2016 Outage History'!$R:$R,BP85,'[5]2016 Outage History'!$I:$I,$C85)/$Q85,"")</f>
        <v>#VALUE!</v>
      </c>
      <c r="BR85" s="26" t="str">
        <f t="shared" si="29"/>
        <v>710 Motor Vehicle</v>
      </c>
      <c r="BS85" s="8" t="e">
        <f>IF($P85="More Info Required",COUNTIFS('[5]2016 Outage History'!$R:$R,BR85,'[5]2016 Outage History'!$I:$I,$C85)/$Q85,"")</f>
        <v>#VALUE!</v>
      </c>
      <c r="BT85" s="26" t="str">
        <f t="shared" si="30"/>
        <v>715 Farming Equipment</v>
      </c>
      <c r="BU85" s="8" t="e">
        <f>IF($P85="More Info Required",COUNTIFS('[5]2016 Outage History'!$R:$R,BT85,'[5]2016 Outage History'!$I:$I,$C85)/$Q85,"")</f>
        <v>#VALUE!</v>
      </c>
      <c r="BV85" s="26" t="str">
        <f t="shared" si="31"/>
        <v>720 Aircraft</v>
      </c>
      <c r="BW85" s="8" t="e">
        <f>IF($P85="More Info Required",COUNTIFS('[5]2016 Outage History'!$R:$R,BV85,'[5]2016 Outage History'!$I:$I,$C85)/$Q85,"")</f>
        <v>#VALUE!</v>
      </c>
      <c r="BX85" s="26" t="str">
        <f t="shared" si="32"/>
        <v>730 Fire</v>
      </c>
      <c r="BY85" s="8" t="e">
        <f>IF($P85="More Info Required",COUNTIFS('[5]2016 Outage History'!$R:$R,BX85,'[5]2016 Outage History'!$I:$I,$C85)/$Q85,"")</f>
        <v>#VALUE!</v>
      </c>
      <c r="BZ85" s="26" t="str">
        <f t="shared" si="33"/>
        <v>740 Public Cuts Tree</v>
      </c>
      <c r="CA85" s="8" t="e">
        <f>IF($P85="More Info Required",COUNTIFS('[5]2016 Outage History'!$R:$R,BZ85,'[5]2016 Outage History'!$I:$I,$C85)/$Q85,"")</f>
        <v>#VALUE!</v>
      </c>
      <c r="CB85" s="26" t="str">
        <f t="shared" si="34"/>
        <v>750 Vandalism</v>
      </c>
      <c r="CC85" s="8" t="e">
        <f>IF($P85="More Info Required",COUNTIFS('[5]2016 Outage History'!$R:$R,CB85,'[5]2016 Outage History'!$I:$I,$C85)/$Q85,"")</f>
        <v>#VALUE!</v>
      </c>
      <c r="CD85" s="26" t="str">
        <f t="shared" si="35"/>
        <v>760 Switching Error or Caused by Construction or Maintenance</v>
      </c>
      <c r="CE85" s="8" t="e">
        <f>IF($P85="More Info Required",COUNTIFS('[5]2016 Outage History'!$R:$R,CD85,'[5]2016 Outage History'!$I:$I,$C85)/$Q85,"")</f>
        <v>#VALUE!</v>
      </c>
      <c r="CF85" s="26" t="str">
        <f t="shared" si="36"/>
        <v>790 Public, Other</v>
      </c>
      <c r="CG85" s="8" t="e">
        <f>IF($P85="More Info Required",COUNTIFS('[5]2016 Outage History'!$R:$R,CF85,'[5]2016 Outage History'!$I:$I,$C85)/$Q85,"")</f>
        <v>#VALUE!</v>
      </c>
      <c r="CH85" s="26" t="str">
        <f t="shared" si="37"/>
        <v>800 Other</v>
      </c>
      <c r="CI85" s="8" t="e">
        <f>IF($P85="More Info Required",COUNTIFS('[5]2016 Outage History'!$R:$R,CH85,'[5]2016 Outage History'!$I:$I,$C85)/$Q85,"")</f>
        <v>#VALUE!</v>
      </c>
      <c r="CJ85" s="26" t="str">
        <f t="shared" si="38"/>
        <v>999 Cause Unknown</v>
      </c>
      <c r="CK85" s="8" t="e">
        <f>IF($P85="More Info Required",COUNTIFS('[5]2016 Outage History'!$R:$R,CJ85,'[5]2016 Outage History'!$I:$I,$C85)/$Q85,"")</f>
        <v>#VALUE!</v>
      </c>
    </row>
    <row r="86" spans="1:89" ht="15" x14ac:dyDescent="0.25">
      <c r="A86" s="17" t="s">
        <v>236</v>
      </c>
      <c r="B86" s="21">
        <v>4104</v>
      </c>
      <c r="C86" s="14" t="s">
        <v>480</v>
      </c>
      <c r="D86" s="17" t="s">
        <v>390</v>
      </c>
      <c r="E86" s="21">
        <v>41</v>
      </c>
      <c r="F86" s="22">
        <f>'[5]2016 Circuit Detail'!H45</f>
        <v>104.021857</v>
      </c>
      <c r="G86" s="21"/>
      <c r="H86" s="21">
        <f>('[5]2011 Indices'!H77+'[5]2012 Indices'!H77+'[5]2013 Indices'!H77+'[5]2014 Circuit detail'!AS45+'[5]2015 Circuit Detail'!AS45)/5</f>
        <v>4.2237717942141852</v>
      </c>
      <c r="I86" s="10">
        <f>'[5]2016 Circuit Detail'!AS45</f>
        <v>1.99957976139572</v>
      </c>
      <c r="J86" s="17" t="str">
        <f t="shared" si="0"/>
        <v>OK</v>
      </c>
      <c r="K86" s="17">
        <v>11.962</v>
      </c>
      <c r="L86" s="23">
        <v>2014</v>
      </c>
      <c r="M86" s="21">
        <f>('[5]2011 Indices'!I77+'[5]2012 Indices'!I77+'[5]2013 Indices'!I77+'[5]2014 Circuit detail'!AQ45+'[5]2015 Circuit Detail'!AQ45)/5</f>
        <v>48.808900161904759</v>
      </c>
      <c r="N86" s="24">
        <f>'[5]2016 Circuit Detail'!AQ45</f>
        <v>174.444107</v>
      </c>
      <c r="O86" s="17" t="str">
        <f t="shared" si="1"/>
        <v>PSC</v>
      </c>
      <c r="P86" s="8" t="str">
        <f t="shared" si="2"/>
        <v>More Info Required</v>
      </c>
      <c r="Q86" s="25">
        <f>'[5]2016 Circuit Detail'!AJ45</f>
        <v>4</v>
      </c>
      <c r="R86" s="26" t="str">
        <f t="shared" si="3"/>
        <v>000 Power Supply</v>
      </c>
      <c r="S86" s="8" t="e">
        <f>IF($P86="More Info Required",COUNTIFS('[5]2016 Outage History'!$R:$R,R86,'[5]2016 Outage History'!$I:$I,$C86)/$Q86,"")</f>
        <v>#VALUE!</v>
      </c>
      <c r="T86" s="26" t="str">
        <f t="shared" si="4"/>
        <v>100 Construction</v>
      </c>
      <c r="U86" s="8" t="e">
        <f>IF($P86="More Info Required",COUNTIFS('[5]2016 Outage History'!$R:$R,T86,'[5]2016 Outage History'!$I:$I,$C86)/$Q86,"")</f>
        <v>#VALUE!</v>
      </c>
      <c r="V86" s="26" t="str">
        <f t="shared" si="5"/>
        <v>110 Maintenance</v>
      </c>
      <c r="W86" s="8" t="e">
        <f>IF($P86="More Info Required",COUNTIFS('[5]2016 Outage History'!$R:$R,V86,'[5]2016 Outage History'!$I:$I,$C86)/$Q86,"")</f>
        <v>#VALUE!</v>
      </c>
      <c r="X86" s="26" t="str">
        <f t="shared" si="6"/>
        <v>190 Other Planned</v>
      </c>
      <c r="Y86" s="8" t="e">
        <f>IF($P86="More Info Required",COUNTIFS('[5]2016 Outage History'!$R:$R,X86,'[5]2016 Outage History'!$I:$I,$C86)/$Q86,"")</f>
        <v>#VALUE!</v>
      </c>
      <c r="Z86" s="26" t="str">
        <f t="shared" si="7"/>
        <v>300 Material or equipment fault/failure</v>
      </c>
      <c r="AA86" s="8" t="e">
        <f>IF($P86="More Info Required",COUNTIFS('[5]2016 Outage History'!$R:$R,Z86,'[5]2016 Outage History'!$I:$I,$C86)/$Q86,"")</f>
        <v>#VALUE!</v>
      </c>
      <c r="AB86" s="26" t="str">
        <f t="shared" si="8"/>
        <v>310 Installation Fault</v>
      </c>
      <c r="AC86" s="8" t="e">
        <f>IF($P86="More Info Required",COUNTIFS('[5]2016 Outage History'!$R:$R,AB86,'[5]2016 Outage History'!$I:$I,$C86)/$Q86,"")</f>
        <v>#VALUE!</v>
      </c>
      <c r="AD86" s="26" t="str">
        <f t="shared" si="9"/>
        <v>320 Conductor Sag or inadequate clearance</v>
      </c>
      <c r="AE86" s="8" t="e">
        <f>IF($P86="More Info Required",COUNTIFS('[5]2016 Outage History'!$R:$R,AD86,'[5]2016 Outage History'!$I:$I,$C86)/$Q86,"")</f>
        <v>#VALUE!</v>
      </c>
      <c r="AF86" s="26" t="str">
        <f t="shared" si="10"/>
        <v>340 Overload</v>
      </c>
      <c r="AG86" s="8" t="e">
        <f>IF($P86="More Info Required",COUNTIFS('[5]2016 Outage History'!$R:$R,AF86,'[5]2016 Outage History'!$I:$I,$C86)/$Q86,"")</f>
        <v>#VALUE!</v>
      </c>
      <c r="AH86" s="26" t="str">
        <f t="shared" si="11"/>
        <v>350 Miscoordination of protection devices</v>
      </c>
      <c r="AI86" s="8" t="e">
        <f>IF($P86="More Info Required",COUNTIFS('[5]2016 Outage History'!$R:$R,AH86,'[5]2016 Outage History'!$I:$I,$C86)/$Q86,"")</f>
        <v>#VALUE!</v>
      </c>
      <c r="AJ86" s="26" t="str">
        <f t="shared" si="12"/>
        <v>360 Other Equipment installation/design</v>
      </c>
      <c r="AK86" s="8" t="e">
        <f>IF($P86="More Info Required",COUNTIFS('[5]2016 Outage History'!$R:$R,AJ86,'[5]2016 Outage History'!$I:$I,$C86)/$Q86,"")</f>
        <v>#VALUE!</v>
      </c>
      <c r="AL86" s="26" t="str">
        <f t="shared" si="13"/>
        <v>400 Decay/Age of Material/Equipment</v>
      </c>
      <c r="AM86" s="8" t="e">
        <f>IF($P86="More Info Required",COUNTIFS('[5]2016 Outage History'!$R:$R,AL86,'[5]2016 Outage History'!$I:$I,$C86)/$Q86,"")</f>
        <v>#VALUE!</v>
      </c>
      <c r="AN86" s="26" t="str">
        <f t="shared" si="14"/>
        <v>420 Tree Growth</v>
      </c>
      <c r="AO86" s="8" t="e">
        <f>IF($P86="More Info Required",COUNTIFS('[5]2016 Outage History'!$R:$R,AN86,'[5]2016 Outage History'!$I:$I,$C86)/$Q86,"")</f>
        <v>#VALUE!</v>
      </c>
      <c r="AP86" s="26" t="str">
        <f t="shared" si="15"/>
        <v>430 Tree failure from overhang or dead tree without Ice/snow</v>
      </c>
      <c r="AQ86" s="8" t="e">
        <f>IF($P86="More Info Required",COUNTIFS('[5]2016 Outage History'!$R:$R,AP86,'[5]2016 Outage History'!$I:$I,$C86)/$Q86,"")</f>
        <v>#VALUE!</v>
      </c>
      <c r="AR86" s="26" t="str">
        <f t="shared" si="16"/>
        <v>440 Trees with Ice/snow</v>
      </c>
      <c r="AS86" s="8" t="e">
        <f>IF($P86="More Info Required",COUNTIFS('[5]2016 Outage History'!$R:$R,AR86,'[5]2016 Outage History'!$I:$I,$C86)/$Q86,"")</f>
        <v>#VALUE!</v>
      </c>
      <c r="AT86" s="26" t="str">
        <f t="shared" si="17"/>
        <v>470 Borrower Crew Cuts Tree</v>
      </c>
      <c r="AU86" s="8" t="e">
        <f>IF($P86="More Info Required",COUNTIFS('[5]2016 Outage History'!$R:$R,AT86,'[5]2016 Outage History'!$I:$I,$C86)/$Q86,"")</f>
        <v>#VALUE!</v>
      </c>
      <c r="AV86" s="26" t="str">
        <f t="shared" si="18"/>
        <v>490 Maintenance, Other</v>
      </c>
      <c r="AW86" s="8" t="e">
        <f>IF($P86="More Info Required",COUNTIFS('[5]2016 Outage History'!$R:$R,AV86,'[5]2016 Outage History'!$I:$I,$C86)/$Q86,"")</f>
        <v>#VALUE!</v>
      </c>
      <c r="AX86" s="26" t="str">
        <f t="shared" si="19"/>
        <v>500 Lightning</v>
      </c>
      <c r="AY86" s="8" t="e">
        <f>IF($P86="More Info Required",COUNTIFS('[5]2016 Outage History'!$R:$R,AX86,'[5]2016 Outage History'!$I:$I,$C86)/$Q86,"")</f>
        <v>#VALUE!</v>
      </c>
      <c r="AZ86" s="26" t="str">
        <f t="shared" si="20"/>
        <v>510 Wind, Not Trees</v>
      </c>
      <c r="BA86" s="8" t="e">
        <f>IF($P86="More Info Required",COUNTIFS('[5]2016 Outage History'!$R:$R,AZ86,'[5]2016 Outage History'!$I:$I,$C86)/$Q86,"")</f>
        <v>#VALUE!</v>
      </c>
      <c r="BB86" s="26" t="str">
        <f t="shared" si="21"/>
        <v>520 Ice, Sleet, Frost, not Trees</v>
      </c>
      <c r="BC86" s="8" t="e">
        <f>IF($P86="More Info Required",COUNTIFS('[5]2016 Outage History'!$R:$R,BB86,'[5]2016 Outage History'!$I:$I,$C86)/$Q86,"")</f>
        <v>#VALUE!</v>
      </c>
      <c r="BD86" s="26" t="str">
        <f t="shared" si="22"/>
        <v>530 Flood</v>
      </c>
      <c r="BE86" s="8" t="e">
        <f>IF($P86="More Info Required",COUNTIFS('[5]2016 Outage History'!$R:$R,BD86,'[5]2016 Outage History'!$I:$I,$C86)/$Q86,"")</f>
        <v>#VALUE!</v>
      </c>
      <c r="BF86" s="26" t="str">
        <f t="shared" si="23"/>
        <v>540 Storm</v>
      </c>
      <c r="BG86" s="8" t="e">
        <f>IF($P86="More Info Required",COUNTIFS('[5]2016 Outage History'!$R:$R,BF86,'[5]2016 Outage History'!$I:$I,$C86)/$Q86,"")</f>
        <v>#VALUE!</v>
      </c>
      <c r="BH86" s="26" t="str">
        <f t="shared" si="24"/>
        <v>590 Weather, Other</v>
      </c>
      <c r="BI86" s="8" t="e">
        <f>IF($P86="More Info Required",COUNTIFS('[5]2016 Outage History'!$R:$R,BH86,'[5]2016 Outage History'!$I:$I,$C86)/$Q86,"")</f>
        <v>#VALUE!</v>
      </c>
      <c r="BJ86" s="26" t="str">
        <f t="shared" si="25"/>
        <v>600 Animal/bird</v>
      </c>
      <c r="BK86" s="8" t="e">
        <f>IF($P86="More Info Required",COUNTIFS('[5]2016 Outage History'!$R:$R,BJ86,'[5]2016 Outage History'!$I:$I,$C86)/$Q86,"")</f>
        <v>#VALUE!</v>
      </c>
      <c r="BL86" s="26" t="str">
        <f t="shared" si="26"/>
        <v>630 Squirrel</v>
      </c>
      <c r="BM86" s="8" t="e">
        <f>IF($P86="More Info Required",COUNTIFS('[5]2016 Outage History'!$R:$R,BL86,'[5]2016 Outage History'!$I:$I,$C86)/$Q86,"")</f>
        <v>#VALUE!</v>
      </c>
      <c r="BN86" s="26" t="str">
        <f t="shared" si="27"/>
        <v>690 Animal, Other</v>
      </c>
      <c r="BO86" s="8" t="e">
        <f>IF($P86="More Info Required",COUNTIFS('[5]2016 Outage History'!$R:$R,BN86,'[5]2016 Outage History'!$I:$I,$C86)/$Q86,"")</f>
        <v>#VALUE!</v>
      </c>
      <c r="BP86" s="26" t="str">
        <f t="shared" si="28"/>
        <v>700 Customer-Caused</v>
      </c>
      <c r="BQ86" s="8" t="e">
        <f>IF($P86="More Info Required",COUNTIFS('[5]2016 Outage History'!$R:$R,BP86,'[5]2016 Outage History'!$I:$I,$C86)/$Q86,"")</f>
        <v>#VALUE!</v>
      </c>
      <c r="BR86" s="26" t="str">
        <f t="shared" si="29"/>
        <v>710 Motor Vehicle</v>
      </c>
      <c r="BS86" s="8" t="e">
        <f>IF($P86="More Info Required",COUNTIFS('[5]2016 Outage History'!$R:$R,BR86,'[5]2016 Outage History'!$I:$I,$C86)/$Q86,"")</f>
        <v>#VALUE!</v>
      </c>
      <c r="BT86" s="26" t="str">
        <f t="shared" si="30"/>
        <v>715 Farming Equipment</v>
      </c>
      <c r="BU86" s="8" t="e">
        <f>IF($P86="More Info Required",COUNTIFS('[5]2016 Outage History'!$R:$R,BT86,'[5]2016 Outage History'!$I:$I,$C86)/$Q86,"")</f>
        <v>#VALUE!</v>
      </c>
      <c r="BV86" s="26" t="str">
        <f t="shared" si="31"/>
        <v>720 Aircraft</v>
      </c>
      <c r="BW86" s="8" t="e">
        <f>IF($P86="More Info Required",COUNTIFS('[5]2016 Outage History'!$R:$R,BV86,'[5]2016 Outage History'!$I:$I,$C86)/$Q86,"")</f>
        <v>#VALUE!</v>
      </c>
      <c r="BX86" s="26" t="str">
        <f t="shared" si="32"/>
        <v>730 Fire</v>
      </c>
      <c r="BY86" s="8" t="e">
        <f>IF($P86="More Info Required",COUNTIFS('[5]2016 Outage History'!$R:$R,BX86,'[5]2016 Outage History'!$I:$I,$C86)/$Q86,"")</f>
        <v>#VALUE!</v>
      </c>
      <c r="BZ86" s="26" t="str">
        <f t="shared" si="33"/>
        <v>740 Public Cuts Tree</v>
      </c>
      <c r="CA86" s="8" t="e">
        <f>IF($P86="More Info Required",COUNTIFS('[5]2016 Outage History'!$R:$R,BZ86,'[5]2016 Outage History'!$I:$I,$C86)/$Q86,"")</f>
        <v>#VALUE!</v>
      </c>
      <c r="CB86" s="26" t="str">
        <f t="shared" si="34"/>
        <v>750 Vandalism</v>
      </c>
      <c r="CC86" s="8" t="e">
        <f>IF($P86="More Info Required",COUNTIFS('[5]2016 Outage History'!$R:$R,CB86,'[5]2016 Outage History'!$I:$I,$C86)/$Q86,"")</f>
        <v>#VALUE!</v>
      </c>
      <c r="CD86" s="26" t="str">
        <f t="shared" si="35"/>
        <v>760 Switching Error or Caused by Construction or Maintenance</v>
      </c>
      <c r="CE86" s="8" t="e">
        <f>IF($P86="More Info Required",COUNTIFS('[5]2016 Outage History'!$R:$R,CD86,'[5]2016 Outage History'!$I:$I,$C86)/$Q86,"")</f>
        <v>#VALUE!</v>
      </c>
      <c r="CF86" s="26" t="str">
        <f t="shared" si="36"/>
        <v>790 Public, Other</v>
      </c>
      <c r="CG86" s="8" t="e">
        <f>IF($P86="More Info Required",COUNTIFS('[5]2016 Outage History'!$R:$R,CF86,'[5]2016 Outage History'!$I:$I,$C86)/$Q86,"")</f>
        <v>#VALUE!</v>
      </c>
      <c r="CH86" s="26" t="str">
        <f t="shared" si="37"/>
        <v>800 Other</v>
      </c>
      <c r="CI86" s="8" t="e">
        <f>IF($P86="More Info Required",COUNTIFS('[5]2016 Outage History'!$R:$R,CH86,'[5]2016 Outage History'!$I:$I,$C86)/$Q86,"")</f>
        <v>#VALUE!</v>
      </c>
      <c r="CJ86" s="26" t="str">
        <f t="shared" si="38"/>
        <v>999 Cause Unknown</v>
      </c>
      <c r="CK86" s="8" t="e">
        <f>IF($P86="More Info Required",COUNTIFS('[5]2016 Outage History'!$R:$R,CJ86,'[5]2016 Outage History'!$I:$I,$C86)/$Q86,"")</f>
        <v>#VALUE!</v>
      </c>
    </row>
    <row r="87" spans="1:89" ht="15" x14ac:dyDescent="0.25">
      <c r="A87" s="17" t="s">
        <v>74</v>
      </c>
      <c r="B87" s="21">
        <v>4201</v>
      </c>
      <c r="C87" s="14" t="s">
        <v>553</v>
      </c>
      <c r="D87" s="17" t="s">
        <v>393</v>
      </c>
      <c r="E87" s="21">
        <v>42</v>
      </c>
      <c r="F87" s="22">
        <f>'[5]2016 Circuit Detail'!H46</f>
        <v>420.54098299999998</v>
      </c>
      <c r="G87" s="21"/>
      <c r="H87" s="21">
        <f>('[5]2011 Indices'!H78+'[5]2012 Indices'!H78+'[5]2013 Indices'!H78+'[5]2014 Circuit detail'!AS46+'[5]2015 Circuit Detail'!AS46)/5</f>
        <v>0.63062523715301788</v>
      </c>
      <c r="I87" s="10">
        <f>'[5]2016 Circuit Detail'!AS46</f>
        <v>1.0391377241822799</v>
      </c>
      <c r="J87" s="17" t="str">
        <f t="shared" si="0"/>
        <v>PSC</v>
      </c>
      <c r="K87" s="17">
        <v>25.596</v>
      </c>
      <c r="L87" s="23">
        <v>2014</v>
      </c>
      <c r="M87" s="21">
        <f>('[5]2011 Indices'!I78+'[5]2012 Indices'!I78+'[5]2013 Indices'!I78+'[5]2014 Circuit detail'!AQ46+'[5]2015 Circuit Detail'!AQ46)/5</f>
        <v>51.043156079805783</v>
      </c>
      <c r="N87" s="24">
        <f>'[5]2016 Circuit Detail'!AQ46</f>
        <v>82.560323999999994</v>
      </c>
      <c r="O87" s="17" t="str">
        <f t="shared" si="1"/>
        <v>PSC</v>
      </c>
      <c r="P87" s="8" t="str">
        <f t="shared" si="2"/>
        <v>More Info Required</v>
      </c>
      <c r="Q87" s="25">
        <f>'[5]2016 Circuit Detail'!AJ46</f>
        <v>15</v>
      </c>
      <c r="R87" s="26" t="str">
        <f t="shared" si="3"/>
        <v>000 Power Supply</v>
      </c>
      <c r="S87" s="8" t="e">
        <f>IF($P87="More Info Required",COUNTIFS('[5]2016 Outage History'!$R:$R,R87,'[5]2016 Outage History'!$I:$I,$C87)/$Q87,"")</f>
        <v>#VALUE!</v>
      </c>
      <c r="T87" s="26" t="str">
        <f t="shared" si="4"/>
        <v>100 Construction</v>
      </c>
      <c r="U87" s="8" t="e">
        <f>IF($P87="More Info Required",COUNTIFS('[5]2016 Outage History'!$R:$R,T87,'[5]2016 Outage History'!$I:$I,$C87)/$Q87,"")</f>
        <v>#VALUE!</v>
      </c>
      <c r="V87" s="26" t="str">
        <f t="shared" si="5"/>
        <v>110 Maintenance</v>
      </c>
      <c r="W87" s="8" t="e">
        <f>IF($P87="More Info Required",COUNTIFS('[5]2016 Outage History'!$R:$R,V87,'[5]2016 Outage History'!$I:$I,$C87)/$Q87,"")</f>
        <v>#VALUE!</v>
      </c>
      <c r="X87" s="26" t="str">
        <f t="shared" si="6"/>
        <v>190 Other Planned</v>
      </c>
      <c r="Y87" s="8" t="e">
        <f>IF($P87="More Info Required",COUNTIFS('[5]2016 Outage History'!$R:$R,X87,'[5]2016 Outage History'!$I:$I,$C87)/$Q87,"")</f>
        <v>#VALUE!</v>
      </c>
      <c r="Z87" s="26" t="str">
        <f t="shared" si="7"/>
        <v>300 Material or equipment fault/failure</v>
      </c>
      <c r="AA87" s="8" t="e">
        <f>IF($P87="More Info Required",COUNTIFS('[5]2016 Outage History'!$R:$R,Z87,'[5]2016 Outage History'!$I:$I,$C87)/$Q87,"")</f>
        <v>#VALUE!</v>
      </c>
      <c r="AB87" s="26" t="str">
        <f t="shared" si="8"/>
        <v>310 Installation Fault</v>
      </c>
      <c r="AC87" s="8" t="e">
        <f>IF($P87="More Info Required",COUNTIFS('[5]2016 Outage History'!$R:$R,AB87,'[5]2016 Outage History'!$I:$I,$C87)/$Q87,"")</f>
        <v>#VALUE!</v>
      </c>
      <c r="AD87" s="26" t="str">
        <f t="shared" si="9"/>
        <v>320 Conductor Sag or inadequate clearance</v>
      </c>
      <c r="AE87" s="8" t="e">
        <f>IF($P87="More Info Required",COUNTIFS('[5]2016 Outage History'!$R:$R,AD87,'[5]2016 Outage History'!$I:$I,$C87)/$Q87,"")</f>
        <v>#VALUE!</v>
      </c>
      <c r="AF87" s="26" t="str">
        <f t="shared" si="10"/>
        <v>340 Overload</v>
      </c>
      <c r="AG87" s="8" t="e">
        <f>IF($P87="More Info Required",COUNTIFS('[5]2016 Outage History'!$R:$R,AF87,'[5]2016 Outage History'!$I:$I,$C87)/$Q87,"")</f>
        <v>#VALUE!</v>
      </c>
      <c r="AH87" s="26" t="str">
        <f t="shared" si="11"/>
        <v>350 Miscoordination of protection devices</v>
      </c>
      <c r="AI87" s="8" t="e">
        <f>IF($P87="More Info Required",COUNTIFS('[5]2016 Outage History'!$R:$R,AH87,'[5]2016 Outage History'!$I:$I,$C87)/$Q87,"")</f>
        <v>#VALUE!</v>
      </c>
      <c r="AJ87" s="26" t="str">
        <f t="shared" si="12"/>
        <v>360 Other Equipment installation/design</v>
      </c>
      <c r="AK87" s="8" t="e">
        <f>IF($P87="More Info Required",COUNTIFS('[5]2016 Outage History'!$R:$R,AJ87,'[5]2016 Outage History'!$I:$I,$C87)/$Q87,"")</f>
        <v>#VALUE!</v>
      </c>
      <c r="AL87" s="26" t="str">
        <f t="shared" si="13"/>
        <v>400 Decay/Age of Material/Equipment</v>
      </c>
      <c r="AM87" s="8" t="e">
        <f>IF($P87="More Info Required",COUNTIFS('[5]2016 Outage History'!$R:$R,AL87,'[5]2016 Outage History'!$I:$I,$C87)/$Q87,"")</f>
        <v>#VALUE!</v>
      </c>
      <c r="AN87" s="26" t="str">
        <f t="shared" si="14"/>
        <v>420 Tree Growth</v>
      </c>
      <c r="AO87" s="8" t="e">
        <f>IF($P87="More Info Required",COUNTIFS('[5]2016 Outage History'!$R:$R,AN87,'[5]2016 Outage History'!$I:$I,$C87)/$Q87,"")</f>
        <v>#VALUE!</v>
      </c>
      <c r="AP87" s="26" t="str">
        <f t="shared" si="15"/>
        <v>430 Tree failure from overhang or dead tree without Ice/snow</v>
      </c>
      <c r="AQ87" s="8" t="e">
        <f>IF($P87="More Info Required",COUNTIFS('[5]2016 Outage History'!$R:$R,AP87,'[5]2016 Outage History'!$I:$I,$C87)/$Q87,"")</f>
        <v>#VALUE!</v>
      </c>
      <c r="AR87" s="26" t="str">
        <f t="shared" si="16"/>
        <v>440 Trees with Ice/snow</v>
      </c>
      <c r="AS87" s="8" t="e">
        <f>IF($P87="More Info Required",COUNTIFS('[5]2016 Outage History'!$R:$R,AR87,'[5]2016 Outage History'!$I:$I,$C87)/$Q87,"")</f>
        <v>#VALUE!</v>
      </c>
      <c r="AT87" s="26" t="str">
        <f t="shared" si="17"/>
        <v>470 Borrower Crew Cuts Tree</v>
      </c>
      <c r="AU87" s="8" t="e">
        <f>IF($P87="More Info Required",COUNTIFS('[5]2016 Outage History'!$R:$R,AT87,'[5]2016 Outage History'!$I:$I,$C87)/$Q87,"")</f>
        <v>#VALUE!</v>
      </c>
      <c r="AV87" s="26" t="str">
        <f t="shared" si="18"/>
        <v>490 Maintenance, Other</v>
      </c>
      <c r="AW87" s="8" t="e">
        <f>IF($P87="More Info Required",COUNTIFS('[5]2016 Outage History'!$R:$R,AV87,'[5]2016 Outage History'!$I:$I,$C87)/$Q87,"")</f>
        <v>#VALUE!</v>
      </c>
      <c r="AX87" s="26" t="str">
        <f t="shared" si="19"/>
        <v>500 Lightning</v>
      </c>
      <c r="AY87" s="8" t="e">
        <f>IF($P87="More Info Required",COUNTIFS('[5]2016 Outage History'!$R:$R,AX87,'[5]2016 Outage History'!$I:$I,$C87)/$Q87,"")</f>
        <v>#VALUE!</v>
      </c>
      <c r="AZ87" s="26" t="str">
        <f t="shared" si="20"/>
        <v>510 Wind, Not Trees</v>
      </c>
      <c r="BA87" s="8" t="e">
        <f>IF($P87="More Info Required",COUNTIFS('[5]2016 Outage History'!$R:$R,AZ87,'[5]2016 Outage History'!$I:$I,$C87)/$Q87,"")</f>
        <v>#VALUE!</v>
      </c>
      <c r="BB87" s="26" t="str">
        <f t="shared" si="21"/>
        <v>520 Ice, Sleet, Frost, not Trees</v>
      </c>
      <c r="BC87" s="8" t="e">
        <f>IF($P87="More Info Required",COUNTIFS('[5]2016 Outage History'!$R:$R,BB87,'[5]2016 Outage History'!$I:$I,$C87)/$Q87,"")</f>
        <v>#VALUE!</v>
      </c>
      <c r="BD87" s="26" t="str">
        <f t="shared" si="22"/>
        <v>530 Flood</v>
      </c>
      <c r="BE87" s="8" t="e">
        <f>IF($P87="More Info Required",COUNTIFS('[5]2016 Outage History'!$R:$R,BD87,'[5]2016 Outage History'!$I:$I,$C87)/$Q87,"")</f>
        <v>#VALUE!</v>
      </c>
      <c r="BF87" s="26" t="str">
        <f t="shared" si="23"/>
        <v>540 Storm</v>
      </c>
      <c r="BG87" s="8" t="e">
        <f>IF($P87="More Info Required",COUNTIFS('[5]2016 Outage History'!$R:$R,BF87,'[5]2016 Outage History'!$I:$I,$C87)/$Q87,"")</f>
        <v>#VALUE!</v>
      </c>
      <c r="BH87" s="26" t="str">
        <f t="shared" si="24"/>
        <v>590 Weather, Other</v>
      </c>
      <c r="BI87" s="8" t="e">
        <f>IF($P87="More Info Required",COUNTIFS('[5]2016 Outage History'!$R:$R,BH87,'[5]2016 Outage History'!$I:$I,$C87)/$Q87,"")</f>
        <v>#VALUE!</v>
      </c>
      <c r="BJ87" s="26" t="str">
        <f t="shared" si="25"/>
        <v>600 Animal/bird</v>
      </c>
      <c r="BK87" s="8" t="e">
        <f>IF($P87="More Info Required",COUNTIFS('[5]2016 Outage History'!$R:$R,BJ87,'[5]2016 Outage History'!$I:$I,$C87)/$Q87,"")</f>
        <v>#VALUE!</v>
      </c>
      <c r="BL87" s="26" t="str">
        <f t="shared" si="26"/>
        <v>630 Squirrel</v>
      </c>
      <c r="BM87" s="8" t="e">
        <f>IF($P87="More Info Required",COUNTIFS('[5]2016 Outage History'!$R:$R,BL87,'[5]2016 Outage History'!$I:$I,$C87)/$Q87,"")</f>
        <v>#VALUE!</v>
      </c>
      <c r="BN87" s="26" t="str">
        <f t="shared" si="27"/>
        <v>690 Animal, Other</v>
      </c>
      <c r="BO87" s="8" t="e">
        <f>IF($P87="More Info Required",COUNTIFS('[5]2016 Outage History'!$R:$R,BN87,'[5]2016 Outage History'!$I:$I,$C87)/$Q87,"")</f>
        <v>#VALUE!</v>
      </c>
      <c r="BP87" s="26" t="str">
        <f t="shared" si="28"/>
        <v>700 Customer-Caused</v>
      </c>
      <c r="BQ87" s="8" t="e">
        <f>IF($P87="More Info Required",COUNTIFS('[5]2016 Outage History'!$R:$R,BP87,'[5]2016 Outage History'!$I:$I,$C87)/$Q87,"")</f>
        <v>#VALUE!</v>
      </c>
      <c r="BR87" s="26" t="str">
        <f t="shared" si="29"/>
        <v>710 Motor Vehicle</v>
      </c>
      <c r="BS87" s="8" t="e">
        <f>IF($P87="More Info Required",COUNTIFS('[5]2016 Outage History'!$R:$R,BR87,'[5]2016 Outage History'!$I:$I,$C87)/$Q87,"")</f>
        <v>#VALUE!</v>
      </c>
      <c r="BT87" s="26" t="str">
        <f t="shared" si="30"/>
        <v>715 Farming Equipment</v>
      </c>
      <c r="BU87" s="8" t="e">
        <f>IF($P87="More Info Required",COUNTIFS('[5]2016 Outage History'!$R:$R,BT87,'[5]2016 Outage History'!$I:$I,$C87)/$Q87,"")</f>
        <v>#VALUE!</v>
      </c>
      <c r="BV87" s="26" t="str">
        <f t="shared" si="31"/>
        <v>720 Aircraft</v>
      </c>
      <c r="BW87" s="8" t="e">
        <f>IF($P87="More Info Required",COUNTIFS('[5]2016 Outage History'!$R:$R,BV87,'[5]2016 Outage History'!$I:$I,$C87)/$Q87,"")</f>
        <v>#VALUE!</v>
      </c>
      <c r="BX87" s="26" t="str">
        <f t="shared" si="32"/>
        <v>730 Fire</v>
      </c>
      <c r="BY87" s="8" t="e">
        <f>IF($P87="More Info Required",COUNTIFS('[5]2016 Outage History'!$R:$R,BX87,'[5]2016 Outage History'!$I:$I,$C87)/$Q87,"")</f>
        <v>#VALUE!</v>
      </c>
      <c r="BZ87" s="26" t="str">
        <f t="shared" si="33"/>
        <v>740 Public Cuts Tree</v>
      </c>
      <c r="CA87" s="8" t="e">
        <f>IF($P87="More Info Required",COUNTIFS('[5]2016 Outage History'!$R:$R,BZ87,'[5]2016 Outage History'!$I:$I,$C87)/$Q87,"")</f>
        <v>#VALUE!</v>
      </c>
      <c r="CB87" s="26" t="str">
        <f t="shared" si="34"/>
        <v>750 Vandalism</v>
      </c>
      <c r="CC87" s="8" t="e">
        <f>IF($P87="More Info Required",COUNTIFS('[5]2016 Outage History'!$R:$R,CB87,'[5]2016 Outage History'!$I:$I,$C87)/$Q87,"")</f>
        <v>#VALUE!</v>
      </c>
      <c r="CD87" s="26" t="str">
        <f t="shared" si="35"/>
        <v>760 Switching Error or Caused by Construction or Maintenance</v>
      </c>
      <c r="CE87" s="8" t="e">
        <f>IF($P87="More Info Required",COUNTIFS('[5]2016 Outage History'!$R:$R,CD87,'[5]2016 Outage History'!$I:$I,$C87)/$Q87,"")</f>
        <v>#VALUE!</v>
      </c>
      <c r="CF87" s="26" t="str">
        <f t="shared" si="36"/>
        <v>790 Public, Other</v>
      </c>
      <c r="CG87" s="8" t="e">
        <f>IF($P87="More Info Required",COUNTIFS('[5]2016 Outage History'!$R:$R,CF87,'[5]2016 Outage History'!$I:$I,$C87)/$Q87,"")</f>
        <v>#VALUE!</v>
      </c>
      <c r="CH87" s="26" t="str">
        <f t="shared" si="37"/>
        <v>800 Other</v>
      </c>
      <c r="CI87" s="8" t="e">
        <f>IF($P87="More Info Required",COUNTIFS('[5]2016 Outage History'!$R:$R,CH87,'[5]2016 Outage History'!$I:$I,$C87)/$Q87,"")</f>
        <v>#VALUE!</v>
      </c>
      <c r="CJ87" s="26" t="str">
        <f t="shared" si="38"/>
        <v>999 Cause Unknown</v>
      </c>
      <c r="CK87" s="8" t="e">
        <f>IF($P87="More Info Required",COUNTIFS('[5]2016 Outage History'!$R:$R,CJ87,'[5]2016 Outage History'!$I:$I,$C87)/$Q87,"")</f>
        <v>#VALUE!</v>
      </c>
    </row>
    <row r="88" spans="1:89" ht="15" x14ac:dyDescent="0.25">
      <c r="A88" s="17" t="s">
        <v>76</v>
      </c>
      <c r="B88" s="21">
        <v>4202</v>
      </c>
      <c r="C88" s="14" t="s">
        <v>554</v>
      </c>
      <c r="D88" s="17" t="s">
        <v>393</v>
      </c>
      <c r="E88" s="21">
        <v>42</v>
      </c>
      <c r="F88" s="22">
        <f>'[5]2016 Circuit Detail'!H47</f>
        <v>50.319671999999997</v>
      </c>
      <c r="G88" s="21"/>
      <c r="H88" s="21">
        <f>('[5]2011 Indices'!H79+'[5]2012 Indices'!H79+'[5]2013 Indices'!H79+'[5]2014 Circuit detail'!AS47+'[5]2015 Circuit Detail'!AS47)/5</f>
        <v>0.16710493433920159</v>
      </c>
      <c r="I88" s="10">
        <f>'[5]2016 Circuit Detail'!AS47</f>
        <v>3.9745887055861601E-2</v>
      </c>
      <c r="J88" s="17" t="str">
        <f t="shared" si="0"/>
        <v>OK</v>
      </c>
      <c r="K88" s="17">
        <v>8.2240000000000002</v>
      </c>
      <c r="L88" s="23">
        <v>2014</v>
      </c>
      <c r="M88" s="21">
        <f>('[5]2011 Indices'!I79+'[5]2012 Indices'!I79+'[5]2013 Indices'!I79+'[5]2014 Circuit detail'!AQ47+'[5]2015 Circuit Detail'!AQ47)/5</f>
        <v>14.436559116138763</v>
      </c>
      <c r="N88" s="24">
        <f>'[5]2016 Circuit Detail'!AQ47</f>
        <v>2.8617029999999999</v>
      </c>
      <c r="O88" s="17" t="str">
        <f t="shared" si="1"/>
        <v>OK</v>
      </c>
      <c r="P88" s="8" t="str">
        <f t="shared" si="2"/>
        <v>Good</v>
      </c>
      <c r="Q88" s="25">
        <f>'[5]2016 Circuit Detail'!AJ47</f>
        <v>1</v>
      </c>
      <c r="R88" s="26" t="str">
        <f t="shared" si="3"/>
        <v/>
      </c>
      <c r="S88" s="8" t="str">
        <f>IF($P88="More Info Required",COUNTIFS('[5]2016 Outage History'!$R:$R,R88,'[5]2016 Outage History'!$I:$I,$C88)/$Q88,"")</f>
        <v/>
      </c>
      <c r="T88" s="26" t="str">
        <f t="shared" si="4"/>
        <v/>
      </c>
      <c r="U88" s="8" t="str">
        <f>IF($P88="More Info Required",COUNTIFS('[5]2016 Outage History'!$R:$R,T88,'[5]2016 Outage History'!$I:$I,$C88)/$Q88,"")</f>
        <v/>
      </c>
      <c r="V88" s="26" t="str">
        <f t="shared" si="5"/>
        <v/>
      </c>
      <c r="W88" s="8" t="str">
        <f>IF($P88="More Info Required",COUNTIFS('[5]2016 Outage History'!$R:$R,V88,'[5]2016 Outage History'!$I:$I,$C88)/$Q88,"")</f>
        <v/>
      </c>
      <c r="X88" s="26" t="str">
        <f t="shared" si="6"/>
        <v/>
      </c>
      <c r="Y88" s="8" t="str">
        <f>IF($P88="More Info Required",COUNTIFS('[5]2016 Outage History'!$R:$R,X88,'[5]2016 Outage History'!$I:$I,$C88)/$Q88,"")</f>
        <v/>
      </c>
      <c r="Z88" s="26" t="str">
        <f t="shared" si="7"/>
        <v/>
      </c>
      <c r="AA88" s="8" t="str">
        <f>IF($P88="More Info Required",COUNTIFS('[5]2016 Outage History'!$R:$R,Z88,'[5]2016 Outage History'!$I:$I,$C88)/$Q88,"")</f>
        <v/>
      </c>
      <c r="AB88" s="26" t="str">
        <f t="shared" si="8"/>
        <v/>
      </c>
      <c r="AC88" s="8" t="str">
        <f>IF($P88="More Info Required",COUNTIFS('[5]2016 Outage History'!$R:$R,AB88,'[5]2016 Outage History'!$I:$I,$C88)/$Q88,"")</f>
        <v/>
      </c>
      <c r="AD88" s="26" t="str">
        <f t="shared" si="9"/>
        <v/>
      </c>
      <c r="AE88" s="8" t="str">
        <f>IF($P88="More Info Required",COUNTIFS('[5]2016 Outage History'!$R:$R,AD88,'[5]2016 Outage History'!$I:$I,$C88)/$Q88,"")</f>
        <v/>
      </c>
      <c r="AF88" s="26" t="str">
        <f t="shared" si="10"/>
        <v/>
      </c>
      <c r="AG88" s="8" t="str">
        <f>IF($P88="More Info Required",COUNTIFS('[5]2016 Outage History'!$R:$R,AF88,'[5]2016 Outage History'!$I:$I,$C88)/$Q88,"")</f>
        <v/>
      </c>
      <c r="AH88" s="26" t="str">
        <f t="shared" si="11"/>
        <v/>
      </c>
      <c r="AI88" s="8" t="str">
        <f>IF($P88="More Info Required",COUNTIFS('[5]2016 Outage History'!$R:$R,AH88,'[5]2016 Outage History'!$I:$I,$C88)/$Q88,"")</f>
        <v/>
      </c>
      <c r="AJ88" s="26" t="str">
        <f t="shared" si="12"/>
        <v/>
      </c>
      <c r="AK88" s="8" t="str">
        <f>IF($P88="More Info Required",COUNTIFS('[5]2016 Outage History'!$R:$R,AJ88,'[5]2016 Outage History'!$I:$I,$C88)/$Q88,"")</f>
        <v/>
      </c>
      <c r="AL88" s="26" t="str">
        <f t="shared" si="13"/>
        <v/>
      </c>
      <c r="AM88" s="8" t="str">
        <f>IF($P88="More Info Required",COUNTIFS('[5]2016 Outage History'!$R:$R,AL88,'[5]2016 Outage History'!$I:$I,$C88)/$Q88,"")</f>
        <v/>
      </c>
      <c r="AN88" s="26" t="str">
        <f t="shared" si="14"/>
        <v/>
      </c>
      <c r="AO88" s="8" t="str">
        <f>IF($P88="More Info Required",COUNTIFS('[5]2016 Outage History'!$R:$R,AN88,'[5]2016 Outage History'!$I:$I,$C88)/$Q88,"")</f>
        <v/>
      </c>
      <c r="AP88" s="26" t="str">
        <f t="shared" si="15"/>
        <v/>
      </c>
      <c r="AQ88" s="8" t="str">
        <f>IF($P88="More Info Required",COUNTIFS('[5]2016 Outage History'!$R:$R,AP88,'[5]2016 Outage History'!$I:$I,$C88)/$Q88,"")</f>
        <v/>
      </c>
      <c r="AR88" s="26" t="str">
        <f t="shared" si="16"/>
        <v/>
      </c>
      <c r="AS88" s="8" t="str">
        <f>IF($P88="More Info Required",COUNTIFS('[5]2016 Outage History'!$R:$R,AR88,'[5]2016 Outage History'!$I:$I,$C88)/$Q88,"")</f>
        <v/>
      </c>
      <c r="AT88" s="26" t="str">
        <f t="shared" si="17"/>
        <v/>
      </c>
      <c r="AU88" s="8" t="str">
        <f>IF($P88="More Info Required",COUNTIFS('[5]2016 Outage History'!$R:$R,AT88,'[5]2016 Outage History'!$I:$I,$C88)/$Q88,"")</f>
        <v/>
      </c>
      <c r="AV88" s="26" t="str">
        <f t="shared" si="18"/>
        <v/>
      </c>
      <c r="AW88" s="8" t="str">
        <f>IF($P88="More Info Required",COUNTIFS('[5]2016 Outage History'!$R:$R,AV88,'[5]2016 Outage History'!$I:$I,$C88)/$Q88,"")</f>
        <v/>
      </c>
      <c r="AX88" s="26" t="str">
        <f t="shared" si="19"/>
        <v/>
      </c>
      <c r="AY88" s="8" t="str">
        <f>IF($P88="More Info Required",COUNTIFS('[5]2016 Outage History'!$R:$R,AX88,'[5]2016 Outage History'!$I:$I,$C88)/$Q88,"")</f>
        <v/>
      </c>
      <c r="AZ88" s="26" t="str">
        <f t="shared" si="20"/>
        <v/>
      </c>
      <c r="BA88" s="8" t="str">
        <f>IF($P88="More Info Required",COUNTIFS('[5]2016 Outage History'!$R:$R,AZ88,'[5]2016 Outage History'!$I:$I,$C88)/$Q88,"")</f>
        <v/>
      </c>
      <c r="BB88" s="26" t="str">
        <f t="shared" si="21"/>
        <v/>
      </c>
      <c r="BC88" s="8" t="str">
        <f>IF($P88="More Info Required",COUNTIFS('[5]2016 Outage History'!$R:$R,BB88,'[5]2016 Outage History'!$I:$I,$C88)/$Q88,"")</f>
        <v/>
      </c>
      <c r="BD88" s="26" t="str">
        <f t="shared" si="22"/>
        <v/>
      </c>
      <c r="BE88" s="8" t="str">
        <f>IF($P88="More Info Required",COUNTIFS('[5]2016 Outage History'!$R:$R,BD88,'[5]2016 Outage History'!$I:$I,$C88)/$Q88,"")</f>
        <v/>
      </c>
      <c r="BF88" s="26" t="str">
        <f t="shared" si="23"/>
        <v/>
      </c>
      <c r="BG88" s="8" t="str">
        <f>IF($P88="More Info Required",COUNTIFS('[5]2016 Outage History'!$R:$R,BF88,'[5]2016 Outage History'!$I:$I,$C88)/$Q88,"")</f>
        <v/>
      </c>
      <c r="BH88" s="26" t="str">
        <f t="shared" si="24"/>
        <v/>
      </c>
      <c r="BI88" s="8" t="str">
        <f>IF($P88="More Info Required",COUNTIFS('[5]2016 Outage History'!$R:$R,BH88,'[5]2016 Outage History'!$I:$I,$C88)/$Q88,"")</f>
        <v/>
      </c>
      <c r="BJ88" s="26" t="str">
        <f t="shared" si="25"/>
        <v/>
      </c>
      <c r="BK88" s="8" t="str">
        <f>IF($P88="More Info Required",COUNTIFS('[5]2016 Outage History'!$R:$R,BJ88,'[5]2016 Outage History'!$I:$I,$C88)/$Q88,"")</f>
        <v/>
      </c>
      <c r="BL88" s="26" t="str">
        <f t="shared" si="26"/>
        <v/>
      </c>
      <c r="BM88" s="8" t="str">
        <f>IF($P88="More Info Required",COUNTIFS('[5]2016 Outage History'!$R:$R,BL88,'[5]2016 Outage History'!$I:$I,$C88)/$Q88,"")</f>
        <v/>
      </c>
      <c r="BN88" s="26" t="str">
        <f t="shared" si="27"/>
        <v/>
      </c>
      <c r="BO88" s="8" t="str">
        <f>IF($P88="More Info Required",COUNTIFS('[5]2016 Outage History'!$R:$R,BN88,'[5]2016 Outage History'!$I:$I,$C88)/$Q88,"")</f>
        <v/>
      </c>
      <c r="BP88" s="26" t="str">
        <f t="shared" si="28"/>
        <v/>
      </c>
      <c r="BQ88" s="8" t="str">
        <f>IF($P88="More Info Required",COUNTIFS('[5]2016 Outage History'!$R:$R,BP88,'[5]2016 Outage History'!$I:$I,$C88)/$Q88,"")</f>
        <v/>
      </c>
      <c r="BR88" s="26" t="str">
        <f t="shared" si="29"/>
        <v/>
      </c>
      <c r="BS88" s="8" t="str">
        <f>IF($P88="More Info Required",COUNTIFS('[5]2016 Outage History'!$R:$R,BR88,'[5]2016 Outage History'!$I:$I,$C88)/$Q88,"")</f>
        <v/>
      </c>
      <c r="BT88" s="26" t="str">
        <f t="shared" si="30"/>
        <v/>
      </c>
      <c r="BU88" s="8" t="str">
        <f>IF($P88="More Info Required",COUNTIFS('[5]2016 Outage History'!$R:$R,BT88,'[5]2016 Outage History'!$I:$I,$C88)/$Q88,"")</f>
        <v/>
      </c>
      <c r="BV88" s="26" t="str">
        <f t="shared" si="31"/>
        <v/>
      </c>
      <c r="BW88" s="8" t="str">
        <f>IF($P88="More Info Required",COUNTIFS('[5]2016 Outage History'!$R:$R,BV88,'[5]2016 Outage History'!$I:$I,$C88)/$Q88,"")</f>
        <v/>
      </c>
      <c r="BX88" s="26" t="str">
        <f t="shared" si="32"/>
        <v/>
      </c>
      <c r="BY88" s="8" t="str">
        <f>IF($P88="More Info Required",COUNTIFS('[5]2016 Outage History'!$R:$R,BX88,'[5]2016 Outage History'!$I:$I,$C88)/$Q88,"")</f>
        <v/>
      </c>
      <c r="BZ88" s="26" t="str">
        <f t="shared" si="33"/>
        <v/>
      </c>
      <c r="CA88" s="8" t="str">
        <f>IF($P88="More Info Required",COUNTIFS('[5]2016 Outage History'!$R:$R,BZ88,'[5]2016 Outage History'!$I:$I,$C88)/$Q88,"")</f>
        <v/>
      </c>
      <c r="CB88" s="26" t="str">
        <f t="shared" si="34"/>
        <v/>
      </c>
      <c r="CC88" s="8" t="str">
        <f>IF($P88="More Info Required",COUNTIFS('[5]2016 Outage History'!$R:$R,CB88,'[5]2016 Outage History'!$I:$I,$C88)/$Q88,"")</f>
        <v/>
      </c>
      <c r="CD88" s="26" t="str">
        <f t="shared" si="35"/>
        <v/>
      </c>
      <c r="CE88" s="8" t="str">
        <f>IF($P88="More Info Required",COUNTIFS('[5]2016 Outage History'!$R:$R,CD88,'[5]2016 Outage History'!$I:$I,$C88)/$Q88,"")</f>
        <v/>
      </c>
      <c r="CF88" s="26" t="str">
        <f t="shared" si="36"/>
        <v/>
      </c>
      <c r="CG88" s="8" t="str">
        <f>IF($P88="More Info Required",COUNTIFS('[5]2016 Outage History'!$R:$R,CF88,'[5]2016 Outage History'!$I:$I,$C88)/$Q88,"")</f>
        <v/>
      </c>
      <c r="CH88" s="26" t="str">
        <f t="shared" si="37"/>
        <v/>
      </c>
      <c r="CI88" s="8" t="str">
        <f>IF($P88="More Info Required",COUNTIFS('[5]2016 Outage History'!$R:$R,CH88,'[5]2016 Outage History'!$I:$I,$C88)/$Q88,"")</f>
        <v/>
      </c>
      <c r="CJ88" s="26" t="str">
        <f t="shared" si="38"/>
        <v/>
      </c>
      <c r="CK88" s="8" t="str">
        <f>IF($P88="More Info Required",COUNTIFS('[5]2016 Outage History'!$R:$R,CJ88,'[5]2016 Outage History'!$I:$I,$C88)/$Q88,"")</f>
        <v/>
      </c>
    </row>
    <row r="89" spans="1:89" ht="15" x14ac:dyDescent="0.25">
      <c r="A89" s="17" t="s">
        <v>78</v>
      </c>
      <c r="B89" s="21">
        <v>4203</v>
      </c>
      <c r="C89" s="14" t="s">
        <v>555</v>
      </c>
      <c r="D89" s="17" t="s">
        <v>393</v>
      </c>
      <c r="E89" s="21">
        <v>42</v>
      </c>
      <c r="F89" s="22">
        <f>'[5]2016 Circuit Detail'!H48</f>
        <v>206.065573</v>
      </c>
      <c r="G89" s="21"/>
      <c r="H89" s="21">
        <f>('[5]2011 Indices'!H80+'[5]2012 Indices'!H80+'[5]2013 Indices'!H80+'[5]2014 Circuit detail'!AS48+'[5]2015 Circuit Detail'!AS48)/5</f>
        <v>0.54487719122264389</v>
      </c>
      <c r="I89" s="10">
        <f>'[5]2016 Circuit Detail'!AS48</f>
        <v>0.60660302533892896</v>
      </c>
      <c r="J89" s="17" t="str">
        <f t="shared" si="0"/>
        <v>PSC</v>
      </c>
      <c r="K89" s="17">
        <v>18.579999999999998</v>
      </c>
      <c r="L89" s="23">
        <v>2014</v>
      </c>
      <c r="M89" s="21">
        <f>('[5]2011 Indices'!I80+'[5]2012 Indices'!I80+'[5]2013 Indices'!I80+'[5]2014 Circuit detail'!AQ48+'[5]2015 Circuit Detail'!AQ48)/5</f>
        <v>59.432955969194687</v>
      </c>
      <c r="N89" s="24">
        <f>'[5]2016 Circuit Detail'!AQ48</f>
        <v>86.103658999999993</v>
      </c>
      <c r="O89" s="17" t="str">
        <f t="shared" si="1"/>
        <v>PSC</v>
      </c>
      <c r="P89" s="8" t="str">
        <f t="shared" si="2"/>
        <v>More Info Required</v>
      </c>
      <c r="Q89" s="25">
        <f>'[5]2016 Circuit Detail'!AJ48</f>
        <v>6</v>
      </c>
      <c r="R89" s="26" t="str">
        <f t="shared" si="3"/>
        <v>000 Power Supply</v>
      </c>
      <c r="S89" s="8" t="e">
        <f>IF($P89="More Info Required",COUNTIFS('[5]2016 Outage History'!$R:$R,R89,'[5]2016 Outage History'!$I:$I,$C89)/$Q89,"")</f>
        <v>#VALUE!</v>
      </c>
      <c r="T89" s="26" t="str">
        <f t="shared" si="4"/>
        <v>100 Construction</v>
      </c>
      <c r="U89" s="8" t="e">
        <f>IF($P89="More Info Required",COUNTIFS('[5]2016 Outage History'!$R:$R,T89,'[5]2016 Outage History'!$I:$I,$C89)/$Q89,"")</f>
        <v>#VALUE!</v>
      </c>
      <c r="V89" s="26" t="str">
        <f t="shared" si="5"/>
        <v>110 Maintenance</v>
      </c>
      <c r="W89" s="8" t="e">
        <f>IF($P89="More Info Required",COUNTIFS('[5]2016 Outage History'!$R:$R,V89,'[5]2016 Outage History'!$I:$I,$C89)/$Q89,"")</f>
        <v>#VALUE!</v>
      </c>
      <c r="X89" s="26" t="str">
        <f t="shared" si="6"/>
        <v>190 Other Planned</v>
      </c>
      <c r="Y89" s="8" t="e">
        <f>IF($P89="More Info Required",COUNTIFS('[5]2016 Outage History'!$R:$R,X89,'[5]2016 Outage History'!$I:$I,$C89)/$Q89,"")</f>
        <v>#VALUE!</v>
      </c>
      <c r="Z89" s="26" t="str">
        <f t="shared" si="7"/>
        <v>300 Material or equipment fault/failure</v>
      </c>
      <c r="AA89" s="8" t="e">
        <f>IF($P89="More Info Required",COUNTIFS('[5]2016 Outage History'!$R:$R,Z89,'[5]2016 Outage History'!$I:$I,$C89)/$Q89,"")</f>
        <v>#VALUE!</v>
      </c>
      <c r="AB89" s="26" t="str">
        <f t="shared" si="8"/>
        <v>310 Installation Fault</v>
      </c>
      <c r="AC89" s="8" t="e">
        <f>IF($P89="More Info Required",COUNTIFS('[5]2016 Outage History'!$R:$R,AB89,'[5]2016 Outage History'!$I:$I,$C89)/$Q89,"")</f>
        <v>#VALUE!</v>
      </c>
      <c r="AD89" s="26" t="str">
        <f t="shared" si="9"/>
        <v>320 Conductor Sag or inadequate clearance</v>
      </c>
      <c r="AE89" s="8" t="e">
        <f>IF($P89="More Info Required",COUNTIFS('[5]2016 Outage History'!$R:$R,AD89,'[5]2016 Outage History'!$I:$I,$C89)/$Q89,"")</f>
        <v>#VALUE!</v>
      </c>
      <c r="AF89" s="26" t="str">
        <f t="shared" si="10"/>
        <v>340 Overload</v>
      </c>
      <c r="AG89" s="8" t="e">
        <f>IF($P89="More Info Required",COUNTIFS('[5]2016 Outage History'!$R:$R,AF89,'[5]2016 Outage History'!$I:$I,$C89)/$Q89,"")</f>
        <v>#VALUE!</v>
      </c>
      <c r="AH89" s="26" t="str">
        <f t="shared" si="11"/>
        <v>350 Miscoordination of protection devices</v>
      </c>
      <c r="AI89" s="8" t="e">
        <f>IF($P89="More Info Required",COUNTIFS('[5]2016 Outage History'!$R:$R,AH89,'[5]2016 Outage History'!$I:$I,$C89)/$Q89,"")</f>
        <v>#VALUE!</v>
      </c>
      <c r="AJ89" s="26" t="str">
        <f t="shared" si="12"/>
        <v>360 Other Equipment installation/design</v>
      </c>
      <c r="AK89" s="8" t="e">
        <f>IF($P89="More Info Required",COUNTIFS('[5]2016 Outage History'!$R:$R,AJ89,'[5]2016 Outage History'!$I:$I,$C89)/$Q89,"")</f>
        <v>#VALUE!</v>
      </c>
      <c r="AL89" s="26" t="str">
        <f t="shared" si="13"/>
        <v>400 Decay/Age of Material/Equipment</v>
      </c>
      <c r="AM89" s="8" t="e">
        <f>IF($P89="More Info Required",COUNTIFS('[5]2016 Outage History'!$R:$R,AL89,'[5]2016 Outage History'!$I:$I,$C89)/$Q89,"")</f>
        <v>#VALUE!</v>
      </c>
      <c r="AN89" s="26" t="str">
        <f t="shared" si="14"/>
        <v>420 Tree Growth</v>
      </c>
      <c r="AO89" s="8" t="e">
        <f>IF($P89="More Info Required",COUNTIFS('[5]2016 Outage History'!$R:$R,AN89,'[5]2016 Outage History'!$I:$I,$C89)/$Q89,"")</f>
        <v>#VALUE!</v>
      </c>
      <c r="AP89" s="26" t="str">
        <f t="shared" si="15"/>
        <v>430 Tree failure from overhang or dead tree without Ice/snow</v>
      </c>
      <c r="AQ89" s="8" t="e">
        <f>IF($P89="More Info Required",COUNTIFS('[5]2016 Outage History'!$R:$R,AP89,'[5]2016 Outage History'!$I:$I,$C89)/$Q89,"")</f>
        <v>#VALUE!</v>
      </c>
      <c r="AR89" s="26" t="str">
        <f t="shared" si="16"/>
        <v>440 Trees with Ice/snow</v>
      </c>
      <c r="AS89" s="8" t="e">
        <f>IF($P89="More Info Required",COUNTIFS('[5]2016 Outage History'!$R:$R,AR89,'[5]2016 Outage History'!$I:$I,$C89)/$Q89,"")</f>
        <v>#VALUE!</v>
      </c>
      <c r="AT89" s="26" t="str">
        <f t="shared" si="17"/>
        <v>470 Borrower Crew Cuts Tree</v>
      </c>
      <c r="AU89" s="8" t="e">
        <f>IF($P89="More Info Required",COUNTIFS('[5]2016 Outage History'!$R:$R,AT89,'[5]2016 Outage History'!$I:$I,$C89)/$Q89,"")</f>
        <v>#VALUE!</v>
      </c>
      <c r="AV89" s="26" t="str">
        <f t="shared" si="18"/>
        <v>490 Maintenance, Other</v>
      </c>
      <c r="AW89" s="8" t="e">
        <f>IF($P89="More Info Required",COUNTIFS('[5]2016 Outage History'!$R:$R,AV89,'[5]2016 Outage History'!$I:$I,$C89)/$Q89,"")</f>
        <v>#VALUE!</v>
      </c>
      <c r="AX89" s="26" t="str">
        <f t="shared" si="19"/>
        <v>500 Lightning</v>
      </c>
      <c r="AY89" s="8" t="e">
        <f>IF($P89="More Info Required",COUNTIFS('[5]2016 Outage History'!$R:$R,AX89,'[5]2016 Outage History'!$I:$I,$C89)/$Q89,"")</f>
        <v>#VALUE!</v>
      </c>
      <c r="AZ89" s="26" t="str">
        <f t="shared" si="20"/>
        <v>510 Wind, Not Trees</v>
      </c>
      <c r="BA89" s="8" t="e">
        <f>IF($P89="More Info Required",COUNTIFS('[5]2016 Outage History'!$R:$R,AZ89,'[5]2016 Outage History'!$I:$I,$C89)/$Q89,"")</f>
        <v>#VALUE!</v>
      </c>
      <c r="BB89" s="26" t="str">
        <f t="shared" si="21"/>
        <v>520 Ice, Sleet, Frost, not Trees</v>
      </c>
      <c r="BC89" s="8" t="e">
        <f>IF($P89="More Info Required",COUNTIFS('[5]2016 Outage History'!$R:$R,BB89,'[5]2016 Outage History'!$I:$I,$C89)/$Q89,"")</f>
        <v>#VALUE!</v>
      </c>
      <c r="BD89" s="26" t="str">
        <f t="shared" si="22"/>
        <v>530 Flood</v>
      </c>
      <c r="BE89" s="8" t="e">
        <f>IF($P89="More Info Required",COUNTIFS('[5]2016 Outage History'!$R:$R,BD89,'[5]2016 Outage History'!$I:$I,$C89)/$Q89,"")</f>
        <v>#VALUE!</v>
      </c>
      <c r="BF89" s="26" t="str">
        <f t="shared" si="23"/>
        <v>540 Storm</v>
      </c>
      <c r="BG89" s="8" t="e">
        <f>IF($P89="More Info Required",COUNTIFS('[5]2016 Outage History'!$R:$R,BF89,'[5]2016 Outage History'!$I:$I,$C89)/$Q89,"")</f>
        <v>#VALUE!</v>
      </c>
      <c r="BH89" s="26" t="str">
        <f t="shared" si="24"/>
        <v>590 Weather, Other</v>
      </c>
      <c r="BI89" s="8" t="e">
        <f>IF($P89="More Info Required",COUNTIFS('[5]2016 Outage History'!$R:$R,BH89,'[5]2016 Outage History'!$I:$I,$C89)/$Q89,"")</f>
        <v>#VALUE!</v>
      </c>
      <c r="BJ89" s="26" t="str">
        <f t="shared" si="25"/>
        <v>600 Animal/bird</v>
      </c>
      <c r="BK89" s="8" t="e">
        <f>IF($P89="More Info Required",COUNTIFS('[5]2016 Outage History'!$R:$R,BJ89,'[5]2016 Outage History'!$I:$I,$C89)/$Q89,"")</f>
        <v>#VALUE!</v>
      </c>
      <c r="BL89" s="26" t="str">
        <f t="shared" si="26"/>
        <v>630 Squirrel</v>
      </c>
      <c r="BM89" s="8" t="e">
        <f>IF($P89="More Info Required",COUNTIFS('[5]2016 Outage History'!$R:$R,BL89,'[5]2016 Outage History'!$I:$I,$C89)/$Q89,"")</f>
        <v>#VALUE!</v>
      </c>
      <c r="BN89" s="26" t="str">
        <f t="shared" si="27"/>
        <v>690 Animal, Other</v>
      </c>
      <c r="BO89" s="8" t="e">
        <f>IF($P89="More Info Required",COUNTIFS('[5]2016 Outage History'!$R:$R,BN89,'[5]2016 Outage History'!$I:$I,$C89)/$Q89,"")</f>
        <v>#VALUE!</v>
      </c>
      <c r="BP89" s="26" t="str">
        <f t="shared" si="28"/>
        <v>700 Customer-Caused</v>
      </c>
      <c r="BQ89" s="8" t="e">
        <f>IF($P89="More Info Required",COUNTIFS('[5]2016 Outage History'!$R:$R,BP89,'[5]2016 Outage History'!$I:$I,$C89)/$Q89,"")</f>
        <v>#VALUE!</v>
      </c>
      <c r="BR89" s="26" t="str">
        <f t="shared" si="29"/>
        <v>710 Motor Vehicle</v>
      </c>
      <c r="BS89" s="8" t="e">
        <f>IF($P89="More Info Required",COUNTIFS('[5]2016 Outage History'!$R:$R,BR89,'[5]2016 Outage History'!$I:$I,$C89)/$Q89,"")</f>
        <v>#VALUE!</v>
      </c>
      <c r="BT89" s="26" t="str">
        <f t="shared" si="30"/>
        <v>715 Farming Equipment</v>
      </c>
      <c r="BU89" s="8" t="e">
        <f>IF($P89="More Info Required",COUNTIFS('[5]2016 Outage History'!$R:$R,BT89,'[5]2016 Outage History'!$I:$I,$C89)/$Q89,"")</f>
        <v>#VALUE!</v>
      </c>
      <c r="BV89" s="26" t="str">
        <f t="shared" si="31"/>
        <v>720 Aircraft</v>
      </c>
      <c r="BW89" s="8" t="e">
        <f>IF($P89="More Info Required",COUNTIFS('[5]2016 Outage History'!$R:$R,BV89,'[5]2016 Outage History'!$I:$I,$C89)/$Q89,"")</f>
        <v>#VALUE!</v>
      </c>
      <c r="BX89" s="26" t="str">
        <f t="shared" si="32"/>
        <v>730 Fire</v>
      </c>
      <c r="BY89" s="8" t="e">
        <f>IF($P89="More Info Required",COUNTIFS('[5]2016 Outage History'!$R:$R,BX89,'[5]2016 Outage History'!$I:$I,$C89)/$Q89,"")</f>
        <v>#VALUE!</v>
      </c>
      <c r="BZ89" s="26" t="str">
        <f t="shared" si="33"/>
        <v>740 Public Cuts Tree</v>
      </c>
      <c r="CA89" s="8" t="e">
        <f>IF($P89="More Info Required",COUNTIFS('[5]2016 Outage History'!$R:$R,BZ89,'[5]2016 Outage History'!$I:$I,$C89)/$Q89,"")</f>
        <v>#VALUE!</v>
      </c>
      <c r="CB89" s="26" t="str">
        <f t="shared" si="34"/>
        <v>750 Vandalism</v>
      </c>
      <c r="CC89" s="8" t="e">
        <f>IF($P89="More Info Required",COUNTIFS('[5]2016 Outage History'!$R:$R,CB89,'[5]2016 Outage History'!$I:$I,$C89)/$Q89,"")</f>
        <v>#VALUE!</v>
      </c>
      <c r="CD89" s="26" t="str">
        <f t="shared" si="35"/>
        <v>760 Switching Error or Caused by Construction or Maintenance</v>
      </c>
      <c r="CE89" s="8" t="e">
        <f>IF($P89="More Info Required",COUNTIFS('[5]2016 Outage History'!$R:$R,CD89,'[5]2016 Outage History'!$I:$I,$C89)/$Q89,"")</f>
        <v>#VALUE!</v>
      </c>
      <c r="CF89" s="26" t="str">
        <f t="shared" si="36"/>
        <v>790 Public, Other</v>
      </c>
      <c r="CG89" s="8" t="e">
        <f>IF($P89="More Info Required",COUNTIFS('[5]2016 Outage History'!$R:$R,CF89,'[5]2016 Outage History'!$I:$I,$C89)/$Q89,"")</f>
        <v>#VALUE!</v>
      </c>
      <c r="CH89" s="26" t="str">
        <f t="shared" si="37"/>
        <v>800 Other</v>
      </c>
      <c r="CI89" s="8" t="e">
        <f>IF($P89="More Info Required",COUNTIFS('[5]2016 Outage History'!$R:$R,CH89,'[5]2016 Outage History'!$I:$I,$C89)/$Q89,"")</f>
        <v>#VALUE!</v>
      </c>
      <c r="CJ89" s="26" t="str">
        <f t="shared" si="38"/>
        <v>999 Cause Unknown</v>
      </c>
      <c r="CK89" s="8" t="e">
        <f>IF($P89="More Info Required",COUNTIFS('[5]2016 Outage History'!$R:$R,CJ89,'[5]2016 Outage History'!$I:$I,$C89)/$Q89,"")</f>
        <v>#VALUE!</v>
      </c>
    </row>
    <row r="90" spans="1:89" ht="15" x14ac:dyDescent="0.25">
      <c r="A90" s="17" t="s">
        <v>80</v>
      </c>
      <c r="B90" s="21">
        <v>4204</v>
      </c>
      <c r="C90" s="14" t="s">
        <v>556</v>
      </c>
      <c r="D90" s="17" t="s">
        <v>393</v>
      </c>
      <c r="E90" s="21">
        <v>42</v>
      </c>
      <c r="F90" s="22">
        <f>'[5]2016 Circuit Detail'!H49</f>
        <v>1060.30601</v>
      </c>
      <c r="G90" s="21"/>
      <c r="H90" s="21">
        <f>('[5]2011 Indices'!H81+'[5]2012 Indices'!H81+'[5]2013 Indices'!H81+'[5]2014 Circuit detail'!AS49+'[5]2015 Circuit Detail'!AS49)/5</f>
        <v>1.6889311184316593</v>
      </c>
      <c r="I90" s="10">
        <f>'[5]2016 Circuit Detail'!AS49</f>
        <v>0.15089983315288399</v>
      </c>
      <c r="J90" s="17" t="str">
        <f t="shared" si="0"/>
        <v>OK</v>
      </c>
      <c r="K90" s="17">
        <v>77.481999999999999</v>
      </c>
      <c r="L90" s="23">
        <v>2014</v>
      </c>
      <c r="M90" s="21">
        <f>('[5]2011 Indices'!I81+'[5]2012 Indices'!I81+'[5]2013 Indices'!I81+'[5]2014 Circuit detail'!AQ49+'[5]2015 Circuit Detail'!AQ49)/5</f>
        <v>104.77524067518543</v>
      </c>
      <c r="N90" s="24">
        <f>'[5]2016 Circuit Detail'!AQ49</f>
        <v>11.436321</v>
      </c>
      <c r="O90" s="17" t="str">
        <f t="shared" si="1"/>
        <v>OK</v>
      </c>
      <c r="P90" s="8" t="str">
        <f t="shared" si="2"/>
        <v>Good</v>
      </c>
      <c r="Q90" s="25">
        <f>'[5]2016 Circuit Detail'!AJ49</f>
        <v>22</v>
      </c>
      <c r="R90" s="26" t="str">
        <f t="shared" si="3"/>
        <v/>
      </c>
      <c r="S90" s="8" t="str">
        <f>IF($P90="More Info Required",COUNTIFS('[5]2016 Outage History'!$R:$R,R90,'[5]2016 Outage History'!$I:$I,$C90)/$Q90,"")</f>
        <v/>
      </c>
      <c r="T90" s="26" t="str">
        <f t="shared" si="4"/>
        <v/>
      </c>
      <c r="U90" s="8" t="str">
        <f>IF($P90="More Info Required",COUNTIFS('[5]2016 Outage History'!$R:$R,T90,'[5]2016 Outage History'!$I:$I,$C90)/$Q90,"")</f>
        <v/>
      </c>
      <c r="V90" s="26" t="str">
        <f t="shared" si="5"/>
        <v/>
      </c>
      <c r="W90" s="8" t="str">
        <f>IF($P90="More Info Required",COUNTIFS('[5]2016 Outage History'!$R:$R,V90,'[5]2016 Outage History'!$I:$I,$C90)/$Q90,"")</f>
        <v/>
      </c>
      <c r="X90" s="26" t="str">
        <f t="shared" si="6"/>
        <v/>
      </c>
      <c r="Y90" s="8" t="str">
        <f>IF($P90="More Info Required",COUNTIFS('[5]2016 Outage History'!$R:$R,X90,'[5]2016 Outage History'!$I:$I,$C90)/$Q90,"")</f>
        <v/>
      </c>
      <c r="Z90" s="26" t="str">
        <f t="shared" si="7"/>
        <v/>
      </c>
      <c r="AA90" s="8" t="str">
        <f>IF($P90="More Info Required",COUNTIFS('[5]2016 Outage History'!$R:$R,Z90,'[5]2016 Outage History'!$I:$I,$C90)/$Q90,"")</f>
        <v/>
      </c>
      <c r="AB90" s="26" t="str">
        <f t="shared" si="8"/>
        <v/>
      </c>
      <c r="AC90" s="8" t="str">
        <f>IF($P90="More Info Required",COUNTIFS('[5]2016 Outage History'!$R:$R,AB90,'[5]2016 Outage History'!$I:$I,$C90)/$Q90,"")</f>
        <v/>
      </c>
      <c r="AD90" s="26" t="str">
        <f t="shared" si="9"/>
        <v/>
      </c>
      <c r="AE90" s="8" t="str">
        <f>IF($P90="More Info Required",COUNTIFS('[5]2016 Outage History'!$R:$R,AD90,'[5]2016 Outage History'!$I:$I,$C90)/$Q90,"")</f>
        <v/>
      </c>
      <c r="AF90" s="26" t="str">
        <f t="shared" si="10"/>
        <v/>
      </c>
      <c r="AG90" s="8" t="str">
        <f>IF($P90="More Info Required",COUNTIFS('[5]2016 Outage History'!$R:$R,AF90,'[5]2016 Outage History'!$I:$I,$C90)/$Q90,"")</f>
        <v/>
      </c>
      <c r="AH90" s="26" t="str">
        <f t="shared" si="11"/>
        <v/>
      </c>
      <c r="AI90" s="8" t="str">
        <f>IF($P90="More Info Required",COUNTIFS('[5]2016 Outage History'!$R:$R,AH90,'[5]2016 Outage History'!$I:$I,$C90)/$Q90,"")</f>
        <v/>
      </c>
      <c r="AJ90" s="26" t="str">
        <f t="shared" si="12"/>
        <v/>
      </c>
      <c r="AK90" s="8" t="str">
        <f>IF($P90="More Info Required",COUNTIFS('[5]2016 Outage History'!$R:$R,AJ90,'[5]2016 Outage History'!$I:$I,$C90)/$Q90,"")</f>
        <v/>
      </c>
      <c r="AL90" s="26" t="str">
        <f t="shared" si="13"/>
        <v/>
      </c>
      <c r="AM90" s="8" t="str">
        <f>IF($P90="More Info Required",COUNTIFS('[5]2016 Outage History'!$R:$R,AL90,'[5]2016 Outage History'!$I:$I,$C90)/$Q90,"")</f>
        <v/>
      </c>
      <c r="AN90" s="26" t="str">
        <f t="shared" si="14"/>
        <v/>
      </c>
      <c r="AO90" s="8" t="str">
        <f>IF($P90="More Info Required",COUNTIFS('[5]2016 Outage History'!$R:$R,AN90,'[5]2016 Outage History'!$I:$I,$C90)/$Q90,"")</f>
        <v/>
      </c>
      <c r="AP90" s="26" t="str">
        <f t="shared" si="15"/>
        <v/>
      </c>
      <c r="AQ90" s="8" t="str">
        <f>IF($P90="More Info Required",COUNTIFS('[5]2016 Outage History'!$R:$R,AP90,'[5]2016 Outage History'!$I:$I,$C90)/$Q90,"")</f>
        <v/>
      </c>
      <c r="AR90" s="26" t="str">
        <f t="shared" si="16"/>
        <v/>
      </c>
      <c r="AS90" s="8" t="str">
        <f>IF($P90="More Info Required",COUNTIFS('[5]2016 Outage History'!$R:$R,AR90,'[5]2016 Outage History'!$I:$I,$C90)/$Q90,"")</f>
        <v/>
      </c>
      <c r="AT90" s="26" t="str">
        <f t="shared" si="17"/>
        <v/>
      </c>
      <c r="AU90" s="8" t="str">
        <f>IF($P90="More Info Required",COUNTIFS('[5]2016 Outage History'!$R:$R,AT90,'[5]2016 Outage History'!$I:$I,$C90)/$Q90,"")</f>
        <v/>
      </c>
      <c r="AV90" s="26" t="str">
        <f t="shared" si="18"/>
        <v/>
      </c>
      <c r="AW90" s="8" t="str">
        <f>IF($P90="More Info Required",COUNTIFS('[5]2016 Outage History'!$R:$R,AV90,'[5]2016 Outage History'!$I:$I,$C90)/$Q90,"")</f>
        <v/>
      </c>
      <c r="AX90" s="26" t="str">
        <f t="shared" si="19"/>
        <v/>
      </c>
      <c r="AY90" s="8" t="str">
        <f>IF($P90="More Info Required",COUNTIFS('[5]2016 Outage History'!$R:$R,AX90,'[5]2016 Outage History'!$I:$I,$C90)/$Q90,"")</f>
        <v/>
      </c>
      <c r="AZ90" s="26" t="str">
        <f t="shared" si="20"/>
        <v/>
      </c>
      <c r="BA90" s="8" t="str">
        <f>IF($P90="More Info Required",COUNTIFS('[5]2016 Outage History'!$R:$R,AZ90,'[5]2016 Outage History'!$I:$I,$C90)/$Q90,"")</f>
        <v/>
      </c>
      <c r="BB90" s="26" t="str">
        <f t="shared" si="21"/>
        <v/>
      </c>
      <c r="BC90" s="8" t="str">
        <f>IF($P90="More Info Required",COUNTIFS('[5]2016 Outage History'!$R:$R,BB90,'[5]2016 Outage History'!$I:$I,$C90)/$Q90,"")</f>
        <v/>
      </c>
      <c r="BD90" s="26" t="str">
        <f t="shared" si="22"/>
        <v/>
      </c>
      <c r="BE90" s="8" t="str">
        <f>IF($P90="More Info Required",COUNTIFS('[5]2016 Outage History'!$R:$R,BD90,'[5]2016 Outage History'!$I:$I,$C90)/$Q90,"")</f>
        <v/>
      </c>
      <c r="BF90" s="26" t="str">
        <f t="shared" si="23"/>
        <v/>
      </c>
      <c r="BG90" s="8" t="str">
        <f>IF($P90="More Info Required",COUNTIFS('[5]2016 Outage History'!$R:$R,BF90,'[5]2016 Outage History'!$I:$I,$C90)/$Q90,"")</f>
        <v/>
      </c>
      <c r="BH90" s="26" t="str">
        <f t="shared" si="24"/>
        <v/>
      </c>
      <c r="BI90" s="8" t="str">
        <f>IF($P90="More Info Required",COUNTIFS('[5]2016 Outage History'!$R:$R,BH90,'[5]2016 Outage History'!$I:$I,$C90)/$Q90,"")</f>
        <v/>
      </c>
      <c r="BJ90" s="26" t="str">
        <f t="shared" si="25"/>
        <v/>
      </c>
      <c r="BK90" s="8" t="str">
        <f>IF($P90="More Info Required",COUNTIFS('[5]2016 Outage History'!$R:$R,BJ90,'[5]2016 Outage History'!$I:$I,$C90)/$Q90,"")</f>
        <v/>
      </c>
      <c r="BL90" s="26" t="str">
        <f t="shared" si="26"/>
        <v/>
      </c>
      <c r="BM90" s="8" t="str">
        <f>IF($P90="More Info Required",COUNTIFS('[5]2016 Outage History'!$R:$R,BL90,'[5]2016 Outage History'!$I:$I,$C90)/$Q90,"")</f>
        <v/>
      </c>
      <c r="BN90" s="26" t="str">
        <f t="shared" si="27"/>
        <v/>
      </c>
      <c r="BO90" s="8" t="str">
        <f>IF($P90="More Info Required",COUNTIFS('[5]2016 Outage History'!$R:$R,BN90,'[5]2016 Outage History'!$I:$I,$C90)/$Q90,"")</f>
        <v/>
      </c>
      <c r="BP90" s="26" t="str">
        <f t="shared" si="28"/>
        <v/>
      </c>
      <c r="BQ90" s="8" t="str">
        <f>IF($P90="More Info Required",COUNTIFS('[5]2016 Outage History'!$R:$R,BP90,'[5]2016 Outage History'!$I:$I,$C90)/$Q90,"")</f>
        <v/>
      </c>
      <c r="BR90" s="26" t="str">
        <f t="shared" si="29"/>
        <v/>
      </c>
      <c r="BS90" s="8" t="str">
        <f>IF($P90="More Info Required",COUNTIFS('[5]2016 Outage History'!$R:$R,BR90,'[5]2016 Outage History'!$I:$I,$C90)/$Q90,"")</f>
        <v/>
      </c>
      <c r="BT90" s="26" t="str">
        <f t="shared" si="30"/>
        <v/>
      </c>
      <c r="BU90" s="8" t="str">
        <f>IF($P90="More Info Required",COUNTIFS('[5]2016 Outage History'!$R:$R,BT90,'[5]2016 Outage History'!$I:$I,$C90)/$Q90,"")</f>
        <v/>
      </c>
      <c r="BV90" s="26" t="str">
        <f t="shared" si="31"/>
        <v/>
      </c>
      <c r="BW90" s="8" t="str">
        <f>IF($P90="More Info Required",COUNTIFS('[5]2016 Outage History'!$R:$R,BV90,'[5]2016 Outage History'!$I:$I,$C90)/$Q90,"")</f>
        <v/>
      </c>
      <c r="BX90" s="26" t="str">
        <f t="shared" si="32"/>
        <v/>
      </c>
      <c r="BY90" s="8" t="str">
        <f>IF($P90="More Info Required",COUNTIFS('[5]2016 Outage History'!$R:$R,BX90,'[5]2016 Outage History'!$I:$I,$C90)/$Q90,"")</f>
        <v/>
      </c>
      <c r="BZ90" s="26" t="str">
        <f t="shared" si="33"/>
        <v/>
      </c>
      <c r="CA90" s="8" t="str">
        <f>IF($P90="More Info Required",COUNTIFS('[5]2016 Outage History'!$R:$R,BZ90,'[5]2016 Outage History'!$I:$I,$C90)/$Q90,"")</f>
        <v/>
      </c>
      <c r="CB90" s="26" t="str">
        <f t="shared" si="34"/>
        <v/>
      </c>
      <c r="CC90" s="8" t="str">
        <f>IF($P90="More Info Required",COUNTIFS('[5]2016 Outage History'!$R:$R,CB90,'[5]2016 Outage History'!$I:$I,$C90)/$Q90,"")</f>
        <v/>
      </c>
      <c r="CD90" s="26" t="str">
        <f t="shared" si="35"/>
        <v/>
      </c>
      <c r="CE90" s="8" t="str">
        <f>IF($P90="More Info Required",COUNTIFS('[5]2016 Outage History'!$R:$R,CD90,'[5]2016 Outage History'!$I:$I,$C90)/$Q90,"")</f>
        <v/>
      </c>
      <c r="CF90" s="26" t="str">
        <f t="shared" si="36"/>
        <v/>
      </c>
      <c r="CG90" s="8" t="str">
        <f>IF($P90="More Info Required",COUNTIFS('[5]2016 Outage History'!$R:$R,CF90,'[5]2016 Outage History'!$I:$I,$C90)/$Q90,"")</f>
        <v/>
      </c>
      <c r="CH90" s="26" t="str">
        <f t="shared" si="37"/>
        <v/>
      </c>
      <c r="CI90" s="8" t="str">
        <f>IF($P90="More Info Required",COUNTIFS('[5]2016 Outage History'!$R:$R,CH90,'[5]2016 Outage History'!$I:$I,$C90)/$Q90,"")</f>
        <v/>
      </c>
      <c r="CJ90" s="26" t="str">
        <f t="shared" si="38"/>
        <v/>
      </c>
      <c r="CK90" s="8" t="str">
        <f>IF($P90="More Info Required",COUNTIFS('[5]2016 Outage History'!$R:$R,CJ90,'[5]2016 Outage History'!$I:$I,$C90)/$Q90,"")</f>
        <v/>
      </c>
    </row>
    <row r="91" spans="1:89" ht="15" x14ac:dyDescent="0.25">
      <c r="A91" s="17" t="s">
        <v>394</v>
      </c>
      <c r="B91" s="21">
        <v>4301</v>
      </c>
      <c r="C91" s="14" t="s">
        <v>481</v>
      </c>
      <c r="D91" s="17" t="s">
        <v>395</v>
      </c>
      <c r="E91" s="21">
        <v>43</v>
      </c>
      <c r="F91" s="22">
        <f>'[5]2016 Circuit Detail'!H50</f>
        <v>243.70218499999999</v>
      </c>
      <c r="G91" s="21"/>
      <c r="H91" s="21">
        <f>('[5]2011 Indices'!H82+'[5]2012 Indices'!H82+'[5]2013 Indices'!H82+'[5]2014 Circuit detail'!AS50+'[5]2015 Circuit Detail'!AS50)/5</f>
        <v>1.4877476277928889</v>
      </c>
      <c r="I91" s="10">
        <f>'[5]2016 Circuit Detail'!AS50</f>
        <v>6.5653904580297504E-2</v>
      </c>
      <c r="J91" s="17" t="str">
        <f t="shared" si="0"/>
        <v>OK</v>
      </c>
      <c r="K91" s="17">
        <v>18.672000000000001</v>
      </c>
      <c r="L91" s="23">
        <v>2013</v>
      </c>
      <c r="M91" s="21">
        <f>('[5]2011 Indices'!I82+'[5]2012 Indices'!I82+'[5]2013 Indices'!I82+'[5]2014 Circuit detail'!AQ50+'[5]2015 Circuit Detail'!AQ50)/5</f>
        <v>151.79861686985367</v>
      </c>
      <c r="N91" s="24">
        <f>'[5]2016 Circuit Detail'!AQ50</f>
        <v>6.3684279999999998</v>
      </c>
      <c r="O91" s="17" t="str">
        <f t="shared" si="1"/>
        <v>OK</v>
      </c>
      <c r="P91" s="8" t="str">
        <f t="shared" si="2"/>
        <v>Good</v>
      </c>
      <c r="Q91" s="25">
        <f>'[5]2016 Circuit Detail'!AJ50</f>
        <v>2</v>
      </c>
      <c r="R91" s="26" t="str">
        <f t="shared" si="3"/>
        <v/>
      </c>
      <c r="S91" s="8" t="str">
        <f>IF($P91="More Info Required",COUNTIFS('[5]2016 Outage History'!$R:$R,R91,'[5]2016 Outage History'!$I:$I,$C91)/$Q91,"")</f>
        <v/>
      </c>
      <c r="T91" s="26" t="str">
        <f t="shared" si="4"/>
        <v/>
      </c>
      <c r="U91" s="8" t="str">
        <f>IF($P91="More Info Required",COUNTIFS('[5]2016 Outage History'!$R:$R,T91,'[5]2016 Outage History'!$I:$I,$C91)/$Q91,"")</f>
        <v/>
      </c>
      <c r="V91" s="26" t="str">
        <f t="shared" si="5"/>
        <v/>
      </c>
      <c r="W91" s="8" t="str">
        <f>IF($P91="More Info Required",COUNTIFS('[5]2016 Outage History'!$R:$R,V91,'[5]2016 Outage History'!$I:$I,$C91)/$Q91,"")</f>
        <v/>
      </c>
      <c r="X91" s="26" t="str">
        <f t="shared" si="6"/>
        <v/>
      </c>
      <c r="Y91" s="8" t="str">
        <f>IF($P91="More Info Required",COUNTIFS('[5]2016 Outage History'!$R:$R,X91,'[5]2016 Outage History'!$I:$I,$C91)/$Q91,"")</f>
        <v/>
      </c>
      <c r="Z91" s="26" t="str">
        <f t="shared" si="7"/>
        <v/>
      </c>
      <c r="AA91" s="8" t="str">
        <f>IF($P91="More Info Required",COUNTIFS('[5]2016 Outage History'!$R:$R,Z91,'[5]2016 Outage History'!$I:$I,$C91)/$Q91,"")</f>
        <v/>
      </c>
      <c r="AB91" s="26" t="str">
        <f t="shared" si="8"/>
        <v/>
      </c>
      <c r="AC91" s="8" t="str">
        <f>IF($P91="More Info Required",COUNTIFS('[5]2016 Outage History'!$R:$R,AB91,'[5]2016 Outage History'!$I:$I,$C91)/$Q91,"")</f>
        <v/>
      </c>
      <c r="AD91" s="26" t="str">
        <f t="shared" si="9"/>
        <v/>
      </c>
      <c r="AE91" s="8" t="str">
        <f>IF($P91="More Info Required",COUNTIFS('[5]2016 Outage History'!$R:$R,AD91,'[5]2016 Outage History'!$I:$I,$C91)/$Q91,"")</f>
        <v/>
      </c>
      <c r="AF91" s="26" t="str">
        <f t="shared" si="10"/>
        <v/>
      </c>
      <c r="AG91" s="8" t="str">
        <f>IF($P91="More Info Required",COUNTIFS('[5]2016 Outage History'!$R:$R,AF91,'[5]2016 Outage History'!$I:$I,$C91)/$Q91,"")</f>
        <v/>
      </c>
      <c r="AH91" s="26" t="str">
        <f t="shared" si="11"/>
        <v/>
      </c>
      <c r="AI91" s="8" t="str">
        <f>IF($P91="More Info Required",COUNTIFS('[5]2016 Outage History'!$R:$R,AH91,'[5]2016 Outage History'!$I:$I,$C91)/$Q91,"")</f>
        <v/>
      </c>
      <c r="AJ91" s="26" t="str">
        <f t="shared" si="12"/>
        <v/>
      </c>
      <c r="AK91" s="8" t="str">
        <f>IF($P91="More Info Required",COUNTIFS('[5]2016 Outage History'!$R:$R,AJ91,'[5]2016 Outage History'!$I:$I,$C91)/$Q91,"")</f>
        <v/>
      </c>
      <c r="AL91" s="26" t="str">
        <f t="shared" si="13"/>
        <v/>
      </c>
      <c r="AM91" s="8" t="str">
        <f>IF($P91="More Info Required",COUNTIFS('[5]2016 Outage History'!$R:$R,AL91,'[5]2016 Outage History'!$I:$I,$C91)/$Q91,"")</f>
        <v/>
      </c>
      <c r="AN91" s="26" t="str">
        <f t="shared" si="14"/>
        <v/>
      </c>
      <c r="AO91" s="8" t="str">
        <f>IF($P91="More Info Required",COUNTIFS('[5]2016 Outage History'!$R:$R,AN91,'[5]2016 Outage History'!$I:$I,$C91)/$Q91,"")</f>
        <v/>
      </c>
      <c r="AP91" s="26" t="str">
        <f t="shared" si="15"/>
        <v/>
      </c>
      <c r="AQ91" s="8" t="str">
        <f>IF($P91="More Info Required",COUNTIFS('[5]2016 Outage History'!$R:$R,AP91,'[5]2016 Outage History'!$I:$I,$C91)/$Q91,"")</f>
        <v/>
      </c>
      <c r="AR91" s="26" t="str">
        <f t="shared" si="16"/>
        <v/>
      </c>
      <c r="AS91" s="8" t="str">
        <f>IF($P91="More Info Required",COUNTIFS('[5]2016 Outage History'!$R:$R,AR91,'[5]2016 Outage History'!$I:$I,$C91)/$Q91,"")</f>
        <v/>
      </c>
      <c r="AT91" s="26" t="str">
        <f t="shared" si="17"/>
        <v/>
      </c>
      <c r="AU91" s="8" t="str">
        <f>IF($P91="More Info Required",COUNTIFS('[5]2016 Outage History'!$R:$R,AT91,'[5]2016 Outage History'!$I:$I,$C91)/$Q91,"")</f>
        <v/>
      </c>
      <c r="AV91" s="26" t="str">
        <f t="shared" si="18"/>
        <v/>
      </c>
      <c r="AW91" s="8" t="str">
        <f>IF($P91="More Info Required",COUNTIFS('[5]2016 Outage History'!$R:$R,AV91,'[5]2016 Outage History'!$I:$I,$C91)/$Q91,"")</f>
        <v/>
      </c>
      <c r="AX91" s="26" t="str">
        <f t="shared" si="19"/>
        <v/>
      </c>
      <c r="AY91" s="8" t="str">
        <f>IF($P91="More Info Required",COUNTIFS('[5]2016 Outage History'!$R:$R,AX91,'[5]2016 Outage History'!$I:$I,$C91)/$Q91,"")</f>
        <v/>
      </c>
      <c r="AZ91" s="26" t="str">
        <f t="shared" si="20"/>
        <v/>
      </c>
      <c r="BA91" s="8" t="str">
        <f>IF($P91="More Info Required",COUNTIFS('[5]2016 Outage History'!$R:$R,AZ91,'[5]2016 Outage History'!$I:$I,$C91)/$Q91,"")</f>
        <v/>
      </c>
      <c r="BB91" s="26" t="str">
        <f t="shared" si="21"/>
        <v/>
      </c>
      <c r="BC91" s="8" t="str">
        <f>IF($P91="More Info Required",COUNTIFS('[5]2016 Outage History'!$R:$R,BB91,'[5]2016 Outage History'!$I:$I,$C91)/$Q91,"")</f>
        <v/>
      </c>
      <c r="BD91" s="26" t="str">
        <f t="shared" si="22"/>
        <v/>
      </c>
      <c r="BE91" s="8" t="str">
        <f>IF($P91="More Info Required",COUNTIFS('[5]2016 Outage History'!$R:$R,BD91,'[5]2016 Outage History'!$I:$I,$C91)/$Q91,"")</f>
        <v/>
      </c>
      <c r="BF91" s="26" t="str">
        <f t="shared" si="23"/>
        <v/>
      </c>
      <c r="BG91" s="8" t="str">
        <f>IF($P91="More Info Required",COUNTIFS('[5]2016 Outage History'!$R:$R,BF91,'[5]2016 Outage History'!$I:$I,$C91)/$Q91,"")</f>
        <v/>
      </c>
      <c r="BH91" s="26" t="str">
        <f t="shared" si="24"/>
        <v/>
      </c>
      <c r="BI91" s="8" t="str">
        <f>IF($P91="More Info Required",COUNTIFS('[5]2016 Outage History'!$R:$R,BH91,'[5]2016 Outage History'!$I:$I,$C91)/$Q91,"")</f>
        <v/>
      </c>
      <c r="BJ91" s="26" t="str">
        <f t="shared" si="25"/>
        <v/>
      </c>
      <c r="BK91" s="8" t="str">
        <f>IF($P91="More Info Required",COUNTIFS('[5]2016 Outage History'!$R:$R,BJ91,'[5]2016 Outage History'!$I:$I,$C91)/$Q91,"")</f>
        <v/>
      </c>
      <c r="BL91" s="26" t="str">
        <f t="shared" si="26"/>
        <v/>
      </c>
      <c r="BM91" s="8" t="str">
        <f>IF($P91="More Info Required",COUNTIFS('[5]2016 Outage History'!$R:$R,BL91,'[5]2016 Outage History'!$I:$I,$C91)/$Q91,"")</f>
        <v/>
      </c>
      <c r="BN91" s="26" t="str">
        <f t="shared" si="27"/>
        <v/>
      </c>
      <c r="BO91" s="8" t="str">
        <f>IF($P91="More Info Required",COUNTIFS('[5]2016 Outage History'!$R:$R,BN91,'[5]2016 Outage History'!$I:$I,$C91)/$Q91,"")</f>
        <v/>
      </c>
      <c r="BP91" s="26" t="str">
        <f t="shared" si="28"/>
        <v/>
      </c>
      <c r="BQ91" s="8" t="str">
        <f>IF($P91="More Info Required",COUNTIFS('[5]2016 Outage History'!$R:$R,BP91,'[5]2016 Outage History'!$I:$I,$C91)/$Q91,"")</f>
        <v/>
      </c>
      <c r="BR91" s="26" t="str">
        <f t="shared" si="29"/>
        <v/>
      </c>
      <c r="BS91" s="8" t="str">
        <f>IF($P91="More Info Required",COUNTIFS('[5]2016 Outage History'!$R:$R,BR91,'[5]2016 Outage History'!$I:$I,$C91)/$Q91,"")</f>
        <v/>
      </c>
      <c r="BT91" s="26" t="str">
        <f t="shared" si="30"/>
        <v/>
      </c>
      <c r="BU91" s="8" t="str">
        <f>IF($P91="More Info Required",COUNTIFS('[5]2016 Outage History'!$R:$R,BT91,'[5]2016 Outage History'!$I:$I,$C91)/$Q91,"")</f>
        <v/>
      </c>
      <c r="BV91" s="26" t="str">
        <f t="shared" si="31"/>
        <v/>
      </c>
      <c r="BW91" s="8" t="str">
        <f>IF($P91="More Info Required",COUNTIFS('[5]2016 Outage History'!$R:$R,BV91,'[5]2016 Outage History'!$I:$I,$C91)/$Q91,"")</f>
        <v/>
      </c>
      <c r="BX91" s="26" t="str">
        <f t="shared" si="32"/>
        <v/>
      </c>
      <c r="BY91" s="8" t="str">
        <f>IF($P91="More Info Required",COUNTIFS('[5]2016 Outage History'!$R:$R,BX91,'[5]2016 Outage History'!$I:$I,$C91)/$Q91,"")</f>
        <v/>
      </c>
      <c r="BZ91" s="26" t="str">
        <f t="shared" si="33"/>
        <v/>
      </c>
      <c r="CA91" s="8" t="str">
        <f>IF($P91="More Info Required",COUNTIFS('[5]2016 Outage History'!$R:$R,BZ91,'[5]2016 Outage History'!$I:$I,$C91)/$Q91,"")</f>
        <v/>
      </c>
      <c r="CB91" s="26" t="str">
        <f t="shared" si="34"/>
        <v/>
      </c>
      <c r="CC91" s="8" t="str">
        <f>IF($P91="More Info Required",COUNTIFS('[5]2016 Outage History'!$R:$R,CB91,'[5]2016 Outage History'!$I:$I,$C91)/$Q91,"")</f>
        <v/>
      </c>
      <c r="CD91" s="26" t="str">
        <f t="shared" si="35"/>
        <v/>
      </c>
      <c r="CE91" s="8" t="str">
        <f>IF($P91="More Info Required",COUNTIFS('[5]2016 Outage History'!$R:$R,CD91,'[5]2016 Outage History'!$I:$I,$C91)/$Q91,"")</f>
        <v/>
      </c>
      <c r="CF91" s="26" t="str">
        <f t="shared" si="36"/>
        <v/>
      </c>
      <c r="CG91" s="8" t="str">
        <f>IF($P91="More Info Required",COUNTIFS('[5]2016 Outage History'!$R:$R,CF91,'[5]2016 Outage History'!$I:$I,$C91)/$Q91,"")</f>
        <v/>
      </c>
      <c r="CH91" s="26" t="str">
        <f t="shared" si="37"/>
        <v/>
      </c>
      <c r="CI91" s="8" t="str">
        <f>IF($P91="More Info Required",COUNTIFS('[5]2016 Outage History'!$R:$R,CH91,'[5]2016 Outage History'!$I:$I,$C91)/$Q91,"")</f>
        <v/>
      </c>
      <c r="CJ91" s="26" t="str">
        <f t="shared" si="38"/>
        <v/>
      </c>
      <c r="CK91" s="8" t="str">
        <f>IF($P91="More Info Required",COUNTIFS('[5]2016 Outage History'!$R:$R,CJ91,'[5]2016 Outage History'!$I:$I,$C91)/$Q91,"")</f>
        <v/>
      </c>
    </row>
    <row r="92" spans="1:89" ht="15" x14ac:dyDescent="0.25">
      <c r="A92" s="17" t="s">
        <v>396</v>
      </c>
      <c r="B92" s="21">
        <v>4302</v>
      </c>
      <c r="C92" s="14" t="s">
        <v>482</v>
      </c>
      <c r="D92" s="17" t="s">
        <v>395</v>
      </c>
      <c r="E92" s="21">
        <v>43</v>
      </c>
      <c r="F92" s="22">
        <f>'[5]2016 Circuit Detail'!H51</f>
        <v>657.29234899999994</v>
      </c>
      <c r="G92" s="21"/>
      <c r="H92" s="21">
        <f>('[5]2011 Indices'!H83+'[5]2012 Indices'!H83+'[5]2013 Indices'!H83+'[5]2014 Circuit detail'!AS51+'[5]2015 Circuit Detail'!AS51)/5</f>
        <v>0.92351789597053124</v>
      </c>
      <c r="I92" s="10">
        <f>'[5]2016 Circuit Detail'!AS51</f>
        <v>0.211473631499703</v>
      </c>
      <c r="J92" s="17" t="str">
        <f t="shared" si="0"/>
        <v>OK</v>
      </c>
      <c r="K92" s="17">
        <v>27.83</v>
      </c>
      <c r="L92" s="23">
        <v>2013</v>
      </c>
      <c r="M92" s="21">
        <f>('[5]2011 Indices'!I83+'[5]2012 Indices'!I83+'[5]2013 Indices'!I83+'[5]2014 Circuit detail'!AQ51+'[5]2015 Circuit Detail'!AQ51)/5</f>
        <v>80.212281619316599</v>
      </c>
      <c r="N92" s="24">
        <f>'[5]2016 Circuit Detail'!AQ51</f>
        <v>11.968798</v>
      </c>
      <c r="O92" s="17" t="str">
        <f t="shared" si="1"/>
        <v>OK</v>
      </c>
      <c r="P92" s="8" t="str">
        <f t="shared" si="2"/>
        <v>Good</v>
      </c>
      <c r="Q92" s="25">
        <f>'[5]2016 Circuit Detail'!AJ51</f>
        <v>9</v>
      </c>
      <c r="R92" s="26" t="str">
        <f t="shared" si="3"/>
        <v/>
      </c>
      <c r="S92" s="8" t="str">
        <f>IF($P92="More Info Required",COUNTIFS('[5]2016 Outage History'!$R:$R,R92,'[5]2016 Outage History'!$I:$I,$C92)/$Q92,"")</f>
        <v/>
      </c>
      <c r="T92" s="26" t="str">
        <f t="shared" si="4"/>
        <v/>
      </c>
      <c r="U92" s="8" t="str">
        <f>IF($P92="More Info Required",COUNTIFS('[5]2016 Outage History'!$R:$R,T92,'[5]2016 Outage History'!$I:$I,$C92)/$Q92,"")</f>
        <v/>
      </c>
      <c r="V92" s="26" t="str">
        <f t="shared" si="5"/>
        <v/>
      </c>
      <c r="W92" s="8" t="str">
        <f>IF($P92="More Info Required",COUNTIFS('[5]2016 Outage History'!$R:$R,V92,'[5]2016 Outage History'!$I:$I,$C92)/$Q92,"")</f>
        <v/>
      </c>
      <c r="X92" s="26" t="str">
        <f t="shared" si="6"/>
        <v/>
      </c>
      <c r="Y92" s="8" t="str">
        <f>IF($P92="More Info Required",COUNTIFS('[5]2016 Outage History'!$R:$R,X92,'[5]2016 Outage History'!$I:$I,$C92)/$Q92,"")</f>
        <v/>
      </c>
      <c r="Z92" s="26" t="str">
        <f t="shared" si="7"/>
        <v/>
      </c>
      <c r="AA92" s="8" t="str">
        <f>IF($P92="More Info Required",COUNTIFS('[5]2016 Outage History'!$R:$R,Z92,'[5]2016 Outage History'!$I:$I,$C92)/$Q92,"")</f>
        <v/>
      </c>
      <c r="AB92" s="26" t="str">
        <f t="shared" si="8"/>
        <v/>
      </c>
      <c r="AC92" s="8" t="str">
        <f>IF($P92="More Info Required",COUNTIFS('[5]2016 Outage History'!$R:$R,AB92,'[5]2016 Outage History'!$I:$I,$C92)/$Q92,"")</f>
        <v/>
      </c>
      <c r="AD92" s="26" t="str">
        <f t="shared" si="9"/>
        <v/>
      </c>
      <c r="AE92" s="8" t="str">
        <f>IF($P92="More Info Required",COUNTIFS('[5]2016 Outage History'!$R:$R,AD92,'[5]2016 Outage History'!$I:$I,$C92)/$Q92,"")</f>
        <v/>
      </c>
      <c r="AF92" s="26" t="str">
        <f t="shared" si="10"/>
        <v/>
      </c>
      <c r="AG92" s="8" t="str">
        <f>IF($P92="More Info Required",COUNTIFS('[5]2016 Outage History'!$R:$R,AF92,'[5]2016 Outage History'!$I:$I,$C92)/$Q92,"")</f>
        <v/>
      </c>
      <c r="AH92" s="26" t="str">
        <f t="shared" si="11"/>
        <v/>
      </c>
      <c r="AI92" s="8" t="str">
        <f>IF($P92="More Info Required",COUNTIFS('[5]2016 Outage History'!$R:$R,AH92,'[5]2016 Outage History'!$I:$I,$C92)/$Q92,"")</f>
        <v/>
      </c>
      <c r="AJ92" s="26" t="str">
        <f t="shared" si="12"/>
        <v/>
      </c>
      <c r="AK92" s="8" t="str">
        <f>IF($P92="More Info Required",COUNTIFS('[5]2016 Outage History'!$R:$R,AJ92,'[5]2016 Outage History'!$I:$I,$C92)/$Q92,"")</f>
        <v/>
      </c>
      <c r="AL92" s="26" t="str">
        <f t="shared" si="13"/>
        <v/>
      </c>
      <c r="AM92" s="8" t="str">
        <f>IF($P92="More Info Required",COUNTIFS('[5]2016 Outage History'!$R:$R,AL92,'[5]2016 Outage History'!$I:$I,$C92)/$Q92,"")</f>
        <v/>
      </c>
      <c r="AN92" s="26" t="str">
        <f t="shared" si="14"/>
        <v/>
      </c>
      <c r="AO92" s="8" t="str">
        <f>IF($P92="More Info Required",COUNTIFS('[5]2016 Outage History'!$R:$R,AN92,'[5]2016 Outage History'!$I:$I,$C92)/$Q92,"")</f>
        <v/>
      </c>
      <c r="AP92" s="26" t="str">
        <f t="shared" si="15"/>
        <v/>
      </c>
      <c r="AQ92" s="8" t="str">
        <f>IF($P92="More Info Required",COUNTIFS('[5]2016 Outage History'!$R:$R,AP92,'[5]2016 Outage History'!$I:$I,$C92)/$Q92,"")</f>
        <v/>
      </c>
      <c r="AR92" s="26" t="str">
        <f t="shared" si="16"/>
        <v/>
      </c>
      <c r="AS92" s="8" t="str">
        <f>IF($P92="More Info Required",COUNTIFS('[5]2016 Outage History'!$R:$R,AR92,'[5]2016 Outage History'!$I:$I,$C92)/$Q92,"")</f>
        <v/>
      </c>
      <c r="AT92" s="26" t="str">
        <f t="shared" si="17"/>
        <v/>
      </c>
      <c r="AU92" s="8" t="str">
        <f>IF($P92="More Info Required",COUNTIFS('[5]2016 Outage History'!$R:$R,AT92,'[5]2016 Outage History'!$I:$I,$C92)/$Q92,"")</f>
        <v/>
      </c>
      <c r="AV92" s="26" t="str">
        <f t="shared" si="18"/>
        <v/>
      </c>
      <c r="AW92" s="8" t="str">
        <f>IF($P92="More Info Required",COUNTIFS('[5]2016 Outage History'!$R:$R,AV92,'[5]2016 Outage History'!$I:$I,$C92)/$Q92,"")</f>
        <v/>
      </c>
      <c r="AX92" s="26" t="str">
        <f t="shared" si="19"/>
        <v/>
      </c>
      <c r="AY92" s="8" t="str">
        <f>IF($P92="More Info Required",COUNTIFS('[5]2016 Outage History'!$R:$R,AX92,'[5]2016 Outage History'!$I:$I,$C92)/$Q92,"")</f>
        <v/>
      </c>
      <c r="AZ92" s="26" t="str">
        <f t="shared" si="20"/>
        <v/>
      </c>
      <c r="BA92" s="8" t="str">
        <f>IF($P92="More Info Required",COUNTIFS('[5]2016 Outage History'!$R:$R,AZ92,'[5]2016 Outage History'!$I:$I,$C92)/$Q92,"")</f>
        <v/>
      </c>
      <c r="BB92" s="26" t="str">
        <f t="shared" si="21"/>
        <v/>
      </c>
      <c r="BC92" s="8" t="str">
        <f>IF($P92="More Info Required",COUNTIFS('[5]2016 Outage History'!$R:$R,BB92,'[5]2016 Outage History'!$I:$I,$C92)/$Q92,"")</f>
        <v/>
      </c>
      <c r="BD92" s="26" t="str">
        <f t="shared" si="22"/>
        <v/>
      </c>
      <c r="BE92" s="8" t="str">
        <f>IF($P92="More Info Required",COUNTIFS('[5]2016 Outage History'!$R:$R,BD92,'[5]2016 Outage History'!$I:$I,$C92)/$Q92,"")</f>
        <v/>
      </c>
      <c r="BF92" s="26" t="str">
        <f t="shared" si="23"/>
        <v/>
      </c>
      <c r="BG92" s="8" t="str">
        <f>IF($P92="More Info Required",COUNTIFS('[5]2016 Outage History'!$R:$R,BF92,'[5]2016 Outage History'!$I:$I,$C92)/$Q92,"")</f>
        <v/>
      </c>
      <c r="BH92" s="26" t="str">
        <f t="shared" si="24"/>
        <v/>
      </c>
      <c r="BI92" s="8" t="str">
        <f>IF($P92="More Info Required",COUNTIFS('[5]2016 Outage History'!$R:$R,BH92,'[5]2016 Outage History'!$I:$I,$C92)/$Q92,"")</f>
        <v/>
      </c>
      <c r="BJ92" s="26" t="str">
        <f t="shared" si="25"/>
        <v/>
      </c>
      <c r="BK92" s="8" t="str">
        <f>IF($P92="More Info Required",COUNTIFS('[5]2016 Outage History'!$R:$R,BJ92,'[5]2016 Outage History'!$I:$I,$C92)/$Q92,"")</f>
        <v/>
      </c>
      <c r="BL92" s="26" t="str">
        <f t="shared" si="26"/>
        <v/>
      </c>
      <c r="BM92" s="8" t="str">
        <f>IF($P92="More Info Required",COUNTIFS('[5]2016 Outage History'!$R:$R,BL92,'[5]2016 Outage History'!$I:$I,$C92)/$Q92,"")</f>
        <v/>
      </c>
      <c r="BN92" s="26" t="str">
        <f t="shared" si="27"/>
        <v/>
      </c>
      <c r="BO92" s="8" t="str">
        <f>IF($P92="More Info Required",COUNTIFS('[5]2016 Outage History'!$R:$R,BN92,'[5]2016 Outage History'!$I:$I,$C92)/$Q92,"")</f>
        <v/>
      </c>
      <c r="BP92" s="26" t="str">
        <f t="shared" si="28"/>
        <v/>
      </c>
      <c r="BQ92" s="8" t="str">
        <f>IF($P92="More Info Required",COUNTIFS('[5]2016 Outage History'!$R:$R,BP92,'[5]2016 Outage History'!$I:$I,$C92)/$Q92,"")</f>
        <v/>
      </c>
      <c r="BR92" s="26" t="str">
        <f t="shared" si="29"/>
        <v/>
      </c>
      <c r="BS92" s="8" t="str">
        <f>IF($P92="More Info Required",COUNTIFS('[5]2016 Outage History'!$R:$R,BR92,'[5]2016 Outage History'!$I:$I,$C92)/$Q92,"")</f>
        <v/>
      </c>
      <c r="BT92" s="26" t="str">
        <f t="shared" si="30"/>
        <v/>
      </c>
      <c r="BU92" s="8" t="str">
        <f>IF($P92="More Info Required",COUNTIFS('[5]2016 Outage History'!$R:$R,BT92,'[5]2016 Outage History'!$I:$I,$C92)/$Q92,"")</f>
        <v/>
      </c>
      <c r="BV92" s="26" t="str">
        <f t="shared" si="31"/>
        <v/>
      </c>
      <c r="BW92" s="8" t="str">
        <f>IF($P92="More Info Required",COUNTIFS('[5]2016 Outage History'!$R:$R,BV92,'[5]2016 Outage History'!$I:$I,$C92)/$Q92,"")</f>
        <v/>
      </c>
      <c r="BX92" s="26" t="str">
        <f t="shared" si="32"/>
        <v/>
      </c>
      <c r="BY92" s="8" t="str">
        <f>IF($P92="More Info Required",COUNTIFS('[5]2016 Outage History'!$R:$R,BX92,'[5]2016 Outage History'!$I:$I,$C92)/$Q92,"")</f>
        <v/>
      </c>
      <c r="BZ92" s="26" t="str">
        <f t="shared" si="33"/>
        <v/>
      </c>
      <c r="CA92" s="8" t="str">
        <f>IF($P92="More Info Required",COUNTIFS('[5]2016 Outage History'!$R:$R,BZ92,'[5]2016 Outage History'!$I:$I,$C92)/$Q92,"")</f>
        <v/>
      </c>
      <c r="CB92" s="26" t="str">
        <f t="shared" si="34"/>
        <v/>
      </c>
      <c r="CC92" s="8" t="str">
        <f>IF($P92="More Info Required",COUNTIFS('[5]2016 Outage History'!$R:$R,CB92,'[5]2016 Outage History'!$I:$I,$C92)/$Q92,"")</f>
        <v/>
      </c>
      <c r="CD92" s="26" t="str">
        <f t="shared" si="35"/>
        <v/>
      </c>
      <c r="CE92" s="8" t="str">
        <f>IF($P92="More Info Required",COUNTIFS('[5]2016 Outage History'!$R:$R,CD92,'[5]2016 Outage History'!$I:$I,$C92)/$Q92,"")</f>
        <v/>
      </c>
      <c r="CF92" s="26" t="str">
        <f t="shared" si="36"/>
        <v/>
      </c>
      <c r="CG92" s="8" t="str">
        <f>IF($P92="More Info Required",COUNTIFS('[5]2016 Outage History'!$R:$R,CF92,'[5]2016 Outage History'!$I:$I,$C92)/$Q92,"")</f>
        <v/>
      </c>
      <c r="CH92" s="26" t="str">
        <f t="shared" si="37"/>
        <v/>
      </c>
      <c r="CI92" s="8" t="str">
        <f>IF($P92="More Info Required",COUNTIFS('[5]2016 Outage History'!$R:$R,CH92,'[5]2016 Outage History'!$I:$I,$C92)/$Q92,"")</f>
        <v/>
      </c>
      <c r="CJ92" s="26" t="str">
        <f t="shared" si="38"/>
        <v/>
      </c>
      <c r="CK92" s="8" t="str">
        <f>IF($P92="More Info Required",COUNTIFS('[5]2016 Outage History'!$R:$R,CJ92,'[5]2016 Outage History'!$I:$I,$C92)/$Q92,"")</f>
        <v/>
      </c>
    </row>
    <row r="93" spans="1:89" ht="15" x14ac:dyDescent="0.25">
      <c r="A93" s="17" t="s">
        <v>59</v>
      </c>
      <c r="B93" s="21">
        <v>4303</v>
      </c>
      <c r="C93" s="14" t="s">
        <v>483</v>
      </c>
      <c r="D93" s="17" t="s">
        <v>395</v>
      </c>
      <c r="E93" s="21">
        <v>43</v>
      </c>
      <c r="F93" s="22">
        <f>'[5]2016 Circuit Detail'!H52</f>
        <v>363.75136600000002</v>
      </c>
      <c r="G93" s="21"/>
      <c r="H93" s="21">
        <f>('[5]2011 Indices'!H84+'[5]2012 Indices'!H84+'[5]2013 Indices'!H84+'[5]2014 Circuit detail'!AS52+'[5]2015 Circuit Detail'!AS52)/5</f>
        <v>0.4646469816052578</v>
      </c>
      <c r="I93" s="10">
        <f>'[5]2016 Circuit Detail'!AS52</f>
        <v>0.25017088183251002</v>
      </c>
      <c r="J93" s="17" t="str">
        <f t="shared" si="0"/>
        <v>OK</v>
      </c>
      <c r="K93" s="17">
        <v>23.085999999999999</v>
      </c>
      <c r="L93" s="23">
        <v>2013</v>
      </c>
      <c r="M93" s="21">
        <f>('[5]2011 Indices'!I84+'[5]2012 Indices'!I84+'[5]2013 Indices'!I84+'[5]2014 Circuit detail'!AQ52+'[5]2015 Circuit Detail'!AQ52)/5</f>
        <v>45.115526162942231</v>
      </c>
      <c r="N93" s="24">
        <f>'[5]2016 Circuit Detail'!AQ52</f>
        <v>8.032959</v>
      </c>
      <c r="O93" s="17" t="str">
        <f t="shared" si="1"/>
        <v>OK</v>
      </c>
      <c r="P93" s="8" t="str">
        <f t="shared" si="2"/>
        <v>Good</v>
      </c>
      <c r="Q93" s="25">
        <f>'[5]2016 Circuit Detail'!AJ52</f>
        <v>3</v>
      </c>
      <c r="R93" s="26" t="str">
        <f t="shared" si="3"/>
        <v/>
      </c>
      <c r="S93" s="8" t="str">
        <f>IF($P93="More Info Required",COUNTIFS('[5]2016 Outage History'!$R:$R,R93,'[5]2016 Outage History'!$I:$I,$C93)/$Q93,"")</f>
        <v/>
      </c>
      <c r="T93" s="26" t="str">
        <f t="shared" si="4"/>
        <v/>
      </c>
      <c r="U93" s="8" t="str">
        <f>IF($P93="More Info Required",COUNTIFS('[5]2016 Outage History'!$R:$R,T93,'[5]2016 Outage History'!$I:$I,$C93)/$Q93,"")</f>
        <v/>
      </c>
      <c r="V93" s="26" t="str">
        <f t="shared" si="5"/>
        <v/>
      </c>
      <c r="W93" s="8" t="str">
        <f>IF($P93="More Info Required",COUNTIFS('[5]2016 Outage History'!$R:$R,V93,'[5]2016 Outage History'!$I:$I,$C93)/$Q93,"")</f>
        <v/>
      </c>
      <c r="X93" s="26" t="str">
        <f t="shared" si="6"/>
        <v/>
      </c>
      <c r="Y93" s="8" t="str">
        <f>IF($P93="More Info Required",COUNTIFS('[5]2016 Outage History'!$R:$R,X93,'[5]2016 Outage History'!$I:$I,$C93)/$Q93,"")</f>
        <v/>
      </c>
      <c r="Z93" s="26" t="str">
        <f t="shared" si="7"/>
        <v/>
      </c>
      <c r="AA93" s="8" t="str">
        <f>IF($P93="More Info Required",COUNTIFS('[5]2016 Outage History'!$R:$R,Z93,'[5]2016 Outage History'!$I:$I,$C93)/$Q93,"")</f>
        <v/>
      </c>
      <c r="AB93" s="26" t="str">
        <f t="shared" si="8"/>
        <v/>
      </c>
      <c r="AC93" s="8" t="str">
        <f>IF($P93="More Info Required",COUNTIFS('[5]2016 Outage History'!$R:$R,AB93,'[5]2016 Outage History'!$I:$I,$C93)/$Q93,"")</f>
        <v/>
      </c>
      <c r="AD93" s="26" t="str">
        <f t="shared" si="9"/>
        <v/>
      </c>
      <c r="AE93" s="8" t="str">
        <f>IF($P93="More Info Required",COUNTIFS('[5]2016 Outage History'!$R:$R,AD93,'[5]2016 Outage History'!$I:$I,$C93)/$Q93,"")</f>
        <v/>
      </c>
      <c r="AF93" s="26" t="str">
        <f t="shared" si="10"/>
        <v/>
      </c>
      <c r="AG93" s="8" t="str">
        <f>IF($P93="More Info Required",COUNTIFS('[5]2016 Outage History'!$R:$R,AF93,'[5]2016 Outage History'!$I:$I,$C93)/$Q93,"")</f>
        <v/>
      </c>
      <c r="AH93" s="26" t="str">
        <f t="shared" si="11"/>
        <v/>
      </c>
      <c r="AI93" s="8" t="str">
        <f>IF($P93="More Info Required",COUNTIFS('[5]2016 Outage History'!$R:$R,AH93,'[5]2016 Outage History'!$I:$I,$C93)/$Q93,"")</f>
        <v/>
      </c>
      <c r="AJ93" s="26" t="str">
        <f t="shared" si="12"/>
        <v/>
      </c>
      <c r="AK93" s="8" t="str">
        <f>IF($P93="More Info Required",COUNTIFS('[5]2016 Outage History'!$R:$R,AJ93,'[5]2016 Outage History'!$I:$I,$C93)/$Q93,"")</f>
        <v/>
      </c>
      <c r="AL93" s="26" t="str">
        <f t="shared" si="13"/>
        <v/>
      </c>
      <c r="AM93" s="8" t="str">
        <f>IF($P93="More Info Required",COUNTIFS('[5]2016 Outage History'!$R:$R,AL93,'[5]2016 Outage History'!$I:$I,$C93)/$Q93,"")</f>
        <v/>
      </c>
      <c r="AN93" s="26" t="str">
        <f t="shared" si="14"/>
        <v/>
      </c>
      <c r="AO93" s="8" t="str">
        <f>IF($P93="More Info Required",COUNTIFS('[5]2016 Outage History'!$R:$R,AN93,'[5]2016 Outage History'!$I:$I,$C93)/$Q93,"")</f>
        <v/>
      </c>
      <c r="AP93" s="26" t="str">
        <f t="shared" si="15"/>
        <v/>
      </c>
      <c r="AQ93" s="8" t="str">
        <f>IF($P93="More Info Required",COUNTIFS('[5]2016 Outage History'!$R:$R,AP93,'[5]2016 Outage History'!$I:$I,$C93)/$Q93,"")</f>
        <v/>
      </c>
      <c r="AR93" s="26" t="str">
        <f t="shared" si="16"/>
        <v/>
      </c>
      <c r="AS93" s="8" t="str">
        <f>IF($P93="More Info Required",COUNTIFS('[5]2016 Outage History'!$R:$R,AR93,'[5]2016 Outage History'!$I:$I,$C93)/$Q93,"")</f>
        <v/>
      </c>
      <c r="AT93" s="26" t="str">
        <f t="shared" si="17"/>
        <v/>
      </c>
      <c r="AU93" s="8" t="str">
        <f>IF($P93="More Info Required",COUNTIFS('[5]2016 Outage History'!$R:$R,AT93,'[5]2016 Outage History'!$I:$I,$C93)/$Q93,"")</f>
        <v/>
      </c>
      <c r="AV93" s="26" t="str">
        <f t="shared" si="18"/>
        <v/>
      </c>
      <c r="AW93" s="8" t="str">
        <f>IF($P93="More Info Required",COUNTIFS('[5]2016 Outage History'!$R:$R,AV93,'[5]2016 Outage History'!$I:$I,$C93)/$Q93,"")</f>
        <v/>
      </c>
      <c r="AX93" s="26" t="str">
        <f t="shared" si="19"/>
        <v/>
      </c>
      <c r="AY93" s="8" t="str">
        <f>IF($P93="More Info Required",COUNTIFS('[5]2016 Outage History'!$R:$R,AX93,'[5]2016 Outage History'!$I:$I,$C93)/$Q93,"")</f>
        <v/>
      </c>
      <c r="AZ93" s="26" t="str">
        <f t="shared" si="20"/>
        <v/>
      </c>
      <c r="BA93" s="8" t="str">
        <f>IF($P93="More Info Required",COUNTIFS('[5]2016 Outage History'!$R:$R,AZ93,'[5]2016 Outage History'!$I:$I,$C93)/$Q93,"")</f>
        <v/>
      </c>
      <c r="BB93" s="26" t="str">
        <f t="shared" si="21"/>
        <v/>
      </c>
      <c r="BC93" s="8" t="str">
        <f>IF($P93="More Info Required",COUNTIFS('[5]2016 Outage History'!$R:$R,BB93,'[5]2016 Outage History'!$I:$I,$C93)/$Q93,"")</f>
        <v/>
      </c>
      <c r="BD93" s="26" t="str">
        <f t="shared" si="22"/>
        <v/>
      </c>
      <c r="BE93" s="8" t="str">
        <f>IF($P93="More Info Required",COUNTIFS('[5]2016 Outage History'!$R:$R,BD93,'[5]2016 Outage History'!$I:$I,$C93)/$Q93,"")</f>
        <v/>
      </c>
      <c r="BF93" s="26" t="str">
        <f t="shared" si="23"/>
        <v/>
      </c>
      <c r="BG93" s="8" t="str">
        <f>IF($P93="More Info Required",COUNTIFS('[5]2016 Outage History'!$R:$R,BF93,'[5]2016 Outage History'!$I:$I,$C93)/$Q93,"")</f>
        <v/>
      </c>
      <c r="BH93" s="26" t="str">
        <f t="shared" si="24"/>
        <v/>
      </c>
      <c r="BI93" s="8" t="str">
        <f>IF($P93="More Info Required",COUNTIFS('[5]2016 Outage History'!$R:$R,BH93,'[5]2016 Outage History'!$I:$I,$C93)/$Q93,"")</f>
        <v/>
      </c>
      <c r="BJ93" s="26" t="str">
        <f t="shared" si="25"/>
        <v/>
      </c>
      <c r="BK93" s="8" t="str">
        <f>IF($P93="More Info Required",COUNTIFS('[5]2016 Outage History'!$R:$R,BJ93,'[5]2016 Outage History'!$I:$I,$C93)/$Q93,"")</f>
        <v/>
      </c>
      <c r="BL93" s="26" t="str">
        <f t="shared" si="26"/>
        <v/>
      </c>
      <c r="BM93" s="8" t="str">
        <f>IF($P93="More Info Required",COUNTIFS('[5]2016 Outage History'!$R:$R,BL93,'[5]2016 Outage History'!$I:$I,$C93)/$Q93,"")</f>
        <v/>
      </c>
      <c r="BN93" s="26" t="str">
        <f t="shared" si="27"/>
        <v/>
      </c>
      <c r="BO93" s="8" t="str">
        <f>IF($P93="More Info Required",COUNTIFS('[5]2016 Outage History'!$R:$R,BN93,'[5]2016 Outage History'!$I:$I,$C93)/$Q93,"")</f>
        <v/>
      </c>
      <c r="BP93" s="26" t="str">
        <f t="shared" si="28"/>
        <v/>
      </c>
      <c r="BQ93" s="8" t="str">
        <f>IF($P93="More Info Required",COUNTIFS('[5]2016 Outage History'!$R:$R,BP93,'[5]2016 Outage History'!$I:$I,$C93)/$Q93,"")</f>
        <v/>
      </c>
      <c r="BR93" s="26" t="str">
        <f t="shared" si="29"/>
        <v/>
      </c>
      <c r="BS93" s="8" t="str">
        <f>IF($P93="More Info Required",COUNTIFS('[5]2016 Outage History'!$R:$R,BR93,'[5]2016 Outage History'!$I:$I,$C93)/$Q93,"")</f>
        <v/>
      </c>
      <c r="BT93" s="26" t="str">
        <f t="shared" si="30"/>
        <v/>
      </c>
      <c r="BU93" s="8" t="str">
        <f>IF($P93="More Info Required",COUNTIFS('[5]2016 Outage History'!$R:$R,BT93,'[5]2016 Outage History'!$I:$I,$C93)/$Q93,"")</f>
        <v/>
      </c>
      <c r="BV93" s="26" t="str">
        <f t="shared" si="31"/>
        <v/>
      </c>
      <c r="BW93" s="8" t="str">
        <f>IF($P93="More Info Required",COUNTIFS('[5]2016 Outage History'!$R:$R,BV93,'[5]2016 Outage History'!$I:$I,$C93)/$Q93,"")</f>
        <v/>
      </c>
      <c r="BX93" s="26" t="str">
        <f t="shared" si="32"/>
        <v/>
      </c>
      <c r="BY93" s="8" t="str">
        <f>IF($P93="More Info Required",COUNTIFS('[5]2016 Outage History'!$R:$R,BX93,'[5]2016 Outage History'!$I:$I,$C93)/$Q93,"")</f>
        <v/>
      </c>
      <c r="BZ93" s="26" t="str">
        <f t="shared" si="33"/>
        <v/>
      </c>
      <c r="CA93" s="8" t="str">
        <f>IF($P93="More Info Required",COUNTIFS('[5]2016 Outage History'!$R:$R,BZ93,'[5]2016 Outage History'!$I:$I,$C93)/$Q93,"")</f>
        <v/>
      </c>
      <c r="CB93" s="26" t="str">
        <f t="shared" si="34"/>
        <v/>
      </c>
      <c r="CC93" s="8" t="str">
        <f>IF($P93="More Info Required",COUNTIFS('[5]2016 Outage History'!$R:$R,CB93,'[5]2016 Outage History'!$I:$I,$C93)/$Q93,"")</f>
        <v/>
      </c>
      <c r="CD93" s="26" t="str">
        <f t="shared" si="35"/>
        <v/>
      </c>
      <c r="CE93" s="8" t="str">
        <f>IF($P93="More Info Required",COUNTIFS('[5]2016 Outage History'!$R:$R,CD93,'[5]2016 Outage History'!$I:$I,$C93)/$Q93,"")</f>
        <v/>
      </c>
      <c r="CF93" s="26" t="str">
        <f t="shared" si="36"/>
        <v/>
      </c>
      <c r="CG93" s="8" t="str">
        <f>IF($P93="More Info Required",COUNTIFS('[5]2016 Outage History'!$R:$R,CF93,'[5]2016 Outage History'!$I:$I,$C93)/$Q93,"")</f>
        <v/>
      </c>
      <c r="CH93" s="26" t="str">
        <f t="shared" si="37"/>
        <v/>
      </c>
      <c r="CI93" s="8" t="str">
        <f>IF($P93="More Info Required",COUNTIFS('[5]2016 Outage History'!$R:$R,CH93,'[5]2016 Outage History'!$I:$I,$C93)/$Q93,"")</f>
        <v/>
      </c>
      <c r="CJ93" s="26" t="str">
        <f t="shared" si="38"/>
        <v/>
      </c>
      <c r="CK93" s="8" t="str">
        <f>IF($P93="More Info Required",COUNTIFS('[5]2016 Outage History'!$R:$R,CJ93,'[5]2016 Outage History'!$I:$I,$C93)/$Q93,"")</f>
        <v/>
      </c>
    </row>
    <row r="94" spans="1:89" ht="15" x14ac:dyDescent="0.25">
      <c r="A94" s="17" t="s">
        <v>398</v>
      </c>
      <c r="B94" s="21">
        <v>4304</v>
      </c>
      <c r="C94" s="14" t="s">
        <v>484</v>
      </c>
      <c r="D94" s="17" t="s">
        <v>395</v>
      </c>
      <c r="E94" s="21">
        <v>43</v>
      </c>
      <c r="F94" s="22">
        <f>'[5]2016 Circuit Detail'!H53</f>
        <v>0</v>
      </c>
      <c r="G94" s="21"/>
      <c r="H94" s="21">
        <f>('[5]2011 Indices'!H85+'[5]2012 Indices'!H85+'[5]2013 Indices'!H85+'[5]2014 Circuit detail'!AS53+'[5]2015 Circuit Detail'!AS53)/5</f>
        <v>0.43265887691326332</v>
      </c>
      <c r="I94" s="10">
        <f>'[5]2016 Circuit Detail'!AS53</f>
        <v>0</v>
      </c>
      <c r="J94" s="17" t="str">
        <f t="shared" si="0"/>
        <v>OK</v>
      </c>
      <c r="K94" s="17">
        <v>4.87</v>
      </c>
      <c r="L94" s="23">
        <v>2013</v>
      </c>
      <c r="M94" s="21">
        <f>('[5]2011 Indices'!I85+'[5]2012 Indices'!I85+'[5]2013 Indices'!I85+'[5]2014 Circuit detail'!AQ53+'[5]2015 Circuit Detail'!AQ53)/5</f>
        <v>40.331510643478261</v>
      </c>
      <c r="N94" s="24">
        <f>'[5]2016 Circuit Detail'!AQ53</f>
        <v>0</v>
      </c>
      <c r="O94" s="17" t="str">
        <f t="shared" si="1"/>
        <v>OK</v>
      </c>
      <c r="P94" s="8" t="str">
        <f t="shared" si="2"/>
        <v>Good</v>
      </c>
      <c r="Q94" s="25">
        <f>'[5]2016 Circuit Detail'!AJ53</f>
        <v>0</v>
      </c>
      <c r="R94" s="26" t="str">
        <f t="shared" si="3"/>
        <v/>
      </c>
      <c r="S94" s="8" t="str">
        <f>IF($P94="More Info Required",COUNTIFS('[5]2016 Outage History'!$R:$R,R94,'[5]2016 Outage History'!$I:$I,$C94)/$Q94,"")</f>
        <v/>
      </c>
      <c r="T94" s="26" t="str">
        <f t="shared" si="4"/>
        <v/>
      </c>
      <c r="U94" s="8" t="str">
        <f>IF($P94="More Info Required",COUNTIFS('[5]2016 Outage History'!$R:$R,T94,'[5]2016 Outage History'!$I:$I,$C94)/$Q94,"")</f>
        <v/>
      </c>
      <c r="V94" s="26" t="str">
        <f t="shared" si="5"/>
        <v/>
      </c>
      <c r="W94" s="8" t="str">
        <f>IF($P94="More Info Required",COUNTIFS('[5]2016 Outage History'!$R:$R,V94,'[5]2016 Outage History'!$I:$I,$C94)/$Q94,"")</f>
        <v/>
      </c>
      <c r="X94" s="26" t="str">
        <f t="shared" si="6"/>
        <v/>
      </c>
      <c r="Y94" s="8" t="str">
        <f>IF($P94="More Info Required",COUNTIFS('[5]2016 Outage History'!$R:$R,X94,'[5]2016 Outage History'!$I:$I,$C94)/$Q94,"")</f>
        <v/>
      </c>
      <c r="Z94" s="26" t="str">
        <f t="shared" si="7"/>
        <v/>
      </c>
      <c r="AA94" s="8" t="str">
        <f>IF($P94="More Info Required",COUNTIFS('[5]2016 Outage History'!$R:$R,Z94,'[5]2016 Outage History'!$I:$I,$C94)/$Q94,"")</f>
        <v/>
      </c>
      <c r="AB94" s="26" t="str">
        <f t="shared" si="8"/>
        <v/>
      </c>
      <c r="AC94" s="8" t="str">
        <f>IF($P94="More Info Required",COUNTIFS('[5]2016 Outage History'!$R:$R,AB94,'[5]2016 Outage History'!$I:$I,$C94)/$Q94,"")</f>
        <v/>
      </c>
      <c r="AD94" s="26" t="str">
        <f t="shared" si="9"/>
        <v/>
      </c>
      <c r="AE94" s="8" t="str">
        <f>IF($P94="More Info Required",COUNTIFS('[5]2016 Outage History'!$R:$R,AD94,'[5]2016 Outage History'!$I:$I,$C94)/$Q94,"")</f>
        <v/>
      </c>
      <c r="AF94" s="26" t="str">
        <f t="shared" si="10"/>
        <v/>
      </c>
      <c r="AG94" s="8" t="str">
        <f>IF($P94="More Info Required",COUNTIFS('[5]2016 Outage History'!$R:$R,AF94,'[5]2016 Outage History'!$I:$I,$C94)/$Q94,"")</f>
        <v/>
      </c>
      <c r="AH94" s="26" t="str">
        <f t="shared" si="11"/>
        <v/>
      </c>
      <c r="AI94" s="8" t="str">
        <f>IF($P94="More Info Required",COUNTIFS('[5]2016 Outage History'!$R:$R,AH94,'[5]2016 Outage History'!$I:$I,$C94)/$Q94,"")</f>
        <v/>
      </c>
      <c r="AJ94" s="26" t="str">
        <f t="shared" si="12"/>
        <v/>
      </c>
      <c r="AK94" s="8" t="str">
        <f>IF($P94="More Info Required",COUNTIFS('[5]2016 Outage History'!$R:$R,AJ94,'[5]2016 Outage History'!$I:$I,$C94)/$Q94,"")</f>
        <v/>
      </c>
      <c r="AL94" s="26" t="str">
        <f t="shared" si="13"/>
        <v/>
      </c>
      <c r="AM94" s="8" t="str">
        <f>IF($P94="More Info Required",COUNTIFS('[5]2016 Outage History'!$R:$R,AL94,'[5]2016 Outage History'!$I:$I,$C94)/$Q94,"")</f>
        <v/>
      </c>
      <c r="AN94" s="26" t="str">
        <f t="shared" si="14"/>
        <v/>
      </c>
      <c r="AO94" s="8" t="str">
        <f>IF($P94="More Info Required",COUNTIFS('[5]2016 Outage History'!$R:$R,AN94,'[5]2016 Outage History'!$I:$I,$C94)/$Q94,"")</f>
        <v/>
      </c>
      <c r="AP94" s="26" t="str">
        <f t="shared" si="15"/>
        <v/>
      </c>
      <c r="AQ94" s="8" t="str">
        <f>IF($P94="More Info Required",COUNTIFS('[5]2016 Outage History'!$R:$R,AP94,'[5]2016 Outage History'!$I:$I,$C94)/$Q94,"")</f>
        <v/>
      </c>
      <c r="AR94" s="26" t="str">
        <f t="shared" si="16"/>
        <v/>
      </c>
      <c r="AS94" s="8" t="str">
        <f>IF($P94="More Info Required",COUNTIFS('[5]2016 Outage History'!$R:$R,AR94,'[5]2016 Outage History'!$I:$I,$C94)/$Q94,"")</f>
        <v/>
      </c>
      <c r="AT94" s="26" t="str">
        <f t="shared" si="17"/>
        <v/>
      </c>
      <c r="AU94" s="8" t="str">
        <f>IF($P94="More Info Required",COUNTIFS('[5]2016 Outage History'!$R:$R,AT94,'[5]2016 Outage History'!$I:$I,$C94)/$Q94,"")</f>
        <v/>
      </c>
      <c r="AV94" s="26" t="str">
        <f t="shared" si="18"/>
        <v/>
      </c>
      <c r="AW94" s="8" t="str">
        <f>IF($P94="More Info Required",COUNTIFS('[5]2016 Outage History'!$R:$R,AV94,'[5]2016 Outage History'!$I:$I,$C94)/$Q94,"")</f>
        <v/>
      </c>
      <c r="AX94" s="26" t="str">
        <f t="shared" si="19"/>
        <v/>
      </c>
      <c r="AY94" s="8" t="str">
        <f>IF($P94="More Info Required",COUNTIFS('[5]2016 Outage History'!$R:$R,AX94,'[5]2016 Outage History'!$I:$I,$C94)/$Q94,"")</f>
        <v/>
      </c>
      <c r="AZ94" s="26" t="str">
        <f t="shared" si="20"/>
        <v/>
      </c>
      <c r="BA94" s="8" t="str">
        <f>IF($P94="More Info Required",COUNTIFS('[5]2016 Outage History'!$R:$R,AZ94,'[5]2016 Outage History'!$I:$I,$C94)/$Q94,"")</f>
        <v/>
      </c>
      <c r="BB94" s="26" t="str">
        <f t="shared" si="21"/>
        <v/>
      </c>
      <c r="BC94" s="8" t="str">
        <f>IF($P94="More Info Required",COUNTIFS('[5]2016 Outage History'!$R:$R,BB94,'[5]2016 Outage History'!$I:$I,$C94)/$Q94,"")</f>
        <v/>
      </c>
      <c r="BD94" s="26" t="str">
        <f t="shared" si="22"/>
        <v/>
      </c>
      <c r="BE94" s="8" t="str">
        <f>IF($P94="More Info Required",COUNTIFS('[5]2016 Outage History'!$R:$R,BD94,'[5]2016 Outage History'!$I:$I,$C94)/$Q94,"")</f>
        <v/>
      </c>
      <c r="BF94" s="26" t="str">
        <f t="shared" si="23"/>
        <v/>
      </c>
      <c r="BG94" s="8" t="str">
        <f>IF($P94="More Info Required",COUNTIFS('[5]2016 Outage History'!$R:$R,BF94,'[5]2016 Outage History'!$I:$I,$C94)/$Q94,"")</f>
        <v/>
      </c>
      <c r="BH94" s="26" t="str">
        <f t="shared" si="24"/>
        <v/>
      </c>
      <c r="BI94" s="8" t="str">
        <f>IF($P94="More Info Required",COUNTIFS('[5]2016 Outage History'!$R:$R,BH94,'[5]2016 Outage History'!$I:$I,$C94)/$Q94,"")</f>
        <v/>
      </c>
      <c r="BJ94" s="26" t="str">
        <f t="shared" si="25"/>
        <v/>
      </c>
      <c r="BK94" s="8" t="str">
        <f>IF($P94="More Info Required",COUNTIFS('[5]2016 Outage History'!$R:$R,BJ94,'[5]2016 Outage History'!$I:$I,$C94)/$Q94,"")</f>
        <v/>
      </c>
      <c r="BL94" s="26" t="str">
        <f t="shared" si="26"/>
        <v/>
      </c>
      <c r="BM94" s="8" t="str">
        <f>IF($P94="More Info Required",COUNTIFS('[5]2016 Outage History'!$R:$R,BL94,'[5]2016 Outage History'!$I:$I,$C94)/$Q94,"")</f>
        <v/>
      </c>
      <c r="BN94" s="26" t="str">
        <f t="shared" si="27"/>
        <v/>
      </c>
      <c r="BO94" s="8" t="str">
        <f>IF($P94="More Info Required",COUNTIFS('[5]2016 Outage History'!$R:$R,BN94,'[5]2016 Outage History'!$I:$I,$C94)/$Q94,"")</f>
        <v/>
      </c>
      <c r="BP94" s="26" t="str">
        <f t="shared" si="28"/>
        <v/>
      </c>
      <c r="BQ94" s="8" t="str">
        <f>IF($P94="More Info Required",COUNTIFS('[5]2016 Outage History'!$R:$R,BP94,'[5]2016 Outage History'!$I:$I,$C94)/$Q94,"")</f>
        <v/>
      </c>
      <c r="BR94" s="26" t="str">
        <f t="shared" si="29"/>
        <v/>
      </c>
      <c r="BS94" s="8" t="str">
        <f>IF($P94="More Info Required",COUNTIFS('[5]2016 Outage History'!$R:$R,BR94,'[5]2016 Outage History'!$I:$I,$C94)/$Q94,"")</f>
        <v/>
      </c>
      <c r="BT94" s="26" t="str">
        <f t="shared" si="30"/>
        <v/>
      </c>
      <c r="BU94" s="8" t="str">
        <f>IF($P94="More Info Required",COUNTIFS('[5]2016 Outage History'!$R:$R,BT94,'[5]2016 Outage History'!$I:$I,$C94)/$Q94,"")</f>
        <v/>
      </c>
      <c r="BV94" s="26" t="str">
        <f t="shared" si="31"/>
        <v/>
      </c>
      <c r="BW94" s="8" t="str">
        <f>IF($P94="More Info Required",COUNTIFS('[5]2016 Outage History'!$R:$R,BV94,'[5]2016 Outage History'!$I:$I,$C94)/$Q94,"")</f>
        <v/>
      </c>
      <c r="BX94" s="26" t="str">
        <f t="shared" si="32"/>
        <v/>
      </c>
      <c r="BY94" s="8" t="str">
        <f>IF($P94="More Info Required",COUNTIFS('[5]2016 Outage History'!$R:$R,BX94,'[5]2016 Outage History'!$I:$I,$C94)/$Q94,"")</f>
        <v/>
      </c>
      <c r="BZ94" s="26" t="str">
        <f t="shared" si="33"/>
        <v/>
      </c>
      <c r="CA94" s="8" t="str">
        <f>IF($P94="More Info Required",COUNTIFS('[5]2016 Outage History'!$R:$R,BZ94,'[5]2016 Outage History'!$I:$I,$C94)/$Q94,"")</f>
        <v/>
      </c>
      <c r="CB94" s="26" t="str">
        <f t="shared" si="34"/>
        <v/>
      </c>
      <c r="CC94" s="8" t="str">
        <f>IF($P94="More Info Required",COUNTIFS('[5]2016 Outage History'!$R:$R,CB94,'[5]2016 Outage History'!$I:$I,$C94)/$Q94,"")</f>
        <v/>
      </c>
      <c r="CD94" s="26" t="str">
        <f t="shared" si="35"/>
        <v/>
      </c>
      <c r="CE94" s="8" t="str">
        <f>IF($P94="More Info Required",COUNTIFS('[5]2016 Outage History'!$R:$R,CD94,'[5]2016 Outage History'!$I:$I,$C94)/$Q94,"")</f>
        <v/>
      </c>
      <c r="CF94" s="26" t="str">
        <f t="shared" si="36"/>
        <v/>
      </c>
      <c r="CG94" s="8" t="str">
        <f>IF($P94="More Info Required",COUNTIFS('[5]2016 Outage History'!$R:$R,CF94,'[5]2016 Outage History'!$I:$I,$C94)/$Q94,"")</f>
        <v/>
      </c>
      <c r="CH94" s="26" t="str">
        <f t="shared" si="37"/>
        <v/>
      </c>
      <c r="CI94" s="8" t="str">
        <f>IF($P94="More Info Required",COUNTIFS('[5]2016 Outage History'!$R:$R,CH94,'[5]2016 Outage History'!$I:$I,$C94)/$Q94,"")</f>
        <v/>
      </c>
      <c r="CJ94" s="26" t="str">
        <f t="shared" si="38"/>
        <v/>
      </c>
      <c r="CK94" s="8" t="str">
        <f>IF($P94="More Info Required",COUNTIFS('[5]2016 Outage History'!$R:$R,CJ94,'[5]2016 Outage History'!$I:$I,$C94)/$Q94,"")</f>
        <v/>
      </c>
    </row>
    <row r="95" spans="1:89" ht="15" x14ac:dyDescent="0.25">
      <c r="A95" s="17" t="s">
        <v>261</v>
      </c>
      <c r="B95" s="21">
        <v>4502</v>
      </c>
      <c r="C95" s="14" t="s">
        <v>485</v>
      </c>
      <c r="D95" s="17" t="s">
        <v>399</v>
      </c>
      <c r="E95" s="21">
        <v>45</v>
      </c>
      <c r="F95" s="22">
        <f>'[5]2016 Circuit Detail'!H54</f>
        <v>0</v>
      </c>
      <c r="G95" s="21"/>
      <c r="H95" s="21">
        <f>('[5]2011 Indices'!H86+'[5]2012 Indices'!H86+'[5]2013 Indices'!H86+'[5]2014 Circuit detail'!AS54+'[5]2015 Circuit Detail'!AS54)/5</f>
        <v>0.2</v>
      </c>
      <c r="I95" s="10">
        <f>'[5]2016 Circuit Detail'!AS54</f>
        <v>0</v>
      </c>
      <c r="J95" s="17" t="str">
        <f t="shared" si="0"/>
        <v>OK</v>
      </c>
      <c r="K95" s="17">
        <v>2.39</v>
      </c>
      <c r="L95" s="27"/>
      <c r="M95" s="21">
        <f>('[5]2011 Indices'!I86+'[5]2012 Indices'!I86+'[5]2013 Indices'!I86+'[5]2014 Circuit detail'!AQ54+'[5]2015 Circuit Detail'!AQ54)/5</f>
        <v>25.4</v>
      </c>
      <c r="N95" s="24">
        <f>'[5]2016 Circuit Detail'!AQ54</f>
        <v>0</v>
      </c>
      <c r="O95" s="17" t="str">
        <f t="shared" si="1"/>
        <v>OK</v>
      </c>
      <c r="P95" s="8" t="str">
        <f t="shared" si="2"/>
        <v>Good</v>
      </c>
      <c r="Q95" s="25">
        <f>'[5]2016 Circuit Detail'!AJ54</f>
        <v>0</v>
      </c>
      <c r="R95" s="26" t="str">
        <f t="shared" si="3"/>
        <v/>
      </c>
      <c r="S95" s="8" t="str">
        <f>IF($P95="More Info Required",COUNTIFS('[5]2016 Outage History'!$R:$R,R95,'[5]2016 Outage History'!$I:$I,$C95)/$Q95,"")</f>
        <v/>
      </c>
      <c r="T95" s="26" t="str">
        <f t="shared" si="4"/>
        <v/>
      </c>
      <c r="U95" s="8" t="str">
        <f>IF($P95="More Info Required",COUNTIFS('[5]2016 Outage History'!$R:$R,T95,'[5]2016 Outage History'!$I:$I,$C95)/$Q95,"")</f>
        <v/>
      </c>
      <c r="V95" s="26" t="str">
        <f t="shared" si="5"/>
        <v/>
      </c>
      <c r="W95" s="8" t="str">
        <f>IF($P95="More Info Required",COUNTIFS('[5]2016 Outage History'!$R:$R,V95,'[5]2016 Outage History'!$I:$I,$C95)/$Q95,"")</f>
        <v/>
      </c>
      <c r="X95" s="26" t="str">
        <f t="shared" si="6"/>
        <v/>
      </c>
      <c r="Y95" s="8" t="str">
        <f>IF($P95="More Info Required",COUNTIFS('[5]2016 Outage History'!$R:$R,X95,'[5]2016 Outage History'!$I:$I,$C95)/$Q95,"")</f>
        <v/>
      </c>
      <c r="Z95" s="26" t="str">
        <f t="shared" si="7"/>
        <v/>
      </c>
      <c r="AA95" s="8" t="str">
        <f>IF($P95="More Info Required",COUNTIFS('[5]2016 Outage History'!$R:$R,Z95,'[5]2016 Outage History'!$I:$I,$C95)/$Q95,"")</f>
        <v/>
      </c>
      <c r="AB95" s="26" t="str">
        <f t="shared" si="8"/>
        <v/>
      </c>
      <c r="AC95" s="8" t="str">
        <f>IF($P95="More Info Required",COUNTIFS('[5]2016 Outage History'!$R:$R,AB95,'[5]2016 Outage History'!$I:$I,$C95)/$Q95,"")</f>
        <v/>
      </c>
      <c r="AD95" s="26" t="str">
        <f t="shared" si="9"/>
        <v/>
      </c>
      <c r="AE95" s="8" t="str">
        <f>IF($P95="More Info Required",COUNTIFS('[5]2016 Outage History'!$R:$R,AD95,'[5]2016 Outage History'!$I:$I,$C95)/$Q95,"")</f>
        <v/>
      </c>
      <c r="AF95" s="26" t="str">
        <f t="shared" si="10"/>
        <v/>
      </c>
      <c r="AG95" s="8" t="str">
        <f>IF($P95="More Info Required",COUNTIFS('[5]2016 Outage History'!$R:$R,AF95,'[5]2016 Outage History'!$I:$I,$C95)/$Q95,"")</f>
        <v/>
      </c>
      <c r="AH95" s="26" t="str">
        <f t="shared" si="11"/>
        <v/>
      </c>
      <c r="AI95" s="8" t="str">
        <f>IF($P95="More Info Required",COUNTIFS('[5]2016 Outage History'!$R:$R,AH95,'[5]2016 Outage History'!$I:$I,$C95)/$Q95,"")</f>
        <v/>
      </c>
      <c r="AJ95" s="26" t="str">
        <f t="shared" si="12"/>
        <v/>
      </c>
      <c r="AK95" s="8" t="str">
        <f>IF($P95="More Info Required",COUNTIFS('[5]2016 Outage History'!$R:$R,AJ95,'[5]2016 Outage History'!$I:$I,$C95)/$Q95,"")</f>
        <v/>
      </c>
      <c r="AL95" s="26" t="str">
        <f t="shared" si="13"/>
        <v/>
      </c>
      <c r="AM95" s="8" t="str">
        <f>IF($P95="More Info Required",COUNTIFS('[5]2016 Outage History'!$R:$R,AL95,'[5]2016 Outage History'!$I:$I,$C95)/$Q95,"")</f>
        <v/>
      </c>
      <c r="AN95" s="26" t="str">
        <f t="shared" si="14"/>
        <v/>
      </c>
      <c r="AO95" s="8" t="str">
        <f>IF($P95="More Info Required",COUNTIFS('[5]2016 Outage History'!$R:$R,AN95,'[5]2016 Outage History'!$I:$I,$C95)/$Q95,"")</f>
        <v/>
      </c>
      <c r="AP95" s="26" t="str">
        <f t="shared" si="15"/>
        <v/>
      </c>
      <c r="AQ95" s="8" t="str">
        <f>IF($P95="More Info Required",COUNTIFS('[5]2016 Outage History'!$R:$R,AP95,'[5]2016 Outage History'!$I:$I,$C95)/$Q95,"")</f>
        <v/>
      </c>
      <c r="AR95" s="26" t="str">
        <f t="shared" si="16"/>
        <v/>
      </c>
      <c r="AS95" s="8" t="str">
        <f>IF($P95="More Info Required",COUNTIFS('[5]2016 Outage History'!$R:$R,AR95,'[5]2016 Outage History'!$I:$I,$C95)/$Q95,"")</f>
        <v/>
      </c>
      <c r="AT95" s="26" t="str">
        <f t="shared" si="17"/>
        <v/>
      </c>
      <c r="AU95" s="8" t="str">
        <f>IF($P95="More Info Required",COUNTIFS('[5]2016 Outage History'!$R:$R,AT95,'[5]2016 Outage History'!$I:$I,$C95)/$Q95,"")</f>
        <v/>
      </c>
      <c r="AV95" s="26" t="str">
        <f t="shared" si="18"/>
        <v/>
      </c>
      <c r="AW95" s="8" t="str">
        <f>IF($P95="More Info Required",COUNTIFS('[5]2016 Outage History'!$R:$R,AV95,'[5]2016 Outage History'!$I:$I,$C95)/$Q95,"")</f>
        <v/>
      </c>
      <c r="AX95" s="26" t="str">
        <f t="shared" si="19"/>
        <v/>
      </c>
      <c r="AY95" s="8" t="str">
        <f>IF($P95="More Info Required",COUNTIFS('[5]2016 Outage History'!$R:$R,AX95,'[5]2016 Outage History'!$I:$I,$C95)/$Q95,"")</f>
        <v/>
      </c>
      <c r="AZ95" s="26" t="str">
        <f t="shared" si="20"/>
        <v/>
      </c>
      <c r="BA95" s="8" t="str">
        <f>IF($P95="More Info Required",COUNTIFS('[5]2016 Outage History'!$R:$R,AZ95,'[5]2016 Outage History'!$I:$I,$C95)/$Q95,"")</f>
        <v/>
      </c>
      <c r="BB95" s="26" t="str">
        <f t="shared" si="21"/>
        <v/>
      </c>
      <c r="BC95" s="8" t="str">
        <f>IF($P95="More Info Required",COUNTIFS('[5]2016 Outage History'!$R:$R,BB95,'[5]2016 Outage History'!$I:$I,$C95)/$Q95,"")</f>
        <v/>
      </c>
      <c r="BD95" s="26" t="str">
        <f t="shared" si="22"/>
        <v/>
      </c>
      <c r="BE95" s="8" t="str">
        <f>IF($P95="More Info Required",COUNTIFS('[5]2016 Outage History'!$R:$R,BD95,'[5]2016 Outage History'!$I:$I,$C95)/$Q95,"")</f>
        <v/>
      </c>
      <c r="BF95" s="26" t="str">
        <f t="shared" si="23"/>
        <v/>
      </c>
      <c r="BG95" s="8" t="str">
        <f>IF($P95="More Info Required",COUNTIFS('[5]2016 Outage History'!$R:$R,BF95,'[5]2016 Outage History'!$I:$I,$C95)/$Q95,"")</f>
        <v/>
      </c>
      <c r="BH95" s="26" t="str">
        <f t="shared" si="24"/>
        <v/>
      </c>
      <c r="BI95" s="8" t="str">
        <f>IF($P95="More Info Required",COUNTIFS('[5]2016 Outage History'!$R:$R,BH95,'[5]2016 Outage History'!$I:$I,$C95)/$Q95,"")</f>
        <v/>
      </c>
      <c r="BJ95" s="26" t="str">
        <f t="shared" si="25"/>
        <v/>
      </c>
      <c r="BK95" s="8" t="str">
        <f>IF($P95="More Info Required",COUNTIFS('[5]2016 Outage History'!$R:$R,BJ95,'[5]2016 Outage History'!$I:$I,$C95)/$Q95,"")</f>
        <v/>
      </c>
      <c r="BL95" s="26" t="str">
        <f t="shared" si="26"/>
        <v/>
      </c>
      <c r="BM95" s="8" t="str">
        <f>IF($P95="More Info Required",COUNTIFS('[5]2016 Outage History'!$R:$R,BL95,'[5]2016 Outage History'!$I:$I,$C95)/$Q95,"")</f>
        <v/>
      </c>
      <c r="BN95" s="26" t="str">
        <f t="shared" si="27"/>
        <v/>
      </c>
      <c r="BO95" s="8" t="str">
        <f>IF($P95="More Info Required",COUNTIFS('[5]2016 Outage History'!$R:$R,BN95,'[5]2016 Outage History'!$I:$I,$C95)/$Q95,"")</f>
        <v/>
      </c>
      <c r="BP95" s="26" t="str">
        <f t="shared" si="28"/>
        <v/>
      </c>
      <c r="BQ95" s="8" t="str">
        <f>IF($P95="More Info Required",COUNTIFS('[5]2016 Outage History'!$R:$R,BP95,'[5]2016 Outage History'!$I:$I,$C95)/$Q95,"")</f>
        <v/>
      </c>
      <c r="BR95" s="26" t="str">
        <f t="shared" si="29"/>
        <v/>
      </c>
      <c r="BS95" s="8" t="str">
        <f>IF($P95="More Info Required",COUNTIFS('[5]2016 Outage History'!$R:$R,BR95,'[5]2016 Outage History'!$I:$I,$C95)/$Q95,"")</f>
        <v/>
      </c>
      <c r="BT95" s="26" t="str">
        <f t="shared" si="30"/>
        <v/>
      </c>
      <c r="BU95" s="8" t="str">
        <f>IF($P95="More Info Required",COUNTIFS('[5]2016 Outage History'!$R:$R,BT95,'[5]2016 Outage History'!$I:$I,$C95)/$Q95,"")</f>
        <v/>
      </c>
      <c r="BV95" s="26" t="str">
        <f t="shared" si="31"/>
        <v/>
      </c>
      <c r="BW95" s="8" t="str">
        <f>IF($P95="More Info Required",COUNTIFS('[5]2016 Outage History'!$R:$R,BV95,'[5]2016 Outage History'!$I:$I,$C95)/$Q95,"")</f>
        <v/>
      </c>
      <c r="BX95" s="26" t="str">
        <f t="shared" si="32"/>
        <v/>
      </c>
      <c r="BY95" s="8" t="str">
        <f>IF($P95="More Info Required",COUNTIFS('[5]2016 Outage History'!$R:$R,BX95,'[5]2016 Outage History'!$I:$I,$C95)/$Q95,"")</f>
        <v/>
      </c>
      <c r="BZ95" s="26" t="str">
        <f t="shared" si="33"/>
        <v/>
      </c>
      <c r="CA95" s="8" t="str">
        <f>IF($P95="More Info Required",COUNTIFS('[5]2016 Outage History'!$R:$R,BZ95,'[5]2016 Outage History'!$I:$I,$C95)/$Q95,"")</f>
        <v/>
      </c>
      <c r="CB95" s="26" t="str">
        <f t="shared" si="34"/>
        <v/>
      </c>
      <c r="CC95" s="8" t="str">
        <f>IF($P95="More Info Required",COUNTIFS('[5]2016 Outage History'!$R:$R,CB95,'[5]2016 Outage History'!$I:$I,$C95)/$Q95,"")</f>
        <v/>
      </c>
      <c r="CD95" s="26" t="str">
        <f t="shared" si="35"/>
        <v/>
      </c>
      <c r="CE95" s="8" t="str">
        <f>IF($P95="More Info Required",COUNTIFS('[5]2016 Outage History'!$R:$R,CD95,'[5]2016 Outage History'!$I:$I,$C95)/$Q95,"")</f>
        <v/>
      </c>
      <c r="CF95" s="26" t="str">
        <f t="shared" si="36"/>
        <v/>
      </c>
      <c r="CG95" s="8" t="str">
        <f>IF($P95="More Info Required",COUNTIFS('[5]2016 Outage History'!$R:$R,CF95,'[5]2016 Outage History'!$I:$I,$C95)/$Q95,"")</f>
        <v/>
      </c>
      <c r="CH95" s="26" t="str">
        <f t="shared" si="37"/>
        <v/>
      </c>
      <c r="CI95" s="8" t="str">
        <f>IF($P95="More Info Required",COUNTIFS('[5]2016 Outage History'!$R:$R,CH95,'[5]2016 Outage History'!$I:$I,$C95)/$Q95,"")</f>
        <v/>
      </c>
      <c r="CJ95" s="26" t="str">
        <f t="shared" si="38"/>
        <v/>
      </c>
      <c r="CK95" s="8" t="str">
        <f>IF($P95="More Info Required",COUNTIFS('[5]2016 Outage History'!$R:$R,CJ95,'[5]2016 Outage History'!$I:$I,$C95)/$Q95,"")</f>
        <v/>
      </c>
    </row>
    <row r="96" spans="1:89" ht="15" x14ac:dyDescent="0.25">
      <c r="A96" s="17" t="s">
        <v>400</v>
      </c>
      <c r="B96" s="21">
        <v>4503</v>
      </c>
      <c r="C96" s="14" t="s">
        <v>486</v>
      </c>
      <c r="D96" s="17" t="s">
        <v>399</v>
      </c>
      <c r="E96" s="21">
        <v>45</v>
      </c>
      <c r="F96" s="22">
        <f>'[5]2016 Circuit Detail'!H55</f>
        <v>0</v>
      </c>
      <c r="G96" s="21"/>
      <c r="H96" s="21">
        <f>('[5]2011 Indices'!H87+'[5]2012 Indices'!H87+'[5]2013 Indices'!H87+'[5]2014 Circuit detail'!AS55+'[5]2015 Circuit Detail'!AS55)/5</f>
        <v>0.2</v>
      </c>
      <c r="I96" s="10">
        <f>'[5]2016 Circuit Detail'!AS55</f>
        <v>0</v>
      </c>
      <c r="J96" s="17" t="str">
        <f t="shared" si="0"/>
        <v>OK</v>
      </c>
      <c r="K96" s="17">
        <v>1.2729999999999999</v>
      </c>
      <c r="L96" s="27"/>
      <c r="M96" s="21">
        <f>('[5]2011 Indices'!I87+'[5]2012 Indices'!I87+'[5]2013 Indices'!I87+'[5]2014 Circuit detail'!AQ55+'[5]2015 Circuit Detail'!AQ55)/5</f>
        <v>30.9</v>
      </c>
      <c r="N96" s="24">
        <f>'[5]2016 Circuit Detail'!AQ55</f>
        <v>0</v>
      </c>
      <c r="O96" s="17" t="str">
        <f t="shared" si="1"/>
        <v>OK</v>
      </c>
      <c r="P96" s="8" t="str">
        <f t="shared" si="2"/>
        <v>Good</v>
      </c>
      <c r="Q96" s="25">
        <f>'[5]2016 Circuit Detail'!AJ55</f>
        <v>0</v>
      </c>
      <c r="R96" s="26" t="str">
        <f t="shared" si="3"/>
        <v/>
      </c>
      <c r="S96" s="8" t="str">
        <f>IF($P96="More Info Required",COUNTIFS('[5]2016 Outage History'!$R:$R,R96,'[5]2016 Outage History'!$I:$I,$C96)/$Q96,"")</f>
        <v/>
      </c>
      <c r="T96" s="26" t="str">
        <f t="shared" si="4"/>
        <v/>
      </c>
      <c r="U96" s="8" t="str">
        <f>IF($P96="More Info Required",COUNTIFS('[5]2016 Outage History'!$R:$R,T96,'[5]2016 Outage History'!$I:$I,$C96)/$Q96,"")</f>
        <v/>
      </c>
      <c r="V96" s="26" t="str">
        <f t="shared" si="5"/>
        <v/>
      </c>
      <c r="W96" s="8" t="str">
        <f>IF($P96="More Info Required",COUNTIFS('[5]2016 Outage History'!$R:$R,V96,'[5]2016 Outage History'!$I:$I,$C96)/$Q96,"")</f>
        <v/>
      </c>
      <c r="X96" s="26" t="str">
        <f t="shared" si="6"/>
        <v/>
      </c>
      <c r="Y96" s="8" t="str">
        <f>IF($P96="More Info Required",COUNTIFS('[5]2016 Outage History'!$R:$R,X96,'[5]2016 Outage History'!$I:$I,$C96)/$Q96,"")</f>
        <v/>
      </c>
      <c r="Z96" s="26" t="str">
        <f t="shared" si="7"/>
        <v/>
      </c>
      <c r="AA96" s="8" t="str">
        <f>IF($P96="More Info Required",COUNTIFS('[5]2016 Outage History'!$R:$R,Z96,'[5]2016 Outage History'!$I:$I,$C96)/$Q96,"")</f>
        <v/>
      </c>
      <c r="AB96" s="26" t="str">
        <f t="shared" si="8"/>
        <v/>
      </c>
      <c r="AC96" s="8" t="str">
        <f>IF($P96="More Info Required",COUNTIFS('[5]2016 Outage History'!$R:$R,AB96,'[5]2016 Outage History'!$I:$I,$C96)/$Q96,"")</f>
        <v/>
      </c>
      <c r="AD96" s="26" t="str">
        <f t="shared" si="9"/>
        <v/>
      </c>
      <c r="AE96" s="8" t="str">
        <f>IF($P96="More Info Required",COUNTIFS('[5]2016 Outage History'!$R:$R,AD96,'[5]2016 Outage History'!$I:$I,$C96)/$Q96,"")</f>
        <v/>
      </c>
      <c r="AF96" s="26" t="str">
        <f t="shared" si="10"/>
        <v/>
      </c>
      <c r="AG96" s="8" t="str">
        <f>IF($P96="More Info Required",COUNTIFS('[5]2016 Outage History'!$R:$R,AF96,'[5]2016 Outage History'!$I:$I,$C96)/$Q96,"")</f>
        <v/>
      </c>
      <c r="AH96" s="26" t="str">
        <f t="shared" si="11"/>
        <v/>
      </c>
      <c r="AI96" s="8" t="str">
        <f>IF($P96="More Info Required",COUNTIFS('[5]2016 Outage History'!$R:$R,AH96,'[5]2016 Outage History'!$I:$I,$C96)/$Q96,"")</f>
        <v/>
      </c>
      <c r="AJ96" s="26" t="str">
        <f t="shared" si="12"/>
        <v/>
      </c>
      <c r="AK96" s="8" t="str">
        <f>IF($P96="More Info Required",COUNTIFS('[5]2016 Outage History'!$R:$R,AJ96,'[5]2016 Outage History'!$I:$I,$C96)/$Q96,"")</f>
        <v/>
      </c>
      <c r="AL96" s="26" t="str">
        <f t="shared" si="13"/>
        <v/>
      </c>
      <c r="AM96" s="8" t="str">
        <f>IF($P96="More Info Required",COUNTIFS('[5]2016 Outage History'!$R:$R,AL96,'[5]2016 Outage History'!$I:$I,$C96)/$Q96,"")</f>
        <v/>
      </c>
      <c r="AN96" s="26" t="str">
        <f t="shared" si="14"/>
        <v/>
      </c>
      <c r="AO96" s="8" t="str">
        <f>IF($P96="More Info Required",COUNTIFS('[5]2016 Outage History'!$R:$R,AN96,'[5]2016 Outage History'!$I:$I,$C96)/$Q96,"")</f>
        <v/>
      </c>
      <c r="AP96" s="26" t="str">
        <f t="shared" si="15"/>
        <v/>
      </c>
      <c r="AQ96" s="8" t="str">
        <f>IF($P96="More Info Required",COUNTIFS('[5]2016 Outage History'!$R:$R,AP96,'[5]2016 Outage History'!$I:$I,$C96)/$Q96,"")</f>
        <v/>
      </c>
      <c r="AR96" s="26" t="str">
        <f t="shared" si="16"/>
        <v/>
      </c>
      <c r="AS96" s="8" t="str">
        <f>IF($P96="More Info Required",COUNTIFS('[5]2016 Outage History'!$R:$R,AR96,'[5]2016 Outage History'!$I:$I,$C96)/$Q96,"")</f>
        <v/>
      </c>
      <c r="AT96" s="26" t="str">
        <f t="shared" si="17"/>
        <v/>
      </c>
      <c r="AU96" s="8" t="str">
        <f>IF($P96="More Info Required",COUNTIFS('[5]2016 Outage History'!$R:$R,AT96,'[5]2016 Outage History'!$I:$I,$C96)/$Q96,"")</f>
        <v/>
      </c>
      <c r="AV96" s="26" t="str">
        <f t="shared" si="18"/>
        <v/>
      </c>
      <c r="AW96" s="8" t="str">
        <f>IF($P96="More Info Required",COUNTIFS('[5]2016 Outage History'!$R:$R,AV96,'[5]2016 Outage History'!$I:$I,$C96)/$Q96,"")</f>
        <v/>
      </c>
      <c r="AX96" s="26" t="str">
        <f t="shared" si="19"/>
        <v/>
      </c>
      <c r="AY96" s="8" t="str">
        <f>IF($P96="More Info Required",COUNTIFS('[5]2016 Outage History'!$R:$R,AX96,'[5]2016 Outage History'!$I:$I,$C96)/$Q96,"")</f>
        <v/>
      </c>
      <c r="AZ96" s="26" t="str">
        <f t="shared" si="20"/>
        <v/>
      </c>
      <c r="BA96" s="8" t="str">
        <f>IF($P96="More Info Required",COUNTIFS('[5]2016 Outage History'!$R:$R,AZ96,'[5]2016 Outage History'!$I:$I,$C96)/$Q96,"")</f>
        <v/>
      </c>
      <c r="BB96" s="26" t="str">
        <f t="shared" si="21"/>
        <v/>
      </c>
      <c r="BC96" s="8" t="str">
        <f>IF($P96="More Info Required",COUNTIFS('[5]2016 Outage History'!$R:$R,BB96,'[5]2016 Outage History'!$I:$I,$C96)/$Q96,"")</f>
        <v/>
      </c>
      <c r="BD96" s="26" t="str">
        <f t="shared" si="22"/>
        <v/>
      </c>
      <c r="BE96" s="8" t="str">
        <f>IF($P96="More Info Required",COUNTIFS('[5]2016 Outage History'!$R:$R,BD96,'[5]2016 Outage History'!$I:$I,$C96)/$Q96,"")</f>
        <v/>
      </c>
      <c r="BF96" s="26" t="str">
        <f t="shared" si="23"/>
        <v/>
      </c>
      <c r="BG96" s="8" t="str">
        <f>IF($P96="More Info Required",COUNTIFS('[5]2016 Outage History'!$R:$R,BF96,'[5]2016 Outage History'!$I:$I,$C96)/$Q96,"")</f>
        <v/>
      </c>
      <c r="BH96" s="26" t="str">
        <f t="shared" si="24"/>
        <v/>
      </c>
      <c r="BI96" s="8" t="str">
        <f>IF($P96="More Info Required",COUNTIFS('[5]2016 Outage History'!$R:$R,BH96,'[5]2016 Outage History'!$I:$I,$C96)/$Q96,"")</f>
        <v/>
      </c>
      <c r="BJ96" s="26" t="str">
        <f t="shared" si="25"/>
        <v/>
      </c>
      <c r="BK96" s="8" t="str">
        <f>IF($P96="More Info Required",COUNTIFS('[5]2016 Outage History'!$R:$R,BJ96,'[5]2016 Outage History'!$I:$I,$C96)/$Q96,"")</f>
        <v/>
      </c>
      <c r="BL96" s="26" t="str">
        <f t="shared" si="26"/>
        <v/>
      </c>
      <c r="BM96" s="8" t="str">
        <f>IF($P96="More Info Required",COUNTIFS('[5]2016 Outage History'!$R:$R,BL96,'[5]2016 Outage History'!$I:$I,$C96)/$Q96,"")</f>
        <v/>
      </c>
      <c r="BN96" s="26" t="str">
        <f t="shared" si="27"/>
        <v/>
      </c>
      <c r="BO96" s="8" t="str">
        <f>IF($P96="More Info Required",COUNTIFS('[5]2016 Outage History'!$R:$R,BN96,'[5]2016 Outage History'!$I:$I,$C96)/$Q96,"")</f>
        <v/>
      </c>
      <c r="BP96" s="26" t="str">
        <f t="shared" si="28"/>
        <v/>
      </c>
      <c r="BQ96" s="8" t="str">
        <f>IF($P96="More Info Required",COUNTIFS('[5]2016 Outage History'!$R:$R,BP96,'[5]2016 Outage History'!$I:$I,$C96)/$Q96,"")</f>
        <v/>
      </c>
      <c r="BR96" s="26" t="str">
        <f t="shared" si="29"/>
        <v/>
      </c>
      <c r="BS96" s="8" t="str">
        <f>IF($P96="More Info Required",COUNTIFS('[5]2016 Outage History'!$R:$R,BR96,'[5]2016 Outage History'!$I:$I,$C96)/$Q96,"")</f>
        <v/>
      </c>
      <c r="BT96" s="26" t="str">
        <f t="shared" si="30"/>
        <v/>
      </c>
      <c r="BU96" s="8" t="str">
        <f>IF($P96="More Info Required",COUNTIFS('[5]2016 Outage History'!$R:$R,BT96,'[5]2016 Outage History'!$I:$I,$C96)/$Q96,"")</f>
        <v/>
      </c>
      <c r="BV96" s="26" t="str">
        <f t="shared" si="31"/>
        <v/>
      </c>
      <c r="BW96" s="8" t="str">
        <f>IF($P96="More Info Required",COUNTIFS('[5]2016 Outage History'!$R:$R,BV96,'[5]2016 Outage History'!$I:$I,$C96)/$Q96,"")</f>
        <v/>
      </c>
      <c r="BX96" s="26" t="str">
        <f t="shared" si="32"/>
        <v/>
      </c>
      <c r="BY96" s="8" t="str">
        <f>IF($P96="More Info Required",COUNTIFS('[5]2016 Outage History'!$R:$R,BX96,'[5]2016 Outage History'!$I:$I,$C96)/$Q96,"")</f>
        <v/>
      </c>
      <c r="BZ96" s="26" t="str">
        <f t="shared" si="33"/>
        <v/>
      </c>
      <c r="CA96" s="8" t="str">
        <f>IF($P96="More Info Required",COUNTIFS('[5]2016 Outage History'!$R:$R,BZ96,'[5]2016 Outage History'!$I:$I,$C96)/$Q96,"")</f>
        <v/>
      </c>
      <c r="CB96" s="26" t="str">
        <f t="shared" si="34"/>
        <v/>
      </c>
      <c r="CC96" s="8" t="str">
        <f>IF($P96="More Info Required",COUNTIFS('[5]2016 Outage History'!$R:$R,CB96,'[5]2016 Outage History'!$I:$I,$C96)/$Q96,"")</f>
        <v/>
      </c>
      <c r="CD96" s="26" t="str">
        <f t="shared" si="35"/>
        <v/>
      </c>
      <c r="CE96" s="8" t="str">
        <f>IF($P96="More Info Required",COUNTIFS('[5]2016 Outage History'!$R:$R,CD96,'[5]2016 Outage History'!$I:$I,$C96)/$Q96,"")</f>
        <v/>
      </c>
      <c r="CF96" s="26" t="str">
        <f t="shared" si="36"/>
        <v/>
      </c>
      <c r="CG96" s="8" t="str">
        <f>IF($P96="More Info Required",COUNTIFS('[5]2016 Outage History'!$R:$R,CF96,'[5]2016 Outage History'!$I:$I,$C96)/$Q96,"")</f>
        <v/>
      </c>
      <c r="CH96" s="26" t="str">
        <f t="shared" si="37"/>
        <v/>
      </c>
      <c r="CI96" s="8" t="str">
        <f>IF($P96="More Info Required",COUNTIFS('[5]2016 Outage History'!$R:$R,CH96,'[5]2016 Outage History'!$I:$I,$C96)/$Q96,"")</f>
        <v/>
      </c>
      <c r="CJ96" s="26" t="str">
        <f t="shared" si="38"/>
        <v/>
      </c>
      <c r="CK96" s="8" t="str">
        <f>IF($P96="More Info Required",COUNTIFS('[5]2016 Outage History'!$R:$R,CJ96,'[5]2016 Outage History'!$I:$I,$C96)/$Q96,"")</f>
        <v/>
      </c>
    </row>
    <row r="97" spans="1:89" ht="15" x14ac:dyDescent="0.25">
      <c r="A97" s="17" t="s">
        <v>402</v>
      </c>
      <c r="B97" s="21">
        <v>4504</v>
      </c>
      <c r="C97" s="14" t="s">
        <v>487</v>
      </c>
      <c r="D97" s="17" t="s">
        <v>399</v>
      </c>
      <c r="E97" s="21">
        <v>45</v>
      </c>
      <c r="F97" s="22">
        <f>'[5]2016 Circuit Detail'!H56</f>
        <v>34.398907000000001</v>
      </c>
      <c r="G97" s="21"/>
      <c r="H97" s="21">
        <f>('[5]2011 Indices'!H88+'[5]2012 Indices'!H88+'[5]2013 Indices'!H88+'[5]2014 Circuit detail'!AS56+'[5]2015 Circuit Detail'!AS56)/5</f>
        <v>0.69280957695264911</v>
      </c>
      <c r="I97" s="10">
        <f>'[5]2016 Circuit Detail'!AS56</f>
        <v>1.0756155711575399</v>
      </c>
      <c r="J97" s="17" t="str">
        <f t="shared" si="0"/>
        <v>PSC</v>
      </c>
      <c r="K97" s="17">
        <v>7.774</v>
      </c>
      <c r="L97" s="27"/>
      <c r="M97" s="21">
        <f>('[5]2011 Indices'!I88+'[5]2012 Indices'!I88+'[5]2013 Indices'!I88+'[5]2014 Circuit detail'!AQ56+'[5]2015 Circuit Detail'!AQ56)/5</f>
        <v>95.519015266666656</v>
      </c>
      <c r="N97" s="24">
        <f>'[5]2016 Circuit Detail'!AQ56</f>
        <v>106.980143</v>
      </c>
      <c r="O97" s="17" t="str">
        <f t="shared" si="1"/>
        <v>PSC</v>
      </c>
      <c r="P97" s="8" t="str">
        <f t="shared" si="2"/>
        <v>More Info Required</v>
      </c>
      <c r="Q97" s="25">
        <f>'[5]2016 Circuit Detail'!AJ56</f>
        <v>4</v>
      </c>
      <c r="R97" s="26" t="str">
        <f t="shared" si="3"/>
        <v>000 Power Supply</v>
      </c>
      <c r="S97" s="8" t="e">
        <f>IF($P97="More Info Required",COUNTIFS('[5]2016 Outage History'!$R:$R,R97,'[5]2016 Outage History'!$I:$I,$C97)/$Q97,"")</f>
        <v>#VALUE!</v>
      </c>
      <c r="T97" s="26" t="str">
        <f t="shared" si="4"/>
        <v>100 Construction</v>
      </c>
      <c r="U97" s="8" t="e">
        <f>IF($P97="More Info Required",COUNTIFS('[5]2016 Outage History'!$R:$R,T97,'[5]2016 Outage History'!$I:$I,$C97)/$Q97,"")</f>
        <v>#VALUE!</v>
      </c>
      <c r="V97" s="26" t="str">
        <f t="shared" si="5"/>
        <v>110 Maintenance</v>
      </c>
      <c r="W97" s="8" t="e">
        <f>IF($P97="More Info Required",COUNTIFS('[5]2016 Outage History'!$R:$R,V97,'[5]2016 Outage History'!$I:$I,$C97)/$Q97,"")</f>
        <v>#VALUE!</v>
      </c>
      <c r="X97" s="26" t="str">
        <f t="shared" si="6"/>
        <v>190 Other Planned</v>
      </c>
      <c r="Y97" s="8" t="e">
        <f>IF($P97="More Info Required",COUNTIFS('[5]2016 Outage History'!$R:$R,X97,'[5]2016 Outage History'!$I:$I,$C97)/$Q97,"")</f>
        <v>#VALUE!</v>
      </c>
      <c r="Z97" s="26" t="str">
        <f t="shared" si="7"/>
        <v>300 Material or equipment fault/failure</v>
      </c>
      <c r="AA97" s="8" t="e">
        <f>IF($P97="More Info Required",COUNTIFS('[5]2016 Outage History'!$R:$R,Z97,'[5]2016 Outage History'!$I:$I,$C97)/$Q97,"")</f>
        <v>#VALUE!</v>
      </c>
      <c r="AB97" s="26" t="str">
        <f t="shared" si="8"/>
        <v>310 Installation Fault</v>
      </c>
      <c r="AC97" s="8" t="e">
        <f>IF($P97="More Info Required",COUNTIFS('[5]2016 Outage History'!$R:$R,AB97,'[5]2016 Outage History'!$I:$I,$C97)/$Q97,"")</f>
        <v>#VALUE!</v>
      </c>
      <c r="AD97" s="26" t="str">
        <f t="shared" si="9"/>
        <v>320 Conductor Sag or inadequate clearance</v>
      </c>
      <c r="AE97" s="8" t="e">
        <f>IF($P97="More Info Required",COUNTIFS('[5]2016 Outage History'!$R:$R,AD97,'[5]2016 Outage History'!$I:$I,$C97)/$Q97,"")</f>
        <v>#VALUE!</v>
      </c>
      <c r="AF97" s="26" t="str">
        <f t="shared" si="10"/>
        <v>340 Overload</v>
      </c>
      <c r="AG97" s="8" t="e">
        <f>IF($P97="More Info Required",COUNTIFS('[5]2016 Outage History'!$R:$R,AF97,'[5]2016 Outage History'!$I:$I,$C97)/$Q97,"")</f>
        <v>#VALUE!</v>
      </c>
      <c r="AH97" s="26" t="str">
        <f t="shared" si="11"/>
        <v>350 Miscoordination of protection devices</v>
      </c>
      <c r="AI97" s="8" t="e">
        <f>IF($P97="More Info Required",COUNTIFS('[5]2016 Outage History'!$R:$R,AH97,'[5]2016 Outage History'!$I:$I,$C97)/$Q97,"")</f>
        <v>#VALUE!</v>
      </c>
      <c r="AJ97" s="26" t="str">
        <f t="shared" si="12"/>
        <v>360 Other Equipment installation/design</v>
      </c>
      <c r="AK97" s="8" t="e">
        <f>IF($P97="More Info Required",COUNTIFS('[5]2016 Outage History'!$R:$R,AJ97,'[5]2016 Outage History'!$I:$I,$C97)/$Q97,"")</f>
        <v>#VALUE!</v>
      </c>
      <c r="AL97" s="26" t="str">
        <f t="shared" si="13"/>
        <v>400 Decay/Age of Material/Equipment</v>
      </c>
      <c r="AM97" s="8" t="e">
        <f>IF($P97="More Info Required",COUNTIFS('[5]2016 Outage History'!$R:$R,AL97,'[5]2016 Outage History'!$I:$I,$C97)/$Q97,"")</f>
        <v>#VALUE!</v>
      </c>
      <c r="AN97" s="26" t="str">
        <f t="shared" si="14"/>
        <v>420 Tree Growth</v>
      </c>
      <c r="AO97" s="8" t="e">
        <f>IF($P97="More Info Required",COUNTIFS('[5]2016 Outage History'!$R:$R,AN97,'[5]2016 Outage History'!$I:$I,$C97)/$Q97,"")</f>
        <v>#VALUE!</v>
      </c>
      <c r="AP97" s="26" t="str">
        <f t="shared" si="15"/>
        <v>430 Tree failure from overhang or dead tree without Ice/snow</v>
      </c>
      <c r="AQ97" s="8" t="e">
        <f>IF($P97="More Info Required",COUNTIFS('[5]2016 Outage History'!$R:$R,AP97,'[5]2016 Outage History'!$I:$I,$C97)/$Q97,"")</f>
        <v>#VALUE!</v>
      </c>
      <c r="AR97" s="26" t="str">
        <f t="shared" si="16"/>
        <v>440 Trees with Ice/snow</v>
      </c>
      <c r="AS97" s="8" t="e">
        <f>IF($P97="More Info Required",COUNTIFS('[5]2016 Outage History'!$R:$R,AR97,'[5]2016 Outage History'!$I:$I,$C97)/$Q97,"")</f>
        <v>#VALUE!</v>
      </c>
      <c r="AT97" s="26" t="str">
        <f t="shared" si="17"/>
        <v>470 Borrower Crew Cuts Tree</v>
      </c>
      <c r="AU97" s="8" t="e">
        <f>IF($P97="More Info Required",COUNTIFS('[5]2016 Outage History'!$R:$R,AT97,'[5]2016 Outage History'!$I:$I,$C97)/$Q97,"")</f>
        <v>#VALUE!</v>
      </c>
      <c r="AV97" s="26" t="str">
        <f t="shared" si="18"/>
        <v>490 Maintenance, Other</v>
      </c>
      <c r="AW97" s="8" t="e">
        <f>IF($P97="More Info Required",COUNTIFS('[5]2016 Outage History'!$R:$R,AV97,'[5]2016 Outage History'!$I:$I,$C97)/$Q97,"")</f>
        <v>#VALUE!</v>
      </c>
      <c r="AX97" s="26" t="str">
        <f t="shared" si="19"/>
        <v>500 Lightning</v>
      </c>
      <c r="AY97" s="8" t="e">
        <f>IF($P97="More Info Required",COUNTIFS('[5]2016 Outage History'!$R:$R,AX97,'[5]2016 Outage History'!$I:$I,$C97)/$Q97,"")</f>
        <v>#VALUE!</v>
      </c>
      <c r="AZ97" s="26" t="str">
        <f t="shared" si="20"/>
        <v>510 Wind, Not Trees</v>
      </c>
      <c r="BA97" s="8" t="e">
        <f>IF($P97="More Info Required",COUNTIFS('[5]2016 Outage History'!$R:$R,AZ97,'[5]2016 Outage History'!$I:$I,$C97)/$Q97,"")</f>
        <v>#VALUE!</v>
      </c>
      <c r="BB97" s="26" t="str">
        <f t="shared" si="21"/>
        <v>520 Ice, Sleet, Frost, not Trees</v>
      </c>
      <c r="BC97" s="8" t="e">
        <f>IF($P97="More Info Required",COUNTIFS('[5]2016 Outage History'!$R:$R,BB97,'[5]2016 Outage History'!$I:$I,$C97)/$Q97,"")</f>
        <v>#VALUE!</v>
      </c>
      <c r="BD97" s="26" t="str">
        <f t="shared" si="22"/>
        <v>530 Flood</v>
      </c>
      <c r="BE97" s="8" t="e">
        <f>IF($P97="More Info Required",COUNTIFS('[5]2016 Outage History'!$R:$R,BD97,'[5]2016 Outage History'!$I:$I,$C97)/$Q97,"")</f>
        <v>#VALUE!</v>
      </c>
      <c r="BF97" s="26" t="str">
        <f t="shared" si="23"/>
        <v>540 Storm</v>
      </c>
      <c r="BG97" s="8" t="e">
        <f>IF($P97="More Info Required",COUNTIFS('[5]2016 Outage History'!$R:$R,BF97,'[5]2016 Outage History'!$I:$I,$C97)/$Q97,"")</f>
        <v>#VALUE!</v>
      </c>
      <c r="BH97" s="26" t="str">
        <f t="shared" si="24"/>
        <v>590 Weather, Other</v>
      </c>
      <c r="BI97" s="8" t="e">
        <f>IF($P97="More Info Required",COUNTIFS('[5]2016 Outage History'!$R:$R,BH97,'[5]2016 Outage History'!$I:$I,$C97)/$Q97,"")</f>
        <v>#VALUE!</v>
      </c>
      <c r="BJ97" s="26" t="str">
        <f t="shared" si="25"/>
        <v>600 Animal/bird</v>
      </c>
      <c r="BK97" s="8" t="e">
        <f>IF($P97="More Info Required",COUNTIFS('[5]2016 Outage History'!$R:$R,BJ97,'[5]2016 Outage History'!$I:$I,$C97)/$Q97,"")</f>
        <v>#VALUE!</v>
      </c>
      <c r="BL97" s="26" t="str">
        <f t="shared" si="26"/>
        <v>630 Squirrel</v>
      </c>
      <c r="BM97" s="8" t="e">
        <f>IF($P97="More Info Required",COUNTIFS('[5]2016 Outage History'!$R:$R,BL97,'[5]2016 Outage History'!$I:$I,$C97)/$Q97,"")</f>
        <v>#VALUE!</v>
      </c>
      <c r="BN97" s="26" t="str">
        <f t="shared" si="27"/>
        <v>690 Animal, Other</v>
      </c>
      <c r="BO97" s="8" t="e">
        <f>IF($P97="More Info Required",COUNTIFS('[5]2016 Outage History'!$R:$R,BN97,'[5]2016 Outage History'!$I:$I,$C97)/$Q97,"")</f>
        <v>#VALUE!</v>
      </c>
      <c r="BP97" s="26" t="str">
        <f t="shared" si="28"/>
        <v>700 Customer-Caused</v>
      </c>
      <c r="BQ97" s="8" t="e">
        <f>IF($P97="More Info Required",COUNTIFS('[5]2016 Outage History'!$R:$R,BP97,'[5]2016 Outage History'!$I:$I,$C97)/$Q97,"")</f>
        <v>#VALUE!</v>
      </c>
      <c r="BR97" s="26" t="str">
        <f t="shared" si="29"/>
        <v>710 Motor Vehicle</v>
      </c>
      <c r="BS97" s="8" t="e">
        <f>IF($P97="More Info Required",COUNTIFS('[5]2016 Outage History'!$R:$R,BR97,'[5]2016 Outage History'!$I:$I,$C97)/$Q97,"")</f>
        <v>#VALUE!</v>
      </c>
      <c r="BT97" s="26" t="str">
        <f t="shared" si="30"/>
        <v>715 Farming Equipment</v>
      </c>
      <c r="BU97" s="8" t="e">
        <f>IF($P97="More Info Required",COUNTIFS('[5]2016 Outage History'!$R:$R,BT97,'[5]2016 Outage History'!$I:$I,$C97)/$Q97,"")</f>
        <v>#VALUE!</v>
      </c>
      <c r="BV97" s="26" t="str">
        <f t="shared" si="31"/>
        <v>720 Aircraft</v>
      </c>
      <c r="BW97" s="8" t="e">
        <f>IF($P97="More Info Required",COUNTIFS('[5]2016 Outage History'!$R:$R,BV97,'[5]2016 Outage History'!$I:$I,$C97)/$Q97,"")</f>
        <v>#VALUE!</v>
      </c>
      <c r="BX97" s="26" t="str">
        <f t="shared" si="32"/>
        <v>730 Fire</v>
      </c>
      <c r="BY97" s="8" t="e">
        <f>IF($P97="More Info Required",COUNTIFS('[5]2016 Outage History'!$R:$R,BX97,'[5]2016 Outage History'!$I:$I,$C97)/$Q97,"")</f>
        <v>#VALUE!</v>
      </c>
      <c r="BZ97" s="26" t="str">
        <f t="shared" si="33"/>
        <v>740 Public Cuts Tree</v>
      </c>
      <c r="CA97" s="8" t="e">
        <f>IF($P97="More Info Required",COUNTIFS('[5]2016 Outage History'!$R:$R,BZ97,'[5]2016 Outage History'!$I:$I,$C97)/$Q97,"")</f>
        <v>#VALUE!</v>
      </c>
      <c r="CB97" s="26" t="str">
        <f t="shared" si="34"/>
        <v>750 Vandalism</v>
      </c>
      <c r="CC97" s="8" t="e">
        <f>IF($P97="More Info Required",COUNTIFS('[5]2016 Outage History'!$R:$R,CB97,'[5]2016 Outage History'!$I:$I,$C97)/$Q97,"")</f>
        <v>#VALUE!</v>
      </c>
      <c r="CD97" s="26" t="str">
        <f t="shared" si="35"/>
        <v>760 Switching Error or Caused by Construction or Maintenance</v>
      </c>
      <c r="CE97" s="8" t="e">
        <f>IF($P97="More Info Required",COUNTIFS('[5]2016 Outage History'!$R:$R,CD97,'[5]2016 Outage History'!$I:$I,$C97)/$Q97,"")</f>
        <v>#VALUE!</v>
      </c>
      <c r="CF97" s="26" t="str">
        <f t="shared" si="36"/>
        <v>790 Public, Other</v>
      </c>
      <c r="CG97" s="8" t="e">
        <f>IF($P97="More Info Required",COUNTIFS('[5]2016 Outage History'!$R:$R,CF97,'[5]2016 Outage History'!$I:$I,$C97)/$Q97,"")</f>
        <v>#VALUE!</v>
      </c>
      <c r="CH97" s="26" t="str">
        <f t="shared" si="37"/>
        <v>800 Other</v>
      </c>
      <c r="CI97" s="8" t="e">
        <f>IF($P97="More Info Required",COUNTIFS('[5]2016 Outage History'!$R:$R,CH97,'[5]2016 Outage History'!$I:$I,$C97)/$Q97,"")</f>
        <v>#VALUE!</v>
      </c>
      <c r="CJ97" s="26" t="str">
        <f t="shared" si="38"/>
        <v>999 Cause Unknown</v>
      </c>
      <c r="CK97" s="8" t="e">
        <f>IF($P97="More Info Required",COUNTIFS('[5]2016 Outage History'!$R:$R,CJ97,'[5]2016 Outage History'!$I:$I,$C97)/$Q97,"")</f>
        <v>#VALUE!</v>
      </c>
    </row>
    <row r="98" spans="1:89" ht="15" x14ac:dyDescent="0.25">
      <c r="A98" s="17" t="s">
        <v>267</v>
      </c>
      <c r="B98" s="21">
        <v>4505</v>
      </c>
      <c r="C98" s="14" t="s">
        <v>488</v>
      </c>
      <c r="D98" s="17" t="s">
        <v>399</v>
      </c>
      <c r="E98" s="21">
        <v>45</v>
      </c>
      <c r="F98" s="22">
        <f>'[5]2016 Circuit Detail'!H57</f>
        <v>0</v>
      </c>
      <c r="G98" s="21"/>
      <c r="H98" s="21">
        <f>('[5]2011 Indices'!H89+'[5]2012 Indices'!H89+'[5]2013 Indices'!H89+'[5]2014 Circuit detail'!AS57+'[5]2015 Circuit Detail'!AS57)/5</f>
        <v>0.7018181818181819</v>
      </c>
      <c r="I98" s="10">
        <f>'[5]2016 Circuit Detail'!AS57</f>
        <v>0</v>
      </c>
      <c r="J98" s="17" t="str">
        <f t="shared" si="0"/>
        <v>OK</v>
      </c>
      <c r="K98" s="17">
        <v>5.0149999999999997</v>
      </c>
      <c r="L98" s="27"/>
      <c r="M98" s="21">
        <f>('[5]2011 Indices'!I89+'[5]2012 Indices'!I89+'[5]2013 Indices'!I89+'[5]2014 Circuit detail'!AQ57+'[5]2015 Circuit Detail'!AQ57)/5</f>
        <v>106.0090909090909</v>
      </c>
      <c r="N98" s="24">
        <f>'[5]2016 Circuit Detail'!AQ57</f>
        <v>0</v>
      </c>
      <c r="O98" s="17" t="str">
        <f t="shared" si="1"/>
        <v>OK</v>
      </c>
      <c r="P98" s="8" t="str">
        <f t="shared" si="2"/>
        <v>Good</v>
      </c>
      <c r="Q98" s="25">
        <f>'[5]2016 Circuit Detail'!AJ57</f>
        <v>0</v>
      </c>
      <c r="R98" s="26" t="str">
        <f t="shared" si="3"/>
        <v/>
      </c>
      <c r="S98" s="8" t="str">
        <f>IF($P98="More Info Required",COUNTIFS('[5]2016 Outage History'!$R:$R,R98,'[5]2016 Outage History'!$I:$I,$C98)/$Q98,"")</f>
        <v/>
      </c>
      <c r="T98" s="26" t="str">
        <f t="shared" si="4"/>
        <v/>
      </c>
      <c r="U98" s="8" t="str">
        <f>IF($P98="More Info Required",COUNTIFS('[5]2016 Outage History'!$R:$R,T98,'[5]2016 Outage History'!$I:$I,$C98)/$Q98,"")</f>
        <v/>
      </c>
      <c r="V98" s="26" t="str">
        <f t="shared" si="5"/>
        <v/>
      </c>
      <c r="W98" s="8" t="str">
        <f>IF($P98="More Info Required",COUNTIFS('[5]2016 Outage History'!$R:$R,V98,'[5]2016 Outage History'!$I:$I,$C98)/$Q98,"")</f>
        <v/>
      </c>
      <c r="X98" s="26" t="str">
        <f t="shared" si="6"/>
        <v/>
      </c>
      <c r="Y98" s="8" t="str">
        <f>IF($P98="More Info Required",COUNTIFS('[5]2016 Outage History'!$R:$R,X98,'[5]2016 Outage History'!$I:$I,$C98)/$Q98,"")</f>
        <v/>
      </c>
      <c r="Z98" s="26" t="str">
        <f t="shared" si="7"/>
        <v/>
      </c>
      <c r="AA98" s="8" t="str">
        <f>IF($P98="More Info Required",COUNTIFS('[5]2016 Outage History'!$R:$R,Z98,'[5]2016 Outage History'!$I:$I,$C98)/$Q98,"")</f>
        <v/>
      </c>
      <c r="AB98" s="26" t="str">
        <f t="shared" si="8"/>
        <v/>
      </c>
      <c r="AC98" s="8" t="str">
        <f>IF($P98="More Info Required",COUNTIFS('[5]2016 Outage History'!$R:$R,AB98,'[5]2016 Outage History'!$I:$I,$C98)/$Q98,"")</f>
        <v/>
      </c>
      <c r="AD98" s="26" t="str">
        <f t="shared" si="9"/>
        <v/>
      </c>
      <c r="AE98" s="8" t="str">
        <f>IF($P98="More Info Required",COUNTIFS('[5]2016 Outage History'!$R:$R,AD98,'[5]2016 Outage History'!$I:$I,$C98)/$Q98,"")</f>
        <v/>
      </c>
      <c r="AF98" s="26" t="str">
        <f t="shared" si="10"/>
        <v/>
      </c>
      <c r="AG98" s="8" t="str">
        <f>IF($P98="More Info Required",COUNTIFS('[5]2016 Outage History'!$R:$R,AF98,'[5]2016 Outage History'!$I:$I,$C98)/$Q98,"")</f>
        <v/>
      </c>
      <c r="AH98" s="26" t="str">
        <f t="shared" si="11"/>
        <v/>
      </c>
      <c r="AI98" s="8" t="str">
        <f>IF($P98="More Info Required",COUNTIFS('[5]2016 Outage History'!$R:$R,AH98,'[5]2016 Outage History'!$I:$I,$C98)/$Q98,"")</f>
        <v/>
      </c>
      <c r="AJ98" s="26" t="str">
        <f t="shared" si="12"/>
        <v/>
      </c>
      <c r="AK98" s="8" t="str">
        <f>IF($P98="More Info Required",COUNTIFS('[5]2016 Outage History'!$R:$R,AJ98,'[5]2016 Outage History'!$I:$I,$C98)/$Q98,"")</f>
        <v/>
      </c>
      <c r="AL98" s="26" t="str">
        <f t="shared" si="13"/>
        <v/>
      </c>
      <c r="AM98" s="8" t="str">
        <f>IF($P98="More Info Required",COUNTIFS('[5]2016 Outage History'!$R:$R,AL98,'[5]2016 Outage History'!$I:$I,$C98)/$Q98,"")</f>
        <v/>
      </c>
      <c r="AN98" s="26" t="str">
        <f t="shared" si="14"/>
        <v/>
      </c>
      <c r="AO98" s="8" t="str">
        <f>IF($P98="More Info Required",COUNTIFS('[5]2016 Outage History'!$R:$R,AN98,'[5]2016 Outage History'!$I:$I,$C98)/$Q98,"")</f>
        <v/>
      </c>
      <c r="AP98" s="26" t="str">
        <f t="shared" si="15"/>
        <v/>
      </c>
      <c r="AQ98" s="8" t="str">
        <f>IF($P98="More Info Required",COUNTIFS('[5]2016 Outage History'!$R:$R,AP98,'[5]2016 Outage History'!$I:$I,$C98)/$Q98,"")</f>
        <v/>
      </c>
      <c r="AR98" s="26" t="str">
        <f t="shared" si="16"/>
        <v/>
      </c>
      <c r="AS98" s="8" t="str">
        <f>IF($P98="More Info Required",COUNTIFS('[5]2016 Outage History'!$R:$R,AR98,'[5]2016 Outage History'!$I:$I,$C98)/$Q98,"")</f>
        <v/>
      </c>
      <c r="AT98" s="26" t="str">
        <f t="shared" si="17"/>
        <v/>
      </c>
      <c r="AU98" s="8" t="str">
        <f>IF($P98="More Info Required",COUNTIFS('[5]2016 Outage History'!$R:$R,AT98,'[5]2016 Outage History'!$I:$I,$C98)/$Q98,"")</f>
        <v/>
      </c>
      <c r="AV98" s="26" t="str">
        <f t="shared" si="18"/>
        <v/>
      </c>
      <c r="AW98" s="8" t="str">
        <f>IF($P98="More Info Required",COUNTIFS('[5]2016 Outage History'!$R:$R,AV98,'[5]2016 Outage History'!$I:$I,$C98)/$Q98,"")</f>
        <v/>
      </c>
      <c r="AX98" s="26" t="str">
        <f t="shared" si="19"/>
        <v/>
      </c>
      <c r="AY98" s="8" t="str">
        <f>IF($P98="More Info Required",COUNTIFS('[5]2016 Outage History'!$R:$R,AX98,'[5]2016 Outage History'!$I:$I,$C98)/$Q98,"")</f>
        <v/>
      </c>
      <c r="AZ98" s="26" t="str">
        <f t="shared" si="20"/>
        <v/>
      </c>
      <c r="BA98" s="8" t="str">
        <f>IF($P98="More Info Required",COUNTIFS('[5]2016 Outage History'!$R:$R,AZ98,'[5]2016 Outage History'!$I:$I,$C98)/$Q98,"")</f>
        <v/>
      </c>
      <c r="BB98" s="26" t="str">
        <f t="shared" si="21"/>
        <v/>
      </c>
      <c r="BC98" s="8" t="str">
        <f>IF($P98="More Info Required",COUNTIFS('[5]2016 Outage History'!$R:$R,BB98,'[5]2016 Outage History'!$I:$I,$C98)/$Q98,"")</f>
        <v/>
      </c>
      <c r="BD98" s="26" t="str">
        <f t="shared" si="22"/>
        <v/>
      </c>
      <c r="BE98" s="8" t="str">
        <f>IF($P98="More Info Required",COUNTIFS('[5]2016 Outage History'!$R:$R,BD98,'[5]2016 Outage History'!$I:$I,$C98)/$Q98,"")</f>
        <v/>
      </c>
      <c r="BF98" s="26" t="str">
        <f t="shared" si="23"/>
        <v/>
      </c>
      <c r="BG98" s="8" t="str">
        <f>IF($P98="More Info Required",COUNTIFS('[5]2016 Outage History'!$R:$R,BF98,'[5]2016 Outage History'!$I:$I,$C98)/$Q98,"")</f>
        <v/>
      </c>
      <c r="BH98" s="26" t="str">
        <f t="shared" si="24"/>
        <v/>
      </c>
      <c r="BI98" s="8" t="str">
        <f>IF($P98="More Info Required",COUNTIFS('[5]2016 Outage History'!$R:$R,BH98,'[5]2016 Outage History'!$I:$I,$C98)/$Q98,"")</f>
        <v/>
      </c>
      <c r="BJ98" s="26" t="str">
        <f t="shared" si="25"/>
        <v/>
      </c>
      <c r="BK98" s="8" t="str">
        <f>IF($P98="More Info Required",COUNTIFS('[5]2016 Outage History'!$R:$R,BJ98,'[5]2016 Outage History'!$I:$I,$C98)/$Q98,"")</f>
        <v/>
      </c>
      <c r="BL98" s="26" t="str">
        <f t="shared" si="26"/>
        <v/>
      </c>
      <c r="BM98" s="8" t="str">
        <f>IF($P98="More Info Required",COUNTIFS('[5]2016 Outage History'!$R:$R,BL98,'[5]2016 Outage History'!$I:$I,$C98)/$Q98,"")</f>
        <v/>
      </c>
      <c r="BN98" s="26" t="str">
        <f t="shared" si="27"/>
        <v/>
      </c>
      <c r="BO98" s="8" t="str">
        <f>IF($P98="More Info Required",COUNTIFS('[5]2016 Outage History'!$R:$R,BN98,'[5]2016 Outage History'!$I:$I,$C98)/$Q98,"")</f>
        <v/>
      </c>
      <c r="BP98" s="26" t="str">
        <f t="shared" si="28"/>
        <v/>
      </c>
      <c r="BQ98" s="8" t="str">
        <f>IF($P98="More Info Required",COUNTIFS('[5]2016 Outage History'!$R:$R,BP98,'[5]2016 Outage History'!$I:$I,$C98)/$Q98,"")</f>
        <v/>
      </c>
      <c r="BR98" s="26" t="str">
        <f t="shared" si="29"/>
        <v/>
      </c>
      <c r="BS98" s="8" t="str">
        <f>IF($P98="More Info Required",COUNTIFS('[5]2016 Outage History'!$R:$R,BR98,'[5]2016 Outage History'!$I:$I,$C98)/$Q98,"")</f>
        <v/>
      </c>
      <c r="BT98" s="26" t="str">
        <f t="shared" si="30"/>
        <v/>
      </c>
      <c r="BU98" s="8" t="str">
        <f>IF($P98="More Info Required",COUNTIFS('[5]2016 Outage History'!$R:$R,BT98,'[5]2016 Outage History'!$I:$I,$C98)/$Q98,"")</f>
        <v/>
      </c>
      <c r="BV98" s="26" t="str">
        <f t="shared" si="31"/>
        <v/>
      </c>
      <c r="BW98" s="8" t="str">
        <f>IF($P98="More Info Required",COUNTIFS('[5]2016 Outage History'!$R:$R,BV98,'[5]2016 Outage History'!$I:$I,$C98)/$Q98,"")</f>
        <v/>
      </c>
      <c r="BX98" s="26" t="str">
        <f t="shared" si="32"/>
        <v/>
      </c>
      <c r="BY98" s="8" t="str">
        <f>IF($P98="More Info Required",COUNTIFS('[5]2016 Outage History'!$R:$R,BX98,'[5]2016 Outage History'!$I:$I,$C98)/$Q98,"")</f>
        <v/>
      </c>
      <c r="BZ98" s="26" t="str">
        <f t="shared" si="33"/>
        <v/>
      </c>
      <c r="CA98" s="8" t="str">
        <f>IF($P98="More Info Required",COUNTIFS('[5]2016 Outage History'!$R:$R,BZ98,'[5]2016 Outage History'!$I:$I,$C98)/$Q98,"")</f>
        <v/>
      </c>
      <c r="CB98" s="26" t="str">
        <f t="shared" si="34"/>
        <v/>
      </c>
      <c r="CC98" s="8" t="str">
        <f>IF($P98="More Info Required",COUNTIFS('[5]2016 Outage History'!$R:$R,CB98,'[5]2016 Outage History'!$I:$I,$C98)/$Q98,"")</f>
        <v/>
      </c>
      <c r="CD98" s="26" t="str">
        <f t="shared" si="35"/>
        <v/>
      </c>
      <c r="CE98" s="8" t="str">
        <f>IF($P98="More Info Required",COUNTIFS('[5]2016 Outage History'!$R:$R,CD98,'[5]2016 Outage History'!$I:$I,$C98)/$Q98,"")</f>
        <v/>
      </c>
      <c r="CF98" s="26" t="str">
        <f t="shared" si="36"/>
        <v/>
      </c>
      <c r="CG98" s="8" t="str">
        <f>IF($P98="More Info Required",COUNTIFS('[5]2016 Outage History'!$R:$R,CF98,'[5]2016 Outage History'!$I:$I,$C98)/$Q98,"")</f>
        <v/>
      </c>
      <c r="CH98" s="26" t="str">
        <f t="shared" si="37"/>
        <v/>
      </c>
      <c r="CI98" s="8" t="str">
        <f>IF($P98="More Info Required",COUNTIFS('[5]2016 Outage History'!$R:$R,CH98,'[5]2016 Outage History'!$I:$I,$C98)/$Q98,"")</f>
        <v/>
      </c>
      <c r="CJ98" s="26" t="str">
        <f t="shared" si="38"/>
        <v/>
      </c>
      <c r="CK98" s="8" t="str">
        <f>IF($P98="More Info Required",COUNTIFS('[5]2016 Outage History'!$R:$R,CJ98,'[5]2016 Outage History'!$I:$I,$C98)/$Q98,"")</f>
        <v/>
      </c>
    </row>
    <row r="99" spans="1:89" ht="15" x14ac:dyDescent="0.25">
      <c r="A99" s="17" t="s">
        <v>195</v>
      </c>
      <c r="B99" s="21">
        <v>4701</v>
      </c>
      <c r="C99" s="14" t="s">
        <v>489</v>
      </c>
      <c r="D99" s="17" t="s">
        <v>405</v>
      </c>
      <c r="E99" s="21">
        <v>47</v>
      </c>
      <c r="F99" s="22">
        <f>'[5]2016 Circuit Detail'!H58</f>
        <v>261.27868799999999</v>
      </c>
      <c r="G99" s="21"/>
      <c r="H99" s="21">
        <f>('[5]2011 Indices'!H90+'[5]2012 Indices'!H90+'[5]2013 Indices'!H90+'[5]2014 Circuit detail'!AS58+'[5]2015 Circuit Detail'!AS58)/5</f>
        <v>2.024543244230872</v>
      </c>
      <c r="I99" s="10">
        <f>'[5]2016 Circuit Detail'!AS58</f>
        <v>0.67743757194616705</v>
      </c>
      <c r="J99" s="17" t="str">
        <f t="shared" si="0"/>
        <v>OK</v>
      </c>
      <c r="K99" s="17">
        <v>44.517000000000003</v>
      </c>
      <c r="L99" s="23">
        <v>2013</v>
      </c>
      <c r="M99" s="21">
        <f>('[5]2011 Indices'!I90+'[5]2012 Indices'!I90+'[5]2013 Indices'!I90+'[5]2014 Circuit detail'!AQ58+'[5]2015 Circuit Detail'!AQ58)/5</f>
        <v>302.42998812859389</v>
      </c>
      <c r="N99" s="24">
        <f>'[5]2016 Circuit Detail'!AQ58</f>
        <v>79.907014000000004</v>
      </c>
      <c r="O99" s="17" t="str">
        <f t="shared" si="1"/>
        <v>OK</v>
      </c>
      <c r="P99" s="8" t="str">
        <f t="shared" si="2"/>
        <v>Good</v>
      </c>
      <c r="Q99" s="25">
        <f>'[5]2016 Circuit Detail'!AJ58</f>
        <v>18</v>
      </c>
      <c r="R99" s="26" t="str">
        <f t="shared" si="3"/>
        <v/>
      </c>
      <c r="S99" s="8" t="str">
        <f>IF($P99="More Info Required",COUNTIFS('[5]2016 Outage History'!$R:$R,R99,'[5]2016 Outage History'!$I:$I,$C99)/$Q99,"")</f>
        <v/>
      </c>
      <c r="T99" s="26" t="str">
        <f t="shared" si="4"/>
        <v/>
      </c>
      <c r="U99" s="8" t="str">
        <f>IF($P99="More Info Required",COUNTIFS('[5]2016 Outage History'!$R:$R,T99,'[5]2016 Outage History'!$I:$I,$C99)/$Q99,"")</f>
        <v/>
      </c>
      <c r="V99" s="26" t="str">
        <f t="shared" si="5"/>
        <v/>
      </c>
      <c r="W99" s="8" t="str">
        <f>IF($P99="More Info Required",COUNTIFS('[5]2016 Outage History'!$R:$R,V99,'[5]2016 Outage History'!$I:$I,$C99)/$Q99,"")</f>
        <v/>
      </c>
      <c r="X99" s="26" t="str">
        <f t="shared" si="6"/>
        <v/>
      </c>
      <c r="Y99" s="8" t="str">
        <f>IF($P99="More Info Required",COUNTIFS('[5]2016 Outage History'!$R:$R,X99,'[5]2016 Outage History'!$I:$I,$C99)/$Q99,"")</f>
        <v/>
      </c>
      <c r="Z99" s="26" t="str">
        <f t="shared" si="7"/>
        <v/>
      </c>
      <c r="AA99" s="8" t="str">
        <f>IF($P99="More Info Required",COUNTIFS('[5]2016 Outage History'!$R:$R,Z99,'[5]2016 Outage History'!$I:$I,$C99)/$Q99,"")</f>
        <v/>
      </c>
      <c r="AB99" s="26" t="str">
        <f t="shared" si="8"/>
        <v/>
      </c>
      <c r="AC99" s="8" t="str">
        <f>IF($P99="More Info Required",COUNTIFS('[5]2016 Outage History'!$R:$R,AB99,'[5]2016 Outage History'!$I:$I,$C99)/$Q99,"")</f>
        <v/>
      </c>
      <c r="AD99" s="26" t="str">
        <f t="shared" si="9"/>
        <v/>
      </c>
      <c r="AE99" s="8" t="str">
        <f>IF($P99="More Info Required",COUNTIFS('[5]2016 Outage History'!$R:$R,AD99,'[5]2016 Outage History'!$I:$I,$C99)/$Q99,"")</f>
        <v/>
      </c>
      <c r="AF99" s="26" t="str">
        <f t="shared" si="10"/>
        <v/>
      </c>
      <c r="AG99" s="8" t="str">
        <f>IF($P99="More Info Required",COUNTIFS('[5]2016 Outage History'!$R:$R,AF99,'[5]2016 Outage History'!$I:$I,$C99)/$Q99,"")</f>
        <v/>
      </c>
      <c r="AH99" s="26" t="str">
        <f t="shared" si="11"/>
        <v/>
      </c>
      <c r="AI99" s="8" t="str">
        <f>IF($P99="More Info Required",COUNTIFS('[5]2016 Outage History'!$R:$R,AH99,'[5]2016 Outage History'!$I:$I,$C99)/$Q99,"")</f>
        <v/>
      </c>
      <c r="AJ99" s="26" t="str">
        <f t="shared" si="12"/>
        <v/>
      </c>
      <c r="AK99" s="8" t="str">
        <f>IF($P99="More Info Required",COUNTIFS('[5]2016 Outage History'!$R:$R,AJ99,'[5]2016 Outage History'!$I:$I,$C99)/$Q99,"")</f>
        <v/>
      </c>
      <c r="AL99" s="26" t="str">
        <f t="shared" si="13"/>
        <v/>
      </c>
      <c r="AM99" s="8" t="str">
        <f>IF($P99="More Info Required",COUNTIFS('[5]2016 Outage History'!$R:$R,AL99,'[5]2016 Outage History'!$I:$I,$C99)/$Q99,"")</f>
        <v/>
      </c>
      <c r="AN99" s="26" t="str">
        <f t="shared" si="14"/>
        <v/>
      </c>
      <c r="AO99" s="8" t="str">
        <f>IF($P99="More Info Required",COUNTIFS('[5]2016 Outage History'!$R:$R,AN99,'[5]2016 Outage History'!$I:$I,$C99)/$Q99,"")</f>
        <v/>
      </c>
      <c r="AP99" s="26" t="str">
        <f t="shared" si="15"/>
        <v/>
      </c>
      <c r="AQ99" s="8" t="str">
        <f>IF($P99="More Info Required",COUNTIFS('[5]2016 Outage History'!$R:$R,AP99,'[5]2016 Outage History'!$I:$I,$C99)/$Q99,"")</f>
        <v/>
      </c>
      <c r="AR99" s="26" t="str">
        <f t="shared" si="16"/>
        <v/>
      </c>
      <c r="AS99" s="8" t="str">
        <f>IF($P99="More Info Required",COUNTIFS('[5]2016 Outage History'!$R:$R,AR99,'[5]2016 Outage History'!$I:$I,$C99)/$Q99,"")</f>
        <v/>
      </c>
      <c r="AT99" s="26" t="str">
        <f t="shared" si="17"/>
        <v/>
      </c>
      <c r="AU99" s="8" t="str">
        <f>IF($P99="More Info Required",COUNTIFS('[5]2016 Outage History'!$R:$R,AT99,'[5]2016 Outage History'!$I:$I,$C99)/$Q99,"")</f>
        <v/>
      </c>
      <c r="AV99" s="26" t="str">
        <f t="shared" si="18"/>
        <v/>
      </c>
      <c r="AW99" s="8" t="str">
        <f>IF($P99="More Info Required",COUNTIFS('[5]2016 Outage History'!$R:$R,AV99,'[5]2016 Outage History'!$I:$I,$C99)/$Q99,"")</f>
        <v/>
      </c>
      <c r="AX99" s="26" t="str">
        <f t="shared" si="19"/>
        <v/>
      </c>
      <c r="AY99" s="8" t="str">
        <f>IF($P99="More Info Required",COUNTIFS('[5]2016 Outage History'!$R:$R,AX99,'[5]2016 Outage History'!$I:$I,$C99)/$Q99,"")</f>
        <v/>
      </c>
      <c r="AZ99" s="26" t="str">
        <f t="shared" si="20"/>
        <v/>
      </c>
      <c r="BA99" s="8" t="str">
        <f>IF($P99="More Info Required",COUNTIFS('[5]2016 Outage History'!$R:$R,AZ99,'[5]2016 Outage History'!$I:$I,$C99)/$Q99,"")</f>
        <v/>
      </c>
      <c r="BB99" s="26" t="str">
        <f t="shared" si="21"/>
        <v/>
      </c>
      <c r="BC99" s="8" t="str">
        <f>IF($P99="More Info Required",COUNTIFS('[5]2016 Outage History'!$R:$R,BB99,'[5]2016 Outage History'!$I:$I,$C99)/$Q99,"")</f>
        <v/>
      </c>
      <c r="BD99" s="26" t="str">
        <f t="shared" si="22"/>
        <v/>
      </c>
      <c r="BE99" s="8" t="str">
        <f>IF($P99="More Info Required",COUNTIFS('[5]2016 Outage History'!$R:$R,BD99,'[5]2016 Outage History'!$I:$I,$C99)/$Q99,"")</f>
        <v/>
      </c>
      <c r="BF99" s="26" t="str">
        <f t="shared" si="23"/>
        <v/>
      </c>
      <c r="BG99" s="8" t="str">
        <f>IF($P99="More Info Required",COUNTIFS('[5]2016 Outage History'!$R:$R,BF99,'[5]2016 Outage History'!$I:$I,$C99)/$Q99,"")</f>
        <v/>
      </c>
      <c r="BH99" s="26" t="str">
        <f t="shared" si="24"/>
        <v/>
      </c>
      <c r="BI99" s="8" t="str">
        <f>IF($P99="More Info Required",COUNTIFS('[5]2016 Outage History'!$R:$R,BH99,'[5]2016 Outage History'!$I:$I,$C99)/$Q99,"")</f>
        <v/>
      </c>
      <c r="BJ99" s="26" t="str">
        <f t="shared" si="25"/>
        <v/>
      </c>
      <c r="BK99" s="8" t="str">
        <f>IF($P99="More Info Required",COUNTIFS('[5]2016 Outage History'!$R:$R,BJ99,'[5]2016 Outage History'!$I:$I,$C99)/$Q99,"")</f>
        <v/>
      </c>
      <c r="BL99" s="26" t="str">
        <f t="shared" si="26"/>
        <v/>
      </c>
      <c r="BM99" s="8" t="str">
        <f>IF($P99="More Info Required",COUNTIFS('[5]2016 Outage History'!$R:$R,BL99,'[5]2016 Outage History'!$I:$I,$C99)/$Q99,"")</f>
        <v/>
      </c>
      <c r="BN99" s="26" t="str">
        <f t="shared" si="27"/>
        <v/>
      </c>
      <c r="BO99" s="8" t="str">
        <f>IF($P99="More Info Required",COUNTIFS('[5]2016 Outage History'!$R:$R,BN99,'[5]2016 Outage History'!$I:$I,$C99)/$Q99,"")</f>
        <v/>
      </c>
      <c r="BP99" s="26" t="str">
        <f t="shared" si="28"/>
        <v/>
      </c>
      <c r="BQ99" s="8" t="str">
        <f>IF($P99="More Info Required",COUNTIFS('[5]2016 Outage History'!$R:$R,BP99,'[5]2016 Outage History'!$I:$I,$C99)/$Q99,"")</f>
        <v/>
      </c>
      <c r="BR99" s="26" t="str">
        <f t="shared" si="29"/>
        <v/>
      </c>
      <c r="BS99" s="8" t="str">
        <f>IF($P99="More Info Required",COUNTIFS('[5]2016 Outage History'!$R:$R,BR99,'[5]2016 Outage History'!$I:$I,$C99)/$Q99,"")</f>
        <v/>
      </c>
      <c r="BT99" s="26" t="str">
        <f t="shared" si="30"/>
        <v/>
      </c>
      <c r="BU99" s="8" t="str">
        <f>IF($P99="More Info Required",COUNTIFS('[5]2016 Outage History'!$R:$R,BT99,'[5]2016 Outage History'!$I:$I,$C99)/$Q99,"")</f>
        <v/>
      </c>
      <c r="BV99" s="26" t="str">
        <f t="shared" si="31"/>
        <v/>
      </c>
      <c r="BW99" s="8" t="str">
        <f>IF($P99="More Info Required",COUNTIFS('[5]2016 Outage History'!$R:$R,BV99,'[5]2016 Outage History'!$I:$I,$C99)/$Q99,"")</f>
        <v/>
      </c>
      <c r="BX99" s="26" t="str">
        <f t="shared" si="32"/>
        <v/>
      </c>
      <c r="BY99" s="8" t="str">
        <f>IF($P99="More Info Required",COUNTIFS('[5]2016 Outage History'!$R:$R,BX99,'[5]2016 Outage History'!$I:$I,$C99)/$Q99,"")</f>
        <v/>
      </c>
      <c r="BZ99" s="26" t="str">
        <f t="shared" si="33"/>
        <v/>
      </c>
      <c r="CA99" s="8" t="str">
        <f>IF($P99="More Info Required",COUNTIFS('[5]2016 Outage History'!$R:$R,BZ99,'[5]2016 Outage History'!$I:$I,$C99)/$Q99,"")</f>
        <v/>
      </c>
      <c r="CB99" s="26" t="str">
        <f t="shared" si="34"/>
        <v/>
      </c>
      <c r="CC99" s="8" t="str">
        <f>IF($P99="More Info Required",COUNTIFS('[5]2016 Outage History'!$R:$R,CB99,'[5]2016 Outage History'!$I:$I,$C99)/$Q99,"")</f>
        <v/>
      </c>
      <c r="CD99" s="26" t="str">
        <f t="shared" si="35"/>
        <v/>
      </c>
      <c r="CE99" s="8" t="str">
        <f>IF($P99="More Info Required",COUNTIFS('[5]2016 Outage History'!$R:$R,CD99,'[5]2016 Outage History'!$I:$I,$C99)/$Q99,"")</f>
        <v/>
      </c>
      <c r="CF99" s="26" t="str">
        <f t="shared" si="36"/>
        <v/>
      </c>
      <c r="CG99" s="8" t="str">
        <f>IF($P99="More Info Required",COUNTIFS('[5]2016 Outage History'!$R:$R,CF99,'[5]2016 Outage History'!$I:$I,$C99)/$Q99,"")</f>
        <v/>
      </c>
      <c r="CH99" s="26" t="str">
        <f t="shared" si="37"/>
        <v/>
      </c>
      <c r="CI99" s="8" t="str">
        <f>IF($P99="More Info Required",COUNTIFS('[5]2016 Outage History'!$R:$R,CH99,'[5]2016 Outage History'!$I:$I,$C99)/$Q99,"")</f>
        <v/>
      </c>
      <c r="CJ99" s="26" t="str">
        <f t="shared" si="38"/>
        <v/>
      </c>
      <c r="CK99" s="8" t="str">
        <f>IF($P99="More Info Required",COUNTIFS('[5]2016 Outage History'!$R:$R,CJ99,'[5]2016 Outage History'!$I:$I,$C99)/$Q99,"")</f>
        <v/>
      </c>
    </row>
    <row r="100" spans="1:89" ht="15" x14ac:dyDescent="0.25">
      <c r="A100" s="17" t="s">
        <v>406</v>
      </c>
      <c r="B100" s="21">
        <v>4702</v>
      </c>
      <c r="C100" s="14" t="s">
        <v>490</v>
      </c>
      <c r="D100" s="17" t="s">
        <v>405</v>
      </c>
      <c r="E100" s="21">
        <v>47</v>
      </c>
      <c r="F100" s="22">
        <f>'[5]2016 Circuit Detail'!H59</f>
        <v>266.01912499999997</v>
      </c>
      <c r="G100" s="21"/>
      <c r="H100" s="21">
        <f>('[5]2011 Indices'!H91+'[5]2012 Indices'!H91+'[5]2013 Indices'!H91+'[5]2014 Circuit detail'!AS59+'[5]2015 Circuit Detail'!AS59)/5</f>
        <v>1.1677894534603712</v>
      </c>
      <c r="I100" s="10">
        <f>'[5]2016 Circuit Detail'!AS59</f>
        <v>0.18419728280814399</v>
      </c>
      <c r="J100" s="17" t="str">
        <f t="shared" si="0"/>
        <v>OK</v>
      </c>
      <c r="K100" s="17">
        <v>45.25</v>
      </c>
      <c r="L100" s="23">
        <v>2013</v>
      </c>
      <c r="M100" s="21">
        <f>('[5]2011 Indices'!I91+'[5]2012 Indices'!I91+'[5]2013 Indices'!I91+'[5]2014 Circuit detail'!AQ59+'[5]2015 Circuit Detail'!AQ59)/5</f>
        <v>105.0079962361921</v>
      </c>
      <c r="N100" s="24">
        <f>'[5]2016 Circuit Detail'!AQ59</f>
        <v>26.528167</v>
      </c>
      <c r="O100" s="17" t="str">
        <f t="shared" si="1"/>
        <v>OK</v>
      </c>
      <c r="P100" s="8" t="str">
        <f t="shared" si="2"/>
        <v>Good</v>
      </c>
      <c r="Q100" s="25">
        <f>'[5]2016 Circuit Detail'!AJ59</f>
        <v>10</v>
      </c>
      <c r="R100" s="26" t="str">
        <f t="shared" si="3"/>
        <v/>
      </c>
      <c r="S100" s="8" t="str">
        <f>IF($P100="More Info Required",COUNTIFS('[5]2016 Outage History'!$R:$R,R100,'[5]2016 Outage History'!$I:$I,$C100)/$Q100,"")</f>
        <v/>
      </c>
      <c r="T100" s="26" t="str">
        <f t="shared" si="4"/>
        <v/>
      </c>
      <c r="U100" s="8" t="str">
        <f>IF($P100="More Info Required",COUNTIFS('[5]2016 Outage History'!$R:$R,T100,'[5]2016 Outage History'!$I:$I,$C100)/$Q100,"")</f>
        <v/>
      </c>
      <c r="V100" s="26" t="str">
        <f t="shared" si="5"/>
        <v/>
      </c>
      <c r="W100" s="8" t="str">
        <f>IF($P100="More Info Required",COUNTIFS('[5]2016 Outage History'!$R:$R,V100,'[5]2016 Outage History'!$I:$I,$C100)/$Q100,"")</f>
        <v/>
      </c>
      <c r="X100" s="26" t="str">
        <f t="shared" si="6"/>
        <v/>
      </c>
      <c r="Y100" s="8" t="str">
        <f>IF($P100="More Info Required",COUNTIFS('[5]2016 Outage History'!$R:$R,X100,'[5]2016 Outage History'!$I:$I,$C100)/$Q100,"")</f>
        <v/>
      </c>
      <c r="Z100" s="26" t="str">
        <f t="shared" si="7"/>
        <v/>
      </c>
      <c r="AA100" s="8" t="str">
        <f>IF($P100="More Info Required",COUNTIFS('[5]2016 Outage History'!$R:$R,Z100,'[5]2016 Outage History'!$I:$I,$C100)/$Q100,"")</f>
        <v/>
      </c>
      <c r="AB100" s="26" t="str">
        <f t="shared" si="8"/>
        <v/>
      </c>
      <c r="AC100" s="8" t="str">
        <f>IF($P100="More Info Required",COUNTIFS('[5]2016 Outage History'!$R:$R,AB100,'[5]2016 Outage History'!$I:$I,$C100)/$Q100,"")</f>
        <v/>
      </c>
      <c r="AD100" s="26" t="str">
        <f t="shared" si="9"/>
        <v/>
      </c>
      <c r="AE100" s="8" t="str">
        <f>IF($P100="More Info Required",COUNTIFS('[5]2016 Outage History'!$R:$R,AD100,'[5]2016 Outage History'!$I:$I,$C100)/$Q100,"")</f>
        <v/>
      </c>
      <c r="AF100" s="26" t="str">
        <f t="shared" si="10"/>
        <v/>
      </c>
      <c r="AG100" s="8" t="str">
        <f>IF($P100="More Info Required",COUNTIFS('[5]2016 Outage History'!$R:$R,AF100,'[5]2016 Outage History'!$I:$I,$C100)/$Q100,"")</f>
        <v/>
      </c>
      <c r="AH100" s="26" t="str">
        <f t="shared" si="11"/>
        <v/>
      </c>
      <c r="AI100" s="8" t="str">
        <f>IF($P100="More Info Required",COUNTIFS('[5]2016 Outage History'!$R:$R,AH100,'[5]2016 Outage History'!$I:$I,$C100)/$Q100,"")</f>
        <v/>
      </c>
      <c r="AJ100" s="26" t="str">
        <f t="shared" si="12"/>
        <v/>
      </c>
      <c r="AK100" s="8" t="str">
        <f>IF($P100="More Info Required",COUNTIFS('[5]2016 Outage History'!$R:$R,AJ100,'[5]2016 Outage History'!$I:$I,$C100)/$Q100,"")</f>
        <v/>
      </c>
      <c r="AL100" s="26" t="str">
        <f t="shared" si="13"/>
        <v/>
      </c>
      <c r="AM100" s="8" t="str">
        <f>IF($P100="More Info Required",COUNTIFS('[5]2016 Outage History'!$R:$R,AL100,'[5]2016 Outage History'!$I:$I,$C100)/$Q100,"")</f>
        <v/>
      </c>
      <c r="AN100" s="26" t="str">
        <f t="shared" si="14"/>
        <v/>
      </c>
      <c r="AO100" s="8" t="str">
        <f>IF($P100="More Info Required",COUNTIFS('[5]2016 Outage History'!$R:$R,AN100,'[5]2016 Outage History'!$I:$I,$C100)/$Q100,"")</f>
        <v/>
      </c>
      <c r="AP100" s="26" t="str">
        <f t="shared" si="15"/>
        <v/>
      </c>
      <c r="AQ100" s="8" t="str">
        <f>IF($P100="More Info Required",COUNTIFS('[5]2016 Outage History'!$R:$R,AP100,'[5]2016 Outage History'!$I:$I,$C100)/$Q100,"")</f>
        <v/>
      </c>
      <c r="AR100" s="26" t="str">
        <f t="shared" si="16"/>
        <v/>
      </c>
      <c r="AS100" s="8" t="str">
        <f>IF($P100="More Info Required",COUNTIFS('[5]2016 Outage History'!$R:$R,AR100,'[5]2016 Outage History'!$I:$I,$C100)/$Q100,"")</f>
        <v/>
      </c>
      <c r="AT100" s="26" t="str">
        <f t="shared" si="17"/>
        <v/>
      </c>
      <c r="AU100" s="8" t="str">
        <f>IF($P100="More Info Required",COUNTIFS('[5]2016 Outage History'!$R:$R,AT100,'[5]2016 Outage History'!$I:$I,$C100)/$Q100,"")</f>
        <v/>
      </c>
      <c r="AV100" s="26" t="str">
        <f t="shared" si="18"/>
        <v/>
      </c>
      <c r="AW100" s="8" t="str">
        <f>IF($P100="More Info Required",COUNTIFS('[5]2016 Outage History'!$R:$R,AV100,'[5]2016 Outage History'!$I:$I,$C100)/$Q100,"")</f>
        <v/>
      </c>
      <c r="AX100" s="26" t="str">
        <f t="shared" si="19"/>
        <v/>
      </c>
      <c r="AY100" s="8" t="str">
        <f>IF($P100="More Info Required",COUNTIFS('[5]2016 Outage History'!$R:$R,AX100,'[5]2016 Outage History'!$I:$I,$C100)/$Q100,"")</f>
        <v/>
      </c>
      <c r="AZ100" s="26" t="str">
        <f t="shared" si="20"/>
        <v/>
      </c>
      <c r="BA100" s="8" t="str">
        <f>IF($P100="More Info Required",COUNTIFS('[5]2016 Outage History'!$R:$R,AZ100,'[5]2016 Outage History'!$I:$I,$C100)/$Q100,"")</f>
        <v/>
      </c>
      <c r="BB100" s="26" t="str">
        <f t="shared" si="21"/>
        <v/>
      </c>
      <c r="BC100" s="8" t="str">
        <f>IF($P100="More Info Required",COUNTIFS('[5]2016 Outage History'!$R:$R,BB100,'[5]2016 Outage History'!$I:$I,$C100)/$Q100,"")</f>
        <v/>
      </c>
      <c r="BD100" s="26" t="str">
        <f t="shared" si="22"/>
        <v/>
      </c>
      <c r="BE100" s="8" t="str">
        <f>IF($P100="More Info Required",COUNTIFS('[5]2016 Outage History'!$R:$R,BD100,'[5]2016 Outage History'!$I:$I,$C100)/$Q100,"")</f>
        <v/>
      </c>
      <c r="BF100" s="26" t="str">
        <f t="shared" si="23"/>
        <v/>
      </c>
      <c r="BG100" s="8" t="str">
        <f>IF($P100="More Info Required",COUNTIFS('[5]2016 Outage History'!$R:$R,BF100,'[5]2016 Outage History'!$I:$I,$C100)/$Q100,"")</f>
        <v/>
      </c>
      <c r="BH100" s="26" t="str">
        <f t="shared" si="24"/>
        <v/>
      </c>
      <c r="BI100" s="8" t="str">
        <f>IF($P100="More Info Required",COUNTIFS('[5]2016 Outage History'!$R:$R,BH100,'[5]2016 Outage History'!$I:$I,$C100)/$Q100,"")</f>
        <v/>
      </c>
      <c r="BJ100" s="26" t="str">
        <f t="shared" si="25"/>
        <v/>
      </c>
      <c r="BK100" s="8" t="str">
        <f>IF($P100="More Info Required",COUNTIFS('[5]2016 Outage History'!$R:$R,BJ100,'[5]2016 Outage History'!$I:$I,$C100)/$Q100,"")</f>
        <v/>
      </c>
      <c r="BL100" s="26" t="str">
        <f t="shared" si="26"/>
        <v/>
      </c>
      <c r="BM100" s="8" t="str">
        <f>IF($P100="More Info Required",COUNTIFS('[5]2016 Outage History'!$R:$R,BL100,'[5]2016 Outage History'!$I:$I,$C100)/$Q100,"")</f>
        <v/>
      </c>
      <c r="BN100" s="26" t="str">
        <f t="shared" si="27"/>
        <v/>
      </c>
      <c r="BO100" s="8" t="str">
        <f>IF($P100="More Info Required",COUNTIFS('[5]2016 Outage History'!$R:$R,BN100,'[5]2016 Outage History'!$I:$I,$C100)/$Q100,"")</f>
        <v/>
      </c>
      <c r="BP100" s="26" t="str">
        <f t="shared" si="28"/>
        <v/>
      </c>
      <c r="BQ100" s="8" t="str">
        <f>IF($P100="More Info Required",COUNTIFS('[5]2016 Outage History'!$R:$R,BP100,'[5]2016 Outage History'!$I:$I,$C100)/$Q100,"")</f>
        <v/>
      </c>
      <c r="BR100" s="26" t="str">
        <f t="shared" si="29"/>
        <v/>
      </c>
      <c r="BS100" s="8" t="str">
        <f>IF($P100="More Info Required",COUNTIFS('[5]2016 Outage History'!$R:$R,BR100,'[5]2016 Outage History'!$I:$I,$C100)/$Q100,"")</f>
        <v/>
      </c>
      <c r="BT100" s="26" t="str">
        <f t="shared" si="30"/>
        <v/>
      </c>
      <c r="BU100" s="8" t="str">
        <f>IF($P100="More Info Required",COUNTIFS('[5]2016 Outage History'!$R:$R,BT100,'[5]2016 Outage History'!$I:$I,$C100)/$Q100,"")</f>
        <v/>
      </c>
      <c r="BV100" s="26" t="str">
        <f t="shared" si="31"/>
        <v/>
      </c>
      <c r="BW100" s="8" t="str">
        <f>IF($P100="More Info Required",COUNTIFS('[5]2016 Outage History'!$R:$R,BV100,'[5]2016 Outage History'!$I:$I,$C100)/$Q100,"")</f>
        <v/>
      </c>
      <c r="BX100" s="26" t="str">
        <f t="shared" si="32"/>
        <v/>
      </c>
      <c r="BY100" s="8" t="str">
        <f>IF($P100="More Info Required",COUNTIFS('[5]2016 Outage History'!$R:$R,BX100,'[5]2016 Outage History'!$I:$I,$C100)/$Q100,"")</f>
        <v/>
      </c>
      <c r="BZ100" s="26" t="str">
        <f t="shared" si="33"/>
        <v/>
      </c>
      <c r="CA100" s="8" t="str">
        <f>IF($P100="More Info Required",COUNTIFS('[5]2016 Outage History'!$R:$R,BZ100,'[5]2016 Outage History'!$I:$I,$C100)/$Q100,"")</f>
        <v/>
      </c>
      <c r="CB100" s="26" t="str">
        <f t="shared" si="34"/>
        <v/>
      </c>
      <c r="CC100" s="8" t="str">
        <f>IF($P100="More Info Required",COUNTIFS('[5]2016 Outage History'!$R:$R,CB100,'[5]2016 Outage History'!$I:$I,$C100)/$Q100,"")</f>
        <v/>
      </c>
      <c r="CD100" s="26" t="str">
        <f t="shared" si="35"/>
        <v/>
      </c>
      <c r="CE100" s="8" t="str">
        <f>IF($P100="More Info Required",COUNTIFS('[5]2016 Outage History'!$R:$R,CD100,'[5]2016 Outage History'!$I:$I,$C100)/$Q100,"")</f>
        <v/>
      </c>
      <c r="CF100" s="26" t="str">
        <f t="shared" si="36"/>
        <v/>
      </c>
      <c r="CG100" s="8" t="str">
        <f>IF($P100="More Info Required",COUNTIFS('[5]2016 Outage History'!$R:$R,CF100,'[5]2016 Outage History'!$I:$I,$C100)/$Q100,"")</f>
        <v/>
      </c>
      <c r="CH100" s="26" t="str">
        <f t="shared" si="37"/>
        <v/>
      </c>
      <c r="CI100" s="8" t="str">
        <f>IF($P100="More Info Required",COUNTIFS('[5]2016 Outage History'!$R:$R,CH100,'[5]2016 Outage History'!$I:$I,$C100)/$Q100,"")</f>
        <v/>
      </c>
      <c r="CJ100" s="26" t="str">
        <f t="shared" si="38"/>
        <v/>
      </c>
      <c r="CK100" s="8" t="str">
        <f>IF($P100="More Info Required",COUNTIFS('[5]2016 Outage History'!$R:$R,CJ100,'[5]2016 Outage History'!$I:$I,$C100)/$Q100,"")</f>
        <v/>
      </c>
    </row>
    <row r="101" spans="1:89" ht="15" x14ac:dyDescent="0.25">
      <c r="A101" s="17" t="s">
        <v>182</v>
      </c>
      <c r="B101" s="21">
        <v>4703</v>
      </c>
      <c r="C101" s="14" t="s">
        <v>491</v>
      </c>
      <c r="D101" s="17" t="s">
        <v>405</v>
      </c>
      <c r="E101" s="21">
        <v>47</v>
      </c>
      <c r="F101" s="22">
        <f>'[5]2016 Circuit Detail'!H60</f>
        <v>228.49726699999999</v>
      </c>
      <c r="G101" s="21"/>
      <c r="H101" s="21">
        <f>('[5]2011 Indices'!H92+'[5]2012 Indices'!H92+'[5]2013 Indices'!H92+'[5]2014 Circuit detail'!AS60+'[5]2015 Circuit Detail'!AS60)/5</f>
        <v>2.9922950789770097</v>
      </c>
      <c r="I101" s="10">
        <f>'[5]2016 Circuit Detail'!AS60</f>
        <v>1.54487624571895</v>
      </c>
      <c r="J101" s="17" t="str">
        <f t="shared" si="0"/>
        <v>OK</v>
      </c>
      <c r="K101" s="17">
        <v>30.356999999999999</v>
      </c>
      <c r="L101" s="23">
        <v>2013</v>
      </c>
      <c r="M101" s="21">
        <f>('[5]2011 Indices'!I92+'[5]2012 Indices'!I92+'[5]2013 Indices'!I92+'[5]2014 Circuit detail'!AQ60+'[5]2015 Circuit Detail'!AQ60)/5</f>
        <v>368.37083761106089</v>
      </c>
      <c r="N101" s="24">
        <f>'[5]2016 Circuit Detail'!AQ60</f>
        <v>142.693172</v>
      </c>
      <c r="O101" s="17" t="str">
        <f t="shared" si="1"/>
        <v>OK</v>
      </c>
      <c r="P101" s="8" t="str">
        <f t="shared" si="2"/>
        <v>Good</v>
      </c>
      <c r="Q101" s="25">
        <f>'[5]2016 Circuit Detail'!AJ60</f>
        <v>11</v>
      </c>
      <c r="R101" s="26" t="str">
        <f t="shared" si="3"/>
        <v/>
      </c>
      <c r="S101" s="8" t="str">
        <f>IF($P101="More Info Required",COUNTIFS('[5]2016 Outage History'!$R:$R,R101,'[5]2016 Outage History'!$I:$I,$C101)/$Q101,"")</f>
        <v/>
      </c>
      <c r="T101" s="26" t="str">
        <f t="shared" si="4"/>
        <v/>
      </c>
      <c r="U101" s="8" t="str">
        <f>IF($P101="More Info Required",COUNTIFS('[5]2016 Outage History'!$R:$R,T101,'[5]2016 Outage History'!$I:$I,$C101)/$Q101,"")</f>
        <v/>
      </c>
      <c r="V101" s="26" t="str">
        <f t="shared" si="5"/>
        <v/>
      </c>
      <c r="W101" s="8" t="str">
        <f>IF($P101="More Info Required",COUNTIFS('[5]2016 Outage History'!$R:$R,V101,'[5]2016 Outage History'!$I:$I,$C101)/$Q101,"")</f>
        <v/>
      </c>
      <c r="X101" s="26" t="str">
        <f t="shared" si="6"/>
        <v/>
      </c>
      <c r="Y101" s="8" t="str">
        <f>IF($P101="More Info Required",COUNTIFS('[5]2016 Outage History'!$R:$R,X101,'[5]2016 Outage History'!$I:$I,$C101)/$Q101,"")</f>
        <v/>
      </c>
      <c r="Z101" s="26" t="str">
        <f t="shared" si="7"/>
        <v/>
      </c>
      <c r="AA101" s="8" t="str">
        <f>IF($P101="More Info Required",COUNTIFS('[5]2016 Outage History'!$R:$R,Z101,'[5]2016 Outage History'!$I:$I,$C101)/$Q101,"")</f>
        <v/>
      </c>
      <c r="AB101" s="26" t="str">
        <f t="shared" si="8"/>
        <v/>
      </c>
      <c r="AC101" s="8" t="str">
        <f>IF($P101="More Info Required",COUNTIFS('[5]2016 Outage History'!$R:$R,AB101,'[5]2016 Outage History'!$I:$I,$C101)/$Q101,"")</f>
        <v/>
      </c>
      <c r="AD101" s="26" t="str">
        <f t="shared" si="9"/>
        <v/>
      </c>
      <c r="AE101" s="8" t="str">
        <f>IF($P101="More Info Required",COUNTIFS('[5]2016 Outage History'!$R:$R,AD101,'[5]2016 Outage History'!$I:$I,$C101)/$Q101,"")</f>
        <v/>
      </c>
      <c r="AF101" s="26" t="str">
        <f t="shared" si="10"/>
        <v/>
      </c>
      <c r="AG101" s="8" t="str">
        <f>IF($P101="More Info Required",COUNTIFS('[5]2016 Outage History'!$R:$R,AF101,'[5]2016 Outage History'!$I:$I,$C101)/$Q101,"")</f>
        <v/>
      </c>
      <c r="AH101" s="26" t="str">
        <f t="shared" si="11"/>
        <v/>
      </c>
      <c r="AI101" s="8" t="str">
        <f>IF($P101="More Info Required",COUNTIFS('[5]2016 Outage History'!$R:$R,AH101,'[5]2016 Outage History'!$I:$I,$C101)/$Q101,"")</f>
        <v/>
      </c>
      <c r="AJ101" s="26" t="str">
        <f t="shared" si="12"/>
        <v/>
      </c>
      <c r="AK101" s="8" t="str">
        <f>IF($P101="More Info Required",COUNTIFS('[5]2016 Outage History'!$R:$R,AJ101,'[5]2016 Outage History'!$I:$I,$C101)/$Q101,"")</f>
        <v/>
      </c>
      <c r="AL101" s="26" t="str">
        <f t="shared" si="13"/>
        <v/>
      </c>
      <c r="AM101" s="8" t="str">
        <f>IF($P101="More Info Required",COUNTIFS('[5]2016 Outage History'!$R:$R,AL101,'[5]2016 Outage History'!$I:$I,$C101)/$Q101,"")</f>
        <v/>
      </c>
      <c r="AN101" s="26" t="str">
        <f t="shared" si="14"/>
        <v/>
      </c>
      <c r="AO101" s="8" t="str">
        <f>IF($P101="More Info Required",COUNTIFS('[5]2016 Outage History'!$R:$R,AN101,'[5]2016 Outage History'!$I:$I,$C101)/$Q101,"")</f>
        <v/>
      </c>
      <c r="AP101" s="26" t="str">
        <f t="shared" si="15"/>
        <v/>
      </c>
      <c r="AQ101" s="8" t="str">
        <f>IF($P101="More Info Required",COUNTIFS('[5]2016 Outage History'!$R:$R,AP101,'[5]2016 Outage History'!$I:$I,$C101)/$Q101,"")</f>
        <v/>
      </c>
      <c r="AR101" s="26" t="str">
        <f t="shared" si="16"/>
        <v/>
      </c>
      <c r="AS101" s="8" t="str">
        <f>IF($P101="More Info Required",COUNTIFS('[5]2016 Outage History'!$R:$R,AR101,'[5]2016 Outage History'!$I:$I,$C101)/$Q101,"")</f>
        <v/>
      </c>
      <c r="AT101" s="26" t="str">
        <f t="shared" si="17"/>
        <v/>
      </c>
      <c r="AU101" s="8" t="str">
        <f>IF($P101="More Info Required",COUNTIFS('[5]2016 Outage History'!$R:$R,AT101,'[5]2016 Outage History'!$I:$I,$C101)/$Q101,"")</f>
        <v/>
      </c>
      <c r="AV101" s="26" t="str">
        <f t="shared" si="18"/>
        <v/>
      </c>
      <c r="AW101" s="8" t="str">
        <f>IF($P101="More Info Required",COUNTIFS('[5]2016 Outage History'!$R:$R,AV101,'[5]2016 Outage History'!$I:$I,$C101)/$Q101,"")</f>
        <v/>
      </c>
      <c r="AX101" s="26" t="str">
        <f t="shared" si="19"/>
        <v/>
      </c>
      <c r="AY101" s="8" t="str">
        <f>IF($P101="More Info Required",COUNTIFS('[5]2016 Outage History'!$R:$R,AX101,'[5]2016 Outage History'!$I:$I,$C101)/$Q101,"")</f>
        <v/>
      </c>
      <c r="AZ101" s="26" t="str">
        <f t="shared" si="20"/>
        <v/>
      </c>
      <c r="BA101" s="8" t="str">
        <f>IF($P101="More Info Required",COUNTIFS('[5]2016 Outage History'!$R:$R,AZ101,'[5]2016 Outage History'!$I:$I,$C101)/$Q101,"")</f>
        <v/>
      </c>
      <c r="BB101" s="26" t="str">
        <f t="shared" si="21"/>
        <v/>
      </c>
      <c r="BC101" s="8" t="str">
        <f>IF($P101="More Info Required",COUNTIFS('[5]2016 Outage History'!$R:$R,BB101,'[5]2016 Outage History'!$I:$I,$C101)/$Q101,"")</f>
        <v/>
      </c>
      <c r="BD101" s="26" t="str">
        <f t="shared" si="22"/>
        <v/>
      </c>
      <c r="BE101" s="8" t="str">
        <f>IF($P101="More Info Required",COUNTIFS('[5]2016 Outage History'!$R:$R,BD101,'[5]2016 Outage History'!$I:$I,$C101)/$Q101,"")</f>
        <v/>
      </c>
      <c r="BF101" s="26" t="str">
        <f t="shared" si="23"/>
        <v/>
      </c>
      <c r="BG101" s="8" t="str">
        <f>IF($P101="More Info Required",COUNTIFS('[5]2016 Outage History'!$R:$R,BF101,'[5]2016 Outage History'!$I:$I,$C101)/$Q101,"")</f>
        <v/>
      </c>
      <c r="BH101" s="26" t="str">
        <f t="shared" si="24"/>
        <v/>
      </c>
      <c r="BI101" s="8" t="str">
        <f>IF($P101="More Info Required",COUNTIFS('[5]2016 Outage History'!$R:$R,BH101,'[5]2016 Outage History'!$I:$I,$C101)/$Q101,"")</f>
        <v/>
      </c>
      <c r="BJ101" s="26" t="str">
        <f t="shared" si="25"/>
        <v/>
      </c>
      <c r="BK101" s="8" t="str">
        <f>IF($P101="More Info Required",COUNTIFS('[5]2016 Outage History'!$R:$R,BJ101,'[5]2016 Outage History'!$I:$I,$C101)/$Q101,"")</f>
        <v/>
      </c>
      <c r="BL101" s="26" t="str">
        <f t="shared" si="26"/>
        <v/>
      </c>
      <c r="BM101" s="8" t="str">
        <f>IF($P101="More Info Required",COUNTIFS('[5]2016 Outage History'!$R:$R,BL101,'[5]2016 Outage History'!$I:$I,$C101)/$Q101,"")</f>
        <v/>
      </c>
      <c r="BN101" s="26" t="str">
        <f t="shared" si="27"/>
        <v/>
      </c>
      <c r="BO101" s="8" t="str">
        <f>IF($P101="More Info Required",COUNTIFS('[5]2016 Outage History'!$R:$R,BN101,'[5]2016 Outage History'!$I:$I,$C101)/$Q101,"")</f>
        <v/>
      </c>
      <c r="BP101" s="26" t="str">
        <f t="shared" si="28"/>
        <v/>
      </c>
      <c r="BQ101" s="8" t="str">
        <f>IF($P101="More Info Required",COUNTIFS('[5]2016 Outage History'!$R:$R,BP101,'[5]2016 Outage History'!$I:$I,$C101)/$Q101,"")</f>
        <v/>
      </c>
      <c r="BR101" s="26" t="str">
        <f t="shared" si="29"/>
        <v/>
      </c>
      <c r="BS101" s="8" t="str">
        <f>IF($P101="More Info Required",COUNTIFS('[5]2016 Outage History'!$R:$R,BR101,'[5]2016 Outage History'!$I:$I,$C101)/$Q101,"")</f>
        <v/>
      </c>
      <c r="BT101" s="26" t="str">
        <f t="shared" si="30"/>
        <v/>
      </c>
      <c r="BU101" s="8" t="str">
        <f>IF($P101="More Info Required",COUNTIFS('[5]2016 Outage History'!$R:$R,BT101,'[5]2016 Outage History'!$I:$I,$C101)/$Q101,"")</f>
        <v/>
      </c>
      <c r="BV101" s="26" t="str">
        <f t="shared" si="31"/>
        <v/>
      </c>
      <c r="BW101" s="8" t="str">
        <f>IF($P101="More Info Required",COUNTIFS('[5]2016 Outage History'!$R:$R,BV101,'[5]2016 Outage History'!$I:$I,$C101)/$Q101,"")</f>
        <v/>
      </c>
      <c r="BX101" s="26" t="str">
        <f t="shared" si="32"/>
        <v/>
      </c>
      <c r="BY101" s="8" t="str">
        <f>IF($P101="More Info Required",COUNTIFS('[5]2016 Outage History'!$R:$R,BX101,'[5]2016 Outage History'!$I:$I,$C101)/$Q101,"")</f>
        <v/>
      </c>
      <c r="BZ101" s="26" t="str">
        <f t="shared" si="33"/>
        <v/>
      </c>
      <c r="CA101" s="8" t="str">
        <f>IF($P101="More Info Required",COUNTIFS('[5]2016 Outage History'!$R:$R,BZ101,'[5]2016 Outage History'!$I:$I,$C101)/$Q101,"")</f>
        <v/>
      </c>
      <c r="CB101" s="26" t="str">
        <f t="shared" si="34"/>
        <v/>
      </c>
      <c r="CC101" s="8" t="str">
        <f>IF($P101="More Info Required",COUNTIFS('[5]2016 Outage History'!$R:$R,CB101,'[5]2016 Outage History'!$I:$I,$C101)/$Q101,"")</f>
        <v/>
      </c>
      <c r="CD101" s="26" t="str">
        <f t="shared" si="35"/>
        <v/>
      </c>
      <c r="CE101" s="8" t="str">
        <f>IF($P101="More Info Required",COUNTIFS('[5]2016 Outage History'!$R:$R,CD101,'[5]2016 Outage History'!$I:$I,$C101)/$Q101,"")</f>
        <v/>
      </c>
      <c r="CF101" s="26" t="str">
        <f t="shared" si="36"/>
        <v/>
      </c>
      <c r="CG101" s="8" t="str">
        <f>IF($P101="More Info Required",COUNTIFS('[5]2016 Outage History'!$R:$R,CF101,'[5]2016 Outage History'!$I:$I,$C101)/$Q101,"")</f>
        <v/>
      </c>
      <c r="CH101" s="26" t="str">
        <f t="shared" si="37"/>
        <v/>
      </c>
      <c r="CI101" s="8" t="str">
        <f>IF($P101="More Info Required",COUNTIFS('[5]2016 Outage History'!$R:$R,CH101,'[5]2016 Outage History'!$I:$I,$C101)/$Q101,"")</f>
        <v/>
      </c>
      <c r="CJ101" s="26" t="str">
        <f t="shared" si="38"/>
        <v/>
      </c>
      <c r="CK101" s="8" t="str">
        <f>IF($P101="More Info Required",COUNTIFS('[5]2016 Outage History'!$R:$R,CJ101,'[5]2016 Outage History'!$I:$I,$C101)/$Q101,"")</f>
        <v/>
      </c>
    </row>
    <row r="102" spans="1:89" ht="15" x14ac:dyDescent="0.25">
      <c r="A102" s="17" t="s">
        <v>200</v>
      </c>
      <c r="B102" s="21">
        <v>4704</v>
      </c>
      <c r="C102" s="14" t="s">
        <v>492</v>
      </c>
      <c r="D102" s="17" t="s">
        <v>405</v>
      </c>
      <c r="E102" s="21">
        <v>47</v>
      </c>
      <c r="F102" s="22">
        <f>'[5]2016 Circuit Detail'!H61</f>
        <v>355.39071000000001</v>
      </c>
      <c r="G102" s="21"/>
      <c r="H102" s="21">
        <f>('[5]2011 Indices'!H93+'[5]2012 Indices'!H93+'[5]2013 Indices'!H93+'[5]2014 Circuit detail'!AS61+'[5]2015 Circuit Detail'!AS61)/5</f>
        <v>1.3076535174086583</v>
      </c>
      <c r="I102" s="10">
        <f>'[5]2016 Circuit Detail'!AS61</f>
        <v>0.46146394766481103</v>
      </c>
      <c r="J102" s="17" t="str">
        <f t="shared" si="0"/>
        <v>OK</v>
      </c>
      <c r="K102" s="17">
        <v>49.216999999999999</v>
      </c>
      <c r="L102" s="23">
        <v>2013</v>
      </c>
      <c r="M102" s="21">
        <f>('[5]2011 Indices'!I93+'[5]2012 Indices'!I93+'[5]2013 Indices'!I93+'[5]2014 Circuit detail'!AQ61+'[5]2015 Circuit Detail'!AQ61)/5</f>
        <v>142.45088347845345</v>
      </c>
      <c r="N102" s="24">
        <f>'[5]2016 Circuit Detail'!AQ61</f>
        <v>46.306781000000001</v>
      </c>
      <c r="O102" s="17" t="str">
        <f t="shared" si="1"/>
        <v>OK</v>
      </c>
      <c r="P102" s="8" t="str">
        <f t="shared" si="2"/>
        <v>Good</v>
      </c>
      <c r="Q102" s="25">
        <f>'[5]2016 Circuit Detail'!AJ61</f>
        <v>16</v>
      </c>
      <c r="R102" s="26" t="str">
        <f t="shared" si="3"/>
        <v/>
      </c>
      <c r="S102" s="8" t="str">
        <f>IF($P102="More Info Required",COUNTIFS('[5]2016 Outage History'!$R:$R,R102,'[5]2016 Outage History'!$I:$I,$C102)/$Q102,"")</f>
        <v/>
      </c>
      <c r="T102" s="26" t="str">
        <f t="shared" si="4"/>
        <v/>
      </c>
      <c r="U102" s="8" t="str">
        <f>IF($P102="More Info Required",COUNTIFS('[5]2016 Outage History'!$R:$R,T102,'[5]2016 Outage History'!$I:$I,$C102)/$Q102,"")</f>
        <v/>
      </c>
      <c r="V102" s="26" t="str">
        <f t="shared" si="5"/>
        <v/>
      </c>
      <c r="W102" s="8" t="str">
        <f>IF($P102="More Info Required",COUNTIFS('[5]2016 Outage History'!$R:$R,V102,'[5]2016 Outage History'!$I:$I,$C102)/$Q102,"")</f>
        <v/>
      </c>
      <c r="X102" s="26" t="str">
        <f t="shared" si="6"/>
        <v/>
      </c>
      <c r="Y102" s="8" t="str">
        <f>IF($P102="More Info Required",COUNTIFS('[5]2016 Outage History'!$R:$R,X102,'[5]2016 Outage History'!$I:$I,$C102)/$Q102,"")</f>
        <v/>
      </c>
      <c r="Z102" s="26" t="str">
        <f t="shared" si="7"/>
        <v/>
      </c>
      <c r="AA102" s="8" t="str">
        <f>IF($P102="More Info Required",COUNTIFS('[5]2016 Outage History'!$R:$R,Z102,'[5]2016 Outage History'!$I:$I,$C102)/$Q102,"")</f>
        <v/>
      </c>
      <c r="AB102" s="26" t="str">
        <f t="shared" si="8"/>
        <v/>
      </c>
      <c r="AC102" s="8" t="str">
        <f>IF($P102="More Info Required",COUNTIFS('[5]2016 Outage History'!$R:$R,AB102,'[5]2016 Outage History'!$I:$I,$C102)/$Q102,"")</f>
        <v/>
      </c>
      <c r="AD102" s="26" t="str">
        <f t="shared" si="9"/>
        <v/>
      </c>
      <c r="AE102" s="8" t="str">
        <f>IF($P102="More Info Required",COUNTIFS('[5]2016 Outage History'!$R:$R,AD102,'[5]2016 Outage History'!$I:$I,$C102)/$Q102,"")</f>
        <v/>
      </c>
      <c r="AF102" s="26" t="str">
        <f t="shared" si="10"/>
        <v/>
      </c>
      <c r="AG102" s="8" t="str">
        <f>IF($P102="More Info Required",COUNTIFS('[5]2016 Outage History'!$R:$R,AF102,'[5]2016 Outage History'!$I:$I,$C102)/$Q102,"")</f>
        <v/>
      </c>
      <c r="AH102" s="26" t="str">
        <f t="shared" si="11"/>
        <v/>
      </c>
      <c r="AI102" s="8" t="str">
        <f>IF($P102="More Info Required",COUNTIFS('[5]2016 Outage History'!$R:$R,AH102,'[5]2016 Outage History'!$I:$I,$C102)/$Q102,"")</f>
        <v/>
      </c>
      <c r="AJ102" s="26" t="str">
        <f t="shared" si="12"/>
        <v/>
      </c>
      <c r="AK102" s="8" t="str">
        <f>IF($P102="More Info Required",COUNTIFS('[5]2016 Outage History'!$R:$R,AJ102,'[5]2016 Outage History'!$I:$I,$C102)/$Q102,"")</f>
        <v/>
      </c>
      <c r="AL102" s="26" t="str">
        <f t="shared" si="13"/>
        <v/>
      </c>
      <c r="AM102" s="8" t="str">
        <f>IF($P102="More Info Required",COUNTIFS('[5]2016 Outage History'!$R:$R,AL102,'[5]2016 Outage History'!$I:$I,$C102)/$Q102,"")</f>
        <v/>
      </c>
      <c r="AN102" s="26" t="str">
        <f t="shared" si="14"/>
        <v/>
      </c>
      <c r="AO102" s="8" t="str">
        <f>IF($P102="More Info Required",COUNTIFS('[5]2016 Outage History'!$R:$R,AN102,'[5]2016 Outage History'!$I:$I,$C102)/$Q102,"")</f>
        <v/>
      </c>
      <c r="AP102" s="26" t="str">
        <f t="shared" si="15"/>
        <v/>
      </c>
      <c r="AQ102" s="8" t="str">
        <f>IF($P102="More Info Required",COUNTIFS('[5]2016 Outage History'!$R:$R,AP102,'[5]2016 Outage History'!$I:$I,$C102)/$Q102,"")</f>
        <v/>
      </c>
      <c r="AR102" s="26" t="str">
        <f t="shared" si="16"/>
        <v/>
      </c>
      <c r="AS102" s="8" t="str">
        <f>IF($P102="More Info Required",COUNTIFS('[5]2016 Outage History'!$R:$R,AR102,'[5]2016 Outage History'!$I:$I,$C102)/$Q102,"")</f>
        <v/>
      </c>
      <c r="AT102" s="26" t="str">
        <f t="shared" si="17"/>
        <v/>
      </c>
      <c r="AU102" s="8" t="str">
        <f>IF($P102="More Info Required",COUNTIFS('[5]2016 Outage History'!$R:$R,AT102,'[5]2016 Outage History'!$I:$I,$C102)/$Q102,"")</f>
        <v/>
      </c>
      <c r="AV102" s="26" t="str">
        <f t="shared" si="18"/>
        <v/>
      </c>
      <c r="AW102" s="8" t="str">
        <f>IF($P102="More Info Required",COUNTIFS('[5]2016 Outage History'!$R:$R,AV102,'[5]2016 Outage History'!$I:$I,$C102)/$Q102,"")</f>
        <v/>
      </c>
      <c r="AX102" s="26" t="str">
        <f t="shared" si="19"/>
        <v/>
      </c>
      <c r="AY102" s="8" t="str">
        <f>IF($P102="More Info Required",COUNTIFS('[5]2016 Outage History'!$R:$R,AX102,'[5]2016 Outage History'!$I:$I,$C102)/$Q102,"")</f>
        <v/>
      </c>
      <c r="AZ102" s="26" t="str">
        <f t="shared" si="20"/>
        <v/>
      </c>
      <c r="BA102" s="8" t="str">
        <f>IF($P102="More Info Required",COUNTIFS('[5]2016 Outage History'!$R:$R,AZ102,'[5]2016 Outage History'!$I:$I,$C102)/$Q102,"")</f>
        <v/>
      </c>
      <c r="BB102" s="26" t="str">
        <f t="shared" si="21"/>
        <v/>
      </c>
      <c r="BC102" s="8" t="str">
        <f>IF($P102="More Info Required",COUNTIFS('[5]2016 Outage History'!$R:$R,BB102,'[5]2016 Outage History'!$I:$I,$C102)/$Q102,"")</f>
        <v/>
      </c>
      <c r="BD102" s="26" t="str">
        <f t="shared" si="22"/>
        <v/>
      </c>
      <c r="BE102" s="8" t="str">
        <f>IF($P102="More Info Required",COUNTIFS('[5]2016 Outage History'!$R:$R,BD102,'[5]2016 Outage History'!$I:$I,$C102)/$Q102,"")</f>
        <v/>
      </c>
      <c r="BF102" s="26" t="str">
        <f t="shared" si="23"/>
        <v/>
      </c>
      <c r="BG102" s="8" t="str">
        <f>IF($P102="More Info Required",COUNTIFS('[5]2016 Outage History'!$R:$R,BF102,'[5]2016 Outage History'!$I:$I,$C102)/$Q102,"")</f>
        <v/>
      </c>
      <c r="BH102" s="26" t="str">
        <f t="shared" si="24"/>
        <v/>
      </c>
      <c r="BI102" s="8" t="str">
        <f>IF($P102="More Info Required",COUNTIFS('[5]2016 Outage History'!$R:$R,BH102,'[5]2016 Outage History'!$I:$I,$C102)/$Q102,"")</f>
        <v/>
      </c>
      <c r="BJ102" s="26" t="str">
        <f t="shared" si="25"/>
        <v/>
      </c>
      <c r="BK102" s="8" t="str">
        <f>IF($P102="More Info Required",COUNTIFS('[5]2016 Outage History'!$R:$R,BJ102,'[5]2016 Outage History'!$I:$I,$C102)/$Q102,"")</f>
        <v/>
      </c>
      <c r="BL102" s="26" t="str">
        <f t="shared" si="26"/>
        <v/>
      </c>
      <c r="BM102" s="8" t="str">
        <f>IF($P102="More Info Required",COUNTIFS('[5]2016 Outage History'!$R:$R,BL102,'[5]2016 Outage History'!$I:$I,$C102)/$Q102,"")</f>
        <v/>
      </c>
      <c r="BN102" s="26" t="str">
        <f t="shared" si="27"/>
        <v/>
      </c>
      <c r="BO102" s="8" t="str">
        <f>IF($P102="More Info Required",COUNTIFS('[5]2016 Outage History'!$R:$R,BN102,'[5]2016 Outage History'!$I:$I,$C102)/$Q102,"")</f>
        <v/>
      </c>
      <c r="BP102" s="26" t="str">
        <f t="shared" si="28"/>
        <v/>
      </c>
      <c r="BQ102" s="8" t="str">
        <f>IF($P102="More Info Required",COUNTIFS('[5]2016 Outage History'!$R:$R,BP102,'[5]2016 Outage History'!$I:$I,$C102)/$Q102,"")</f>
        <v/>
      </c>
      <c r="BR102" s="26" t="str">
        <f t="shared" si="29"/>
        <v/>
      </c>
      <c r="BS102" s="8" t="str">
        <f>IF($P102="More Info Required",COUNTIFS('[5]2016 Outage History'!$R:$R,BR102,'[5]2016 Outage History'!$I:$I,$C102)/$Q102,"")</f>
        <v/>
      </c>
      <c r="BT102" s="26" t="str">
        <f t="shared" si="30"/>
        <v/>
      </c>
      <c r="BU102" s="8" t="str">
        <f>IF($P102="More Info Required",COUNTIFS('[5]2016 Outage History'!$R:$R,BT102,'[5]2016 Outage History'!$I:$I,$C102)/$Q102,"")</f>
        <v/>
      </c>
      <c r="BV102" s="26" t="str">
        <f t="shared" si="31"/>
        <v/>
      </c>
      <c r="BW102" s="8" t="str">
        <f>IF($P102="More Info Required",COUNTIFS('[5]2016 Outage History'!$R:$R,BV102,'[5]2016 Outage History'!$I:$I,$C102)/$Q102,"")</f>
        <v/>
      </c>
      <c r="BX102" s="26" t="str">
        <f t="shared" si="32"/>
        <v/>
      </c>
      <c r="BY102" s="8" t="str">
        <f>IF($P102="More Info Required",COUNTIFS('[5]2016 Outage History'!$R:$R,BX102,'[5]2016 Outage History'!$I:$I,$C102)/$Q102,"")</f>
        <v/>
      </c>
      <c r="BZ102" s="26" t="str">
        <f t="shared" si="33"/>
        <v/>
      </c>
      <c r="CA102" s="8" t="str">
        <f>IF($P102="More Info Required",COUNTIFS('[5]2016 Outage History'!$R:$R,BZ102,'[5]2016 Outage History'!$I:$I,$C102)/$Q102,"")</f>
        <v/>
      </c>
      <c r="CB102" s="26" t="str">
        <f t="shared" si="34"/>
        <v/>
      </c>
      <c r="CC102" s="8" t="str">
        <f>IF($P102="More Info Required",COUNTIFS('[5]2016 Outage History'!$R:$R,CB102,'[5]2016 Outage History'!$I:$I,$C102)/$Q102,"")</f>
        <v/>
      </c>
      <c r="CD102" s="26" t="str">
        <f t="shared" si="35"/>
        <v/>
      </c>
      <c r="CE102" s="8" t="str">
        <f>IF($P102="More Info Required",COUNTIFS('[5]2016 Outage History'!$R:$R,CD102,'[5]2016 Outage History'!$I:$I,$C102)/$Q102,"")</f>
        <v/>
      </c>
      <c r="CF102" s="26" t="str">
        <f t="shared" si="36"/>
        <v/>
      </c>
      <c r="CG102" s="8" t="str">
        <f>IF($P102="More Info Required",COUNTIFS('[5]2016 Outage History'!$R:$R,CF102,'[5]2016 Outage History'!$I:$I,$C102)/$Q102,"")</f>
        <v/>
      </c>
      <c r="CH102" s="26" t="str">
        <f t="shared" si="37"/>
        <v/>
      </c>
      <c r="CI102" s="8" t="str">
        <f>IF($P102="More Info Required",COUNTIFS('[5]2016 Outage History'!$R:$R,CH102,'[5]2016 Outage History'!$I:$I,$C102)/$Q102,"")</f>
        <v/>
      </c>
      <c r="CJ102" s="26" t="str">
        <f t="shared" si="38"/>
        <v/>
      </c>
      <c r="CK102" s="8" t="str">
        <f>IF($P102="More Info Required",COUNTIFS('[5]2016 Outage History'!$R:$R,CJ102,'[5]2016 Outage History'!$I:$I,$C102)/$Q102,"")</f>
        <v/>
      </c>
    </row>
    <row r="103" spans="1:89" ht="15" x14ac:dyDescent="0.25">
      <c r="A103" s="17" t="s">
        <v>202</v>
      </c>
      <c r="B103" s="21">
        <v>4705</v>
      </c>
      <c r="C103" s="14" t="s">
        <v>493</v>
      </c>
      <c r="D103" s="17" t="s">
        <v>405</v>
      </c>
      <c r="E103" s="21">
        <v>47</v>
      </c>
      <c r="F103" s="22">
        <f>'[5]2016 Circuit Detail'!H62</f>
        <v>348.44535500000001</v>
      </c>
      <c r="G103" s="21"/>
      <c r="H103" s="21">
        <f>('[5]2011 Indices'!H94+'[5]2012 Indices'!H94+'[5]2013 Indices'!H94+'[5]2014 Circuit detail'!AS62+'[5]2015 Circuit Detail'!AS62)/5</f>
        <v>1.5880595838002527</v>
      </c>
      <c r="I103" s="10">
        <f>'[5]2016 Circuit Detail'!AS62</f>
        <v>1.15656585521136</v>
      </c>
      <c r="J103" s="17" t="str">
        <f t="shared" si="0"/>
        <v>OK</v>
      </c>
      <c r="K103" s="17">
        <v>68.382000000000005</v>
      </c>
      <c r="L103" s="23">
        <v>2013</v>
      </c>
      <c r="M103" s="21">
        <f>('[5]2011 Indices'!I94+'[5]2012 Indices'!I94+'[5]2013 Indices'!I94+'[5]2014 Circuit detail'!AQ62+'[5]2015 Circuit Detail'!AQ62)/5</f>
        <v>281.18370057862245</v>
      </c>
      <c r="N103" s="24">
        <f>'[5]2016 Circuit Detail'!AQ62</f>
        <v>157.07197400000001</v>
      </c>
      <c r="O103" s="17" t="str">
        <f t="shared" si="1"/>
        <v>OK</v>
      </c>
      <c r="P103" s="8" t="str">
        <f t="shared" si="2"/>
        <v>Good</v>
      </c>
      <c r="Q103" s="25">
        <f>'[5]2016 Circuit Detail'!AJ62</f>
        <v>15</v>
      </c>
      <c r="R103" s="26" t="str">
        <f t="shared" si="3"/>
        <v/>
      </c>
      <c r="S103" s="8" t="str">
        <f>IF($P103="More Info Required",COUNTIFS('[5]2016 Outage History'!$R:$R,R103,'[5]2016 Outage History'!$I:$I,$C103)/$Q103,"")</f>
        <v/>
      </c>
      <c r="T103" s="26" t="str">
        <f t="shared" si="4"/>
        <v/>
      </c>
      <c r="U103" s="8" t="str">
        <f>IF($P103="More Info Required",COUNTIFS('[5]2016 Outage History'!$R:$R,T103,'[5]2016 Outage History'!$I:$I,$C103)/$Q103,"")</f>
        <v/>
      </c>
      <c r="V103" s="26" t="str">
        <f t="shared" si="5"/>
        <v/>
      </c>
      <c r="W103" s="8" t="str">
        <f>IF($P103="More Info Required",COUNTIFS('[5]2016 Outage History'!$R:$R,V103,'[5]2016 Outage History'!$I:$I,$C103)/$Q103,"")</f>
        <v/>
      </c>
      <c r="X103" s="26" t="str">
        <f t="shared" si="6"/>
        <v/>
      </c>
      <c r="Y103" s="8" t="str">
        <f>IF($P103="More Info Required",COUNTIFS('[5]2016 Outage History'!$R:$R,X103,'[5]2016 Outage History'!$I:$I,$C103)/$Q103,"")</f>
        <v/>
      </c>
      <c r="Z103" s="26" t="str">
        <f t="shared" si="7"/>
        <v/>
      </c>
      <c r="AA103" s="8" t="str">
        <f>IF($P103="More Info Required",COUNTIFS('[5]2016 Outage History'!$R:$R,Z103,'[5]2016 Outage History'!$I:$I,$C103)/$Q103,"")</f>
        <v/>
      </c>
      <c r="AB103" s="26" t="str">
        <f t="shared" si="8"/>
        <v/>
      </c>
      <c r="AC103" s="8" t="str">
        <f>IF($P103="More Info Required",COUNTIFS('[5]2016 Outage History'!$R:$R,AB103,'[5]2016 Outage History'!$I:$I,$C103)/$Q103,"")</f>
        <v/>
      </c>
      <c r="AD103" s="26" t="str">
        <f t="shared" si="9"/>
        <v/>
      </c>
      <c r="AE103" s="8" t="str">
        <f>IF($P103="More Info Required",COUNTIFS('[5]2016 Outage History'!$R:$R,AD103,'[5]2016 Outage History'!$I:$I,$C103)/$Q103,"")</f>
        <v/>
      </c>
      <c r="AF103" s="26" t="str">
        <f t="shared" si="10"/>
        <v/>
      </c>
      <c r="AG103" s="8" t="str">
        <f>IF($P103="More Info Required",COUNTIFS('[5]2016 Outage History'!$R:$R,AF103,'[5]2016 Outage History'!$I:$I,$C103)/$Q103,"")</f>
        <v/>
      </c>
      <c r="AH103" s="26" t="str">
        <f t="shared" si="11"/>
        <v/>
      </c>
      <c r="AI103" s="8" t="str">
        <f>IF($P103="More Info Required",COUNTIFS('[5]2016 Outage History'!$R:$R,AH103,'[5]2016 Outage History'!$I:$I,$C103)/$Q103,"")</f>
        <v/>
      </c>
      <c r="AJ103" s="26" t="str">
        <f t="shared" si="12"/>
        <v/>
      </c>
      <c r="AK103" s="8" t="str">
        <f>IF($P103="More Info Required",COUNTIFS('[5]2016 Outage History'!$R:$R,AJ103,'[5]2016 Outage History'!$I:$I,$C103)/$Q103,"")</f>
        <v/>
      </c>
      <c r="AL103" s="26" t="str">
        <f t="shared" si="13"/>
        <v/>
      </c>
      <c r="AM103" s="8" t="str">
        <f>IF($P103="More Info Required",COUNTIFS('[5]2016 Outage History'!$R:$R,AL103,'[5]2016 Outage History'!$I:$I,$C103)/$Q103,"")</f>
        <v/>
      </c>
      <c r="AN103" s="26" t="str">
        <f t="shared" si="14"/>
        <v/>
      </c>
      <c r="AO103" s="8" t="str">
        <f>IF($P103="More Info Required",COUNTIFS('[5]2016 Outage History'!$R:$R,AN103,'[5]2016 Outage History'!$I:$I,$C103)/$Q103,"")</f>
        <v/>
      </c>
      <c r="AP103" s="26" t="str">
        <f t="shared" si="15"/>
        <v/>
      </c>
      <c r="AQ103" s="8" t="str">
        <f>IF($P103="More Info Required",COUNTIFS('[5]2016 Outage History'!$R:$R,AP103,'[5]2016 Outage History'!$I:$I,$C103)/$Q103,"")</f>
        <v/>
      </c>
      <c r="AR103" s="26" t="str">
        <f t="shared" si="16"/>
        <v/>
      </c>
      <c r="AS103" s="8" t="str">
        <f>IF($P103="More Info Required",COUNTIFS('[5]2016 Outage History'!$R:$R,AR103,'[5]2016 Outage History'!$I:$I,$C103)/$Q103,"")</f>
        <v/>
      </c>
      <c r="AT103" s="26" t="str">
        <f t="shared" si="17"/>
        <v/>
      </c>
      <c r="AU103" s="8" t="str">
        <f>IF($P103="More Info Required",COUNTIFS('[5]2016 Outage History'!$R:$R,AT103,'[5]2016 Outage History'!$I:$I,$C103)/$Q103,"")</f>
        <v/>
      </c>
      <c r="AV103" s="26" t="str">
        <f t="shared" si="18"/>
        <v/>
      </c>
      <c r="AW103" s="8" t="str">
        <f>IF($P103="More Info Required",COUNTIFS('[5]2016 Outage History'!$R:$R,AV103,'[5]2016 Outage History'!$I:$I,$C103)/$Q103,"")</f>
        <v/>
      </c>
      <c r="AX103" s="26" t="str">
        <f t="shared" si="19"/>
        <v/>
      </c>
      <c r="AY103" s="8" t="str">
        <f>IF($P103="More Info Required",COUNTIFS('[5]2016 Outage History'!$R:$R,AX103,'[5]2016 Outage History'!$I:$I,$C103)/$Q103,"")</f>
        <v/>
      </c>
      <c r="AZ103" s="26" t="str">
        <f t="shared" si="20"/>
        <v/>
      </c>
      <c r="BA103" s="8" t="str">
        <f>IF($P103="More Info Required",COUNTIFS('[5]2016 Outage History'!$R:$R,AZ103,'[5]2016 Outage History'!$I:$I,$C103)/$Q103,"")</f>
        <v/>
      </c>
      <c r="BB103" s="26" t="str">
        <f t="shared" si="21"/>
        <v/>
      </c>
      <c r="BC103" s="8" t="str">
        <f>IF($P103="More Info Required",COUNTIFS('[5]2016 Outage History'!$R:$R,BB103,'[5]2016 Outage History'!$I:$I,$C103)/$Q103,"")</f>
        <v/>
      </c>
      <c r="BD103" s="26" t="str">
        <f t="shared" si="22"/>
        <v/>
      </c>
      <c r="BE103" s="8" t="str">
        <f>IF($P103="More Info Required",COUNTIFS('[5]2016 Outage History'!$R:$R,BD103,'[5]2016 Outage History'!$I:$I,$C103)/$Q103,"")</f>
        <v/>
      </c>
      <c r="BF103" s="26" t="str">
        <f t="shared" si="23"/>
        <v/>
      </c>
      <c r="BG103" s="8" t="str">
        <f>IF($P103="More Info Required",COUNTIFS('[5]2016 Outage History'!$R:$R,BF103,'[5]2016 Outage History'!$I:$I,$C103)/$Q103,"")</f>
        <v/>
      </c>
      <c r="BH103" s="26" t="str">
        <f t="shared" si="24"/>
        <v/>
      </c>
      <c r="BI103" s="8" t="str">
        <f>IF($P103="More Info Required",COUNTIFS('[5]2016 Outage History'!$R:$R,BH103,'[5]2016 Outage History'!$I:$I,$C103)/$Q103,"")</f>
        <v/>
      </c>
      <c r="BJ103" s="26" t="str">
        <f t="shared" si="25"/>
        <v/>
      </c>
      <c r="BK103" s="8" t="str">
        <f>IF($P103="More Info Required",COUNTIFS('[5]2016 Outage History'!$R:$R,BJ103,'[5]2016 Outage History'!$I:$I,$C103)/$Q103,"")</f>
        <v/>
      </c>
      <c r="BL103" s="26" t="str">
        <f t="shared" si="26"/>
        <v/>
      </c>
      <c r="BM103" s="8" t="str">
        <f>IF($P103="More Info Required",COUNTIFS('[5]2016 Outage History'!$R:$R,BL103,'[5]2016 Outage History'!$I:$I,$C103)/$Q103,"")</f>
        <v/>
      </c>
      <c r="BN103" s="26" t="str">
        <f t="shared" si="27"/>
        <v/>
      </c>
      <c r="BO103" s="8" t="str">
        <f>IF($P103="More Info Required",COUNTIFS('[5]2016 Outage History'!$R:$R,BN103,'[5]2016 Outage History'!$I:$I,$C103)/$Q103,"")</f>
        <v/>
      </c>
      <c r="BP103" s="26" t="str">
        <f t="shared" si="28"/>
        <v/>
      </c>
      <c r="BQ103" s="8" t="str">
        <f>IF($P103="More Info Required",COUNTIFS('[5]2016 Outage History'!$R:$R,BP103,'[5]2016 Outage History'!$I:$I,$C103)/$Q103,"")</f>
        <v/>
      </c>
      <c r="BR103" s="26" t="str">
        <f t="shared" si="29"/>
        <v/>
      </c>
      <c r="BS103" s="8" t="str">
        <f>IF($P103="More Info Required",COUNTIFS('[5]2016 Outage History'!$R:$R,BR103,'[5]2016 Outage History'!$I:$I,$C103)/$Q103,"")</f>
        <v/>
      </c>
      <c r="BT103" s="26" t="str">
        <f t="shared" si="30"/>
        <v/>
      </c>
      <c r="BU103" s="8" t="str">
        <f>IF($P103="More Info Required",COUNTIFS('[5]2016 Outage History'!$R:$R,BT103,'[5]2016 Outage History'!$I:$I,$C103)/$Q103,"")</f>
        <v/>
      </c>
      <c r="BV103" s="26" t="str">
        <f t="shared" si="31"/>
        <v/>
      </c>
      <c r="BW103" s="8" t="str">
        <f>IF($P103="More Info Required",COUNTIFS('[5]2016 Outage History'!$R:$R,BV103,'[5]2016 Outage History'!$I:$I,$C103)/$Q103,"")</f>
        <v/>
      </c>
      <c r="BX103" s="26" t="str">
        <f t="shared" si="32"/>
        <v/>
      </c>
      <c r="BY103" s="8" t="str">
        <f>IF($P103="More Info Required",COUNTIFS('[5]2016 Outage History'!$R:$R,BX103,'[5]2016 Outage History'!$I:$I,$C103)/$Q103,"")</f>
        <v/>
      </c>
      <c r="BZ103" s="26" t="str">
        <f t="shared" si="33"/>
        <v/>
      </c>
      <c r="CA103" s="8" t="str">
        <f>IF($P103="More Info Required",COUNTIFS('[5]2016 Outage History'!$R:$R,BZ103,'[5]2016 Outage History'!$I:$I,$C103)/$Q103,"")</f>
        <v/>
      </c>
      <c r="CB103" s="26" t="str">
        <f t="shared" si="34"/>
        <v/>
      </c>
      <c r="CC103" s="8" t="str">
        <f>IF($P103="More Info Required",COUNTIFS('[5]2016 Outage History'!$R:$R,CB103,'[5]2016 Outage History'!$I:$I,$C103)/$Q103,"")</f>
        <v/>
      </c>
      <c r="CD103" s="26" t="str">
        <f t="shared" si="35"/>
        <v/>
      </c>
      <c r="CE103" s="8" t="str">
        <f>IF($P103="More Info Required",COUNTIFS('[5]2016 Outage History'!$R:$R,CD103,'[5]2016 Outage History'!$I:$I,$C103)/$Q103,"")</f>
        <v/>
      </c>
      <c r="CF103" s="26" t="str">
        <f t="shared" si="36"/>
        <v/>
      </c>
      <c r="CG103" s="8" t="str">
        <f>IF($P103="More Info Required",COUNTIFS('[5]2016 Outage History'!$R:$R,CF103,'[5]2016 Outage History'!$I:$I,$C103)/$Q103,"")</f>
        <v/>
      </c>
      <c r="CH103" s="26" t="str">
        <f t="shared" si="37"/>
        <v/>
      </c>
      <c r="CI103" s="8" t="str">
        <f>IF($P103="More Info Required",COUNTIFS('[5]2016 Outage History'!$R:$R,CH103,'[5]2016 Outage History'!$I:$I,$C103)/$Q103,"")</f>
        <v/>
      </c>
      <c r="CJ103" s="26" t="str">
        <f t="shared" si="38"/>
        <v/>
      </c>
      <c r="CK103" s="8" t="str">
        <f>IF($P103="More Info Required",COUNTIFS('[5]2016 Outage History'!$R:$R,CJ103,'[5]2016 Outage History'!$I:$I,$C103)/$Q103,"")</f>
        <v/>
      </c>
    </row>
    <row r="104" spans="1:89" ht="15" x14ac:dyDescent="0.25">
      <c r="A104" s="17" t="s">
        <v>182</v>
      </c>
      <c r="B104" s="21">
        <v>4901</v>
      </c>
      <c r="C104" s="14" t="s">
        <v>452</v>
      </c>
      <c r="D104" s="17" t="s">
        <v>184</v>
      </c>
      <c r="E104" s="21">
        <v>49</v>
      </c>
      <c r="F104" s="22">
        <f>'[5]2016 Circuit Detail'!H63</f>
        <v>134.92622900000001</v>
      </c>
      <c r="G104" s="21"/>
      <c r="H104" s="21">
        <f>('[5]2011 Indices'!H95+'[5]2012 Indices'!H95+'[5]2013 Indices'!H95+'[5]2014 Circuit detail'!AS63+'[5]2015 Circuit Detail'!AS63)/5</f>
        <v>0.86967604117889541</v>
      </c>
      <c r="I104" s="10">
        <f>'[5]2016 Circuit Detail'!AS63</f>
        <v>0.64479679484705699</v>
      </c>
      <c r="J104" s="17" t="str">
        <f t="shared" si="0"/>
        <v>OK</v>
      </c>
      <c r="K104" s="17">
        <v>20.367999999999999</v>
      </c>
      <c r="L104" s="23">
        <v>2015</v>
      </c>
      <c r="M104" s="21">
        <f>('[5]2011 Indices'!I95+'[5]2012 Indices'!I95+'[5]2013 Indices'!I95+'[5]2014 Circuit detail'!AQ63+'[5]2015 Circuit Detail'!AQ63)/5</f>
        <v>104.42534658842222</v>
      </c>
      <c r="N104" s="24">
        <f>'[5]2016 Circuit Detail'!AQ63</f>
        <v>100.454893</v>
      </c>
      <c r="O104" s="17" t="str">
        <f t="shared" si="1"/>
        <v>OK</v>
      </c>
      <c r="P104" s="8" t="str">
        <f t="shared" si="2"/>
        <v>Good</v>
      </c>
      <c r="Q104" s="25">
        <f>'[5]2016 Circuit Detail'!AJ63</f>
        <v>6</v>
      </c>
      <c r="R104" s="26" t="str">
        <f t="shared" si="3"/>
        <v/>
      </c>
      <c r="S104" s="8" t="str">
        <f>IF($P104="More Info Required",COUNTIFS('[5]2016 Outage History'!$R:$R,R104,'[5]2016 Outage History'!$I:$I,$C104)/$Q104,"")</f>
        <v/>
      </c>
      <c r="T104" s="26" t="str">
        <f t="shared" si="4"/>
        <v/>
      </c>
      <c r="U104" s="8" t="str">
        <f>IF($P104="More Info Required",COUNTIFS('[5]2016 Outage History'!$R:$R,T104,'[5]2016 Outage History'!$I:$I,$C104)/$Q104,"")</f>
        <v/>
      </c>
      <c r="V104" s="26" t="str">
        <f t="shared" si="5"/>
        <v/>
      </c>
      <c r="W104" s="8" t="str">
        <f>IF($P104="More Info Required",COUNTIFS('[5]2016 Outage History'!$R:$R,V104,'[5]2016 Outage History'!$I:$I,$C104)/$Q104,"")</f>
        <v/>
      </c>
      <c r="X104" s="26" t="str">
        <f t="shared" si="6"/>
        <v/>
      </c>
      <c r="Y104" s="8" t="str">
        <f>IF($P104="More Info Required",COUNTIFS('[5]2016 Outage History'!$R:$R,X104,'[5]2016 Outage History'!$I:$I,$C104)/$Q104,"")</f>
        <v/>
      </c>
      <c r="Z104" s="26" t="str">
        <f t="shared" si="7"/>
        <v/>
      </c>
      <c r="AA104" s="8" t="str">
        <f>IF($P104="More Info Required",COUNTIFS('[5]2016 Outage History'!$R:$R,Z104,'[5]2016 Outage History'!$I:$I,$C104)/$Q104,"")</f>
        <v/>
      </c>
      <c r="AB104" s="26" t="str">
        <f t="shared" si="8"/>
        <v/>
      </c>
      <c r="AC104" s="8" t="str">
        <f>IF($P104="More Info Required",COUNTIFS('[5]2016 Outage History'!$R:$R,AB104,'[5]2016 Outage History'!$I:$I,$C104)/$Q104,"")</f>
        <v/>
      </c>
      <c r="AD104" s="26" t="str">
        <f t="shared" si="9"/>
        <v/>
      </c>
      <c r="AE104" s="8" t="str">
        <f>IF($P104="More Info Required",COUNTIFS('[5]2016 Outage History'!$R:$R,AD104,'[5]2016 Outage History'!$I:$I,$C104)/$Q104,"")</f>
        <v/>
      </c>
      <c r="AF104" s="26" t="str">
        <f t="shared" si="10"/>
        <v/>
      </c>
      <c r="AG104" s="8" t="str">
        <f>IF($P104="More Info Required",COUNTIFS('[5]2016 Outage History'!$R:$R,AF104,'[5]2016 Outage History'!$I:$I,$C104)/$Q104,"")</f>
        <v/>
      </c>
      <c r="AH104" s="26" t="str">
        <f t="shared" si="11"/>
        <v/>
      </c>
      <c r="AI104" s="8" t="str">
        <f>IF($P104="More Info Required",COUNTIFS('[5]2016 Outage History'!$R:$R,AH104,'[5]2016 Outage History'!$I:$I,$C104)/$Q104,"")</f>
        <v/>
      </c>
      <c r="AJ104" s="26" t="str">
        <f t="shared" si="12"/>
        <v/>
      </c>
      <c r="AK104" s="8" t="str">
        <f>IF($P104="More Info Required",COUNTIFS('[5]2016 Outage History'!$R:$R,AJ104,'[5]2016 Outage History'!$I:$I,$C104)/$Q104,"")</f>
        <v/>
      </c>
      <c r="AL104" s="26" t="str">
        <f t="shared" si="13"/>
        <v/>
      </c>
      <c r="AM104" s="8" t="str">
        <f>IF($P104="More Info Required",COUNTIFS('[5]2016 Outage History'!$R:$R,AL104,'[5]2016 Outage History'!$I:$I,$C104)/$Q104,"")</f>
        <v/>
      </c>
      <c r="AN104" s="26" t="str">
        <f t="shared" si="14"/>
        <v/>
      </c>
      <c r="AO104" s="8" t="str">
        <f>IF($P104="More Info Required",COUNTIFS('[5]2016 Outage History'!$R:$R,AN104,'[5]2016 Outage History'!$I:$I,$C104)/$Q104,"")</f>
        <v/>
      </c>
      <c r="AP104" s="26" t="str">
        <f t="shared" si="15"/>
        <v/>
      </c>
      <c r="AQ104" s="8" t="str">
        <f>IF($P104="More Info Required",COUNTIFS('[5]2016 Outage History'!$R:$R,AP104,'[5]2016 Outage History'!$I:$I,$C104)/$Q104,"")</f>
        <v/>
      </c>
      <c r="AR104" s="26" t="str">
        <f t="shared" si="16"/>
        <v/>
      </c>
      <c r="AS104" s="8" t="str">
        <f>IF($P104="More Info Required",COUNTIFS('[5]2016 Outage History'!$R:$R,AR104,'[5]2016 Outage History'!$I:$I,$C104)/$Q104,"")</f>
        <v/>
      </c>
      <c r="AT104" s="26" t="str">
        <f t="shared" si="17"/>
        <v/>
      </c>
      <c r="AU104" s="8" t="str">
        <f>IF($P104="More Info Required",COUNTIFS('[5]2016 Outage History'!$R:$R,AT104,'[5]2016 Outage History'!$I:$I,$C104)/$Q104,"")</f>
        <v/>
      </c>
      <c r="AV104" s="26" t="str">
        <f t="shared" si="18"/>
        <v/>
      </c>
      <c r="AW104" s="8" t="str">
        <f>IF($P104="More Info Required",COUNTIFS('[5]2016 Outage History'!$R:$R,AV104,'[5]2016 Outage History'!$I:$I,$C104)/$Q104,"")</f>
        <v/>
      </c>
      <c r="AX104" s="26" t="str">
        <f t="shared" si="19"/>
        <v/>
      </c>
      <c r="AY104" s="8" t="str">
        <f>IF($P104="More Info Required",COUNTIFS('[5]2016 Outage History'!$R:$R,AX104,'[5]2016 Outage History'!$I:$I,$C104)/$Q104,"")</f>
        <v/>
      </c>
      <c r="AZ104" s="26" t="str">
        <f t="shared" si="20"/>
        <v/>
      </c>
      <c r="BA104" s="8" t="str">
        <f>IF($P104="More Info Required",COUNTIFS('[5]2016 Outage History'!$R:$R,AZ104,'[5]2016 Outage History'!$I:$I,$C104)/$Q104,"")</f>
        <v/>
      </c>
      <c r="BB104" s="26" t="str">
        <f t="shared" si="21"/>
        <v/>
      </c>
      <c r="BC104" s="8" t="str">
        <f>IF($P104="More Info Required",COUNTIFS('[5]2016 Outage History'!$R:$R,BB104,'[5]2016 Outage History'!$I:$I,$C104)/$Q104,"")</f>
        <v/>
      </c>
      <c r="BD104" s="26" t="str">
        <f t="shared" si="22"/>
        <v/>
      </c>
      <c r="BE104" s="8" t="str">
        <f>IF($P104="More Info Required",COUNTIFS('[5]2016 Outage History'!$R:$R,BD104,'[5]2016 Outage History'!$I:$I,$C104)/$Q104,"")</f>
        <v/>
      </c>
      <c r="BF104" s="26" t="str">
        <f t="shared" si="23"/>
        <v/>
      </c>
      <c r="BG104" s="8" t="str">
        <f>IF($P104="More Info Required",COUNTIFS('[5]2016 Outage History'!$R:$R,BF104,'[5]2016 Outage History'!$I:$I,$C104)/$Q104,"")</f>
        <v/>
      </c>
      <c r="BH104" s="26" t="str">
        <f t="shared" si="24"/>
        <v/>
      </c>
      <c r="BI104" s="8" t="str">
        <f>IF($P104="More Info Required",COUNTIFS('[5]2016 Outage History'!$R:$R,BH104,'[5]2016 Outage History'!$I:$I,$C104)/$Q104,"")</f>
        <v/>
      </c>
      <c r="BJ104" s="26" t="str">
        <f t="shared" si="25"/>
        <v/>
      </c>
      <c r="BK104" s="8" t="str">
        <f>IF($P104="More Info Required",COUNTIFS('[5]2016 Outage History'!$R:$R,BJ104,'[5]2016 Outage History'!$I:$I,$C104)/$Q104,"")</f>
        <v/>
      </c>
      <c r="BL104" s="26" t="str">
        <f t="shared" si="26"/>
        <v/>
      </c>
      <c r="BM104" s="8" t="str">
        <f>IF($P104="More Info Required",COUNTIFS('[5]2016 Outage History'!$R:$R,BL104,'[5]2016 Outage History'!$I:$I,$C104)/$Q104,"")</f>
        <v/>
      </c>
      <c r="BN104" s="26" t="str">
        <f t="shared" si="27"/>
        <v/>
      </c>
      <c r="BO104" s="8" t="str">
        <f>IF($P104="More Info Required",COUNTIFS('[5]2016 Outage History'!$R:$R,BN104,'[5]2016 Outage History'!$I:$I,$C104)/$Q104,"")</f>
        <v/>
      </c>
      <c r="BP104" s="26" t="str">
        <f t="shared" si="28"/>
        <v/>
      </c>
      <c r="BQ104" s="8" t="str">
        <f>IF($P104="More Info Required",COUNTIFS('[5]2016 Outage History'!$R:$R,BP104,'[5]2016 Outage History'!$I:$I,$C104)/$Q104,"")</f>
        <v/>
      </c>
      <c r="BR104" s="26" t="str">
        <f t="shared" si="29"/>
        <v/>
      </c>
      <c r="BS104" s="8" t="str">
        <f>IF($P104="More Info Required",COUNTIFS('[5]2016 Outage History'!$R:$R,BR104,'[5]2016 Outage History'!$I:$I,$C104)/$Q104,"")</f>
        <v/>
      </c>
      <c r="BT104" s="26" t="str">
        <f t="shared" si="30"/>
        <v/>
      </c>
      <c r="BU104" s="8" t="str">
        <f>IF($P104="More Info Required",COUNTIFS('[5]2016 Outage History'!$R:$R,BT104,'[5]2016 Outage History'!$I:$I,$C104)/$Q104,"")</f>
        <v/>
      </c>
      <c r="BV104" s="26" t="str">
        <f t="shared" si="31"/>
        <v/>
      </c>
      <c r="BW104" s="8" t="str">
        <f>IF($P104="More Info Required",COUNTIFS('[5]2016 Outage History'!$R:$R,BV104,'[5]2016 Outage History'!$I:$I,$C104)/$Q104,"")</f>
        <v/>
      </c>
      <c r="BX104" s="26" t="str">
        <f t="shared" si="32"/>
        <v/>
      </c>
      <c r="BY104" s="8" t="str">
        <f>IF($P104="More Info Required",COUNTIFS('[5]2016 Outage History'!$R:$R,BX104,'[5]2016 Outage History'!$I:$I,$C104)/$Q104,"")</f>
        <v/>
      </c>
      <c r="BZ104" s="26" t="str">
        <f t="shared" si="33"/>
        <v/>
      </c>
      <c r="CA104" s="8" t="str">
        <f>IF($P104="More Info Required",COUNTIFS('[5]2016 Outage History'!$R:$R,BZ104,'[5]2016 Outage History'!$I:$I,$C104)/$Q104,"")</f>
        <v/>
      </c>
      <c r="CB104" s="26" t="str">
        <f t="shared" si="34"/>
        <v/>
      </c>
      <c r="CC104" s="8" t="str">
        <f>IF($P104="More Info Required",COUNTIFS('[5]2016 Outage History'!$R:$R,CB104,'[5]2016 Outage History'!$I:$I,$C104)/$Q104,"")</f>
        <v/>
      </c>
      <c r="CD104" s="26" t="str">
        <f t="shared" si="35"/>
        <v/>
      </c>
      <c r="CE104" s="8" t="str">
        <f>IF($P104="More Info Required",COUNTIFS('[5]2016 Outage History'!$R:$R,CD104,'[5]2016 Outage History'!$I:$I,$C104)/$Q104,"")</f>
        <v/>
      </c>
      <c r="CF104" s="26" t="str">
        <f t="shared" si="36"/>
        <v/>
      </c>
      <c r="CG104" s="8" t="str">
        <f>IF($P104="More Info Required",COUNTIFS('[5]2016 Outage History'!$R:$R,CF104,'[5]2016 Outage History'!$I:$I,$C104)/$Q104,"")</f>
        <v/>
      </c>
      <c r="CH104" s="26" t="str">
        <f t="shared" si="37"/>
        <v/>
      </c>
      <c r="CI104" s="8" t="str">
        <f>IF($P104="More Info Required",COUNTIFS('[5]2016 Outage History'!$R:$R,CH104,'[5]2016 Outage History'!$I:$I,$C104)/$Q104,"")</f>
        <v/>
      </c>
      <c r="CJ104" s="26" t="str">
        <f t="shared" si="38"/>
        <v/>
      </c>
      <c r="CK104" s="8" t="str">
        <f>IF($P104="More Info Required",COUNTIFS('[5]2016 Outage History'!$R:$R,CJ104,'[5]2016 Outage History'!$I:$I,$C104)/$Q104,"")</f>
        <v/>
      </c>
    </row>
    <row r="105" spans="1:89" ht="15" x14ac:dyDescent="0.25">
      <c r="A105" s="17" t="s">
        <v>184</v>
      </c>
      <c r="B105" s="21">
        <v>4902</v>
      </c>
      <c r="C105" s="14" t="s">
        <v>453</v>
      </c>
      <c r="D105" s="17" t="s">
        <v>184</v>
      </c>
      <c r="E105" s="21">
        <v>49</v>
      </c>
      <c r="F105" s="22">
        <f>'[5]2016 Circuit Detail'!H64</f>
        <v>514.11202100000003</v>
      </c>
      <c r="G105" s="21"/>
      <c r="H105" s="21">
        <f>('[5]2011 Indices'!H96+'[5]2012 Indices'!H96+'[5]2013 Indices'!H96+'[5]2014 Circuit detail'!AS64+'[5]2015 Circuit Detail'!AS64)/5</f>
        <v>1.0223544374401907</v>
      </c>
      <c r="I105" s="10">
        <f>'[5]2016 Circuit Detail'!AS64</f>
        <v>0.14782770465505199</v>
      </c>
      <c r="J105" s="17" t="str">
        <f t="shared" si="0"/>
        <v>OK</v>
      </c>
      <c r="K105" s="17">
        <v>57.680999999999997</v>
      </c>
      <c r="L105" s="23">
        <v>2015</v>
      </c>
      <c r="M105" s="21">
        <f>('[5]2011 Indices'!I96+'[5]2012 Indices'!I96+'[5]2013 Indices'!I96+'[5]2014 Circuit detail'!AQ64+'[5]2015 Circuit Detail'!AQ64)/5</f>
        <v>78.401603001718712</v>
      </c>
      <c r="N105" s="24">
        <f>'[5]2016 Circuit Detail'!AQ64</f>
        <v>67.018467000000001</v>
      </c>
      <c r="O105" s="17" t="str">
        <f t="shared" si="1"/>
        <v>OK</v>
      </c>
      <c r="P105" s="8" t="str">
        <f t="shared" si="2"/>
        <v>Good</v>
      </c>
      <c r="Q105" s="25">
        <f>'[5]2016 Circuit Detail'!AJ64</f>
        <v>17</v>
      </c>
      <c r="R105" s="26" t="str">
        <f t="shared" si="3"/>
        <v/>
      </c>
      <c r="S105" s="8" t="str">
        <f>IF($P105="More Info Required",COUNTIFS('[5]2016 Outage History'!$R:$R,R105,'[5]2016 Outage History'!$I:$I,$C105)/$Q105,"")</f>
        <v/>
      </c>
      <c r="T105" s="26" t="str">
        <f t="shared" si="4"/>
        <v/>
      </c>
      <c r="U105" s="8" t="str">
        <f>IF($P105="More Info Required",COUNTIFS('[5]2016 Outage History'!$R:$R,T105,'[5]2016 Outage History'!$I:$I,$C105)/$Q105,"")</f>
        <v/>
      </c>
      <c r="V105" s="26" t="str">
        <f t="shared" si="5"/>
        <v/>
      </c>
      <c r="W105" s="8" t="str">
        <f>IF($P105="More Info Required",COUNTIFS('[5]2016 Outage History'!$R:$R,V105,'[5]2016 Outage History'!$I:$I,$C105)/$Q105,"")</f>
        <v/>
      </c>
      <c r="X105" s="26" t="str">
        <f t="shared" si="6"/>
        <v/>
      </c>
      <c r="Y105" s="8" t="str">
        <f>IF($P105="More Info Required",COUNTIFS('[5]2016 Outage History'!$R:$R,X105,'[5]2016 Outage History'!$I:$I,$C105)/$Q105,"")</f>
        <v/>
      </c>
      <c r="Z105" s="26" t="str">
        <f t="shared" si="7"/>
        <v/>
      </c>
      <c r="AA105" s="8" t="str">
        <f>IF($P105="More Info Required",COUNTIFS('[5]2016 Outage History'!$R:$R,Z105,'[5]2016 Outage History'!$I:$I,$C105)/$Q105,"")</f>
        <v/>
      </c>
      <c r="AB105" s="26" t="str">
        <f t="shared" si="8"/>
        <v/>
      </c>
      <c r="AC105" s="8" t="str">
        <f>IF($P105="More Info Required",COUNTIFS('[5]2016 Outage History'!$R:$R,AB105,'[5]2016 Outage History'!$I:$I,$C105)/$Q105,"")</f>
        <v/>
      </c>
      <c r="AD105" s="26" t="str">
        <f t="shared" si="9"/>
        <v/>
      </c>
      <c r="AE105" s="8" t="str">
        <f>IF($P105="More Info Required",COUNTIFS('[5]2016 Outage History'!$R:$R,AD105,'[5]2016 Outage History'!$I:$I,$C105)/$Q105,"")</f>
        <v/>
      </c>
      <c r="AF105" s="26" t="str">
        <f t="shared" si="10"/>
        <v/>
      </c>
      <c r="AG105" s="8" t="str">
        <f>IF($P105="More Info Required",COUNTIFS('[5]2016 Outage History'!$R:$R,AF105,'[5]2016 Outage History'!$I:$I,$C105)/$Q105,"")</f>
        <v/>
      </c>
      <c r="AH105" s="26" t="str">
        <f t="shared" si="11"/>
        <v/>
      </c>
      <c r="AI105" s="8" t="str">
        <f>IF($P105="More Info Required",COUNTIFS('[5]2016 Outage History'!$R:$R,AH105,'[5]2016 Outage History'!$I:$I,$C105)/$Q105,"")</f>
        <v/>
      </c>
      <c r="AJ105" s="26" t="str">
        <f t="shared" si="12"/>
        <v/>
      </c>
      <c r="AK105" s="8" t="str">
        <f>IF($P105="More Info Required",COUNTIFS('[5]2016 Outage History'!$R:$R,AJ105,'[5]2016 Outage History'!$I:$I,$C105)/$Q105,"")</f>
        <v/>
      </c>
      <c r="AL105" s="26" t="str">
        <f t="shared" si="13"/>
        <v/>
      </c>
      <c r="AM105" s="8" t="str">
        <f>IF($P105="More Info Required",COUNTIFS('[5]2016 Outage History'!$R:$R,AL105,'[5]2016 Outage History'!$I:$I,$C105)/$Q105,"")</f>
        <v/>
      </c>
      <c r="AN105" s="26" t="str">
        <f t="shared" si="14"/>
        <v/>
      </c>
      <c r="AO105" s="8" t="str">
        <f>IF($P105="More Info Required",COUNTIFS('[5]2016 Outage History'!$R:$R,AN105,'[5]2016 Outage History'!$I:$I,$C105)/$Q105,"")</f>
        <v/>
      </c>
      <c r="AP105" s="26" t="str">
        <f t="shared" si="15"/>
        <v/>
      </c>
      <c r="AQ105" s="8" t="str">
        <f>IF($P105="More Info Required",COUNTIFS('[5]2016 Outage History'!$R:$R,AP105,'[5]2016 Outage History'!$I:$I,$C105)/$Q105,"")</f>
        <v/>
      </c>
      <c r="AR105" s="26" t="str">
        <f t="shared" si="16"/>
        <v/>
      </c>
      <c r="AS105" s="8" t="str">
        <f>IF($P105="More Info Required",COUNTIFS('[5]2016 Outage History'!$R:$R,AR105,'[5]2016 Outage History'!$I:$I,$C105)/$Q105,"")</f>
        <v/>
      </c>
      <c r="AT105" s="26" t="str">
        <f t="shared" si="17"/>
        <v/>
      </c>
      <c r="AU105" s="8" t="str">
        <f>IF($P105="More Info Required",COUNTIFS('[5]2016 Outage History'!$R:$R,AT105,'[5]2016 Outage History'!$I:$I,$C105)/$Q105,"")</f>
        <v/>
      </c>
      <c r="AV105" s="26" t="str">
        <f t="shared" si="18"/>
        <v/>
      </c>
      <c r="AW105" s="8" t="str">
        <f>IF($P105="More Info Required",COUNTIFS('[5]2016 Outage History'!$R:$R,AV105,'[5]2016 Outage History'!$I:$I,$C105)/$Q105,"")</f>
        <v/>
      </c>
      <c r="AX105" s="26" t="str">
        <f t="shared" si="19"/>
        <v/>
      </c>
      <c r="AY105" s="8" t="str">
        <f>IF($P105="More Info Required",COUNTIFS('[5]2016 Outage History'!$R:$R,AX105,'[5]2016 Outage History'!$I:$I,$C105)/$Q105,"")</f>
        <v/>
      </c>
      <c r="AZ105" s="26" t="str">
        <f t="shared" si="20"/>
        <v/>
      </c>
      <c r="BA105" s="8" t="str">
        <f>IF($P105="More Info Required",COUNTIFS('[5]2016 Outage History'!$R:$R,AZ105,'[5]2016 Outage History'!$I:$I,$C105)/$Q105,"")</f>
        <v/>
      </c>
      <c r="BB105" s="26" t="str">
        <f t="shared" si="21"/>
        <v/>
      </c>
      <c r="BC105" s="8" t="str">
        <f>IF($P105="More Info Required",COUNTIFS('[5]2016 Outage History'!$R:$R,BB105,'[5]2016 Outage History'!$I:$I,$C105)/$Q105,"")</f>
        <v/>
      </c>
      <c r="BD105" s="26" t="str">
        <f t="shared" si="22"/>
        <v/>
      </c>
      <c r="BE105" s="8" t="str">
        <f>IF($P105="More Info Required",COUNTIFS('[5]2016 Outage History'!$R:$R,BD105,'[5]2016 Outage History'!$I:$I,$C105)/$Q105,"")</f>
        <v/>
      </c>
      <c r="BF105" s="26" t="str">
        <f t="shared" si="23"/>
        <v/>
      </c>
      <c r="BG105" s="8" t="str">
        <f>IF($P105="More Info Required",COUNTIFS('[5]2016 Outage History'!$R:$R,BF105,'[5]2016 Outage History'!$I:$I,$C105)/$Q105,"")</f>
        <v/>
      </c>
      <c r="BH105" s="26" t="str">
        <f t="shared" si="24"/>
        <v/>
      </c>
      <c r="BI105" s="8" t="str">
        <f>IF($P105="More Info Required",COUNTIFS('[5]2016 Outage History'!$R:$R,BH105,'[5]2016 Outage History'!$I:$I,$C105)/$Q105,"")</f>
        <v/>
      </c>
      <c r="BJ105" s="26" t="str">
        <f t="shared" si="25"/>
        <v/>
      </c>
      <c r="BK105" s="8" t="str">
        <f>IF($P105="More Info Required",COUNTIFS('[5]2016 Outage History'!$R:$R,BJ105,'[5]2016 Outage History'!$I:$I,$C105)/$Q105,"")</f>
        <v/>
      </c>
      <c r="BL105" s="26" t="str">
        <f t="shared" si="26"/>
        <v/>
      </c>
      <c r="BM105" s="8" t="str">
        <f>IF($P105="More Info Required",COUNTIFS('[5]2016 Outage History'!$R:$R,BL105,'[5]2016 Outage History'!$I:$I,$C105)/$Q105,"")</f>
        <v/>
      </c>
      <c r="BN105" s="26" t="str">
        <f t="shared" si="27"/>
        <v/>
      </c>
      <c r="BO105" s="8" t="str">
        <f>IF($P105="More Info Required",COUNTIFS('[5]2016 Outage History'!$R:$R,BN105,'[5]2016 Outage History'!$I:$I,$C105)/$Q105,"")</f>
        <v/>
      </c>
      <c r="BP105" s="26" t="str">
        <f t="shared" si="28"/>
        <v/>
      </c>
      <c r="BQ105" s="8" t="str">
        <f>IF($P105="More Info Required",COUNTIFS('[5]2016 Outage History'!$R:$R,BP105,'[5]2016 Outage History'!$I:$I,$C105)/$Q105,"")</f>
        <v/>
      </c>
      <c r="BR105" s="26" t="str">
        <f t="shared" si="29"/>
        <v/>
      </c>
      <c r="BS105" s="8" t="str">
        <f>IF($P105="More Info Required",COUNTIFS('[5]2016 Outage History'!$R:$R,BR105,'[5]2016 Outage History'!$I:$I,$C105)/$Q105,"")</f>
        <v/>
      </c>
      <c r="BT105" s="26" t="str">
        <f t="shared" si="30"/>
        <v/>
      </c>
      <c r="BU105" s="8" t="str">
        <f>IF($P105="More Info Required",COUNTIFS('[5]2016 Outage History'!$R:$R,BT105,'[5]2016 Outage History'!$I:$I,$C105)/$Q105,"")</f>
        <v/>
      </c>
      <c r="BV105" s="26" t="str">
        <f t="shared" si="31"/>
        <v/>
      </c>
      <c r="BW105" s="8" t="str">
        <f>IF($P105="More Info Required",COUNTIFS('[5]2016 Outage History'!$R:$R,BV105,'[5]2016 Outage History'!$I:$I,$C105)/$Q105,"")</f>
        <v/>
      </c>
      <c r="BX105" s="26" t="str">
        <f t="shared" si="32"/>
        <v/>
      </c>
      <c r="BY105" s="8" t="str">
        <f>IF($P105="More Info Required",COUNTIFS('[5]2016 Outage History'!$R:$R,BX105,'[5]2016 Outage History'!$I:$I,$C105)/$Q105,"")</f>
        <v/>
      </c>
      <c r="BZ105" s="26" t="str">
        <f t="shared" si="33"/>
        <v/>
      </c>
      <c r="CA105" s="8" t="str">
        <f>IF($P105="More Info Required",COUNTIFS('[5]2016 Outage History'!$R:$R,BZ105,'[5]2016 Outage History'!$I:$I,$C105)/$Q105,"")</f>
        <v/>
      </c>
      <c r="CB105" s="26" t="str">
        <f t="shared" si="34"/>
        <v/>
      </c>
      <c r="CC105" s="8" t="str">
        <f>IF($P105="More Info Required",COUNTIFS('[5]2016 Outage History'!$R:$R,CB105,'[5]2016 Outage History'!$I:$I,$C105)/$Q105,"")</f>
        <v/>
      </c>
      <c r="CD105" s="26" t="str">
        <f t="shared" si="35"/>
        <v/>
      </c>
      <c r="CE105" s="8" t="str">
        <f>IF($P105="More Info Required",COUNTIFS('[5]2016 Outage History'!$R:$R,CD105,'[5]2016 Outage History'!$I:$I,$C105)/$Q105,"")</f>
        <v/>
      </c>
      <c r="CF105" s="26" t="str">
        <f t="shared" si="36"/>
        <v/>
      </c>
      <c r="CG105" s="8" t="str">
        <f>IF($P105="More Info Required",COUNTIFS('[5]2016 Outage History'!$R:$R,CF105,'[5]2016 Outage History'!$I:$I,$C105)/$Q105,"")</f>
        <v/>
      </c>
      <c r="CH105" s="26" t="str">
        <f t="shared" si="37"/>
        <v/>
      </c>
      <c r="CI105" s="8" t="str">
        <f>IF($P105="More Info Required",COUNTIFS('[5]2016 Outage History'!$R:$R,CH105,'[5]2016 Outage History'!$I:$I,$C105)/$Q105,"")</f>
        <v/>
      </c>
      <c r="CJ105" s="26" t="str">
        <f t="shared" si="38"/>
        <v/>
      </c>
      <c r="CK105" s="8" t="str">
        <f>IF($P105="More Info Required",COUNTIFS('[5]2016 Outage History'!$R:$R,CJ105,'[5]2016 Outage History'!$I:$I,$C105)/$Q105,"")</f>
        <v/>
      </c>
    </row>
    <row r="106" spans="1:89" ht="15" x14ac:dyDescent="0.25">
      <c r="A106" s="17" t="s">
        <v>186</v>
      </c>
      <c r="B106" s="21">
        <v>4903</v>
      </c>
      <c r="C106" s="14" t="s">
        <v>454</v>
      </c>
      <c r="D106" s="17" t="s">
        <v>184</v>
      </c>
      <c r="E106" s="21">
        <v>49</v>
      </c>
      <c r="F106" s="22">
        <f>'[5]2016 Circuit Detail'!H65</f>
        <v>527.338797</v>
      </c>
      <c r="G106" s="21"/>
      <c r="H106" s="21">
        <f>('[5]2011 Indices'!H97+'[5]2012 Indices'!H97+'[5]2013 Indices'!H97+'[5]2014 Circuit detail'!AS65+'[5]2015 Circuit Detail'!AS65)/5</f>
        <v>1.9457266511422215</v>
      </c>
      <c r="I106" s="10">
        <f>'[5]2016 Circuit Detail'!AS65</f>
        <v>0.680776764467796</v>
      </c>
      <c r="J106" s="17" t="str">
        <f t="shared" si="0"/>
        <v>OK</v>
      </c>
      <c r="K106" s="17">
        <v>64.468000000000004</v>
      </c>
      <c r="L106" s="23">
        <v>2015</v>
      </c>
      <c r="M106" s="21">
        <f>('[5]2011 Indices'!I97+'[5]2012 Indices'!I97+'[5]2013 Indices'!I97+'[5]2014 Circuit detail'!AQ65+'[5]2015 Circuit Detail'!AQ65)/5</f>
        <v>215.14352102760714</v>
      </c>
      <c r="N106" s="24">
        <f>'[5]2016 Circuit Detail'!AQ65</f>
        <v>75.021978000000004</v>
      </c>
      <c r="O106" s="17" t="str">
        <f t="shared" si="1"/>
        <v>OK</v>
      </c>
      <c r="P106" s="8" t="str">
        <f t="shared" si="2"/>
        <v>Good</v>
      </c>
      <c r="Q106" s="25">
        <f>'[5]2016 Circuit Detail'!AJ65</f>
        <v>11</v>
      </c>
      <c r="R106" s="26" t="str">
        <f t="shared" si="3"/>
        <v/>
      </c>
      <c r="S106" s="8" t="str">
        <f>IF($P106="More Info Required",COUNTIFS('[5]2016 Outage History'!$R:$R,R106,'[5]2016 Outage History'!$I:$I,$C106)/$Q106,"")</f>
        <v/>
      </c>
      <c r="T106" s="26" t="str">
        <f t="shared" si="4"/>
        <v/>
      </c>
      <c r="U106" s="8" t="str">
        <f>IF($P106="More Info Required",COUNTIFS('[5]2016 Outage History'!$R:$R,T106,'[5]2016 Outage History'!$I:$I,$C106)/$Q106,"")</f>
        <v/>
      </c>
      <c r="V106" s="26" t="str">
        <f t="shared" si="5"/>
        <v/>
      </c>
      <c r="W106" s="8" t="str">
        <f>IF($P106="More Info Required",COUNTIFS('[5]2016 Outage History'!$R:$R,V106,'[5]2016 Outage History'!$I:$I,$C106)/$Q106,"")</f>
        <v/>
      </c>
      <c r="X106" s="26" t="str">
        <f t="shared" si="6"/>
        <v/>
      </c>
      <c r="Y106" s="8" t="str">
        <f>IF($P106="More Info Required",COUNTIFS('[5]2016 Outage History'!$R:$R,X106,'[5]2016 Outage History'!$I:$I,$C106)/$Q106,"")</f>
        <v/>
      </c>
      <c r="Z106" s="26" t="str">
        <f t="shared" si="7"/>
        <v/>
      </c>
      <c r="AA106" s="8" t="str">
        <f>IF($P106="More Info Required",COUNTIFS('[5]2016 Outage History'!$R:$R,Z106,'[5]2016 Outage History'!$I:$I,$C106)/$Q106,"")</f>
        <v/>
      </c>
      <c r="AB106" s="26" t="str">
        <f t="shared" si="8"/>
        <v/>
      </c>
      <c r="AC106" s="8" t="str">
        <f>IF($P106="More Info Required",COUNTIFS('[5]2016 Outage History'!$R:$R,AB106,'[5]2016 Outage History'!$I:$I,$C106)/$Q106,"")</f>
        <v/>
      </c>
      <c r="AD106" s="26" t="str">
        <f t="shared" si="9"/>
        <v/>
      </c>
      <c r="AE106" s="8" t="str">
        <f>IF($P106="More Info Required",COUNTIFS('[5]2016 Outage History'!$R:$R,AD106,'[5]2016 Outage History'!$I:$I,$C106)/$Q106,"")</f>
        <v/>
      </c>
      <c r="AF106" s="26" t="str">
        <f t="shared" si="10"/>
        <v/>
      </c>
      <c r="AG106" s="8" t="str">
        <f>IF($P106="More Info Required",COUNTIFS('[5]2016 Outage History'!$R:$R,AF106,'[5]2016 Outage History'!$I:$I,$C106)/$Q106,"")</f>
        <v/>
      </c>
      <c r="AH106" s="26" t="str">
        <f t="shared" si="11"/>
        <v/>
      </c>
      <c r="AI106" s="8" t="str">
        <f>IF($P106="More Info Required",COUNTIFS('[5]2016 Outage History'!$R:$R,AH106,'[5]2016 Outage History'!$I:$I,$C106)/$Q106,"")</f>
        <v/>
      </c>
      <c r="AJ106" s="26" t="str">
        <f t="shared" si="12"/>
        <v/>
      </c>
      <c r="AK106" s="8" t="str">
        <f>IF($P106="More Info Required",COUNTIFS('[5]2016 Outage History'!$R:$R,AJ106,'[5]2016 Outage History'!$I:$I,$C106)/$Q106,"")</f>
        <v/>
      </c>
      <c r="AL106" s="26" t="str">
        <f t="shared" si="13"/>
        <v/>
      </c>
      <c r="AM106" s="8" t="str">
        <f>IF($P106="More Info Required",COUNTIFS('[5]2016 Outage History'!$R:$R,AL106,'[5]2016 Outage History'!$I:$I,$C106)/$Q106,"")</f>
        <v/>
      </c>
      <c r="AN106" s="26" t="str">
        <f t="shared" si="14"/>
        <v/>
      </c>
      <c r="AO106" s="8" t="str">
        <f>IF($P106="More Info Required",COUNTIFS('[5]2016 Outage History'!$R:$R,AN106,'[5]2016 Outage History'!$I:$I,$C106)/$Q106,"")</f>
        <v/>
      </c>
      <c r="AP106" s="26" t="str">
        <f t="shared" si="15"/>
        <v/>
      </c>
      <c r="AQ106" s="8" t="str">
        <f>IF($P106="More Info Required",COUNTIFS('[5]2016 Outage History'!$R:$R,AP106,'[5]2016 Outage History'!$I:$I,$C106)/$Q106,"")</f>
        <v/>
      </c>
      <c r="AR106" s="26" t="str">
        <f t="shared" si="16"/>
        <v/>
      </c>
      <c r="AS106" s="8" t="str">
        <f>IF($P106="More Info Required",COUNTIFS('[5]2016 Outage History'!$R:$R,AR106,'[5]2016 Outage History'!$I:$I,$C106)/$Q106,"")</f>
        <v/>
      </c>
      <c r="AT106" s="26" t="str">
        <f t="shared" si="17"/>
        <v/>
      </c>
      <c r="AU106" s="8" t="str">
        <f>IF($P106="More Info Required",COUNTIFS('[5]2016 Outage History'!$R:$R,AT106,'[5]2016 Outage History'!$I:$I,$C106)/$Q106,"")</f>
        <v/>
      </c>
      <c r="AV106" s="26" t="str">
        <f t="shared" si="18"/>
        <v/>
      </c>
      <c r="AW106" s="8" t="str">
        <f>IF($P106="More Info Required",COUNTIFS('[5]2016 Outage History'!$R:$R,AV106,'[5]2016 Outage History'!$I:$I,$C106)/$Q106,"")</f>
        <v/>
      </c>
      <c r="AX106" s="26" t="str">
        <f t="shared" si="19"/>
        <v/>
      </c>
      <c r="AY106" s="8" t="str">
        <f>IF($P106="More Info Required",COUNTIFS('[5]2016 Outage History'!$R:$R,AX106,'[5]2016 Outage History'!$I:$I,$C106)/$Q106,"")</f>
        <v/>
      </c>
      <c r="AZ106" s="26" t="str">
        <f t="shared" si="20"/>
        <v/>
      </c>
      <c r="BA106" s="8" t="str">
        <f>IF($P106="More Info Required",COUNTIFS('[5]2016 Outage History'!$R:$R,AZ106,'[5]2016 Outage History'!$I:$I,$C106)/$Q106,"")</f>
        <v/>
      </c>
      <c r="BB106" s="26" t="str">
        <f t="shared" si="21"/>
        <v/>
      </c>
      <c r="BC106" s="8" t="str">
        <f>IF($P106="More Info Required",COUNTIFS('[5]2016 Outage History'!$R:$R,BB106,'[5]2016 Outage History'!$I:$I,$C106)/$Q106,"")</f>
        <v/>
      </c>
      <c r="BD106" s="26" t="str">
        <f t="shared" si="22"/>
        <v/>
      </c>
      <c r="BE106" s="8" t="str">
        <f>IF($P106="More Info Required",COUNTIFS('[5]2016 Outage History'!$R:$R,BD106,'[5]2016 Outage History'!$I:$I,$C106)/$Q106,"")</f>
        <v/>
      </c>
      <c r="BF106" s="26" t="str">
        <f t="shared" si="23"/>
        <v/>
      </c>
      <c r="BG106" s="8" t="str">
        <f>IF($P106="More Info Required",COUNTIFS('[5]2016 Outage History'!$R:$R,BF106,'[5]2016 Outage History'!$I:$I,$C106)/$Q106,"")</f>
        <v/>
      </c>
      <c r="BH106" s="26" t="str">
        <f t="shared" si="24"/>
        <v/>
      </c>
      <c r="BI106" s="8" t="str">
        <f>IF($P106="More Info Required",COUNTIFS('[5]2016 Outage History'!$R:$R,BH106,'[5]2016 Outage History'!$I:$I,$C106)/$Q106,"")</f>
        <v/>
      </c>
      <c r="BJ106" s="26" t="str">
        <f t="shared" si="25"/>
        <v/>
      </c>
      <c r="BK106" s="8" t="str">
        <f>IF($P106="More Info Required",COUNTIFS('[5]2016 Outage History'!$R:$R,BJ106,'[5]2016 Outage History'!$I:$I,$C106)/$Q106,"")</f>
        <v/>
      </c>
      <c r="BL106" s="26" t="str">
        <f t="shared" si="26"/>
        <v/>
      </c>
      <c r="BM106" s="8" t="str">
        <f>IF($P106="More Info Required",COUNTIFS('[5]2016 Outage History'!$R:$R,BL106,'[5]2016 Outage History'!$I:$I,$C106)/$Q106,"")</f>
        <v/>
      </c>
      <c r="BN106" s="26" t="str">
        <f t="shared" si="27"/>
        <v/>
      </c>
      <c r="BO106" s="8" t="str">
        <f>IF($P106="More Info Required",COUNTIFS('[5]2016 Outage History'!$R:$R,BN106,'[5]2016 Outage History'!$I:$I,$C106)/$Q106,"")</f>
        <v/>
      </c>
      <c r="BP106" s="26" t="str">
        <f t="shared" si="28"/>
        <v/>
      </c>
      <c r="BQ106" s="8" t="str">
        <f>IF($P106="More Info Required",COUNTIFS('[5]2016 Outage History'!$R:$R,BP106,'[5]2016 Outage History'!$I:$I,$C106)/$Q106,"")</f>
        <v/>
      </c>
      <c r="BR106" s="26" t="str">
        <f t="shared" si="29"/>
        <v/>
      </c>
      <c r="BS106" s="8" t="str">
        <f>IF($P106="More Info Required",COUNTIFS('[5]2016 Outage History'!$R:$R,BR106,'[5]2016 Outage History'!$I:$I,$C106)/$Q106,"")</f>
        <v/>
      </c>
      <c r="BT106" s="26" t="str">
        <f t="shared" si="30"/>
        <v/>
      </c>
      <c r="BU106" s="8" t="str">
        <f>IF($P106="More Info Required",COUNTIFS('[5]2016 Outage History'!$R:$R,BT106,'[5]2016 Outage History'!$I:$I,$C106)/$Q106,"")</f>
        <v/>
      </c>
      <c r="BV106" s="26" t="str">
        <f t="shared" si="31"/>
        <v/>
      </c>
      <c r="BW106" s="8" t="str">
        <f>IF($P106="More Info Required",COUNTIFS('[5]2016 Outage History'!$R:$R,BV106,'[5]2016 Outage History'!$I:$I,$C106)/$Q106,"")</f>
        <v/>
      </c>
      <c r="BX106" s="26" t="str">
        <f t="shared" si="32"/>
        <v/>
      </c>
      <c r="BY106" s="8" t="str">
        <f>IF($P106="More Info Required",COUNTIFS('[5]2016 Outage History'!$R:$R,BX106,'[5]2016 Outage History'!$I:$I,$C106)/$Q106,"")</f>
        <v/>
      </c>
      <c r="BZ106" s="26" t="str">
        <f t="shared" si="33"/>
        <v/>
      </c>
      <c r="CA106" s="8" t="str">
        <f>IF($P106="More Info Required",COUNTIFS('[5]2016 Outage History'!$R:$R,BZ106,'[5]2016 Outage History'!$I:$I,$C106)/$Q106,"")</f>
        <v/>
      </c>
      <c r="CB106" s="26" t="str">
        <f t="shared" si="34"/>
        <v/>
      </c>
      <c r="CC106" s="8" t="str">
        <f>IF($P106="More Info Required",COUNTIFS('[5]2016 Outage History'!$R:$R,CB106,'[5]2016 Outage History'!$I:$I,$C106)/$Q106,"")</f>
        <v/>
      </c>
      <c r="CD106" s="26" t="str">
        <f t="shared" si="35"/>
        <v/>
      </c>
      <c r="CE106" s="8" t="str">
        <f>IF($P106="More Info Required",COUNTIFS('[5]2016 Outage History'!$R:$R,CD106,'[5]2016 Outage History'!$I:$I,$C106)/$Q106,"")</f>
        <v/>
      </c>
      <c r="CF106" s="26" t="str">
        <f t="shared" si="36"/>
        <v/>
      </c>
      <c r="CG106" s="8" t="str">
        <f>IF($P106="More Info Required",COUNTIFS('[5]2016 Outage History'!$R:$R,CF106,'[5]2016 Outage History'!$I:$I,$C106)/$Q106,"")</f>
        <v/>
      </c>
      <c r="CH106" s="26" t="str">
        <f t="shared" si="37"/>
        <v/>
      </c>
      <c r="CI106" s="8" t="str">
        <f>IF($P106="More Info Required",COUNTIFS('[5]2016 Outage History'!$R:$R,CH106,'[5]2016 Outage History'!$I:$I,$C106)/$Q106,"")</f>
        <v/>
      </c>
      <c r="CJ106" s="26" t="str">
        <f t="shared" si="38"/>
        <v/>
      </c>
      <c r="CK106" s="8" t="str">
        <f>IF($P106="More Info Required",COUNTIFS('[5]2016 Outage History'!$R:$R,CJ106,'[5]2016 Outage History'!$I:$I,$C106)/$Q106,"")</f>
        <v/>
      </c>
    </row>
    <row r="107" spans="1:89" ht="15" x14ac:dyDescent="0.25">
      <c r="A107" s="17" t="s">
        <v>152</v>
      </c>
      <c r="B107" s="21">
        <v>5001</v>
      </c>
      <c r="C107" s="14" t="s">
        <v>455</v>
      </c>
      <c r="D107" s="17" t="s">
        <v>409</v>
      </c>
      <c r="E107" s="21">
        <v>50</v>
      </c>
      <c r="F107" s="22">
        <f>'[5]2016 Circuit Detail'!H66</f>
        <v>511.55737699999997</v>
      </c>
      <c r="G107" s="21"/>
      <c r="H107" s="21">
        <f>('[5]2011 Indices'!H98+'[5]2012 Indices'!H98+'[5]2013 Indices'!H98+'[5]2014 Circuit detail'!AS66+'[5]2015 Circuit Detail'!AS66)/5</f>
        <v>1.9562899116561074</v>
      </c>
      <c r="I107" s="10">
        <f>'[5]2016 Circuit Detail'!AS66</f>
        <v>0.33818298352874698</v>
      </c>
      <c r="J107" s="17" t="str">
        <f t="shared" si="0"/>
        <v>OK</v>
      </c>
      <c r="K107" s="17">
        <v>36.923000000000002</v>
      </c>
      <c r="L107" s="23">
        <v>2016</v>
      </c>
      <c r="M107" s="21">
        <f>('[5]2011 Indices'!I98+'[5]2012 Indices'!I98+'[5]2013 Indices'!I98+'[5]2014 Circuit detail'!AQ66+'[5]2015 Circuit Detail'!AQ66)/5</f>
        <v>174.61205830159011</v>
      </c>
      <c r="N107" s="24">
        <f>'[5]2016 Circuit Detail'!AQ66</f>
        <v>23.92107</v>
      </c>
      <c r="O107" s="17" t="str">
        <f t="shared" si="1"/>
        <v>OK</v>
      </c>
      <c r="P107" s="8" t="str">
        <f t="shared" si="2"/>
        <v>Good</v>
      </c>
      <c r="Q107" s="25">
        <f>'[5]2016 Circuit Detail'!AJ66</f>
        <v>15</v>
      </c>
      <c r="R107" s="26" t="str">
        <f t="shared" si="3"/>
        <v/>
      </c>
      <c r="S107" s="8" t="str">
        <f>IF($P107="More Info Required",COUNTIFS('[5]2016 Outage History'!$R:$R,R107,'[5]2016 Outage History'!$I:$I,$C107)/$Q107,"")</f>
        <v/>
      </c>
      <c r="T107" s="26" t="str">
        <f t="shared" si="4"/>
        <v/>
      </c>
      <c r="U107" s="8" t="str">
        <f>IF($P107="More Info Required",COUNTIFS('[5]2016 Outage History'!$R:$R,T107,'[5]2016 Outage History'!$I:$I,$C107)/$Q107,"")</f>
        <v/>
      </c>
      <c r="V107" s="26" t="str">
        <f t="shared" si="5"/>
        <v/>
      </c>
      <c r="W107" s="8" t="str">
        <f>IF($P107="More Info Required",COUNTIFS('[5]2016 Outage History'!$R:$R,V107,'[5]2016 Outage History'!$I:$I,$C107)/$Q107,"")</f>
        <v/>
      </c>
      <c r="X107" s="26" t="str">
        <f t="shared" si="6"/>
        <v/>
      </c>
      <c r="Y107" s="8" t="str">
        <f>IF($P107="More Info Required",COUNTIFS('[5]2016 Outage History'!$R:$R,X107,'[5]2016 Outage History'!$I:$I,$C107)/$Q107,"")</f>
        <v/>
      </c>
      <c r="Z107" s="26" t="str">
        <f t="shared" si="7"/>
        <v/>
      </c>
      <c r="AA107" s="8" t="str">
        <f>IF($P107="More Info Required",COUNTIFS('[5]2016 Outage History'!$R:$R,Z107,'[5]2016 Outage History'!$I:$I,$C107)/$Q107,"")</f>
        <v/>
      </c>
      <c r="AB107" s="26" t="str">
        <f t="shared" si="8"/>
        <v/>
      </c>
      <c r="AC107" s="8" t="str">
        <f>IF($P107="More Info Required",COUNTIFS('[5]2016 Outage History'!$R:$R,AB107,'[5]2016 Outage History'!$I:$I,$C107)/$Q107,"")</f>
        <v/>
      </c>
      <c r="AD107" s="26" t="str">
        <f t="shared" si="9"/>
        <v/>
      </c>
      <c r="AE107" s="8" t="str">
        <f>IF($P107="More Info Required",COUNTIFS('[5]2016 Outage History'!$R:$R,AD107,'[5]2016 Outage History'!$I:$I,$C107)/$Q107,"")</f>
        <v/>
      </c>
      <c r="AF107" s="26" t="str">
        <f t="shared" si="10"/>
        <v/>
      </c>
      <c r="AG107" s="8" t="str">
        <f>IF($P107="More Info Required",COUNTIFS('[5]2016 Outage History'!$R:$R,AF107,'[5]2016 Outage History'!$I:$I,$C107)/$Q107,"")</f>
        <v/>
      </c>
      <c r="AH107" s="26" t="str">
        <f t="shared" si="11"/>
        <v/>
      </c>
      <c r="AI107" s="8" t="str">
        <f>IF($P107="More Info Required",COUNTIFS('[5]2016 Outage History'!$R:$R,AH107,'[5]2016 Outage History'!$I:$I,$C107)/$Q107,"")</f>
        <v/>
      </c>
      <c r="AJ107" s="26" t="str">
        <f t="shared" si="12"/>
        <v/>
      </c>
      <c r="AK107" s="8" t="str">
        <f>IF($P107="More Info Required",COUNTIFS('[5]2016 Outage History'!$R:$R,AJ107,'[5]2016 Outage History'!$I:$I,$C107)/$Q107,"")</f>
        <v/>
      </c>
      <c r="AL107" s="26" t="str">
        <f t="shared" si="13"/>
        <v/>
      </c>
      <c r="AM107" s="8" t="str">
        <f>IF($P107="More Info Required",COUNTIFS('[5]2016 Outage History'!$R:$R,AL107,'[5]2016 Outage History'!$I:$I,$C107)/$Q107,"")</f>
        <v/>
      </c>
      <c r="AN107" s="26" t="str">
        <f t="shared" si="14"/>
        <v/>
      </c>
      <c r="AO107" s="8" t="str">
        <f>IF($P107="More Info Required",COUNTIFS('[5]2016 Outage History'!$R:$R,AN107,'[5]2016 Outage History'!$I:$I,$C107)/$Q107,"")</f>
        <v/>
      </c>
      <c r="AP107" s="26" t="str">
        <f t="shared" si="15"/>
        <v/>
      </c>
      <c r="AQ107" s="8" t="str">
        <f>IF($P107="More Info Required",COUNTIFS('[5]2016 Outage History'!$R:$R,AP107,'[5]2016 Outage History'!$I:$I,$C107)/$Q107,"")</f>
        <v/>
      </c>
      <c r="AR107" s="26" t="str">
        <f t="shared" si="16"/>
        <v/>
      </c>
      <c r="AS107" s="8" t="str">
        <f>IF($P107="More Info Required",COUNTIFS('[5]2016 Outage History'!$R:$R,AR107,'[5]2016 Outage History'!$I:$I,$C107)/$Q107,"")</f>
        <v/>
      </c>
      <c r="AT107" s="26" t="str">
        <f t="shared" si="17"/>
        <v/>
      </c>
      <c r="AU107" s="8" t="str">
        <f>IF($P107="More Info Required",COUNTIFS('[5]2016 Outage History'!$R:$R,AT107,'[5]2016 Outage History'!$I:$I,$C107)/$Q107,"")</f>
        <v/>
      </c>
      <c r="AV107" s="26" t="str">
        <f t="shared" si="18"/>
        <v/>
      </c>
      <c r="AW107" s="8" t="str">
        <f>IF($P107="More Info Required",COUNTIFS('[5]2016 Outage History'!$R:$R,AV107,'[5]2016 Outage History'!$I:$I,$C107)/$Q107,"")</f>
        <v/>
      </c>
      <c r="AX107" s="26" t="str">
        <f t="shared" si="19"/>
        <v/>
      </c>
      <c r="AY107" s="8" t="str">
        <f>IF($P107="More Info Required",COUNTIFS('[5]2016 Outage History'!$R:$R,AX107,'[5]2016 Outage History'!$I:$I,$C107)/$Q107,"")</f>
        <v/>
      </c>
      <c r="AZ107" s="26" t="str">
        <f t="shared" si="20"/>
        <v/>
      </c>
      <c r="BA107" s="8" t="str">
        <f>IF($P107="More Info Required",COUNTIFS('[5]2016 Outage History'!$R:$R,AZ107,'[5]2016 Outage History'!$I:$I,$C107)/$Q107,"")</f>
        <v/>
      </c>
      <c r="BB107" s="26" t="str">
        <f t="shared" si="21"/>
        <v/>
      </c>
      <c r="BC107" s="8" t="str">
        <f>IF($P107="More Info Required",COUNTIFS('[5]2016 Outage History'!$R:$R,BB107,'[5]2016 Outage History'!$I:$I,$C107)/$Q107,"")</f>
        <v/>
      </c>
      <c r="BD107" s="26" t="str">
        <f t="shared" si="22"/>
        <v/>
      </c>
      <c r="BE107" s="8" t="str">
        <f>IF($P107="More Info Required",COUNTIFS('[5]2016 Outage History'!$R:$R,BD107,'[5]2016 Outage History'!$I:$I,$C107)/$Q107,"")</f>
        <v/>
      </c>
      <c r="BF107" s="26" t="str">
        <f t="shared" si="23"/>
        <v/>
      </c>
      <c r="BG107" s="8" t="str">
        <f>IF($P107="More Info Required",COUNTIFS('[5]2016 Outage History'!$R:$R,BF107,'[5]2016 Outage History'!$I:$I,$C107)/$Q107,"")</f>
        <v/>
      </c>
      <c r="BH107" s="26" t="str">
        <f t="shared" si="24"/>
        <v/>
      </c>
      <c r="BI107" s="8" t="str">
        <f>IF($P107="More Info Required",COUNTIFS('[5]2016 Outage History'!$R:$R,BH107,'[5]2016 Outage History'!$I:$I,$C107)/$Q107,"")</f>
        <v/>
      </c>
      <c r="BJ107" s="26" t="str">
        <f t="shared" si="25"/>
        <v/>
      </c>
      <c r="BK107" s="8" t="str">
        <f>IF($P107="More Info Required",COUNTIFS('[5]2016 Outage History'!$R:$R,BJ107,'[5]2016 Outage History'!$I:$I,$C107)/$Q107,"")</f>
        <v/>
      </c>
      <c r="BL107" s="26" t="str">
        <f t="shared" si="26"/>
        <v/>
      </c>
      <c r="BM107" s="8" t="str">
        <f>IF($P107="More Info Required",COUNTIFS('[5]2016 Outage History'!$R:$R,BL107,'[5]2016 Outage History'!$I:$I,$C107)/$Q107,"")</f>
        <v/>
      </c>
      <c r="BN107" s="26" t="str">
        <f t="shared" si="27"/>
        <v/>
      </c>
      <c r="BO107" s="8" t="str">
        <f>IF($P107="More Info Required",COUNTIFS('[5]2016 Outage History'!$R:$R,BN107,'[5]2016 Outage History'!$I:$I,$C107)/$Q107,"")</f>
        <v/>
      </c>
      <c r="BP107" s="26" t="str">
        <f t="shared" si="28"/>
        <v/>
      </c>
      <c r="BQ107" s="8" t="str">
        <f>IF($P107="More Info Required",COUNTIFS('[5]2016 Outage History'!$R:$R,BP107,'[5]2016 Outage History'!$I:$I,$C107)/$Q107,"")</f>
        <v/>
      </c>
      <c r="BR107" s="26" t="str">
        <f t="shared" si="29"/>
        <v/>
      </c>
      <c r="BS107" s="8" t="str">
        <f>IF($P107="More Info Required",COUNTIFS('[5]2016 Outage History'!$R:$R,BR107,'[5]2016 Outage History'!$I:$I,$C107)/$Q107,"")</f>
        <v/>
      </c>
      <c r="BT107" s="26" t="str">
        <f t="shared" si="30"/>
        <v/>
      </c>
      <c r="BU107" s="8" t="str">
        <f>IF($P107="More Info Required",COUNTIFS('[5]2016 Outage History'!$R:$R,BT107,'[5]2016 Outage History'!$I:$I,$C107)/$Q107,"")</f>
        <v/>
      </c>
      <c r="BV107" s="26" t="str">
        <f t="shared" si="31"/>
        <v/>
      </c>
      <c r="BW107" s="8" t="str">
        <f>IF($P107="More Info Required",COUNTIFS('[5]2016 Outage History'!$R:$R,BV107,'[5]2016 Outage History'!$I:$I,$C107)/$Q107,"")</f>
        <v/>
      </c>
      <c r="BX107" s="26" t="str">
        <f t="shared" si="32"/>
        <v/>
      </c>
      <c r="BY107" s="8" t="str">
        <f>IF($P107="More Info Required",COUNTIFS('[5]2016 Outage History'!$R:$R,BX107,'[5]2016 Outage History'!$I:$I,$C107)/$Q107,"")</f>
        <v/>
      </c>
      <c r="BZ107" s="26" t="str">
        <f t="shared" si="33"/>
        <v/>
      </c>
      <c r="CA107" s="8" t="str">
        <f>IF($P107="More Info Required",COUNTIFS('[5]2016 Outage History'!$R:$R,BZ107,'[5]2016 Outage History'!$I:$I,$C107)/$Q107,"")</f>
        <v/>
      </c>
      <c r="CB107" s="26" t="str">
        <f t="shared" si="34"/>
        <v/>
      </c>
      <c r="CC107" s="8" t="str">
        <f>IF($P107="More Info Required",COUNTIFS('[5]2016 Outage History'!$R:$R,CB107,'[5]2016 Outage History'!$I:$I,$C107)/$Q107,"")</f>
        <v/>
      </c>
      <c r="CD107" s="26" t="str">
        <f t="shared" si="35"/>
        <v/>
      </c>
      <c r="CE107" s="8" t="str">
        <f>IF($P107="More Info Required",COUNTIFS('[5]2016 Outage History'!$R:$R,CD107,'[5]2016 Outage History'!$I:$I,$C107)/$Q107,"")</f>
        <v/>
      </c>
      <c r="CF107" s="26" t="str">
        <f t="shared" si="36"/>
        <v/>
      </c>
      <c r="CG107" s="8" t="str">
        <f>IF($P107="More Info Required",COUNTIFS('[5]2016 Outage History'!$R:$R,CF107,'[5]2016 Outage History'!$I:$I,$C107)/$Q107,"")</f>
        <v/>
      </c>
      <c r="CH107" s="26" t="str">
        <f t="shared" si="37"/>
        <v/>
      </c>
      <c r="CI107" s="8" t="str">
        <f>IF($P107="More Info Required",COUNTIFS('[5]2016 Outage History'!$R:$R,CH107,'[5]2016 Outage History'!$I:$I,$C107)/$Q107,"")</f>
        <v/>
      </c>
      <c r="CJ107" s="26" t="str">
        <f t="shared" si="38"/>
        <v/>
      </c>
      <c r="CK107" s="8" t="str">
        <f>IF($P107="More Info Required",COUNTIFS('[5]2016 Outage History'!$R:$R,CJ107,'[5]2016 Outage History'!$I:$I,$C107)/$Q107,"")</f>
        <v/>
      </c>
    </row>
    <row r="108" spans="1:89" ht="15" x14ac:dyDescent="0.25">
      <c r="A108" s="17" t="s">
        <v>154</v>
      </c>
      <c r="B108" s="21">
        <v>5002</v>
      </c>
      <c r="C108" s="14" t="s">
        <v>456</v>
      </c>
      <c r="D108" s="17" t="s">
        <v>409</v>
      </c>
      <c r="E108" s="21">
        <v>50</v>
      </c>
      <c r="F108" s="22">
        <f>'[5]2016 Circuit Detail'!H67</f>
        <v>858.01639299999999</v>
      </c>
      <c r="G108" s="21"/>
      <c r="H108" s="21">
        <f>('[5]2011 Indices'!H99+'[5]2012 Indices'!H99+'[5]2013 Indices'!H99+'[5]2014 Circuit detail'!AS67+'[5]2015 Circuit Detail'!AS67)/5</f>
        <v>2.060877112679143</v>
      </c>
      <c r="I108" s="10">
        <f>'[5]2016 Circuit Detail'!AS67</f>
        <v>2.93817230133038</v>
      </c>
      <c r="J108" s="17" t="str">
        <f t="shared" si="0"/>
        <v>PSC</v>
      </c>
      <c r="K108" s="17">
        <v>77.238</v>
      </c>
      <c r="L108" s="23">
        <v>2016</v>
      </c>
      <c r="M108" s="21">
        <f>('[5]2011 Indices'!I99+'[5]2012 Indices'!I99+'[5]2013 Indices'!I99+'[5]2014 Circuit detail'!AQ67+'[5]2015 Circuit Detail'!AQ67)/5</f>
        <v>224.84472579045934</v>
      </c>
      <c r="N108" s="24">
        <f>'[5]2016 Circuit Detail'!AQ67</f>
        <v>133.45432600000001</v>
      </c>
      <c r="O108" s="17" t="str">
        <f t="shared" si="1"/>
        <v>OK</v>
      </c>
      <c r="P108" s="8" t="str">
        <f t="shared" si="2"/>
        <v>More Info Required</v>
      </c>
      <c r="Q108" s="25">
        <f>'[5]2016 Circuit Detail'!AJ67</f>
        <v>33</v>
      </c>
      <c r="R108" s="26" t="str">
        <f t="shared" si="3"/>
        <v>000 Power Supply</v>
      </c>
      <c r="S108" s="8" t="e">
        <f>IF($P108="More Info Required",COUNTIFS('[5]2016 Outage History'!$R:$R,R108,'[5]2016 Outage History'!$I:$I,$C108)/$Q108,"")</f>
        <v>#VALUE!</v>
      </c>
      <c r="T108" s="26" t="str">
        <f t="shared" si="4"/>
        <v>100 Construction</v>
      </c>
      <c r="U108" s="8" t="e">
        <f>IF($P108="More Info Required",COUNTIFS('[5]2016 Outage History'!$R:$R,T108,'[5]2016 Outage History'!$I:$I,$C108)/$Q108,"")</f>
        <v>#VALUE!</v>
      </c>
      <c r="V108" s="26" t="str">
        <f t="shared" si="5"/>
        <v>110 Maintenance</v>
      </c>
      <c r="W108" s="8" t="e">
        <f>IF($P108="More Info Required",COUNTIFS('[5]2016 Outage History'!$R:$R,V108,'[5]2016 Outage History'!$I:$I,$C108)/$Q108,"")</f>
        <v>#VALUE!</v>
      </c>
      <c r="X108" s="26" t="str">
        <f t="shared" si="6"/>
        <v>190 Other Planned</v>
      </c>
      <c r="Y108" s="8" t="e">
        <f>IF($P108="More Info Required",COUNTIFS('[5]2016 Outage History'!$R:$R,X108,'[5]2016 Outage History'!$I:$I,$C108)/$Q108,"")</f>
        <v>#VALUE!</v>
      </c>
      <c r="Z108" s="26" t="str">
        <f t="shared" si="7"/>
        <v>300 Material or equipment fault/failure</v>
      </c>
      <c r="AA108" s="8" t="e">
        <f>IF($P108="More Info Required",COUNTIFS('[5]2016 Outage History'!$R:$R,Z108,'[5]2016 Outage History'!$I:$I,$C108)/$Q108,"")</f>
        <v>#VALUE!</v>
      </c>
      <c r="AB108" s="26" t="str">
        <f t="shared" si="8"/>
        <v>310 Installation Fault</v>
      </c>
      <c r="AC108" s="8" t="e">
        <f>IF($P108="More Info Required",COUNTIFS('[5]2016 Outage History'!$R:$R,AB108,'[5]2016 Outage History'!$I:$I,$C108)/$Q108,"")</f>
        <v>#VALUE!</v>
      </c>
      <c r="AD108" s="26" t="str">
        <f t="shared" si="9"/>
        <v>320 Conductor Sag or inadequate clearance</v>
      </c>
      <c r="AE108" s="8" t="e">
        <f>IF($P108="More Info Required",COUNTIFS('[5]2016 Outage History'!$R:$R,AD108,'[5]2016 Outage History'!$I:$I,$C108)/$Q108,"")</f>
        <v>#VALUE!</v>
      </c>
      <c r="AF108" s="26" t="str">
        <f t="shared" si="10"/>
        <v>340 Overload</v>
      </c>
      <c r="AG108" s="8" t="e">
        <f>IF($P108="More Info Required",COUNTIFS('[5]2016 Outage History'!$R:$R,AF108,'[5]2016 Outage History'!$I:$I,$C108)/$Q108,"")</f>
        <v>#VALUE!</v>
      </c>
      <c r="AH108" s="26" t="str">
        <f t="shared" si="11"/>
        <v>350 Miscoordination of protection devices</v>
      </c>
      <c r="AI108" s="8" t="e">
        <f>IF($P108="More Info Required",COUNTIFS('[5]2016 Outage History'!$R:$R,AH108,'[5]2016 Outage History'!$I:$I,$C108)/$Q108,"")</f>
        <v>#VALUE!</v>
      </c>
      <c r="AJ108" s="26" t="str">
        <f t="shared" si="12"/>
        <v>360 Other Equipment installation/design</v>
      </c>
      <c r="AK108" s="8" t="e">
        <f>IF($P108="More Info Required",COUNTIFS('[5]2016 Outage History'!$R:$R,AJ108,'[5]2016 Outage History'!$I:$I,$C108)/$Q108,"")</f>
        <v>#VALUE!</v>
      </c>
      <c r="AL108" s="26" t="str">
        <f t="shared" si="13"/>
        <v>400 Decay/Age of Material/Equipment</v>
      </c>
      <c r="AM108" s="8" t="e">
        <f>IF($P108="More Info Required",COUNTIFS('[5]2016 Outage History'!$R:$R,AL108,'[5]2016 Outage History'!$I:$I,$C108)/$Q108,"")</f>
        <v>#VALUE!</v>
      </c>
      <c r="AN108" s="26" t="str">
        <f t="shared" si="14"/>
        <v>420 Tree Growth</v>
      </c>
      <c r="AO108" s="8" t="e">
        <f>IF($P108="More Info Required",COUNTIFS('[5]2016 Outage History'!$R:$R,AN108,'[5]2016 Outage History'!$I:$I,$C108)/$Q108,"")</f>
        <v>#VALUE!</v>
      </c>
      <c r="AP108" s="26" t="str">
        <f t="shared" si="15"/>
        <v>430 Tree failure from overhang or dead tree without Ice/snow</v>
      </c>
      <c r="AQ108" s="8" t="e">
        <f>IF($P108="More Info Required",COUNTIFS('[5]2016 Outage History'!$R:$R,AP108,'[5]2016 Outage History'!$I:$I,$C108)/$Q108,"")</f>
        <v>#VALUE!</v>
      </c>
      <c r="AR108" s="26" t="str">
        <f t="shared" si="16"/>
        <v>440 Trees with Ice/snow</v>
      </c>
      <c r="AS108" s="8" t="e">
        <f>IF($P108="More Info Required",COUNTIFS('[5]2016 Outage History'!$R:$R,AR108,'[5]2016 Outage History'!$I:$I,$C108)/$Q108,"")</f>
        <v>#VALUE!</v>
      </c>
      <c r="AT108" s="26" t="str">
        <f t="shared" si="17"/>
        <v>470 Borrower Crew Cuts Tree</v>
      </c>
      <c r="AU108" s="8" t="e">
        <f>IF($P108="More Info Required",COUNTIFS('[5]2016 Outage History'!$R:$R,AT108,'[5]2016 Outage History'!$I:$I,$C108)/$Q108,"")</f>
        <v>#VALUE!</v>
      </c>
      <c r="AV108" s="26" t="str">
        <f t="shared" si="18"/>
        <v>490 Maintenance, Other</v>
      </c>
      <c r="AW108" s="8" t="e">
        <f>IF($P108="More Info Required",COUNTIFS('[5]2016 Outage History'!$R:$R,AV108,'[5]2016 Outage History'!$I:$I,$C108)/$Q108,"")</f>
        <v>#VALUE!</v>
      </c>
      <c r="AX108" s="26" t="str">
        <f t="shared" si="19"/>
        <v>500 Lightning</v>
      </c>
      <c r="AY108" s="8" t="e">
        <f>IF($P108="More Info Required",COUNTIFS('[5]2016 Outage History'!$R:$R,AX108,'[5]2016 Outage History'!$I:$I,$C108)/$Q108,"")</f>
        <v>#VALUE!</v>
      </c>
      <c r="AZ108" s="26" t="str">
        <f t="shared" si="20"/>
        <v>510 Wind, Not Trees</v>
      </c>
      <c r="BA108" s="8" t="e">
        <f>IF($P108="More Info Required",COUNTIFS('[5]2016 Outage History'!$R:$R,AZ108,'[5]2016 Outage History'!$I:$I,$C108)/$Q108,"")</f>
        <v>#VALUE!</v>
      </c>
      <c r="BB108" s="26" t="str">
        <f t="shared" si="21"/>
        <v>520 Ice, Sleet, Frost, not Trees</v>
      </c>
      <c r="BC108" s="8" t="e">
        <f>IF($P108="More Info Required",COUNTIFS('[5]2016 Outage History'!$R:$R,BB108,'[5]2016 Outage History'!$I:$I,$C108)/$Q108,"")</f>
        <v>#VALUE!</v>
      </c>
      <c r="BD108" s="26" t="str">
        <f t="shared" si="22"/>
        <v>530 Flood</v>
      </c>
      <c r="BE108" s="8" t="e">
        <f>IF($P108="More Info Required",COUNTIFS('[5]2016 Outage History'!$R:$R,BD108,'[5]2016 Outage History'!$I:$I,$C108)/$Q108,"")</f>
        <v>#VALUE!</v>
      </c>
      <c r="BF108" s="26" t="str">
        <f t="shared" si="23"/>
        <v>540 Storm</v>
      </c>
      <c r="BG108" s="8" t="e">
        <f>IF($P108="More Info Required",COUNTIFS('[5]2016 Outage History'!$R:$R,BF108,'[5]2016 Outage History'!$I:$I,$C108)/$Q108,"")</f>
        <v>#VALUE!</v>
      </c>
      <c r="BH108" s="26" t="str">
        <f t="shared" si="24"/>
        <v>590 Weather, Other</v>
      </c>
      <c r="BI108" s="8" t="e">
        <f>IF($P108="More Info Required",COUNTIFS('[5]2016 Outage History'!$R:$R,BH108,'[5]2016 Outage History'!$I:$I,$C108)/$Q108,"")</f>
        <v>#VALUE!</v>
      </c>
      <c r="BJ108" s="26" t="str">
        <f t="shared" si="25"/>
        <v>600 Animal/bird</v>
      </c>
      <c r="BK108" s="8" t="e">
        <f>IF($P108="More Info Required",COUNTIFS('[5]2016 Outage History'!$R:$R,BJ108,'[5]2016 Outage History'!$I:$I,$C108)/$Q108,"")</f>
        <v>#VALUE!</v>
      </c>
      <c r="BL108" s="26" t="str">
        <f t="shared" si="26"/>
        <v>630 Squirrel</v>
      </c>
      <c r="BM108" s="8" t="e">
        <f>IF($P108="More Info Required",COUNTIFS('[5]2016 Outage History'!$R:$R,BL108,'[5]2016 Outage History'!$I:$I,$C108)/$Q108,"")</f>
        <v>#VALUE!</v>
      </c>
      <c r="BN108" s="26" t="str">
        <f t="shared" si="27"/>
        <v>690 Animal, Other</v>
      </c>
      <c r="BO108" s="8" t="e">
        <f>IF($P108="More Info Required",COUNTIFS('[5]2016 Outage History'!$R:$R,BN108,'[5]2016 Outage History'!$I:$I,$C108)/$Q108,"")</f>
        <v>#VALUE!</v>
      </c>
      <c r="BP108" s="26" t="str">
        <f t="shared" si="28"/>
        <v>700 Customer-Caused</v>
      </c>
      <c r="BQ108" s="8" t="e">
        <f>IF($P108="More Info Required",COUNTIFS('[5]2016 Outage History'!$R:$R,BP108,'[5]2016 Outage History'!$I:$I,$C108)/$Q108,"")</f>
        <v>#VALUE!</v>
      </c>
      <c r="BR108" s="26" t="str">
        <f t="shared" si="29"/>
        <v>710 Motor Vehicle</v>
      </c>
      <c r="BS108" s="8" t="e">
        <f>IF($P108="More Info Required",COUNTIFS('[5]2016 Outage History'!$R:$R,BR108,'[5]2016 Outage History'!$I:$I,$C108)/$Q108,"")</f>
        <v>#VALUE!</v>
      </c>
      <c r="BT108" s="26" t="str">
        <f t="shared" si="30"/>
        <v>715 Farming Equipment</v>
      </c>
      <c r="BU108" s="8" t="e">
        <f>IF($P108="More Info Required",COUNTIFS('[5]2016 Outage History'!$R:$R,BT108,'[5]2016 Outage History'!$I:$I,$C108)/$Q108,"")</f>
        <v>#VALUE!</v>
      </c>
      <c r="BV108" s="26" t="str">
        <f t="shared" si="31"/>
        <v>720 Aircraft</v>
      </c>
      <c r="BW108" s="8" t="e">
        <f>IF($P108="More Info Required",COUNTIFS('[5]2016 Outage History'!$R:$R,BV108,'[5]2016 Outage History'!$I:$I,$C108)/$Q108,"")</f>
        <v>#VALUE!</v>
      </c>
      <c r="BX108" s="26" t="str">
        <f t="shared" si="32"/>
        <v>730 Fire</v>
      </c>
      <c r="BY108" s="8" t="e">
        <f>IF($P108="More Info Required",COUNTIFS('[5]2016 Outage History'!$R:$R,BX108,'[5]2016 Outage History'!$I:$I,$C108)/$Q108,"")</f>
        <v>#VALUE!</v>
      </c>
      <c r="BZ108" s="26" t="str">
        <f t="shared" si="33"/>
        <v>740 Public Cuts Tree</v>
      </c>
      <c r="CA108" s="8" t="e">
        <f>IF($P108="More Info Required",COUNTIFS('[5]2016 Outage History'!$R:$R,BZ108,'[5]2016 Outage History'!$I:$I,$C108)/$Q108,"")</f>
        <v>#VALUE!</v>
      </c>
      <c r="CB108" s="26" t="str">
        <f t="shared" si="34"/>
        <v>750 Vandalism</v>
      </c>
      <c r="CC108" s="8" t="e">
        <f>IF($P108="More Info Required",COUNTIFS('[5]2016 Outage History'!$R:$R,CB108,'[5]2016 Outage History'!$I:$I,$C108)/$Q108,"")</f>
        <v>#VALUE!</v>
      </c>
      <c r="CD108" s="26" t="str">
        <f t="shared" si="35"/>
        <v>760 Switching Error or Caused by Construction or Maintenance</v>
      </c>
      <c r="CE108" s="8" t="e">
        <f>IF($P108="More Info Required",COUNTIFS('[5]2016 Outage History'!$R:$R,CD108,'[5]2016 Outage History'!$I:$I,$C108)/$Q108,"")</f>
        <v>#VALUE!</v>
      </c>
      <c r="CF108" s="26" t="str">
        <f t="shared" si="36"/>
        <v>790 Public, Other</v>
      </c>
      <c r="CG108" s="8" t="e">
        <f>IF($P108="More Info Required",COUNTIFS('[5]2016 Outage History'!$R:$R,CF108,'[5]2016 Outage History'!$I:$I,$C108)/$Q108,"")</f>
        <v>#VALUE!</v>
      </c>
      <c r="CH108" s="26" t="str">
        <f t="shared" si="37"/>
        <v>800 Other</v>
      </c>
      <c r="CI108" s="8" t="e">
        <f>IF($P108="More Info Required",COUNTIFS('[5]2016 Outage History'!$R:$R,CH108,'[5]2016 Outage History'!$I:$I,$C108)/$Q108,"")</f>
        <v>#VALUE!</v>
      </c>
      <c r="CJ108" s="26" t="str">
        <f t="shared" si="38"/>
        <v>999 Cause Unknown</v>
      </c>
      <c r="CK108" s="8" t="e">
        <f>IF($P108="More Info Required",COUNTIFS('[5]2016 Outage History'!$R:$R,CJ108,'[5]2016 Outage History'!$I:$I,$C108)/$Q108,"")</f>
        <v>#VALUE!</v>
      </c>
    </row>
    <row r="109" spans="1:89" ht="15" x14ac:dyDescent="0.25">
      <c r="A109" s="17" t="s">
        <v>410</v>
      </c>
      <c r="B109" s="21">
        <v>5003</v>
      </c>
      <c r="C109" s="14" t="s">
        <v>457</v>
      </c>
      <c r="D109" s="17" t="s">
        <v>409</v>
      </c>
      <c r="E109" s="21">
        <v>50</v>
      </c>
      <c r="F109" s="22">
        <f>'[5]2016 Circuit Detail'!H68</f>
        <v>595.13934400000005</v>
      </c>
      <c r="G109" s="21"/>
      <c r="H109" s="21">
        <f>('[5]2011 Indices'!H100+'[5]2012 Indices'!H100+'[5]2013 Indices'!H100+'[5]2014 Circuit detail'!AS68+'[5]2015 Circuit Detail'!AS68)/5</f>
        <v>1.2372500525085635</v>
      </c>
      <c r="I109" s="10">
        <f>'[5]2016 Circuit Detail'!AS68</f>
        <v>0.59145812413302701</v>
      </c>
      <c r="J109" s="17" t="str">
        <f t="shared" si="0"/>
        <v>OK</v>
      </c>
      <c r="K109" s="17">
        <v>52.268000000000001</v>
      </c>
      <c r="L109" s="23">
        <v>2016</v>
      </c>
      <c r="M109" s="21">
        <f>('[5]2011 Indices'!I100+'[5]2012 Indices'!I100+'[5]2013 Indices'!I100+'[5]2014 Circuit detail'!AQ68+'[5]2015 Circuit Detail'!AQ68)/5</f>
        <v>117.32216490866188</v>
      </c>
      <c r="N109" s="24">
        <f>'[5]2016 Circuit Detail'!AQ68</f>
        <v>75.983885000000001</v>
      </c>
      <c r="O109" s="17" t="str">
        <f t="shared" si="1"/>
        <v>OK</v>
      </c>
      <c r="P109" s="8" t="str">
        <f t="shared" si="2"/>
        <v>Good</v>
      </c>
      <c r="Q109" s="25">
        <f>'[5]2016 Circuit Detail'!AJ68</f>
        <v>36</v>
      </c>
      <c r="R109" s="26" t="str">
        <f t="shared" si="3"/>
        <v/>
      </c>
      <c r="S109" s="8" t="str">
        <f>IF($P109="More Info Required",COUNTIFS('[5]2016 Outage History'!$R:$R,R109,'[5]2016 Outage History'!$I:$I,$C109)/$Q109,"")</f>
        <v/>
      </c>
      <c r="T109" s="26" t="str">
        <f t="shared" si="4"/>
        <v/>
      </c>
      <c r="U109" s="8" t="str">
        <f>IF($P109="More Info Required",COUNTIFS('[5]2016 Outage History'!$R:$R,T109,'[5]2016 Outage History'!$I:$I,$C109)/$Q109,"")</f>
        <v/>
      </c>
      <c r="V109" s="26" t="str">
        <f t="shared" si="5"/>
        <v/>
      </c>
      <c r="W109" s="8" t="str">
        <f>IF($P109="More Info Required",COUNTIFS('[5]2016 Outage History'!$R:$R,V109,'[5]2016 Outage History'!$I:$I,$C109)/$Q109,"")</f>
        <v/>
      </c>
      <c r="X109" s="26" t="str">
        <f t="shared" si="6"/>
        <v/>
      </c>
      <c r="Y109" s="8" t="str">
        <f>IF($P109="More Info Required",COUNTIFS('[5]2016 Outage History'!$R:$R,X109,'[5]2016 Outage History'!$I:$I,$C109)/$Q109,"")</f>
        <v/>
      </c>
      <c r="Z109" s="26" t="str">
        <f t="shared" si="7"/>
        <v/>
      </c>
      <c r="AA109" s="8" t="str">
        <f>IF($P109="More Info Required",COUNTIFS('[5]2016 Outage History'!$R:$R,Z109,'[5]2016 Outage History'!$I:$I,$C109)/$Q109,"")</f>
        <v/>
      </c>
      <c r="AB109" s="26" t="str">
        <f t="shared" si="8"/>
        <v/>
      </c>
      <c r="AC109" s="8" t="str">
        <f>IF($P109="More Info Required",COUNTIFS('[5]2016 Outage History'!$R:$R,AB109,'[5]2016 Outage History'!$I:$I,$C109)/$Q109,"")</f>
        <v/>
      </c>
      <c r="AD109" s="26" t="str">
        <f t="shared" si="9"/>
        <v/>
      </c>
      <c r="AE109" s="8" t="str">
        <f>IF($P109="More Info Required",COUNTIFS('[5]2016 Outage History'!$R:$R,AD109,'[5]2016 Outage History'!$I:$I,$C109)/$Q109,"")</f>
        <v/>
      </c>
      <c r="AF109" s="26" t="str">
        <f t="shared" si="10"/>
        <v/>
      </c>
      <c r="AG109" s="8" t="str">
        <f>IF($P109="More Info Required",COUNTIFS('[5]2016 Outage History'!$R:$R,AF109,'[5]2016 Outage History'!$I:$I,$C109)/$Q109,"")</f>
        <v/>
      </c>
      <c r="AH109" s="26" t="str">
        <f t="shared" si="11"/>
        <v/>
      </c>
      <c r="AI109" s="8" t="str">
        <f>IF($P109="More Info Required",COUNTIFS('[5]2016 Outage History'!$R:$R,AH109,'[5]2016 Outage History'!$I:$I,$C109)/$Q109,"")</f>
        <v/>
      </c>
      <c r="AJ109" s="26" t="str">
        <f t="shared" si="12"/>
        <v/>
      </c>
      <c r="AK109" s="8" t="str">
        <f>IF($P109="More Info Required",COUNTIFS('[5]2016 Outage History'!$R:$R,AJ109,'[5]2016 Outage History'!$I:$I,$C109)/$Q109,"")</f>
        <v/>
      </c>
      <c r="AL109" s="26" t="str">
        <f t="shared" si="13"/>
        <v/>
      </c>
      <c r="AM109" s="8" t="str">
        <f>IF($P109="More Info Required",COUNTIFS('[5]2016 Outage History'!$R:$R,AL109,'[5]2016 Outage History'!$I:$I,$C109)/$Q109,"")</f>
        <v/>
      </c>
      <c r="AN109" s="26" t="str">
        <f t="shared" si="14"/>
        <v/>
      </c>
      <c r="AO109" s="8" t="str">
        <f>IF($P109="More Info Required",COUNTIFS('[5]2016 Outage History'!$R:$R,AN109,'[5]2016 Outage History'!$I:$I,$C109)/$Q109,"")</f>
        <v/>
      </c>
      <c r="AP109" s="26" t="str">
        <f t="shared" si="15"/>
        <v/>
      </c>
      <c r="AQ109" s="8" t="str">
        <f>IF($P109="More Info Required",COUNTIFS('[5]2016 Outage History'!$R:$R,AP109,'[5]2016 Outage History'!$I:$I,$C109)/$Q109,"")</f>
        <v/>
      </c>
      <c r="AR109" s="26" t="str">
        <f t="shared" si="16"/>
        <v/>
      </c>
      <c r="AS109" s="8" t="str">
        <f>IF($P109="More Info Required",COUNTIFS('[5]2016 Outage History'!$R:$R,AR109,'[5]2016 Outage History'!$I:$I,$C109)/$Q109,"")</f>
        <v/>
      </c>
      <c r="AT109" s="26" t="str">
        <f t="shared" si="17"/>
        <v/>
      </c>
      <c r="AU109" s="8" t="str">
        <f>IF($P109="More Info Required",COUNTIFS('[5]2016 Outage History'!$R:$R,AT109,'[5]2016 Outage History'!$I:$I,$C109)/$Q109,"")</f>
        <v/>
      </c>
      <c r="AV109" s="26" t="str">
        <f t="shared" si="18"/>
        <v/>
      </c>
      <c r="AW109" s="8" t="str">
        <f>IF($P109="More Info Required",COUNTIFS('[5]2016 Outage History'!$R:$R,AV109,'[5]2016 Outage History'!$I:$I,$C109)/$Q109,"")</f>
        <v/>
      </c>
      <c r="AX109" s="26" t="str">
        <f t="shared" si="19"/>
        <v/>
      </c>
      <c r="AY109" s="8" t="str">
        <f>IF($P109="More Info Required",COUNTIFS('[5]2016 Outage History'!$R:$R,AX109,'[5]2016 Outage History'!$I:$I,$C109)/$Q109,"")</f>
        <v/>
      </c>
      <c r="AZ109" s="26" t="str">
        <f t="shared" si="20"/>
        <v/>
      </c>
      <c r="BA109" s="8" t="str">
        <f>IF($P109="More Info Required",COUNTIFS('[5]2016 Outage History'!$R:$R,AZ109,'[5]2016 Outage History'!$I:$I,$C109)/$Q109,"")</f>
        <v/>
      </c>
      <c r="BB109" s="26" t="str">
        <f t="shared" si="21"/>
        <v/>
      </c>
      <c r="BC109" s="8" t="str">
        <f>IF($P109="More Info Required",COUNTIFS('[5]2016 Outage History'!$R:$R,BB109,'[5]2016 Outage History'!$I:$I,$C109)/$Q109,"")</f>
        <v/>
      </c>
      <c r="BD109" s="26" t="str">
        <f t="shared" si="22"/>
        <v/>
      </c>
      <c r="BE109" s="8" t="str">
        <f>IF($P109="More Info Required",COUNTIFS('[5]2016 Outage History'!$R:$R,BD109,'[5]2016 Outage History'!$I:$I,$C109)/$Q109,"")</f>
        <v/>
      </c>
      <c r="BF109" s="26" t="str">
        <f t="shared" si="23"/>
        <v/>
      </c>
      <c r="BG109" s="8" t="str">
        <f>IF($P109="More Info Required",COUNTIFS('[5]2016 Outage History'!$R:$R,BF109,'[5]2016 Outage History'!$I:$I,$C109)/$Q109,"")</f>
        <v/>
      </c>
      <c r="BH109" s="26" t="str">
        <f t="shared" si="24"/>
        <v/>
      </c>
      <c r="BI109" s="8" t="str">
        <f>IF($P109="More Info Required",COUNTIFS('[5]2016 Outage History'!$R:$R,BH109,'[5]2016 Outage History'!$I:$I,$C109)/$Q109,"")</f>
        <v/>
      </c>
      <c r="BJ109" s="26" t="str">
        <f t="shared" si="25"/>
        <v/>
      </c>
      <c r="BK109" s="8" t="str">
        <f>IF($P109="More Info Required",COUNTIFS('[5]2016 Outage History'!$R:$R,BJ109,'[5]2016 Outage History'!$I:$I,$C109)/$Q109,"")</f>
        <v/>
      </c>
      <c r="BL109" s="26" t="str">
        <f t="shared" si="26"/>
        <v/>
      </c>
      <c r="BM109" s="8" t="str">
        <f>IF($P109="More Info Required",COUNTIFS('[5]2016 Outage History'!$R:$R,BL109,'[5]2016 Outage History'!$I:$I,$C109)/$Q109,"")</f>
        <v/>
      </c>
      <c r="BN109" s="26" t="str">
        <f t="shared" si="27"/>
        <v/>
      </c>
      <c r="BO109" s="8" t="str">
        <f>IF($P109="More Info Required",COUNTIFS('[5]2016 Outage History'!$R:$R,BN109,'[5]2016 Outage History'!$I:$I,$C109)/$Q109,"")</f>
        <v/>
      </c>
      <c r="BP109" s="26" t="str">
        <f t="shared" si="28"/>
        <v/>
      </c>
      <c r="BQ109" s="8" t="str">
        <f>IF($P109="More Info Required",COUNTIFS('[5]2016 Outage History'!$R:$R,BP109,'[5]2016 Outage History'!$I:$I,$C109)/$Q109,"")</f>
        <v/>
      </c>
      <c r="BR109" s="26" t="str">
        <f t="shared" si="29"/>
        <v/>
      </c>
      <c r="BS109" s="8" t="str">
        <f>IF($P109="More Info Required",COUNTIFS('[5]2016 Outage History'!$R:$R,BR109,'[5]2016 Outage History'!$I:$I,$C109)/$Q109,"")</f>
        <v/>
      </c>
      <c r="BT109" s="26" t="str">
        <f t="shared" si="30"/>
        <v/>
      </c>
      <c r="BU109" s="8" t="str">
        <f>IF($P109="More Info Required",COUNTIFS('[5]2016 Outage History'!$R:$R,BT109,'[5]2016 Outage History'!$I:$I,$C109)/$Q109,"")</f>
        <v/>
      </c>
      <c r="BV109" s="26" t="str">
        <f t="shared" si="31"/>
        <v/>
      </c>
      <c r="BW109" s="8" t="str">
        <f>IF($P109="More Info Required",COUNTIFS('[5]2016 Outage History'!$R:$R,BV109,'[5]2016 Outage History'!$I:$I,$C109)/$Q109,"")</f>
        <v/>
      </c>
      <c r="BX109" s="26" t="str">
        <f t="shared" si="32"/>
        <v/>
      </c>
      <c r="BY109" s="8" t="str">
        <f>IF($P109="More Info Required",COUNTIFS('[5]2016 Outage History'!$R:$R,BX109,'[5]2016 Outage History'!$I:$I,$C109)/$Q109,"")</f>
        <v/>
      </c>
      <c r="BZ109" s="26" t="str">
        <f t="shared" si="33"/>
        <v/>
      </c>
      <c r="CA109" s="8" t="str">
        <f>IF($P109="More Info Required",COUNTIFS('[5]2016 Outage History'!$R:$R,BZ109,'[5]2016 Outage History'!$I:$I,$C109)/$Q109,"")</f>
        <v/>
      </c>
      <c r="CB109" s="26" t="str">
        <f t="shared" si="34"/>
        <v/>
      </c>
      <c r="CC109" s="8" t="str">
        <f>IF($P109="More Info Required",COUNTIFS('[5]2016 Outage History'!$R:$R,CB109,'[5]2016 Outage History'!$I:$I,$C109)/$Q109,"")</f>
        <v/>
      </c>
      <c r="CD109" s="26" t="str">
        <f t="shared" si="35"/>
        <v/>
      </c>
      <c r="CE109" s="8" t="str">
        <f>IF($P109="More Info Required",COUNTIFS('[5]2016 Outage History'!$R:$R,CD109,'[5]2016 Outage History'!$I:$I,$C109)/$Q109,"")</f>
        <v/>
      </c>
      <c r="CF109" s="26" t="str">
        <f t="shared" si="36"/>
        <v/>
      </c>
      <c r="CG109" s="8" t="str">
        <f>IF($P109="More Info Required",COUNTIFS('[5]2016 Outage History'!$R:$R,CF109,'[5]2016 Outage History'!$I:$I,$C109)/$Q109,"")</f>
        <v/>
      </c>
      <c r="CH109" s="26" t="str">
        <f t="shared" si="37"/>
        <v/>
      </c>
      <c r="CI109" s="8" t="str">
        <f>IF($P109="More Info Required",COUNTIFS('[5]2016 Outage History'!$R:$R,CH109,'[5]2016 Outage History'!$I:$I,$C109)/$Q109,"")</f>
        <v/>
      </c>
      <c r="CJ109" s="26" t="str">
        <f t="shared" si="38"/>
        <v/>
      </c>
      <c r="CK109" s="8" t="str">
        <f>IF($P109="More Info Required",COUNTIFS('[5]2016 Outage History'!$R:$R,CJ109,'[5]2016 Outage History'!$I:$I,$C109)/$Q109,"")</f>
        <v/>
      </c>
    </row>
    <row r="110" spans="1:89" ht="15" x14ac:dyDescent="0.25">
      <c r="A110" s="17" t="s">
        <v>92</v>
      </c>
      <c r="B110" s="21">
        <v>5101</v>
      </c>
      <c r="C110" s="14" t="s">
        <v>557</v>
      </c>
      <c r="D110" s="17" t="s">
        <v>96</v>
      </c>
      <c r="E110" s="21">
        <v>51</v>
      </c>
      <c r="F110" s="22">
        <f>'[5]2016 Circuit Detail'!H69</f>
        <v>1011.30601</v>
      </c>
      <c r="G110" s="21"/>
      <c r="H110" s="21">
        <f>('[5]2011 Indices'!H101+'[5]2012 Indices'!H101+'[5]2013 Indices'!H101+'[5]2014 Circuit detail'!AS69+'[5]2015 Circuit Detail'!AS69)/5</f>
        <v>1.8594979288740432</v>
      </c>
      <c r="I110" s="10">
        <f>'[5]2016 Circuit Detail'!AS69</f>
        <v>0.252149198638699</v>
      </c>
      <c r="J110" s="17" t="str">
        <f t="shared" si="0"/>
        <v>OK</v>
      </c>
      <c r="K110" s="17">
        <v>93.591999999999999</v>
      </c>
      <c r="L110" s="23">
        <v>2014</v>
      </c>
      <c r="M110" s="21">
        <f>('[5]2011 Indices'!I101+'[5]2012 Indices'!I101+'[5]2013 Indices'!I101+'[5]2014 Circuit detail'!AQ69+'[5]2015 Circuit Detail'!AQ69)/5</f>
        <v>176.96860569213953</v>
      </c>
      <c r="N110" s="24">
        <f>'[5]2016 Circuit Detail'!AQ69</f>
        <v>24.236975999999999</v>
      </c>
      <c r="O110" s="17" t="str">
        <f t="shared" si="1"/>
        <v>OK</v>
      </c>
      <c r="P110" s="8" t="str">
        <f t="shared" si="2"/>
        <v>Good</v>
      </c>
      <c r="Q110" s="25">
        <f>'[5]2016 Circuit Detail'!AJ69</f>
        <v>38</v>
      </c>
      <c r="R110" s="26" t="str">
        <f t="shared" si="3"/>
        <v/>
      </c>
      <c r="S110" s="8" t="str">
        <f>IF($P110="More Info Required",COUNTIFS('[5]2016 Outage History'!$R:$R,R110,'[5]2016 Outage History'!$I:$I,$C110)/$Q110,"")</f>
        <v/>
      </c>
      <c r="T110" s="26" t="str">
        <f t="shared" si="4"/>
        <v/>
      </c>
      <c r="U110" s="8" t="str">
        <f>IF($P110="More Info Required",COUNTIFS('[5]2016 Outage History'!$R:$R,T110,'[5]2016 Outage History'!$I:$I,$C110)/$Q110,"")</f>
        <v/>
      </c>
      <c r="V110" s="26" t="str">
        <f t="shared" si="5"/>
        <v/>
      </c>
      <c r="W110" s="8" t="str">
        <f>IF($P110="More Info Required",COUNTIFS('[5]2016 Outage History'!$R:$R,V110,'[5]2016 Outage History'!$I:$I,$C110)/$Q110,"")</f>
        <v/>
      </c>
      <c r="X110" s="26" t="str">
        <f t="shared" si="6"/>
        <v/>
      </c>
      <c r="Y110" s="8" t="str">
        <f>IF($P110="More Info Required",COUNTIFS('[5]2016 Outage History'!$R:$R,X110,'[5]2016 Outage History'!$I:$I,$C110)/$Q110,"")</f>
        <v/>
      </c>
      <c r="Z110" s="26" t="str">
        <f t="shared" si="7"/>
        <v/>
      </c>
      <c r="AA110" s="8" t="str">
        <f>IF($P110="More Info Required",COUNTIFS('[5]2016 Outage History'!$R:$R,Z110,'[5]2016 Outage History'!$I:$I,$C110)/$Q110,"")</f>
        <v/>
      </c>
      <c r="AB110" s="26" t="str">
        <f t="shared" si="8"/>
        <v/>
      </c>
      <c r="AC110" s="8" t="str">
        <f>IF($P110="More Info Required",COUNTIFS('[5]2016 Outage History'!$R:$R,AB110,'[5]2016 Outage History'!$I:$I,$C110)/$Q110,"")</f>
        <v/>
      </c>
      <c r="AD110" s="26" t="str">
        <f t="shared" si="9"/>
        <v/>
      </c>
      <c r="AE110" s="8" t="str">
        <f>IF($P110="More Info Required",COUNTIFS('[5]2016 Outage History'!$R:$R,AD110,'[5]2016 Outage History'!$I:$I,$C110)/$Q110,"")</f>
        <v/>
      </c>
      <c r="AF110" s="26" t="str">
        <f t="shared" si="10"/>
        <v/>
      </c>
      <c r="AG110" s="8" t="str">
        <f>IF($P110="More Info Required",COUNTIFS('[5]2016 Outage History'!$R:$R,AF110,'[5]2016 Outage History'!$I:$I,$C110)/$Q110,"")</f>
        <v/>
      </c>
      <c r="AH110" s="26" t="str">
        <f t="shared" si="11"/>
        <v/>
      </c>
      <c r="AI110" s="8" t="str">
        <f>IF($P110="More Info Required",COUNTIFS('[5]2016 Outage History'!$R:$R,AH110,'[5]2016 Outage History'!$I:$I,$C110)/$Q110,"")</f>
        <v/>
      </c>
      <c r="AJ110" s="26" t="str">
        <f t="shared" si="12"/>
        <v/>
      </c>
      <c r="AK110" s="8" t="str">
        <f>IF($P110="More Info Required",COUNTIFS('[5]2016 Outage History'!$R:$R,AJ110,'[5]2016 Outage History'!$I:$I,$C110)/$Q110,"")</f>
        <v/>
      </c>
      <c r="AL110" s="26" t="str">
        <f t="shared" si="13"/>
        <v/>
      </c>
      <c r="AM110" s="8" t="str">
        <f>IF($P110="More Info Required",COUNTIFS('[5]2016 Outage History'!$R:$R,AL110,'[5]2016 Outage History'!$I:$I,$C110)/$Q110,"")</f>
        <v/>
      </c>
      <c r="AN110" s="26" t="str">
        <f t="shared" si="14"/>
        <v/>
      </c>
      <c r="AO110" s="8" t="str">
        <f>IF($P110="More Info Required",COUNTIFS('[5]2016 Outage History'!$R:$R,AN110,'[5]2016 Outage History'!$I:$I,$C110)/$Q110,"")</f>
        <v/>
      </c>
      <c r="AP110" s="26" t="str">
        <f t="shared" si="15"/>
        <v/>
      </c>
      <c r="AQ110" s="8" t="str">
        <f>IF($P110="More Info Required",COUNTIFS('[5]2016 Outage History'!$R:$R,AP110,'[5]2016 Outage History'!$I:$I,$C110)/$Q110,"")</f>
        <v/>
      </c>
      <c r="AR110" s="26" t="str">
        <f t="shared" si="16"/>
        <v/>
      </c>
      <c r="AS110" s="8" t="str">
        <f>IF($P110="More Info Required",COUNTIFS('[5]2016 Outage History'!$R:$R,AR110,'[5]2016 Outage History'!$I:$I,$C110)/$Q110,"")</f>
        <v/>
      </c>
      <c r="AT110" s="26" t="str">
        <f t="shared" si="17"/>
        <v/>
      </c>
      <c r="AU110" s="8" t="str">
        <f>IF($P110="More Info Required",COUNTIFS('[5]2016 Outage History'!$R:$R,AT110,'[5]2016 Outage History'!$I:$I,$C110)/$Q110,"")</f>
        <v/>
      </c>
      <c r="AV110" s="26" t="str">
        <f t="shared" si="18"/>
        <v/>
      </c>
      <c r="AW110" s="8" t="str">
        <f>IF($P110="More Info Required",COUNTIFS('[5]2016 Outage History'!$R:$R,AV110,'[5]2016 Outage History'!$I:$I,$C110)/$Q110,"")</f>
        <v/>
      </c>
      <c r="AX110" s="26" t="str">
        <f t="shared" si="19"/>
        <v/>
      </c>
      <c r="AY110" s="8" t="str">
        <f>IF($P110="More Info Required",COUNTIFS('[5]2016 Outage History'!$R:$R,AX110,'[5]2016 Outage History'!$I:$I,$C110)/$Q110,"")</f>
        <v/>
      </c>
      <c r="AZ110" s="26" t="str">
        <f t="shared" si="20"/>
        <v/>
      </c>
      <c r="BA110" s="8" t="str">
        <f>IF($P110="More Info Required",COUNTIFS('[5]2016 Outage History'!$R:$R,AZ110,'[5]2016 Outage History'!$I:$I,$C110)/$Q110,"")</f>
        <v/>
      </c>
      <c r="BB110" s="26" t="str">
        <f t="shared" si="21"/>
        <v/>
      </c>
      <c r="BC110" s="8" t="str">
        <f>IF($P110="More Info Required",COUNTIFS('[5]2016 Outage History'!$R:$R,BB110,'[5]2016 Outage History'!$I:$I,$C110)/$Q110,"")</f>
        <v/>
      </c>
      <c r="BD110" s="26" t="str">
        <f t="shared" si="22"/>
        <v/>
      </c>
      <c r="BE110" s="8" t="str">
        <f>IF($P110="More Info Required",COUNTIFS('[5]2016 Outage History'!$R:$R,BD110,'[5]2016 Outage History'!$I:$I,$C110)/$Q110,"")</f>
        <v/>
      </c>
      <c r="BF110" s="26" t="str">
        <f t="shared" si="23"/>
        <v/>
      </c>
      <c r="BG110" s="8" t="str">
        <f>IF($P110="More Info Required",COUNTIFS('[5]2016 Outage History'!$R:$R,BF110,'[5]2016 Outage History'!$I:$I,$C110)/$Q110,"")</f>
        <v/>
      </c>
      <c r="BH110" s="26" t="str">
        <f t="shared" si="24"/>
        <v/>
      </c>
      <c r="BI110" s="8" t="str">
        <f>IF($P110="More Info Required",COUNTIFS('[5]2016 Outage History'!$R:$R,BH110,'[5]2016 Outage History'!$I:$I,$C110)/$Q110,"")</f>
        <v/>
      </c>
      <c r="BJ110" s="26" t="str">
        <f t="shared" si="25"/>
        <v/>
      </c>
      <c r="BK110" s="8" t="str">
        <f>IF($P110="More Info Required",COUNTIFS('[5]2016 Outage History'!$R:$R,BJ110,'[5]2016 Outage History'!$I:$I,$C110)/$Q110,"")</f>
        <v/>
      </c>
      <c r="BL110" s="26" t="str">
        <f t="shared" si="26"/>
        <v/>
      </c>
      <c r="BM110" s="8" t="str">
        <f>IF($P110="More Info Required",COUNTIFS('[5]2016 Outage History'!$R:$R,BL110,'[5]2016 Outage History'!$I:$I,$C110)/$Q110,"")</f>
        <v/>
      </c>
      <c r="BN110" s="26" t="str">
        <f t="shared" si="27"/>
        <v/>
      </c>
      <c r="BO110" s="8" t="str">
        <f>IF($P110="More Info Required",COUNTIFS('[5]2016 Outage History'!$R:$R,BN110,'[5]2016 Outage History'!$I:$I,$C110)/$Q110,"")</f>
        <v/>
      </c>
      <c r="BP110" s="26" t="str">
        <f t="shared" si="28"/>
        <v/>
      </c>
      <c r="BQ110" s="8" t="str">
        <f>IF($P110="More Info Required",COUNTIFS('[5]2016 Outage History'!$R:$R,BP110,'[5]2016 Outage History'!$I:$I,$C110)/$Q110,"")</f>
        <v/>
      </c>
      <c r="BR110" s="26" t="str">
        <f t="shared" si="29"/>
        <v/>
      </c>
      <c r="BS110" s="8" t="str">
        <f>IF($P110="More Info Required",COUNTIFS('[5]2016 Outage History'!$R:$R,BR110,'[5]2016 Outage History'!$I:$I,$C110)/$Q110,"")</f>
        <v/>
      </c>
      <c r="BT110" s="26" t="str">
        <f t="shared" si="30"/>
        <v/>
      </c>
      <c r="BU110" s="8" t="str">
        <f>IF($P110="More Info Required",COUNTIFS('[5]2016 Outage History'!$R:$R,BT110,'[5]2016 Outage History'!$I:$I,$C110)/$Q110,"")</f>
        <v/>
      </c>
      <c r="BV110" s="26" t="str">
        <f t="shared" si="31"/>
        <v/>
      </c>
      <c r="BW110" s="8" t="str">
        <f>IF($P110="More Info Required",COUNTIFS('[5]2016 Outage History'!$R:$R,BV110,'[5]2016 Outage History'!$I:$I,$C110)/$Q110,"")</f>
        <v/>
      </c>
      <c r="BX110" s="26" t="str">
        <f t="shared" si="32"/>
        <v/>
      </c>
      <c r="BY110" s="8" t="str">
        <f>IF($P110="More Info Required",COUNTIFS('[5]2016 Outage History'!$R:$R,BX110,'[5]2016 Outage History'!$I:$I,$C110)/$Q110,"")</f>
        <v/>
      </c>
      <c r="BZ110" s="26" t="str">
        <f t="shared" si="33"/>
        <v/>
      </c>
      <c r="CA110" s="8" t="str">
        <f>IF($P110="More Info Required",COUNTIFS('[5]2016 Outage History'!$R:$R,BZ110,'[5]2016 Outage History'!$I:$I,$C110)/$Q110,"")</f>
        <v/>
      </c>
      <c r="CB110" s="26" t="str">
        <f t="shared" si="34"/>
        <v/>
      </c>
      <c r="CC110" s="8" t="str">
        <f>IF($P110="More Info Required",COUNTIFS('[5]2016 Outage History'!$R:$R,CB110,'[5]2016 Outage History'!$I:$I,$C110)/$Q110,"")</f>
        <v/>
      </c>
      <c r="CD110" s="26" t="str">
        <f t="shared" si="35"/>
        <v/>
      </c>
      <c r="CE110" s="8" t="str">
        <f>IF($P110="More Info Required",COUNTIFS('[5]2016 Outage History'!$R:$R,CD110,'[5]2016 Outage History'!$I:$I,$C110)/$Q110,"")</f>
        <v/>
      </c>
      <c r="CF110" s="26" t="str">
        <f t="shared" si="36"/>
        <v/>
      </c>
      <c r="CG110" s="8" t="str">
        <f>IF($P110="More Info Required",COUNTIFS('[5]2016 Outage History'!$R:$R,CF110,'[5]2016 Outage History'!$I:$I,$C110)/$Q110,"")</f>
        <v/>
      </c>
      <c r="CH110" s="26" t="str">
        <f t="shared" si="37"/>
        <v/>
      </c>
      <c r="CI110" s="8" t="str">
        <f>IF($P110="More Info Required",COUNTIFS('[5]2016 Outage History'!$R:$R,CH110,'[5]2016 Outage History'!$I:$I,$C110)/$Q110,"")</f>
        <v/>
      </c>
      <c r="CJ110" s="26" t="str">
        <f t="shared" si="38"/>
        <v/>
      </c>
      <c r="CK110" s="8" t="str">
        <f>IF($P110="More Info Required",COUNTIFS('[5]2016 Outage History'!$R:$R,CJ110,'[5]2016 Outage History'!$I:$I,$C110)/$Q110,"")</f>
        <v/>
      </c>
    </row>
    <row r="111" spans="1:89" ht="15" x14ac:dyDescent="0.25">
      <c r="A111" s="17" t="s">
        <v>411</v>
      </c>
      <c r="B111" s="21">
        <v>5102</v>
      </c>
      <c r="C111" s="14" t="s">
        <v>558</v>
      </c>
      <c r="D111" s="17" t="s">
        <v>96</v>
      </c>
      <c r="E111" s="21">
        <v>51</v>
      </c>
      <c r="F111" s="22">
        <f>'[5]2016 Circuit Detail'!H70</f>
        <v>386.00273199999998</v>
      </c>
      <c r="G111" s="21"/>
      <c r="H111" s="21">
        <f>('[5]2011 Indices'!H102+'[5]2012 Indices'!H102+'[5]2013 Indices'!H102+'[5]2014 Circuit detail'!AS70+'[5]2015 Circuit Detail'!AS70)/5</f>
        <v>2.2535933899548746</v>
      </c>
      <c r="I111" s="10">
        <f>'[5]2016 Circuit Detail'!AS70</f>
        <v>0.46890859829458398</v>
      </c>
      <c r="J111" s="17" t="str">
        <f t="shared" si="0"/>
        <v>OK</v>
      </c>
      <c r="K111" s="17">
        <v>45.863</v>
      </c>
      <c r="L111" s="23">
        <v>2014</v>
      </c>
      <c r="M111" s="21">
        <f>('[5]2011 Indices'!I102+'[5]2012 Indices'!I102+'[5]2013 Indices'!I102+'[5]2014 Circuit detail'!AQ70+'[5]2015 Circuit Detail'!AQ70)/5</f>
        <v>274.3357353398543</v>
      </c>
      <c r="N111" s="24">
        <f>'[5]2016 Circuit Detail'!AQ70</f>
        <v>49.476332999999997</v>
      </c>
      <c r="O111" s="17" t="str">
        <f t="shared" si="1"/>
        <v>OK</v>
      </c>
      <c r="P111" s="8" t="str">
        <f t="shared" si="2"/>
        <v>Good</v>
      </c>
      <c r="Q111" s="25">
        <f>'[5]2016 Circuit Detail'!AJ70</f>
        <v>17</v>
      </c>
      <c r="R111" s="26" t="str">
        <f t="shared" si="3"/>
        <v/>
      </c>
      <c r="S111" s="8" t="str">
        <f>IF($P111="More Info Required",COUNTIFS('[5]2016 Outage History'!$R:$R,R111,'[5]2016 Outage History'!$I:$I,$C111)/$Q111,"")</f>
        <v/>
      </c>
      <c r="T111" s="26" t="str">
        <f t="shared" si="4"/>
        <v/>
      </c>
      <c r="U111" s="8" t="str">
        <f>IF($P111="More Info Required",COUNTIFS('[5]2016 Outage History'!$R:$R,T111,'[5]2016 Outage History'!$I:$I,$C111)/$Q111,"")</f>
        <v/>
      </c>
      <c r="V111" s="26" t="str">
        <f t="shared" si="5"/>
        <v/>
      </c>
      <c r="W111" s="8" t="str">
        <f>IF($P111="More Info Required",COUNTIFS('[5]2016 Outage History'!$R:$R,V111,'[5]2016 Outage History'!$I:$I,$C111)/$Q111,"")</f>
        <v/>
      </c>
      <c r="X111" s="26" t="str">
        <f t="shared" si="6"/>
        <v/>
      </c>
      <c r="Y111" s="8" t="str">
        <f>IF($P111="More Info Required",COUNTIFS('[5]2016 Outage History'!$R:$R,X111,'[5]2016 Outage History'!$I:$I,$C111)/$Q111,"")</f>
        <v/>
      </c>
      <c r="Z111" s="26" t="str">
        <f t="shared" si="7"/>
        <v/>
      </c>
      <c r="AA111" s="8" t="str">
        <f>IF($P111="More Info Required",COUNTIFS('[5]2016 Outage History'!$R:$R,Z111,'[5]2016 Outage History'!$I:$I,$C111)/$Q111,"")</f>
        <v/>
      </c>
      <c r="AB111" s="26" t="str">
        <f t="shared" si="8"/>
        <v/>
      </c>
      <c r="AC111" s="8" t="str">
        <f>IF($P111="More Info Required",COUNTIFS('[5]2016 Outage History'!$R:$R,AB111,'[5]2016 Outage History'!$I:$I,$C111)/$Q111,"")</f>
        <v/>
      </c>
      <c r="AD111" s="26" t="str">
        <f t="shared" si="9"/>
        <v/>
      </c>
      <c r="AE111" s="8" t="str">
        <f>IF($P111="More Info Required",COUNTIFS('[5]2016 Outage History'!$R:$R,AD111,'[5]2016 Outage History'!$I:$I,$C111)/$Q111,"")</f>
        <v/>
      </c>
      <c r="AF111" s="26" t="str">
        <f t="shared" si="10"/>
        <v/>
      </c>
      <c r="AG111" s="8" t="str">
        <f>IF($P111="More Info Required",COUNTIFS('[5]2016 Outage History'!$R:$R,AF111,'[5]2016 Outage History'!$I:$I,$C111)/$Q111,"")</f>
        <v/>
      </c>
      <c r="AH111" s="26" t="str">
        <f t="shared" si="11"/>
        <v/>
      </c>
      <c r="AI111" s="8" t="str">
        <f>IF($P111="More Info Required",COUNTIFS('[5]2016 Outage History'!$R:$R,AH111,'[5]2016 Outage History'!$I:$I,$C111)/$Q111,"")</f>
        <v/>
      </c>
      <c r="AJ111" s="26" t="str">
        <f t="shared" si="12"/>
        <v/>
      </c>
      <c r="AK111" s="8" t="str">
        <f>IF($P111="More Info Required",COUNTIFS('[5]2016 Outage History'!$R:$R,AJ111,'[5]2016 Outage History'!$I:$I,$C111)/$Q111,"")</f>
        <v/>
      </c>
      <c r="AL111" s="26" t="str">
        <f t="shared" si="13"/>
        <v/>
      </c>
      <c r="AM111" s="8" t="str">
        <f>IF($P111="More Info Required",COUNTIFS('[5]2016 Outage History'!$R:$R,AL111,'[5]2016 Outage History'!$I:$I,$C111)/$Q111,"")</f>
        <v/>
      </c>
      <c r="AN111" s="26" t="str">
        <f t="shared" si="14"/>
        <v/>
      </c>
      <c r="AO111" s="8" t="str">
        <f>IF($P111="More Info Required",COUNTIFS('[5]2016 Outage History'!$R:$R,AN111,'[5]2016 Outage History'!$I:$I,$C111)/$Q111,"")</f>
        <v/>
      </c>
      <c r="AP111" s="26" t="str">
        <f t="shared" si="15"/>
        <v/>
      </c>
      <c r="AQ111" s="8" t="str">
        <f>IF($P111="More Info Required",COUNTIFS('[5]2016 Outage History'!$R:$R,AP111,'[5]2016 Outage History'!$I:$I,$C111)/$Q111,"")</f>
        <v/>
      </c>
      <c r="AR111" s="26" t="str">
        <f t="shared" si="16"/>
        <v/>
      </c>
      <c r="AS111" s="8" t="str">
        <f>IF($P111="More Info Required",COUNTIFS('[5]2016 Outage History'!$R:$R,AR111,'[5]2016 Outage History'!$I:$I,$C111)/$Q111,"")</f>
        <v/>
      </c>
      <c r="AT111" s="26" t="str">
        <f t="shared" si="17"/>
        <v/>
      </c>
      <c r="AU111" s="8" t="str">
        <f>IF($P111="More Info Required",COUNTIFS('[5]2016 Outage History'!$R:$R,AT111,'[5]2016 Outage History'!$I:$I,$C111)/$Q111,"")</f>
        <v/>
      </c>
      <c r="AV111" s="26" t="str">
        <f t="shared" si="18"/>
        <v/>
      </c>
      <c r="AW111" s="8" t="str">
        <f>IF($P111="More Info Required",COUNTIFS('[5]2016 Outage History'!$R:$R,AV111,'[5]2016 Outage History'!$I:$I,$C111)/$Q111,"")</f>
        <v/>
      </c>
      <c r="AX111" s="26" t="str">
        <f t="shared" si="19"/>
        <v/>
      </c>
      <c r="AY111" s="8" t="str">
        <f>IF($P111="More Info Required",COUNTIFS('[5]2016 Outage History'!$R:$R,AX111,'[5]2016 Outage History'!$I:$I,$C111)/$Q111,"")</f>
        <v/>
      </c>
      <c r="AZ111" s="26" t="str">
        <f t="shared" si="20"/>
        <v/>
      </c>
      <c r="BA111" s="8" t="str">
        <f>IF($P111="More Info Required",COUNTIFS('[5]2016 Outage History'!$R:$R,AZ111,'[5]2016 Outage History'!$I:$I,$C111)/$Q111,"")</f>
        <v/>
      </c>
      <c r="BB111" s="26" t="str">
        <f t="shared" si="21"/>
        <v/>
      </c>
      <c r="BC111" s="8" t="str">
        <f>IF($P111="More Info Required",COUNTIFS('[5]2016 Outage History'!$R:$R,BB111,'[5]2016 Outage History'!$I:$I,$C111)/$Q111,"")</f>
        <v/>
      </c>
      <c r="BD111" s="26" t="str">
        <f t="shared" si="22"/>
        <v/>
      </c>
      <c r="BE111" s="8" t="str">
        <f>IF($P111="More Info Required",COUNTIFS('[5]2016 Outage History'!$R:$R,BD111,'[5]2016 Outage History'!$I:$I,$C111)/$Q111,"")</f>
        <v/>
      </c>
      <c r="BF111" s="26" t="str">
        <f t="shared" si="23"/>
        <v/>
      </c>
      <c r="BG111" s="8" t="str">
        <f>IF($P111="More Info Required",COUNTIFS('[5]2016 Outage History'!$R:$R,BF111,'[5]2016 Outage History'!$I:$I,$C111)/$Q111,"")</f>
        <v/>
      </c>
      <c r="BH111" s="26" t="str">
        <f t="shared" si="24"/>
        <v/>
      </c>
      <c r="BI111" s="8" t="str">
        <f>IF($P111="More Info Required",COUNTIFS('[5]2016 Outage History'!$R:$R,BH111,'[5]2016 Outage History'!$I:$I,$C111)/$Q111,"")</f>
        <v/>
      </c>
      <c r="BJ111" s="26" t="str">
        <f t="shared" si="25"/>
        <v/>
      </c>
      <c r="BK111" s="8" t="str">
        <f>IF($P111="More Info Required",COUNTIFS('[5]2016 Outage History'!$R:$R,BJ111,'[5]2016 Outage History'!$I:$I,$C111)/$Q111,"")</f>
        <v/>
      </c>
      <c r="BL111" s="26" t="str">
        <f t="shared" si="26"/>
        <v/>
      </c>
      <c r="BM111" s="8" t="str">
        <f>IF($P111="More Info Required",COUNTIFS('[5]2016 Outage History'!$R:$R,BL111,'[5]2016 Outage History'!$I:$I,$C111)/$Q111,"")</f>
        <v/>
      </c>
      <c r="BN111" s="26" t="str">
        <f t="shared" si="27"/>
        <v/>
      </c>
      <c r="BO111" s="8" t="str">
        <f>IF($P111="More Info Required",COUNTIFS('[5]2016 Outage History'!$R:$R,BN111,'[5]2016 Outage History'!$I:$I,$C111)/$Q111,"")</f>
        <v/>
      </c>
      <c r="BP111" s="26" t="str">
        <f t="shared" si="28"/>
        <v/>
      </c>
      <c r="BQ111" s="8" t="str">
        <f>IF($P111="More Info Required",COUNTIFS('[5]2016 Outage History'!$R:$R,BP111,'[5]2016 Outage History'!$I:$I,$C111)/$Q111,"")</f>
        <v/>
      </c>
      <c r="BR111" s="26" t="str">
        <f t="shared" si="29"/>
        <v/>
      </c>
      <c r="BS111" s="8" t="str">
        <f>IF($P111="More Info Required",COUNTIFS('[5]2016 Outage History'!$R:$R,BR111,'[5]2016 Outage History'!$I:$I,$C111)/$Q111,"")</f>
        <v/>
      </c>
      <c r="BT111" s="26" t="str">
        <f t="shared" si="30"/>
        <v/>
      </c>
      <c r="BU111" s="8" t="str">
        <f>IF($P111="More Info Required",COUNTIFS('[5]2016 Outage History'!$R:$R,BT111,'[5]2016 Outage History'!$I:$I,$C111)/$Q111,"")</f>
        <v/>
      </c>
      <c r="BV111" s="26" t="str">
        <f t="shared" si="31"/>
        <v/>
      </c>
      <c r="BW111" s="8" t="str">
        <f>IF($P111="More Info Required",COUNTIFS('[5]2016 Outage History'!$R:$R,BV111,'[5]2016 Outage History'!$I:$I,$C111)/$Q111,"")</f>
        <v/>
      </c>
      <c r="BX111" s="26" t="str">
        <f t="shared" si="32"/>
        <v/>
      </c>
      <c r="BY111" s="8" t="str">
        <f>IF($P111="More Info Required",COUNTIFS('[5]2016 Outage History'!$R:$R,BX111,'[5]2016 Outage History'!$I:$I,$C111)/$Q111,"")</f>
        <v/>
      </c>
      <c r="BZ111" s="26" t="str">
        <f t="shared" si="33"/>
        <v/>
      </c>
      <c r="CA111" s="8" t="str">
        <f>IF($P111="More Info Required",COUNTIFS('[5]2016 Outage History'!$R:$R,BZ111,'[5]2016 Outage History'!$I:$I,$C111)/$Q111,"")</f>
        <v/>
      </c>
      <c r="CB111" s="26" t="str">
        <f t="shared" si="34"/>
        <v/>
      </c>
      <c r="CC111" s="8" t="str">
        <f>IF($P111="More Info Required",COUNTIFS('[5]2016 Outage History'!$R:$R,CB111,'[5]2016 Outage History'!$I:$I,$C111)/$Q111,"")</f>
        <v/>
      </c>
      <c r="CD111" s="26" t="str">
        <f t="shared" si="35"/>
        <v/>
      </c>
      <c r="CE111" s="8" t="str">
        <f>IF($P111="More Info Required",COUNTIFS('[5]2016 Outage History'!$R:$R,CD111,'[5]2016 Outage History'!$I:$I,$C111)/$Q111,"")</f>
        <v/>
      </c>
      <c r="CF111" s="26" t="str">
        <f t="shared" si="36"/>
        <v/>
      </c>
      <c r="CG111" s="8" t="str">
        <f>IF($P111="More Info Required",COUNTIFS('[5]2016 Outage History'!$R:$R,CF111,'[5]2016 Outage History'!$I:$I,$C111)/$Q111,"")</f>
        <v/>
      </c>
      <c r="CH111" s="26" t="str">
        <f t="shared" si="37"/>
        <v/>
      </c>
      <c r="CI111" s="8" t="str">
        <f>IF($P111="More Info Required",COUNTIFS('[5]2016 Outage History'!$R:$R,CH111,'[5]2016 Outage History'!$I:$I,$C111)/$Q111,"")</f>
        <v/>
      </c>
      <c r="CJ111" s="26" t="str">
        <f t="shared" si="38"/>
        <v/>
      </c>
      <c r="CK111" s="8" t="str">
        <f>IF($P111="More Info Required",COUNTIFS('[5]2016 Outage History'!$R:$R,CJ111,'[5]2016 Outage History'!$I:$I,$C111)/$Q111,"")</f>
        <v/>
      </c>
    </row>
    <row r="112" spans="1:89" ht="15" x14ac:dyDescent="0.25">
      <c r="A112" s="17" t="s">
        <v>96</v>
      </c>
      <c r="B112" s="21">
        <v>5104</v>
      </c>
      <c r="C112" s="14" t="s">
        <v>559</v>
      </c>
      <c r="D112" s="17" t="s">
        <v>96</v>
      </c>
      <c r="E112" s="21">
        <v>51</v>
      </c>
      <c r="F112" s="22">
        <f>'[5]2016 Circuit Detail'!H71</f>
        <v>359.87978099999998</v>
      </c>
      <c r="G112" s="21"/>
      <c r="H112" s="21">
        <f>('[5]2011 Indices'!H103+'[5]2012 Indices'!H103+'[5]2013 Indices'!H103+'[5]2014 Circuit detail'!AS71+'[5]2015 Circuit Detail'!AS71)/5</f>
        <v>0.98523640619194119</v>
      </c>
      <c r="I112" s="10">
        <f>'[5]2016 Circuit Detail'!AS71</f>
        <v>1.14760545550071</v>
      </c>
      <c r="J112" s="17" t="str">
        <f t="shared" si="0"/>
        <v>PSC</v>
      </c>
      <c r="K112" s="17">
        <v>25.765000000000001</v>
      </c>
      <c r="L112" s="23">
        <v>2014</v>
      </c>
      <c r="M112" s="21">
        <f>('[5]2011 Indices'!I103+'[5]2012 Indices'!I103+'[5]2013 Indices'!I103+'[5]2014 Circuit detail'!AQ71+'[5]2015 Circuit Detail'!AQ71)/5</f>
        <v>92.165326180374606</v>
      </c>
      <c r="N112" s="24">
        <f>'[5]2016 Circuit Detail'!AQ71</f>
        <v>69.148090999999994</v>
      </c>
      <c r="O112" s="17" t="str">
        <f t="shared" si="1"/>
        <v>OK</v>
      </c>
      <c r="P112" s="8" t="str">
        <f t="shared" si="2"/>
        <v>More Info Required</v>
      </c>
      <c r="Q112" s="25">
        <f>'[5]2016 Circuit Detail'!AJ71</f>
        <v>10</v>
      </c>
      <c r="R112" s="26" t="str">
        <f t="shared" si="3"/>
        <v>000 Power Supply</v>
      </c>
      <c r="S112" s="8" t="e">
        <f>IF($P112="More Info Required",COUNTIFS('[5]2016 Outage History'!$R:$R,R112,'[5]2016 Outage History'!$I:$I,$C112)/$Q112,"")</f>
        <v>#VALUE!</v>
      </c>
      <c r="T112" s="26" t="str">
        <f t="shared" si="4"/>
        <v>100 Construction</v>
      </c>
      <c r="U112" s="8" t="e">
        <f>IF($P112="More Info Required",COUNTIFS('[5]2016 Outage History'!$R:$R,T112,'[5]2016 Outage History'!$I:$I,$C112)/$Q112,"")</f>
        <v>#VALUE!</v>
      </c>
      <c r="V112" s="26" t="str">
        <f t="shared" si="5"/>
        <v>110 Maintenance</v>
      </c>
      <c r="W112" s="8" t="e">
        <f>IF($P112="More Info Required",COUNTIFS('[5]2016 Outage History'!$R:$R,V112,'[5]2016 Outage History'!$I:$I,$C112)/$Q112,"")</f>
        <v>#VALUE!</v>
      </c>
      <c r="X112" s="26" t="str">
        <f t="shared" si="6"/>
        <v>190 Other Planned</v>
      </c>
      <c r="Y112" s="8" t="e">
        <f>IF($P112="More Info Required",COUNTIFS('[5]2016 Outage History'!$R:$R,X112,'[5]2016 Outage History'!$I:$I,$C112)/$Q112,"")</f>
        <v>#VALUE!</v>
      </c>
      <c r="Z112" s="26" t="str">
        <f t="shared" si="7"/>
        <v>300 Material or equipment fault/failure</v>
      </c>
      <c r="AA112" s="8" t="e">
        <f>IF($P112="More Info Required",COUNTIFS('[5]2016 Outage History'!$R:$R,Z112,'[5]2016 Outage History'!$I:$I,$C112)/$Q112,"")</f>
        <v>#VALUE!</v>
      </c>
      <c r="AB112" s="26" t="str">
        <f t="shared" si="8"/>
        <v>310 Installation Fault</v>
      </c>
      <c r="AC112" s="8" t="e">
        <f>IF($P112="More Info Required",COUNTIFS('[5]2016 Outage History'!$R:$R,AB112,'[5]2016 Outage History'!$I:$I,$C112)/$Q112,"")</f>
        <v>#VALUE!</v>
      </c>
      <c r="AD112" s="26" t="str">
        <f t="shared" si="9"/>
        <v>320 Conductor Sag or inadequate clearance</v>
      </c>
      <c r="AE112" s="8" t="e">
        <f>IF($P112="More Info Required",COUNTIFS('[5]2016 Outage History'!$R:$R,AD112,'[5]2016 Outage History'!$I:$I,$C112)/$Q112,"")</f>
        <v>#VALUE!</v>
      </c>
      <c r="AF112" s="26" t="str">
        <f t="shared" si="10"/>
        <v>340 Overload</v>
      </c>
      <c r="AG112" s="8" t="e">
        <f>IF($P112="More Info Required",COUNTIFS('[5]2016 Outage History'!$R:$R,AF112,'[5]2016 Outage History'!$I:$I,$C112)/$Q112,"")</f>
        <v>#VALUE!</v>
      </c>
      <c r="AH112" s="26" t="str">
        <f t="shared" si="11"/>
        <v>350 Miscoordination of protection devices</v>
      </c>
      <c r="AI112" s="8" t="e">
        <f>IF($P112="More Info Required",COUNTIFS('[5]2016 Outage History'!$R:$R,AH112,'[5]2016 Outage History'!$I:$I,$C112)/$Q112,"")</f>
        <v>#VALUE!</v>
      </c>
      <c r="AJ112" s="26" t="str">
        <f t="shared" si="12"/>
        <v>360 Other Equipment installation/design</v>
      </c>
      <c r="AK112" s="8" t="e">
        <f>IF($P112="More Info Required",COUNTIFS('[5]2016 Outage History'!$R:$R,AJ112,'[5]2016 Outage History'!$I:$I,$C112)/$Q112,"")</f>
        <v>#VALUE!</v>
      </c>
      <c r="AL112" s="26" t="str">
        <f t="shared" si="13"/>
        <v>400 Decay/Age of Material/Equipment</v>
      </c>
      <c r="AM112" s="8" t="e">
        <f>IF($P112="More Info Required",COUNTIFS('[5]2016 Outage History'!$R:$R,AL112,'[5]2016 Outage History'!$I:$I,$C112)/$Q112,"")</f>
        <v>#VALUE!</v>
      </c>
      <c r="AN112" s="26" t="str">
        <f t="shared" si="14"/>
        <v>420 Tree Growth</v>
      </c>
      <c r="AO112" s="8" t="e">
        <f>IF($P112="More Info Required",COUNTIFS('[5]2016 Outage History'!$R:$R,AN112,'[5]2016 Outage History'!$I:$I,$C112)/$Q112,"")</f>
        <v>#VALUE!</v>
      </c>
      <c r="AP112" s="26" t="str">
        <f t="shared" si="15"/>
        <v>430 Tree failure from overhang or dead tree without Ice/snow</v>
      </c>
      <c r="AQ112" s="8" t="e">
        <f>IF($P112="More Info Required",COUNTIFS('[5]2016 Outage History'!$R:$R,AP112,'[5]2016 Outage History'!$I:$I,$C112)/$Q112,"")</f>
        <v>#VALUE!</v>
      </c>
      <c r="AR112" s="26" t="str">
        <f t="shared" si="16"/>
        <v>440 Trees with Ice/snow</v>
      </c>
      <c r="AS112" s="8" t="e">
        <f>IF($P112="More Info Required",COUNTIFS('[5]2016 Outage History'!$R:$R,AR112,'[5]2016 Outage History'!$I:$I,$C112)/$Q112,"")</f>
        <v>#VALUE!</v>
      </c>
      <c r="AT112" s="26" t="str">
        <f t="shared" si="17"/>
        <v>470 Borrower Crew Cuts Tree</v>
      </c>
      <c r="AU112" s="8" t="e">
        <f>IF($P112="More Info Required",COUNTIFS('[5]2016 Outage History'!$R:$R,AT112,'[5]2016 Outage History'!$I:$I,$C112)/$Q112,"")</f>
        <v>#VALUE!</v>
      </c>
      <c r="AV112" s="26" t="str">
        <f t="shared" si="18"/>
        <v>490 Maintenance, Other</v>
      </c>
      <c r="AW112" s="8" t="e">
        <f>IF($P112="More Info Required",COUNTIFS('[5]2016 Outage History'!$R:$R,AV112,'[5]2016 Outage History'!$I:$I,$C112)/$Q112,"")</f>
        <v>#VALUE!</v>
      </c>
      <c r="AX112" s="26" t="str">
        <f t="shared" si="19"/>
        <v>500 Lightning</v>
      </c>
      <c r="AY112" s="8" t="e">
        <f>IF($P112="More Info Required",COUNTIFS('[5]2016 Outage History'!$R:$R,AX112,'[5]2016 Outage History'!$I:$I,$C112)/$Q112,"")</f>
        <v>#VALUE!</v>
      </c>
      <c r="AZ112" s="26" t="str">
        <f t="shared" si="20"/>
        <v>510 Wind, Not Trees</v>
      </c>
      <c r="BA112" s="8" t="e">
        <f>IF($P112="More Info Required",COUNTIFS('[5]2016 Outage History'!$R:$R,AZ112,'[5]2016 Outage History'!$I:$I,$C112)/$Q112,"")</f>
        <v>#VALUE!</v>
      </c>
      <c r="BB112" s="26" t="str">
        <f t="shared" si="21"/>
        <v>520 Ice, Sleet, Frost, not Trees</v>
      </c>
      <c r="BC112" s="8" t="e">
        <f>IF($P112="More Info Required",COUNTIFS('[5]2016 Outage History'!$R:$R,BB112,'[5]2016 Outage History'!$I:$I,$C112)/$Q112,"")</f>
        <v>#VALUE!</v>
      </c>
      <c r="BD112" s="26" t="str">
        <f t="shared" si="22"/>
        <v>530 Flood</v>
      </c>
      <c r="BE112" s="8" t="e">
        <f>IF($P112="More Info Required",COUNTIFS('[5]2016 Outage History'!$R:$R,BD112,'[5]2016 Outage History'!$I:$I,$C112)/$Q112,"")</f>
        <v>#VALUE!</v>
      </c>
      <c r="BF112" s="26" t="str">
        <f t="shared" si="23"/>
        <v>540 Storm</v>
      </c>
      <c r="BG112" s="8" t="e">
        <f>IF($P112="More Info Required",COUNTIFS('[5]2016 Outage History'!$R:$R,BF112,'[5]2016 Outage History'!$I:$I,$C112)/$Q112,"")</f>
        <v>#VALUE!</v>
      </c>
      <c r="BH112" s="26" t="str">
        <f t="shared" si="24"/>
        <v>590 Weather, Other</v>
      </c>
      <c r="BI112" s="8" t="e">
        <f>IF($P112="More Info Required",COUNTIFS('[5]2016 Outage History'!$R:$R,BH112,'[5]2016 Outage History'!$I:$I,$C112)/$Q112,"")</f>
        <v>#VALUE!</v>
      </c>
      <c r="BJ112" s="26" t="str">
        <f t="shared" si="25"/>
        <v>600 Animal/bird</v>
      </c>
      <c r="BK112" s="8" t="e">
        <f>IF($P112="More Info Required",COUNTIFS('[5]2016 Outage History'!$R:$R,BJ112,'[5]2016 Outage History'!$I:$I,$C112)/$Q112,"")</f>
        <v>#VALUE!</v>
      </c>
      <c r="BL112" s="26" t="str">
        <f t="shared" si="26"/>
        <v>630 Squirrel</v>
      </c>
      <c r="BM112" s="8" t="e">
        <f>IF($P112="More Info Required",COUNTIFS('[5]2016 Outage History'!$R:$R,BL112,'[5]2016 Outage History'!$I:$I,$C112)/$Q112,"")</f>
        <v>#VALUE!</v>
      </c>
      <c r="BN112" s="26" t="str">
        <f t="shared" si="27"/>
        <v>690 Animal, Other</v>
      </c>
      <c r="BO112" s="8" t="e">
        <f>IF($P112="More Info Required",COUNTIFS('[5]2016 Outage History'!$R:$R,BN112,'[5]2016 Outage History'!$I:$I,$C112)/$Q112,"")</f>
        <v>#VALUE!</v>
      </c>
      <c r="BP112" s="26" t="str">
        <f t="shared" si="28"/>
        <v>700 Customer-Caused</v>
      </c>
      <c r="BQ112" s="8" t="e">
        <f>IF($P112="More Info Required",COUNTIFS('[5]2016 Outage History'!$R:$R,BP112,'[5]2016 Outage History'!$I:$I,$C112)/$Q112,"")</f>
        <v>#VALUE!</v>
      </c>
      <c r="BR112" s="26" t="str">
        <f t="shared" si="29"/>
        <v>710 Motor Vehicle</v>
      </c>
      <c r="BS112" s="8" t="e">
        <f>IF($P112="More Info Required",COUNTIFS('[5]2016 Outage History'!$R:$R,BR112,'[5]2016 Outage History'!$I:$I,$C112)/$Q112,"")</f>
        <v>#VALUE!</v>
      </c>
      <c r="BT112" s="26" t="str">
        <f t="shared" si="30"/>
        <v>715 Farming Equipment</v>
      </c>
      <c r="BU112" s="8" t="e">
        <f>IF($P112="More Info Required",COUNTIFS('[5]2016 Outage History'!$R:$R,BT112,'[5]2016 Outage History'!$I:$I,$C112)/$Q112,"")</f>
        <v>#VALUE!</v>
      </c>
      <c r="BV112" s="26" t="str">
        <f t="shared" si="31"/>
        <v>720 Aircraft</v>
      </c>
      <c r="BW112" s="8" t="e">
        <f>IF($P112="More Info Required",COUNTIFS('[5]2016 Outage History'!$R:$R,BV112,'[5]2016 Outage History'!$I:$I,$C112)/$Q112,"")</f>
        <v>#VALUE!</v>
      </c>
      <c r="BX112" s="26" t="str">
        <f t="shared" si="32"/>
        <v>730 Fire</v>
      </c>
      <c r="BY112" s="8" t="e">
        <f>IF($P112="More Info Required",COUNTIFS('[5]2016 Outage History'!$R:$R,BX112,'[5]2016 Outage History'!$I:$I,$C112)/$Q112,"")</f>
        <v>#VALUE!</v>
      </c>
      <c r="BZ112" s="26" t="str">
        <f t="shared" si="33"/>
        <v>740 Public Cuts Tree</v>
      </c>
      <c r="CA112" s="8" t="e">
        <f>IF($P112="More Info Required",COUNTIFS('[5]2016 Outage History'!$R:$R,BZ112,'[5]2016 Outage History'!$I:$I,$C112)/$Q112,"")</f>
        <v>#VALUE!</v>
      </c>
      <c r="CB112" s="26" t="str">
        <f t="shared" si="34"/>
        <v>750 Vandalism</v>
      </c>
      <c r="CC112" s="8" t="e">
        <f>IF($P112="More Info Required",COUNTIFS('[5]2016 Outage History'!$R:$R,CB112,'[5]2016 Outage History'!$I:$I,$C112)/$Q112,"")</f>
        <v>#VALUE!</v>
      </c>
      <c r="CD112" s="26" t="str">
        <f t="shared" si="35"/>
        <v>760 Switching Error or Caused by Construction or Maintenance</v>
      </c>
      <c r="CE112" s="8" t="e">
        <f>IF($P112="More Info Required",COUNTIFS('[5]2016 Outage History'!$R:$R,CD112,'[5]2016 Outage History'!$I:$I,$C112)/$Q112,"")</f>
        <v>#VALUE!</v>
      </c>
      <c r="CF112" s="26" t="str">
        <f t="shared" si="36"/>
        <v>790 Public, Other</v>
      </c>
      <c r="CG112" s="8" t="e">
        <f>IF($P112="More Info Required",COUNTIFS('[5]2016 Outage History'!$R:$R,CF112,'[5]2016 Outage History'!$I:$I,$C112)/$Q112,"")</f>
        <v>#VALUE!</v>
      </c>
      <c r="CH112" s="26" t="str">
        <f t="shared" si="37"/>
        <v>800 Other</v>
      </c>
      <c r="CI112" s="8" t="e">
        <f>IF($P112="More Info Required",COUNTIFS('[5]2016 Outage History'!$R:$R,CH112,'[5]2016 Outage History'!$I:$I,$C112)/$Q112,"")</f>
        <v>#VALUE!</v>
      </c>
      <c r="CJ112" s="26" t="str">
        <f t="shared" si="38"/>
        <v>999 Cause Unknown</v>
      </c>
      <c r="CK112" s="8" t="e">
        <f>IF($P112="More Info Required",COUNTIFS('[5]2016 Outage History'!$R:$R,CJ112,'[5]2016 Outage History'!$I:$I,$C112)/$Q112,"")</f>
        <v>#VALUE!</v>
      </c>
    </row>
    <row r="113" spans="1:89" ht="15" x14ac:dyDescent="0.25">
      <c r="A113" s="17" t="s">
        <v>98</v>
      </c>
      <c r="B113" s="21">
        <v>5105</v>
      </c>
      <c r="C113" s="14" t="s">
        <v>560</v>
      </c>
      <c r="D113" s="17" t="s">
        <v>96</v>
      </c>
      <c r="E113" s="21">
        <v>51</v>
      </c>
      <c r="F113" s="22">
        <f>'[5]2016 Circuit Detail'!H72</f>
        <v>125.565573</v>
      </c>
      <c r="G113" s="21"/>
      <c r="H113" s="21">
        <f>('[5]2011 Indices'!H104+'[5]2012 Indices'!H104+'[5]2013 Indices'!H104+'[5]2014 Circuit detail'!AS72+'[5]2015 Circuit Detail'!AS72)/5</f>
        <v>1.4116651544980878</v>
      </c>
      <c r="I113" s="10">
        <f>'[5]2016 Circuit Detail'!AS72</f>
        <v>1.7281807012500201</v>
      </c>
      <c r="J113" s="17" t="str">
        <f t="shared" ref="J113:J139" si="39">IF(I113&gt;H113,"PSC","OK")</f>
        <v>PSC</v>
      </c>
      <c r="K113" s="17">
        <v>17.667999999999999</v>
      </c>
      <c r="L113" s="23">
        <v>2014</v>
      </c>
      <c r="M113" s="21">
        <f>('[5]2011 Indices'!I104+'[5]2012 Indices'!I104+'[5]2013 Indices'!I104+'[5]2014 Circuit detail'!AQ72+'[5]2015 Circuit Detail'!AQ72)/5</f>
        <v>116.1914171839995</v>
      </c>
      <c r="N113" s="24">
        <f>'[5]2016 Circuit Detail'!AQ72</f>
        <v>117.118089</v>
      </c>
      <c r="O113" s="17" t="str">
        <f t="shared" ref="O113:O139" si="40">IF(N113&gt;M113,"PSC","OK")</f>
        <v>PSC</v>
      </c>
      <c r="P113" s="8" t="str">
        <f t="shared" ref="P113:P139" si="41">IF(J113="OK",IF(O113="OK","Good","More Info Required"),"More Info Required")</f>
        <v>More Info Required</v>
      </c>
      <c r="Q113" s="25">
        <f>'[5]2016 Circuit Detail'!AJ72</f>
        <v>5</v>
      </c>
      <c r="R113" s="26" t="str">
        <f t="shared" si="3"/>
        <v>000 Power Supply</v>
      </c>
      <c r="S113" s="8" t="e">
        <f>IF($P113="More Info Required",COUNTIFS('[5]2016 Outage History'!$R:$R,R113,'[5]2016 Outage History'!$I:$I,$C113)/$Q113,"")</f>
        <v>#VALUE!</v>
      </c>
      <c r="T113" s="26" t="str">
        <f t="shared" si="4"/>
        <v>100 Construction</v>
      </c>
      <c r="U113" s="8" t="e">
        <f>IF($P113="More Info Required",COUNTIFS('[5]2016 Outage History'!$R:$R,T113,'[5]2016 Outage History'!$I:$I,$C113)/$Q113,"")</f>
        <v>#VALUE!</v>
      </c>
      <c r="V113" s="26" t="str">
        <f t="shared" si="5"/>
        <v>110 Maintenance</v>
      </c>
      <c r="W113" s="8" t="e">
        <f>IF($P113="More Info Required",COUNTIFS('[5]2016 Outage History'!$R:$R,V113,'[5]2016 Outage History'!$I:$I,$C113)/$Q113,"")</f>
        <v>#VALUE!</v>
      </c>
      <c r="X113" s="26" t="str">
        <f t="shared" si="6"/>
        <v>190 Other Planned</v>
      </c>
      <c r="Y113" s="8" t="e">
        <f>IF($P113="More Info Required",COUNTIFS('[5]2016 Outage History'!$R:$R,X113,'[5]2016 Outage History'!$I:$I,$C113)/$Q113,"")</f>
        <v>#VALUE!</v>
      </c>
      <c r="Z113" s="26" t="str">
        <f t="shared" si="7"/>
        <v>300 Material or equipment fault/failure</v>
      </c>
      <c r="AA113" s="8" t="e">
        <f>IF($P113="More Info Required",COUNTIFS('[5]2016 Outage History'!$R:$R,Z113,'[5]2016 Outage History'!$I:$I,$C113)/$Q113,"")</f>
        <v>#VALUE!</v>
      </c>
      <c r="AB113" s="26" t="str">
        <f t="shared" si="8"/>
        <v>310 Installation Fault</v>
      </c>
      <c r="AC113" s="8" t="e">
        <f>IF($P113="More Info Required",COUNTIFS('[5]2016 Outage History'!$R:$R,AB113,'[5]2016 Outage History'!$I:$I,$C113)/$Q113,"")</f>
        <v>#VALUE!</v>
      </c>
      <c r="AD113" s="26" t="str">
        <f t="shared" si="9"/>
        <v>320 Conductor Sag or inadequate clearance</v>
      </c>
      <c r="AE113" s="8" t="e">
        <f>IF($P113="More Info Required",COUNTIFS('[5]2016 Outage History'!$R:$R,AD113,'[5]2016 Outage History'!$I:$I,$C113)/$Q113,"")</f>
        <v>#VALUE!</v>
      </c>
      <c r="AF113" s="26" t="str">
        <f t="shared" si="10"/>
        <v>340 Overload</v>
      </c>
      <c r="AG113" s="8" t="e">
        <f>IF($P113="More Info Required",COUNTIFS('[5]2016 Outage History'!$R:$R,AF113,'[5]2016 Outage History'!$I:$I,$C113)/$Q113,"")</f>
        <v>#VALUE!</v>
      </c>
      <c r="AH113" s="26" t="str">
        <f t="shared" si="11"/>
        <v>350 Miscoordination of protection devices</v>
      </c>
      <c r="AI113" s="8" t="e">
        <f>IF($P113="More Info Required",COUNTIFS('[5]2016 Outage History'!$R:$R,AH113,'[5]2016 Outage History'!$I:$I,$C113)/$Q113,"")</f>
        <v>#VALUE!</v>
      </c>
      <c r="AJ113" s="26" t="str">
        <f t="shared" si="12"/>
        <v>360 Other Equipment installation/design</v>
      </c>
      <c r="AK113" s="8" t="e">
        <f>IF($P113="More Info Required",COUNTIFS('[5]2016 Outage History'!$R:$R,AJ113,'[5]2016 Outage History'!$I:$I,$C113)/$Q113,"")</f>
        <v>#VALUE!</v>
      </c>
      <c r="AL113" s="26" t="str">
        <f t="shared" si="13"/>
        <v>400 Decay/Age of Material/Equipment</v>
      </c>
      <c r="AM113" s="8" t="e">
        <f>IF($P113="More Info Required",COUNTIFS('[5]2016 Outage History'!$R:$R,AL113,'[5]2016 Outage History'!$I:$I,$C113)/$Q113,"")</f>
        <v>#VALUE!</v>
      </c>
      <c r="AN113" s="26" t="str">
        <f t="shared" si="14"/>
        <v>420 Tree Growth</v>
      </c>
      <c r="AO113" s="8" t="e">
        <f>IF($P113="More Info Required",COUNTIFS('[5]2016 Outage History'!$R:$R,AN113,'[5]2016 Outage History'!$I:$I,$C113)/$Q113,"")</f>
        <v>#VALUE!</v>
      </c>
      <c r="AP113" s="26" t="str">
        <f t="shared" si="15"/>
        <v>430 Tree failure from overhang or dead tree without Ice/snow</v>
      </c>
      <c r="AQ113" s="8" t="e">
        <f>IF($P113="More Info Required",COUNTIFS('[5]2016 Outage History'!$R:$R,AP113,'[5]2016 Outage History'!$I:$I,$C113)/$Q113,"")</f>
        <v>#VALUE!</v>
      </c>
      <c r="AR113" s="26" t="str">
        <f t="shared" si="16"/>
        <v>440 Trees with Ice/snow</v>
      </c>
      <c r="AS113" s="8" t="e">
        <f>IF($P113="More Info Required",COUNTIFS('[5]2016 Outage History'!$R:$R,AR113,'[5]2016 Outage History'!$I:$I,$C113)/$Q113,"")</f>
        <v>#VALUE!</v>
      </c>
      <c r="AT113" s="26" t="str">
        <f t="shared" si="17"/>
        <v>470 Borrower Crew Cuts Tree</v>
      </c>
      <c r="AU113" s="8" t="e">
        <f>IF($P113="More Info Required",COUNTIFS('[5]2016 Outage History'!$R:$R,AT113,'[5]2016 Outage History'!$I:$I,$C113)/$Q113,"")</f>
        <v>#VALUE!</v>
      </c>
      <c r="AV113" s="26" t="str">
        <f t="shared" si="18"/>
        <v>490 Maintenance, Other</v>
      </c>
      <c r="AW113" s="8" t="e">
        <f>IF($P113="More Info Required",COUNTIFS('[5]2016 Outage History'!$R:$R,AV113,'[5]2016 Outage History'!$I:$I,$C113)/$Q113,"")</f>
        <v>#VALUE!</v>
      </c>
      <c r="AX113" s="26" t="str">
        <f t="shared" si="19"/>
        <v>500 Lightning</v>
      </c>
      <c r="AY113" s="8" t="e">
        <f>IF($P113="More Info Required",COUNTIFS('[5]2016 Outage History'!$R:$R,AX113,'[5]2016 Outage History'!$I:$I,$C113)/$Q113,"")</f>
        <v>#VALUE!</v>
      </c>
      <c r="AZ113" s="26" t="str">
        <f t="shared" si="20"/>
        <v>510 Wind, Not Trees</v>
      </c>
      <c r="BA113" s="8" t="e">
        <f>IF($P113="More Info Required",COUNTIFS('[5]2016 Outage History'!$R:$R,AZ113,'[5]2016 Outage History'!$I:$I,$C113)/$Q113,"")</f>
        <v>#VALUE!</v>
      </c>
      <c r="BB113" s="26" t="str">
        <f t="shared" si="21"/>
        <v>520 Ice, Sleet, Frost, not Trees</v>
      </c>
      <c r="BC113" s="8" t="e">
        <f>IF($P113="More Info Required",COUNTIFS('[5]2016 Outage History'!$R:$R,BB113,'[5]2016 Outage History'!$I:$I,$C113)/$Q113,"")</f>
        <v>#VALUE!</v>
      </c>
      <c r="BD113" s="26" t="str">
        <f t="shared" si="22"/>
        <v>530 Flood</v>
      </c>
      <c r="BE113" s="8" t="e">
        <f>IF($P113="More Info Required",COUNTIFS('[5]2016 Outage History'!$R:$R,BD113,'[5]2016 Outage History'!$I:$I,$C113)/$Q113,"")</f>
        <v>#VALUE!</v>
      </c>
      <c r="BF113" s="26" t="str">
        <f t="shared" si="23"/>
        <v>540 Storm</v>
      </c>
      <c r="BG113" s="8" t="e">
        <f>IF($P113="More Info Required",COUNTIFS('[5]2016 Outage History'!$R:$R,BF113,'[5]2016 Outage History'!$I:$I,$C113)/$Q113,"")</f>
        <v>#VALUE!</v>
      </c>
      <c r="BH113" s="26" t="str">
        <f t="shared" si="24"/>
        <v>590 Weather, Other</v>
      </c>
      <c r="BI113" s="8" t="e">
        <f>IF($P113="More Info Required",COUNTIFS('[5]2016 Outage History'!$R:$R,BH113,'[5]2016 Outage History'!$I:$I,$C113)/$Q113,"")</f>
        <v>#VALUE!</v>
      </c>
      <c r="BJ113" s="26" t="str">
        <f t="shared" si="25"/>
        <v>600 Animal/bird</v>
      </c>
      <c r="BK113" s="8" t="e">
        <f>IF($P113="More Info Required",COUNTIFS('[5]2016 Outage History'!$R:$R,BJ113,'[5]2016 Outage History'!$I:$I,$C113)/$Q113,"")</f>
        <v>#VALUE!</v>
      </c>
      <c r="BL113" s="26" t="str">
        <f t="shared" si="26"/>
        <v>630 Squirrel</v>
      </c>
      <c r="BM113" s="8" t="e">
        <f>IF($P113="More Info Required",COUNTIFS('[5]2016 Outage History'!$R:$R,BL113,'[5]2016 Outage History'!$I:$I,$C113)/$Q113,"")</f>
        <v>#VALUE!</v>
      </c>
      <c r="BN113" s="26" t="str">
        <f t="shared" si="27"/>
        <v>690 Animal, Other</v>
      </c>
      <c r="BO113" s="8" t="e">
        <f>IF($P113="More Info Required",COUNTIFS('[5]2016 Outage History'!$R:$R,BN113,'[5]2016 Outage History'!$I:$I,$C113)/$Q113,"")</f>
        <v>#VALUE!</v>
      </c>
      <c r="BP113" s="26" t="str">
        <f t="shared" si="28"/>
        <v>700 Customer-Caused</v>
      </c>
      <c r="BQ113" s="8" t="e">
        <f>IF($P113="More Info Required",COUNTIFS('[5]2016 Outage History'!$R:$R,BP113,'[5]2016 Outage History'!$I:$I,$C113)/$Q113,"")</f>
        <v>#VALUE!</v>
      </c>
      <c r="BR113" s="26" t="str">
        <f t="shared" si="29"/>
        <v>710 Motor Vehicle</v>
      </c>
      <c r="BS113" s="8" t="e">
        <f>IF($P113="More Info Required",COUNTIFS('[5]2016 Outage History'!$R:$R,BR113,'[5]2016 Outage History'!$I:$I,$C113)/$Q113,"")</f>
        <v>#VALUE!</v>
      </c>
      <c r="BT113" s="26" t="str">
        <f t="shared" si="30"/>
        <v>715 Farming Equipment</v>
      </c>
      <c r="BU113" s="8" t="e">
        <f>IF($P113="More Info Required",COUNTIFS('[5]2016 Outage History'!$R:$R,BT113,'[5]2016 Outage History'!$I:$I,$C113)/$Q113,"")</f>
        <v>#VALUE!</v>
      </c>
      <c r="BV113" s="26" t="str">
        <f t="shared" si="31"/>
        <v>720 Aircraft</v>
      </c>
      <c r="BW113" s="8" t="e">
        <f>IF($P113="More Info Required",COUNTIFS('[5]2016 Outage History'!$R:$R,BV113,'[5]2016 Outage History'!$I:$I,$C113)/$Q113,"")</f>
        <v>#VALUE!</v>
      </c>
      <c r="BX113" s="26" t="str">
        <f t="shared" si="32"/>
        <v>730 Fire</v>
      </c>
      <c r="BY113" s="8" t="e">
        <f>IF($P113="More Info Required",COUNTIFS('[5]2016 Outage History'!$R:$R,BX113,'[5]2016 Outage History'!$I:$I,$C113)/$Q113,"")</f>
        <v>#VALUE!</v>
      </c>
      <c r="BZ113" s="26" t="str">
        <f t="shared" si="33"/>
        <v>740 Public Cuts Tree</v>
      </c>
      <c r="CA113" s="8" t="e">
        <f>IF($P113="More Info Required",COUNTIFS('[5]2016 Outage History'!$R:$R,BZ113,'[5]2016 Outage History'!$I:$I,$C113)/$Q113,"")</f>
        <v>#VALUE!</v>
      </c>
      <c r="CB113" s="26" t="str">
        <f t="shared" si="34"/>
        <v>750 Vandalism</v>
      </c>
      <c r="CC113" s="8" t="e">
        <f>IF($P113="More Info Required",COUNTIFS('[5]2016 Outage History'!$R:$R,CB113,'[5]2016 Outage History'!$I:$I,$C113)/$Q113,"")</f>
        <v>#VALUE!</v>
      </c>
      <c r="CD113" s="26" t="str">
        <f t="shared" si="35"/>
        <v>760 Switching Error or Caused by Construction or Maintenance</v>
      </c>
      <c r="CE113" s="8" t="e">
        <f>IF($P113="More Info Required",COUNTIFS('[5]2016 Outage History'!$R:$R,CD113,'[5]2016 Outage History'!$I:$I,$C113)/$Q113,"")</f>
        <v>#VALUE!</v>
      </c>
      <c r="CF113" s="26" t="str">
        <f t="shared" si="36"/>
        <v>790 Public, Other</v>
      </c>
      <c r="CG113" s="8" t="e">
        <f>IF($P113="More Info Required",COUNTIFS('[5]2016 Outage History'!$R:$R,CF113,'[5]2016 Outage History'!$I:$I,$C113)/$Q113,"")</f>
        <v>#VALUE!</v>
      </c>
      <c r="CH113" s="26" t="str">
        <f t="shared" si="37"/>
        <v>800 Other</v>
      </c>
      <c r="CI113" s="8" t="e">
        <f>IF($P113="More Info Required",COUNTIFS('[5]2016 Outage History'!$R:$R,CH113,'[5]2016 Outage History'!$I:$I,$C113)/$Q113,"")</f>
        <v>#VALUE!</v>
      </c>
      <c r="CJ113" s="26" t="str">
        <f t="shared" si="38"/>
        <v>999 Cause Unknown</v>
      </c>
      <c r="CK113" s="8" t="e">
        <f>IF($P113="More Info Required",COUNTIFS('[5]2016 Outage History'!$R:$R,CJ113,'[5]2016 Outage History'!$I:$I,$C113)/$Q113,"")</f>
        <v>#VALUE!</v>
      </c>
    </row>
    <row r="114" spans="1:89" ht="15" x14ac:dyDescent="0.25">
      <c r="A114" s="17" t="s">
        <v>412</v>
      </c>
      <c r="B114" s="21">
        <v>5401</v>
      </c>
      <c r="C114" s="14" t="s">
        <v>571</v>
      </c>
      <c r="D114" s="17" t="s">
        <v>214</v>
      </c>
      <c r="E114" s="21">
        <v>54</v>
      </c>
      <c r="F114" s="22">
        <f>'[5]2016 Circuit Detail'!H73</f>
        <v>356.40437100000003</v>
      </c>
      <c r="G114" s="21"/>
      <c r="H114" s="21">
        <f>('[5]2011 Indices'!H105+'[5]2012 Indices'!H105+'[5]2013 Indices'!H105+'[5]2014 Circuit detail'!AS73+'[5]2015 Circuit Detail'!AS73)/5</f>
        <v>1.689991968938354</v>
      </c>
      <c r="I114" s="10">
        <f>'[5]2016 Circuit Detail'!AS73</f>
        <v>0.40403544882450398</v>
      </c>
      <c r="J114" s="17" t="str">
        <f t="shared" si="39"/>
        <v>OK</v>
      </c>
      <c r="K114" s="17">
        <v>29.367000000000001</v>
      </c>
      <c r="L114" s="23">
        <v>2014</v>
      </c>
      <c r="M114" s="21">
        <f>('[5]2011 Indices'!I105+'[5]2012 Indices'!I105+'[5]2013 Indices'!I105+'[5]2014 Circuit detail'!AQ73+'[5]2015 Circuit Detail'!AQ73)/5</f>
        <v>147.82202672124794</v>
      </c>
      <c r="N114" s="24">
        <f>'[5]2016 Circuit Detail'!AQ73</f>
        <v>51.172210999999997</v>
      </c>
      <c r="O114" s="17" t="str">
        <f t="shared" si="40"/>
        <v>OK</v>
      </c>
      <c r="P114" s="8" t="str">
        <f t="shared" si="41"/>
        <v>Good</v>
      </c>
      <c r="Q114" s="25">
        <f>'[5]2016 Circuit Detail'!AJ73</f>
        <v>9</v>
      </c>
      <c r="R114" s="26" t="str">
        <f t="shared" ref="R114:R139" si="42">IF($P114="More Info Required","000 Power Supply","")</f>
        <v/>
      </c>
      <c r="S114" s="8" t="str">
        <f>IF($P114="More Info Required",COUNTIFS('[5]2016 Outage History'!$R:$R,R114,'[5]2016 Outage History'!$I:$I,$C114)/$Q114,"")</f>
        <v/>
      </c>
      <c r="T114" s="26" t="str">
        <f t="shared" ref="T114:T139" si="43">IF($P114="More Info Required","100 Construction","")</f>
        <v/>
      </c>
      <c r="U114" s="8" t="str">
        <f>IF($P114="More Info Required",COUNTIFS('[5]2016 Outage History'!$R:$R,T114,'[5]2016 Outage History'!$I:$I,$C114)/$Q114,"")</f>
        <v/>
      </c>
      <c r="V114" s="26" t="str">
        <f t="shared" ref="V114:V139" si="44">IF($P114="More Info Required","110 Maintenance","")</f>
        <v/>
      </c>
      <c r="W114" s="8" t="str">
        <f>IF($P114="More Info Required",COUNTIFS('[5]2016 Outage History'!$R:$R,V114,'[5]2016 Outage History'!$I:$I,$C114)/$Q114,"")</f>
        <v/>
      </c>
      <c r="X114" s="26" t="str">
        <f t="shared" ref="X114:X139" si="45">IF($P114="More Info Required","190 Other Planned","")</f>
        <v/>
      </c>
      <c r="Y114" s="8" t="str">
        <f>IF($P114="More Info Required",COUNTIFS('[5]2016 Outage History'!$R:$R,X114,'[5]2016 Outage History'!$I:$I,$C114)/$Q114,"")</f>
        <v/>
      </c>
      <c r="Z114" s="26" t="str">
        <f t="shared" ref="Z114:Z139" si="46">IF($P114="More Info Required","300 Material or equipment fault/failure","")</f>
        <v/>
      </c>
      <c r="AA114" s="8" t="str">
        <f>IF($P114="More Info Required",COUNTIFS('[5]2016 Outage History'!$R:$R,Z114,'[5]2016 Outage History'!$I:$I,$C114)/$Q114,"")</f>
        <v/>
      </c>
      <c r="AB114" s="26" t="str">
        <f t="shared" ref="AB114:AB139" si="47">IF($P114="More Info Required","310 Installation Fault","")</f>
        <v/>
      </c>
      <c r="AC114" s="8" t="str">
        <f>IF($P114="More Info Required",COUNTIFS('[5]2016 Outage History'!$R:$R,AB114,'[5]2016 Outage History'!$I:$I,$C114)/$Q114,"")</f>
        <v/>
      </c>
      <c r="AD114" s="26" t="str">
        <f t="shared" ref="AD114:AD139" si="48">IF($P114="More Info Required","320 Conductor Sag or inadequate clearance","")</f>
        <v/>
      </c>
      <c r="AE114" s="8" t="str">
        <f>IF($P114="More Info Required",COUNTIFS('[5]2016 Outage History'!$R:$R,AD114,'[5]2016 Outage History'!$I:$I,$C114)/$Q114,"")</f>
        <v/>
      </c>
      <c r="AF114" s="26" t="str">
        <f t="shared" ref="AF114:AF139" si="49">IF($P114="More Info Required","340 Overload","")</f>
        <v/>
      </c>
      <c r="AG114" s="8" t="str">
        <f>IF($P114="More Info Required",COUNTIFS('[5]2016 Outage History'!$R:$R,AF114,'[5]2016 Outage History'!$I:$I,$C114)/$Q114,"")</f>
        <v/>
      </c>
      <c r="AH114" s="26" t="str">
        <f t="shared" ref="AH114:AH139" si="50">IF($P114="More Info Required","350 Miscoordination of protection devices","")</f>
        <v/>
      </c>
      <c r="AI114" s="8" t="str">
        <f>IF($P114="More Info Required",COUNTIFS('[5]2016 Outage History'!$R:$R,AH114,'[5]2016 Outage History'!$I:$I,$C114)/$Q114,"")</f>
        <v/>
      </c>
      <c r="AJ114" s="26" t="str">
        <f t="shared" ref="AJ114:AJ139" si="51">IF($P114="More Info Required","360 Other Equipment installation/design","")</f>
        <v/>
      </c>
      <c r="AK114" s="8" t="str">
        <f>IF($P114="More Info Required",COUNTIFS('[5]2016 Outage History'!$R:$R,AJ114,'[5]2016 Outage History'!$I:$I,$C114)/$Q114,"")</f>
        <v/>
      </c>
      <c r="AL114" s="26" t="str">
        <f t="shared" ref="AL114:AL139" si="52">IF($P114="More Info Required","400 Decay/Age of Material/Equipment","")</f>
        <v/>
      </c>
      <c r="AM114" s="8" t="str">
        <f>IF($P114="More Info Required",COUNTIFS('[5]2016 Outage History'!$R:$R,AL114,'[5]2016 Outage History'!$I:$I,$C114)/$Q114,"")</f>
        <v/>
      </c>
      <c r="AN114" s="26" t="str">
        <f t="shared" ref="AN114:AN139" si="53">IF($P114="More Info Required","420 Tree Growth","")</f>
        <v/>
      </c>
      <c r="AO114" s="8" t="str">
        <f>IF($P114="More Info Required",COUNTIFS('[5]2016 Outage History'!$R:$R,AN114,'[5]2016 Outage History'!$I:$I,$C114)/$Q114,"")</f>
        <v/>
      </c>
      <c r="AP114" s="26" t="str">
        <f t="shared" ref="AP114:AP139" si="54">IF($P114="More Info Required","430 Tree failure from overhang or dead tree without Ice/snow","")</f>
        <v/>
      </c>
      <c r="AQ114" s="8" t="str">
        <f>IF($P114="More Info Required",COUNTIFS('[5]2016 Outage History'!$R:$R,AP114,'[5]2016 Outage History'!$I:$I,$C114)/$Q114,"")</f>
        <v/>
      </c>
      <c r="AR114" s="26" t="str">
        <f t="shared" ref="AR114:AR139" si="55">IF($P114="More Info Required","440 Trees with Ice/snow","")</f>
        <v/>
      </c>
      <c r="AS114" s="8" t="str">
        <f>IF($P114="More Info Required",COUNTIFS('[5]2016 Outage History'!$R:$R,AR114,'[5]2016 Outage History'!$I:$I,$C114)/$Q114,"")</f>
        <v/>
      </c>
      <c r="AT114" s="26" t="str">
        <f t="shared" ref="AT114:AT139" si="56">IF($P114="More Info Required","470 Borrower Crew Cuts Tree","")</f>
        <v/>
      </c>
      <c r="AU114" s="8" t="str">
        <f>IF($P114="More Info Required",COUNTIFS('[5]2016 Outage History'!$R:$R,AT114,'[5]2016 Outage History'!$I:$I,$C114)/$Q114,"")</f>
        <v/>
      </c>
      <c r="AV114" s="26" t="str">
        <f t="shared" ref="AV114:AV139" si="57">IF($P114="More Info Required","490 Maintenance, Other","")</f>
        <v/>
      </c>
      <c r="AW114" s="8" t="str">
        <f>IF($P114="More Info Required",COUNTIFS('[5]2016 Outage History'!$R:$R,AV114,'[5]2016 Outage History'!$I:$I,$C114)/$Q114,"")</f>
        <v/>
      </c>
      <c r="AX114" s="26" t="str">
        <f t="shared" ref="AX114:AX139" si="58">IF($P114="More Info Required","500 Lightning","")</f>
        <v/>
      </c>
      <c r="AY114" s="8" t="str">
        <f>IF($P114="More Info Required",COUNTIFS('[5]2016 Outage History'!$R:$R,AX114,'[5]2016 Outage History'!$I:$I,$C114)/$Q114,"")</f>
        <v/>
      </c>
      <c r="AZ114" s="26" t="str">
        <f t="shared" ref="AZ114:AZ139" si="59">IF($P114="More Info Required","510 Wind, Not Trees","")</f>
        <v/>
      </c>
      <c r="BA114" s="8" t="str">
        <f>IF($P114="More Info Required",COUNTIFS('[5]2016 Outage History'!$R:$R,AZ114,'[5]2016 Outage History'!$I:$I,$C114)/$Q114,"")</f>
        <v/>
      </c>
      <c r="BB114" s="26" t="str">
        <f t="shared" ref="BB114:BB139" si="60">IF($P114="More Info Required","520 Ice, Sleet, Frost, not Trees","")</f>
        <v/>
      </c>
      <c r="BC114" s="8" t="str">
        <f>IF($P114="More Info Required",COUNTIFS('[5]2016 Outage History'!$R:$R,BB114,'[5]2016 Outage History'!$I:$I,$C114)/$Q114,"")</f>
        <v/>
      </c>
      <c r="BD114" s="26" t="str">
        <f t="shared" ref="BD114:BD139" si="61">IF($P114="More Info Required","530 Flood","")</f>
        <v/>
      </c>
      <c r="BE114" s="8" t="str">
        <f>IF($P114="More Info Required",COUNTIFS('[5]2016 Outage History'!$R:$R,BD114,'[5]2016 Outage History'!$I:$I,$C114)/$Q114,"")</f>
        <v/>
      </c>
      <c r="BF114" s="26" t="str">
        <f t="shared" ref="BF114:BF139" si="62">IF($P114="More Info Required","540 Storm","")</f>
        <v/>
      </c>
      <c r="BG114" s="8" t="str">
        <f>IF($P114="More Info Required",COUNTIFS('[5]2016 Outage History'!$R:$R,BF114,'[5]2016 Outage History'!$I:$I,$C114)/$Q114,"")</f>
        <v/>
      </c>
      <c r="BH114" s="26" t="str">
        <f t="shared" ref="BH114:BH139" si="63">IF($P114="More Info Required","590 Weather, Other","")</f>
        <v/>
      </c>
      <c r="BI114" s="8" t="str">
        <f>IF($P114="More Info Required",COUNTIFS('[5]2016 Outage History'!$R:$R,BH114,'[5]2016 Outage History'!$I:$I,$C114)/$Q114,"")</f>
        <v/>
      </c>
      <c r="BJ114" s="26" t="str">
        <f t="shared" ref="BJ114:BJ139" si="64">IF($P114="More Info Required","600 Animal/bird","")</f>
        <v/>
      </c>
      <c r="BK114" s="8" t="str">
        <f>IF($P114="More Info Required",COUNTIFS('[5]2016 Outage History'!$R:$R,BJ114,'[5]2016 Outage History'!$I:$I,$C114)/$Q114,"")</f>
        <v/>
      </c>
      <c r="BL114" s="26" t="str">
        <f t="shared" ref="BL114:BL139" si="65">IF($P114="More Info Required","630 Squirrel","")</f>
        <v/>
      </c>
      <c r="BM114" s="8" t="str">
        <f>IF($P114="More Info Required",COUNTIFS('[5]2016 Outage History'!$R:$R,BL114,'[5]2016 Outage History'!$I:$I,$C114)/$Q114,"")</f>
        <v/>
      </c>
      <c r="BN114" s="26" t="str">
        <f t="shared" ref="BN114:BN139" si="66">IF($P114="More Info Required","690 Animal, Other","")</f>
        <v/>
      </c>
      <c r="BO114" s="8" t="str">
        <f>IF($P114="More Info Required",COUNTIFS('[5]2016 Outage History'!$R:$R,BN114,'[5]2016 Outage History'!$I:$I,$C114)/$Q114,"")</f>
        <v/>
      </c>
      <c r="BP114" s="26" t="str">
        <f t="shared" ref="BP114:BP139" si="67">IF($P114="More Info Required","700 Customer-Caused","")</f>
        <v/>
      </c>
      <c r="BQ114" s="8" t="str">
        <f>IF($P114="More Info Required",COUNTIFS('[5]2016 Outage History'!$R:$R,BP114,'[5]2016 Outage History'!$I:$I,$C114)/$Q114,"")</f>
        <v/>
      </c>
      <c r="BR114" s="26" t="str">
        <f t="shared" ref="BR114:BR139" si="68">IF($P114="More Info Required","710 Motor Vehicle","")</f>
        <v/>
      </c>
      <c r="BS114" s="8" t="str">
        <f>IF($P114="More Info Required",COUNTIFS('[5]2016 Outage History'!$R:$R,BR114,'[5]2016 Outage History'!$I:$I,$C114)/$Q114,"")</f>
        <v/>
      </c>
      <c r="BT114" s="26" t="str">
        <f t="shared" ref="BT114:BT139" si="69">IF($P114="More Info Required","715 Farming Equipment","")</f>
        <v/>
      </c>
      <c r="BU114" s="8" t="str">
        <f>IF($P114="More Info Required",COUNTIFS('[5]2016 Outage History'!$R:$R,BT114,'[5]2016 Outage History'!$I:$I,$C114)/$Q114,"")</f>
        <v/>
      </c>
      <c r="BV114" s="26" t="str">
        <f t="shared" ref="BV114:BV139" si="70">IF($P114="More Info Required","720 Aircraft","")</f>
        <v/>
      </c>
      <c r="BW114" s="8" t="str">
        <f>IF($P114="More Info Required",COUNTIFS('[5]2016 Outage History'!$R:$R,BV114,'[5]2016 Outage History'!$I:$I,$C114)/$Q114,"")</f>
        <v/>
      </c>
      <c r="BX114" s="26" t="str">
        <f t="shared" ref="BX114:BX139" si="71">IF($P114="More Info Required","730 Fire","")</f>
        <v/>
      </c>
      <c r="BY114" s="8" t="str">
        <f>IF($P114="More Info Required",COUNTIFS('[5]2016 Outage History'!$R:$R,BX114,'[5]2016 Outage History'!$I:$I,$C114)/$Q114,"")</f>
        <v/>
      </c>
      <c r="BZ114" s="26" t="str">
        <f t="shared" ref="BZ114:BZ139" si="72">IF($P114="More Info Required","740 Public Cuts Tree","")</f>
        <v/>
      </c>
      <c r="CA114" s="8" t="str">
        <f>IF($P114="More Info Required",COUNTIFS('[5]2016 Outage History'!$R:$R,BZ114,'[5]2016 Outage History'!$I:$I,$C114)/$Q114,"")</f>
        <v/>
      </c>
      <c r="CB114" s="26" t="str">
        <f t="shared" ref="CB114:CB139" si="73">IF($P114="More Info Required","750 Vandalism","")</f>
        <v/>
      </c>
      <c r="CC114" s="8" t="str">
        <f>IF($P114="More Info Required",COUNTIFS('[5]2016 Outage History'!$R:$R,CB114,'[5]2016 Outage History'!$I:$I,$C114)/$Q114,"")</f>
        <v/>
      </c>
      <c r="CD114" s="26" t="str">
        <f t="shared" ref="CD114:CD139" si="74">IF($P114="More Info Required","760 Switching Error or Caused by Construction or Maintenance","")</f>
        <v/>
      </c>
      <c r="CE114" s="8" t="str">
        <f>IF($P114="More Info Required",COUNTIFS('[5]2016 Outage History'!$R:$R,CD114,'[5]2016 Outage History'!$I:$I,$C114)/$Q114,"")</f>
        <v/>
      </c>
      <c r="CF114" s="26" t="str">
        <f t="shared" ref="CF114:CF139" si="75">IF($P114="More Info Required","790 Public, Other","")</f>
        <v/>
      </c>
      <c r="CG114" s="8" t="str">
        <f>IF($P114="More Info Required",COUNTIFS('[5]2016 Outage History'!$R:$R,CF114,'[5]2016 Outage History'!$I:$I,$C114)/$Q114,"")</f>
        <v/>
      </c>
      <c r="CH114" s="26" t="str">
        <f t="shared" ref="CH114:CH139" si="76">IF($P114="More Info Required","800 Other","")</f>
        <v/>
      </c>
      <c r="CI114" s="8" t="str">
        <f>IF($P114="More Info Required",COUNTIFS('[5]2016 Outage History'!$R:$R,CH114,'[5]2016 Outage History'!$I:$I,$C114)/$Q114,"")</f>
        <v/>
      </c>
      <c r="CJ114" s="26" t="str">
        <f t="shared" ref="CJ114:CJ139" si="77">IF($P114="More Info Required","999 Cause Unknown","")</f>
        <v/>
      </c>
      <c r="CK114" s="8" t="str">
        <f>IF($P114="More Info Required",COUNTIFS('[5]2016 Outage History'!$R:$R,CJ114,'[5]2016 Outage History'!$I:$I,$C114)/$Q114,"")</f>
        <v/>
      </c>
    </row>
    <row r="115" spans="1:89" ht="15" x14ac:dyDescent="0.25">
      <c r="A115" s="17" t="s">
        <v>89</v>
      </c>
      <c r="B115" s="21">
        <v>5402</v>
      </c>
      <c r="C115" s="14" t="s">
        <v>572</v>
      </c>
      <c r="D115" s="17" t="s">
        <v>214</v>
      </c>
      <c r="E115" s="21">
        <v>54</v>
      </c>
      <c r="F115" s="22">
        <f>'[5]2016 Circuit Detail'!H74</f>
        <v>285.31147499999997</v>
      </c>
      <c r="G115" s="21"/>
      <c r="H115" s="21">
        <f>('[5]2011 Indices'!H106+'[5]2012 Indices'!H106+'[5]2013 Indices'!H106+'[5]2014 Circuit detail'!AS74+'[5]2015 Circuit Detail'!AS74)/5</f>
        <v>0.28078962287784343</v>
      </c>
      <c r="I115" s="10">
        <f>'[5]2016 Circuit Detail'!AS74</f>
        <v>1.4019765591271801E-2</v>
      </c>
      <c r="J115" s="17" t="str">
        <f t="shared" si="39"/>
        <v>OK</v>
      </c>
      <c r="K115" s="17">
        <v>20.952999999999999</v>
      </c>
      <c r="L115" s="23">
        <v>2014</v>
      </c>
      <c r="M115" s="21">
        <f>('[5]2011 Indices'!I106+'[5]2012 Indices'!I106+'[5]2013 Indices'!I106+'[5]2014 Circuit detail'!AQ74+'[5]2015 Circuit Detail'!AQ74)/5</f>
        <v>19.882494257654223</v>
      </c>
      <c r="N115" s="24">
        <f>'[5]2016 Circuit Detail'!AQ74</f>
        <v>1.083026</v>
      </c>
      <c r="O115" s="17" t="str">
        <f t="shared" si="40"/>
        <v>OK</v>
      </c>
      <c r="P115" s="8" t="str">
        <f t="shared" si="41"/>
        <v>Good</v>
      </c>
      <c r="Q115" s="25">
        <f>'[5]2016 Circuit Detail'!AJ74</f>
        <v>2</v>
      </c>
      <c r="R115" s="26" t="str">
        <f t="shared" si="42"/>
        <v/>
      </c>
      <c r="S115" s="8" t="str">
        <f>IF($P115="More Info Required",COUNTIFS('[5]2016 Outage History'!$R:$R,R115,'[5]2016 Outage History'!$I:$I,$C115)/$Q115,"")</f>
        <v/>
      </c>
      <c r="T115" s="26" t="str">
        <f t="shared" si="43"/>
        <v/>
      </c>
      <c r="U115" s="8" t="str">
        <f>IF($P115="More Info Required",COUNTIFS('[5]2016 Outage History'!$R:$R,T115,'[5]2016 Outage History'!$I:$I,$C115)/$Q115,"")</f>
        <v/>
      </c>
      <c r="V115" s="26" t="str">
        <f t="shared" si="44"/>
        <v/>
      </c>
      <c r="W115" s="8" t="str">
        <f>IF($P115="More Info Required",COUNTIFS('[5]2016 Outage History'!$R:$R,V115,'[5]2016 Outage History'!$I:$I,$C115)/$Q115,"")</f>
        <v/>
      </c>
      <c r="X115" s="26" t="str">
        <f t="shared" si="45"/>
        <v/>
      </c>
      <c r="Y115" s="8" t="str">
        <f>IF($P115="More Info Required",COUNTIFS('[5]2016 Outage History'!$R:$R,X115,'[5]2016 Outage History'!$I:$I,$C115)/$Q115,"")</f>
        <v/>
      </c>
      <c r="Z115" s="26" t="str">
        <f t="shared" si="46"/>
        <v/>
      </c>
      <c r="AA115" s="8" t="str">
        <f>IF($P115="More Info Required",COUNTIFS('[5]2016 Outage History'!$R:$R,Z115,'[5]2016 Outage History'!$I:$I,$C115)/$Q115,"")</f>
        <v/>
      </c>
      <c r="AB115" s="26" t="str">
        <f t="shared" si="47"/>
        <v/>
      </c>
      <c r="AC115" s="8" t="str">
        <f>IF($P115="More Info Required",COUNTIFS('[5]2016 Outage History'!$R:$R,AB115,'[5]2016 Outage History'!$I:$I,$C115)/$Q115,"")</f>
        <v/>
      </c>
      <c r="AD115" s="26" t="str">
        <f t="shared" si="48"/>
        <v/>
      </c>
      <c r="AE115" s="8" t="str">
        <f>IF($P115="More Info Required",COUNTIFS('[5]2016 Outage History'!$R:$R,AD115,'[5]2016 Outage History'!$I:$I,$C115)/$Q115,"")</f>
        <v/>
      </c>
      <c r="AF115" s="26" t="str">
        <f t="shared" si="49"/>
        <v/>
      </c>
      <c r="AG115" s="8" t="str">
        <f>IF($P115="More Info Required",COUNTIFS('[5]2016 Outage History'!$R:$R,AF115,'[5]2016 Outage History'!$I:$I,$C115)/$Q115,"")</f>
        <v/>
      </c>
      <c r="AH115" s="26" t="str">
        <f t="shared" si="50"/>
        <v/>
      </c>
      <c r="AI115" s="8" t="str">
        <f>IF($P115="More Info Required",COUNTIFS('[5]2016 Outage History'!$R:$R,AH115,'[5]2016 Outage History'!$I:$I,$C115)/$Q115,"")</f>
        <v/>
      </c>
      <c r="AJ115" s="26" t="str">
        <f t="shared" si="51"/>
        <v/>
      </c>
      <c r="AK115" s="8" t="str">
        <f>IF($P115="More Info Required",COUNTIFS('[5]2016 Outage History'!$R:$R,AJ115,'[5]2016 Outage History'!$I:$I,$C115)/$Q115,"")</f>
        <v/>
      </c>
      <c r="AL115" s="26" t="str">
        <f t="shared" si="52"/>
        <v/>
      </c>
      <c r="AM115" s="8" t="str">
        <f>IF($P115="More Info Required",COUNTIFS('[5]2016 Outage History'!$R:$R,AL115,'[5]2016 Outage History'!$I:$I,$C115)/$Q115,"")</f>
        <v/>
      </c>
      <c r="AN115" s="26" t="str">
        <f t="shared" si="53"/>
        <v/>
      </c>
      <c r="AO115" s="8" t="str">
        <f>IF($P115="More Info Required",COUNTIFS('[5]2016 Outage History'!$R:$R,AN115,'[5]2016 Outage History'!$I:$I,$C115)/$Q115,"")</f>
        <v/>
      </c>
      <c r="AP115" s="26" t="str">
        <f t="shared" si="54"/>
        <v/>
      </c>
      <c r="AQ115" s="8" t="str">
        <f>IF($P115="More Info Required",COUNTIFS('[5]2016 Outage History'!$R:$R,AP115,'[5]2016 Outage History'!$I:$I,$C115)/$Q115,"")</f>
        <v/>
      </c>
      <c r="AR115" s="26" t="str">
        <f t="shared" si="55"/>
        <v/>
      </c>
      <c r="AS115" s="8" t="str">
        <f>IF($P115="More Info Required",COUNTIFS('[5]2016 Outage History'!$R:$R,AR115,'[5]2016 Outage History'!$I:$I,$C115)/$Q115,"")</f>
        <v/>
      </c>
      <c r="AT115" s="26" t="str">
        <f t="shared" si="56"/>
        <v/>
      </c>
      <c r="AU115" s="8" t="str">
        <f>IF($P115="More Info Required",COUNTIFS('[5]2016 Outage History'!$R:$R,AT115,'[5]2016 Outage History'!$I:$I,$C115)/$Q115,"")</f>
        <v/>
      </c>
      <c r="AV115" s="26" t="str">
        <f t="shared" si="57"/>
        <v/>
      </c>
      <c r="AW115" s="8" t="str">
        <f>IF($P115="More Info Required",COUNTIFS('[5]2016 Outage History'!$R:$R,AV115,'[5]2016 Outage History'!$I:$I,$C115)/$Q115,"")</f>
        <v/>
      </c>
      <c r="AX115" s="26" t="str">
        <f t="shared" si="58"/>
        <v/>
      </c>
      <c r="AY115" s="8" t="str">
        <f>IF($P115="More Info Required",COUNTIFS('[5]2016 Outage History'!$R:$R,AX115,'[5]2016 Outage History'!$I:$I,$C115)/$Q115,"")</f>
        <v/>
      </c>
      <c r="AZ115" s="26" t="str">
        <f t="shared" si="59"/>
        <v/>
      </c>
      <c r="BA115" s="8" t="str">
        <f>IF($P115="More Info Required",COUNTIFS('[5]2016 Outage History'!$R:$R,AZ115,'[5]2016 Outage History'!$I:$I,$C115)/$Q115,"")</f>
        <v/>
      </c>
      <c r="BB115" s="26" t="str">
        <f t="shared" si="60"/>
        <v/>
      </c>
      <c r="BC115" s="8" t="str">
        <f>IF($P115="More Info Required",COUNTIFS('[5]2016 Outage History'!$R:$R,BB115,'[5]2016 Outage History'!$I:$I,$C115)/$Q115,"")</f>
        <v/>
      </c>
      <c r="BD115" s="26" t="str">
        <f t="shared" si="61"/>
        <v/>
      </c>
      <c r="BE115" s="8" t="str">
        <f>IF($P115="More Info Required",COUNTIFS('[5]2016 Outage History'!$R:$R,BD115,'[5]2016 Outage History'!$I:$I,$C115)/$Q115,"")</f>
        <v/>
      </c>
      <c r="BF115" s="26" t="str">
        <f t="shared" si="62"/>
        <v/>
      </c>
      <c r="BG115" s="8" t="str">
        <f>IF($P115="More Info Required",COUNTIFS('[5]2016 Outage History'!$R:$R,BF115,'[5]2016 Outage History'!$I:$I,$C115)/$Q115,"")</f>
        <v/>
      </c>
      <c r="BH115" s="26" t="str">
        <f t="shared" si="63"/>
        <v/>
      </c>
      <c r="BI115" s="8" t="str">
        <f>IF($P115="More Info Required",COUNTIFS('[5]2016 Outage History'!$R:$R,BH115,'[5]2016 Outage History'!$I:$I,$C115)/$Q115,"")</f>
        <v/>
      </c>
      <c r="BJ115" s="26" t="str">
        <f t="shared" si="64"/>
        <v/>
      </c>
      <c r="BK115" s="8" t="str">
        <f>IF($P115="More Info Required",COUNTIFS('[5]2016 Outage History'!$R:$R,BJ115,'[5]2016 Outage History'!$I:$I,$C115)/$Q115,"")</f>
        <v/>
      </c>
      <c r="BL115" s="26" t="str">
        <f t="shared" si="65"/>
        <v/>
      </c>
      <c r="BM115" s="8" t="str">
        <f>IF($P115="More Info Required",COUNTIFS('[5]2016 Outage History'!$R:$R,BL115,'[5]2016 Outage History'!$I:$I,$C115)/$Q115,"")</f>
        <v/>
      </c>
      <c r="BN115" s="26" t="str">
        <f t="shared" si="66"/>
        <v/>
      </c>
      <c r="BO115" s="8" t="str">
        <f>IF($P115="More Info Required",COUNTIFS('[5]2016 Outage History'!$R:$R,BN115,'[5]2016 Outage History'!$I:$I,$C115)/$Q115,"")</f>
        <v/>
      </c>
      <c r="BP115" s="26" t="str">
        <f t="shared" si="67"/>
        <v/>
      </c>
      <c r="BQ115" s="8" t="str">
        <f>IF($P115="More Info Required",COUNTIFS('[5]2016 Outage History'!$R:$R,BP115,'[5]2016 Outage History'!$I:$I,$C115)/$Q115,"")</f>
        <v/>
      </c>
      <c r="BR115" s="26" t="str">
        <f t="shared" si="68"/>
        <v/>
      </c>
      <c r="BS115" s="8" t="str">
        <f>IF($P115="More Info Required",COUNTIFS('[5]2016 Outage History'!$R:$R,BR115,'[5]2016 Outage History'!$I:$I,$C115)/$Q115,"")</f>
        <v/>
      </c>
      <c r="BT115" s="26" t="str">
        <f t="shared" si="69"/>
        <v/>
      </c>
      <c r="BU115" s="8" t="str">
        <f>IF($P115="More Info Required",COUNTIFS('[5]2016 Outage History'!$R:$R,BT115,'[5]2016 Outage History'!$I:$I,$C115)/$Q115,"")</f>
        <v/>
      </c>
      <c r="BV115" s="26" t="str">
        <f t="shared" si="70"/>
        <v/>
      </c>
      <c r="BW115" s="8" t="str">
        <f>IF($P115="More Info Required",COUNTIFS('[5]2016 Outage History'!$R:$R,BV115,'[5]2016 Outage History'!$I:$I,$C115)/$Q115,"")</f>
        <v/>
      </c>
      <c r="BX115" s="26" t="str">
        <f t="shared" si="71"/>
        <v/>
      </c>
      <c r="BY115" s="8" t="str">
        <f>IF($P115="More Info Required",COUNTIFS('[5]2016 Outage History'!$R:$R,BX115,'[5]2016 Outage History'!$I:$I,$C115)/$Q115,"")</f>
        <v/>
      </c>
      <c r="BZ115" s="26" t="str">
        <f t="shared" si="72"/>
        <v/>
      </c>
      <c r="CA115" s="8" t="str">
        <f>IF($P115="More Info Required",COUNTIFS('[5]2016 Outage History'!$R:$R,BZ115,'[5]2016 Outage History'!$I:$I,$C115)/$Q115,"")</f>
        <v/>
      </c>
      <c r="CB115" s="26" t="str">
        <f t="shared" si="73"/>
        <v/>
      </c>
      <c r="CC115" s="8" t="str">
        <f>IF($P115="More Info Required",COUNTIFS('[5]2016 Outage History'!$R:$R,CB115,'[5]2016 Outage History'!$I:$I,$C115)/$Q115,"")</f>
        <v/>
      </c>
      <c r="CD115" s="26" t="str">
        <f t="shared" si="74"/>
        <v/>
      </c>
      <c r="CE115" s="8" t="str">
        <f>IF($P115="More Info Required",COUNTIFS('[5]2016 Outage History'!$R:$R,CD115,'[5]2016 Outage History'!$I:$I,$C115)/$Q115,"")</f>
        <v/>
      </c>
      <c r="CF115" s="26" t="str">
        <f t="shared" si="75"/>
        <v/>
      </c>
      <c r="CG115" s="8" t="str">
        <f>IF($P115="More Info Required",COUNTIFS('[5]2016 Outage History'!$R:$R,CF115,'[5]2016 Outage History'!$I:$I,$C115)/$Q115,"")</f>
        <v/>
      </c>
      <c r="CH115" s="26" t="str">
        <f t="shared" si="76"/>
        <v/>
      </c>
      <c r="CI115" s="8" t="str">
        <f>IF($P115="More Info Required",COUNTIFS('[5]2016 Outage History'!$R:$R,CH115,'[5]2016 Outage History'!$I:$I,$C115)/$Q115,"")</f>
        <v/>
      </c>
      <c r="CJ115" s="26" t="str">
        <f t="shared" si="77"/>
        <v/>
      </c>
      <c r="CK115" s="8" t="str">
        <f>IF($P115="More Info Required",COUNTIFS('[5]2016 Outage History'!$R:$R,CJ115,'[5]2016 Outage History'!$I:$I,$C115)/$Q115,"")</f>
        <v/>
      </c>
    </row>
    <row r="116" spans="1:89" ht="15" customHeight="1" x14ac:dyDescent="0.25">
      <c r="A116" s="17" t="s">
        <v>214</v>
      </c>
      <c r="B116" s="21">
        <v>5403</v>
      </c>
      <c r="C116" s="14" t="s">
        <v>573</v>
      </c>
      <c r="D116" s="17" t="s">
        <v>214</v>
      </c>
      <c r="E116" s="21">
        <v>54</v>
      </c>
      <c r="F116" s="22">
        <f>'[5]2016 Circuit Detail'!H75</f>
        <v>727.28688499999998</v>
      </c>
      <c r="G116" s="21"/>
      <c r="H116" s="21">
        <f>('[5]2011 Indices'!H107+'[5]2012 Indices'!H107+'[5]2013 Indices'!H107+'[5]2014 Circuit detail'!AS75+'[5]2015 Circuit Detail'!AS75)/5</f>
        <v>0.90043524584200496</v>
      </c>
      <c r="I116" s="10">
        <f>'[5]2016 Circuit Detail'!AS75</f>
        <v>1.64996788028152E-2</v>
      </c>
      <c r="J116" s="17" t="str">
        <f t="shared" si="39"/>
        <v>OK</v>
      </c>
      <c r="K116" s="17">
        <v>55.927</v>
      </c>
      <c r="L116" s="23">
        <v>2014</v>
      </c>
      <c r="M116" s="21">
        <f>('[5]2011 Indices'!I107+'[5]2012 Indices'!I107+'[5]2013 Indices'!I107+'[5]2014 Circuit detail'!AQ75+'[5]2015 Circuit Detail'!AQ75)/5</f>
        <v>63.166209571369663</v>
      </c>
      <c r="N116" s="24">
        <f>'[5]2016 Circuit Detail'!AQ75</f>
        <v>1.0669789999999999</v>
      </c>
      <c r="O116" s="17" t="str">
        <f t="shared" si="40"/>
        <v>OK</v>
      </c>
      <c r="P116" s="8" t="str">
        <f t="shared" si="41"/>
        <v>Good</v>
      </c>
      <c r="Q116" s="25">
        <f>'[5]2016 Circuit Detail'!AJ75</f>
        <v>7</v>
      </c>
      <c r="R116" s="26" t="str">
        <f t="shared" si="42"/>
        <v/>
      </c>
      <c r="S116" s="8" t="str">
        <f>IF($P116="More Info Required",COUNTIFS('[5]2016 Outage History'!$R:$R,R116,'[5]2016 Outage History'!$I:$I,$C116)/$Q116,"")</f>
        <v/>
      </c>
      <c r="T116" s="26" t="str">
        <f t="shared" si="43"/>
        <v/>
      </c>
      <c r="U116" s="8" t="str">
        <f>IF($P116="More Info Required",COUNTIFS('[5]2016 Outage History'!$R:$R,T116,'[5]2016 Outage History'!$I:$I,$C116)/$Q116,"")</f>
        <v/>
      </c>
      <c r="V116" s="26" t="str">
        <f t="shared" si="44"/>
        <v/>
      </c>
      <c r="W116" s="8" t="str">
        <f>IF($P116="More Info Required",COUNTIFS('[5]2016 Outage History'!$R:$R,V116,'[5]2016 Outage History'!$I:$I,$C116)/$Q116,"")</f>
        <v/>
      </c>
      <c r="X116" s="26" t="str">
        <f t="shared" si="45"/>
        <v/>
      </c>
      <c r="Y116" s="8" t="str">
        <f>IF($P116="More Info Required",COUNTIFS('[5]2016 Outage History'!$R:$R,X116,'[5]2016 Outage History'!$I:$I,$C116)/$Q116,"")</f>
        <v/>
      </c>
      <c r="Z116" s="26" t="str">
        <f t="shared" si="46"/>
        <v/>
      </c>
      <c r="AA116" s="8" t="str">
        <f>IF($P116="More Info Required",COUNTIFS('[5]2016 Outage History'!$R:$R,Z116,'[5]2016 Outage History'!$I:$I,$C116)/$Q116,"")</f>
        <v/>
      </c>
      <c r="AB116" s="26" t="str">
        <f t="shared" si="47"/>
        <v/>
      </c>
      <c r="AC116" s="8" t="str">
        <f>IF($P116="More Info Required",COUNTIFS('[5]2016 Outage History'!$R:$R,AB116,'[5]2016 Outage History'!$I:$I,$C116)/$Q116,"")</f>
        <v/>
      </c>
      <c r="AD116" s="26" t="str">
        <f t="shared" si="48"/>
        <v/>
      </c>
      <c r="AE116" s="8" t="str">
        <f>IF($P116="More Info Required",COUNTIFS('[5]2016 Outage History'!$R:$R,AD116,'[5]2016 Outage History'!$I:$I,$C116)/$Q116,"")</f>
        <v/>
      </c>
      <c r="AF116" s="26" t="str">
        <f t="shared" si="49"/>
        <v/>
      </c>
      <c r="AG116" s="8" t="str">
        <f>IF($P116="More Info Required",COUNTIFS('[5]2016 Outage History'!$R:$R,AF116,'[5]2016 Outage History'!$I:$I,$C116)/$Q116,"")</f>
        <v/>
      </c>
      <c r="AH116" s="26" t="str">
        <f t="shared" si="50"/>
        <v/>
      </c>
      <c r="AI116" s="8" t="str">
        <f>IF($P116="More Info Required",COUNTIFS('[5]2016 Outage History'!$R:$R,AH116,'[5]2016 Outage History'!$I:$I,$C116)/$Q116,"")</f>
        <v/>
      </c>
      <c r="AJ116" s="26" t="str">
        <f t="shared" si="51"/>
        <v/>
      </c>
      <c r="AK116" s="8" t="str">
        <f>IF($P116="More Info Required",COUNTIFS('[5]2016 Outage History'!$R:$R,AJ116,'[5]2016 Outage History'!$I:$I,$C116)/$Q116,"")</f>
        <v/>
      </c>
      <c r="AL116" s="26" t="str">
        <f t="shared" si="52"/>
        <v/>
      </c>
      <c r="AM116" s="8" t="str">
        <f>IF($P116="More Info Required",COUNTIFS('[5]2016 Outage History'!$R:$R,AL116,'[5]2016 Outage History'!$I:$I,$C116)/$Q116,"")</f>
        <v/>
      </c>
      <c r="AN116" s="26" t="str">
        <f t="shared" si="53"/>
        <v/>
      </c>
      <c r="AO116" s="8" t="str">
        <f>IF($P116="More Info Required",COUNTIFS('[5]2016 Outage History'!$R:$R,AN116,'[5]2016 Outage History'!$I:$I,$C116)/$Q116,"")</f>
        <v/>
      </c>
      <c r="AP116" s="26" t="str">
        <f t="shared" si="54"/>
        <v/>
      </c>
      <c r="AQ116" s="8" t="str">
        <f>IF($P116="More Info Required",COUNTIFS('[5]2016 Outage History'!$R:$R,AP116,'[5]2016 Outage History'!$I:$I,$C116)/$Q116,"")</f>
        <v/>
      </c>
      <c r="AR116" s="26" t="str">
        <f t="shared" si="55"/>
        <v/>
      </c>
      <c r="AS116" s="8" t="str">
        <f>IF($P116="More Info Required",COUNTIFS('[5]2016 Outage History'!$R:$R,AR116,'[5]2016 Outage History'!$I:$I,$C116)/$Q116,"")</f>
        <v/>
      </c>
      <c r="AT116" s="26" t="str">
        <f t="shared" si="56"/>
        <v/>
      </c>
      <c r="AU116" s="8" t="str">
        <f>IF($P116="More Info Required",COUNTIFS('[5]2016 Outage History'!$R:$R,AT116,'[5]2016 Outage History'!$I:$I,$C116)/$Q116,"")</f>
        <v/>
      </c>
      <c r="AV116" s="26" t="str">
        <f t="shared" si="57"/>
        <v/>
      </c>
      <c r="AW116" s="8" t="str">
        <f>IF($P116="More Info Required",COUNTIFS('[5]2016 Outage History'!$R:$R,AV116,'[5]2016 Outage History'!$I:$I,$C116)/$Q116,"")</f>
        <v/>
      </c>
      <c r="AX116" s="26" t="str">
        <f t="shared" si="58"/>
        <v/>
      </c>
      <c r="AY116" s="8" t="str">
        <f>IF($P116="More Info Required",COUNTIFS('[5]2016 Outage History'!$R:$R,AX116,'[5]2016 Outage History'!$I:$I,$C116)/$Q116,"")</f>
        <v/>
      </c>
      <c r="AZ116" s="26" t="str">
        <f t="shared" si="59"/>
        <v/>
      </c>
      <c r="BA116" s="8" t="str">
        <f>IF($P116="More Info Required",COUNTIFS('[5]2016 Outage History'!$R:$R,AZ116,'[5]2016 Outage History'!$I:$I,$C116)/$Q116,"")</f>
        <v/>
      </c>
      <c r="BB116" s="26" t="str">
        <f t="shared" si="60"/>
        <v/>
      </c>
      <c r="BC116" s="8" t="str">
        <f>IF($P116="More Info Required",COUNTIFS('[5]2016 Outage History'!$R:$R,BB116,'[5]2016 Outage History'!$I:$I,$C116)/$Q116,"")</f>
        <v/>
      </c>
      <c r="BD116" s="26" t="str">
        <f t="shared" si="61"/>
        <v/>
      </c>
      <c r="BE116" s="8" t="str">
        <f>IF($P116="More Info Required",COUNTIFS('[5]2016 Outage History'!$R:$R,BD116,'[5]2016 Outage History'!$I:$I,$C116)/$Q116,"")</f>
        <v/>
      </c>
      <c r="BF116" s="26" t="str">
        <f t="shared" si="62"/>
        <v/>
      </c>
      <c r="BG116" s="8" t="str">
        <f>IF($P116="More Info Required",COUNTIFS('[5]2016 Outage History'!$R:$R,BF116,'[5]2016 Outage History'!$I:$I,$C116)/$Q116,"")</f>
        <v/>
      </c>
      <c r="BH116" s="26" t="str">
        <f t="shared" si="63"/>
        <v/>
      </c>
      <c r="BI116" s="8" t="str">
        <f>IF($P116="More Info Required",COUNTIFS('[5]2016 Outage History'!$R:$R,BH116,'[5]2016 Outage History'!$I:$I,$C116)/$Q116,"")</f>
        <v/>
      </c>
      <c r="BJ116" s="26" t="str">
        <f t="shared" si="64"/>
        <v/>
      </c>
      <c r="BK116" s="8" t="str">
        <f>IF($P116="More Info Required",COUNTIFS('[5]2016 Outage History'!$R:$R,BJ116,'[5]2016 Outage History'!$I:$I,$C116)/$Q116,"")</f>
        <v/>
      </c>
      <c r="BL116" s="26" t="str">
        <f t="shared" si="65"/>
        <v/>
      </c>
      <c r="BM116" s="8" t="str">
        <f>IF($P116="More Info Required",COUNTIFS('[5]2016 Outage History'!$R:$R,BL116,'[5]2016 Outage History'!$I:$I,$C116)/$Q116,"")</f>
        <v/>
      </c>
      <c r="BN116" s="26" t="str">
        <f t="shared" si="66"/>
        <v/>
      </c>
      <c r="BO116" s="8" t="str">
        <f>IF($P116="More Info Required",COUNTIFS('[5]2016 Outage History'!$R:$R,BN116,'[5]2016 Outage History'!$I:$I,$C116)/$Q116,"")</f>
        <v/>
      </c>
      <c r="BP116" s="26" t="str">
        <f t="shared" si="67"/>
        <v/>
      </c>
      <c r="BQ116" s="8" t="str">
        <f>IF($P116="More Info Required",COUNTIFS('[5]2016 Outage History'!$R:$R,BP116,'[5]2016 Outage History'!$I:$I,$C116)/$Q116,"")</f>
        <v/>
      </c>
      <c r="BR116" s="26" t="str">
        <f t="shared" si="68"/>
        <v/>
      </c>
      <c r="BS116" s="8" t="str">
        <f>IF($P116="More Info Required",COUNTIFS('[5]2016 Outage History'!$R:$R,BR116,'[5]2016 Outage History'!$I:$I,$C116)/$Q116,"")</f>
        <v/>
      </c>
      <c r="BT116" s="26" t="str">
        <f t="shared" si="69"/>
        <v/>
      </c>
      <c r="BU116" s="8" t="str">
        <f>IF($P116="More Info Required",COUNTIFS('[5]2016 Outage History'!$R:$R,BT116,'[5]2016 Outage History'!$I:$I,$C116)/$Q116,"")</f>
        <v/>
      </c>
      <c r="BV116" s="26" t="str">
        <f t="shared" si="70"/>
        <v/>
      </c>
      <c r="BW116" s="8" t="str">
        <f>IF($P116="More Info Required",COUNTIFS('[5]2016 Outage History'!$R:$R,BV116,'[5]2016 Outage History'!$I:$I,$C116)/$Q116,"")</f>
        <v/>
      </c>
      <c r="BX116" s="26" t="str">
        <f t="shared" si="71"/>
        <v/>
      </c>
      <c r="BY116" s="8" t="str">
        <f>IF($P116="More Info Required",COUNTIFS('[5]2016 Outage History'!$R:$R,BX116,'[5]2016 Outage History'!$I:$I,$C116)/$Q116,"")</f>
        <v/>
      </c>
      <c r="BZ116" s="26" t="str">
        <f t="shared" si="72"/>
        <v/>
      </c>
      <c r="CA116" s="8" t="str">
        <f>IF($P116="More Info Required",COUNTIFS('[5]2016 Outage History'!$R:$R,BZ116,'[5]2016 Outage History'!$I:$I,$C116)/$Q116,"")</f>
        <v/>
      </c>
      <c r="CB116" s="26" t="str">
        <f t="shared" si="73"/>
        <v/>
      </c>
      <c r="CC116" s="8" t="str">
        <f>IF($P116="More Info Required",COUNTIFS('[5]2016 Outage History'!$R:$R,CB116,'[5]2016 Outage History'!$I:$I,$C116)/$Q116,"")</f>
        <v/>
      </c>
      <c r="CD116" s="26" t="str">
        <f t="shared" si="74"/>
        <v/>
      </c>
      <c r="CE116" s="8" t="str">
        <f>IF($P116="More Info Required",COUNTIFS('[5]2016 Outage History'!$R:$R,CD116,'[5]2016 Outage History'!$I:$I,$C116)/$Q116,"")</f>
        <v/>
      </c>
      <c r="CF116" s="26" t="str">
        <f t="shared" si="75"/>
        <v/>
      </c>
      <c r="CG116" s="8" t="str">
        <f>IF($P116="More Info Required",COUNTIFS('[5]2016 Outage History'!$R:$R,CF116,'[5]2016 Outage History'!$I:$I,$C116)/$Q116,"")</f>
        <v/>
      </c>
      <c r="CH116" s="26" t="str">
        <f t="shared" si="76"/>
        <v/>
      </c>
      <c r="CI116" s="8" t="str">
        <f>IF($P116="More Info Required",COUNTIFS('[5]2016 Outage History'!$R:$R,CH116,'[5]2016 Outage History'!$I:$I,$C116)/$Q116,"")</f>
        <v/>
      </c>
      <c r="CJ116" s="26" t="str">
        <f t="shared" si="77"/>
        <v/>
      </c>
      <c r="CK116" s="8" t="str">
        <f>IF($P116="More Info Required",COUNTIFS('[5]2016 Outage History'!$R:$R,CJ116,'[5]2016 Outage History'!$I:$I,$C116)/$Q116,"")</f>
        <v/>
      </c>
    </row>
    <row r="117" spans="1:89" ht="15" x14ac:dyDescent="0.25">
      <c r="A117" s="17" t="s">
        <v>134</v>
      </c>
      <c r="B117" s="21">
        <v>6101</v>
      </c>
      <c r="C117" s="14" t="s">
        <v>458</v>
      </c>
      <c r="D117" s="17" t="s">
        <v>413</v>
      </c>
      <c r="E117" s="21">
        <v>61</v>
      </c>
      <c r="F117" s="22">
        <f>'[5]2016 Circuit Detail'!H76</f>
        <v>455.65027300000003</v>
      </c>
      <c r="G117" s="21"/>
      <c r="H117" s="21">
        <f>('[5]2011 Indices'!H108+'[5]2012 Indices'!H108+'[5]2013 Indices'!H108+'[5]2014 Circuit detail'!AS76+'[5]2015 Circuit Detail'!AS76)/5</f>
        <v>0.49012231322056499</v>
      </c>
      <c r="I117" s="10">
        <f>'[5]2016 Circuit Detail'!AS76</f>
        <v>0.151431929461392</v>
      </c>
      <c r="J117" s="17" t="str">
        <f t="shared" si="39"/>
        <v>OK</v>
      </c>
      <c r="K117" s="17">
        <v>58.526000000000003</v>
      </c>
      <c r="L117" s="23">
        <v>2016</v>
      </c>
      <c r="M117" s="21">
        <f>('[5]2011 Indices'!I108+'[5]2012 Indices'!I108+'[5]2013 Indices'!I108+'[5]2014 Circuit detail'!AQ76+'[5]2015 Circuit Detail'!AQ76)/5</f>
        <v>60.176051173954953</v>
      </c>
      <c r="N117" s="24">
        <f>'[5]2016 Circuit Detail'!AQ76</f>
        <v>12.641273999999999</v>
      </c>
      <c r="O117" s="17" t="str">
        <f t="shared" si="40"/>
        <v>OK</v>
      </c>
      <c r="P117" s="8" t="str">
        <f t="shared" si="41"/>
        <v>Good</v>
      </c>
      <c r="Q117" s="25">
        <f>'[5]2016 Circuit Detail'!AJ76</f>
        <v>15</v>
      </c>
      <c r="R117" s="26" t="str">
        <f t="shared" si="42"/>
        <v/>
      </c>
      <c r="S117" s="8" t="str">
        <f>IF($P117="More Info Required",COUNTIFS('[5]2016 Outage History'!$R:$R,R117,'[5]2016 Outage History'!$I:$I,$C117)/$Q117,"")</f>
        <v/>
      </c>
      <c r="T117" s="26" t="str">
        <f t="shared" si="43"/>
        <v/>
      </c>
      <c r="U117" s="8" t="str">
        <f>IF($P117="More Info Required",COUNTIFS('[5]2016 Outage History'!$R:$R,T117,'[5]2016 Outage History'!$I:$I,$C117)/$Q117,"")</f>
        <v/>
      </c>
      <c r="V117" s="26" t="str">
        <f t="shared" si="44"/>
        <v/>
      </c>
      <c r="W117" s="8" t="str">
        <f>IF($P117="More Info Required",COUNTIFS('[5]2016 Outage History'!$R:$R,V117,'[5]2016 Outage History'!$I:$I,$C117)/$Q117,"")</f>
        <v/>
      </c>
      <c r="X117" s="26" t="str">
        <f t="shared" si="45"/>
        <v/>
      </c>
      <c r="Y117" s="8" t="str">
        <f>IF($P117="More Info Required",COUNTIFS('[5]2016 Outage History'!$R:$R,X117,'[5]2016 Outage History'!$I:$I,$C117)/$Q117,"")</f>
        <v/>
      </c>
      <c r="Z117" s="26" t="str">
        <f t="shared" si="46"/>
        <v/>
      </c>
      <c r="AA117" s="8" t="str">
        <f>IF($P117="More Info Required",COUNTIFS('[5]2016 Outage History'!$R:$R,Z117,'[5]2016 Outage History'!$I:$I,$C117)/$Q117,"")</f>
        <v/>
      </c>
      <c r="AB117" s="26" t="str">
        <f t="shared" si="47"/>
        <v/>
      </c>
      <c r="AC117" s="8" t="str">
        <f>IF($P117="More Info Required",COUNTIFS('[5]2016 Outage History'!$R:$R,AB117,'[5]2016 Outage History'!$I:$I,$C117)/$Q117,"")</f>
        <v/>
      </c>
      <c r="AD117" s="26" t="str">
        <f t="shared" si="48"/>
        <v/>
      </c>
      <c r="AE117" s="8" t="str">
        <f>IF($P117="More Info Required",COUNTIFS('[5]2016 Outage History'!$R:$R,AD117,'[5]2016 Outage History'!$I:$I,$C117)/$Q117,"")</f>
        <v/>
      </c>
      <c r="AF117" s="26" t="str">
        <f t="shared" si="49"/>
        <v/>
      </c>
      <c r="AG117" s="8" t="str">
        <f>IF($P117="More Info Required",COUNTIFS('[5]2016 Outage History'!$R:$R,AF117,'[5]2016 Outage History'!$I:$I,$C117)/$Q117,"")</f>
        <v/>
      </c>
      <c r="AH117" s="26" t="str">
        <f t="shared" si="50"/>
        <v/>
      </c>
      <c r="AI117" s="8" t="str">
        <f>IF($P117="More Info Required",COUNTIFS('[5]2016 Outage History'!$R:$R,AH117,'[5]2016 Outage History'!$I:$I,$C117)/$Q117,"")</f>
        <v/>
      </c>
      <c r="AJ117" s="26" t="str">
        <f t="shared" si="51"/>
        <v/>
      </c>
      <c r="AK117" s="8" t="str">
        <f>IF($P117="More Info Required",COUNTIFS('[5]2016 Outage History'!$R:$R,AJ117,'[5]2016 Outage History'!$I:$I,$C117)/$Q117,"")</f>
        <v/>
      </c>
      <c r="AL117" s="26" t="str">
        <f t="shared" si="52"/>
        <v/>
      </c>
      <c r="AM117" s="8" t="str">
        <f>IF($P117="More Info Required",COUNTIFS('[5]2016 Outage History'!$R:$R,AL117,'[5]2016 Outage History'!$I:$I,$C117)/$Q117,"")</f>
        <v/>
      </c>
      <c r="AN117" s="26" t="str">
        <f t="shared" si="53"/>
        <v/>
      </c>
      <c r="AO117" s="8" t="str">
        <f>IF($P117="More Info Required",COUNTIFS('[5]2016 Outage History'!$R:$R,AN117,'[5]2016 Outage History'!$I:$I,$C117)/$Q117,"")</f>
        <v/>
      </c>
      <c r="AP117" s="26" t="str">
        <f t="shared" si="54"/>
        <v/>
      </c>
      <c r="AQ117" s="8" t="str">
        <f>IF($P117="More Info Required",COUNTIFS('[5]2016 Outage History'!$R:$R,AP117,'[5]2016 Outage History'!$I:$I,$C117)/$Q117,"")</f>
        <v/>
      </c>
      <c r="AR117" s="26" t="str">
        <f t="shared" si="55"/>
        <v/>
      </c>
      <c r="AS117" s="8" t="str">
        <f>IF($P117="More Info Required",COUNTIFS('[5]2016 Outage History'!$R:$R,AR117,'[5]2016 Outage History'!$I:$I,$C117)/$Q117,"")</f>
        <v/>
      </c>
      <c r="AT117" s="26" t="str">
        <f t="shared" si="56"/>
        <v/>
      </c>
      <c r="AU117" s="8" t="str">
        <f>IF($P117="More Info Required",COUNTIFS('[5]2016 Outage History'!$R:$R,AT117,'[5]2016 Outage History'!$I:$I,$C117)/$Q117,"")</f>
        <v/>
      </c>
      <c r="AV117" s="26" t="str">
        <f t="shared" si="57"/>
        <v/>
      </c>
      <c r="AW117" s="8" t="str">
        <f>IF($P117="More Info Required",COUNTIFS('[5]2016 Outage History'!$R:$R,AV117,'[5]2016 Outage History'!$I:$I,$C117)/$Q117,"")</f>
        <v/>
      </c>
      <c r="AX117" s="26" t="str">
        <f t="shared" si="58"/>
        <v/>
      </c>
      <c r="AY117" s="8" t="str">
        <f>IF($P117="More Info Required",COUNTIFS('[5]2016 Outage History'!$R:$R,AX117,'[5]2016 Outage History'!$I:$I,$C117)/$Q117,"")</f>
        <v/>
      </c>
      <c r="AZ117" s="26" t="str">
        <f t="shared" si="59"/>
        <v/>
      </c>
      <c r="BA117" s="8" t="str">
        <f>IF($P117="More Info Required",COUNTIFS('[5]2016 Outage History'!$R:$R,AZ117,'[5]2016 Outage History'!$I:$I,$C117)/$Q117,"")</f>
        <v/>
      </c>
      <c r="BB117" s="26" t="str">
        <f t="shared" si="60"/>
        <v/>
      </c>
      <c r="BC117" s="8" t="str">
        <f>IF($P117="More Info Required",COUNTIFS('[5]2016 Outage History'!$R:$R,BB117,'[5]2016 Outage History'!$I:$I,$C117)/$Q117,"")</f>
        <v/>
      </c>
      <c r="BD117" s="26" t="str">
        <f t="shared" si="61"/>
        <v/>
      </c>
      <c r="BE117" s="8" t="str">
        <f>IF($P117="More Info Required",COUNTIFS('[5]2016 Outage History'!$R:$R,BD117,'[5]2016 Outage History'!$I:$I,$C117)/$Q117,"")</f>
        <v/>
      </c>
      <c r="BF117" s="26" t="str">
        <f t="shared" si="62"/>
        <v/>
      </c>
      <c r="BG117" s="8" t="str">
        <f>IF($P117="More Info Required",COUNTIFS('[5]2016 Outage History'!$R:$R,BF117,'[5]2016 Outage History'!$I:$I,$C117)/$Q117,"")</f>
        <v/>
      </c>
      <c r="BH117" s="26" t="str">
        <f t="shared" si="63"/>
        <v/>
      </c>
      <c r="BI117" s="8" t="str">
        <f>IF($P117="More Info Required",COUNTIFS('[5]2016 Outage History'!$R:$R,BH117,'[5]2016 Outage History'!$I:$I,$C117)/$Q117,"")</f>
        <v/>
      </c>
      <c r="BJ117" s="26" t="str">
        <f t="shared" si="64"/>
        <v/>
      </c>
      <c r="BK117" s="8" t="str">
        <f>IF($P117="More Info Required",COUNTIFS('[5]2016 Outage History'!$R:$R,BJ117,'[5]2016 Outage History'!$I:$I,$C117)/$Q117,"")</f>
        <v/>
      </c>
      <c r="BL117" s="26" t="str">
        <f t="shared" si="65"/>
        <v/>
      </c>
      <c r="BM117" s="8" t="str">
        <f>IF($P117="More Info Required",COUNTIFS('[5]2016 Outage History'!$R:$R,BL117,'[5]2016 Outage History'!$I:$I,$C117)/$Q117,"")</f>
        <v/>
      </c>
      <c r="BN117" s="26" t="str">
        <f t="shared" si="66"/>
        <v/>
      </c>
      <c r="BO117" s="8" t="str">
        <f>IF($P117="More Info Required",COUNTIFS('[5]2016 Outage History'!$R:$R,BN117,'[5]2016 Outage History'!$I:$I,$C117)/$Q117,"")</f>
        <v/>
      </c>
      <c r="BP117" s="26" t="str">
        <f t="shared" si="67"/>
        <v/>
      </c>
      <c r="BQ117" s="8" t="str">
        <f>IF($P117="More Info Required",COUNTIFS('[5]2016 Outage History'!$R:$R,BP117,'[5]2016 Outage History'!$I:$I,$C117)/$Q117,"")</f>
        <v/>
      </c>
      <c r="BR117" s="26" t="str">
        <f t="shared" si="68"/>
        <v/>
      </c>
      <c r="BS117" s="8" t="str">
        <f>IF($P117="More Info Required",COUNTIFS('[5]2016 Outage History'!$R:$R,BR117,'[5]2016 Outage History'!$I:$I,$C117)/$Q117,"")</f>
        <v/>
      </c>
      <c r="BT117" s="26" t="str">
        <f t="shared" si="69"/>
        <v/>
      </c>
      <c r="BU117" s="8" t="str">
        <f>IF($P117="More Info Required",COUNTIFS('[5]2016 Outage History'!$R:$R,BT117,'[5]2016 Outage History'!$I:$I,$C117)/$Q117,"")</f>
        <v/>
      </c>
      <c r="BV117" s="26" t="str">
        <f t="shared" si="70"/>
        <v/>
      </c>
      <c r="BW117" s="8" t="str">
        <f>IF($P117="More Info Required",COUNTIFS('[5]2016 Outage History'!$R:$R,BV117,'[5]2016 Outage History'!$I:$I,$C117)/$Q117,"")</f>
        <v/>
      </c>
      <c r="BX117" s="26" t="str">
        <f t="shared" si="71"/>
        <v/>
      </c>
      <c r="BY117" s="8" t="str">
        <f>IF($P117="More Info Required",COUNTIFS('[5]2016 Outage History'!$R:$R,BX117,'[5]2016 Outage History'!$I:$I,$C117)/$Q117,"")</f>
        <v/>
      </c>
      <c r="BZ117" s="26" t="str">
        <f t="shared" si="72"/>
        <v/>
      </c>
      <c r="CA117" s="8" t="str">
        <f>IF($P117="More Info Required",COUNTIFS('[5]2016 Outage History'!$R:$R,BZ117,'[5]2016 Outage History'!$I:$I,$C117)/$Q117,"")</f>
        <v/>
      </c>
      <c r="CB117" s="26" t="str">
        <f t="shared" si="73"/>
        <v/>
      </c>
      <c r="CC117" s="8" t="str">
        <f>IF($P117="More Info Required",COUNTIFS('[5]2016 Outage History'!$R:$R,CB117,'[5]2016 Outage History'!$I:$I,$C117)/$Q117,"")</f>
        <v/>
      </c>
      <c r="CD117" s="26" t="str">
        <f t="shared" si="74"/>
        <v/>
      </c>
      <c r="CE117" s="8" t="str">
        <f>IF($P117="More Info Required",COUNTIFS('[5]2016 Outage History'!$R:$R,CD117,'[5]2016 Outage History'!$I:$I,$C117)/$Q117,"")</f>
        <v/>
      </c>
      <c r="CF117" s="26" t="str">
        <f t="shared" si="75"/>
        <v/>
      </c>
      <c r="CG117" s="8" t="str">
        <f>IF($P117="More Info Required",COUNTIFS('[5]2016 Outage History'!$R:$R,CF117,'[5]2016 Outage History'!$I:$I,$C117)/$Q117,"")</f>
        <v/>
      </c>
      <c r="CH117" s="26" t="str">
        <f t="shared" si="76"/>
        <v/>
      </c>
      <c r="CI117" s="8" t="str">
        <f>IF($P117="More Info Required",COUNTIFS('[5]2016 Outage History'!$R:$R,CH117,'[5]2016 Outage History'!$I:$I,$C117)/$Q117,"")</f>
        <v/>
      </c>
      <c r="CJ117" s="26" t="str">
        <f t="shared" si="77"/>
        <v/>
      </c>
      <c r="CK117" s="8" t="str">
        <f>IF($P117="More Info Required",COUNTIFS('[5]2016 Outage History'!$R:$R,CJ117,'[5]2016 Outage History'!$I:$I,$C117)/$Q117,"")</f>
        <v/>
      </c>
    </row>
    <row r="118" spans="1:89" ht="15" x14ac:dyDescent="0.25">
      <c r="A118" s="17" t="s">
        <v>414</v>
      </c>
      <c r="B118" s="21">
        <v>6102</v>
      </c>
      <c r="C118" s="14" t="s">
        <v>459</v>
      </c>
      <c r="D118" s="17" t="s">
        <v>413</v>
      </c>
      <c r="E118" s="21">
        <v>61</v>
      </c>
      <c r="F118" s="22">
        <f>'[5]2016 Circuit Detail'!H77</f>
        <v>214.027322</v>
      </c>
      <c r="G118" s="21"/>
      <c r="H118" s="21">
        <f>('[5]2011 Indices'!H109+'[5]2012 Indices'!H109+'[5]2013 Indices'!H109+'[5]2014 Circuit detail'!AS77+'[5]2015 Circuit Detail'!AS77)/5</f>
        <v>0.729483779274405</v>
      </c>
      <c r="I118" s="10">
        <f>'[5]2016 Circuit Detail'!AS77</f>
        <v>0.20558122948433699</v>
      </c>
      <c r="J118" s="17" t="str">
        <f t="shared" si="39"/>
        <v>OK</v>
      </c>
      <c r="K118" s="17">
        <v>29.263999999999999</v>
      </c>
      <c r="L118" s="23">
        <v>2016</v>
      </c>
      <c r="M118" s="21">
        <f>('[5]2011 Indices'!I109+'[5]2012 Indices'!I109+'[5]2013 Indices'!I109+'[5]2014 Circuit detail'!AQ77+'[5]2015 Circuit Detail'!AQ77)/5</f>
        <v>108.66964933822442</v>
      </c>
      <c r="N118" s="24">
        <f>'[5]2016 Circuit Detail'!AQ77</f>
        <v>20.179666000000001</v>
      </c>
      <c r="O118" s="17" t="str">
        <f t="shared" si="40"/>
        <v>OK</v>
      </c>
      <c r="P118" s="8" t="str">
        <f t="shared" si="41"/>
        <v>Good</v>
      </c>
      <c r="Q118" s="25">
        <f>'[5]2016 Circuit Detail'!AJ77</f>
        <v>9</v>
      </c>
      <c r="R118" s="26" t="str">
        <f t="shared" si="42"/>
        <v/>
      </c>
      <c r="S118" s="8" t="str">
        <f>IF($P118="More Info Required",COUNTIFS('[5]2016 Outage History'!$R:$R,R118,'[5]2016 Outage History'!$I:$I,$C118)/$Q118,"")</f>
        <v/>
      </c>
      <c r="T118" s="26" t="str">
        <f t="shared" si="43"/>
        <v/>
      </c>
      <c r="U118" s="8" t="str">
        <f>IF($P118="More Info Required",COUNTIFS('[5]2016 Outage History'!$R:$R,T118,'[5]2016 Outage History'!$I:$I,$C118)/$Q118,"")</f>
        <v/>
      </c>
      <c r="V118" s="26" t="str">
        <f t="shared" si="44"/>
        <v/>
      </c>
      <c r="W118" s="8" t="str">
        <f>IF($P118="More Info Required",COUNTIFS('[5]2016 Outage History'!$R:$R,V118,'[5]2016 Outage History'!$I:$I,$C118)/$Q118,"")</f>
        <v/>
      </c>
      <c r="X118" s="26" t="str">
        <f t="shared" si="45"/>
        <v/>
      </c>
      <c r="Y118" s="8" t="str">
        <f>IF($P118="More Info Required",COUNTIFS('[5]2016 Outage History'!$R:$R,X118,'[5]2016 Outage History'!$I:$I,$C118)/$Q118,"")</f>
        <v/>
      </c>
      <c r="Z118" s="26" t="str">
        <f t="shared" si="46"/>
        <v/>
      </c>
      <c r="AA118" s="8" t="str">
        <f>IF($P118="More Info Required",COUNTIFS('[5]2016 Outage History'!$R:$R,Z118,'[5]2016 Outage History'!$I:$I,$C118)/$Q118,"")</f>
        <v/>
      </c>
      <c r="AB118" s="26" t="str">
        <f t="shared" si="47"/>
        <v/>
      </c>
      <c r="AC118" s="8" t="str">
        <f>IF($P118="More Info Required",COUNTIFS('[5]2016 Outage History'!$R:$R,AB118,'[5]2016 Outage History'!$I:$I,$C118)/$Q118,"")</f>
        <v/>
      </c>
      <c r="AD118" s="26" t="str">
        <f t="shared" si="48"/>
        <v/>
      </c>
      <c r="AE118" s="8" t="str">
        <f>IF($P118="More Info Required",COUNTIFS('[5]2016 Outage History'!$R:$R,AD118,'[5]2016 Outage History'!$I:$I,$C118)/$Q118,"")</f>
        <v/>
      </c>
      <c r="AF118" s="26" t="str">
        <f t="shared" si="49"/>
        <v/>
      </c>
      <c r="AG118" s="8" t="str">
        <f>IF($P118="More Info Required",COUNTIFS('[5]2016 Outage History'!$R:$R,AF118,'[5]2016 Outage History'!$I:$I,$C118)/$Q118,"")</f>
        <v/>
      </c>
      <c r="AH118" s="26" t="str">
        <f t="shared" si="50"/>
        <v/>
      </c>
      <c r="AI118" s="8" t="str">
        <f>IF($P118="More Info Required",COUNTIFS('[5]2016 Outage History'!$R:$R,AH118,'[5]2016 Outage History'!$I:$I,$C118)/$Q118,"")</f>
        <v/>
      </c>
      <c r="AJ118" s="26" t="str">
        <f t="shared" si="51"/>
        <v/>
      </c>
      <c r="AK118" s="8" t="str">
        <f>IF($P118="More Info Required",COUNTIFS('[5]2016 Outage History'!$R:$R,AJ118,'[5]2016 Outage History'!$I:$I,$C118)/$Q118,"")</f>
        <v/>
      </c>
      <c r="AL118" s="26" t="str">
        <f t="shared" si="52"/>
        <v/>
      </c>
      <c r="AM118" s="8" t="str">
        <f>IF($P118="More Info Required",COUNTIFS('[5]2016 Outage History'!$R:$R,AL118,'[5]2016 Outage History'!$I:$I,$C118)/$Q118,"")</f>
        <v/>
      </c>
      <c r="AN118" s="26" t="str">
        <f t="shared" si="53"/>
        <v/>
      </c>
      <c r="AO118" s="8" t="str">
        <f>IF($P118="More Info Required",COUNTIFS('[5]2016 Outage History'!$R:$R,AN118,'[5]2016 Outage History'!$I:$I,$C118)/$Q118,"")</f>
        <v/>
      </c>
      <c r="AP118" s="26" t="str">
        <f t="shared" si="54"/>
        <v/>
      </c>
      <c r="AQ118" s="8" t="str">
        <f>IF($P118="More Info Required",COUNTIFS('[5]2016 Outage History'!$R:$R,AP118,'[5]2016 Outage History'!$I:$I,$C118)/$Q118,"")</f>
        <v/>
      </c>
      <c r="AR118" s="26" t="str">
        <f t="shared" si="55"/>
        <v/>
      </c>
      <c r="AS118" s="8" t="str">
        <f>IF($P118="More Info Required",COUNTIFS('[5]2016 Outage History'!$R:$R,AR118,'[5]2016 Outage History'!$I:$I,$C118)/$Q118,"")</f>
        <v/>
      </c>
      <c r="AT118" s="26" t="str">
        <f t="shared" si="56"/>
        <v/>
      </c>
      <c r="AU118" s="8" t="str">
        <f>IF($P118="More Info Required",COUNTIFS('[5]2016 Outage History'!$R:$R,AT118,'[5]2016 Outage History'!$I:$I,$C118)/$Q118,"")</f>
        <v/>
      </c>
      <c r="AV118" s="26" t="str">
        <f t="shared" si="57"/>
        <v/>
      </c>
      <c r="AW118" s="8" t="str">
        <f>IF($P118="More Info Required",COUNTIFS('[5]2016 Outage History'!$R:$R,AV118,'[5]2016 Outage History'!$I:$I,$C118)/$Q118,"")</f>
        <v/>
      </c>
      <c r="AX118" s="26" t="str">
        <f t="shared" si="58"/>
        <v/>
      </c>
      <c r="AY118" s="8" t="str">
        <f>IF($P118="More Info Required",COUNTIFS('[5]2016 Outage History'!$R:$R,AX118,'[5]2016 Outage History'!$I:$I,$C118)/$Q118,"")</f>
        <v/>
      </c>
      <c r="AZ118" s="26" t="str">
        <f t="shared" si="59"/>
        <v/>
      </c>
      <c r="BA118" s="8" t="str">
        <f>IF($P118="More Info Required",COUNTIFS('[5]2016 Outage History'!$R:$R,AZ118,'[5]2016 Outage History'!$I:$I,$C118)/$Q118,"")</f>
        <v/>
      </c>
      <c r="BB118" s="26" t="str">
        <f t="shared" si="60"/>
        <v/>
      </c>
      <c r="BC118" s="8" t="str">
        <f>IF($P118="More Info Required",COUNTIFS('[5]2016 Outage History'!$R:$R,BB118,'[5]2016 Outage History'!$I:$I,$C118)/$Q118,"")</f>
        <v/>
      </c>
      <c r="BD118" s="26" t="str">
        <f t="shared" si="61"/>
        <v/>
      </c>
      <c r="BE118" s="8" t="str">
        <f>IF($P118="More Info Required",COUNTIFS('[5]2016 Outage History'!$R:$R,BD118,'[5]2016 Outage History'!$I:$I,$C118)/$Q118,"")</f>
        <v/>
      </c>
      <c r="BF118" s="26" t="str">
        <f t="shared" si="62"/>
        <v/>
      </c>
      <c r="BG118" s="8" t="str">
        <f>IF($P118="More Info Required",COUNTIFS('[5]2016 Outage History'!$R:$R,BF118,'[5]2016 Outage History'!$I:$I,$C118)/$Q118,"")</f>
        <v/>
      </c>
      <c r="BH118" s="26" t="str">
        <f t="shared" si="63"/>
        <v/>
      </c>
      <c r="BI118" s="8" t="str">
        <f>IF($P118="More Info Required",COUNTIFS('[5]2016 Outage History'!$R:$R,BH118,'[5]2016 Outage History'!$I:$I,$C118)/$Q118,"")</f>
        <v/>
      </c>
      <c r="BJ118" s="26" t="str">
        <f t="shared" si="64"/>
        <v/>
      </c>
      <c r="BK118" s="8" t="str">
        <f>IF($P118="More Info Required",COUNTIFS('[5]2016 Outage History'!$R:$R,BJ118,'[5]2016 Outage History'!$I:$I,$C118)/$Q118,"")</f>
        <v/>
      </c>
      <c r="BL118" s="26" t="str">
        <f t="shared" si="65"/>
        <v/>
      </c>
      <c r="BM118" s="8" t="str">
        <f>IF($P118="More Info Required",COUNTIFS('[5]2016 Outage History'!$R:$R,BL118,'[5]2016 Outage History'!$I:$I,$C118)/$Q118,"")</f>
        <v/>
      </c>
      <c r="BN118" s="26" t="str">
        <f t="shared" si="66"/>
        <v/>
      </c>
      <c r="BO118" s="8" t="str">
        <f>IF($P118="More Info Required",COUNTIFS('[5]2016 Outage History'!$R:$R,BN118,'[5]2016 Outage History'!$I:$I,$C118)/$Q118,"")</f>
        <v/>
      </c>
      <c r="BP118" s="26" t="str">
        <f t="shared" si="67"/>
        <v/>
      </c>
      <c r="BQ118" s="8" t="str">
        <f>IF($P118="More Info Required",COUNTIFS('[5]2016 Outage History'!$R:$R,BP118,'[5]2016 Outage History'!$I:$I,$C118)/$Q118,"")</f>
        <v/>
      </c>
      <c r="BR118" s="26" t="str">
        <f t="shared" si="68"/>
        <v/>
      </c>
      <c r="BS118" s="8" t="str">
        <f>IF($P118="More Info Required",COUNTIFS('[5]2016 Outage History'!$R:$R,BR118,'[5]2016 Outage History'!$I:$I,$C118)/$Q118,"")</f>
        <v/>
      </c>
      <c r="BT118" s="26" t="str">
        <f t="shared" si="69"/>
        <v/>
      </c>
      <c r="BU118" s="8" t="str">
        <f>IF($P118="More Info Required",COUNTIFS('[5]2016 Outage History'!$R:$R,BT118,'[5]2016 Outage History'!$I:$I,$C118)/$Q118,"")</f>
        <v/>
      </c>
      <c r="BV118" s="26" t="str">
        <f t="shared" si="70"/>
        <v/>
      </c>
      <c r="BW118" s="8" t="str">
        <f>IF($P118="More Info Required",COUNTIFS('[5]2016 Outage History'!$R:$R,BV118,'[5]2016 Outage History'!$I:$I,$C118)/$Q118,"")</f>
        <v/>
      </c>
      <c r="BX118" s="26" t="str">
        <f t="shared" si="71"/>
        <v/>
      </c>
      <c r="BY118" s="8" t="str">
        <f>IF($P118="More Info Required",COUNTIFS('[5]2016 Outage History'!$R:$R,BX118,'[5]2016 Outage History'!$I:$I,$C118)/$Q118,"")</f>
        <v/>
      </c>
      <c r="BZ118" s="26" t="str">
        <f t="shared" si="72"/>
        <v/>
      </c>
      <c r="CA118" s="8" t="str">
        <f>IF($P118="More Info Required",COUNTIFS('[5]2016 Outage History'!$R:$R,BZ118,'[5]2016 Outage History'!$I:$I,$C118)/$Q118,"")</f>
        <v/>
      </c>
      <c r="CB118" s="26" t="str">
        <f t="shared" si="73"/>
        <v/>
      </c>
      <c r="CC118" s="8" t="str">
        <f>IF($P118="More Info Required",COUNTIFS('[5]2016 Outage History'!$R:$R,CB118,'[5]2016 Outage History'!$I:$I,$C118)/$Q118,"")</f>
        <v/>
      </c>
      <c r="CD118" s="26" t="str">
        <f t="shared" si="74"/>
        <v/>
      </c>
      <c r="CE118" s="8" t="str">
        <f>IF($P118="More Info Required",COUNTIFS('[5]2016 Outage History'!$R:$R,CD118,'[5]2016 Outage History'!$I:$I,$C118)/$Q118,"")</f>
        <v/>
      </c>
      <c r="CF118" s="26" t="str">
        <f t="shared" si="75"/>
        <v/>
      </c>
      <c r="CG118" s="8" t="str">
        <f>IF($P118="More Info Required",COUNTIFS('[5]2016 Outage History'!$R:$R,CF118,'[5]2016 Outage History'!$I:$I,$C118)/$Q118,"")</f>
        <v/>
      </c>
      <c r="CH118" s="26" t="str">
        <f t="shared" si="76"/>
        <v/>
      </c>
      <c r="CI118" s="8" t="str">
        <f>IF($P118="More Info Required",COUNTIFS('[5]2016 Outage History'!$R:$R,CH118,'[5]2016 Outage History'!$I:$I,$C118)/$Q118,"")</f>
        <v/>
      </c>
      <c r="CJ118" s="26" t="str">
        <f t="shared" si="77"/>
        <v/>
      </c>
      <c r="CK118" s="8" t="str">
        <f>IF($P118="More Info Required",COUNTIFS('[5]2016 Outage History'!$R:$R,CJ118,'[5]2016 Outage History'!$I:$I,$C118)/$Q118,"")</f>
        <v/>
      </c>
    </row>
    <row r="119" spans="1:89" ht="15" x14ac:dyDescent="0.25">
      <c r="A119" s="17" t="s">
        <v>138</v>
      </c>
      <c r="B119" s="21">
        <v>6103</v>
      </c>
      <c r="C119" s="14" t="s">
        <v>460</v>
      </c>
      <c r="D119" s="17" t="s">
        <v>413</v>
      </c>
      <c r="E119" s="21">
        <v>61</v>
      </c>
      <c r="F119" s="22">
        <f>'[5]2016 Circuit Detail'!H78</f>
        <v>523.92622900000003</v>
      </c>
      <c r="G119" s="21"/>
      <c r="H119" s="21">
        <f>('[5]2011 Indices'!H110+'[5]2012 Indices'!H110+'[5]2013 Indices'!H110+'[5]2014 Circuit detail'!AS78+'[5]2015 Circuit Detail'!AS78)/5</f>
        <v>0.59504365518820668</v>
      </c>
      <c r="I119" s="10">
        <f>'[5]2016 Circuit Detail'!AS78</f>
        <v>1.6223658082977901</v>
      </c>
      <c r="J119" s="17" t="str">
        <f t="shared" si="39"/>
        <v>PSC</v>
      </c>
      <c r="K119" s="17">
        <v>52.228000000000002</v>
      </c>
      <c r="L119" s="23">
        <v>2016</v>
      </c>
      <c r="M119" s="21">
        <f>('[5]2011 Indices'!I110+'[5]2012 Indices'!I110+'[5]2013 Indices'!I110+'[5]2014 Circuit detail'!AQ78+'[5]2015 Circuit Detail'!AQ78)/5</f>
        <v>76.703851236861425</v>
      </c>
      <c r="N119" s="24">
        <f>'[5]2016 Circuit Detail'!AQ78</f>
        <v>147.30127200000001</v>
      </c>
      <c r="O119" s="17" t="str">
        <f t="shared" si="40"/>
        <v>PSC</v>
      </c>
      <c r="P119" s="8" t="str">
        <f t="shared" si="41"/>
        <v>More Info Required</v>
      </c>
      <c r="Q119" s="25">
        <f>'[5]2016 Circuit Detail'!AJ78</f>
        <v>16</v>
      </c>
      <c r="R119" s="26" t="str">
        <f t="shared" si="42"/>
        <v>000 Power Supply</v>
      </c>
      <c r="S119" s="8" t="e">
        <f>IF($P119="More Info Required",COUNTIFS('[5]2016 Outage History'!$R:$R,R119,'[5]2016 Outage History'!$I:$I,$C119)/$Q119,"")</f>
        <v>#VALUE!</v>
      </c>
      <c r="T119" s="26" t="str">
        <f t="shared" si="43"/>
        <v>100 Construction</v>
      </c>
      <c r="U119" s="8" t="e">
        <f>IF($P119="More Info Required",COUNTIFS('[5]2016 Outage History'!$R:$R,T119,'[5]2016 Outage History'!$I:$I,$C119)/$Q119,"")</f>
        <v>#VALUE!</v>
      </c>
      <c r="V119" s="26" t="str">
        <f t="shared" si="44"/>
        <v>110 Maintenance</v>
      </c>
      <c r="W119" s="8" t="e">
        <f>IF($P119="More Info Required",COUNTIFS('[5]2016 Outage History'!$R:$R,V119,'[5]2016 Outage History'!$I:$I,$C119)/$Q119,"")</f>
        <v>#VALUE!</v>
      </c>
      <c r="X119" s="26" t="str">
        <f t="shared" si="45"/>
        <v>190 Other Planned</v>
      </c>
      <c r="Y119" s="8" t="e">
        <f>IF($P119="More Info Required",COUNTIFS('[5]2016 Outage History'!$R:$R,X119,'[5]2016 Outage History'!$I:$I,$C119)/$Q119,"")</f>
        <v>#VALUE!</v>
      </c>
      <c r="Z119" s="26" t="str">
        <f t="shared" si="46"/>
        <v>300 Material or equipment fault/failure</v>
      </c>
      <c r="AA119" s="8" t="e">
        <f>IF($P119="More Info Required",COUNTIFS('[5]2016 Outage History'!$R:$R,Z119,'[5]2016 Outage History'!$I:$I,$C119)/$Q119,"")</f>
        <v>#VALUE!</v>
      </c>
      <c r="AB119" s="26" t="str">
        <f t="shared" si="47"/>
        <v>310 Installation Fault</v>
      </c>
      <c r="AC119" s="8" t="e">
        <f>IF($P119="More Info Required",COUNTIFS('[5]2016 Outage History'!$R:$R,AB119,'[5]2016 Outage History'!$I:$I,$C119)/$Q119,"")</f>
        <v>#VALUE!</v>
      </c>
      <c r="AD119" s="26" t="str">
        <f t="shared" si="48"/>
        <v>320 Conductor Sag or inadequate clearance</v>
      </c>
      <c r="AE119" s="8" t="e">
        <f>IF($P119="More Info Required",COUNTIFS('[5]2016 Outage History'!$R:$R,AD119,'[5]2016 Outage History'!$I:$I,$C119)/$Q119,"")</f>
        <v>#VALUE!</v>
      </c>
      <c r="AF119" s="26" t="str">
        <f t="shared" si="49"/>
        <v>340 Overload</v>
      </c>
      <c r="AG119" s="8" t="e">
        <f>IF($P119="More Info Required",COUNTIFS('[5]2016 Outage History'!$R:$R,AF119,'[5]2016 Outage History'!$I:$I,$C119)/$Q119,"")</f>
        <v>#VALUE!</v>
      </c>
      <c r="AH119" s="26" t="str">
        <f t="shared" si="50"/>
        <v>350 Miscoordination of protection devices</v>
      </c>
      <c r="AI119" s="8" t="e">
        <f>IF($P119="More Info Required",COUNTIFS('[5]2016 Outage History'!$R:$R,AH119,'[5]2016 Outage History'!$I:$I,$C119)/$Q119,"")</f>
        <v>#VALUE!</v>
      </c>
      <c r="AJ119" s="26" t="str">
        <f t="shared" si="51"/>
        <v>360 Other Equipment installation/design</v>
      </c>
      <c r="AK119" s="8" t="e">
        <f>IF($P119="More Info Required",COUNTIFS('[5]2016 Outage History'!$R:$R,AJ119,'[5]2016 Outage History'!$I:$I,$C119)/$Q119,"")</f>
        <v>#VALUE!</v>
      </c>
      <c r="AL119" s="26" t="str">
        <f t="shared" si="52"/>
        <v>400 Decay/Age of Material/Equipment</v>
      </c>
      <c r="AM119" s="8" t="e">
        <f>IF($P119="More Info Required",COUNTIFS('[5]2016 Outage History'!$R:$R,AL119,'[5]2016 Outage History'!$I:$I,$C119)/$Q119,"")</f>
        <v>#VALUE!</v>
      </c>
      <c r="AN119" s="26" t="str">
        <f t="shared" si="53"/>
        <v>420 Tree Growth</v>
      </c>
      <c r="AO119" s="8" t="e">
        <f>IF($P119="More Info Required",COUNTIFS('[5]2016 Outage History'!$R:$R,AN119,'[5]2016 Outage History'!$I:$I,$C119)/$Q119,"")</f>
        <v>#VALUE!</v>
      </c>
      <c r="AP119" s="26" t="str">
        <f t="shared" si="54"/>
        <v>430 Tree failure from overhang or dead tree without Ice/snow</v>
      </c>
      <c r="AQ119" s="8" t="e">
        <f>IF($P119="More Info Required",COUNTIFS('[5]2016 Outage History'!$R:$R,AP119,'[5]2016 Outage History'!$I:$I,$C119)/$Q119,"")</f>
        <v>#VALUE!</v>
      </c>
      <c r="AR119" s="26" t="str">
        <f t="shared" si="55"/>
        <v>440 Trees with Ice/snow</v>
      </c>
      <c r="AS119" s="8" t="e">
        <f>IF($P119="More Info Required",COUNTIFS('[5]2016 Outage History'!$R:$R,AR119,'[5]2016 Outage History'!$I:$I,$C119)/$Q119,"")</f>
        <v>#VALUE!</v>
      </c>
      <c r="AT119" s="26" t="str">
        <f t="shared" si="56"/>
        <v>470 Borrower Crew Cuts Tree</v>
      </c>
      <c r="AU119" s="8" t="e">
        <f>IF($P119="More Info Required",COUNTIFS('[5]2016 Outage History'!$R:$R,AT119,'[5]2016 Outage History'!$I:$I,$C119)/$Q119,"")</f>
        <v>#VALUE!</v>
      </c>
      <c r="AV119" s="26" t="str">
        <f t="shared" si="57"/>
        <v>490 Maintenance, Other</v>
      </c>
      <c r="AW119" s="8" t="e">
        <f>IF($P119="More Info Required",COUNTIFS('[5]2016 Outage History'!$R:$R,AV119,'[5]2016 Outage History'!$I:$I,$C119)/$Q119,"")</f>
        <v>#VALUE!</v>
      </c>
      <c r="AX119" s="26" t="str">
        <f t="shared" si="58"/>
        <v>500 Lightning</v>
      </c>
      <c r="AY119" s="8" t="e">
        <f>IF($P119="More Info Required",COUNTIFS('[5]2016 Outage History'!$R:$R,AX119,'[5]2016 Outage History'!$I:$I,$C119)/$Q119,"")</f>
        <v>#VALUE!</v>
      </c>
      <c r="AZ119" s="26" t="str">
        <f t="shared" si="59"/>
        <v>510 Wind, Not Trees</v>
      </c>
      <c r="BA119" s="8" t="e">
        <f>IF($P119="More Info Required",COUNTIFS('[5]2016 Outage History'!$R:$R,AZ119,'[5]2016 Outage History'!$I:$I,$C119)/$Q119,"")</f>
        <v>#VALUE!</v>
      </c>
      <c r="BB119" s="26" t="str">
        <f t="shared" si="60"/>
        <v>520 Ice, Sleet, Frost, not Trees</v>
      </c>
      <c r="BC119" s="8" t="e">
        <f>IF($P119="More Info Required",COUNTIFS('[5]2016 Outage History'!$R:$R,BB119,'[5]2016 Outage History'!$I:$I,$C119)/$Q119,"")</f>
        <v>#VALUE!</v>
      </c>
      <c r="BD119" s="26" t="str">
        <f t="shared" si="61"/>
        <v>530 Flood</v>
      </c>
      <c r="BE119" s="8" t="e">
        <f>IF($P119="More Info Required",COUNTIFS('[5]2016 Outage History'!$R:$R,BD119,'[5]2016 Outage History'!$I:$I,$C119)/$Q119,"")</f>
        <v>#VALUE!</v>
      </c>
      <c r="BF119" s="26" t="str">
        <f t="shared" si="62"/>
        <v>540 Storm</v>
      </c>
      <c r="BG119" s="8" t="e">
        <f>IF($P119="More Info Required",COUNTIFS('[5]2016 Outage History'!$R:$R,BF119,'[5]2016 Outage History'!$I:$I,$C119)/$Q119,"")</f>
        <v>#VALUE!</v>
      </c>
      <c r="BH119" s="26" t="str">
        <f t="shared" si="63"/>
        <v>590 Weather, Other</v>
      </c>
      <c r="BI119" s="8" t="e">
        <f>IF($P119="More Info Required",COUNTIFS('[5]2016 Outage History'!$R:$R,BH119,'[5]2016 Outage History'!$I:$I,$C119)/$Q119,"")</f>
        <v>#VALUE!</v>
      </c>
      <c r="BJ119" s="26" t="str">
        <f t="shared" si="64"/>
        <v>600 Animal/bird</v>
      </c>
      <c r="BK119" s="8" t="e">
        <f>IF($P119="More Info Required",COUNTIFS('[5]2016 Outage History'!$R:$R,BJ119,'[5]2016 Outage History'!$I:$I,$C119)/$Q119,"")</f>
        <v>#VALUE!</v>
      </c>
      <c r="BL119" s="26" t="str">
        <f t="shared" si="65"/>
        <v>630 Squirrel</v>
      </c>
      <c r="BM119" s="8" t="e">
        <f>IF($P119="More Info Required",COUNTIFS('[5]2016 Outage History'!$R:$R,BL119,'[5]2016 Outage History'!$I:$I,$C119)/$Q119,"")</f>
        <v>#VALUE!</v>
      </c>
      <c r="BN119" s="26" t="str">
        <f t="shared" si="66"/>
        <v>690 Animal, Other</v>
      </c>
      <c r="BO119" s="8" t="e">
        <f>IF($P119="More Info Required",COUNTIFS('[5]2016 Outage History'!$R:$R,BN119,'[5]2016 Outage History'!$I:$I,$C119)/$Q119,"")</f>
        <v>#VALUE!</v>
      </c>
      <c r="BP119" s="26" t="str">
        <f t="shared" si="67"/>
        <v>700 Customer-Caused</v>
      </c>
      <c r="BQ119" s="8" t="e">
        <f>IF($P119="More Info Required",COUNTIFS('[5]2016 Outage History'!$R:$R,BP119,'[5]2016 Outage History'!$I:$I,$C119)/$Q119,"")</f>
        <v>#VALUE!</v>
      </c>
      <c r="BR119" s="26" t="str">
        <f t="shared" si="68"/>
        <v>710 Motor Vehicle</v>
      </c>
      <c r="BS119" s="8" t="e">
        <f>IF($P119="More Info Required",COUNTIFS('[5]2016 Outage History'!$R:$R,BR119,'[5]2016 Outage History'!$I:$I,$C119)/$Q119,"")</f>
        <v>#VALUE!</v>
      </c>
      <c r="BT119" s="26" t="str">
        <f t="shared" si="69"/>
        <v>715 Farming Equipment</v>
      </c>
      <c r="BU119" s="8" t="e">
        <f>IF($P119="More Info Required",COUNTIFS('[5]2016 Outage History'!$R:$R,BT119,'[5]2016 Outage History'!$I:$I,$C119)/$Q119,"")</f>
        <v>#VALUE!</v>
      </c>
      <c r="BV119" s="26" t="str">
        <f t="shared" si="70"/>
        <v>720 Aircraft</v>
      </c>
      <c r="BW119" s="8" t="e">
        <f>IF($P119="More Info Required",COUNTIFS('[5]2016 Outage History'!$R:$R,BV119,'[5]2016 Outage History'!$I:$I,$C119)/$Q119,"")</f>
        <v>#VALUE!</v>
      </c>
      <c r="BX119" s="26" t="str">
        <f t="shared" si="71"/>
        <v>730 Fire</v>
      </c>
      <c r="BY119" s="8" t="e">
        <f>IF($P119="More Info Required",COUNTIFS('[5]2016 Outage History'!$R:$R,BX119,'[5]2016 Outage History'!$I:$I,$C119)/$Q119,"")</f>
        <v>#VALUE!</v>
      </c>
      <c r="BZ119" s="26" t="str">
        <f t="shared" si="72"/>
        <v>740 Public Cuts Tree</v>
      </c>
      <c r="CA119" s="8" t="e">
        <f>IF($P119="More Info Required",COUNTIFS('[5]2016 Outage History'!$R:$R,BZ119,'[5]2016 Outage History'!$I:$I,$C119)/$Q119,"")</f>
        <v>#VALUE!</v>
      </c>
      <c r="CB119" s="26" t="str">
        <f t="shared" si="73"/>
        <v>750 Vandalism</v>
      </c>
      <c r="CC119" s="8" t="e">
        <f>IF($P119="More Info Required",COUNTIFS('[5]2016 Outage History'!$R:$R,CB119,'[5]2016 Outage History'!$I:$I,$C119)/$Q119,"")</f>
        <v>#VALUE!</v>
      </c>
      <c r="CD119" s="26" t="str">
        <f t="shared" si="74"/>
        <v>760 Switching Error or Caused by Construction or Maintenance</v>
      </c>
      <c r="CE119" s="8" t="e">
        <f>IF($P119="More Info Required",COUNTIFS('[5]2016 Outage History'!$R:$R,CD119,'[5]2016 Outage History'!$I:$I,$C119)/$Q119,"")</f>
        <v>#VALUE!</v>
      </c>
      <c r="CF119" s="26" t="str">
        <f t="shared" si="75"/>
        <v>790 Public, Other</v>
      </c>
      <c r="CG119" s="8" t="e">
        <f>IF($P119="More Info Required",COUNTIFS('[5]2016 Outage History'!$R:$R,CF119,'[5]2016 Outage History'!$I:$I,$C119)/$Q119,"")</f>
        <v>#VALUE!</v>
      </c>
      <c r="CH119" s="26" t="str">
        <f t="shared" si="76"/>
        <v>800 Other</v>
      </c>
      <c r="CI119" s="8" t="e">
        <f>IF($P119="More Info Required",COUNTIFS('[5]2016 Outage History'!$R:$R,CH119,'[5]2016 Outage History'!$I:$I,$C119)/$Q119,"")</f>
        <v>#VALUE!</v>
      </c>
      <c r="CJ119" s="26" t="str">
        <f t="shared" si="77"/>
        <v>999 Cause Unknown</v>
      </c>
      <c r="CK119" s="8" t="e">
        <f>IF($P119="More Info Required",COUNTIFS('[5]2016 Outage History'!$R:$R,CJ119,'[5]2016 Outage History'!$I:$I,$C119)/$Q119,"")</f>
        <v>#VALUE!</v>
      </c>
    </row>
    <row r="120" spans="1:89" ht="15" x14ac:dyDescent="0.25">
      <c r="A120" s="17" t="s">
        <v>142</v>
      </c>
      <c r="B120" s="21">
        <v>6104</v>
      </c>
      <c r="C120" s="14" t="s">
        <v>461</v>
      </c>
      <c r="D120" s="17" t="s">
        <v>413</v>
      </c>
      <c r="E120" s="21">
        <v>61</v>
      </c>
      <c r="F120" s="22">
        <f>'[5]2016 Circuit Detail'!H79</f>
        <v>355.59016300000002</v>
      </c>
      <c r="G120" s="21"/>
      <c r="H120" s="21">
        <f>('[5]2011 Indices'!H111+'[5]2012 Indices'!H111+'[5]2013 Indices'!H111+'[5]2014 Circuit detail'!AS79+'[5]2015 Circuit Detail'!AS79)/5</f>
        <v>1.7992317145832808</v>
      </c>
      <c r="I120" s="10">
        <f>'[5]2016 Circuit Detail'!AS79</f>
        <v>1.0517726273547101</v>
      </c>
      <c r="J120" s="17" t="str">
        <f t="shared" si="39"/>
        <v>OK</v>
      </c>
      <c r="K120" s="17">
        <v>46.749000000000002</v>
      </c>
      <c r="L120" s="23">
        <v>2016</v>
      </c>
      <c r="M120" s="21">
        <f>('[5]2011 Indices'!I111+'[5]2012 Indices'!I111+'[5]2013 Indices'!I111+'[5]2014 Circuit detail'!AQ79+'[5]2015 Circuit Detail'!AQ79)/5</f>
        <v>199.03047121553271</v>
      </c>
      <c r="N120" s="24">
        <f>'[5]2016 Circuit Detail'!AQ79</f>
        <v>187.62048799999999</v>
      </c>
      <c r="O120" s="17" t="str">
        <f t="shared" si="40"/>
        <v>OK</v>
      </c>
      <c r="P120" s="8" t="str">
        <f t="shared" si="41"/>
        <v>Good</v>
      </c>
      <c r="Q120" s="25">
        <f>'[5]2016 Circuit Detail'!AJ79</f>
        <v>5</v>
      </c>
      <c r="R120" s="26" t="str">
        <f t="shared" si="42"/>
        <v/>
      </c>
      <c r="S120" s="8" t="str">
        <f>IF($P120="More Info Required",COUNTIFS('[5]2016 Outage History'!$R:$R,R120,'[5]2016 Outage History'!$I:$I,$C120)/$Q120,"")</f>
        <v/>
      </c>
      <c r="T120" s="26" t="str">
        <f t="shared" si="43"/>
        <v/>
      </c>
      <c r="U120" s="8" t="str">
        <f>IF($P120="More Info Required",COUNTIFS('[5]2016 Outage History'!$R:$R,T120,'[5]2016 Outage History'!$I:$I,$C120)/$Q120,"")</f>
        <v/>
      </c>
      <c r="V120" s="26" t="str">
        <f t="shared" si="44"/>
        <v/>
      </c>
      <c r="W120" s="8" t="str">
        <f>IF($P120="More Info Required",COUNTIFS('[5]2016 Outage History'!$R:$R,V120,'[5]2016 Outage History'!$I:$I,$C120)/$Q120,"")</f>
        <v/>
      </c>
      <c r="X120" s="26" t="str">
        <f t="shared" si="45"/>
        <v/>
      </c>
      <c r="Y120" s="8" t="str">
        <f>IF($P120="More Info Required",COUNTIFS('[5]2016 Outage History'!$R:$R,X120,'[5]2016 Outage History'!$I:$I,$C120)/$Q120,"")</f>
        <v/>
      </c>
      <c r="Z120" s="26" t="str">
        <f t="shared" si="46"/>
        <v/>
      </c>
      <c r="AA120" s="8" t="str">
        <f>IF($P120="More Info Required",COUNTIFS('[5]2016 Outage History'!$R:$R,Z120,'[5]2016 Outage History'!$I:$I,$C120)/$Q120,"")</f>
        <v/>
      </c>
      <c r="AB120" s="26" t="str">
        <f t="shared" si="47"/>
        <v/>
      </c>
      <c r="AC120" s="8" t="str">
        <f>IF($P120="More Info Required",COUNTIFS('[5]2016 Outage History'!$R:$R,AB120,'[5]2016 Outage History'!$I:$I,$C120)/$Q120,"")</f>
        <v/>
      </c>
      <c r="AD120" s="26" t="str">
        <f t="shared" si="48"/>
        <v/>
      </c>
      <c r="AE120" s="8" t="str">
        <f>IF($P120="More Info Required",COUNTIFS('[5]2016 Outage History'!$R:$R,AD120,'[5]2016 Outage History'!$I:$I,$C120)/$Q120,"")</f>
        <v/>
      </c>
      <c r="AF120" s="26" t="str">
        <f t="shared" si="49"/>
        <v/>
      </c>
      <c r="AG120" s="8" t="str">
        <f>IF($P120="More Info Required",COUNTIFS('[5]2016 Outage History'!$R:$R,AF120,'[5]2016 Outage History'!$I:$I,$C120)/$Q120,"")</f>
        <v/>
      </c>
      <c r="AH120" s="26" t="str">
        <f t="shared" si="50"/>
        <v/>
      </c>
      <c r="AI120" s="8" t="str">
        <f>IF($P120="More Info Required",COUNTIFS('[5]2016 Outage History'!$R:$R,AH120,'[5]2016 Outage History'!$I:$I,$C120)/$Q120,"")</f>
        <v/>
      </c>
      <c r="AJ120" s="26" t="str">
        <f t="shared" si="51"/>
        <v/>
      </c>
      <c r="AK120" s="8" t="str">
        <f>IF($P120="More Info Required",COUNTIFS('[5]2016 Outage History'!$R:$R,AJ120,'[5]2016 Outage History'!$I:$I,$C120)/$Q120,"")</f>
        <v/>
      </c>
      <c r="AL120" s="26" t="str">
        <f t="shared" si="52"/>
        <v/>
      </c>
      <c r="AM120" s="8" t="str">
        <f>IF($P120="More Info Required",COUNTIFS('[5]2016 Outage History'!$R:$R,AL120,'[5]2016 Outage History'!$I:$I,$C120)/$Q120,"")</f>
        <v/>
      </c>
      <c r="AN120" s="26" t="str">
        <f t="shared" si="53"/>
        <v/>
      </c>
      <c r="AO120" s="8" t="str">
        <f>IF($P120="More Info Required",COUNTIFS('[5]2016 Outage History'!$R:$R,AN120,'[5]2016 Outage History'!$I:$I,$C120)/$Q120,"")</f>
        <v/>
      </c>
      <c r="AP120" s="26" t="str">
        <f t="shared" si="54"/>
        <v/>
      </c>
      <c r="AQ120" s="8" t="str">
        <f>IF($P120="More Info Required",COUNTIFS('[5]2016 Outage History'!$R:$R,AP120,'[5]2016 Outage History'!$I:$I,$C120)/$Q120,"")</f>
        <v/>
      </c>
      <c r="AR120" s="26" t="str">
        <f t="shared" si="55"/>
        <v/>
      </c>
      <c r="AS120" s="8" t="str">
        <f>IF($P120="More Info Required",COUNTIFS('[5]2016 Outage History'!$R:$R,AR120,'[5]2016 Outage History'!$I:$I,$C120)/$Q120,"")</f>
        <v/>
      </c>
      <c r="AT120" s="26" t="str">
        <f t="shared" si="56"/>
        <v/>
      </c>
      <c r="AU120" s="8" t="str">
        <f>IF($P120="More Info Required",COUNTIFS('[5]2016 Outage History'!$R:$R,AT120,'[5]2016 Outage History'!$I:$I,$C120)/$Q120,"")</f>
        <v/>
      </c>
      <c r="AV120" s="26" t="str">
        <f t="shared" si="57"/>
        <v/>
      </c>
      <c r="AW120" s="8" t="str">
        <f>IF($P120="More Info Required",COUNTIFS('[5]2016 Outage History'!$R:$R,AV120,'[5]2016 Outage History'!$I:$I,$C120)/$Q120,"")</f>
        <v/>
      </c>
      <c r="AX120" s="26" t="str">
        <f t="shared" si="58"/>
        <v/>
      </c>
      <c r="AY120" s="8" t="str">
        <f>IF($P120="More Info Required",COUNTIFS('[5]2016 Outage History'!$R:$R,AX120,'[5]2016 Outage History'!$I:$I,$C120)/$Q120,"")</f>
        <v/>
      </c>
      <c r="AZ120" s="26" t="str">
        <f t="shared" si="59"/>
        <v/>
      </c>
      <c r="BA120" s="8" t="str">
        <f>IF($P120="More Info Required",COUNTIFS('[5]2016 Outage History'!$R:$R,AZ120,'[5]2016 Outage History'!$I:$I,$C120)/$Q120,"")</f>
        <v/>
      </c>
      <c r="BB120" s="26" t="str">
        <f t="shared" si="60"/>
        <v/>
      </c>
      <c r="BC120" s="8" t="str">
        <f>IF($P120="More Info Required",COUNTIFS('[5]2016 Outage History'!$R:$R,BB120,'[5]2016 Outage History'!$I:$I,$C120)/$Q120,"")</f>
        <v/>
      </c>
      <c r="BD120" s="26" t="str">
        <f t="shared" si="61"/>
        <v/>
      </c>
      <c r="BE120" s="8" t="str">
        <f>IF($P120="More Info Required",COUNTIFS('[5]2016 Outage History'!$R:$R,BD120,'[5]2016 Outage History'!$I:$I,$C120)/$Q120,"")</f>
        <v/>
      </c>
      <c r="BF120" s="26" t="str">
        <f t="shared" si="62"/>
        <v/>
      </c>
      <c r="BG120" s="8" t="str">
        <f>IF($P120="More Info Required",COUNTIFS('[5]2016 Outage History'!$R:$R,BF120,'[5]2016 Outage History'!$I:$I,$C120)/$Q120,"")</f>
        <v/>
      </c>
      <c r="BH120" s="26" t="str">
        <f t="shared" si="63"/>
        <v/>
      </c>
      <c r="BI120" s="8" t="str">
        <f>IF($P120="More Info Required",COUNTIFS('[5]2016 Outage History'!$R:$R,BH120,'[5]2016 Outage History'!$I:$I,$C120)/$Q120,"")</f>
        <v/>
      </c>
      <c r="BJ120" s="26" t="str">
        <f t="shared" si="64"/>
        <v/>
      </c>
      <c r="BK120" s="8" t="str">
        <f>IF($P120="More Info Required",COUNTIFS('[5]2016 Outage History'!$R:$R,BJ120,'[5]2016 Outage History'!$I:$I,$C120)/$Q120,"")</f>
        <v/>
      </c>
      <c r="BL120" s="26" t="str">
        <f t="shared" si="65"/>
        <v/>
      </c>
      <c r="BM120" s="8" t="str">
        <f>IF($P120="More Info Required",COUNTIFS('[5]2016 Outage History'!$R:$R,BL120,'[5]2016 Outage History'!$I:$I,$C120)/$Q120,"")</f>
        <v/>
      </c>
      <c r="BN120" s="26" t="str">
        <f t="shared" si="66"/>
        <v/>
      </c>
      <c r="BO120" s="8" t="str">
        <f>IF($P120="More Info Required",COUNTIFS('[5]2016 Outage History'!$R:$R,BN120,'[5]2016 Outage History'!$I:$I,$C120)/$Q120,"")</f>
        <v/>
      </c>
      <c r="BP120" s="26" t="str">
        <f t="shared" si="67"/>
        <v/>
      </c>
      <c r="BQ120" s="8" t="str">
        <f>IF($P120="More Info Required",COUNTIFS('[5]2016 Outage History'!$R:$R,BP120,'[5]2016 Outage History'!$I:$I,$C120)/$Q120,"")</f>
        <v/>
      </c>
      <c r="BR120" s="26" t="str">
        <f t="shared" si="68"/>
        <v/>
      </c>
      <c r="BS120" s="8" t="str">
        <f>IF($P120="More Info Required",COUNTIFS('[5]2016 Outage History'!$R:$R,BR120,'[5]2016 Outage History'!$I:$I,$C120)/$Q120,"")</f>
        <v/>
      </c>
      <c r="BT120" s="26" t="str">
        <f t="shared" si="69"/>
        <v/>
      </c>
      <c r="BU120" s="8" t="str">
        <f>IF($P120="More Info Required",COUNTIFS('[5]2016 Outage History'!$R:$R,BT120,'[5]2016 Outage History'!$I:$I,$C120)/$Q120,"")</f>
        <v/>
      </c>
      <c r="BV120" s="26" t="str">
        <f t="shared" si="70"/>
        <v/>
      </c>
      <c r="BW120" s="8" t="str">
        <f>IF($P120="More Info Required",COUNTIFS('[5]2016 Outage History'!$R:$R,BV120,'[5]2016 Outage History'!$I:$I,$C120)/$Q120,"")</f>
        <v/>
      </c>
      <c r="BX120" s="26" t="str">
        <f t="shared" si="71"/>
        <v/>
      </c>
      <c r="BY120" s="8" t="str">
        <f>IF($P120="More Info Required",COUNTIFS('[5]2016 Outage History'!$R:$R,BX120,'[5]2016 Outage History'!$I:$I,$C120)/$Q120,"")</f>
        <v/>
      </c>
      <c r="BZ120" s="26" t="str">
        <f t="shared" si="72"/>
        <v/>
      </c>
      <c r="CA120" s="8" t="str">
        <f>IF($P120="More Info Required",COUNTIFS('[5]2016 Outage History'!$R:$R,BZ120,'[5]2016 Outage History'!$I:$I,$C120)/$Q120,"")</f>
        <v/>
      </c>
      <c r="CB120" s="26" t="str">
        <f t="shared" si="73"/>
        <v/>
      </c>
      <c r="CC120" s="8" t="str">
        <f>IF($P120="More Info Required",COUNTIFS('[5]2016 Outage History'!$R:$R,CB120,'[5]2016 Outage History'!$I:$I,$C120)/$Q120,"")</f>
        <v/>
      </c>
      <c r="CD120" s="26" t="str">
        <f t="shared" si="74"/>
        <v/>
      </c>
      <c r="CE120" s="8" t="str">
        <f>IF($P120="More Info Required",COUNTIFS('[5]2016 Outage History'!$R:$R,CD120,'[5]2016 Outage History'!$I:$I,$C120)/$Q120,"")</f>
        <v/>
      </c>
      <c r="CF120" s="26" t="str">
        <f t="shared" si="75"/>
        <v/>
      </c>
      <c r="CG120" s="8" t="str">
        <f>IF($P120="More Info Required",COUNTIFS('[5]2016 Outage History'!$R:$R,CF120,'[5]2016 Outage History'!$I:$I,$C120)/$Q120,"")</f>
        <v/>
      </c>
      <c r="CH120" s="26" t="str">
        <f t="shared" si="76"/>
        <v/>
      </c>
      <c r="CI120" s="8" t="str">
        <f>IF($P120="More Info Required",COUNTIFS('[5]2016 Outage History'!$R:$R,CH120,'[5]2016 Outage History'!$I:$I,$C120)/$Q120,"")</f>
        <v/>
      </c>
      <c r="CJ120" s="26" t="str">
        <f t="shared" si="77"/>
        <v/>
      </c>
      <c r="CK120" s="8" t="str">
        <f>IF($P120="More Info Required",COUNTIFS('[5]2016 Outage History'!$R:$R,CJ120,'[5]2016 Outage History'!$I:$I,$C120)/$Q120,"")</f>
        <v/>
      </c>
    </row>
    <row r="121" spans="1:89" ht="15" x14ac:dyDescent="0.25">
      <c r="A121" s="17" t="s">
        <v>89</v>
      </c>
      <c r="B121" s="21">
        <v>6601</v>
      </c>
      <c r="C121" s="14" t="s">
        <v>494</v>
      </c>
      <c r="D121" s="17" t="s">
        <v>89</v>
      </c>
      <c r="E121" s="21">
        <v>66</v>
      </c>
      <c r="F121" s="22">
        <f>'[5]2016 Circuit Detail'!H80</f>
        <v>466.45081900000002</v>
      </c>
      <c r="G121" s="21"/>
      <c r="H121" s="21">
        <f>('[5]2011 Indices'!H112+'[5]2012 Indices'!H112+'[5]2013 Indices'!H112+'[5]2014 Circuit detail'!AS80+'[5]2015 Circuit Detail'!AS80)/5</f>
        <v>1.1467863528428024</v>
      </c>
      <c r="I121" s="10">
        <f>'[5]2016 Circuit Detail'!AS80</f>
        <v>6.4315462162367901E-2</v>
      </c>
      <c r="J121" s="17" t="str">
        <f t="shared" si="39"/>
        <v>OK</v>
      </c>
      <c r="K121" s="17">
        <v>28.797999999999998</v>
      </c>
      <c r="L121" s="23">
        <v>2014</v>
      </c>
      <c r="M121" s="21">
        <f>('[5]2011 Indices'!I112+'[5]2012 Indices'!I112+'[5]2013 Indices'!I112+'[5]2014 Circuit detail'!AQ80+'[5]2015 Circuit Detail'!AQ80)/5</f>
        <v>114.69167478711468</v>
      </c>
      <c r="N121" s="24">
        <f>'[5]2016 Circuit Detail'!AQ80</f>
        <v>6.8281580000000002</v>
      </c>
      <c r="O121" s="17" t="str">
        <f t="shared" si="40"/>
        <v>OK</v>
      </c>
      <c r="P121" s="8" t="str">
        <f t="shared" si="41"/>
        <v>Good</v>
      </c>
      <c r="Q121" s="25">
        <f>'[5]2016 Circuit Detail'!AJ80</f>
        <v>9</v>
      </c>
      <c r="R121" s="26" t="str">
        <f t="shared" si="42"/>
        <v/>
      </c>
      <c r="S121" s="8" t="str">
        <f>IF($P121="More Info Required",COUNTIFS('[5]2016 Outage History'!$R:$R,R121,'[5]2016 Outage History'!$I:$I,$C121)/$Q121,"")</f>
        <v/>
      </c>
      <c r="T121" s="26" t="str">
        <f t="shared" si="43"/>
        <v/>
      </c>
      <c r="U121" s="8" t="str">
        <f>IF($P121="More Info Required",COUNTIFS('[5]2016 Outage History'!$R:$R,T121,'[5]2016 Outage History'!$I:$I,$C121)/$Q121,"")</f>
        <v/>
      </c>
      <c r="V121" s="26" t="str">
        <f t="shared" si="44"/>
        <v/>
      </c>
      <c r="W121" s="8" t="str">
        <f>IF($P121="More Info Required",COUNTIFS('[5]2016 Outage History'!$R:$R,V121,'[5]2016 Outage History'!$I:$I,$C121)/$Q121,"")</f>
        <v/>
      </c>
      <c r="X121" s="26" t="str">
        <f t="shared" si="45"/>
        <v/>
      </c>
      <c r="Y121" s="8" t="str">
        <f>IF($P121="More Info Required",COUNTIFS('[5]2016 Outage History'!$R:$R,X121,'[5]2016 Outage History'!$I:$I,$C121)/$Q121,"")</f>
        <v/>
      </c>
      <c r="Z121" s="26" t="str">
        <f t="shared" si="46"/>
        <v/>
      </c>
      <c r="AA121" s="8" t="str">
        <f>IF($P121="More Info Required",COUNTIFS('[5]2016 Outage History'!$R:$R,Z121,'[5]2016 Outage History'!$I:$I,$C121)/$Q121,"")</f>
        <v/>
      </c>
      <c r="AB121" s="26" t="str">
        <f t="shared" si="47"/>
        <v/>
      </c>
      <c r="AC121" s="8" t="str">
        <f>IF($P121="More Info Required",COUNTIFS('[5]2016 Outage History'!$R:$R,AB121,'[5]2016 Outage History'!$I:$I,$C121)/$Q121,"")</f>
        <v/>
      </c>
      <c r="AD121" s="26" t="str">
        <f t="shared" si="48"/>
        <v/>
      </c>
      <c r="AE121" s="8" t="str">
        <f>IF($P121="More Info Required",COUNTIFS('[5]2016 Outage History'!$R:$R,AD121,'[5]2016 Outage History'!$I:$I,$C121)/$Q121,"")</f>
        <v/>
      </c>
      <c r="AF121" s="26" t="str">
        <f t="shared" si="49"/>
        <v/>
      </c>
      <c r="AG121" s="8" t="str">
        <f>IF($P121="More Info Required",COUNTIFS('[5]2016 Outage History'!$R:$R,AF121,'[5]2016 Outage History'!$I:$I,$C121)/$Q121,"")</f>
        <v/>
      </c>
      <c r="AH121" s="26" t="str">
        <f t="shared" si="50"/>
        <v/>
      </c>
      <c r="AI121" s="8" t="str">
        <f>IF($P121="More Info Required",COUNTIFS('[5]2016 Outage History'!$R:$R,AH121,'[5]2016 Outage History'!$I:$I,$C121)/$Q121,"")</f>
        <v/>
      </c>
      <c r="AJ121" s="26" t="str">
        <f t="shared" si="51"/>
        <v/>
      </c>
      <c r="AK121" s="8" t="str">
        <f>IF($P121="More Info Required",COUNTIFS('[5]2016 Outage History'!$R:$R,AJ121,'[5]2016 Outage History'!$I:$I,$C121)/$Q121,"")</f>
        <v/>
      </c>
      <c r="AL121" s="26" t="str">
        <f t="shared" si="52"/>
        <v/>
      </c>
      <c r="AM121" s="8" t="str">
        <f>IF($P121="More Info Required",COUNTIFS('[5]2016 Outage History'!$R:$R,AL121,'[5]2016 Outage History'!$I:$I,$C121)/$Q121,"")</f>
        <v/>
      </c>
      <c r="AN121" s="26" t="str">
        <f t="shared" si="53"/>
        <v/>
      </c>
      <c r="AO121" s="8" t="str">
        <f>IF($P121="More Info Required",COUNTIFS('[5]2016 Outage History'!$R:$R,AN121,'[5]2016 Outage History'!$I:$I,$C121)/$Q121,"")</f>
        <v/>
      </c>
      <c r="AP121" s="26" t="str">
        <f t="shared" si="54"/>
        <v/>
      </c>
      <c r="AQ121" s="8" t="str">
        <f>IF($P121="More Info Required",COUNTIFS('[5]2016 Outage History'!$R:$R,AP121,'[5]2016 Outage History'!$I:$I,$C121)/$Q121,"")</f>
        <v/>
      </c>
      <c r="AR121" s="26" t="str">
        <f t="shared" si="55"/>
        <v/>
      </c>
      <c r="AS121" s="8" t="str">
        <f>IF($P121="More Info Required",COUNTIFS('[5]2016 Outage History'!$R:$R,AR121,'[5]2016 Outage History'!$I:$I,$C121)/$Q121,"")</f>
        <v/>
      </c>
      <c r="AT121" s="26" t="str">
        <f t="shared" si="56"/>
        <v/>
      </c>
      <c r="AU121" s="8" t="str">
        <f>IF($P121="More Info Required",COUNTIFS('[5]2016 Outage History'!$R:$R,AT121,'[5]2016 Outage History'!$I:$I,$C121)/$Q121,"")</f>
        <v/>
      </c>
      <c r="AV121" s="26" t="str">
        <f t="shared" si="57"/>
        <v/>
      </c>
      <c r="AW121" s="8" t="str">
        <f>IF($P121="More Info Required",COUNTIFS('[5]2016 Outage History'!$R:$R,AV121,'[5]2016 Outage History'!$I:$I,$C121)/$Q121,"")</f>
        <v/>
      </c>
      <c r="AX121" s="26" t="str">
        <f t="shared" si="58"/>
        <v/>
      </c>
      <c r="AY121" s="8" t="str">
        <f>IF($P121="More Info Required",COUNTIFS('[5]2016 Outage History'!$R:$R,AX121,'[5]2016 Outage History'!$I:$I,$C121)/$Q121,"")</f>
        <v/>
      </c>
      <c r="AZ121" s="26" t="str">
        <f t="shared" si="59"/>
        <v/>
      </c>
      <c r="BA121" s="8" t="str">
        <f>IF($P121="More Info Required",COUNTIFS('[5]2016 Outage History'!$R:$R,AZ121,'[5]2016 Outage History'!$I:$I,$C121)/$Q121,"")</f>
        <v/>
      </c>
      <c r="BB121" s="26" t="str">
        <f t="shared" si="60"/>
        <v/>
      </c>
      <c r="BC121" s="8" t="str">
        <f>IF($P121="More Info Required",COUNTIFS('[5]2016 Outage History'!$R:$R,BB121,'[5]2016 Outage History'!$I:$I,$C121)/$Q121,"")</f>
        <v/>
      </c>
      <c r="BD121" s="26" t="str">
        <f t="shared" si="61"/>
        <v/>
      </c>
      <c r="BE121" s="8" t="str">
        <f>IF($P121="More Info Required",COUNTIFS('[5]2016 Outage History'!$R:$R,BD121,'[5]2016 Outage History'!$I:$I,$C121)/$Q121,"")</f>
        <v/>
      </c>
      <c r="BF121" s="26" t="str">
        <f t="shared" si="62"/>
        <v/>
      </c>
      <c r="BG121" s="8" t="str">
        <f>IF($P121="More Info Required",COUNTIFS('[5]2016 Outage History'!$R:$R,BF121,'[5]2016 Outage History'!$I:$I,$C121)/$Q121,"")</f>
        <v/>
      </c>
      <c r="BH121" s="26" t="str">
        <f t="shared" si="63"/>
        <v/>
      </c>
      <c r="BI121" s="8" t="str">
        <f>IF($P121="More Info Required",COUNTIFS('[5]2016 Outage History'!$R:$R,BH121,'[5]2016 Outage History'!$I:$I,$C121)/$Q121,"")</f>
        <v/>
      </c>
      <c r="BJ121" s="26" t="str">
        <f t="shared" si="64"/>
        <v/>
      </c>
      <c r="BK121" s="8" t="str">
        <f>IF($P121="More Info Required",COUNTIFS('[5]2016 Outage History'!$R:$R,BJ121,'[5]2016 Outage History'!$I:$I,$C121)/$Q121,"")</f>
        <v/>
      </c>
      <c r="BL121" s="26" t="str">
        <f t="shared" si="65"/>
        <v/>
      </c>
      <c r="BM121" s="8" t="str">
        <f>IF($P121="More Info Required",COUNTIFS('[5]2016 Outage History'!$R:$R,BL121,'[5]2016 Outage History'!$I:$I,$C121)/$Q121,"")</f>
        <v/>
      </c>
      <c r="BN121" s="26" t="str">
        <f t="shared" si="66"/>
        <v/>
      </c>
      <c r="BO121" s="8" t="str">
        <f>IF($P121="More Info Required",COUNTIFS('[5]2016 Outage History'!$R:$R,BN121,'[5]2016 Outage History'!$I:$I,$C121)/$Q121,"")</f>
        <v/>
      </c>
      <c r="BP121" s="26" t="str">
        <f t="shared" si="67"/>
        <v/>
      </c>
      <c r="BQ121" s="8" t="str">
        <f>IF($P121="More Info Required",COUNTIFS('[5]2016 Outage History'!$R:$R,BP121,'[5]2016 Outage History'!$I:$I,$C121)/$Q121,"")</f>
        <v/>
      </c>
      <c r="BR121" s="26" t="str">
        <f t="shared" si="68"/>
        <v/>
      </c>
      <c r="BS121" s="8" t="str">
        <f>IF($P121="More Info Required",COUNTIFS('[5]2016 Outage History'!$R:$R,BR121,'[5]2016 Outage History'!$I:$I,$C121)/$Q121,"")</f>
        <v/>
      </c>
      <c r="BT121" s="26" t="str">
        <f t="shared" si="69"/>
        <v/>
      </c>
      <c r="BU121" s="8" t="str">
        <f>IF($P121="More Info Required",COUNTIFS('[5]2016 Outage History'!$R:$R,BT121,'[5]2016 Outage History'!$I:$I,$C121)/$Q121,"")</f>
        <v/>
      </c>
      <c r="BV121" s="26" t="str">
        <f t="shared" si="70"/>
        <v/>
      </c>
      <c r="BW121" s="8" t="str">
        <f>IF($P121="More Info Required",COUNTIFS('[5]2016 Outage History'!$R:$R,BV121,'[5]2016 Outage History'!$I:$I,$C121)/$Q121,"")</f>
        <v/>
      </c>
      <c r="BX121" s="26" t="str">
        <f t="shared" si="71"/>
        <v/>
      </c>
      <c r="BY121" s="8" t="str">
        <f>IF($P121="More Info Required",COUNTIFS('[5]2016 Outage History'!$R:$R,BX121,'[5]2016 Outage History'!$I:$I,$C121)/$Q121,"")</f>
        <v/>
      </c>
      <c r="BZ121" s="26" t="str">
        <f t="shared" si="72"/>
        <v/>
      </c>
      <c r="CA121" s="8" t="str">
        <f>IF($P121="More Info Required",COUNTIFS('[5]2016 Outage History'!$R:$R,BZ121,'[5]2016 Outage History'!$I:$I,$C121)/$Q121,"")</f>
        <v/>
      </c>
      <c r="CB121" s="26" t="str">
        <f t="shared" si="73"/>
        <v/>
      </c>
      <c r="CC121" s="8" t="str">
        <f>IF($P121="More Info Required",COUNTIFS('[5]2016 Outage History'!$R:$R,CB121,'[5]2016 Outage History'!$I:$I,$C121)/$Q121,"")</f>
        <v/>
      </c>
      <c r="CD121" s="26" t="str">
        <f t="shared" si="74"/>
        <v/>
      </c>
      <c r="CE121" s="8" t="str">
        <f>IF($P121="More Info Required",COUNTIFS('[5]2016 Outage History'!$R:$R,CD121,'[5]2016 Outage History'!$I:$I,$C121)/$Q121,"")</f>
        <v/>
      </c>
      <c r="CF121" s="26" t="str">
        <f t="shared" si="75"/>
        <v/>
      </c>
      <c r="CG121" s="8" t="str">
        <f>IF($P121="More Info Required",COUNTIFS('[5]2016 Outage History'!$R:$R,CF121,'[5]2016 Outage History'!$I:$I,$C121)/$Q121,"")</f>
        <v/>
      </c>
      <c r="CH121" s="26" t="str">
        <f t="shared" si="76"/>
        <v/>
      </c>
      <c r="CI121" s="8" t="str">
        <f>IF($P121="More Info Required",COUNTIFS('[5]2016 Outage History'!$R:$R,CH121,'[5]2016 Outage History'!$I:$I,$C121)/$Q121,"")</f>
        <v/>
      </c>
      <c r="CJ121" s="26" t="str">
        <f t="shared" si="77"/>
        <v/>
      </c>
      <c r="CK121" s="8" t="str">
        <f>IF($P121="More Info Required",COUNTIFS('[5]2016 Outage History'!$R:$R,CJ121,'[5]2016 Outage History'!$I:$I,$C121)/$Q121,"")</f>
        <v/>
      </c>
    </row>
    <row r="122" spans="1:89" ht="15" x14ac:dyDescent="0.25">
      <c r="A122" s="17" t="s">
        <v>205</v>
      </c>
      <c r="B122" s="21">
        <v>7401</v>
      </c>
      <c r="C122" s="14" t="s">
        <v>561</v>
      </c>
      <c r="D122" s="17" t="s">
        <v>416</v>
      </c>
      <c r="E122" s="21">
        <v>74</v>
      </c>
      <c r="F122" s="22">
        <f>'[5]2016 Circuit Detail'!H81</f>
        <v>541.55191200000002</v>
      </c>
      <c r="G122" s="21"/>
      <c r="H122" s="21">
        <f>('[5]2011 Indices'!H113+'[5]2012 Indices'!H113+'[5]2013 Indices'!H113+'[5]2014 Circuit detail'!AS81+'[5]2015 Circuit Detail'!AS81)/5</f>
        <v>0.86582023071280578</v>
      </c>
      <c r="I122" s="10">
        <f>'[5]2016 Circuit Detail'!AS81</f>
        <v>3.3237810819510098E-2</v>
      </c>
      <c r="J122" s="17" t="str">
        <f t="shared" si="39"/>
        <v>OK</v>
      </c>
      <c r="K122" s="17">
        <v>21.238</v>
      </c>
      <c r="L122" s="23">
        <v>2015</v>
      </c>
      <c r="M122" s="21">
        <f>('[5]2011 Indices'!I113+'[5]2012 Indices'!I113+'[5]2013 Indices'!I113+'[5]2014 Circuit detail'!AQ81+'[5]2015 Circuit Detail'!AQ81)/5</f>
        <v>43.102181219173644</v>
      </c>
      <c r="N122" s="24">
        <f>'[5]2016 Circuit Detail'!AQ81</f>
        <v>2.8344459999999998</v>
      </c>
      <c r="O122" s="17" t="str">
        <f t="shared" si="40"/>
        <v>OK</v>
      </c>
      <c r="P122" s="8" t="str">
        <f t="shared" si="41"/>
        <v>Good</v>
      </c>
      <c r="Q122" s="25">
        <f>'[5]2016 Circuit Detail'!AJ81</f>
        <v>5</v>
      </c>
      <c r="R122" s="26" t="str">
        <f t="shared" si="42"/>
        <v/>
      </c>
      <c r="S122" s="8" t="str">
        <f>IF($P122="More Info Required",COUNTIFS('[5]2016 Outage History'!$R:$R,R122,'[5]2016 Outage History'!$I:$I,$C122)/$Q122,"")</f>
        <v/>
      </c>
      <c r="T122" s="26" t="str">
        <f t="shared" si="43"/>
        <v/>
      </c>
      <c r="U122" s="8" t="str">
        <f>IF($P122="More Info Required",COUNTIFS('[5]2016 Outage History'!$R:$R,T122,'[5]2016 Outage History'!$I:$I,$C122)/$Q122,"")</f>
        <v/>
      </c>
      <c r="V122" s="26" t="str">
        <f t="shared" si="44"/>
        <v/>
      </c>
      <c r="W122" s="8" t="str">
        <f>IF($P122="More Info Required",COUNTIFS('[5]2016 Outage History'!$R:$R,V122,'[5]2016 Outage History'!$I:$I,$C122)/$Q122,"")</f>
        <v/>
      </c>
      <c r="X122" s="26" t="str">
        <f t="shared" si="45"/>
        <v/>
      </c>
      <c r="Y122" s="8" t="str">
        <f>IF($P122="More Info Required",COUNTIFS('[5]2016 Outage History'!$R:$R,X122,'[5]2016 Outage History'!$I:$I,$C122)/$Q122,"")</f>
        <v/>
      </c>
      <c r="Z122" s="26" t="str">
        <f t="shared" si="46"/>
        <v/>
      </c>
      <c r="AA122" s="8" t="str">
        <f>IF($P122="More Info Required",COUNTIFS('[5]2016 Outage History'!$R:$R,Z122,'[5]2016 Outage History'!$I:$I,$C122)/$Q122,"")</f>
        <v/>
      </c>
      <c r="AB122" s="26" t="str">
        <f t="shared" si="47"/>
        <v/>
      </c>
      <c r="AC122" s="8" t="str">
        <f>IF($P122="More Info Required",COUNTIFS('[5]2016 Outage History'!$R:$R,AB122,'[5]2016 Outage History'!$I:$I,$C122)/$Q122,"")</f>
        <v/>
      </c>
      <c r="AD122" s="26" t="str">
        <f t="shared" si="48"/>
        <v/>
      </c>
      <c r="AE122" s="8" t="str">
        <f>IF($P122="More Info Required",COUNTIFS('[5]2016 Outage History'!$R:$R,AD122,'[5]2016 Outage History'!$I:$I,$C122)/$Q122,"")</f>
        <v/>
      </c>
      <c r="AF122" s="26" t="str">
        <f t="shared" si="49"/>
        <v/>
      </c>
      <c r="AG122" s="8" t="str">
        <f>IF($P122="More Info Required",COUNTIFS('[5]2016 Outage History'!$R:$R,AF122,'[5]2016 Outage History'!$I:$I,$C122)/$Q122,"")</f>
        <v/>
      </c>
      <c r="AH122" s="26" t="str">
        <f t="shared" si="50"/>
        <v/>
      </c>
      <c r="AI122" s="8" t="str">
        <f>IF($P122="More Info Required",COUNTIFS('[5]2016 Outage History'!$R:$R,AH122,'[5]2016 Outage History'!$I:$I,$C122)/$Q122,"")</f>
        <v/>
      </c>
      <c r="AJ122" s="26" t="str">
        <f t="shared" si="51"/>
        <v/>
      </c>
      <c r="AK122" s="8" t="str">
        <f>IF($P122="More Info Required",COUNTIFS('[5]2016 Outage History'!$R:$R,AJ122,'[5]2016 Outage History'!$I:$I,$C122)/$Q122,"")</f>
        <v/>
      </c>
      <c r="AL122" s="26" t="str">
        <f t="shared" si="52"/>
        <v/>
      </c>
      <c r="AM122" s="8" t="str">
        <f>IF($P122="More Info Required",COUNTIFS('[5]2016 Outage History'!$R:$R,AL122,'[5]2016 Outage History'!$I:$I,$C122)/$Q122,"")</f>
        <v/>
      </c>
      <c r="AN122" s="26" t="str">
        <f t="shared" si="53"/>
        <v/>
      </c>
      <c r="AO122" s="8" t="str">
        <f>IF($P122="More Info Required",COUNTIFS('[5]2016 Outage History'!$R:$R,AN122,'[5]2016 Outage History'!$I:$I,$C122)/$Q122,"")</f>
        <v/>
      </c>
      <c r="AP122" s="26" t="str">
        <f t="shared" si="54"/>
        <v/>
      </c>
      <c r="AQ122" s="8" t="str">
        <f>IF($P122="More Info Required",COUNTIFS('[5]2016 Outage History'!$R:$R,AP122,'[5]2016 Outage History'!$I:$I,$C122)/$Q122,"")</f>
        <v/>
      </c>
      <c r="AR122" s="26" t="str">
        <f t="shared" si="55"/>
        <v/>
      </c>
      <c r="AS122" s="8" t="str">
        <f>IF($P122="More Info Required",COUNTIFS('[5]2016 Outage History'!$R:$R,AR122,'[5]2016 Outage History'!$I:$I,$C122)/$Q122,"")</f>
        <v/>
      </c>
      <c r="AT122" s="26" t="str">
        <f t="shared" si="56"/>
        <v/>
      </c>
      <c r="AU122" s="8" t="str">
        <f>IF($P122="More Info Required",COUNTIFS('[5]2016 Outage History'!$R:$R,AT122,'[5]2016 Outage History'!$I:$I,$C122)/$Q122,"")</f>
        <v/>
      </c>
      <c r="AV122" s="26" t="str">
        <f t="shared" si="57"/>
        <v/>
      </c>
      <c r="AW122" s="8" t="str">
        <f>IF($P122="More Info Required",COUNTIFS('[5]2016 Outage History'!$R:$R,AV122,'[5]2016 Outage History'!$I:$I,$C122)/$Q122,"")</f>
        <v/>
      </c>
      <c r="AX122" s="26" t="str">
        <f t="shared" si="58"/>
        <v/>
      </c>
      <c r="AY122" s="8" t="str">
        <f>IF($P122="More Info Required",COUNTIFS('[5]2016 Outage History'!$R:$R,AX122,'[5]2016 Outage History'!$I:$I,$C122)/$Q122,"")</f>
        <v/>
      </c>
      <c r="AZ122" s="26" t="str">
        <f t="shared" si="59"/>
        <v/>
      </c>
      <c r="BA122" s="8" t="str">
        <f>IF($P122="More Info Required",COUNTIFS('[5]2016 Outage History'!$R:$R,AZ122,'[5]2016 Outage History'!$I:$I,$C122)/$Q122,"")</f>
        <v/>
      </c>
      <c r="BB122" s="26" t="str">
        <f t="shared" si="60"/>
        <v/>
      </c>
      <c r="BC122" s="8" t="str">
        <f>IF($P122="More Info Required",COUNTIFS('[5]2016 Outage History'!$R:$R,BB122,'[5]2016 Outage History'!$I:$I,$C122)/$Q122,"")</f>
        <v/>
      </c>
      <c r="BD122" s="26" t="str">
        <f t="shared" si="61"/>
        <v/>
      </c>
      <c r="BE122" s="8" t="str">
        <f>IF($P122="More Info Required",COUNTIFS('[5]2016 Outage History'!$R:$R,BD122,'[5]2016 Outage History'!$I:$I,$C122)/$Q122,"")</f>
        <v/>
      </c>
      <c r="BF122" s="26" t="str">
        <f t="shared" si="62"/>
        <v/>
      </c>
      <c r="BG122" s="8" t="str">
        <f>IF($P122="More Info Required",COUNTIFS('[5]2016 Outage History'!$R:$R,BF122,'[5]2016 Outage History'!$I:$I,$C122)/$Q122,"")</f>
        <v/>
      </c>
      <c r="BH122" s="26" t="str">
        <f t="shared" si="63"/>
        <v/>
      </c>
      <c r="BI122" s="8" t="str">
        <f>IF($P122="More Info Required",COUNTIFS('[5]2016 Outage History'!$R:$R,BH122,'[5]2016 Outage History'!$I:$I,$C122)/$Q122,"")</f>
        <v/>
      </c>
      <c r="BJ122" s="26" t="str">
        <f t="shared" si="64"/>
        <v/>
      </c>
      <c r="BK122" s="8" t="str">
        <f>IF($P122="More Info Required",COUNTIFS('[5]2016 Outage History'!$R:$R,BJ122,'[5]2016 Outage History'!$I:$I,$C122)/$Q122,"")</f>
        <v/>
      </c>
      <c r="BL122" s="26" t="str">
        <f t="shared" si="65"/>
        <v/>
      </c>
      <c r="BM122" s="8" t="str">
        <f>IF($P122="More Info Required",COUNTIFS('[5]2016 Outage History'!$R:$R,BL122,'[5]2016 Outage History'!$I:$I,$C122)/$Q122,"")</f>
        <v/>
      </c>
      <c r="BN122" s="26" t="str">
        <f t="shared" si="66"/>
        <v/>
      </c>
      <c r="BO122" s="8" t="str">
        <f>IF($P122="More Info Required",COUNTIFS('[5]2016 Outage History'!$R:$R,BN122,'[5]2016 Outage History'!$I:$I,$C122)/$Q122,"")</f>
        <v/>
      </c>
      <c r="BP122" s="26" t="str">
        <f t="shared" si="67"/>
        <v/>
      </c>
      <c r="BQ122" s="8" t="str">
        <f>IF($P122="More Info Required",COUNTIFS('[5]2016 Outage History'!$R:$R,BP122,'[5]2016 Outage History'!$I:$I,$C122)/$Q122,"")</f>
        <v/>
      </c>
      <c r="BR122" s="26" t="str">
        <f t="shared" si="68"/>
        <v/>
      </c>
      <c r="BS122" s="8" t="str">
        <f>IF($P122="More Info Required",COUNTIFS('[5]2016 Outage History'!$R:$R,BR122,'[5]2016 Outage History'!$I:$I,$C122)/$Q122,"")</f>
        <v/>
      </c>
      <c r="BT122" s="26" t="str">
        <f t="shared" si="69"/>
        <v/>
      </c>
      <c r="BU122" s="8" t="str">
        <f>IF($P122="More Info Required",COUNTIFS('[5]2016 Outage History'!$R:$R,BT122,'[5]2016 Outage History'!$I:$I,$C122)/$Q122,"")</f>
        <v/>
      </c>
      <c r="BV122" s="26" t="str">
        <f t="shared" si="70"/>
        <v/>
      </c>
      <c r="BW122" s="8" t="str">
        <f>IF($P122="More Info Required",COUNTIFS('[5]2016 Outage History'!$R:$R,BV122,'[5]2016 Outage History'!$I:$I,$C122)/$Q122,"")</f>
        <v/>
      </c>
      <c r="BX122" s="26" t="str">
        <f t="shared" si="71"/>
        <v/>
      </c>
      <c r="BY122" s="8" t="str">
        <f>IF($P122="More Info Required",COUNTIFS('[5]2016 Outage History'!$R:$R,BX122,'[5]2016 Outage History'!$I:$I,$C122)/$Q122,"")</f>
        <v/>
      </c>
      <c r="BZ122" s="26" t="str">
        <f t="shared" si="72"/>
        <v/>
      </c>
      <c r="CA122" s="8" t="str">
        <f>IF($P122="More Info Required",COUNTIFS('[5]2016 Outage History'!$R:$R,BZ122,'[5]2016 Outage History'!$I:$I,$C122)/$Q122,"")</f>
        <v/>
      </c>
      <c r="CB122" s="26" t="str">
        <f t="shared" si="73"/>
        <v/>
      </c>
      <c r="CC122" s="8" t="str">
        <f>IF($P122="More Info Required",COUNTIFS('[5]2016 Outage History'!$R:$R,CB122,'[5]2016 Outage History'!$I:$I,$C122)/$Q122,"")</f>
        <v/>
      </c>
      <c r="CD122" s="26" t="str">
        <f t="shared" si="74"/>
        <v/>
      </c>
      <c r="CE122" s="8" t="str">
        <f>IF($P122="More Info Required",COUNTIFS('[5]2016 Outage History'!$R:$R,CD122,'[5]2016 Outage History'!$I:$I,$C122)/$Q122,"")</f>
        <v/>
      </c>
      <c r="CF122" s="26" t="str">
        <f t="shared" si="75"/>
        <v/>
      </c>
      <c r="CG122" s="8" t="str">
        <f>IF($P122="More Info Required",COUNTIFS('[5]2016 Outage History'!$R:$R,CF122,'[5]2016 Outage History'!$I:$I,$C122)/$Q122,"")</f>
        <v/>
      </c>
      <c r="CH122" s="26" t="str">
        <f t="shared" si="76"/>
        <v/>
      </c>
      <c r="CI122" s="8" t="str">
        <f>IF($P122="More Info Required",COUNTIFS('[5]2016 Outage History'!$R:$R,CH122,'[5]2016 Outage History'!$I:$I,$C122)/$Q122,"")</f>
        <v/>
      </c>
      <c r="CJ122" s="26" t="str">
        <f t="shared" si="77"/>
        <v/>
      </c>
      <c r="CK122" s="8" t="str">
        <f>IF($P122="More Info Required",COUNTIFS('[5]2016 Outage History'!$R:$R,CJ122,'[5]2016 Outage History'!$I:$I,$C122)/$Q122,"")</f>
        <v/>
      </c>
    </row>
    <row r="123" spans="1:89" ht="15" x14ac:dyDescent="0.25">
      <c r="A123" s="17" t="s">
        <v>207</v>
      </c>
      <c r="B123" s="21">
        <v>7402</v>
      </c>
      <c r="C123" s="14" t="s">
        <v>562</v>
      </c>
      <c r="D123" s="17" t="s">
        <v>416</v>
      </c>
      <c r="E123" s="21">
        <v>74</v>
      </c>
      <c r="F123" s="22">
        <f>'[5]2016 Circuit Detail'!H82</f>
        <v>450.254098</v>
      </c>
      <c r="G123" s="21"/>
      <c r="H123" s="21">
        <f>('[5]2011 Indices'!H114+'[5]2012 Indices'!H114+'[5]2013 Indices'!H114+'[5]2014 Circuit detail'!AS82+'[5]2015 Circuit Detail'!AS82)/5</f>
        <v>0.73248681297940732</v>
      </c>
      <c r="I123" s="10">
        <f>'[5]2016 Circuit Detail'!AS82</f>
        <v>2.0921519741503798</v>
      </c>
      <c r="J123" s="17" t="str">
        <f t="shared" si="39"/>
        <v>PSC</v>
      </c>
      <c r="K123" s="17">
        <v>35.822000000000003</v>
      </c>
      <c r="L123" s="23">
        <v>2015</v>
      </c>
      <c r="M123" s="21">
        <f>('[5]2011 Indices'!I114+'[5]2012 Indices'!I114+'[5]2013 Indices'!I114+'[5]2014 Circuit detail'!AQ82+'[5]2015 Circuit Detail'!AQ82)/5</f>
        <v>81.025029015700326</v>
      </c>
      <c r="N123" s="24">
        <f>'[5]2016 Circuit Detail'!AQ82</f>
        <v>170.788006</v>
      </c>
      <c r="O123" s="17" t="str">
        <f t="shared" si="40"/>
        <v>PSC</v>
      </c>
      <c r="P123" s="8" t="str">
        <f t="shared" si="41"/>
        <v>More Info Required</v>
      </c>
      <c r="Q123" s="25">
        <f>'[5]2016 Circuit Detail'!AJ82</f>
        <v>27</v>
      </c>
      <c r="R123" s="26" t="str">
        <f t="shared" si="42"/>
        <v>000 Power Supply</v>
      </c>
      <c r="S123" s="8" t="e">
        <f>IF($P123="More Info Required",COUNTIFS('[5]2016 Outage History'!$R:$R,R123,'[5]2016 Outage History'!$I:$I,$C123)/$Q123,"")</f>
        <v>#VALUE!</v>
      </c>
      <c r="T123" s="26" t="str">
        <f t="shared" si="43"/>
        <v>100 Construction</v>
      </c>
      <c r="U123" s="8" t="e">
        <f>IF($P123="More Info Required",COUNTIFS('[5]2016 Outage History'!$R:$R,T123,'[5]2016 Outage History'!$I:$I,$C123)/$Q123,"")</f>
        <v>#VALUE!</v>
      </c>
      <c r="V123" s="26" t="str">
        <f t="shared" si="44"/>
        <v>110 Maintenance</v>
      </c>
      <c r="W123" s="8" t="e">
        <f>IF($P123="More Info Required",COUNTIFS('[5]2016 Outage History'!$R:$R,V123,'[5]2016 Outage History'!$I:$I,$C123)/$Q123,"")</f>
        <v>#VALUE!</v>
      </c>
      <c r="X123" s="26" t="str">
        <f t="shared" si="45"/>
        <v>190 Other Planned</v>
      </c>
      <c r="Y123" s="8" t="e">
        <f>IF($P123="More Info Required",COUNTIFS('[5]2016 Outage History'!$R:$R,X123,'[5]2016 Outage History'!$I:$I,$C123)/$Q123,"")</f>
        <v>#VALUE!</v>
      </c>
      <c r="Z123" s="26" t="str">
        <f t="shared" si="46"/>
        <v>300 Material or equipment fault/failure</v>
      </c>
      <c r="AA123" s="8" t="e">
        <f>IF($P123="More Info Required",COUNTIFS('[5]2016 Outage History'!$R:$R,Z123,'[5]2016 Outage History'!$I:$I,$C123)/$Q123,"")</f>
        <v>#VALUE!</v>
      </c>
      <c r="AB123" s="26" t="str">
        <f t="shared" si="47"/>
        <v>310 Installation Fault</v>
      </c>
      <c r="AC123" s="8" t="e">
        <f>IF($P123="More Info Required",COUNTIFS('[5]2016 Outage History'!$R:$R,AB123,'[5]2016 Outage History'!$I:$I,$C123)/$Q123,"")</f>
        <v>#VALUE!</v>
      </c>
      <c r="AD123" s="26" t="str">
        <f t="shared" si="48"/>
        <v>320 Conductor Sag or inadequate clearance</v>
      </c>
      <c r="AE123" s="8" t="e">
        <f>IF($P123="More Info Required",COUNTIFS('[5]2016 Outage History'!$R:$R,AD123,'[5]2016 Outage History'!$I:$I,$C123)/$Q123,"")</f>
        <v>#VALUE!</v>
      </c>
      <c r="AF123" s="26" t="str">
        <f t="shared" si="49"/>
        <v>340 Overload</v>
      </c>
      <c r="AG123" s="8" t="e">
        <f>IF($P123="More Info Required",COUNTIFS('[5]2016 Outage History'!$R:$R,AF123,'[5]2016 Outage History'!$I:$I,$C123)/$Q123,"")</f>
        <v>#VALUE!</v>
      </c>
      <c r="AH123" s="26" t="str">
        <f t="shared" si="50"/>
        <v>350 Miscoordination of protection devices</v>
      </c>
      <c r="AI123" s="8" t="e">
        <f>IF($P123="More Info Required",COUNTIFS('[5]2016 Outage History'!$R:$R,AH123,'[5]2016 Outage History'!$I:$I,$C123)/$Q123,"")</f>
        <v>#VALUE!</v>
      </c>
      <c r="AJ123" s="26" t="str">
        <f t="shared" si="51"/>
        <v>360 Other Equipment installation/design</v>
      </c>
      <c r="AK123" s="8" t="e">
        <f>IF($P123="More Info Required",COUNTIFS('[5]2016 Outage History'!$R:$R,AJ123,'[5]2016 Outage History'!$I:$I,$C123)/$Q123,"")</f>
        <v>#VALUE!</v>
      </c>
      <c r="AL123" s="26" t="str">
        <f t="shared" si="52"/>
        <v>400 Decay/Age of Material/Equipment</v>
      </c>
      <c r="AM123" s="8" t="e">
        <f>IF($P123="More Info Required",COUNTIFS('[5]2016 Outage History'!$R:$R,AL123,'[5]2016 Outage History'!$I:$I,$C123)/$Q123,"")</f>
        <v>#VALUE!</v>
      </c>
      <c r="AN123" s="26" t="str">
        <f t="shared" si="53"/>
        <v>420 Tree Growth</v>
      </c>
      <c r="AO123" s="8" t="e">
        <f>IF($P123="More Info Required",COUNTIFS('[5]2016 Outage History'!$R:$R,AN123,'[5]2016 Outage History'!$I:$I,$C123)/$Q123,"")</f>
        <v>#VALUE!</v>
      </c>
      <c r="AP123" s="26" t="str">
        <f t="shared" si="54"/>
        <v>430 Tree failure from overhang or dead tree without Ice/snow</v>
      </c>
      <c r="AQ123" s="8" t="e">
        <f>IF($P123="More Info Required",COUNTIFS('[5]2016 Outage History'!$R:$R,AP123,'[5]2016 Outage History'!$I:$I,$C123)/$Q123,"")</f>
        <v>#VALUE!</v>
      </c>
      <c r="AR123" s="26" t="str">
        <f t="shared" si="55"/>
        <v>440 Trees with Ice/snow</v>
      </c>
      <c r="AS123" s="8" t="e">
        <f>IF($P123="More Info Required",COUNTIFS('[5]2016 Outage History'!$R:$R,AR123,'[5]2016 Outage History'!$I:$I,$C123)/$Q123,"")</f>
        <v>#VALUE!</v>
      </c>
      <c r="AT123" s="26" t="str">
        <f t="shared" si="56"/>
        <v>470 Borrower Crew Cuts Tree</v>
      </c>
      <c r="AU123" s="8" t="e">
        <f>IF($P123="More Info Required",COUNTIFS('[5]2016 Outage History'!$R:$R,AT123,'[5]2016 Outage History'!$I:$I,$C123)/$Q123,"")</f>
        <v>#VALUE!</v>
      </c>
      <c r="AV123" s="26" t="str">
        <f t="shared" si="57"/>
        <v>490 Maintenance, Other</v>
      </c>
      <c r="AW123" s="8" t="e">
        <f>IF($P123="More Info Required",COUNTIFS('[5]2016 Outage History'!$R:$R,AV123,'[5]2016 Outage History'!$I:$I,$C123)/$Q123,"")</f>
        <v>#VALUE!</v>
      </c>
      <c r="AX123" s="26" t="str">
        <f t="shared" si="58"/>
        <v>500 Lightning</v>
      </c>
      <c r="AY123" s="8" t="e">
        <f>IF($P123="More Info Required",COUNTIFS('[5]2016 Outage History'!$R:$R,AX123,'[5]2016 Outage History'!$I:$I,$C123)/$Q123,"")</f>
        <v>#VALUE!</v>
      </c>
      <c r="AZ123" s="26" t="str">
        <f t="shared" si="59"/>
        <v>510 Wind, Not Trees</v>
      </c>
      <c r="BA123" s="8" t="e">
        <f>IF($P123="More Info Required",COUNTIFS('[5]2016 Outage History'!$R:$R,AZ123,'[5]2016 Outage History'!$I:$I,$C123)/$Q123,"")</f>
        <v>#VALUE!</v>
      </c>
      <c r="BB123" s="26" t="str">
        <f t="shared" si="60"/>
        <v>520 Ice, Sleet, Frost, not Trees</v>
      </c>
      <c r="BC123" s="8" t="e">
        <f>IF($P123="More Info Required",COUNTIFS('[5]2016 Outage History'!$R:$R,BB123,'[5]2016 Outage History'!$I:$I,$C123)/$Q123,"")</f>
        <v>#VALUE!</v>
      </c>
      <c r="BD123" s="26" t="str">
        <f t="shared" si="61"/>
        <v>530 Flood</v>
      </c>
      <c r="BE123" s="8" t="e">
        <f>IF($P123="More Info Required",COUNTIFS('[5]2016 Outage History'!$R:$R,BD123,'[5]2016 Outage History'!$I:$I,$C123)/$Q123,"")</f>
        <v>#VALUE!</v>
      </c>
      <c r="BF123" s="26" t="str">
        <f t="shared" si="62"/>
        <v>540 Storm</v>
      </c>
      <c r="BG123" s="8" t="e">
        <f>IF($P123="More Info Required",COUNTIFS('[5]2016 Outage History'!$R:$R,BF123,'[5]2016 Outage History'!$I:$I,$C123)/$Q123,"")</f>
        <v>#VALUE!</v>
      </c>
      <c r="BH123" s="26" t="str">
        <f t="shared" si="63"/>
        <v>590 Weather, Other</v>
      </c>
      <c r="BI123" s="8" t="e">
        <f>IF($P123="More Info Required",COUNTIFS('[5]2016 Outage History'!$R:$R,BH123,'[5]2016 Outage History'!$I:$I,$C123)/$Q123,"")</f>
        <v>#VALUE!</v>
      </c>
      <c r="BJ123" s="26" t="str">
        <f t="shared" si="64"/>
        <v>600 Animal/bird</v>
      </c>
      <c r="BK123" s="8" t="e">
        <f>IF($P123="More Info Required",COUNTIFS('[5]2016 Outage History'!$R:$R,BJ123,'[5]2016 Outage History'!$I:$I,$C123)/$Q123,"")</f>
        <v>#VALUE!</v>
      </c>
      <c r="BL123" s="26" t="str">
        <f t="shared" si="65"/>
        <v>630 Squirrel</v>
      </c>
      <c r="BM123" s="8" t="e">
        <f>IF($P123="More Info Required",COUNTIFS('[5]2016 Outage History'!$R:$R,BL123,'[5]2016 Outage History'!$I:$I,$C123)/$Q123,"")</f>
        <v>#VALUE!</v>
      </c>
      <c r="BN123" s="26" t="str">
        <f t="shared" si="66"/>
        <v>690 Animal, Other</v>
      </c>
      <c r="BO123" s="8" t="e">
        <f>IF($P123="More Info Required",COUNTIFS('[5]2016 Outage History'!$R:$R,BN123,'[5]2016 Outage History'!$I:$I,$C123)/$Q123,"")</f>
        <v>#VALUE!</v>
      </c>
      <c r="BP123" s="26" t="str">
        <f t="shared" si="67"/>
        <v>700 Customer-Caused</v>
      </c>
      <c r="BQ123" s="8" t="e">
        <f>IF($P123="More Info Required",COUNTIFS('[5]2016 Outage History'!$R:$R,BP123,'[5]2016 Outage History'!$I:$I,$C123)/$Q123,"")</f>
        <v>#VALUE!</v>
      </c>
      <c r="BR123" s="26" t="str">
        <f t="shared" si="68"/>
        <v>710 Motor Vehicle</v>
      </c>
      <c r="BS123" s="8" t="e">
        <f>IF($P123="More Info Required",COUNTIFS('[5]2016 Outage History'!$R:$R,BR123,'[5]2016 Outage History'!$I:$I,$C123)/$Q123,"")</f>
        <v>#VALUE!</v>
      </c>
      <c r="BT123" s="26" t="str">
        <f t="shared" si="69"/>
        <v>715 Farming Equipment</v>
      </c>
      <c r="BU123" s="8" t="e">
        <f>IF($P123="More Info Required",COUNTIFS('[5]2016 Outage History'!$R:$R,BT123,'[5]2016 Outage History'!$I:$I,$C123)/$Q123,"")</f>
        <v>#VALUE!</v>
      </c>
      <c r="BV123" s="26" t="str">
        <f t="shared" si="70"/>
        <v>720 Aircraft</v>
      </c>
      <c r="BW123" s="8" t="e">
        <f>IF($P123="More Info Required",COUNTIFS('[5]2016 Outage History'!$R:$R,BV123,'[5]2016 Outage History'!$I:$I,$C123)/$Q123,"")</f>
        <v>#VALUE!</v>
      </c>
      <c r="BX123" s="26" t="str">
        <f t="shared" si="71"/>
        <v>730 Fire</v>
      </c>
      <c r="BY123" s="8" t="e">
        <f>IF($P123="More Info Required",COUNTIFS('[5]2016 Outage History'!$R:$R,BX123,'[5]2016 Outage History'!$I:$I,$C123)/$Q123,"")</f>
        <v>#VALUE!</v>
      </c>
      <c r="BZ123" s="26" t="str">
        <f t="shared" si="72"/>
        <v>740 Public Cuts Tree</v>
      </c>
      <c r="CA123" s="8" t="e">
        <f>IF($P123="More Info Required",COUNTIFS('[5]2016 Outage History'!$R:$R,BZ123,'[5]2016 Outage History'!$I:$I,$C123)/$Q123,"")</f>
        <v>#VALUE!</v>
      </c>
      <c r="CB123" s="26" t="str">
        <f t="shared" si="73"/>
        <v>750 Vandalism</v>
      </c>
      <c r="CC123" s="8" t="e">
        <f>IF($P123="More Info Required",COUNTIFS('[5]2016 Outage History'!$R:$R,CB123,'[5]2016 Outage History'!$I:$I,$C123)/$Q123,"")</f>
        <v>#VALUE!</v>
      </c>
      <c r="CD123" s="26" t="str">
        <f t="shared" si="74"/>
        <v>760 Switching Error or Caused by Construction or Maintenance</v>
      </c>
      <c r="CE123" s="8" t="e">
        <f>IF($P123="More Info Required",COUNTIFS('[5]2016 Outage History'!$R:$R,CD123,'[5]2016 Outage History'!$I:$I,$C123)/$Q123,"")</f>
        <v>#VALUE!</v>
      </c>
      <c r="CF123" s="26" t="str">
        <f t="shared" si="75"/>
        <v>790 Public, Other</v>
      </c>
      <c r="CG123" s="8" t="e">
        <f>IF($P123="More Info Required",COUNTIFS('[5]2016 Outage History'!$R:$R,CF123,'[5]2016 Outage History'!$I:$I,$C123)/$Q123,"")</f>
        <v>#VALUE!</v>
      </c>
      <c r="CH123" s="26" t="str">
        <f t="shared" si="76"/>
        <v>800 Other</v>
      </c>
      <c r="CI123" s="8" t="e">
        <f>IF($P123="More Info Required",COUNTIFS('[5]2016 Outage History'!$R:$R,CH123,'[5]2016 Outage History'!$I:$I,$C123)/$Q123,"")</f>
        <v>#VALUE!</v>
      </c>
      <c r="CJ123" s="26" t="str">
        <f t="shared" si="77"/>
        <v>999 Cause Unknown</v>
      </c>
      <c r="CK123" s="8" t="e">
        <f>IF($P123="More Info Required",COUNTIFS('[5]2016 Outage History'!$R:$R,CJ123,'[5]2016 Outage History'!$I:$I,$C123)/$Q123,"")</f>
        <v>#VALUE!</v>
      </c>
    </row>
    <row r="124" spans="1:89" ht="15" x14ac:dyDescent="0.25">
      <c r="A124" s="17" t="s">
        <v>209</v>
      </c>
      <c r="B124" s="21">
        <v>7403</v>
      </c>
      <c r="C124" s="14" t="s">
        <v>563</v>
      </c>
      <c r="D124" s="17" t="s">
        <v>416</v>
      </c>
      <c r="E124" s="21">
        <v>74</v>
      </c>
      <c r="F124" s="22">
        <f>'[5]2016 Circuit Detail'!H83</f>
        <v>0</v>
      </c>
      <c r="G124" s="21"/>
      <c r="H124" s="21">
        <f>('[5]2011 Indices'!H115+'[5]2012 Indices'!H115+'[5]2013 Indices'!H115+'[5]2014 Circuit detail'!AS83+'[5]2015 Circuit Detail'!AS83)/5</f>
        <v>0.04</v>
      </c>
      <c r="I124" s="10">
        <f>'[5]2016 Circuit Detail'!AS83</f>
        <v>0</v>
      </c>
      <c r="J124" s="17" t="str">
        <f t="shared" si="39"/>
        <v>OK</v>
      </c>
      <c r="K124" s="17">
        <v>2.4380000000000002</v>
      </c>
      <c r="L124" s="23">
        <v>2015</v>
      </c>
      <c r="M124" s="21">
        <f>('[5]2011 Indices'!I115+'[5]2012 Indices'!I115+'[5]2013 Indices'!I115+'[5]2014 Circuit detail'!AQ83+'[5]2015 Circuit Detail'!AQ83)/5</f>
        <v>12.8</v>
      </c>
      <c r="N124" s="24">
        <f>'[5]2016 Circuit Detail'!AQ83</f>
        <v>0</v>
      </c>
      <c r="O124" s="17" t="str">
        <f t="shared" si="40"/>
        <v>OK</v>
      </c>
      <c r="P124" s="8" t="str">
        <f t="shared" si="41"/>
        <v>Good</v>
      </c>
      <c r="Q124" s="25">
        <f>'[5]2016 Circuit Detail'!AJ83</f>
        <v>0</v>
      </c>
      <c r="R124" s="26" t="str">
        <f t="shared" si="42"/>
        <v/>
      </c>
      <c r="S124" s="8" t="str">
        <f>IF($P124="More Info Required",COUNTIFS('[5]2016 Outage History'!$R:$R,R124,'[5]2016 Outage History'!$I:$I,$C124)/$Q124,"")</f>
        <v/>
      </c>
      <c r="T124" s="26" t="str">
        <f t="shared" si="43"/>
        <v/>
      </c>
      <c r="U124" s="8" t="str">
        <f>IF($P124="More Info Required",COUNTIFS('[5]2016 Outage History'!$R:$R,T124,'[5]2016 Outage History'!$I:$I,$C124)/$Q124,"")</f>
        <v/>
      </c>
      <c r="V124" s="26" t="str">
        <f t="shared" si="44"/>
        <v/>
      </c>
      <c r="W124" s="8" t="str">
        <f>IF($P124="More Info Required",COUNTIFS('[5]2016 Outage History'!$R:$R,V124,'[5]2016 Outage History'!$I:$I,$C124)/$Q124,"")</f>
        <v/>
      </c>
      <c r="X124" s="26" t="str">
        <f t="shared" si="45"/>
        <v/>
      </c>
      <c r="Y124" s="8" t="str">
        <f>IF($P124="More Info Required",COUNTIFS('[5]2016 Outage History'!$R:$R,X124,'[5]2016 Outage History'!$I:$I,$C124)/$Q124,"")</f>
        <v/>
      </c>
      <c r="Z124" s="26" t="str">
        <f t="shared" si="46"/>
        <v/>
      </c>
      <c r="AA124" s="8" t="str">
        <f>IF($P124="More Info Required",COUNTIFS('[5]2016 Outage History'!$R:$R,Z124,'[5]2016 Outage History'!$I:$I,$C124)/$Q124,"")</f>
        <v/>
      </c>
      <c r="AB124" s="26" t="str">
        <f t="shared" si="47"/>
        <v/>
      </c>
      <c r="AC124" s="8" t="str">
        <f>IF($P124="More Info Required",COUNTIFS('[5]2016 Outage History'!$R:$R,AB124,'[5]2016 Outage History'!$I:$I,$C124)/$Q124,"")</f>
        <v/>
      </c>
      <c r="AD124" s="26" t="str">
        <f t="shared" si="48"/>
        <v/>
      </c>
      <c r="AE124" s="8" t="str">
        <f>IF($P124="More Info Required",COUNTIFS('[5]2016 Outage History'!$R:$R,AD124,'[5]2016 Outage History'!$I:$I,$C124)/$Q124,"")</f>
        <v/>
      </c>
      <c r="AF124" s="26" t="str">
        <f t="shared" si="49"/>
        <v/>
      </c>
      <c r="AG124" s="8" t="str">
        <f>IF($P124="More Info Required",COUNTIFS('[5]2016 Outage History'!$R:$R,AF124,'[5]2016 Outage History'!$I:$I,$C124)/$Q124,"")</f>
        <v/>
      </c>
      <c r="AH124" s="26" t="str">
        <f t="shared" si="50"/>
        <v/>
      </c>
      <c r="AI124" s="8" t="str">
        <f>IF($P124="More Info Required",COUNTIFS('[5]2016 Outage History'!$R:$R,AH124,'[5]2016 Outage History'!$I:$I,$C124)/$Q124,"")</f>
        <v/>
      </c>
      <c r="AJ124" s="26" t="str">
        <f t="shared" si="51"/>
        <v/>
      </c>
      <c r="AK124" s="8" t="str">
        <f>IF($P124="More Info Required",COUNTIFS('[5]2016 Outage History'!$R:$R,AJ124,'[5]2016 Outage History'!$I:$I,$C124)/$Q124,"")</f>
        <v/>
      </c>
      <c r="AL124" s="26" t="str">
        <f t="shared" si="52"/>
        <v/>
      </c>
      <c r="AM124" s="8" t="str">
        <f>IF($P124="More Info Required",COUNTIFS('[5]2016 Outage History'!$R:$R,AL124,'[5]2016 Outage History'!$I:$I,$C124)/$Q124,"")</f>
        <v/>
      </c>
      <c r="AN124" s="26" t="str">
        <f t="shared" si="53"/>
        <v/>
      </c>
      <c r="AO124" s="8" t="str">
        <f>IF($P124="More Info Required",COUNTIFS('[5]2016 Outage History'!$R:$R,AN124,'[5]2016 Outage History'!$I:$I,$C124)/$Q124,"")</f>
        <v/>
      </c>
      <c r="AP124" s="26" t="str">
        <f t="shared" si="54"/>
        <v/>
      </c>
      <c r="AQ124" s="8" t="str">
        <f>IF($P124="More Info Required",COUNTIFS('[5]2016 Outage History'!$R:$R,AP124,'[5]2016 Outage History'!$I:$I,$C124)/$Q124,"")</f>
        <v/>
      </c>
      <c r="AR124" s="26" t="str">
        <f t="shared" si="55"/>
        <v/>
      </c>
      <c r="AS124" s="8" t="str">
        <f>IF($P124="More Info Required",COUNTIFS('[5]2016 Outage History'!$R:$R,AR124,'[5]2016 Outage History'!$I:$I,$C124)/$Q124,"")</f>
        <v/>
      </c>
      <c r="AT124" s="26" t="str">
        <f t="shared" si="56"/>
        <v/>
      </c>
      <c r="AU124" s="8" t="str">
        <f>IF($P124="More Info Required",COUNTIFS('[5]2016 Outage History'!$R:$R,AT124,'[5]2016 Outage History'!$I:$I,$C124)/$Q124,"")</f>
        <v/>
      </c>
      <c r="AV124" s="26" t="str">
        <f t="shared" si="57"/>
        <v/>
      </c>
      <c r="AW124" s="8" t="str">
        <f>IF($P124="More Info Required",COUNTIFS('[5]2016 Outage History'!$R:$R,AV124,'[5]2016 Outage History'!$I:$I,$C124)/$Q124,"")</f>
        <v/>
      </c>
      <c r="AX124" s="26" t="str">
        <f t="shared" si="58"/>
        <v/>
      </c>
      <c r="AY124" s="8" t="str">
        <f>IF($P124="More Info Required",COUNTIFS('[5]2016 Outage History'!$R:$R,AX124,'[5]2016 Outage History'!$I:$I,$C124)/$Q124,"")</f>
        <v/>
      </c>
      <c r="AZ124" s="26" t="str">
        <f t="shared" si="59"/>
        <v/>
      </c>
      <c r="BA124" s="8" t="str">
        <f>IF($P124="More Info Required",COUNTIFS('[5]2016 Outage History'!$R:$R,AZ124,'[5]2016 Outage History'!$I:$I,$C124)/$Q124,"")</f>
        <v/>
      </c>
      <c r="BB124" s="26" t="str">
        <f t="shared" si="60"/>
        <v/>
      </c>
      <c r="BC124" s="8" t="str">
        <f>IF($P124="More Info Required",COUNTIFS('[5]2016 Outage History'!$R:$R,BB124,'[5]2016 Outage History'!$I:$I,$C124)/$Q124,"")</f>
        <v/>
      </c>
      <c r="BD124" s="26" t="str">
        <f t="shared" si="61"/>
        <v/>
      </c>
      <c r="BE124" s="8" t="str">
        <f>IF($P124="More Info Required",COUNTIFS('[5]2016 Outage History'!$R:$R,BD124,'[5]2016 Outage History'!$I:$I,$C124)/$Q124,"")</f>
        <v/>
      </c>
      <c r="BF124" s="26" t="str">
        <f t="shared" si="62"/>
        <v/>
      </c>
      <c r="BG124" s="8" t="str">
        <f>IF($P124="More Info Required",COUNTIFS('[5]2016 Outage History'!$R:$R,BF124,'[5]2016 Outage History'!$I:$I,$C124)/$Q124,"")</f>
        <v/>
      </c>
      <c r="BH124" s="26" t="str">
        <f t="shared" si="63"/>
        <v/>
      </c>
      <c r="BI124" s="8" t="str">
        <f>IF($P124="More Info Required",COUNTIFS('[5]2016 Outage History'!$R:$R,BH124,'[5]2016 Outage History'!$I:$I,$C124)/$Q124,"")</f>
        <v/>
      </c>
      <c r="BJ124" s="26" t="str">
        <f t="shared" si="64"/>
        <v/>
      </c>
      <c r="BK124" s="8" t="str">
        <f>IF($P124="More Info Required",COUNTIFS('[5]2016 Outage History'!$R:$R,BJ124,'[5]2016 Outage History'!$I:$I,$C124)/$Q124,"")</f>
        <v/>
      </c>
      <c r="BL124" s="26" t="str">
        <f t="shared" si="65"/>
        <v/>
      </c>
      <c r="BM124" s="8" t="str">
        <f>IF($P124="More Info Required",COUNTIFS('[5]2016 Outage History'!$R:$R,BL124,'[5]2016 Outage History'!$I:$I,$C124)/$Q124,"")</f>
        <v/>
      </c>
      <c r="BN124" s="26" t="str">
        <f t="shared" si="66"/>
        <v/>
      </c>
      <c r="BO124" s="8" t="str">
        <f>IF($P124="More Info Required",COUNTIFS('[5]2016 Outage History'!$R:$R,BN124,'[5]2016 Outage History'!$I:$I,$C124)/$Q124,"")</f>
        <v/>
      </c>
      <c r="BP124" s="26" t="str">
        <f t="shared" si="67"/>
        <v/>
      </c>
      <c r="BQ124" s="8" t="str">
        <f>IF($P124="More Info Required",COUNTIFS('[5]2016 Outage History'!$R:$R,BP124,'[5]2016 Outage History'!$I:$I,$C124)/$Q124,"")</f>
        <v/>
      </c>
      <c r="BR124" s="26" t="str">
        <f t="shared" si="68"/>
        <v/>
      </c>
      <c r="BS124" s="8" t="str">
        <f>IF($P124="More Info Required",COUNTIFS('[5]2016 Outage History'!$R:$R,BR124,'[5]2016 Outage History'!$I:$I,$C124)/$Q124,"")</f>
        <v/>
      </c>
      <c r="BT124" s="26" t="str">
        <f t="shared" si="69"/>
        <v/>
      </c>
      <c r="BU124" s="8" t="str">
        <f>IF($P124="More Info Required",COUNTIFS('[5]2016 Outage History'!$R:$R,BT124,'[5]2016 Outage History'!$I:$I,$C124)/$Q124,"")</f>
        <v/>
      </c>
      <c r="BV124" s="26" t="str">
        <f t="shared" si="70"/>
        <v/>
      </c>
      <c r="BW124" s="8" t="str">
        <f>IF($P124="More Info Required",COUNTIFS('[5]2016 Outage History'!$R:$R,BV124,'[5]2016 Outage History'!$I:$I,$C124)/$Q124,"")</f>
        <v/>
      </c>
      <c r="BX124" s="26" t="str">
        <f t="shared" si="71"/>
        <v/>
      </c>
      <c r="BY124" s="8" t="str">
        <f>IF($P124="More Info Required",COUNTIFS('[5]2016 Outage History'!$R:$R,BX124,'[5]2016 Outage History'!$I:$I,$C124)/$Q124,"")</f>
        <v/>
      </c>
      <c r="BZ124" s="26" t="str">
        <f t="shared" si="72"/>
        <v/>
      </c>
      <c r="CA124" s="8" t="str">
        <f>IF($P124="More Info Required",COUNTIFS('[5]2016 Outage History'!$R:$R,BZ124,'[5]2016 Outage History'!$I:$I,$C124)/$Q124,"")</f>
        <v/>
      </c>
      <c r="CB124" s="26" t="str">
        <f t="shared" si="73"/>
        <v/>
      </c>
      <c r="CC124" s="8" t="str">
        <f>IF($P124="More Info Required",COUNTIFS('[5]2016 Outage History'!$R:$R,CB124,'[5]2016 Outage History'!$I:$I,$C124)/$Q124,"")</f>
        <v/>
      </c>
      <c r="CD124" s="26" t="str">
        <f t="shared" si="74"/>
        <v/>
      </c>
      <c r="CE124" s="8" t="str">
        <f>IF($P124="More Info Required",COUNTIFS('[5]2016 Outage History'!$R:$R,CD124,'[5]2016 Outage History'!$I:$I,$C124)/$Q124,"")</f>
        <v/>
      </c>
      <c r="CF124" s="26" t="str">
        <f t="shared" si="75"/>
        <v/>
      </c>
      <c r="CG124" s="8" t="str">
        <f>IF($P124="More Info Required",COUNTIFS('[5]2016 Outage History'!$R:$R,CF124,'[5]2016 Outage History'!$I:$I,$C124)/$Q124,"")</f>
        <v/>
      </c>
      <c r="CH124" s="26" t="str">
        <f t="shared" si="76"/>
        <v/>
      </c>
      <c r="CI124" s="8" t="str">
        <f>IF($P124="More Info Required",COUNTIFS('[5]2016 Outage History'!$R:$R,CH124,'[5]2016 Outage History'!$I:$I,$C124)/$Q124,"")</f>
        <v/>
      </c>
      <c r="CJ124" s="26" t="str">
        <f t="shared" si="77"/>
        <v/>
      </c>
      <c r="CK124" s="8" t="str">
        <f>IF($P124="More Info Required",COUNTIFS('[5]2016 Outage History'!$R:$R,CJ124,'[5]2016 Outage History'!$I:$I,$C124)/$Q124,"")</f>
        <v/>
      </c>
    </row>
    <row r="125" spans="1:89" ht="15" x14ac:dyDescent="0.25">
      <c r="A125" s="17" t="s">
        <v>101</v>
      </c>
      <c r="B125" s="21">
        <v>7601</v>
      </c>
      <c r="C125" s="14" t="s">
        <v>462</v>
      </c>
      <c r="D125" s="17" t="s">
        <v>418</v>
      </c>
      <c r="E125" s="21">
        <v>76</v>
      </c>
      <c r="F125" s="22">
        <f>'[5]2016 Circuit Detail'!H84</f>
        <v>292.27049099999999</v>
      </c>
      <c r="G125" s="21"/>
      <c r="H125" s="21">
        <f>('[5]2011 Indices'!H116+'[5]2012 Indices'!H116+'[5]2013 Indices'!H116+'[5]2014 Circuit detail'!AS84+'[5]2015 Circuit Detail'!AS84)/5</f>
        <v>2.546285656919518</v>
      </c>
      <c r="I125" s="10">
        <f>'[5]2016 Circuit Detail'!AS84</f>
        <v>0.41742154530407199</v>
      </c>
      <c r="J125" s="17" t="str">
        <f t="shared" si="39"/>
        <v>OK</v>
      </c>
      <c r="K125" s="17">
        <v>47.35</v>
      </c>
      <c r="L125" s="23">
        <v>2016</v>
      </c>
      <c r="M125" s="21">
        <f>('[5]2011 Indices'!I116+'[5]2012 Indices'!I116+'[5]2013 Indices'!I116+'[5]2014 Circuit detail'!AQ84+'[5]2015 Circuit Detail'!AQ84)/5</f>
        <v>317.99025037198709</v>
      </c>
      <c r="N125" s="24">
        <f>'[5]2016 Circuit Detail'!AQ84</f>
        <v>54.555627000000001</v>
      </c>
      <c r="O125" s="17" t="str">
        <f t="shared" si="40"/>
        <v>OK</v>
      </c>
      <c r="P125" s="8" t="str">
        <f t="shared" si="41"/>
        <v>Good</v>
      </c>
      <c r="Q125" s="25">
        <f>'[5]2016 Circuit Detail'!AJ84</f>
        <v>17</v>
      </c>
      <c r="R125" s="26" t="str">
        <f t="shared" si="42"/>
        <v/>
      </c>
      <c r="S125" s="8" t="str">
        <f>IF($P125="More Info Required",COUNTIFS('[5]2016 Outage History'!$R:$R,R125,'[5]2016 Outage History'!$I:$I,$C125)/$Q125,"")</f>
        <v/>
      </c>
      <c r="T125" s="26" t="str">
        <f t="shared" si="43"/>
        <v/>
      </c>
      <c r="U125" s="8" t="str">
        <f>IF($P125="More Info Required",COUNTIFS('[5]2016 Outage History'!$R:$R,T125,'[5]2016 Outage History'!$I:$I,$C125)/$Q125,"")</f>
        <v/>
      </c>
      <c r="V125" s="26" t="str">
        <f t="shared" si="44"/>
        <v/>
      </c>
      <c r="W125" s="8" t="str">
        <f>IF($P125="More Info Required",COUNTIFS('[5]2016 Outage History'!$R:$R,V125,'[5]2016 Outage History'!$I:$I,$C125)/$Q125,"")</f>
        <v/>
      </c>
      <c r="X125" s="26" t="str">
        <f t="shared" si="45"/>
        <v/>
      </c>
      <c r="Y125" s="8" t="str">
        <f>IF($P125="More Info Required",COUNTIFS('[5]2016 Outage History'!$R:$R,X125,'[5]2016 Outage History'!$I:$I,$C125)/$Q125,"")</f>
        <v/>
      </c>
      <c r="Z125" s="26" t="str">
        <f t="shared" si="46"/>
        <v/>
      </c>
      <c r="AA125" s="8" t="str">
        <f>IF($P125="More Info Required",COUNTIFS('[5]2016 Outage History'!$R:$R,Z125,'[5]2016 Outage History'!$I:$I,$C125)/$Q125,"")</f>
        <v/>
      </c>
      <c r="AB125" s="26" t="str">
        <f t="shared" si="47"/>
        <v/>
      </c>
      <c r="AC125" s="8" t="str">
        <f>IF($P125="More Info Required",COUNTIFS('[5]2016 Outage History'!$R:$R,AB125,'[5]2016 Outage History'!$I:$I,$C125)/$Q125,"")</f>
        <v/>
      </c>
      <c r="AD125" s="26" t="str">
        <f t="shared" si="48"/>
        <v/>
      </c>
      <c r="AE125" s="8" t="str">
        <f>IF($P125="More Info Required",COUNTIFS('[5]2016 Outage History'!$R:$R,AD125,'[5]2016 Outage History'!$I:$I,$C125)/$Q125,"")</f>
        <v/>
      </c>
      <c r="AF125" s="26" t="str">
        <f t="shared" si="49"/>
        <v/>
      </c>
      <c r="AG125" s="8" t="str">
        <f>IF($P125="More Info Required",COUNTIFS('[5]2016 Outage History'!$R:$R,AF125,'[5]2016 Outage History'!$I:$I,$C125)/$Q125,"")</f>
        <v/>
      </c>
      <c r="AH125" s="26" t="str">
        <f t="shared" si="50"/>
        <v/>
      </c>
      <c r="AI125" s="8" t="str">
        <f>IF($P125="More Info Required",COUNTIFS('[5]2016 Outage History'!$R:$R,AH125,'[5]2016 Outage History'!$I:$I,$C125)/$Q125,"")</f>
        <v/>
      </c>
      <c r="AJ125" s="26" t="str">
        <f t="shared" si="51"/>
        <v/>
      </c>
      <c r="AK125" s="8" t="str">
        <f>IF($P125="More Info Required",COUNTIFS('[5]2016 Outage History'!$R:$R,AJ125,'[5]2016 Outage History'!$I:$I,$C125)/$Q125,"")</f>
        <v/>
      </c>
      <c r="AL125" s="26" t="str">
        <f t="shared" si="52"/>
        <v/>
      </c>
      <c r="AM125" s="8" t="str">
        <f>IF($P125="More Info Required",COUNTIFS('[5]2016 Outage History'!$R:$R,AL125,'[5]2016 Outage History'!$I:$I,$C125)/$Q125,"")</f>
        <v/>
      </c>
      <c r="AN125" s="26" t="str">
        <f t="shared" si="53"/>
        <v/>
      </c>
      <c r="AO125" s="8" t="str">
        <f>IF($P125="More Info Required",COUNTIFS('[5]2016 Outage History'!$R:$R,AN125,'[5]2016 Outage History'!$I:$I,$C125)/$Q125,"")</f>
        <v/>
      </c>
      <c r="AP125" s="26" t="str">
        <f t="shared" si="54"/>
        <v/>
      </c>
      <c r="AQ125" s="8" t="str">
        <f>IF($P125="More Info Required",COUNTIFS('[5]2016 Outage History'!$R:$R,AP125,'[5]2016 Outage History'!$I:$I,$C125)/$Q125,"")</f>
        <v/>
      </c>
      <c r="AR125" s="26" t="str">
        <f t="shared" si="55"/>
        <v/>
      </c>
      <c r="AS125" s="8" t="str">
        <f>IF($P125="More Info Required",COUNTIFS('[5]2016 Outage History'!$R:$R,AR125,'[5]2016 Outage History'!$I:$I,$C125)/$Q125,"")</f>
        <v/>
      </c>
      <c r="AT125" s="26" t="str">
        <f t="shared" si="56"/>
        <v/>
      </c>
      <c r="AU125" s="8" t="str">
        <f>IF($P125="More Info Required",COUNTIFS('[5]2016 Outage History'!$R:$R,AT125,'[5]2016 Outage History'!$I:$I,$C125)/$Q125,"")</f>
        <v/>
      </c>
      <c r="AV125" s="26" t="str">
        <f t="shared" si="57"/>
        <v/>
      </c>
      <c r="AW125" s="8" t="str">
        <f>IF($P125="More Info Required",COUNTIFS('[5]2016 Outage History'!$R:$R,AV125,'[5]2016 Outage History'!$I:$I,$C125)/$Q125,"")</f>
        <v/>
      </c>
      <c r="AX125" s="26" t="str">
        <f t="shared" si="58"/>
        <v/>
      </c>
      <c r="AY125" s="8" t="str">
        <f>IF($P125="More Info Required",COUNTIFS('[5]2016 Outage History'!$R:$R,AX125,'[5]2016 Outage History'!$I:$I,$C125)/$Q125,"")</f>
        <v/>
      </c>
      <c r="AZ125" s="26" t="str">
        <f t="shared" si="59"/>
        <v/>
      </c>
      <c r="BA125" s="8" t="str">
        <f>IF($P125="More Info Required",COUNTIFS('[5]2016 Outage History'!$R:$R,AZ125,'[5]2016 Outage History'!$I:$I,$C125)/$Q125,"")</f>
        <v/>
      </c>
      <c r="BB125" s="26" t="str">
        <f t="shared" si="60"/>
        <v/>
      </c>
      <c r="BC125" s="8" t="str">
        <f>IF($P125="More Info Required",COUNTIFS('[5]2016 Outage History'!$R:$R,BB125,'[5]2016 Outage History'!$I:$I,$C125)/$Q125,"")</f>
        <v/>
      </c>
      <c r="BD125" s="26" t="str">
        <f t="shared" si="61"/>
        <v/>
      </c>
      <c r="BE125" s="8" t="str">
        <f>IF($P125="More Info Required",COUNTIFS('[5]2016 Outage History'!$R:$R,BD125,'[5]2016 Outage History'!$I:$I,$C125)/$Q125,"")</f>
        <v/>
      </c>
      <c r="BF125" s="26" t="str">
        <f t="shared" si="62"/>
        <v/>
      </c>
      <c r="BG125" s="8" t="str">
        <f>IF($P125="More Info Required",COUNTIFS('[5]2016 Outage History'!$R:$R,BF125,'[5]2016 Outage History'!$I:$I,$C125)/$Q125,"")</f>
        <v/>
      </c>
      <c r="BH125" s="26" t="str">
        <f t="shared" si="63"/>
        <v/>
      </c>
      <c r="BI125" s="8" t="str">
        <f>IF($P125="More Info Required",COUNTIFS('[5]2016 Outage History'!$R:$R,BH125,'[5]2016 Outage History'!$I:$I,$C125)/$Q125,"")</f>
        <v/>
      </c>
      <c r="BJ125" s="26" t="str">
        <f t="shared" si="64"/>
        <v/>
      </c>
      <c r="BK125" s="8" t="str">
        <f>IF($P125="More Info Required",COUNTIFS('[5]2016 Outage History'!$R:$R,BJ125,'[5]2016 Outage History'!$I:$I,$C125)/$Q125,"")</f>
        <v/>
      </c>
      <c r="BL125" s="26" t="str">
        <f t="shared" si="65"/>
        <v/>
      </c>
      <c r="BM125" s="8" t="str">
        <f>IF($P125="More Info Required",COUNTIFS('[5]2016 Outage History'!$R:$R,BL125,'[5]2016 Outage History'!$I:$I,$C125)/$Q125,"")</f>
        <v/>
      </c>
      <c r="BN125" s="26" t="str">
        <f t="shared" si="66"/>
        <v/>
      </c>
      <c r="BO125" s="8" t="str">
        <f>IF($P125="More Info Required",COUNTIFS('[5]2016 Outage History'!$R:$R,BN125,'[5]2016 Outage History'!$I:$I,$C125)/$Q125,"")</f>
        <v/>
      </c>
      <c r="BP125" s="26" t="str">
        <f t="shared" si="67"/>
        <v/>
      </c>
      <c r="BQ125" s="8" t="str">
        <f>IF($P125="More Info Required",COUNTIFS('[5]2016 Outage History'!$R:$R,BP125,'[5]2016 Outage History'!$I:$I,$C125)/$Q125,"")</f>
        <v/>
      </c>
      <c r="BR125" s="26" t="str">
        <f t="shared" si="68"/>
        <v/>
      </c>
      <c r="BS125" s="8" t="str">
        <f>IF($P125="More Info Required",COUNTIFS('[5]2016 Outage History'!$R:$R,BR125,'[5]2016 Outage History'!$I:$I,$C125)/$Q125,"")</f>
        <v/>
      </c>
      <c r="BT125" s="26" t="str">
        <f t="shared" si="69"/>
        <v/>
      </c>
      <c r="BU125" s="8" t="str">
        <f>IF($P125="More Info Required",COUNTIFS('[5]2016 Outage History'!$R:$R,BT125,'[5]2016 Outage History'!$I:$I,$C125)/$Q125,"")</f>
        <v/>
      </c>
      <c r="BV125" s="26" t="str">
        <f t="shared" si="70"/>
        <v/>
      </c>
      <c r="BW125" s="8" t="str">
        <f>IF($P125="More Info Required",COUNTIFS('[5]2016 Outage History'!$R:$R,BV125,'[5]2016 Outage History'!$I:$I,$C125)/$Q125,"")</f>
        <v/>
      </c>
      <c r="BX125" s="26" t="str">
        <f t="shared" si="71"/>
        <v/>
      </c>
      <c r="BY125" s="8" t="str">
        <f>IF($P125="More Info Required",COUNTIFS('[5]2016 Outage History'!$R:$R,BX125,'[5]2016 Outage History'!$I:$I,$C125)/$Q125,"")</f>
        <v/>
      </c>
      <c r="BZ125" s="26" t="str">
        <f t="shared" si="72"/>
        <v/>
      </c>
      <c r="CA125" s="8" t="str">
        <f>IF($P125="More Info Required",COUNTIFS('[5]2016 Outage History'!$R:$R,BZ125,'[5]2016 Outage History'!$I:$I,$C125)/$Q125,"")</f>
        <v/>
      </c>
      <c r="CB125" s="26" t="str">
        <f t="shared" si="73"/>
        <v/>
      </c>
      <c r="CC125" s="8" t="str">
        <f>IF($P125="More Info Required",COUNTIFS('[5]2016 Outage History'!$R:$R,CB125,'[5]2016 Outage History'!$I:$I,$C125)/$Q125,"")</f>
        <v/>
      </c>
      <c r="CD125" s="26" t="str">
        <f t="shared" si="74"/>
        <v/>
      </c>
      <c r="CE125" s="8" t="str">
        <f>IF($P125="More Info Required",COUNTIFS('[5]2016 Outage History'!$R:$R,CD125,'[5]2016 Outage History'!$I:$I,$C125)/$Q125,"")</f>
        <v/>
      </c>
      <c r="CF125" s="26" t="str">
        <f t="shared" si="75"/>
        <v/>
      </c>
      <c r="CG125" s="8" t="str">
        <f>IF($P125="More Info Required",COUNTIFS('[5]2016 Outage History'!$R:$R,CF125,'[5]2016 Outage History'!$I:$I,$C125)/$Q125,"")</f>
        <v/>
      </c>
      <c r="CH125" s="26" t="str">
        <f t="shared" si="76"/>
        <v/>
      </c>
      <c r="CI125" s="8" t="str">
        <f>IF($P125="More Info Required",COUNTIFS('[5]2016 Outage History'!$R:$R,CH125,'[5]2016 Outage History'!$I:$I,$C125)/$Q125,"")</f>
        <v/>
      </c>
      <c r="CJ125" s="26" t="str">
        <f t="shared" si="77"/>
        <v/>
      </c>
      <c r="CK125" s="8" t="str">
        <f>IF($P125="More Info Required",COUNTIFS('[5]2016 Outage History'!$R:$R,CJ125,'[5]2016 Outage History'!$I:$I,$C125)/$Q125,"")</f>
        <v/>
      </c>
    </row>
    <row r="126" spans="1:89" ht="15" x14ac:dyDescent="0.25">
      <c r="A126" s="17" t="s">
        <v>46</v>
      </c>
      <c r="B126" s="21">
        <v>7602</v>
      </c>
      <c r="C126" s="14" t="s">
        <v>463</v>
      </c>
      <c r="D126" s="17" t="s">
        <v>418</v>
      </c>
      <c r="E126" s="21">
        <v>76</v>
      </c>
      <c r="F126" s="22">
        <f>'[5]2016 Circuit Detail'!H85</f>
        <v>278.57377000000002</v>
      </c>
      <c r="G126" s="21"/>
      <c r="H126" s="21">
        <f>('[5]2011 Indices'!H117+'[5]2012 Indices'!H117+'[5]2013 Indices'!H117+'[5]2014 Circuit detail'!AS85+'[5]2015 Circuit Detail'!AS85)/5</f>
        <v>0.8442413274045244</v>
      </c>
      <c r="I126" s="10">
        <f>'[5]2016 Circuit Detail'!AS85</f>
        <v>1.5005002086162</v>
      </c>
      <c r="J126" s="17" t="str">
        <f t="shared" si="39"/>
        <v>PSC</v>
      </c>
      <c r="K126" s="17">
        <v>30.074999999999999</v>
      </c>
      <c r="L126" s="23">
        <v>2016</v>
      </c>
      <c r="M126" s="21">
        <f>('[5]2011 Indices'!I117+'[5]2012 Indices'!I117+'[5]2013 Indices'!I117+'[5]2014 Circuit detail'!AQ85+'[5]2015 Circuit Detail'!AQ85)/5</f>
        <v>84.984223271985414</v>
      </c>
      <c r="N126" s="24">
        <f>'[5]2016 Circuit Detail'!AQ85</f>
        <v>90.751543999999996</v>
      </c>
      <c r="O126" s="17" t="str">
        <f t="shared" si="40"/>
        <v>PSC</v>
      </c>
      <c r="P126" s="8" t="str">
        <f t="shared" si="41"/>
        <v>More Info Required</v>
      </c>
      <c r="Q126" s="25">
        <f>'[5]2016 Circuit Detail'!AJ85</f>
        <v>17</v>
      </c>
      <c r="R126" s="26" t="str">
        <f t="shared" si="42"/>
        <v>000 Power Supply</v>
      </c>
      <c r="S126" s="8" t="e">
        <f>IF($P126="More Info Required",COUNTIFS('[5]2016 Outage History'!$R:$R,R126,'[5]2016 Outage History'!$I:$I,$C126)/$Q126,"")</f>
        <v>#VALUE!</v>
      </c>
      <c r="T126" s="26" t="str">
        <f t="shared" si="43"/>
        <v>100 Construction</v>
      </c>
      <c r="U126" s="8" t="e">
        <f>IF($P126="More Info Required",COUNTIFS('[5]2016 Outage History'!$R:$R,T126,'[5]2016 Outage History'!$I:$I,$C126)/$Q126,"")</f>
        <v>#VALUE!</v>
      </c>
      <c r="V126" s="26" t="str">
        <f t="shared" si="44"/>
        <v>110 Maintenance</v>
      </c>
      <c r="W126" s="8" t="e">
        <f>IF($P126="More Info Required",COUNTIFS('[5]2016 Outage History'!$R:$R,V126,'[5]2016 Outage History'!$I:$I,$C126)/$Q126,"")</f>
        <v>#VALUE!</v>
      </c>
      <c r="X126" s="26" t="str">
        <f t="shared" si="45"/>
        <v>190 Other Planned</v>
      </c>
      <c r="Y126" s="8" t="e">
        <f>IF($P126="More Info Required",COUNTIFS('[5]2016 Outage History'!$R:$R,X126,'[5]2016 Outage History'!$I:$I,$C126)/$Q126,"")</f>
        <v>#VALUE!</v>
      </c>
      <c r="Z126" s="26" t="str">
        <f t="shared" si="46"/>
        <v>300 Material or equipment fault/failure</v>
      </c>
      <c r="AA126" s="8" t="e">
        <f>IF($P126="More Info Required",COUNTIFS('[5]2016 Outage History'!$R:$R,Z126,'[5]2016 Outage History'!$I:$I,$C126)/$Q126,"")</f>
        <v>#VALUE!</v>
      </c>
      <c r="AB126" s="26" t="str">
        <f t="shared" si="47"/>
        <v>310 Installation Fault</v>
      </c>
      <c r="AC126" s="8" t="e">
        <f>IF($P126="More Info Required",COUNTIFS('[5]2016 Outage History'!$R:$R,AB126,'[5]2016 Outage History'!$I:$I,$C126)/$Q126,"")</f>
        <v>#VALUE!</v>
      </c>
      <c r="AD126" s="26" t="str">
        <f t="shared" si="48"/>
        <v>320 Conductor Sag or inadequate clearance</v>
      </c>
      <c r="AE126" s="8" t="e">
        <f>IF($P126="More Info Required",COUNTIFS('[5]2016 Outage History'!$R:$R,AD126,'[5]2016 Outage History'!$I:$I,$C126)/$Q126,"")</f>
        <v>#VALUE!</v>
      </c>
      <c r="AF126" s="26" t="str">
        <f t="shared" si="49"/>
        <v>340 Overload</v>
      </c>
      <c r="AG126" s="8" t="e">
        <f>IF($P126="More Info Required",COUNTIFS('[5]2016 Outage History'!$R:$R,AF126,'[5]2016 Outage History'!$I:$I,$C126)/$Q126,"")</f>
        <v>#VALUE!</v>
      </c>
      <c r="AH126" s="26" t="str">
        <f t="shared" si="50"/>
        <v>350 Miscoordination of protection devices</v>
      </c>
      <c r="AI126" s="8" t="e">
        <f>IF($P126="More Info Required",COUNTIFS('[5]2016 Outage History'!$R:$R,AH126,'[5]2016 Outage History'!$I:$I,$C126)/$Q126,"")</f>
        <v>#VALUE!</v>
      </c>
      <c r="AJ126" s="26" t="str">
        <f t="shared" si="51"/>
        <v>360 Other Equipment installation/design</v>
      </c>
      <c r="AK126" s="8" t="e">
        <f>IF($P126="More Info Required",COUNTIFS('[5]2016 Outage History'!$R:$R,AJ126,'[5]2016 Outage History'!$I:$I,$C126)/$Q126,"")</f>
        <v>#VALUE!</v>
      </c>
      <c r="AL126" s="26" t="str">
        <f t="shared" si="52"/>
        <v>400 Decay/Age of Material/Equipment</v>
      </c>
      <c r="AM126" s="8" t="e">
        <f>IF($P126="More Info Required",COUNTIFS('[5]2016 Outage History'!$R:$R,AL126,'[5]2016 Outage History'!$I:$I,$C126)/$Q126,"")</f>
        <v>#VALUE!</v>
      </c>
      <c r="AN126" s="26" t="str">
        <f t="shared" si="53"/>
        <v>420 Tree Growth</v>
      </c>
      <c r="AO126" s="8" t="e">
        <f>IF($P126="More Info Required",COUNTIFS('[5]2016 Outage History'!$R:$R,AN126,'[5]2016 Outage History'!$I:$I,$C126)/$Q126,"")</f>
        <v>#VALUE!</v>
      </c>
      <c r="AP126" s="26" t="str">
        <f t="shared" si="54"/>
        <v>430 Tree failure from overhang or dead tree without Ice/snow</v>
      </c>
      <c r="AQ126" s="8" t="e">
        <f>IF($P126="More Info Required",COUNTIFS('[5]2016 Outage History'!$R:$R,AP126,'[5]2016 Outage History'!$I:$I,$C126)/$Q126,"")</f>
        <v>#VALUE!</v>
      </c>
      <c r="AR126" s="26" t="str">
        <f t="shared" si="55"/>
        <v>440 Trees with Ice/snow</v>
      </c>
      <c r="AS126" s="8" t="e">
        <f>IF($P126="More Info Required",COUNTIFS('[5]2016 Outage History'!$R:$R,AR126,'[5]2016 Outage History'!$I:$I,$C126)/$Q126,"")</f>
        <v>#VALUE!</v>
      </c>
      <c r="AT126" s="26" t="str">
        <f t="shared" si="56"/>
        <v>470 Borrower Crew Cuts Tree</v>
      </c>
      <c r="AU126" s="8" t="e">
        <f>IF($P126="More Info Required",COUNTIFS('[5]2016 Outage History'!$R:$R,AT126,'[5]2016 Outage History'!$I:$I,$C126)/$Q126,"")</f>
        <v>#VALUE!</v>
      </c>
      <c r="AV126" s="26" t="str">
        <f t="shared" si="57"/>
        <v>490 Maintenance, Other</v>
      </c>
      <c r="AW126" s="8" t="e">
        <f>IF($P126="More Info Required",COUNTIFS('[5]2016 Outage History'!$R:$R,AV126,'[5]2016 Outage History'!$I:$I,$C126)/$Q126,"")</f>
        <v>#VALUE!</v>
      </c>
      <c r="AX126" s="26" t="str">
        <f t="shared" si="58"/>
        <v>500 Lightning</v>
      </c>
      <c r="AY126" s="8" t="e">
        <f>IF($P126="More Info Required",COUNTIFS('[5]2016 Outage History'!$R:$R,AX126,'[5]2016 Outage History'!$I:$I,$C126)/$Q126,"")</f>
        <v>#VALUE!</v>
      </c>
      <c r="AZ126" s="26" t="str">
        <f t="shared" si="59"/>
        <v>510 Wind, Not Trees</v>
      </c>
      <c r="BA126" s="8" t="e">
        <f>IF($P126="More Info Required",COUNTIFS('[5]2016 Outage History'!$R:$R,AZ126,'[5]2016 Outage History'!$I:$I,$C126)/$Q126,"")</f>
        <v>#VALUE!</v>
      </c>
      <c r="BB126" s="26" t="str">
        <f t="shared" si="60"/>
        <v>520 Ice, Sleet, Frost, not Trees</v>
      </c>
      <c r="BC126" s="8" t="e">
        <f>IF($P126="More Info Required",COUNTIFS('[5]2016 Outage History'!$R:$R,BB126,'[5]2016 Outage History'!$I:$I,$C126)/$Q126,"")</f>
        <v>#VALUE!</v>
      </c>
      <c r="BD126" s="26" t="str">
        <f t="shared" si="61"/>
        <v>530 Flood</v>
      </c>
      <c r="BE126" s="8" t="e">
        <f>IF($P126="More Info Required",COUNTIFS('[5]2016 Outage History'!$R:$R,BD126,'[5]2016 Outage History'!$I:$I,$C126)/$Q126,"")</f>
        <v>#VALUE!</v>
      </c>
      <c r="BF126" s="26" t="str">
        <f t="shared" si="62"/>
        <v>540 Storm</v>
      </c>
      <c r="BG126" s="8" t="e">
        <f>IF($P126="More Info Required",COUNTIFS('[5]2016 Outage History'!$R:$R,BF126,'[5]2016 Outage History'!$I:$I,$C126)/$Q126,"")</f>
        <v>#VALUE!</v>
      </c>
      <c r="BH126" s="26" t="str">
        <f t="shared" si="63"/>
        <v>590 Weather, Other</v>
      </c>
      <c r="BI126" s="8" t="e">
        <f>IF($P126="More Info Required",COUNTIFS('[5]2016 Outage History'!$R:$R,BH126,'[5]2016 Outage History'!$I:$I,$C126)/$Q126,"")</f>
        <v>#VALUE!</v>
      </c>
      <c r="BJ126" s="26" t="str">
        <f t="shared" si="64"/>
        <v>600 Animal/bird</v>
      </c>
      <c r="BK126" s="8" t="e">
        <f>IF($P126="More Info Required",COUNTIFS('[5]2016 Outage History'!$R:$R,BJ126,'[5]2016 Outage History'!$I:$I,$C126)/$Q126,"")</f>
        <v>#VALUE!</v>
      </c>
      <c r="BL126" s="26" t="str">
        <f t="shared" si="65"/>
        <v>630 Squirrel</v>
      </c>
      <c r="BM126" s="8" t="e">
        <f>IF($P126="More Info Required",COUNTIFS('[5]2016 Outage History'!$R:$R,BL126,'[5]2016 Outage History'!$I:$I,$C126)/$Q126,"")</f>
        <v>#VALUE!</v>
      </c>
      <c r="BN126" s="26" t="str">
        <f t="shared" si="66"/>
        <v>690 Animal, Other</v>
      </c>
      <c r="BO126" s="8" t="e">
        <f>IF($P126="More Info Required",COUNTIFS('[5]2016 Outage History'!$R:$R,BN126,'[5]2016 Outage History'!$I:$I,$C126)/$Q126,"")</f>
        <v>#VALUE!</v>
      </c>
      <c r="BP126" s="26" t="str">
        <f t="shared" si="67"/>
        <v>700 Customer-Caused</v>
      </c>
      <c r="BQ126" s="8" t="e">
        <f>IF($P126="More Info Required",COUNTIFS('[5]2016 Outage History'!$R:$R,BP126,'[5]2016 Outage History'!$I:$I,$C126)/$Q126,"")</f>
        <v>#VALUE!</v>
      </c>
      <c r="BR126" s="26" t="str">
        <f t="shared" si="68"/>
        <v>710 Motor Vehicle</v>
      </c>
      <c r="BS126" s="8" t="e">
        <f>IF($P126="More Info Required",COUNTIFS('[5]2016 Outage History'!$R:$R,BR126,'[5]2016 Outage History'!$I:$I,$C126)/$Q126,"")</f>
        <v>#VALUE!</v>
      </c>
      <c r="BT126" s="26" t="str">
        <f t="shared" si="69"/>
        <v>715 Farming Equipment</v>
      </c>
      <c r="BU126" s="8" t="e">
        <f>IF($P126="More Info Required",COUNTIFS('[5]2016 Outage History'!$R:$R,BT126,'[5]2016 Outage History'!$I:$I,$C126)/$Q126,"")</f>
        <v>#VALUE!</v>
      </c>
      <c r="BV126" s="26" t="str">
        <f t="shared" si="70"/>
        <v>720 Aircraft</v>
      </c>
      <c r="BW126" s="8" t="e">
        <f>IF($P126="More Info Required",COUNTIFS('[5]2016 Outage History'!$R:$R,BV126,'[5]2016 Outage History'!$I:$I,$C126)/$Q126,"")</f>
        <v>#VALUE!</v>
      </c>
      <c r="BX126" s="26" t="str">
        <f t="shared" si="71"/>
        <v>730 Fire</v>
      </c>
      <c r="BY126" s="8" t="e">
        <f>IF($P126="More Info Required",COUNTIFS('[5]2016 Outage History'!$R:$R,BX126,'[5]2016 Outage History'!$I:$I,$C126)/$Q126,"")</f>
        <v>#VALUE!</v>
      </c>
      <c r="BZ126" s="26" t="str">
        <f t="shared" si="72"/>
        <v>740 Public Cuts Tree</v>
      </c>
      <c r="CA126" s="8" t="e">
        <f>IF($P126="More Info Required",COUNTIFS('[5]2016 Outage History'!$R:$R,BZ126,'[5]2016 Outage History'!$I:$I,$C126)/$Q126,"")</f>
        <v>#VALUE!</v>
      </c>
      <c r="CB126" s="26" t="str">
        <f t="shared" si="73"/>
        <v>750 Vandalism</v>
      </c>
      <c r="CC126" s="8" t="e">
        <f>IF($P126="More Info Required",COUNTIFS('[5]2016 Outage History'!$R:$R,CB126,'[5]2016 Outage History'!$I:$I,$C126)/$Q126,"")</f>
        <v>#VALUE!</v>
      </c>
      <c r="CD126" s="26" t="str">
        <f t="shared" si="74"/>
        <v>760 Switching Error or Caused by Construction or Maintenance</v>
      </c>
      <c r="CE126" s="8" t="e">
        <f>IF($P126="More Info Required",COUNTIFS('[5]2016 Outage History'!$R:$R,CD126,'[5]2016 Outage History'!$I:$I,$C126)/$Q126,"")</f>
        <v>#VALUE!</v>
      </c>
      <c r="CF126" s="26" t="str">
        <f t="shared" si="75"/>
        <v>790 Public, Other</v>
      </c>
      <c r="CG126" s="8" t="e">
        <f>IF($P126="More Info Required",COUNTIFS('[5]2016 Outage History'!$R:$R,CF126,'[5]2016 Outage History'!$I:$I,$C126)/$Q126,"")</f>
        <v>#VALUE!</v>
      </c>
      <c r="CH126" s="26" t="str">
        <f t="shared" si="76"/>
        <v>800 Other</v>
      </c>
      <c r="CI126" s="8" t="e">
        <f>IF($P126="More Info Required",COUNTIFS('[5]2016 Outage History'!$R:$R,CH126,'[5]2016 Outage History'!$I:$I,$C126)/$Q126,"")</f>
        <v>#VALUE!</v>
      </c>
      <c r="CJ126" s="26" t="str">
        <f t="shared" si="77"/>
        <v>999 Cause Unknown</v>
      </c>
      <c r="CK126" s="8" t="e">
        <f>IF($P126="More Info Required",COUNTIFS('[5]2016 Outage History'!$R:$R,CJ126,'[5]2016 Outage History'!$I:$I,$C126)/$Q126,"")</f>
        <v>#VALUE!</v>
      </c>
    </row>
    <row r="127" spans="1:89" ht="15" x14ac:dyDescent="0.25">
      <c r="A127" s="17" t="s">
        <v>419</v>
      </c>
      <c r="B127" s="21">
        <v>7604</v>
      </c>
      <c r="C127" s="14" t="s">
        <v>464</v>
      </c>
      <c r="D127" s="17" t="s">
        <v>418</v>
      </c>
      <c r="E127" s="21">
        <v>76</v>
      </c>
      <c r="F127" s="22">
        <f>'[5]2016 Circuit Detail'!H86</f>
        <v>373.23223999999999</v>
      </c>
      <c r="G127" s="21"/>
      <c r="H127" s="21">
        <f>('[5]2011 Indices'!H118+'[5]2012 Indices'!H118+'[5]2013 Indices'!H118+'[5]2014 Circuit detail'!AS86+'[5]2015 Circuit Detail'!AS86)/5</f>
        <v>0.62352829202942528</v>
      </c>
      <c r="I127" s="10">
        <f>'[5]2016 Circuit Detail'!AS86</f>
        <v>0.182192192185755</v>
      </c>
      <c r="J127" s="17" t="str">
        <f t="shared" si="39"/>
        <v>OK</v>
      </c>
      <c r="K127" s="17">
        <v>24.039000000000001</v>
      </c>
      <c r="L127" s="23">
        <v>2016</v>
      </c>
      <c r="M127" s="21">
        <f>('[5]2011 Indices'!I118+'[5]2012 Indices'!I118+'[5]2013 Indices'!I118+'[5]2014 Circuit detail'!AQ86+'[5]2015 Circuit Detail'!AQ86)/5</f>
        <v>69.145490755854894</v>
      </c>
      <c r="N127" s="24">
        <f>'[5]2016 Circuit Detail'!AQ86</f>
        <v>21.067311</v>
      </c>
      <c r="O127" s="17" t="str">
        <f t="shared" si="40"/>
        <v>OK</v>
      </c>
      <c r="P127" s="8" t="str">
        <f t="shared" si="41"/>
        <v>Good</v>
      </c>
      <c r="Q127" s="25">
        <f>'[5]2016 Circuit Detail'!AJ86</f>
        <v>11</v>
      </c>
      <c r="R127" s="26" t="str">
        <f t="shared" si="42"/>
        <v/>
      </c>
      <c r="S127" s="8" t="str">
        <f>IF($P127="More Info Required",COUNTIFS('[5]2016 Outage History'!$R:$R,R127,'[5]2016 Outage History'!$I:$I,$C127)/$Q127,"")</f>
        <v/>
      </c>
      <c r="T127" s="26" t="str">
        <f t="shared" si="43"/>
        <v/>
      </c>
      <c r="U127" s="8" t="str">
        <f>IF($P127="More Info Required",COUNTIFS('[5]2016 Outage History'!$R:$R,T127,'[5]2016 Outage History'!$I:$I,$C127)/$Q127,"")</f>
        <v/>
      </c>
      <c r="V127" s="26" t="str">
        <f t="shared" si="44"/>
        <v/>
      </c>
      <c r="W127" s="8" t="str">
        <f>IF($P127="More Info Required",COUNTIFS('[5]2016 Outage History'!$R:$R,V127,'[5]2016 Outage History'!$I:$I,$C127)/$Q127,"")</f>
        <v/>
      </c>
      <c r="X127" s="26" t="str">
        <f t="shared" si="45"/>
        <v/>
      </c>
      <c r="Y127" s="8" t="str">
        <f>IF($P127="More Info Required",COUNTIFS('[5]2016 Outage History'!$R:$R,X127,'[5]2016 Outage History'!$I:$I,$C127)/$Q127,"")</f>
        <v/>
      </c>
      <c r="Z127" s="26" t="str">
        <f t="shared" si="46"/>
        <v/>
      </c>
      <c r="AA127" s="8" t="str">
        <f>IF($P127="More Info Required",COUNTIFS('[5]2016 Outage History'!$R:$R,Z127,'[5]2016 Outage History'!$I:$I,$C127)/$Q127,"")</f>
        <v/>
      </c>
      <c r="AB127" s="26" t="str">
        <f t="shared" si="47"/>
        <v/>
      </c>
      <c r="AC127" s="8" t="str">
        <f>IF($P127="More Info Required",COUNTIFS('[5]2016 Outage History'!$R:$R,AB127,'[5]2016 Outage History'!$I:$I,$C127)/$Q127,"")</f>
        <v/>
      </c>
      <c r="AD127" s="26" t="str">
        <f t="shared" si="48"/>
        <v/>
      </c>
      <c r="AE127" s="8" t="str">
        <f>IF($P127="More Info Required",COUNTIFS('[5]2016 Outage History'!$R:$R,AD127,'[5]2016 Outage History'!$I:$I,$C127)/$Q127,"")</f>
        <v/>
      </c>
      <c r="AF127" s="26" t="str">
        <f t="shared" si="49"/>
        <v/>
      </c>
      <c r="AG127" s="8" t="str">
        <f>IF($P127="More Info Required",COUNTIFS('[5]2016 Outage History'!$R:$R,AF127,'[5]2016 Outage History'!$I:$I,$C127)/$Q127,"")</f>
        <v/>
      </c>
      <c r="AH127" s="26" t="str">
        <f t="shared" si="50"/>
        <v/>
      </c>
      <c r="AI127" s="8" t="str">
        <f>IF($P127="More Info Required",COUNTIFS('[5]2016 Outage History'!$R:$R,AH127,'[5]2016 Outage History'!$I:$I,$C127)/$Q127,"")</f>
        <v/>
      </c>
      <c r="AJ127" s="26" t="str">
        <f t="shared" si="51"/>
        <v/>
      </c>
      <c r="AK127" s="8" t="str">
        <f>IF($P127="More Info Required",COUNTIFS('[5]2016 Outage History'!$R:$R,AJ127,'[5]2016 Outage History'!$I:$I,$C127)/$Q127,"")</f>
        <v/>
      </c>
      <c r="AL127" s="26" t="str">
        <f t="shared" si="52"/>
        <v/>
      </c>
      <c r="AM127" s="8" t="str">
        <f>IF($P127="More Info Required",COUNTIFS('[5]2016 Outage History'!$R:$R,AL127,'[5]2016 Outage History'!$I:$I,$C127)/$Q127,"")</f>
        <v/>
      </c>
      <c r="AN127" s="26" t="str">
        <f t="shared" si="53"/>
        <v/>
      </c>
      <c r="AO127" s="8" t="str">
        <f>IF($P127="More Info Required",COUNTIFS('[5]2016 Outage History'!$R:$R,AN127,'[5]2016 Outage History'!$I:$I,$C127)/$Q127,"")</f>
        <v/>
      </c>
      <c r="AP127" s="26" t="str">
        <f t="shared" si="54"/>
        <v/>
      </c>
      <c r="AQ127" s="8" t="str">
        <f>IF($P127="More Info Required",COUNTIFS('[5]2016 Outage History'!$R:$R,AP127,'[5]2016 Outage History'!$I:$I,$C127)/$Q127,"")</f>
        <v/>
      </c>
      <c r="AR127" s="26" t="str">
        <f t="shared" si="55"/>
        <v/>
      </c>
      <c r="AS127" s="8" t="str">
        <f>IF($P127="More Info Required",COUNTIFS('[5]2016 Outage History'!$R:$R,AR127,'[5]2016 Outage History'!$I:$I,$C127)/$Q127,"")</f>
        <v/>
      </c>
      <c r="AT127" s="26" t="str">
        <f t="shared" si="56"/>
        <v/>
      </c>
      <c r="AU127" s="8" t="str">
        <f>IF($P127="More Info Required",COUNTIFS('[5]2016 Outage History'!$R:$R,AT127,'[5]2016 Outage History'!$I:$I,$C127)/$Q127,"")</f>
        <v/>
      </c>
      <c r="AV127" s="26" t="str">
        <f t="shared" si="57"/>
        <v/>
      </c>
      <c r="AW127" s="8" t="str">
        <f>IF($P127="More Info Required",COUNTIFS('[5]2016 Outage History'!$R:$R,AV127,'[5]2016 Outage History'!$I:$I,$C127)/$Q127,"")</f>
        <v/>
      </c>
      <c r="AX127" s="26" t="str">
        <f t="shared" si="58"/>
        <v/>
      </c>
      <c r="AY127" s="8" t="str">
        <f>IF($P127="More Info Required",COUNTIFS('[5]2016 Outage History'!$R:$R,AX127,'[5]2016 Outage History'!$I:$I,$C127)/$Q127,"")</f>
        <v/>
      </c>
      <c r="AZ127" s="26" t="str">
        <f t="shared" si="59"/>
        <v/>
      </c>
      <c r="BA127" s="8" t="str">
        <f>IF($P127="More Info Required",COUNTIFS('[5]2016 Outage History'!$R:$R,AZ127,'[5]2016 Outage History'!$I:$I,$C127)/$Q127,"")</f>
        <v/>
      </c>
      <c r="BB127" s="26" t="str">
        <f t="shared" si="60"/>
        <v/>
      </c>
      <c r="BC127" s="8" t="str">
        <f>IF($P127="More Info Required",COUNTIFS('[5]2016 Outage History'!$R:$R,BB127,'[5]2016 Outage History'!$I:$I,$C127)/$Q127,"")</f>
        <v/>
      </c>
      <c r="BD127" s="26" t="str">
        <f t="shared" si="61"/>
        <v/>
      </c>
      <c r="BE127" s="8" t="str">
        <f>IF($P127="More Info Required",COUNTIFS('[5]2016 Outage History'!$R:$R,BD127,'[5]2016 Outage History'!$I:$I,$C127)/$Q127,"")</f>
        <v/>
      </c>
      <c r="BF127" s="26" t="str">
        <f t="shared" si="62"/>
        <v/>
      </c>
      <c r="BG127" s="8" t="str">
        <f>IF($P127="More Info Required",COUNTIFS('[5]2016 Outage History'!$R:$R,BF127,'[5]2016 Outage History'!$I:$I,$C127)/$Q127,"")</f>
        <v/>
      </c>
      <c r="BH127" s="26" t="str">
        <f t="shared" si="63"/>
        <v/>
      </c>
      <c r="BI127" s="8" t="str">
        <f>IF($P127="More Info Required",COUNTIFS('[5]2016 Outage History'!$R:$R,BH127,'[5]2016 Outage History'!$I:$I,$C127)/$Q127,"")</f>
        <v/>
      </c>
      <c r="BJ127" s="26" t="str">
        <f t="shared" si="64"/>
        <v/>
      </c>
      <c r="BK127" s="8" t="str">
        <f>IF($P127="More Info Required",COUNTIFS('[5]2016 Outage History'!$R:$R,BJ127,'[5]2016 Outage History'!$I:$I,$C127)/$Q127,"")</f>
        <v/>
      </c>
      <c r="BL127" s="26" t="str">
        <f t="shared" si="65"/>
        <v/>
      </c>
      <c r="BM127" s="8" t="str">
        <f>IF($P127="More Info Required",COUNTIFS('[5]2016 Outage History'!$R:$R,BL127,'[5]2016 Outage History'!$I:$I,$C127)/$Q127,"")</f>
        <v/>
      </c>
      <c r="BN127" s="26" t="str">
        <f t="shared" si="66"/>
        <v/>
      </c>
      <c r="BO127" s="8" t="str">
        <f>IF($P127="More Info Required",COUNTIFS('[5]2016 Outage History'!$R:$R,BN127,'[5]2016 Outage History'!$I:$I,$C127)/$Q127,"")</f>
        <v/>
      </c>
      <c r="BP127" s="26" t="str">
        <f t="shared" si="67"/>
        <v/>
      </c>
      <c r="BQ127" s="8" t="str">
        <f>IF($P127="More Info Required",COUNTIFS('[5]2016 Outage History'!$R:$R,BP127,'[5]2016 Outage History'!$I:$I,$C127)/$Q127,"")</f>
        <v/>
      </c>
      <c r="BR127" s="26" t="str">
        <f t="shared" si="68"/>
        <v/>
      </c>
      <c r="BS127" s="8" t="str">
        <f>IF($P127="More Info Required",COUNTIFS('[5]2016 Outage History'!$R:$R,BR127,'[5]2016 Outage History'!$I:$I,$C127)/$Q127,"")</f>
        <v/>
      </c>
      <c r="BT127" s="26" t="str">
        <f t="shared" si="69"/>
        <v/>
      </c>
      <c r="BU127" s="8" t="str">
        <f>IF($P127="More Info Required",COUNTIFS('[5]2016 Outage History'!$R:$R,BT127,'[5]2016 Outage History'!$I:$I,$C127)/$Q127,"")</f>
        <v/>
      </c>
      <c r="BV127" s="26" t="str">
        <f t="shared" si="70"/>
        <v/>
      </c>
      <c r="BW127" s="8" t="str">
        <f>IF($P127="More Info Required",COUNTIFS('[5]2016 Outage History'!$R:$R,BV127,'[5]2016 Outage History'!$I:$I,$C127)/$Q127,"")</f>
        <v/>
      </c>
      <c r="BX127" s="26" t="str">
        <f t="shared" si="71"/>
        <v/>
      </c>
      <c r="BY127" s="8" t="str">
        <f>IF($P127="More Info Required",COUNTIFS('[5]2016 Outage History'!$R:$R,BX127,'[5]2016 Outage History'!$I:$I,$C127)/$Q127,"")</f>
        <v/>
      </c>
      <c r="BZ127" s="26" t="str">
        <f t="shared" si="72"/>
        <v/>
      </c>
      <c r="CA127" s="8" t="str">
        <f>IF($P127="More Info Required",COUNTIFS('[5]2016 Outage History'!$R:$R,BZ127,'[5]2016 Outage History'!$I:$I,$C127)/$Q127,"")</f>
        <v/>
      </c>
      <c r="CB127" s="26" t="str">
        <f t="shared" si="73"/>
        <v/>
      </c>
      <c r="CC127" s="8" t="str">
        <f>IF($P127="More Info Required",COUNTIFS('[5]2016 Outage History'!$R:$R,CB127,'[5]2016 Outage History'!$I:$I,$C127)/$Q127,"")</f>
        <v/>
      </c>
      <c r="CD127" s="26" t="str">
        <f t="shared" si="74"/>
        <v/>
      </c>
      <c r="CE127" s="8" t="str">
        <f>IF($P127="More Info Required",COUNTIFS('[5]2016 Outage History'!$R:$R,CD127,'[5]2016 Outage History'!$I:$I,$C127)/$Q127,"")</f>
        <v/>
      </c>
      <c r="CF127" s="26" t="str">
        <f t="shared" si="75"/>
        <v/>
      </c>
      <c r="CG127" s="8" t="str">
        <f>IF($P127="More Info Required",COUNTIFS('[5]2016 Outage History'!$R:$R,CF127,'[5]2016 Outage History'!$I:$I,$C127)/$Q127,"")</f>
        <v/>
      </c>
      <c r="CH127" s="26" t="str">
        <f t="shared" si="76"/>
        <v/>
      </c>
      <c r="CI127" s="8" t="str">
        <f>IF($P127="More Info Required",COUNTIFS('[5]2016 Outage History'!$R:$R,CH127,'[5]2016 Outage History'!$I:$I,$C127)/$Q127,"")</f>
        <v/>
      </c>
      <c r="CJ127" s="26" t="str">
        <f t="shared" si="77"/>
        <v/>
      </c>
      <c r="CK127" s="8" t="str">
        <f>IF($P127="More Info Required",COUNTIFS('[5]2016 Outage History'!$R:$R,CJ127,'[5]2016 Outage History'!$I:$I,$C127)/$Q127,"")</f>
        <v/>
      </c>
    </row>
    <row r="128" spans="1:89" ht="15" x14ac:dyDescent="0.25">
      <c r="A128" s="17" t="s">
        <v>420</v>
      </c>
      <c r="B128" s="21">
        <v>7605</v>
      </c>
      <c r="C128" s="14" t="s">
        <v>465</v>
      </c>
      <c r="D128" s="17" t="s">
        <v>418</v>
      </c>
      <c r="E128" s="21">
        <v>76</v>
      </c>
      <c r="F128" s="22">
        <f>'[5]2016 Circuit Detail'!H87</f>
        <v>670.23224000000005</v>
      </c>
      <c r="G128" s="21"/>
      <c r="H128" s="21">
        <f>('[5]2011 Indices'!H119+'[5]2012 Indices'!H119+'[5]2013 Indices'!H119+'[5]2014 Circuit detail'!AS87+'[5]2015 Circuit Detail'!AS87)/5</f>
        <v>1.6734660693845052</v>
      </c>
      <c r="I128" s="10">
        <f>'[5]2016 Circuit Detail'!AS87</f>
        <v>1.1831719703606001</v>
      </c>
      <c r="J128" s="17" t="str">
        <f t="shared" si="39"/>
        <v>OK</v>
      </c>
      <c r="K128" s="17">
        <v>43.335999999999999</v>
      </c>
      <c r="L128" s="23">
        <v>2016</v>
      </c>
      <c r="M128" s="21">
        <f>('[5]2011 Indices'!I119+'[5]2012 Indices'!I119+'[5]2013 Indices'!I119+'[5]2014 Circuit detail'!AQ87+'[5]2015 Circuit Detail'!AQ87)/5</f>
        <v>172.32046115688618</v>
      </c>
      <c r="N128" s="24">
        <f>'[5]2016 Circuit Detail'!AQ87</f>
        <v>237.23866200000001</v>
      </c>
      <c r="O128" s="17" t="str">
        <f t="shared" si="40"/>
        <v>PSC</v>
      </c>
      <c r="P128" s="8" t="str">
        <f t="shared" si="41"/>
        <v>More Info Required</v>
      </c>
      <c r="Q128" s="25">
        <f>'[5]2016 Circuit Detail'!AJ87</f>
        <v>19</v>
      </c>
      <c r="R128" s="26" t="str">
        <f t="shared" si="42"/>
        <v>000 Power Supply</v>
      </c>
      <c r="S128" s="8" t="e">
        <f>IF($P128="More Info Required",COUNTIFS('[5]2016 Outage History'!$R:$R,R128,'[5]2016 Outage History'!$I:$I,$C128)/$Q128,"")</f>
        <v>#VALUE!</v>
      </c>
      <c r="T128" s="26" t="str">
        <f t="shared" si="43"/>
        <v>100 Construction</v>
      </c>
      <c r="U128" s="8" t="e">
        <f>IF($P128="More Info Required",COUNTIFS('[5]2016 Outage History'!$R:$R,T128,'[5]2016 Outage History'!$I:$I,$C128)/$Q128,"")</f>
        <v>#VALUE!</v>
      </c>
      <c r="V128" s="26" t="str">
        <f t="shared" si="44"/>
        <v>110 Maintenance</v>
      </c>
      <c r="W128" s="8" t="e">
        <f>IF($P128="More Info Required",COUNTIFS('[5]2016 Outage History'!$R:$R,V128,'[5]2016 Outage History'!$I:$I,$C128)/$Q128,"")</f>
        <v>#VALUE!</v>
      </c>
      <c r="X128" s="26" t="str">
        <f t="shared" si="45"/>
        <v>190 Other Planned</v>
      </c>
      <c r="Y128" s="8" t="e">
        <f>IF($P128="More Info Required",COUNTIFS('[5]2016 Outage History'!$R:$R,X128,'[5]2016 Outage History'!$I:$I,$C128)/$Q128,"")</f>
        <v>#VALUE!</v>
      </c>
      <c r="Z128" s="26" t="str">
        <f t="shared" si="46"/>
        <v>300 Material or equipment fault/failure</v>
      </c>
      <c r="AA128" s="8" t="e">
        <f>IF($P128="More Info Required",COUNTIFS('[5]2016 Outage History'!$R:$R,Z128,'[5]2016 Outage History'!$I:$I,$C128)/$Q128,"")</f>
        <v>#VALUE!</v>
      </c>
      <c r="AB128" s="26" t="str">
        <f t="shared" si="47"/>
        <v>310 Installation Fault</v>
      </c>
      <c r="AC128" s="8" t="e">
        <f>IF($P128="More Info Required",COUNTIFS('[5]2016 Outage History'!$R:$R,AB128,'[5]2016 Outage History'!$I:$I,$C128)/$Q128,"")</f>
        <v>#VALUE!</v>
      </c>
      <c r="AD128" s="26" t="str">
        <f t="shared" si="48"/>
        <v>320 Conductor Sag or inadequate clearance</v>
      </c>
      <c r="AE128" s="8" t="e">
        <f>IF($P128="More Info Required",COUNTIFS('[5]2016 Outage History'!$R:$R,AD128,'[5]2016 Outage History'!$I:$I,$C128)/$Q128,"")</f>
        <v>#VALUE!</v>
      </c>
      <c r="AF128" s="26" t="str">
        <f t="shared" si="49"/>
        <v>340 Overload</v>
      </c>
      <c r="AG128" s="8" t="e">
        <f>IF($P128="More Info Required",COUNTIFS('[5]2016 Outage History'!$R:$R,AF128,'[5]2016 Outage History'!$I:$I,$C128)/$Q128,"")</f>
        <v>#VALUE!</v>
      </c>
      <c r="AH128" s="26" t="str">
        <f t="shared" si="50"/>
        <v>350 Miscoordination of protection devices</v>
      </c>
      <c r="AI128" s="8" t="e">
        <f>IF($P128="More Info Required",COUNTIFS('[5]2016 Outage History'!$R:$R,AH128,'[5]2016 Outage History'!$I:$I,$C128)/$Q128,"")</f>
        <v>#VALUE!</v>
      </c>
      <c r="AJ128" s="26" t="str">
        <f t="shared" si="51"/>
        <v>360 Other Equipment installation/design</v>
      </c>
      <c r="AK128" s="8" t="e">
        <f>IF($P128="More Info Required",COUNTIFS('[5]2016 Outage History'!$R:$R,AJ128,'[5]2016 Outage History'!$I:$I,$C128)/$Q128,"")</f>
        <v>#VALUE!</v>
      </c>
      <c r="AL128" s="26" t="str">
        <f t="shared" si="52"/>
        <v>400 Decay/Age of Material/Equipment</v>
      </c>
      <c r="AM128" s="8" t="e">
        <f>IF($P128="More Info Required",COUNTIFS('[5]2016 Outage History'!$R:$R,AL128,'[5]2016 Outage History'!$I:$I,$C128)/$Q128,"")</f>
        <v>#VALUE!</v>
      </c>
      <c r="AN128" s="26" t="str">
        <f t="shared" si="53"/>
        <v>420 Tree Growth</v>
      </c>
      <c r="AO128" s="8" t="e">
        <f>IF($P128="More Info Required",COUNTIFS('[5]2016 Outage History'!$R:$R,AN128,'[5]2016 Outage History'!$I:$I,$C128)/$Q128,"")</f>
        <v>#VALUE!</v>
      </c>
      <c r="AP128" s="26" t="str">
        <f t="shared" si="54"/>
        <v>430 Tree failure from overhang or dead tree without Ice/snow</v>
      </c>
      <c r="AQ128" s="8" t="e">
        <f>IF($P128="More Info Required",COUNTIFS('[5]2016 Outage History'!$R:$R,AP128,'[5]2016 Outage History'!$I:$I,$C128)/$Q128,"")</f>
        <v>#VALUE!</v>
      </c>
      <c r="AR128" s="26" t="str">
        <f t="shared" si="55"/>
        <v>440 Trees with Ice/snow</v>
      </c>
      <c r="AS128" s="8" t="e">
        <f>IF($P128="More Info Required",COUNTIFS('[5]2016 Outage History'!$R:$R,AR128,'[5]2016 Outage History'!$I:$I,$C128)/$Q128,"")</f>
        <v>#VALUE!</v>
      </c>
      <c r="AT128" s="26" t="str">
        <f t="shared" si="56"/>
        <v>470 Borrower Crew Cuts Tree</v>
      </c>
      <c r="AU128" s="8" t="e">
        <f>IF($P128="More Info Required",COUNTIFS('[5]2016 Outage History'!$R:$R,AT128,'[5]2016 Outage History'!$I:$I,$C128)/$Q128,"")</f>
        <v>#VALUE!</v>
      </c>
      <c r="AV128" s="26" t="str">
        <f t="shared" si="57"/>
        <v>490 Maintenance, Other</v>
      </c>
      <c r="AW128" s="8" t="e">
        <f>IF($P128="More Info Required",COUNTIFS('[5]2016 Outage History'!$R:$R,AV128,'[5]2016 Outage History'!$I:$I,$C128)/$Q128,"")</f>
        <v>#VALUE!</v>
      </c>
      <c r="AX128" s="26" t="str">
        <f t="shared" si="58"/>
        <v>500 Lightning</v>
      </c>
      <c r="AY128" s="8" t="e">
        <f>IF($P128="More Info Required",COUNTIFS('[5]2016 Outage History'!$R:$R,AX128,'[5]2016 Outage History'!$I:$I,$C128)/$Q128,"")</f>
        <v>#VALUE!</v>
      </c>
      <c r="AZ128" s="26" t="str">
        <f t="shared" si="59"/>
        <v>510 Wind, Not Trees</v>
      </c>
      <c r="BA128" s="8" t="e">
        <f>IF($P128="More Info Required",COUNTIFS('[5]2016 Outage History'!$R:$R,AZ128,'[5]2016 Outage History'!$I:$I,$C128)/$Q128,"")</f>
        <v>#VALUE!</v>
      </c>
      <c r="BB128" s="26" t="str">
        <f t="shared" si="60"/>
        <v>520 Ice, Sleet, Frost, not Trees</v>
      </c>
      <c r="BC128" s="8" t="e">
        <f>IF($P128="More Info Required",COUNTIFS('[5]2016 Outage History'!$R:$R,BB128,'[5]2016 Outage History'!$I:$I,$C128)/$Q128,"")</f>
        <v>#VALUE!</v>
      </c>
      <c r="BD128" s="26" t="str">
        <f t="shared" si="61"/>
        <v>530 Flood</v>
      </c>
      <c r="BE128" s="8" t="e">
        <f>IF($P128="More Info Required",COUNTIFS('[5]2016 Outage History'!$R:$R,BD128,'[5]2016 Outage History'!$I:$I,$C128)/$Q128,"")</f>
        <v>#VALUE!</v>
      </c>
      <c r="BF128" s="26" t="str">
        <f t="shared" si="62"/>
        <v>540 Storm</v>
      </c>
      <c r="BG128" s="8" t="e">
        <f>IF($P128="More Info Required",COUNTIFS('[5]2016 Outage History'!$R:$R,BF128,'[5]2016 Outage History'!$I:$I,$C128)/$Q128,"")</f>
        <v>#VALUE!</v>
      </c>
      <c r="BH128" s="26" t="str">
        <f t="shared" si="63"/>
        <v>590 Weather, Other</v>
      </c>
      <c r="BI128" s="8" t="e">
        <f>IF($P128="More Info Required",COUNTIFS('[5]2016 Outage History'!$R:$R,BH128,'[5]2016 Outage History'!$I:$I,$C128)/$Q128,"")</f>
        <v>#VALUE!</v>
      </c>
      <c r="BJ128" s="26" t="str">
        <f t="shared" si="64"/>
        <v>600 Animal/bird</v>
      </c>
      <c r="BK128" s="8" t="e">
        <f>IF($P128="More Info Required",COUNTIFS('[5]2016 Outage History'!$R:$R,BJ128,'[5]2016 Outage History'!$I:$I,$C128)/$Q128,"")</f>
        <v>#VALUE!</v>
      </c>
      <c r="BL128" s="26" t="str">
        <f t="shared" si="65"/>
        <v>630 Squirrel</v>
      </c>
      <c r="BM128" s="8" t="e">
        <f>IF($P128="More Info Required",COUNTIFS('[5]2016 Outage History'!$R:$R,BL128,'[5]2016 Outage History'!$I:$I,$C128)/$Q128,"")</f>
        <v>#VALUE!</v>
      </c>
      <c r="BN128" s="26" t="str">
        <f t="shared" si="66"/>
        <v>690 Animal, Other</v>
      </c>
      <c r="BO128" s="8" t="e">
        <f>IF($P128="More Info Required",COUNTIFS('[5]2016 Outage History'!$R:$R,BN128,'[5]2016 Outage History'!$I:$I,$C128)/$Q128,"")</f>
        <v>#VALUE!</v>
      </c>
      <c r="BP128" s="26" t="str">
        <f t="shared" si="67"/>
        <v>700 Customer-Caused</v>
      </c>
      <c r="BQ128" s="8" t="e">
        <f>IF($P128="More Info Required",COUNTIFS('[5]2016 Outage History'!$R:$R,BP128,'[5]2016 Outage History'!$I:$I,$C128)/$Q128,"")</f>
        <v>#VALUE!</v>
      </c>
      <c r="BR128" s="26" t="str">
        <f t="shared" si="68"/>
        <v>710 Motor Vehicle</v>
      </c>
      <c r="BS128" s="8" t="e">
        <f>IF($P128="More Info Required",COUNTIFS('[5]2016 Outage History'!$R:$R,BR128,'[5]2016 Outage History'!$I:$I,$C128)/$Q128,"")</f>
        <v>#VALUE!</v>
      </c>
      <c r="BT128" s="26" t="str">
        <f t="shared" si="69"/>
        <v>715 Farming Equipment</v>
      </c>
      <c r="BU128" s="8" t="e">
        <f>IF($P128="More Info Required",COUNTIFS('[5]2016 Outage History'!$R:$R,BT128,'[5]2016 Outage History'!$I:$I,$C128)/$Q128,"")</f>
        <v>#VALUE!</v>
      </c>
      <c r="BV128" s="26" t="str">
        <f t="shared" si="70"/>
        <v>720 Aircraft</v>
      </c>
      <c r="BW128" s="8" t="e">
        <f>IF($P128="More Info Required",COUNTIFS('[5]2016 Outage History'!$R:$R,BV128,'[5]2016 Outage History'!$I:$I,$C128)/$Q128,"")</f>
        <v>#VALUE!</v>
      </c>
      <c r="BX128" s="26" t="str">
        <f t="shared" si="71"/>
        <v>730 Fire</v>
      </c>
      <c r="BY128" s="8" t="e">
        <f>IF($P128="More Info Required",COUNTIFS('[5]2016 Outage History'!$R:$R,BX128,'[5]2016 Outage History'!$I:$I,$C128)/$Q128,"")</f>
        <v>#VALUE!</v>
      </c>
      <c r="BZ128" s="26" t="str">
        <f t="shared" si="72"/>
        <v>740 Public Cuts Tree</v>
      </c>
      <c r="CA128" s="8" t="e">
        <f>IF($P128="More Info Required",COUNTIFS('[5]2016 Outage History'!$R:$R,BZ128,'[5]2016 Outage History'!$I:$I,$C128)/$Q128,"")</f>
        <v>#VALUE!</v>
      </c>
      <c r="CB128" s="26" t="str">
        <f t="shared" si="73"/>
        <v>750 Vandalism</v>
      </c>
      <c r="CC128" s="8" t="e">
        <f>IF($P128="More Info Required",COUNTIFS('[5]2016 Outage History'!$R:$R,CB128,'[5]2016 Outage History'!$I:$I,$C128)/$Q128,"")</f>
        <v>#VALUE!</v>
      </c>
      <c r="CD128" s="26" t="str">
        <f t="shared" si="74"/>
        <v>760 Switching Error or Caused by Construction or Maintenance</v>
      </c>
      <c r="CE128" s="8" t="e">
        <f>IF($P128="More Info Required",COUNTIFS('[5]2016 Outage History'!$R:$R,CD128,'[5]2016 Outage History'!$I:$I,$C128)/$Q128,"")</f>
        <v>#VALUE!</v>
      </c>
      <c r="CF128" s="26" t="str">
        <f t="shared" si="75"/>
        <v>790 Public, Other</v>
      </c>
      <c r="CG128" s="8" t="e">
        <f>IF($P128="More Info Required",COUNTIFS('[5]2016 Outage History'!$R:$R,CF128,'[5]2016 Outage History'!$I:$I,$C128)/$Q128,"")</f>
        <v>#VALUE!</v>
      </c>
      <c r="CH128" s="26" t="str">
        <f t="shared" si="76"/>
        <v>800 Other</v>
      </c>
      <c r="CI128" s="8" t="e">
        <f>IF($P128="More Info Required",COUNTIFS('[5]2016 Outage History'!$R:$R,CH128,'[5]2016 Outage History'!$I:$I,$C128)/$Q128,"")</f>
        <v>#VALUE!</v>
      </c>
      <c r="CJ128" s="26" t="str">
        <f t="shared" si="77"/>
        <v>999 Cause Unknown</v>
      </c>
      <c r="CK128" s="8" t="e">
        <f>IF($P128="More Info Required",COUNTIFS('[5]2016 Outage History'!$R:$R,CJ128,'[5]2016 Outage History'!$I:$I,$C128)/$Q128,"")</f>
        <v>#VALUE!</v>
      </c>
    </row>
    <row r="129" spans="1:89" ht="15" x14ac:dyDescent="0.25">
      <c r="A129" s="17" t="s">
        <v>421</v>
      </c>
      <c r="B129" s="21">
        <v>7702</v>
      </c>
      <c r="C129" s="14" t="s">
        <v>422</v>
      </c>
      <c r="D129" s="17" t="s">
        <v>423</v>
      </c>
      <c r="E129" s="21">
        <v>77</v>
      </c>
      <c r="F129" s="22">
        <f>'[5]2016 Circuit Detail'!H88</f>
        <v>630.27049099999999</v>
      </c>
      <c r="G129" s="21"/>
      <c r="H129" s="21">
        <f>('[5]2011 Indices'!H120+'[5]2012 Indices'!H120+'[5]2013 Indices'!H120+'[5]2014 Circuit detail'!AS88+'[5]2015 Circuit Detail'!AS88)/5</f>
        <v>1.080063566312258</v>
      </c>
      <c r="I129" s="10">
        <f>'[5]2016 Circuit Detail'!AS88</f>
        <v>0.53151782414639503</v>
      </c>
      <c r="J129" s="17" t="str">
        <f t="shared" si="39"/>
        <v>OK</v>
      </c>
      <c r="K129" s="17">
        <v>29.532</v>
      </c>
      <c r="L129" s="23">
        <v>2015</v>
      </c>
      <c r="M129" s="21">
        <f>('[5]2011 Indices'!I120+'[5]2012 Indices'!I120+'[5]2013 Indices'!I120+'[5]2014 Circuit detail'!AQ88+'[5]2015 Circuit Detail'!AQ88)/5</f>
        <v>98.266991453774082</v>
      </c>
      <c r="N129" s="24">
        <f>'[5]2016 Circuit Detail'!AQ88</f>
        <v>36.530346999999999</v>
      </c>
      <c r="O129" s="17" t="str">
        <f t="shared" si="40"/>
        <v>OK</v>
      </c>
      <c r="P129" s="8" t="str">
        <f t="shared" si="41"/>
        <v>Good</v>
      </c>
      <c r="Q129" s="25">
        <f>'[5]2016 Circuit Detail'!AJ88</f>
        <v>12</v>
      </c>
      <c r="R129" s="26" t="str">
        <f t="shared" si="42"/>
        <v/>
      </c>
      <c r="S129" s="8" t="str">
        <f>IF($P129="More Info Required",COUNTIFS('[5]2016 Outage History'!$R:$R,R129,'[5]2016 Outage History'!$I:$I,$C129)/$Q129,"")</f>
        <v/>
      </c>
      <c r="T129" s="26" t="str">
        <f t="shared" si="43"/>
        <v/>
      </c>
      <c r="U129" s="8" t="str">
        <f>IF($P129="More Info Required",COUNTIFS('[5]2016 Outage History'!$R:$R,T129,'[5]2016 Outage History'!$I:$I,$C129)/$Q129,"")</f>
        <v/>
      </c>
      <c r="V129" s="26" t="str">
        <f t="shared" si="44"/>
        <v/>
      </c>
      <c r="W129" s="8" t="str">
        <f>IF($P129="More Info Required",COUNTIFS('[5]2016 Outage History'!$R:$R,V129,'[5]2016 Outage History'!$I:$I,$C129)/$Q129,"")</f>
        <v/>
      </c>
      <c r="X129" s="26" t="str">
        <f t="shared" si="45"/>
        <v/>
      </c>
      <c r="Y129" s="8" t="str">
        <f>IF($P129="More Info Required",COUNTIFS('[5]2016 Outage History'!$R:$R,X129,'[5]2016 Outage History'!$I:$I,$C129)/$Q129,"")</f>
        <v/>
      </c>
      <c r="Z129" s="26" t="str">
        <f t="shared" si="46"/>
        <v/>
      </c>
      <c r="AA129" s="8" t="str">
        <f>IF($P129="More Info Required",COUNTIFS('[5]2016 Outage History'!$R:$R,Z129,'[5]2016 Outage History'!$I:$I,$C129)/$Q129,"")</f>
        <v/>
      </c>
      <c r="AB129" s="26" t="str">
        <f t="shared" si="47"/>
        <v/>
      </c>
      <c r="AC129" s="8" t="str">
        <f>IF($P129="More Info Required",COUNTIFS('[5]2016 Outage History'!$R:$R,AB129,'[5]2016 Outage History'!$I:$I,$C129)/$Q129,"")</f>
        <v/>
      </c>
      <c r="AD129" s="26" t="str">
        <f t="shared" si="48"/>
        <v/>
      </c>
      <c r="AE129" s="8" t="str">
        <f>IF($P129="More Info Required",COUNTIFS('[5]2016 Outage History'!$R:$R,AD129,'[5]2016 Outage History'!$I:$I,$C129)/$Q129,"")</f>
        <v/>
      </c>
      <c r="AF129" s="26" t="str">
        <f t="shared" si="49"/>
        <v/>
      </c>
      <c r="AG129" s="8" t="str">
        <f>IF($P129="More Info Required",COUNTIFS('[5]2016 Outage History'!$R:$R,AF129,'[5]2016 Outage History'!$I:$I,$C129)/$Q129,"")</f>
        <v/>
      </c>
      <c r="AH129" s="26" t="str">
        <f t="shared" si="50"/>
        <v/>
      </c>
      <c r="AI129" s="8" t="str">
        <f>IF($P129="More Info Required",COUNTIFS('[5]2016 Outage History'!$R:$R,AH129,'[5]2016 Outage History'!$I:$I,$C129)/$Q129,"")</f>
        <v/>
      </c>
      <c r="AJ129" s="26" t="str">
        <f t="shared" si="51"/>
        <v/>
      </c>
      <c r="AK129" s="8" t="str">
        <f>IF($P129="More Info Required",COUNTIFS('[5]2016 Outage History'!$R:$R,AJ129,'[5]2016 Outage History'!$I:$I,$C129)/$Q129,"")</f>
        <v/>
      </c>
      <c r="AL129" s="26" t="str">
        <f t="shared" si="52"/>
        <v/>
      </c>
      <c r="AM129" s="8" t="str">
        <f>IF($P129="More Info Required",COUNTIFS('[5]2016 Outage History'!$R:$R,AL129,'[5]2016 Outage History'!$I:$I,$C129)/$Q129,"")</f>
        <v/>
      </c>
      <c r="AN129" s="26" t="str">
        <f t="shared" si="53"/>
        <v/>
      </c>
      <c r="AO129" s="8" t="str">
        <f>IF($P129="More Info Required",COUNTIFS('[5]2016 Outage History'!$R:$R,AN129,'[5]2016 Outage History'!$I:$I,$C129)/$Q129,"")</f>
        <v/>
      </c>
      <c r="AP129" s="26" t="str">
        <f t="shared" si="54"/>
        <v/>
      </c>
      <c r="AQ129" s="8" t="str">
        <f>IF($P129="More Info Required",COUNTIFS('[5]2016 Outage History'!$R:$R,AP129,'[5]2016 Outage History'!$I:$I,$C129)/$Q129,"")</f>
        <v/>
      </c>
      <c r="AR129" s="26" t="str">
        <f t="shared" si="55"/>
        <v/>
      </c>
      <c r="AS129" s="8" t="str">
        <f>IF($P129="More Info Required",COUNTIFS('[5]2016 Outage History'!$R:$R,AR129,'[5]2016 Outage History'!$I:$I,$C129)/$Q129,"")</f>
        <v/>
      </c>
      <c r="AT129" s="26" t="str">
        <f t="shared" si="56"/>
        <v/>
      </c>
      <c r="AU129" s="8" t="str">
        <f>IF($P129="More Info Required",COUNTIFS('[5]2016 Outage History'!$R:$R,AT129,'[5]2016 Outage History'!$I:$I,$C129)/$Q129,"")</f>
        <v/>
      </c>
      <c r="AV129" s="26" t="str">
        <f t="shared" si="57"/>
        <v/>
      </c>
      <c r="AW129" s="8" t="str">
        <f>IF($P129="More Info Required",COUNTIFS('[5]2016 Outage History'!$R:$R,AV129,'[5]2016 Outage History'!$I:$I,$C129)/$Q129,"")</f>
        <v/>
      </c>
      <c r="AX129" s="26" t="str">
        <f t="shared" si="58"/>
        <v/>
      </c>
      <c r="AY129" s="8" t="str">
        <f>IF($P129="More Info Required",COUNTIFS('[5]2016 Outage History'!$R:$R,AX129,'[5]2016 Outage History'!$I:$I,$C129)/$Q129,"")</f>
        <v/>
      </c>
      <c r="AZ129" s="26" t="str">
        <f t="shared" si="59"/>
        <v/>
      </c>
      <c r="BA129" s="8" t="str">
        <f>IF($P129="More Info Required",COUNTIFS('[5]2016 Outage History'!$R:$R,AZ129,'[5]2016 Outage History'!$I:$I,$C129)/$Q129,"")</f>
        <v/>
      </c>
      <c r="BB129" s="26" t="str">
        <f t="shared" si="60"/>
        <v/>
      </c>
      <c r="BC129" s="8" t="str">
        <f>IF($P129="More Info Required",COUNTIFS('[5]2016 Outage History'!$R:$R,BB129,'[5]2016 Outage History'!$I:$I,$C129)/$Q129,"")</f>
        <v/>
      </c>
      <c r="BD129" s="26" t="str">
        <f t="shared" si="61"/>
        <v/>
      </c>
      <c r="BE129" s="8" t="str">
        <f>IF($P129="More Info Required",COUNTIFS('[5]2016 Outage History'!$R:$R,BD129,'[5]2016 Outage History'!$I:$I,$C129)/$Q129,"")</f>
        <v/>
      </c>
      <c r="BF129" s="26" t="str">
        <f t="shared" si="62"/>
        <v/>
      </c>
      <c r="BG129" s="8" t="str">
        <f>IF($P129="More Info Required",COUNTIFS('[5]2016 Outage History'!$R:$R,BF129,'[5]2016 Outage History'!$I:$I,$C129)/$Q129,"")</f>
        <v/>
      </c>
      <c r="BH129" s="26" t="str">
        <f t="shared" si="63"/>
        <v/>
      </c>
      <c r="BI129" s="8" t="str">
        <f>IF($P129="More Info Required",COUNTIFS('[5]2016 Outage History'!$R:$R,BH129,'[5]2016 Outage History'!$I:$I,$C129)/$Q129,"")</f>
        <v/>
      </c>
      <c r="BJ129" s="26" t="str">
        <f t="shared" si="64"/>
        <v/>
      </c>
      <c r="BK129" s="8" t="str">
        <f>IF($P129="More Info Required",COUNTIFS('[5]2016 Outage History'!$R:$R,BJ129,'[5]2016 Outage History'!$I:$I,$C129)/$Q129,"")</f>
        <v/>
      </c>
      <c r="BL129" s="26" t="str">
        <f t="shared" si="65"/>
        <v/>
      </c>
      <c r="BM129" s="8" t="str">
        <f>IF($P129="More Info Required",COUNTIFS('[5]2016 Outage History'!$R:$R,BL129,'[5]2016 Outage History'!$I:$I,$C129)/$Q129,"")</f>
        <v/>
      </c>
      <c r="BN129" s="26" t="str">
        <f t="shared" si="66"/>
        <v/>
      </c>
      <c r="BO129" s="8" t="str">
        <f>IF($P129="More Info Required",COUNTIFS('[5]2016 Outage History'!$R:$R,BN129,'[5]2016 Outage History'!$I:$I,$C129)/$Q129,"")</f>
        <v/>
      </c>
      <c r="BP129" s="26" t="str">
        <f t="shared" si="67"/>
        <v/>
      </c>
      <c r="BQ129" s="8" t="str">
        <f>IF($P129="More Info Required",COUNTIFS('[5]2016 Outage History'!$R:$R,BP129,'[5]2016 Outage History'!$I:$I,$C129)/$Q129,"")</f>
        <v/>
      </c>
      <c r="BR129" s="26" t="str">
        <f t="shared" si="68"/>
        <v/>
      </c>
      <c r="BS129" s="8" t="str">
        <f>IF($P129="More Info Required",COUNTIFS('[5]2016 Outage History'!$R:$R,BR129,'[5]2016 Outage History'!$I:$I,$C129)/$Q129,"")</f>
        <v/>
      </c>
      <c r="BT129" s="26" t="str">
        <f t="shared" si="69"/>
        <v/>
      </c>
      <c r="BU129" s="8" t="str">
        <f>IF($P129="More Info Required",COUNTIFS('[5]2016 Outage History'!$R:$R,BT129,'[5]2016 Outage History'!$I:$I,$C129)/$Q129,"")</f>
        <v/>
      </c>
      <c r="BV129" s="26" t="str">
        <f t="shared" si="70"/>
        <v/>
      </c>
      <c r="BW129" s="8" t="str">
        <f>IF($P129="More Info Required",COUNTIFS('[5]2016 Outage History'!$R:$R,BV129,'[5]2016 Outage History'!$I:$I,$C129)/$Q129,"")</f>
        <v/>
      </c>
      <c r="BX129" s="26" t="str">
        <f t="shared" si="71"/>
        <v/>
      </c>
      <c r="BY129" s="8" t="str">
        <f>IF($P129="More Info Required",COUNTIFS('[5]2016 Outage History'!$R:$R,BX129,'[5]2016 Outage History'!$I:$I,$C129)/$Q129,"")</f>
        <v/>
      </c>
      <c r="BZ129" s="26" t="str">
        <f t="shared" si="72"/>
        <v/>
      </c>
      <c r="CA129" s="8" t="str">
        <f>IF($P129="More Info Required",COUNTIFS('[5]2016 Outage History'!$R:$R,BZ129,'[5]2016 Outage History'!$I:$I,$C129)/$Q129,"")</f>
        <v/>
      </c>
      <c r="CB129" s="26" t="str">
        <f t="shared" si="73"/>
        <v/>
      </c>
      <c r="CC129" s="8" t="str">
        <f>IF($P129="More Info Required",COUNTIFS('[5]2016 Outage History'!$R:$R,CB129,'[5]2016 Outage History'!$I:$I,$C129)/$Q129,"")</f>
        <v/>
      </c>
      <c r="CD129" s="26" t="str">
        <f t="shared" si="74"/>
        <v/>
      </c>
      <c r="CE129" s="8" t="str">
        <f>IF($P129="More Info Required",COUNTIFS('[5]2016 Outage History'!$R:$R,CD129,'[5]2016 Outage History'!$I:$I,$C129)/$Q129,"")</f>
        <v/>
      </c>
      <c r="CF129" s="26" t="str">
        <f t="shared" si="75"/>
        <v/>
      </c>
      <c r="CG129" s="8" t="str">
        <f>IF($P129="More Info Required",COUNTIFS('[5]2016 Outage History'!$R:$R,CF129,'[5]2016 Outage History'!$I:$I,$C129)/$Q129,"")</f>
        <v/>
      </c>
      <c r="CH129" s="26" t="str">
        <f t="shared" si="76"/>
        <v/>
      </c>
      <c r="CI129" s="8" t="str">
        <f>IF($P129="More Info Required",COUNTIFS('[5]2016 Outage History'!$R:$R,CH129,'[5]2016 Outage History'!$I:$I,$C129)/$Q129,"")</f>
        <v/>
      </c>
      <c r="CJ129" s="26" t="str">
        <f t="shared" si="77"/>
        <v/>
      </c>
      <c r="CK129" s="8" t="str">
        <f>IF($P129="More Info Required",COUNTIFS('[5]2016 Outage History'!$R:$R,CJ129,'[5]2016 Outage History'!$I:$I,$C129)/$Q129,"")</f>
        <v/>
      </c>
    </row>
    <row r="130" spans="1:89" ht="15" x14ac:dyDescent="0.25">
      <c r="A130" s="17" t="s">
        <v>424</v>
      </c>
      <c r="B130" s="21">
        <v>7703</v>
      </c>
      <c r="C130" s="14" t="s">
        <v>425</v>
      </c>
      <c r="D130" s="17" t="s">
        <v>423</v>
      </c>
      <c r="E130" s="21">
        <v>77</v>
      </c>
      <c r="F130" s="22">
        <f>'[5]2016 Circuit Detail'!H89</f>
        <v>293.45901600000002</v>
      </c>
      <c r="G130" s="21"/>
      <c r="H130" s="21">
        <f>('[5]2011 Indices'!H121+'[5]2012 Indices'!H121+'[5]2013 Indices'!H121+'[5]2014 Circuit detail'!AS89+'[5]2015 Circuit Detail'!AS89)/5</f>
        <v>0.32321421154809904</v>
      </c>
      <c r="I130" s="10">
        <f>'[5]2016 Circuit Detail'!AS89</f>
        <v>0.21468074438033299</v>
      </c>
      <c r="J130" s="17" t="str">
        <f t="shared" si="39"/>
        <v>OK</v>
      </c>
      <c r="K130" s="17">
        <v>8.8670000000000009</v>
      </c>
      <c r="L130" s="23">
        <v>2015</v>
      </c>
      <c r="M130" s="21">
        <f>('[5]2011 Indices'!I121+'[5]2012 Indices'!I121+'[5]2013 Indices'!I121+'[5]2014 Circuit detail'!AQ89+'[5]2015 Circuit Detail'!AQ89)/5</f>
        <v>19.337235364213235</v>
      </c>
      <c r="N130" s="24">
        <f>'[5]2016 Circuit Detail'!AQ89</f>
        <v>5.6941509999999997</v>
      </c>
      <c r="O130" s="17" t="str">
        <f t="shared" si="40"/>
        <v>OK</v>
      </c>
      <c r="P130" s="8" t="str">
        <f t="shared" si="41"/>
        <v>Good</v>
      </c>
      <c r="Q130" s="25">
        <f>'[5]2016 Circuit Detail'!AJ89</f>
        <v>4</v>
      </c>
      <c r="R130" s="26" t="str">
        <f t="shared" si="42"/>
        <v/>
      </c>
      <c r="S130" s="8" t="str">
        <f>IF($P130="More Info Required",COUNTIFS('[5]2016 Outage History'!$R:$R,R130,'[5]2016 Outage History'!$I:$I,$C130)/$Q130,"")</f>
        <v/>
      </c>
      <c r="T130" s="26" t="str">
        <f t="shared" si="43"/>
        <v/>
      </c>
      <c r="U130" s="8" t="str">
        <f>IF($P130="More Info Required",COUNTIFS('[5]2016 Outage History'!$R:$R,T130,'[5]2016 Outage History'!$I:$I,$C130)/$Q130,"")</f>
        <v/>
      </c>
      <c r="V130" s="26" t="str">
        <f t="shared" si="44"/>
        <v/>
      </c>
      <c r="W130" s="8" t="str">
        <f>IF($P130="More Info Required",COUNTIFS('[5]2016 Outage History'!$R:$R,V130,'[5]2016 Outage History'!$I:$I,$C130)/$Q130,"")</f>
        <v/>
      </c>
      <c r="X130" s="26" t="str">
        <f t="shared" si="45"/>
        <v/>
      </c>
      <c r="Y130" s="8" t="str">
        <f>IF($P130="More Info Required",COUNTIFS('[5]2016 Outage History'!$R:$R,X130,'[5]2016 Outage History'!$I:$I,$C130)/$Q130,"")</f>
        <v/>
      </c>
      <c r="Z130" s="26" t="str">
        <f t="shared" si="46"/>
        <v/>
      </c>
      <c r="AA130" s="8" t="str">
        <f>IF($P130="More Info Required",COUNTIFS('[5]2016 Outage History'!$R:$R,Z130,'[5]2016 Outage History'!$I:$I,$C130)/$Q130,"")</f>
        <v/>
      </c>
      <c r="AB130" s="26" t="str">
        <f t="shared" si="47"/>
        <v/>
      </c>
      <c r="AC130" s="8" t="str">
        <f>IF($P130="More Info Required",COUNTIFS('[5]2016 Outage History'!$R:$R,AB130,'[5]2016 Outage History'!$I:$I,$C130)/$Q130,"")</f>
        <v/>
      </c>
      <c r="AD130" s="26" t="str">
        <f t="shared" si="48"/>
        <v/>
      </c>
      <c r="AE130" s="8" t="str">
        <f>IF($P130="More Info Required",COUNTIFS('[5]2016 Outage History'!$R:$R,AD130,'[5]2016 Outage History'!$I:$I,$C130)/$Q130,"")</f>
        <v/>
      </c>
      <c r="AF130" s="26" t="str">
        <f t="shared" si="49"/>
        <v/>
      </c>
      <c r="AG130" s="8" t="str">
        <f>IF($P130="More Info Required",COUNTIFS('[5]2016 Outage History'!$R:$R,AF130,'[5]2016 Outage History'!$I:$I,$C130)/$Q130,"")</f>
        <v/>
      </c>
      <c r="AH130" s="26" t="str">
        <f t="shared" si="50"/>
        <v/>
      </c>
      <c r="AI130" s="8" t="str">
        <f>IF($P130="More Info Required",COUNTIFS('[5]2016 Outage History'!$R:$R,AH130,'[5]2016 Outage History'!$I:$I,$C130)/$Q130,"")</f>
        <v/>
      </c>
      <c r="AJ130" s="26" t="str">
        <f t="shared" si="51"/>
        <v/>
      </c>
      <c r="AK130" s="8" t="str">
        <f>IF($P130="More Info Required",COUNTIFS('[5]2016 Outage History'!$R:$R,AJ130,'[5]2016 Outage History'!$I:$I,$C130)/$Q130,"")</f>
        <v/>
      </c>
      <c r="AL130" s="26" t="str">
        <f t="shared" si="52"/>
        <v/>
      </c>
      <c r="AM130" s="8" t="str">
        <f>IF($P130="More Info Required",COUNTIFS('[5]2016 Outage History'!$R:$R,AL130,'[5]2016 Outage History'!$I:$I,$C130)/$Q130,"")</f>
        <v/>
      </c>
      <c r="AN130" s="26" t="str">
        <f t="shared" si="53"/>
        <v/>
      </c>
      <c r="AO130" s="8" t="str">
        <f>IF($P130="More Info Required",COUNTIFS('[5]2016 Outage History'!$R:$R,AN130,'[5]2016 Outage History'!$I:$I,$C130)/$Q130,"")</f>
        <v/>
      </c>
      <c r="AP130" s="26" t="str">
        <f t="shared" si="54"/>
        <v/>
      </c>
      <c r="AQ130" s="8" t="str">
        <f>IF($P130="More Info Required",COUNTIFS('[5]2016 Outage History'!$R:$R,AP130,'[5]2016 Outage History'!$I:$I,$C130)/$Q130,"")</f>
        <v/>
      </c>
      <c r="AR130" s="26" t="str">
        <f t="shared" si="55"/>
        <v/>
      </c>
      <c r="AS130" s="8" t="str">
        <f>IF($P130="More Info Required",COUNTIFS('[5]2016 Outage History'!$R:$R,AR130,'[5]2016 Outage History'!$I:$I,$C130)/$Q130,"")</f>
        <v/>
      </c>
      <c r="AT130" s="26" t="str">
        <f t="shared" si="56"/>
        <v/>
      </c>
      <c r="AU130" s="8" t="str">
        <f>IF($P130="More Info Required",COUNTIFS('[5]2016 Outage History'!$R:$R,AT130,'[5]2016 Outage History'!$I:$I,$C130)/$Q130,"")</f>
        <v/>
      </c>
      <c r="AV130" s="26" t="str">
        <f t="shared" si="57"/>
        <v/>
      </c>
      <c r="AW130" s="8" t="str">
        <f>IF($P130="More Info Required",COUNTIFS('[5]2016 Outage History'!$R:$R,AV130,'[5]2016 Outage History'!$I:$I,$C130)/$Q130,"")</f>
        <v/>
      </c>
      <c r="AX130" s="26" t="str">
        <f t="shared" si="58"/>
        <v/>
      </c>
      <c r="AY130" s="8" t="str">
        <f>IF($P130="More Info Required",COUNTIFS('[5]2016 Outage History'!$R:$R,AX130,'[5]2016 Outage History'!$I:$I,$C130)/$Q130,"")</f>
        <v/>
      </c>
      <c r="AZ130" s="26" t="str">
        <f t="shared" si="59"/>
        <v/>
      </c>
      <c r="BA130" s="8" t="str">
        <f>IF($P130="More Info Required",COUNTIFS('[5]2016 Outage History'!$R:$R,AZ130,'[5]2016 Outage History'!$I:$I,$C130)/$Q130,"")</f>
        <v/>
      </c>
      <c r="BB130" s="26" t="str">
        <f t="shared" si="60"/>
        <v/>
      </c>
      <c r="BC130" s="8" t="str">
        <f>IF($P130="More Info Required",COUNTIFS('[5]2016 Outage History'!$R:$R,BB130,'[5]2016 Outage History'!$I:$I,$C130)/$Q130,"")</f>
        <v/>
      </c>
      <c r="BD130" s="26" t="str">
        <f t="shared" si="61"/>
        <v/>
      </c>
      <c r="BE130" s="8" t="str">
        <f>IF($P130="More Info Required",COUNTIFS('[5]2016 Outage History'!$R:$R,BD130,'[5]2016 Outage History'!$I:$I,$C130)/$Q130,"")</f>
        <v/>
      </c>
      <c r="BF130" s="26" t="str">
        <f t="shared" si="62"/>
        <v/>
      </c>
      <c r="BG130" s="8" t="str">
        <f>IF($P130="More Info Required",COUNTIFS('[5]2016 Outage History'!$R:$R,BF130,'[5]2016 Outage History'!$I:$I,$C130)/$Q130,"")</f>
        <v/>
      </c>
      <c r="BH130" s="26" t="str">
        <f t="shared" si="63"/>
        <v/>
      </c>
      <c r="BI130" s="8" t="str">
        <f>IF($P130="More Info Required",COUNTIFS('[5]2016 Outage History'!$R:$R,BH130,'[5]2016 Outage History'!$I:$I,$C130)/$Q130,"")</f>
        <v/>
      </c>
      <c r="BJ130" s="26" t="str">
        <f t="shared" si="64"/>
        <v/>
      </c>
      <c r="BK130" s="8" t="str">
        <f>IF($P130="More Info Required",COUNTIFS('[5]2016 Outage History'!$R:$R,BJ130,'[5]2016 Outage History'!$I:$I,$C130)/$Q130,"")</f>
        <v/>
      </c>
      <c r="BL130" s="26" t="str">
        <f t="shared" si="65"/>
        <v/>
      </c>
      <c r="BM130" s="8" t="str">
        <f>IF($P130="More Info Required",COUNTIFS('[5]2016 Outage History'!$R:$R,BL130,'[5]2016 Outage History'!$I:$I,$C130)/$Q130,"")</f>
        <v/>
      </c>
      <c r="BN130" s="26" t="str">
        <f t="shared" si="66"/>
        <v/>
      </c>
      <c r="BO130" s="8" t="str">
        <f>IF($P130="More Info Required",COUNTIFS('[5]2016 Outage History'!$R:$R,BN130,'[5]2016 Outage History'!$I:$I,$C130)/$Q130,"")</f>
        <v/>
      </c>
      <c r="BP130" s="26" t="str">
        <f t="shared" si="67"/>
        <v/>
      </c>
      <c r="BQ130" s="8" t="str">
        <f>IF($P130="More Info Required",COUNTIFS('[5]2016 Outage History'!$R:$R,BP130,'[5]2016 Outage History'!$I:$I,$C130)/$Q130,"")</f>
        <v/>
      </c>
      <c r="BR130" s="26" t="str">
        <f t="shared" si="68"/>
        <v/>
      </c>
      <c r="BS130" s="8" t="str">
        <f>IF($P130="More Info Required",COUNTIFS('[5]2016 Outage History'!$R:$R,BR130,'[5]2016 Outage History'!$I:$I,$C130)/$Q130,"")</f>
        <v/>
      </c>
      <c r="BT130" s="26" t="str">
        <f t="shared" si="69"/>
        <v/>
      </c>
      <c r="BU130" s="8" t="str">
        <f>IF($P130="More Info Required",COUNTIFS('[5]2016 Outage History'!$R:$R,BT130,'[5]2016 Outage History'!$I:$I,$C130)/$Q130,"")</f>
        <v/>
      </c>
      <c r="BV130" s="26" t="str">
        <f t="shared" si="70"/>
        <v/>
      </c>
      <c r="BW130" s="8" t="str">
        <f>IF($P130="More Info Required",COUNTIFS('[5]2016 Outage History'!$R:$R,BV130,'[5]2016 Outage History'!$I:$I,$C130)/$Q130,"")</f>
        <v/>
      </c>
      <c r="BX130" s="26" t="str">
        <f t="shared" si="71"/>
        <v/>
      </c>
      <c r="BY130" s="8" t="str">
        <f>IF($P130="More Info Required",COUNTIFS('[5]2016 Outage History'!$R:$R,BX130,'[5]2016 Outage History'!$I:$I,$C130)/$Q130,"")</f>
        <v/>
      </c>
      <c r="BZ130" s="26" t="str">
        <f t="shared" si="72"/>
        <v/>
      </c>
      <c r="CA130" s="8" t="str">
        <f>IF($P130="More Info Required",COUNTIFS('[5]2016 Outage History'!$R:$R,BZ130,'[5]2016 Outage History'!$I:$I,$C130)/$Q130,"")</f>
        <v/>
      </c>
      <c r="CB130" s="26" t="str">
        <f t="shared" si="73"/>
        <v/>
      </c>
      <c r="CC130" s="8" t="str">
        <f>IF($P130="More Info Required",COUNTIFS('[5]2016 Outage History'!$R:$R,CB130,'[5]2016 Outage History'!$I:$I,$C130)/$Q130,"")</f>
        <v/>
      </c>
      <c r="CD130" s="26" t="str">
        <f t="shared" si="74"/>
        <v/>
      </c>
      <c r="CE130" s="8" t="str">
        <f>IF($P130="More Info Required",COUNTIFS('[5]2016 Outage History'!$R:$R,CD130,'[5]2016 Outage History'!$I:$I,$C130)/$Q130,"")</f>
        <v/>
      </c>
      <c r="CF130" s="26" t="str">
        <f t="shared" si="75"/>
        <v/>
      </c>
      <c r="CG130" s="8" t="str">
        <f>IF($P130="More Info Required",COUNTIFS('[5]2016 Outage History'!$R:$R,CF130,'[5]2016 Outage History'!$I:$I,$C130)/$Q130,"")</f>
        <v/>
      </c>
      <c r="CH130" s="26" t="str">
        <f t="shared" si="76"/>
        <v/>
      </c>
      <c r="CI130" s="8" t="str">
        <f>IF($P130="More Info Required",COUNTIFS('[5]2016 Outage History'!$R:$R,CH130,'[5]2016 Outage History'!$I:$I,$C130)/$Q130,"")</f>
        <v/>
      </c>
      <c r="CJ130" s="26" t="str">
        <f t="shared" si="77"/>
        <v/>
      </c>
      <c r="CK130" s="8" t="str">
        <f>IF($P130="More Info Required",COUNTIFS('[5]2016 Outage History'!$R:$R,CJ130,'[5]2016 Outage History'!$I:$I,$C130)/$Q130,"")</f>
        <v/>
      </c>
    </row>
    <row r="131" spans="1:89" ht="15" x14ac:dyDescent="0.25">
      <c r="A131" s="17" t="s">
        <v>426</v>
      </c>
      <c r="B131" s="21">
        <v>7705</v>
      </c>
      <c r="C131" s="14" t="s">
        <v>427</v>
      </c>
      <c r="D131" s="17" t="s">
        <v>423</v>
      </c>
      <c r="E131" s="21">
        <v>77</v>
      </c>
      <c r="F131" s="22">
        <f>'[5]2016 Circuit Detail'!H90</f>
        <v>107.592896</v>
      </c>
      <c r="G131" s="21"/>
      <c r="H131" s="21">
        <f>('[5]2011 Indices'!H122+'[5]2012 Indices'!H122+'[5]2013 Indices'!H122+'[5]2014 Circuit detail'!AS90+'[5]2015 Circuit Detail'!AS90)/5</f>
        <v>3.0606523538996826</v>
      </c>
      <c r="I131" s="10">
        <f>'[5]2016 Circuit Detail'!AS90</f>
        <v>0.56695192961438601</v>
      </c>
      <c r="J131" s="17" t="str">
        <f t="shared" si="39"/>
        <v>OK</v>
      </c>
      <c r="K131" s="17">
        <v>4.8869999999999996</v>
      </c>
      <c r="L131" s="23">
        <v>2015</v>
      </c>
      <c r="M131" s="21">
        <f>('[5]2011 Indices'!I122+'[5]2012 Indices'!I122+'[5]2013 Indices'!I122+'[5]2014 Circuit detail'!AQ90+'[5]2015 Circuit Detail'!AQ90)/5</f>
        <v>193.10738208684953</v>
      </c>
      <c r="N131" s="24">
        <f>'[5]2016 Circuit Detail'!AQ90</f>
        <v>17.575509</v>
      </c>
      <c r="O131" s="17" t="str">
        <f t="shared" si="40"/>
        <v>OK</v>
      </c>
      <c r="P131" s="8" t="str">
        <f t="shared" si="41"/>
        <v>Good</v>
      </c>
      <c r="Q131" s="25">
        <f>'[5]2016 Circuit Detail'!AJ90</f>
        <v>1</v>
      </c>
      <c r="R131" s="26" t="str">
        <f t="shared" si="42"/>
        <v/>
      </c>
      <c r="S131" s="8" t="str">
        <f>IF($P131="More Info Required",COUNTIFS('[5]2016 Outage History'!$R:$R,R131,'[5]2016 Outage History'!$I:$I,$C131)/$Q131,"")</f>
        <v/>
      </c>
      <c r="T131" s="26" t="str">
        <f t="shared" si="43"/>
        <v/>
      </c>
      <c r="U131" s="8" t="str">
        <f>IF($P131="More Info Required",COUNTIFS('[5]2016 Outage History'!$R:$R,T131,'[5]2016 Outage History'!$I:$I,$C131)/$Q131,"")</f>
        <v/>
      </c>
      <c r="V131" s="26" t="str">
        <f t="shared" si="44"/>
        <v/>
      </c>
      <c r="W131" s="8" t="str">
        <f>IF($P131="More Info Required",COUNTIFS('[5]2016 Outage History'!$R:$R,V131,'[5]2016 Outage History'!$I:$I,$C131)/$Q131,"")</f>
        <v/>
      </c>
      <c r="X131" s="26" t="str">
        <f t="shared" si="45"/>
        <v/>
      </c>
      <c r="Y131" s="8" t="str">
        <f>IF($P131="More Info Required",COUNTIFS('[5]2016 Outage History'!$R:$R,X131,'[5]2016 Outage History'!$I:$I,$C131)/$Q131,"")</f>
        <v/>
      </c>
      <c r="Z131" s="26" t="str">
        <f t="shared" si="46"/>
        <v/>
      </c>
      <c r="AA131" s="8" t="str">
        <f>IF($P131="More Info Required",COUNTIFS('[5]2016 Outage History'!$R:$R,Z131,'[5]2016 Outage History'!$I:$I,$C131)/$Q131,"")</f>
        <v/>
      </c>
      <c r="AB131" s="26" t="str">
        <f t="shared" si="47"/>
        <v/>
      </c>
      <c r="AC131" s="8" t="str">
        <f>IF($P131="More Info Required",COUNTIFS('[5]2016 Outage History'!$R:$R,AB131,'[5]2016 Outage History'!$I:$I,$C131)/$Q131,"")</f>
        <v/>
      </c>
      <c r="AD131" s="26" t="str">
        <f t="shared" si="48"/>
        <v/>
      </c>
      <c r="AE131" s="8" t="str">
        <f>IF($P131="More Info Required",COUNTIFS('[5]2016 Outage History'!$R:$R,AD131,'[5]2016 Outage History'!$I:$I,$C131)/$Q131,"")</f>
        <v/>
      </c>
      <c r="AF131" s="26" t="str">
        <f t="shared" si="49"/>
        <v/>
      </c>
      <c r="AG131" s="8" t="str">
        <f>IF($P131="More Info Required",COUNTIFS('[5]2016 Outage History'!$R:$R,AF131,'[5]2016 Outage History'!$I:$I,$C131)/$Q131,"")</f>
        <v/>
      </c>
      <c r="AH131" s="26" t="str">
        <f t="shared" si="50"/>
        <v/>
      </c>
      <c r="AI131" s="8" t="str">
        <f>IF($P131="More Info Required",COUNTIFS('[5]2016 Outage History'!$R:$R,AH131,'[5]2016 Outage History'!$I:$I,$C131)/$Q131,"")</f>
        <v/>
      </c>
      <c r="AJ131" s="26" t="str">
        <f t="shared" si="51"/>
        <v/>
      </c>
      <c r="AK131" s="8" t="str">
        <f>IF($P131="More Info Required",COUNTIFS('[5]2016 Outage History'!$R:$R,AJ131,'[5]2016 Outage History'!$I:$I,$C131)/$Q131,"")</f>
        <v/>
      </c>
      <c r="AL131" s="26" t="str">
        <f t="shared" si="52"/>
        <v/>
      </c>
      <c r="AM131" s="8" t="str">
        <f>IF($P131="More Info Required",COUNTIFS('[5]2016 Outage History'!$R:$R,AL131,'[5]2016 Outage History'!$I:$I,$C131)/$Q131,"")</f>
        <v/>
      </c>
      <c r="AN131" s="26" t="str">
        <f t="shared" si="53"/>
        <v/>
      </c>
      <c r="AO131" s="8" t="str">
        <f>IF($P131="More Info Required",COUNTIFS('[5]2016 Outage History'!$R:$R,AN131,'[5]2016 Outage History'!$I:$I,$C131)/$Q131,"")</f>
        <v/>
      </c>
      <c r="AP131" s="26" t="str">
        <f t="shared" si="54"/>
        <v/>
      </c>
      <c r="AQ131" s="8" t="str">
        <f>IF($P131="More Info Required",COUNTIFS('[5]2016 Outage History'!$R:$R,AP131,'[5]2016 Outage History'!$I:$I,$C131)/$Q131,"")</f>
        <v/>
      </c>
      <c r="AR131" s="26" t="str">
        <f t="shared" si="55"/>
        <v/>
      </c>
      <c r="AS131" s="8" t="str">
        <f>IF($P131="More Info Required",COUNTIFS('[5]2016 Outage History'!$R:$R,AR131,'[5]2016 Outage History'!$I:$I,$C131)/$Q131,"")</f>
        <v/>
      </c>
      <c r="AT131" s="26" t="str">
        <f t="shared" si="56"/>
        <v/>
      </c>
      <c r="AU131" s="8" t="str">
        <f>IF($P131="More Info Required",COUNTIFS('[5]2016 Outage History'!$R:$R,AT131,'[5]2016 Outage History'!$I:$I,$C131)/$Q131,"")</f>
        <v/>
      </c>
      <c r="AV131" s="26" t="str">
        <f t="shared" si="57"/>
        <v/>
      </c>
      <c r="AW131" s="8" t="str">
        <f>IF($P131="More Info Required",COUNTIFS('[5]2016 Outage History'!$R:$R,AV131,'[5]2016 Outage History'!$I:$I,$C131)/$Q131,"")</f>
        <v/>
      </c>
      <c r="AX131" s="26" t="str">
        <f t="shared" si="58"/>
        <v/>
      </c>
      <c r="AY131" s="8" t="str">
        <f>IF($P131="More Info Required",COUNTIFS('[5]2016 Outage History'!$R:$R,AX131,'[5]2016 Outage History'!$I:$I,$C131)/$Q131,"")</f>
        <v/>
      </c>
      <c r="AZ131" s="26" t="str">
        <f t="shared" si="59"/>
        <v/>
      </c>
      <c r="BA131" s="8" t="str">
        <f>IF($P131="More Info Required",COUNTIFS('[5]2016 Outage History'!$R:$R,AZ131,'[5]2016 Outage History'!$I:$I,$C131)/$Q131,"")</f>
        <v/>
      </c>
      <c r="BB131" s="26" t="str">
        <f t="shared" si="60"/>
        <v/>
      </c>
      <c r="BC131" s="8" t="str">
        <f>IF($P131="More Info Required",COUNTIFS('[5]2016 Outage History'!$R:$R,BB131,'[5]2016 Outage History'!$I:$I,$C131)/$Q131,"")</f>
        <v/>
      </c>
      <c r="BD131" s="26" t="str">
        <f t="shared" si="61"/>
        <v/>
      </c>
      <c r="BE131" s="8" t="str">
        <f>IF($P131="More Info Required",COUNTIFS('[5]2016 Outage History'!$R:$R,BD131,'[5]2016 Outage History'!$I:$I,$C131)/$Q131,"")</f>
        <v/>
      </c>
      <c r="BF131" s="26" t="str">
        <f t="shared" si="62"/>
        <v/>
      </c>
      <c r="BG131" s="8" t="str">
        <f>IF($P131="More Info Required",COUNTIFS('[5]2016 Outage History'!$R:$R,BF131,'[5]2016 Outage History'!$I:$I,$C131)/$Q131,"")</f>
        <v/>
      </c>
      <c r="BH131" s="26" t="str">
        <f t="shared" si="63"/>
        <v/>
      </c>
      <c r="BI131" s="8" t="str">
        <f>IF($P131="More Info Required",COUNTIFS('[5]2016 Outage History'!$R:$R,BH131,'[5]2016 Outage History'!$I:$I,$C131)/$Q131,"")</f>
        <v/>
      </c>
      <c r="BJ131" s="26" t="str">
        <f t="shared" si="64"/>
        <v/>
      </c>
      <c r="BK131" s="8" t="str">
        <f>IF($P131="More Info Required",COUNTIFS('[5]2016 Outage History'!$R:$R,BJ131,'[5]2016 Outage History'!$I:$I,$C131)/$Q131,"")</f>
        <v/>
      </c>
      <c r="BL131" s="26" t="str">
        <f t="shared" si="65"/>
        <v/>
      </c>
      <c r="BM131" s="8" t="str">
        <f>IF($P131="More Info Required",COUNTIFS('[5]2016 Outage History'!$R:$R,BL131,'[5]2016 Outage History'!$I:$I,$C131)/$Q131,"")</f>
        <v/>
      </c>
      <c r="BN131" s="26" t="str">
        <f t="shared" si="66"/>
        <v/>
      </c>
      <c r="BO131" s="8" t="str">
        <f>IF($P131="More Info Required",COUNTIFS('[5]2016 Outage History'!$R:$R,BN131,'[5]2016 Outage History'!$I:$I,$C131)/$Q131,"")</f>
        <v/>
      </c>
      <c r="BP131" s="26" t="str">
        <f t="shared" si="67"/>
        <v/>
      </c>
      <c r="BQ131" s="8" t="str">
        <f>IF($P131="More Info Required",COUNTIFS('[5]2016 Outage History'!$R:$R,BP131,'[5]2016 Outage History'!$I:$I,$C131)/$Q131,"")</f>
        <v/>
      </c>
      <c r="BR131" s="26" t="str">
        <f t="shared" si="68"/>
        <v/>
      </c>
      <c r="BS131" s="8" t="str">
        <f>IF($P131="More Info Required",COUNTIFS('[5]2016 Outage History'!$R:$R,BR131,'[5]2016 Outage History'!$I:$I,$C131)/$Q131,"")</f>
        <v/>
      </c>
      <c r="BT131" s="26" t="str">
        <f t="shared" si="69"/>
        <v/>
      </c>
      <c r="BU131" s="8" t="str">
        <f>IF($P131="More Info Required",COUNTIFS('[5]2016 Outage History'!$R:$R,BT131,'[5]2016 Outage History'!$I:$I,$C131)/$Q131,"")</f>
        <v/>
      </c>
      <c r="BV131" s="26" t="str">
        <f t="shared" si="70"/>
        <v/>
      </c>
      <c r="BW131" s="8" t="str">
        <f>IF($P131="More Info Required",COUNTIFS('[5]2016 Outage History'!$R:$R,BV131,'[5]2016 Outage History'!$I:$I,$C131)/$Q131,"")</f>
        <v/>
      </c>
      <c r="BX131" s="26" t="str">
        <f t="shared" si="71"/>
        <v/>
      </c>
      <c r="BY131" s="8" t="str">
        <f>IF($P131="More Info Required",COUNTIFS('[5]2016 Outage History'!$R:$R,BX131,'[5]2016 Outage History'!$I:$I,$C131)/$Q131,"")</f>
        <v/>
      </c>
      <c r="BZ131" s="26" t="str">
        <f t="shared" si="72"/>
        <v/>
      </c>
      <c r="CA131" s="8" t="str">
        <f>IF($P131="More Info Required",COUNTIFS('[5]2016 Outage History'!$R:$R,BZ131,'[5]2016 Outage History'!$I:$I,$C131)/$Q131,"")</f>
        <v/>
      </c>
      <c r="CB131" s="26" t="str">
        <f t="shared" si="73"/>
        <v/>
      </c>
      <c r="CC131" s="8" t="str">
        <f>IF($P131="More Info Required",COUNTIFS('[5]2016 Outage History'!$R:$R,CB131,'[5]2016 Outage History'!$I:$I,$C131)/$Q131,"")</f>
        <v/>
      </c>
      <c r="CD131" s="26" t="str">
        <f t="shared" si="74"/>
        <v/>
      </c>
      <c r="CE131" s="8" t="str">
        <f>IF($P131="More Info Required",COUNTIFS('[5]2016 Outage History'!$R:$R,CD131,'[5]2016 Outage History'!$I:$I,$C131)/$Q131,"")</f>
        <v/>
      </c>
      <c r="CF131" s="26" t="str">
        <f t="shared" si="75"/>
        <v/>
      </c>
      <c r="CG131" s="8" t="str">
        <f>IF($P131="More Info Required",COUNTIFS('[5]2016 Outage History'!$R:$R,CF131,'[5]2016 Outage History'!$I:$I,$C131)/$Q131,"")</f>
        <v/>
      </c>
      <c r="CH131" s="26" t="str">
        <f t="shared" si="76"/>
        <v/>
      </c>
      <c r="CI131" s="8" t="str">
        <f>IF($P131="More Info Required",COUNTIFS('[5]2016 Outage History'!$R:$R,CH131,'[5]2016 Outage History'!$I:$I,$C131)/$Q131,"")</f>
        <v/>
      </c>
      <c r="CJ131" s="26" t="str">
        <f t="shared" si="77"/>
        <v/>
      </c>
      <c r="CK131" s="8" t="str">
        <f>IF($P131="More Info Required",COUNTIFS('[5]2016 Outage History'!$R:$R,CJ131,'[5]2016 Outage History'!$I:$I,$C131)/$Q131,"")</f>
        <v/>
      </c>
    </row>
    <row r="132" spans="1:89" ht="15" x14ac:dyDescent="0.25">
      <c r="A132" s="17" t="s">
        <v>428</v>
      </c>
      <c r="B132" s="21">
        <v>7706</v>
      </c>
      <c r="C132" s="14" t="s">
        <v>429</v>
      </c>
      <c r="D132" s="17" t="s">
        <v>423</v>
      </c>
      <c r="E132" s="21">
        <v>77</v>
      </c>
      <c r="F132" s="22">
        <f>'[5]2016 Circuit Detail'!H91</f>
        <v>0</v>
      </c>
      <c r="G132" s="21"/>
      <c r="H132" s="21">
        <f>('[5]2011 Indices'!H123+'[5]2012 Indices'!H123+'[5]2013 Indices'!H123+'[5]2014 Circuit detail'!AS91+'[5]2015 Circuit Detail'!AS91)/5</f>
        <v>0.30133776707365345</v>
      </c>
      <c r="I132" s="10">
        <f>'[5]2016 Circuit Detail'!AS91</f>
        <v>0</v>
      </c>
      <c r="J132" s="17" t="str">
        <f t="shared" si="39"/>
        <v>OK</v>
      </c>
      <c r="K132" s="17">
        <v>1.623</v>
      </c>
      <c r="L132" s="23">
        <v>2015</v>
      </c>
      <c r="M132" s="21">
        <f>('[5]2011 Indices'!I123+'[5]2012 Indices'!I123+'[5]2013 Indices'!I123+'[5]2014 Circuit detail'!AQ91+'[5]2015 Circuit Detail'!AQ91)/5</f>
        <v>19.679763266666665</v>
      </c>
      <c r="N132" s="24">
        <f>'[5]2016 Circuit Detail'!AQ91</f>
        <v>0</v>
      </c>
      <c r="O132" s="17" t="str">
        <f t="shared" si="40"/>
        <v>OK</v>
      </c>
      <c r="P132" s="8" t="str">
        <f t="shared" si="41"/>
        <v>Good</v>
      </c>
      <c r="Q132" s="25">
        <f>'[5]2016 Circuit Detail'!AJ91</f>
        <v>0</v>
      </c>
      <c r="R132" s="26" t="str">
        <f t="shared" si="42"/>
        <v/>
      </c>
      <c r="S132" s="8" t="str">
        <f>IF($P132="More Info Required",COUNTIFS('[5]2016 Outage History'!$R:$R,R132,'[5]2016 Outage History'!$I:$I,$C132)/$Q132,"")</f>
        <v/>
      </c>
      <c r="T132" s="26" t="str">
        <f t="shared" si="43"/>
        <v/>
      </c>
      <c r="U132" s="8" t="str">
        <f>IF($P132="More Info Required",COUNTIFS('[5]2016 Outage History'!$R:$R,T132,'[5]2016 Outage History'!$I:$I,$C132)/$Q132,"")</f>
        <v/>
      </c>
      <c r="V132" s="26" t="str">
        <f t="shared" si="44"/>
        <v/>
      </c>
      <c r="W132" s="8" t="str">
        <f>IF($P132="More Info Required",COUNTIFS('[5]2016 Outage History'!$R:$R,V132,'[5]2016 Outage History'!$I:$I,$C132)/$Q132,"")</f>
        <v/>
      </c>
      <c r="X132" s="26" t="str">
        <f t="shared" si="45"/>
        <v/>
      </c>
      <c r="Y132" s="8" t="str">
        <f>IF($P132="More Info Required",COUNTIFS('[5]2016 Outage History'!$R:$R,X132,'[5]2016 Outage History'!$I:$I,$C132)/$Q132,"")</f>
        <v/>
      </c>
      <c r="Z132" s="26" t="str">
        <f t="shared" si="46"/>
        <v/>
      </c>
      <c r="AA132" s="8" t="str">
        <f>IF($P132="More Info Required",COUNTIFS('[5]2016 Outage History'!$R:$R,Z132,'[5]2016 Outage History'!$I:$I,$C132)/$Q132,"")</f>
        <v/>
      </c>
      <c r="AB132" s="26" t="str">
        <f t="shared" si="47"/>
        <v/>
      </c>
      <c r="AC132" s="8" t="str">
        <f>IF($P132="More Info Required",COUNTIFS('[5]2016 Outage History'!$R:$R,AB132,'[5]2016 Outage History'!$I:$I,$C132)/$Q132,"")</f>
        <v/>
      </c>
      <c r="AD132" s="26" t="str">
        <f t="shared" si="48"/>
        <v/>
      </c>
      <c r="AE132" s="8" t="str">
        <f>IF($P132="More Info Required",COUNTIFS('[5]2016 Outage History'!$R:$R,AD132,'[5]2016 Outage History'!$I:$I,$C132)/$Q132,"")</f>
        <v/>
      </c>
      <c r="AF132" s="26" t="str">
        <f t="shared" si="49"/>
        <v/>
      </c>
      <c r="AG132" s="8" t="str">
        <f>IF($P132="More Info Required",COUNTIFS('[5]2016 Outage History'!$R:$R,AF132,'[5]2016 Outage History'!$I:$I,$C132)/$Q132,"")</f>
        <v/>
      </c>
      <c r="AH132" s="26" t="str">
        <f t="shared" si="50"/>
        <v/>
      </c>
      <c r="AI132" s="8" t="str">
        <f>IF($P132="More Info Required",COUNTIFS('[5]2016 Outage History'!$R:$R,AH132,'[5]2016 Outage History'!$I:$I,$C132)/$Q132,"")</f>
        <v/>
      </c>
      <c r="AJ132" s="26" t="str">
        <f t="shared" si="51"/>
        <v/>
      </c>
      <c r="AK132" s="8" t="str">
        <f>IF($P132="More Info Required",COUNTIFS('[5]2016 Outage History'!$R:$R,AJ132,'[5]2016 Outage History'!$I:$I,$C132)/$Q132,"")</f>
        <v/>
      </c>
      <c r="AL132" s="26" t="str">
        <f t="shared" si="52"/>
        <v/>
      </c>
      <c r="AM132" s="8" t="str">
        <f>IF($P132="More Info Required",COUNTIFS('[5]2016 Outage History'!$R:$R,AL132,'[5]2016 Outage History'!$I:$I,$C132)/$Q132,"")</f>
        <v/>
      </c>
      <c r="AN132" s="26" t="str">
        <f t="shared" si="53"/>
        <v/>
      </c>
      <c r="AO132" s="8" t="str">
        <f>IF($P132="More Info Required",COUNTIFS('[5]2016 Outage History'!$R:$R,AN132,'[5]2016 Outage History'!$I:$I,$C132)/$Q132,"")</f>
        <v/>
      </c>
      <c r="AP132" s="26" t="str">
        <f t="shared" si="54"/>
        <v/>
      </c>
      <c r="AQ132" s="8" t="str">
        <f>IF($P132="More Info Required",COUNTIFS('[5]2016 Outage History'!$R:$R,AP132,'[5]2016 Outage History'!$I:$I,$C132)/$Q132,"")</f>
        <v/>
      </c>
      <c r="AR132" s="26" t="str">
        <f t="shared" si="55"/>
        <v/>
      </c>
      <c r="AS132" s="8" t="str">
        <f>IF($P132="More Info Required",COUNTIFS('[5]2016 Outage History'!$R:$R,AR132,'[5]2016 Outage History'!$I:$I,$C132)/$Q132,"")</f>
        <v/>
      </c>
      <c r="AT132" s="26" t="str">
        <f t="shared" si="56"/>
        <v/>
      </c>
      <c r="AU132" s="8" t="str">
        <f>IF($P132="More Info Required",COUNTIFS('[5]2016 Outage History'!$R:$R,AT132,'[5]2016 Outage History'!$I:$I,$C132)/$Q132,"")</f>
        <v/>
      </c>
      <c r="AV132" s="26" t="str">
        <f t="shared" si="57"/>
        <v/>
      </c>
      <c r="AW132" s="8" t="str">
        <f>IF($P132="More Info Required",COUNTIFS('[5]2016 Outage History'!$R:$R,AV132,'[5]2016 Outage History'!$I:$I,$C132)/$Q132,"")</f>
        <v/>
      </c>
      <c r="AX132" s="26" t="str">
        <f t="shared" si="58"/>
        <v/>
      </c>
      <c r="AY132" s="8" t="str">
        <f>IF($P132="More Info Required",COUNTIFS('[5]2016 Outage History'!$R:$R,AX132,'[5]2016 Outage History'!$I:$I,$C132)/$Q132,"")</f>
        <v/>
      </c>
      <c r="AZ132" s="26" t="str">
        <f t="shared" si="59"/>
        <v/>
      </c>
      <c r="BA132" s="8" t="str">
        <f>IF($P132="More Info Required",COUNTIFS('[5]2016 Outage History'!$R:$R,AZ132,'[5]2016 Outage History'!$I:$I,$C132)/$Q132,"")</f>
        <v/>
      </c>
      <c r="BB132" s="26" t="str">
        <f t="shared" si="60"/>
        <v/>
      </c>
      <c r="BC132" s="8" t="str">
        <f>IF($P132="More Info Required",COUNTIFS('[5]2016 Outage History'!$R:$R,BB132,'[5]2016 Outage History'!$I:$I,$C132)/$Q132,"")</f>
        <v/>
      </c>
      <c r="BD132" s="26" t="str">
        <f t="shared" si="61"/>
        <v/>
      </c>
      <c r="BE132" s="8" t="str">
        <f>IF($P132="More Info Required",COUNTIFS('[5]2016 Outage History'!$R:$R,BD132,'[5]2016 Outage History'!$I:$I,$C132)/$Q132,"")</f>
        <v/>
      </c>
      <c r="BF132" s="26" t="str">
        <f t="shared" si="62"/>
        <v/>
      </c>
      <c r="BG132" s="8" t="str">
        <f>IF($P132="More Info Required",COUNTIFS('[5]2016 Outage History'!$R:$R,BF132,'[5]2016 Outage History'!$I:$I,$C132)/$Q132,"")</f>
        <v/>
      </c>
      <c r="BH132" s="26" t="str">
        <f t="shared" si="63"/>
        <v/>
      </c>
      <c r="BI132" s="8" t="str">
        <f>IF($P132="More Info Required",COUNTIFS('[5]2016 Outage History'!$R:$R,BH132,'[5]2016 Outage History'!$I:$I,$C132)/$Q132,"")</f>
        <v/>
      </c>
      <c r="BJ132" s="26" t="str">
        <f t="shared" si="64"/>
        <v/>
      </c>
      <c r="BK132" s="8" t="str">
        <f>IF($P132="More Info Required",COUNTIFS('[5]2016 Outage History'!$R:$R,BJ132,'[5]2016 Outage History'!$I:$I,$C132)/$Q132,"")</f>
        <v/>
      </c>
      <c r="BL132" s="26" t="str">
        <f t="shared" si="65"/>
        <v/>
      </c>
      <c r="BM132" s="8" t="str">
        <f>IF($P132="More Info Required",COUNTIFS('[5]2016 Outage History'!$R:$R,BL132,'[5]2016 Outage History'!$I:$I,$C132)/$Q132,"")</f>
        <v/>
      </c>
      <c r="BN132" s="26" t="str">
        <f t="shared" si="66"/>
        <v/>
      </c>
      <c r="BO132" s="8" t="str">
        <f>IF($P132="More Info Required",COUNTIFS('[5]2016 Outage History'!$R:$R,BN132,'[5]2016 Outage History'!$I:$I,$C132)/$Q132,"")</f>
        <v/>
      </c>
      <c r="BP132" s="26" t="str">
        <f t="shared" si="67"/>
        <v/>
      </c>
      <c r="BQ132" s="8" t="str">
        <f>IF($P132="More Info Required",COUNTIFS('[5]2016 Outage History'!$R:$R,BP132,'[5]2016 Outage History'!$I:$I,$C132)/$Q132,"")</f>
        <v/>
      </c>
      <c r="BR132" s="26" t="str">
        <f t="shared" si="68"/>
        <v/>
      </c>
      <c r="BS132" s="8" t="str">
        <f>IF($P132="More Info Required",COUNTIFS('[5]2016 Outage History'!$R:$R,BR132,'[5]2016 Outage History'!$I:$I,$C132)/$Q132,"")</f>
        <v/>
      </c>
      <c r="BT132" s="26" t="str">
        <f t="shared" si="69"/>
        <v/>
      </c>
      <c r="BU132" s="8" t="str">
        <f>IF($P132="More Info Required",COUNTIFS('[5]2016 Outage History'!$R:$R,BT132,'[5]2016 Outage History'!$I:$I,$C132)/$Q132,"")</f>
        <v/>
      </c>
      <c r="BV132" s="26" t="str">
        <f t="shared" si="70"/>
        <v/>
      </c>
      <c r="BW132" s="8" t="str">
        <f>IF($P132="More Info Required",COUNTIFS('[5]2016 Outage History'!$R:$R,BV132,'[5]2016 Outage History'!$I:$I,$C132)/$Q132,"")</f>
        <v/>
      </c>
      <c r="BX132" s="26" t="str">
        <f t="shared" si="71"/>
        <v/>
      </c>
      <c r="BY132" s="8" t="str">
        <f>IF($P132="More Info Required",COUNTIFS('[5]2016 Outage History'!$R:$R,BX132,'[5]2016 Outage History'!$I:$I,$C132)/$Q132,"")</f>
        <v/>
      </c>
      <c r="BZ132" s="26" t="str">
        <f t="shared" si="72"/>
        <v/>
      </c>
      <c r="CA132" s="8" t="str">
        <f>IF($P132="More Info Required",COUNTIFS('[5]2016 Outage History'!$R:$R,BZ132,'[5]2016 Outage History'!$I:$I,$C132)/$Q132,"")</f>
        <v/>
      </c>
      <c r="CB132" s="26" t="str">
        <f t="shared" si="73"/>
        <v/>
      </c>
      <c r="CC132" s="8" t="str">
        <f>IF($P132="More Info Required",COUNTIFS('[5]2016 Outage History'!$R:$R,CB132,'[5]2016 Outage History'!$I:$I,$C132)/$Q132,"")</f>
        <v/>
      </c>
      <c r="CD132" s="26" t="str">
        <f t="shared" si="74"/>
        <v/>
      </c>
      <c r="CE132" s="8" t="str">
        <f>IF($P132="More Info Required",COUNTIFS('[5]2016 Outage History'!$R:$R,CD132,'[5]2016 Outage History'!$I:$I,$C132)/$Q132,"")</f>
        <v/>
      </c>
      <c r="CF132" s="26" t="str">
        <f t="shared" si="75"/>
        <v/>
      </c>
      <c r="CG132" s="8" t="str">
        <f>IF($P132="More Info Required",COUNTIFS('[5]2016 Outage History'!$R:$R,CF132,'[5]2016 Outage History'!$I:$I,$C132)/$Q132,"")</f>
        <v/>
      </c>
      <c r="CH132" s="26" t="str">
        <f t="shared" si="76"/>
        <v/>
      </c>
      <c r="CI132" s="8" t="str">
        <f>IF($P132="More Info Required",COUNTIFS('[5]2016 Outage History'!$R:$R,CH132,'[5]2016 Outage History'!$I:$I,$C132)/$Q132,"")</f>
        <v/>
      </c>
      <c r="CJ132" s="26" t="str">
        <f t="shared" si="77"/>
        <v/>
      </c>
      <c r="CK132" s="8" t="str">
        <f>IF($P132="More Info Required",COUNTIFS('[5]2016 Outage History'!$R:$R,CJ132,'[5]2016 Outage History'!$I:$I,$C132)/$Q132,"")</f>
        <v/>
      </c>
    </row>
    <row r="133" spans="1:89" ht="15" x14ac:dyDescent="0.25">
      <c r="A133" s="17" t="s">
        <v>430</v>
      </c>
      <c r="B133" s="21">
        <v>7802</v>
      </c>
      <c r="C133" s="14" t="s">
        <v>466</v>
      </c>
      <c r="D133" s="17" t="s">
        <v>78</v>
      </c>
      <c r="E133" s="21">
        <v>78</v>
      </c>
      <c r="F133" s="22">
        <f>'[5]2016 Circuit Detail'!H92</f>
        <v>537.72677499999998</v>
      </c>
      <c r="G133" s="21"/>
      <c r="H133" s="21">
        <f>('[5]2011 Indices'!H124+'[5]2012 Indices'!H124+'[5]2013 Indices'!H124+'[5]2014 Circuit detail'!AS92+'[5]2015 Circuit Detail'!AS92)/5</f>
        <v>1.0536045684525814</v>
      </c>
      <c r="I133" s="10">
        <f>'[5]2016 Circuit Detail'!AS92</f>
        <v>9.1124344700893894E-2</v>
      </c>
      <c r="J133" s="17" t="str">
        <f t="shared" si="39"/>
        <v>OK</v>
      </c>
      <c r="K133" s="17">
        <v>42.372</v>
      </c>
      <c r="L133" s="23">
        <v>2015</v>
      </c>
      <c r="M133" s="21">
        <f>('[5]2011 Indices'!I124+'[5]2012 Indices'!I124+'[5]2013 Indices'!I124+'[5]2014 Circuit detail'!AQ92+'[5]2015 Circuit Detail'!AQ92)/5</f>
        <v>67.701740329811003</v>
      </c>
      <c r="N133" s="24">
        <f>'[5]2016 Circuit Detail'!AQ92</f>
        <v>4.0596819999999996</v>
      </c>
      <c r="O133" s="17" t="str">
        <f t="shared" si="40"/>
        <v>OK</v>
      </c>
      <c r="P133" s="8" t="str">
        <f t="shared" si="41"/>
        <v>Good</v>
      </c>
      <c r="Q133" s="25">
        <f>'[5]2016 Circuit Detail'!AJ92</f>
        <v>9</v>
      </c>
      <c r="R133" s="26" t="str">
        <f t="shared" si="42"/>
        <v/>
      </c>
      <c r="S133" s="8" t="str">
        <f>IF($P133="More Info Required",COUNTIFS('[5]2016 Outage History'!$R:$R,R133,'[5]2016 Outage History'!$I:$I,$C133)/$Q133,"")</f>
        <v/>
      </c>
      <c r="T133" s="26" t="str">
        <f t="shared" si="43"/>
        <v/>
      </c>
      <c r="U133" s="8" t="str">
        <f>IF($P133="More Info Required",COUNTIFS('[5]2016 Outage History'!$R:$R,T133,'[5]2016 Outage History'!$I:$I,$C133)/$Q133,"")</f>
        <v/>
      </c>
      <c r="V133" s="26" t="str">
        <f t="shared" si="44"/>
        <v/>
      </c>
      <c r="W133" s="8" t="str">
        <f>IF($P133="More Info Required",COUNTIFS('[5]2016 Outage History'!$R:$R,V133,'[5]2016 Outage History'!$I:$I,$C133)/$Q133,"")</f>
        <v/>
      </c>
      <c r="X133" s="26" t="str">
        <f t="shared" si="45"/>
        <v/>
      </c>
      <c r="Y133" s="8" t="str">
        <f>IF($P133="More Info Required",COUNTIFS('[5]2016 Outage History'!$R:$R,X133,'[5]2016 Outage History'!$I:$I,$C133)/$Q133,"")</f>
        <v/>
      </c>
      <c r="Z133" s="26" t="str">
        <f t="shared" si="46"/>
        <v/>
      </c>
      <c r="AA133" s="8" t="str">
        <f>IF($P133="More Info Required",COUNTIFS('[5]2016 Outage History'!$R:$R,Z133,'[5]2016 Outage History'!$I:$I,$C133)/$Q133,"")</f>
        <v/>
      </c>
      <c r="AB133" s="26" t="str">
        <f t="shared" si="47"/>
        <v/>
      </c>
      <c r="AC133" s="8" t="str">
        <f>IF($P133="More Info Required",COUNTIFS('[5]2016 Outage History'!$R:$R,AB133,'[5]2016 Outage History'!$I:$I,$C133)/$Q133,"")</f>
        <v/>
      </c>
      <c r="AD133" s="26" t="str">
        <f t="shared" si="48"/>
        <v/>
      </c>
      <c r="AE133" s="8" t="str">
        <f>IF($P133="More Info Required",COUNTIFS('[5]2016 Outage History'!$R:$R,AD133,'[5]2016 Outage History'!$I:$I,$C133)/$Q133,"")</f>
        <v/>
      </c>
      <c r="AF133" s="26" t="str">
        <f t="shared" si="49"/>
        <v/>
      </c>
      <c r="AG133" s="8" t="str">
        <f>IF($P133="More Info Required",COUNTIFS('[5]2016 Outage History'!$R:$R,AF133,'[5]2016 Outage History'!$I:$I,$C133)/$Q133,"")</f>
        <v/>
      </c>
      <c r="AH133" s="26" t="str">
        <f t="shared" si="50"/>
        <v/>
      </c>
      <c r="AI133" s="8" t="str">
        <f>IF($P133="More Info Required",COUNTIFS('[5]2016 Outage History'!$R:$R,AH133,'[5]2016 Outage History'!$I:$I,$C133)/$Q133,"")</f>
        <v/>
      </c>
      <c r="AJ133" s="26" t="str">
        <f t="shared" si="51"/>
        <v/>
      </c>
      <c r="AK133" s="8" t="str">
        <f>IF($P133="More Info Required",COUNTIFS('[5]2016 Outage History'!$R:$R,AJ133,'[5]2016 Outage History'!$I:$I,$C133)/$Q133,"")</f>
        <v/>
      </c>
      <c r="AL133" s="26" t="str">
        <f t="shared" si="52"/>
        <v/>
      </c>
      <c r="AM133" s="8" t="str">
        <f>IF($P133="More Info Required",COUNTIFS('[5]2016 Outage History'!$R:$R,AL133,'[5]2016 Outage History'!$I:$I,$C133)/$Q133,"")</f>
        <v/>
      </c>
      <c r="AN133" s="26" t="str">
        <f t="shared" si="53"/>
        <v/>
      </c>
      <c r="AO133" s="8" t="str">
        <f>IF($P133="More Info Required",COUNTIFS('[5]2016 Outage History'!$R:$R,AN133,'[5]2016 Outage History'!$I:$I,$C133)/$Q133,"")</f>
        <v/>
      </c>
      <c r="AP133" s="26" t="str">
        <f t="shared" si="54"/>
        <v/>
      </c>
      <c r="AQ133" s="8" t="str">
        <f>IF($P133="More Info Required",COUNTIFS('[5]2016 Outage History'!$R:$R,AP133,'[5]2016 Outage History'!$I:$I,$C133)/$Q133,"")</f>
        <v/>
      </c>
      <c r="AR133" s="26" t="str">
        <f t="shared" si="55"/>
        <v/>
      </c>
      <c r="AS133" s="8" t="str">
        <f>IF($P133="More Info Required",COUNTIFS('[5]2016 Outage History'!$R:$R,AR133,'[5]2016 Outage History'!$I:$I,$C133)/$Q133,"")</f>
        <v/>
      </c>
      <c r="AT133" s="26" t="str">
        <f t="shared" si="56"/>
        <v/>
      </c>
      <c r="AU133" s="8" t="str">
        <f>IF($P133="More Info Required",COUNTIFS('[5]2016 Outage History'!$R:$R,AT133,'[5]2016 Outage History'!$I:$I,$C133)/$Q133,"")</f>
        <v/>
      </c>
      <c r="AV133" s="26" t="str">
        <f t="shared" si="57"/>
        <v/>
      </c>
      <c r="AW133" s="8" t="str">
        <f>IF($P133="More Info Required",COUNTIFS('[5]2016 Outage History'!$R:$R,AV133,'[5]2016 Outage History'!$I:$I,$C133)/$Q133,"")</f>
        <v/>
      </c>
      <c r="AX133" s="26" t="str">
        <f t="shared" si="58"/>
        <v/>
      </c>
      <c r="AY133" s="8" t="str">
        <f>IF($P133="More Info Required",COUNTIFS('[5]2016 Outage History'!$R:$R,AX133,'[5]2016 Outage History'!$I:$I,$C133)/$Q133,"")</f>
        <v/>
      </c>
      <c r="AZ133" s="26" t="str">
        <f t="shared" si="59"/>
        <v/>
      </c>
      <c r="BA133" s="8" t="str">
        <f>IF($P133="More Info Required",COUNTIFS('[5]2016 Outage History'!$R:$R,AZ133,'[5]2016 Outage History'!$I:$I,$C133)/$Q133,"")</f>
        <v/>
      </c>
      <c r="BB133" s="26" t="str">
        <f t="shared" si="60"/>
        <v/>
      </c>
      <c r="BC133" s="8" t="str">
        <f>IF($P133="More Info Required",COUNTIFS('[5]2016 Outage History'!$R:$R,BB133,'[5]2016 Outage History'!$I:$I,$C133)/$Q133,"")</f>
        <v/>
      </c>
      <c r="BD133" s="26" t="str">
        <f t="shared" si="61"/>
        <v/>
      </c>
      <c r="BE133" s="8" t="str">
        <f>IF($P133="More Info Required",COUNTIFS('[5]2016 Outage History'!$R:$R,BD133,'[5]2016 Outage History'!$I:$I,$C133)/$Q133,"")</f>
        <v/>
      </c>
      <c r="BF133" s="26" t="str">
        <f t="shared" si="62"/>
        <v/>
      </c>
      <c r="BG133" s="8" t="str">
        <f>IF($P133="More Info Required",COUNTIFS('[5]2016 Outage History'!$R:$R,BF133,'[5]2016 Outage History'!$I:$I,$C133)/$Q133,"")</f>
        <v/>
      </c>
      <c r="BH133" s="26" t="str">
        <f t="shared" si="63"/>
        <v/>
      </c>
      <c r="BI133" s="8" t="str">
        <f>IF($P133="More Info Required",COUNTIFS('[5]2016 Outage History'!$R:$R,BH133,'[5]2016 Outage History'!$I:$I,$C133)/$Q133,"")</f>
        <v/>
      </c>
      <c r="BJ133" s="26" t="str">
        <f t="shared" si="64"/>
        <v/>
      </c>
      <c r="BK133" s="8" t="str">
        <f>IF($P133="More Info Required",COUNTIFS('[5]2016 Outage History'!$R:$R,BJ133,'[5]2016 Outage History'!$I:$I,$C133)/$Q133,"")</f>
        <v/>
      </c>
      <c r="BL133" s="26" t="str">
        <f t="shared" si="65"/>
        <v/>
      </c>
      <c r="BM133" s="8" t="str">
        <f>IF($P133="More Info Required",COUNTIFS('[5]2016 Outage History'!$R:$R,BL133,'[5]2016 Outage History'!$I:$I,$C133)/$Q133,"")</f>
        <v/>
      </c>
      <c r="BN133" s="26" t="str">
        <f t="shared" si="66"/>
        <v/>
      </c>
      <c r="BO133" s="8" t="str">
        <f>IF($P133="More Info Required",COUNTIFS('[5]2016 Outage History'!$R:$R,BN133,'[5]2016 Outage History'!$I:$I,$C133)/$Q133,"")</f>
        <v/>
      </c>
      <c r="BP133" s="26" t="str">
        <f t="shared" si="67"/>
        <v/>
      </c>
      <c r="BQ133" s="8" t="str">
        <f>IF($P133="More Info Required",COUNTIFS('[5]2016 Outage History'!$R:$R,BP133,'[5]2016 Outage History'!$I:$I,$C133)/$Q133,"")</f>
        <v/>
      </c>
      <c r="BR133" s="26" t="str">
        <f t="shared" si="68"/>
        <v/>
      </c>
      <c r="BS133" s="8" t="str">
        <f>IF($P133="More Info Required",COUNTIFS('[5]2016 Outage History'!$R:$R,BR133,'[5]2016 Outage History'!$I:$I,$C133)/$Q133,"")</f>
        <v/>
      </c>
      <c r="BT133" s="26" t="str">
        <f t="shared" si="69"/>
        <v/>
      </c>
      <c r="BU133" s="8" t="str">
        <f>IF($P133="More Info Required",COUNTIFS('[5]2016 Outage History'!$R:$R,BT133,'[5]2016 Outage History'!$I:$I,$C133)/$Q133,"")</f>
        <v/>
      </c>
      <c r="BV133" s="26" t="str">
        <f t="shared" si="70"/>
        <v/>
      </c>
      <c r="BW133" s="8" t="str">
        <f>IF($P133="More Info Required",COUNTIFS('[5]2016 Outage History'!$R:$R,BV133,'[5]2016 Outage History'!$I:$I,$C133)/$Q133,"")</f>
        <v/>
      </c>
      <c r="BX133" s="26" t="str">
        <f t="shared" si="71"/>
        <v/>
      </c>
      <c r="BY133" s="8" t="str">
        <f>IF($P133="More Info Required",COUNTIFS('[5]2016 Outage History'!$R:$R,BX133,'[5]2016 Outage History'!$I:$I,$C133)/$Q133,"")</f>
        <v/>
      </c>
      <c r="BZ133" s="26" t="str">
        <f t="shared" si="72"/>
        <v/>
      </c>
      <c r="CA133" s="8" t="str">
        <f>IF($P133="More Info Required",COUNTIFS('[5]2016 Outage History'!$R:$R,BZ133,'[5]2016 Outage History'!$I:$I,$C133)/$Q133,"")</f>
        <v/>
      </c>
      <c r="CB133" s="26" t="str">
        <f t="shared" si="73"/>
        <v/>
      </c>
      <c r="CC133" s="8" t="str">
        <f>IF($P133="More Info Required",COUNTIFS('[5]2016 Outage History'!$R:$R,CB133,'[5]2016 Outage History'!$I:$I,$C133)/$Q133,"")</f>
        <v/>
      </c>
      <c r="CD133" s="26" t="str">
        <f t="shared" si="74"/>
        <v/>
      </c>
      <c r="CE133" s="8" t="str">
        <f>IF($P133="More Info Required",COUNTIFS('[5]2016 Outage History'!$R:$R,CD133,'[5]2016 Outage History'!$I:$I,$C133)/$Q133,"")</f>
        <v/>
      </c>
      <c r="CF133" s="26" t="str">
        <f t="shared" si="75"/>
        <v/>
      </c>
      <c r="CG133" s="8" t="str">
        <f>IF($P133="More Info Required",COUNTIFS('[5]2016 Outage History'!$R:$R,CF133,'[5]2016 Outage History'!$I:$I,$C133)/$Q133,"")</f>
        <v/>
      </c>
      <c r="CH133" s="26" t="str">
        <f t="shared" si="76"/>
        <v/>
      </c>
      <c r="CI133" s="8" t="str">
        <f>IF($P133="More Info Required",COUNTIFS('[5]2016 Outage History'!$R:$R,CH133,'[5]2016 Outage History'!$I:$I,$C133)/$Q133,"")</f>
        <v/>
      </c>
      <c r="CJ133" s="26" t="str">
        <f t="shared" si="77"/>
        <v/>
      </c>
      <c r="CK133" s="8" t="str">
        <f>IF($P133="More Info Required",COUNTIFS('[5]2016 Outage History'!$R:$R,CJ133,'[5]2016 Outage History'!$I:$I,$C133)/$Q133,"")</f>
        <v/>
      </c>
    </row>
    <row r="134" spans="1:89" ht="15" x14ac:dyDescent="0.25">
      <c r="A134" s="17" t="s">
        <v>78</v>
      </c>
      <c r="B134" s="21">
        <v>7803</v>
      </c>
      <c r="C134" s="14" t="s">
        <v>467</v>
      </c>
      <c r="D134" s="17" t="s">
        <v>78</v>
      </c>
      <c r="E134" s="21">
        <v>78</v>
      </c>
      <c r="F134" s="22">
        <f>'[5]2016 Circuit Detail'!H93</f>
        <v>190.9153</v>
      </c>
      <c r="G134" s="21"/>
      <c r="H134" s="21">
        <f>('[5]2011 Indices'!H125+'[5]2012 Indices'!H125+'[5]2013 Indices'!H125+'[5]2014 Circuit detail'!AS93+'[5]2015 Circuit Detail'!AS93)/5</f>
        <v>1.1230378836881159</v>
      </c>
      <c r="I134" s="10">
        <f>'[5]2016 Circuit Detail'!AS93</f>
        <v>0.13618604690142699</v>
      </c>
      <c r="J134" s="17" t="str">
        <f t="shared" si="39"/>
        <v>OK</v>
      </c>
      <c r="K134" s="17">
        <v>15.003</v>
      </c>
      <c r="L134" s="23">
        <v>2015</v>
      </c>
      <c r="M134" s="21">
        <f>('[5]2011 Indices'!I125+'[5]2012 Indices'!I125+'[5]2013 Indices'!I125+'[5]2014 Circuit detail'!AQ93+'[5]2015 Circuit Detail'!AQ93)/5</f>
        <v>67.823812870177875</v>
      </c>
      <c r="N134" s="24">
        <f>'[5]2016 Circuit Detail'!AQ93</f>
        <v>14.08478</v>
      </c>
      <c r="O134" s="17" t="str">
        <f t="shared" si="40"/>
        <v>OK</v>
      </c>
      <c r="P134" s="8" t="str">
        <f t="shared" si="41"/>
        <v>Good</v>
      </c>
      <c r="Q134" s="25">
        <f>'[5]2016 Circuit Detail'!AJ93</f>
        <v>5</v>
      </c>
      <c r="R134" s="26" t="str">
        <f t="shared" si="42"/>
        <v/>
      </c>
      <c r="S134" s="8" t="str">
        <f>IF($P134="More Info Required",COUNTIFS('[5]2016 Outage History'!$R:$R,R134,'[5]2016 Outage History'!$I:$I,$C134)/$Q134,"")</f>
        <v/>
      </c>
      <c r="T134" s="26" t="str">
        <f t="shared" si="43"/>
        <v/>
      </c>
      <c r="U134" s="8" t="str">
        <f>IF($P134="More Info Required",COUNTIFS('[5]2016 Outage History'!$R:$R,T134,'[5]2016 Outage History'!$I:$I,$C134)/$Q134,"")</f>
        <v/>
      </c>
      <c r="V134" s="26" t="str">
        <f t="shared" si="44"/>
        <v/>
      </c>
      <c r="W134" s="8" t="str">
        <f>IF($P134="More Info Required",COUNTIFS('[5]2016 Outage History'!$R:$R,V134,'[5]2016 Outage History'!$I:$I,$C134)/$Q134,"")</f>
        <v/>
      </c>
      <c r="X134" s="26" t="str">
        <f t="shared" si="45"/>
        <v/>
      </c>
      <c r="Y134" s="8" t="str">
        <f>IF($P134="More Info Required",COUNTIFS('[5]2016 Outage History'!$R:$R,X134,'[5]2016 Outage History'!$I:$I,$C134)/$Q134,"")</f>
        <v/>
      </c>
      <c r="Z134" s="26" t="str">
        <f t="shared" si="46"/>
        <v/>
      </c>
      <c r="AA134" s="8" t="str">
        <f>IF($P134="More Info Required",COUNTIFS('[5]2016 Outage History'!$R:$R,Z134,'[5]2016 Outage History'!$I:$I,$C134)/$Q134,"")</f>
        <v/>
      </c>
      <c r="AB134" s="26" t="str">
        <f t="shared" si="47"/>
        <v/>
      </c>
      <c r="AC134" s="8" t="str">
        <f>IF($P134="More Info Required",COUNTIFS('[5]2016 Outage History'!$R:$R,AB134,'[5]2016 Outage History'!$I:$I,$C134)/$Q134,"")</f>
        <v/>
      </c>
      <c r="AD134" s="26" t="str">
        <f t="shared" si="48"/>
        <v/>
      </c>
      <c r="AE134" s="8" t="str">
        <f>IF($P134="More Info Required",COUNTIFS('[5]2016 Outage History'!$R:$R,AD134,'[5]2016 Outage History'!$I:$I,$C134)/$Q134,"")</f>
        <v/>
      </c>
      <c r="AF134" s="26" t="str">
        <f t="shared" si="49"/>
        <v/>
      </c>
      <c r="AG134" s="8" t="str">
        <f>IF($P134="More Info Required",COUNTIFS('[5]2016 Outage History'!$R:$R,AF134,'[5]2016 Outage History'!$I:$I,$C134)/$Q134,"")</f>
        <v/>
      </c>
      <c r="AH134" s="26" t="str">
        <f t="shared" si="50"/>
        <v/>
      </c>
      <c r="AI134" s="8" t="str">
        <f>IF($P134="More Info Required",COUNTIFS('[5]2016 Outage History'!$R:$R,AH134,'[5]2016 Outage History'!$I:$I,$C134)/$Q134,"")</f>
        <v/>
      </c>
      <c r="AJ134" s="26" t="str">
        <f t="shared" si="51"/>
        <v/>
      </c>
      <c r="AK134" s="8" t="str">
        <f>IF($P134="More Info Required",COUNTIFS('[5]2016 Outage History'!$R:$R,AJ134,'[5]2016 Outage History'!$I:$I,$C134)/$Q134,"")</f>
        <v/>
      </c>
      <c r="AL134" s="26" t="str">
        <f t="shared" si="52"/>
        <v/>
      </c>
      <c r="AM134" s="8" t="str">
        <f>IF($P134="More Info Required",COUNTIFS('[5]2016 Outage History'!$R:$R,AL134,'[5]2016 Outage History'!$I:$I,$C134)/$Q134,"")</f>
        <v/>
      </c>
      <c r="AN134" s="26" t="str">
        <f t="shared" si="53"/>
        <v/>
      </c>
      <c r="AO134" s="8" t="str">
        <f>IF($P134="More Info Required",COUNTIFS('[5]2016 Outage History'!$R:$R,AN134,'[5]2016 Outage History'!$I:$I,$C134)/$Q134,"")</f>
        <v/>
      </c>
      <c r="AP134" s="26" t="str">
        <f t="shared" si="54"/>
        <v/>
      </c>
      <c r="AQ134" s="8" t="str">
        <f>IF($P134="More Info Required",COUNTIFS('[5]2016 Outage History'!$R:$R,AP134,'[5]2016 Outage History'!$I:$I,$C134)/$Q134,"")</f>
        <v/>
      </c>
      <c r="AR134" s="26" t="str">
        <f t="shared" si="55"/>
        <v/>
      </c>
      <c r="AS134" s="8" t="str">
        <f>IF($P134="More Info Required",COUNTIFS('[5]2016 Outage History'!$R:$R,AR134,'[5]2016 Outage History'!$I:$I,$C134)/$Q134,"")</f>
        <v/>
      </c>
      <c r="AT134" s="26" t="str">
        <f t="shared" si="56"/>
        <v/>
      </c>
      <c r="AU134" s="8" t="str">
        <f>IF($P134="More Info Required",COUNTIFS('[5]2016 Outage History'!$R:$R,AT134,'[5]2016 Outage History'!$I:$I,$C134)/$Q134,"")</f>
        <v/>
      </c>
      <c r="AV134" s="26" t="str">
        <f t="shared" si="57"/>
        <v/>
      </c>
      <c r="AW134" s="8" t="str">
        <f>IF($P134="More Info Required",COUNTIFS('[5]2016 Outage History'!$R:$R,AV134,'[5]2016 Outage History'!$I:$I,$C134)/$Q134,"")</f>
        <v/>
      </c>
      <c r="AX134" s="26" t="str">
        <f t="shared" si="58"/>
        <v/>
      </c>
      <c r="AY134" s="8" t="str">
        <f>IF($P134="More Info Required",COUNTIFS('[5]2016 Outage History'!$R:$R,AX134,'[5]2016 Outage History'!$I:$I,$C134)/$Q134,"")</f>
        <v/>
      </c>
      <c r="AZ134" s="26" t="str">
        <f t="shared" si="59"/>
        <v/>
      </c>
      <c r="BA134" s="8" t="str">
        <f>IF($P134="More Info Required",COUNTIFS('[5]2016 Outage History'!$R:$R,AZ134,'[5]2016 Outage History'!$I:$I,$C134)/$Q134,"")</f>
        <v/>
      </c>
      <c r="BB134" s="26" t="str">
        <f t="shared" si="60"/>
        <v/>
      </c>
      <c r="BC134" s="8" t="str">
        <f>IF($P134="More Info Required",COUNTIFS('[5]2016 Outage History'!$R:$R,BB134,'[5]2016 Outage History'!$I:$I,$C134)/$Q134,"")</f>
        <v/>
      </c>
      <c r="BD134" s="26" t="str">
        <f t="shared" si="61"/>
        <v/>
      </c>
      <c r="BE134" s="8" t="str">
        <f>IF($P134="More Info Required",COUNTIFS('[5]2016 Outage History'!$R:$R,BD134,'[5]2016 Outage History'!$I:$I,$C134)/$Q134,"")</f>
        <v/>
      </c>
      <c r="BF134" s="26" t="str">
        <f t="shared" si="62"/>
        <v/>
      </c>
      <c r="BG134" s="8" t="str">
        <f>IF($P134="More Info Required",COUNTIFS('[5]2016 Outage History'!$R:$R,BF134,'[5]2016 Outage History'!$I:$I,$C134)/$Q134,"")</f>
        <v/>
      </c>
      <c r="BH134" s="26" t="str">
        <f t="shared" si="63"/>
        <v/>
      </c>
      <c r="BI134" s="8" t="str">
        <f>IF($P134="More Info Required",COUNTIFS('[5]2016 Outage History'!$R:$R,BH134,'[5]2016 Outage History'!$I:$I,$C134)/$Q134,"")</f>
        <v/>
      </c>
      <c r="BJ134" s="26" t="str">
        <f t="shared" si="64"/>
        <v/>
      </c>
      <c r="BK134" s="8" t="str">
        <f>IF($P134="More Info Required",COUNTIFS('[5]2016 Outage History'!$R:$R,BJ134,'[5]2016 Outage History'!$I:$I,$C134)/$Q134,"")</f>
        <v/>
      </c>
      <c r="BL134" s="26" t="str">
        <f t="shared" si="65"/>
        <v/>
      </c>
      <c r="BM134" s="8" t="str">
        <f>IF($P134="More Info Required",COUNTIFS('[5]2016 Outage History'!$R:$R,BL134,'[5]2016 Outage History'!$I:$I,$C134)/$Q134,"")</f>
        <v/>
      </c>
      <c r="BN134" s="26" t="str">
        <f t="shared" si="66"/>
        <v/>
      </c>
      <c r="BO134" s="8" t="str">
        <f>IF($P134="More Info Required",COUNTIFS('[5]2016 Outage History'!$R:$R,BN134,'[5]2016 Outage History'!$I:$I,$C134)/$Q134,"")</f>
        <v/>
      </c>
      <c r="BP134" s="26" t="str">
        <f t="shared" si="67"/>
        <v/>
      </c>
      <c r="BQ134" s="8" t="str">
        <f>IF($P134="More Info Required",COUNTIFS('[5]2016 Outage History'!$R:$R,BP134,'[5]2016 Outage History'!$I:$I,$C134)/$Q134,"")</f>
        <v/>
      </c>
      <c r="BR134" s="26" t="str">
        <f t="shared" si="68"/>
        <v/>
      </c>
      <c r="BS134" s="8" t="str">
        <f>IF($P134="More Info Required",COUNTIFS('[5]2016 Outage History'!$R:$R,BR134,'[5]2016 Outage History'!$I:$I,$C134)/$Q134,"")</f>
        <v/>
      </c>
      <c r="BT134" s="26" t="str">
        <f t="shared" si="69"/>
        <v/>
      </c>
      <c r="BU134" s="8" t="str">
        <f>IF($P134="More Info Required",COUNTIFS('[5]2016 Outage History'!$R:$R,BT134,'[5]2016 Outage History'!$I:$I,$C134)/$Q134,"")</f>
        <v/>
      </c>
      <c r="BV134" s="26" t="str">
        <f t="shared" si="70"/>
        <v/>
      </c>
      <c r="BW134" s="8" t="str">
        <f>IF($P134="More Info Required",COUNTIFS('[5]2016 Outage History'!$R:$R,BV134,'[5]2016 Outage History'!$I:$I,$C134)/$Q134,"")</f>
        <v/>
      </c>
      <c r="BX134" s="26" t="str">
        <f t="shared" si="71"/>
        <v/>
      </c>
      <c r="BY134" s="8" t="str">
        <f>IF($P134="More Info Required",COUNTIFS('[5]2016 Outage History'!$R:$R,BX134,'[5]2016 Outage History'!$I:$I,$C134)/$Q134,"")</f>
        <v/>
      </c>
      <c r="BZ134" s="26" t="str">
        <f t="shared" si="72"/>
        <v/>
      </c>
      <c r="CA134" s="8" t="str">
        <f>IF($P134="More Info Required",COUNTIFS('[5]2016 Outage History'!$R:$R,BZ134,'[5]2016 Outage History'!$I:$I,$C134)/$Q134,"")</f>
        <v/>
      </c>
      <c r="CB134" s="26" t="str">
        <f t="shared" si="73"/>
        <v/>
      </c>
      <c r="CC134" s="8" t="str">
        <f>IF($P134="More Info Required",COUNTIFS('[5]2016 Outage History'!$R:$R,CB134,'[5]2016 Outage History'!$I:$I,$C134)/$Q134,"")</f>
        <v/>
      </c>
      <c r="CD134" s="26" t="str">
        <f t="shared" si="74"/>
        <v/>
      </c>
      <c r="CE134" s="8" t="str">
        <f>IF($P134="More Info Required",COUNTIFS('[5]2016 Outage History'!$R:$R,CD134,'[5]2016 Outage History'!$I:$I,$C134)/$Q134,"")</f>
        <v/>
      </c>
      <c r="CF134" s="26" t="str">
        <f t="shared" si="75"/>
        <v/>
      </c>
      <c r="CG134" s="8" t="str">
        <f>IF($P134="More Info Required",COUNTIFS('[5]2016 Outage History'!$R:$R,CF134,'[5]2016 Outage History'!$I:$I,$C134)/$Q134,"")</f>
        <v/>
      </c>
      <c r="CH134" s="26" t="str">
        <f t="shared" si="76"/>
        <v/>
      </c>
      <c r="CI134" s="8" t="str">
        <f>IF($P134="More Info Required",COUNTIFS('[5]2016 Outage History'!$R:$R,CH134,'[5]2016 Outage History'!$I:$I,$C134)/$Q134,"")</f>
        <v/>
      </c>
      <c r="CJ134" s="26" t="str">
        <f t="shared" si="77"/>
        <v/>
      </c>
      <c r="CK134" s="8" t="str">
        <f>IF($P134="More Info Required",COUNTIFS('[5]2016 Outage History'!$R:$R,CJ134,'[5]2016 Outage History'!$I:$I,$C134)/$Q134,"")</f>
        <v/>
      </c>
    </row>
    <row r="135" spans="1:89" ht="15" x14ac:dyDescent="0.25">
      <c r="A135" s="17" t="s">
        <v>431</v>
      </c>
      <c r="B135" s="21">
        <v>7805</v>
      </c>
      <c r="C135" s="14" t="s">
        <v>468</v>
      </c>
      <c r="D135" s="17" t="s">
        <v>78</v>
      </c>
      <c r="E135" s="21">
        <v>78</v>
      </c>
      <c r="F135" s="22">
        <f>'[5]2016 Circuit Detail'!H94</f>
        <v>205.99453500000001</v>
      </c>
      <c r="G135" s="21"/>
      <c r="H135" s="21">
        <f>('[5]2011 Indices'!H126+'[5]2012 Indices'!H126+'[5]2013 Indices'!H126+'[5]2014 Circuit detail'!AS94+'[5]2015 Circuit Detail'!AS94)/5</f>
        <v>2.4052048186393109</v>
      </c>
      <c r="I135" s="10">
        <f>'[5]2016 Circuit Detail'!AS94</f>
        <v>0.41263230599782702</v>
      </c>
      <c r="J135" s="17" t="str">
        <f t="shared" si="39"/>
        <v>OK</v>
      </c>
      <c r="K135" s="17">
        <v>28.696999999999999</v>
      </c>
      <c r="L135" s="23">
        <v>2015</v>
      </c>
      <c r="M135" s="21">
        <f>('[5]2011 Indices'!I126+'[5]2012 Indices'!I126+'[5]2013 Indices'!I126+'[5]2014 Circuit detail'!AQ94+'[5]2015 Circuit Detail'!AQ94)/5</f>
        <v>176.23863114927266</v>
      </c>
      <c r="N135" s="24">
        <f>'[5]2016 Circuit Detail'!AQ94</f>
        <v>50.355704000000003</v>
      </c>
      <c r="O135" s="17" t="str">
        <f t="shared" si="40"/>
        <v>OK</v>
      </c>
      <c r="P135" s="8" t="str">
        <f t="shared" si="41"/>
        <v>Good</v>
      </c>
      <c r="Q135" s="25">
        <f>'[5]2016 Circuit Detail'!AJ94</f>
        <v>17</v>
      </c>
      <c r="R135" s="26" t="str">
        <f t="shared" si="42"/>
        <v/>
      </c>
      <c r="S135" s="8" t="str">
        <f>IF($P135="More Info Required",COUNTIFS('[5]2016 Outage History'!$R:$R,R135,'[5]2016 Outage History'!$I:$I,$C135)/$Q135,"")</f>
        <v/>
      </c>
      <c r="T135" s="26" t="str">
        <f t="shared" si="43"/>
        <v/>
      </c>
      <c r="U135" s="8" t="str">
        <f>IF($P135="More Info Required",COUNTIFS('[5]2016 Outage History'!$R:$R,T135,'[5]2016 Outage History'!$I:$I,$C135)/$Q135,"")</f>
        <v/>
      </c>
      <c r="V135" s="26" t="str">
        <f t="shared" si="44"/>
        <v/>
      </c>
      <c r="W135" s="8" t="str">
        <f>IF($P135="More Info Required",COUNTIFS('[5]2016 Outage History'!$R:$R,V135,'[5]2016 Outage History'!$I:$I,$C135)/$Q135,"")</f>
        <v/>
      </c>
      <c r="X135" s="26" t="str">
        <f t="shared" si="45"/>
        <v/>
      </c>
      <c r="Y135" s="8" t="str">
        <f>IF($P135="More Info Required",COUNTIFS('[5]2016 Outage History'!$R:$R,X135,'[5]2016 Outage History'!$I:$I,$C135)/$Q135,"")</f>
        <v/>
      </c>
      <c r="Z135" s="26" t="str">
        <f t="shared" si="46"/>
        <v/>
      </c>
      <c r="AA135" s="8" t="str">
        <f>IF($P135="More Info Required",COUNTIFS('[5]2016 Outage History'!$R:$R,Z135,'[5]2016 Outage History'!$I:$I,$C135)/$Q135,"")</f>
        <v/>
      </c>
      <c r="AB135" s="26" t="str">
        <f t="shared" si="47"/>
        <v/>
      </c>
      <c r="AC135" s="8" t="str">
        <f>IF($P135="More Info Required",COUNTIFS('[5]2016 Outage History'!$R:$R,AB135,'[5]2016 Outage History'!$I:$I,$C135)/$Q135,"")</f>
        <v/>
      </c>
      <c r="AD135" s="26" t="str">
        <f t="shared" si="48"/>
        <v/>
      </c>
      <c r="AE135" s="8" t="str">
        <f>IF($P135="More Info Required",COUNTIFS('[5]2016 Outage History'!$R:$R,AD135,'[5]2016 Outage History'!$I:$I,$C135)/$Q135,"")</f>
        <v/>
      </c>
      <c r="AF135" s="26" t="str">
        <f t="shared" si="49"/>
        <v/>
      </c>
      <c r="AG135" s="8" t="str">
        <f>IF($P135="More Info Required",COUNTIFS('[5]2016 Outage History'!$R:$R,AF135,'[5]2016 Outage History'!$I:$I,$C135)/$Q135,"")</f>
        <v/>
      </c>
      <c r="AH135" s="26" t="str">
        <f t="shared" si="50"/>
        <v/>
      </c>
      <c r="AI135" s="8" t="str">
        <f>IF($P135="More Info Required",COUNTIFS('[5]2016 Outage History'!$R:$R,AH135,'[5]2016 Outage History'!$I:$I,$C135)/$Q135,"")</f>
        <v/>
      </c>
      <c r="AJ135" s="26" t="str">
        <f t="shared" si="51"/>
        <v/>
      </c>
      <c r="AK135" s="8" t="str">
        <f>IF($P135="More Info Required",COUNTIFS('[5]2016 Outage History'!$R:$R,AJ135,'[5]2016 Outage History'!$I:$I,$C135)/$Q135,"")</f>
        <v/>
      </c>
      <c r="AL135" s="26" t="str">
        <f t="shared" si="52"/>
        <v/>
      </c>
      <c r="AM135" s="8" t="str">
        <f>IF($P135="More Info Required",COUNTIFS('[5]2016 Outage History'!$R:$R,AL135,'[5]2016 Outage History'!$I:$I,$C135)/$Q135,"")</f>
        <v/>
      </c>
      <c r="AN135" s="26" t="str">
        <f t="shared" si="53"/>
        <v/>
      </c>
      <c r="AO135" s="8" t="str">
        <f>IF($P135="More Info Required",COUNTIFS('[5]2016 Outage History'!$R:$R,AN135,'[5]2016 Outage History'!$I:$I,$C135)/$Q135,"")</f>
        <v/>
      </c>
      <c r="AP135" s="26" t="str">
        <f t="shared" si="54"/>
        <v/>
      </c>
      <c r="AQ135" s="8" t="str">
        <f>IF($P135="More Info Required",COUNTIFS('[5]2016 Outage History'!$R:$R,AP135,'[5]2016 Outage History'!$I:$I,$C135)/$Q135,"")</f>
        <v/>
      </c>
      <c r="AR135" s="26" t="str">
        <f t="shared" si="55"/>
        <v/>
      </c>
      <c r="AS135" s="8" t="str">
        <f>IF($P135="More Info Required",COUNTIFS('[5]2016 Outage History'!$R:$R,AR135,'[5]2016 Outage History'!$I:$I,$C135)/$Q135,"")</f>
        <v/>
      </c>
      <c r="AT135" s="26" t="str">
        <f t="shared" si="56"/>
        <v/>
      </c>
      <c r="AU135" s="8" t="str">
        <f>IF($P135="More Info Required",COUNTIFS('[5]2016 Outage History'!$R:$R,AT135,'[5]2016 Outage History'!$I:$I,$C135)/$Q135,"")</f>
        <v/>
      </c>
      <c r="AV135" s="26" t="str">
        <f t="shared" si="57"/>
        <v/>
      </c>
      <c r="AW135" s="8" t="str">
        <f>IF($P135="More Info Required",COUNTIFS('[5]2016 Outage History'!$R:$R,AV135,'[5]2016 Outage History'!$I:$I,$C135)/$Q135,"")</f>
        <v/>
      </c>
      <c r="AX135" s="26" t="str">
        <f t="shared" si="58"/>
        <v/>
      </c>
      <c r="AY135" s="8" t="str">
        <f>IF($P135="More Info Required",COUNTIFS('[5]2016 Outage History'!$R:$R,AX135,'[5]2016 Outage History'!$I:$I,$C135)/$Q135,"")</f>
        <v/>
      </c>
      <c r="AZ135" s="26" t="str">
        <f t="shared" si="59"/>
        <v/>
      </c>
      <c r="BA135" s="8" t="str">
        <f>IF($P135="More Info Required",COUNTIFS('[5]2016 Outage History'!$R:$R,AZ135,'[5]2016 Outage History'!$I:$I,$C135)/$Q135,"")</f>
        <v/>
      </c>
      <c r="BB135" s="26" t="str">
        <f t="shared" si="60"/>
        <v/>
      </c>
      <c r="BC135" s="8" t="str">
        <f>IF($P135="More Info Required",COUNTIFS('[5]2016 Outage History'!$R:$R,BB135,'[5]2016 Outage History'!$I:$I,$C135)/$Q135,"")</f>
        <v/>
      </c>
      <c r="BD135" s="26" t="str">
        <f t="shared" si="61"/>
        <v/>
      </c>
      <c r="BE135" s="8" t="str">
        <f>IF($P135="More Info Required",COUNTIFS('[5]2016 Outage History'!$R:$R,BD135,'[5]2016 Outage History'!$I:$I,$C135)/$Q135,"")</f>
        <v/>
      </c>
      <c r="BF135" s="26" t="str">
        <f t="shared" si="62"/>
        <v/>
      </c>
      <c r="BG135" s="8" t="str">
        <f>IF($P135="More Info Required",COUNTIFS('[5]2016 Outage History'!$R:$R,BF135,'[5]2016 Outage History'!$I:$I,$C135)/$Q135,"")</f>
        <v/>
      </c>
      <c r="BH135" s="26" t="str">
        <f t="shared" si="63"/>
        <v/>
      </c>
      <c r="BI135" s="8" t="str">
        <f>IF($P135="More Info Required",COUNTIFS('[5]2016 Outage History'!$R:$R,BH135,'[5]2016 Outage History'!$I:$I,$C135)/$Q135,"")</f>
        <v/>
      </c>
      <c r="BJ135" s="26" t="str">
        <f t="shared" si="64"/>
        <v/>
      </c>
      <c r="BK135" s="8" t="str">
        <f>IF($P135="More Info Required",COUNTIFS('[5]2016 Outage History'!$R:$R,BJ135,'[5]2016 Outage History'!$I:$I,$C135)/$Q135,"")</f>
        <v/>
      </c>
      <c r="BL135" s="26" t="str">
        <f t="shared" si="65"/>
        <v/>
      </c>
      <c r="BM135" s="8" t="str">
        <f>IF($P135="More Info Required",COUNTIFS('[5]2016 Outage History'!$R:$R,BL135,'[5]2016 Outage History'!$I:$I,$C135)/$Q135,"")</f>
        <v/>
      </c>
      <c r="BN135" s="26" t="str">
        <f t="shared" si="66"/>
        <v/>
      </c>
      <c r="BO135" s="8" t="str">
        <f>IF($P135="More Info Required",COUNTIFS('[5]2016 Outage History'!$R:$R,BN135,'[5]2016 Outage History'!$I:$I,$C135)/$Q135,"")</f>
        <v/>
      </c>
      <c r="BP135" s="26" t="str">
        <f t="shared" si="67"/>
        <v/>
      </c>
      <c r="BQ135" s="8" t="str">
        <f>IF($P135="More Info Required",COUNTIFS('[5]2016 Outage History'!$R:$R,BP135,'[5]2016 Outage History'!$I:$I,$C135)/$Q135,"")</f>
        <v/>
      </c>
      <c r="BR135" s="26" t="str">
        <f t="shared" si="68"/>
        <v/>
      </c>
      <c r="BS135" s="8" t="str">
        <f>IF($P135="More Info Required",COUNTIFS('[5]2016 Outage History'!$R:$R,BR135,'[5]2016 Outage History'!$I:$I,$C135)/$Q135,"")</f>
        <v/>
      </c>
      <c r="BT135" s="26" t="str">
        <f t="shared" si="69"/>
        <v/>
      </c>
      <c r="BU135" s="8" t="str">
        <f>IF($P135="More Info Required",COUNTIFS('[5]2016 Outage History'!$R:$R,BT135,'[5]2016 Outage History'!$I:$I,$C135)/$Q135,"")</f>
        <v/>
      </c>
      <c r="BV135" s="26" t="str">
        <f t="shared" si="70"/>
        <v/>
      </c>
      <c r="BW135" s="8" t="str">
        <f>IF($P135="More Info Required",COUNTIFS('[5]2016 Outage History'!$R:$R,BV135,'[5]2016 Outage History'!$I:$I,$C135)/$Q135,"")</f>
        <v/>
      </c>
      <c r="BX135" s="26" t="str">
        <f t="shared" si="71"/>
        <v/>
      </c>
      <c r="BY135" s="8" t="str">
        <f>IF($P135="More Info Required",COUNTIFS('[5]2016 Outage History'!$R:$R,BX135,'[5]2016 Outage History'!$I:$I,$C135)/$Q135,"")</f>
        <v/>
      </c>
      <c r="BZ135" s="26" t="str">
        <f t="shared" si="72"/>
        <v/>
      </c>
      <c r="CA135" s="8" t="str">
        <f>IF($P135="More Info Required",COUNTIFS('[5]2016 Outage History'!$R:$R,BZ135,'[5]2016 Outage History'!$I:$I,$C135)/$Q135,"")</f>
        <v/>
      </c>
      <c r="CB135" s="26" t="str">
        <f t="shared" si="73"/>
        <v/>
      </c>
      <c r="CC135" s="8" t="str">
        <f>IF($P135="More Info Required",COUNTIFS('[5]2016 Outage History'!$R:$R,CB135,'[5]2016 Outage History'!$I:$I,$C135)/$Q135,"")</f>
        <v/>
      </c>
      <c r="CD135" s="26" t="str">
        <f t="shared" si="74"/>
        <v/>
      </c>
      <c r="CE135" s="8" t="str">
        <f>IF($P135="More Info Required",COUNTIFS('[5]2016 Outage History'!$R:$R,CD135,'[5]2016 Outage History'!$I:$I,$C135)/$Q135,"")</f>
        <v/>
      </c>
      <c r="CF135" s="26" t="str">
        <f t="shared" si="75"/>
        <v/>
      </c>
      <c r="CG135" s="8" t="str">
        <f>IF($P135="More Info Required",COUNTIFS('[5]2016 Outage History'!$R:$R,CF135,'[5]2016 Outage History'!$I:$I,$C135)/$Q135,"")</f>
        <v/>
      </c>
      <c r="CH135" s="26" t="str">
        <f t="shared" si="76"/>
        <v/>
      </c>
      <c r="CI135" s="8" t="str">
        <f>IF($P135="More Info Required",COUNTIFS('[5]2016 Outage History'!$R:$R,CH135,'[5]2016 Outage History'!$I:$I,$C135)/$Q135,"")</f>
        <v/>
      </c>
      <c r="CJ135" s="26" t="str">
        <f t="shared" si="77"/>
        <v/>
      </c>
      <c r="CK135" s="8" t="str">
        <f>IF($P135="More Info Required",COUNTIFS('[5]2016 Outage History'!$R:$R,CJ135,'[5]2016 Outage History'!$I:$I,$C135)/$Q135,"")</f>
        <v/>
      </c>
    </row>
    <row r="136" spans="1:89" ht="15" x14ac:dyDescent="0.25">
      <c r="A136" s="17" t="s">
        <v>433</v>
      </c>
      <c r="B136" s="21">
        <v>7806</v>
      </c>
      <c r="C136" s="14" t="s">
        <v>469</v>
      </c>
      <c r="D136" s="17" t="s">
        <v>78</v>
      </c>
      <c r="E136" s="21">
        <v>78</v>
      </c>
      <c r="F136" s="22">
        <f>'[5]2016 Circuit Detail'!H95</f>
        <v>0</v>
      </c>
      <c r="G136" s="21"/>
      <c r="H136" s="21">
        <f>('[5]2011 Indices'!H127+'[5]2012 Indices'!H127+'[5]2013 Indices'!H127+'[5]2014 Circuit detail'!AS95+'[5]2015 Circuit Detail'!AS95)/5</f>
        <v>0.8757624722514995</v>
      </c>
      <c r="I136" s="10">
        <f>'[5]2016 Circuit Detail'!AS95</f>
        <v>0</v>
      </c>
      <c r="J136" s="17" t="str">
        <f t="shared" si="39"/>
        <v>OK</v>
      </c>
      <c r="K136" s="17">
        <v>3.96</v>
      </c>
      <c r="L136" s="23">
        <v>2015</v>
      </c>
      <c r="M136" s="21">
        <f>('[5]2011 Indices'!I127+'[5]2012 Indices'!I127+'[5]2013 Indices'!I127+'[5]2014 Circuit detail'!AQ95+'[5]2015 Circuit Detail'!AQ95)/5</f>
        <v>55.227933600000007</v>
      </c>
      <c r="N136" s="24">
        <f>'[5]2016 Circuit Detail'!AQ95</f>
        <v>0</v>
      </c>
      <c r="O136" s="17" t="str">
        <f t="shared" si="40"/>
        <v>OK</v>
      </c>
      <c r="P136" s="8" t="str">
        <f t="shared" si="41"/>
        <v>Good</v>
      </c>
      <c r="Q136" s="25">
        <f>'[5]2016 Circuit Detail'!AJ95</f>
        <v>0</v>
      </c>
      <c r="R136" s="26" t="str">
        <f t="shared" si="42"/>
        <v/>
      </c>
      <c r="S136" s="8" t="str">
        <f>IF($P136="More Info Required",COUNTIFS('[5]2016 Outage History'!$R:$R,R136,'[5]2016 Outage History'!$I:$I,$C136)/$Q136,"")</f>
        <v/>
      </c>
      <c r="T136" s="26" t="str">
        <f t="shared" si="43"/>
        <v/>
      </c>
      <c r="U136" s="8" t="str">
        <f>IF($P136="More Info Required",COUNTIFS('[5]2016 Outage History'!$R:$R,T136,'[5]2016 Outage History'!$I:$I,$C136)/$Q136,"")</f>
        <v/>
      </c>
      <c r="V136" s="26" t="str">
        <f t="shared" si="44"/>
        <v/>
      </c>
      <c r="W136" s="8" t="str">
        <f>IF($P136="More Info Required",COUNTIFS('[5]2016 Outage History'!$R:$R,V136,'[5]2016 Outage History'!$I:$I,$C136)/$Q136,"")</f>
        <v/>
      </c>
      <c r="X136" s="26" t="str">
        <f t="shared" si="45"/>
        <v/>
      </c>
      <c r="Y136" s="8" t="str">
        <f>IF($P136="More Info Required",COUNTIFS('[5]2016 Outage History'!$R:$R,X136,'[5]2016 Outage History'!$I:$I,$C136)/$Q136,"")</f>
        <v/>
      </c>
      <c r="Z136" s="26" t="str">
        <f t="shared" si="46"/>
        <v/>
      </c>
      <c r="AA136" s="8" t="str">
        <f>IF($P136="More Info Required",COUNTIFS('[5]2016 Outage History'!$R:$R,Z136,'[5]2016 Outage History'!$I:$I,$C136)/$Q136,"")</f>
        <v/>
      </c>
      <c r="AB136" s="26" t="str">
        <f t="shared" si="47"/>
        <v/>
      </c>
      <c r="AC136" s="8" t="str">
        <f>IF($P136="More Info Required",COUNTIFS('[5]2016 Outage History'!$R:$R,AB136,'[5]2016 Outage History'!$I:$I,$C136)/$Q136,"")</f>
        <v/>
      </c>
      <c r="AD136" s="26" t="str">
        <f t="shared" si="48"/>
        <v/>
      </c>
      <c r="AE136" s="8" t="str">
        <f>IF($P136="More Info Required",COUNTIFS('[5]2016 Outage History'!$R:$R,AD136,'[5]2016 Outage History'!$I:$I,$C136)/$Q136,"")</f>
        <v/>
      </c>
      <c r="AF136" s="26" t="str">
        <f t="shared" si="49"/>
        <v/>
      </c>
      <c r="AG136" s="8" t="str">
        <f>IF($P136="More Info Required",COUNTIFS('[5]2016 Outage History'!$R:$R,AF136,'[5]2016 Outage History'!$I:$I,$C136)/$Q136,"")</f>
        <v/>
      </c>
      <c r="AH136" s="26" t="str">
        <f t="shared" si="50"/>
        <v/>
      </c>
      <c r="AI136" s="8" t="str">
        <f>IF($P136="More Info Required",COUNTIFS('[5]2016 Outage History'!$R:$R,AH136,'[5]2016 Outage History'!$I:$I,$C136)/$Q136,"")</f>
        <v/>
      </c>
      <c r="AJ136" s="26" t="str">
        <f t="shared" si="51"/>
        <v/>
      </c>
      <c r="AK136" s="8" t="str">
        <f>IF($P136="More Info Required",COUNTIFS('[5]2016 Outage History'!$R:$R,AJ136,'[5]2016 Outage History'!$I:$I,$C136)/$Q136,"")</f>
        <v/>
      </c>
      <c r="AL136" s="26" t="str">
        <f t="shared" si="52"/>
        <v/>
      </c>
      <c r="AM136" s="8" t="str">
        <f>IF($P136="More Info Required",COUNTIFS('[5]2016 Outage History'!$R:$R,AL136,'[5]2016 Outage History'!$I:$I,$C136)/$Q136,"")</f>
        <v/>
      </c>
      <c r="AN136" s="26" t="str">
        <f t="shared" si="53"/>
        <v/>
      </c>
      <c r="AO136" s="8" t="str">
        <f>IF($P136="More Info Required",COUNTIFS('[5]2016 Outage History'!$R:$R,AN136,'[5]2016 Outage History'!$I:$I,$C136)/$Q136,"")</f>
        <v/>
      </c>
      <c r="AP136" s="26" t="str">
        <f t="shared" si="54"/>
        <v/>
      </c>
      <c r="AQ136" s="8" t="str">
        <f>IF($P136="More Info Required",COUNTIFS('[5]2016 Outage History'!$R:$R,AP136,'[5]2016 Outage History'!$I:$I,$C136)/$Q136,"")</f>
        <v/>
      </c>
      <c r="AR136" s="26" t="str">
        <f t="shared" si="55"/>
        <v/>
      </c>
      <c r="AS136" s="8" t="str">
        <f>IF($P136="More Info Required",COUNTIFS('[5]2016 Outage History'!$R:$R,AR136,'[5]2016 Outage History'!$I:$I,$C136)/$Q136,"")</f>
        <v/>
      </c>
      <c r="AT136" s="26" t="str">
        <f t="shared" si="56"/>
        <v/>
      </c>
      <c r="AU136" s="8" t="str">
        <f>IF($P136="More Info Required",COUNTIFS('[5]2016 Outage History'!$R:$R,AT136,'[5]2016 Outage History'!$I:$I,$C136)/$Q136,"")</f>
        <v/>
      </c>
      <c r="AV136" s="26" t="str">
        <f t="shared" si="57"/>
        <v/>
      </c>
      <c r="AW136" s="8" t="str">
        <f>IF($P136="More Info Required",COUNTIFS('[5]2016 Outage History'!$R:$R,AV136,'[5]2016 Outage History'!$I:$I,$C136)/$Q136,"")</f>
        <v/>
      </c>
      <c r="AX136" s="26" t="str">
        <f t="shared" si="58"/>
        <v/>
      </c>
      <c r="AY136" s="8" t="str">
        <f>IF($P136="More Info Required",COUNTIFS('[5]2016 Outage History'!$R:$R,AX136,'[5]2016 Outage History'!$I:$I,$C136)/$Q136,"")</f>
        <v/>
      </c>
      <c r="AZ136" s="26" t="str">
        <f t="shared" si="59"/>
        <v/>
      </c>
      <c r="BA136" s="8" t="str">
        <f>IF($P136="More Info Required",COUNTIFS('[5]2016 Outage History'!$R:$R,AZ136,'[5]2016 Outage History'!$I:$I,$C136)/$Q136,"")</f>
        <v/>
      </c>
      <c r="BB136" s="26" t="str">
        <f t="shared" si="60"/>
        <v/>
      </c>
      <c r="BC136" s="8" t="str">
        <f>IF($P136="More Info Required",COUNTIFS('[5]2016 Outage History'!$R:$R,BB136,'[5]2016 Outage History'!$I:$I,$C136)/$Q136,"")</f>
        <v/>
      </c>
      <c r="BD136" s="26" t="str">
        <f t="shared" si="61"/>
        <v/>
      </c>
      <c r="BE136" s="8" t="str">
        <f>IF($P136="More Info Required",COUNTIFS('[5]2016 Outage History'!$R:$R,BD136,'[5]2016 Outage History'!$I:$I,$C136)/$Q136,"")</f>
        <v/>
      </c>
      <c r="BF136" s="26" t="str">
        <f t="shared" si="62"/>
        <v/>
      </c>
      <c r="BG136" s="8" t="str">
        <f>IF($P136="More Info Required",COUNTIFS('[5]2016 Outage History'!$R:$R,BF136,'[5]2016 Outage History'!$I:$I,$C136)/$Q136,"")</f>
        <v/>
      </c>
      <c r="BH136" s="26" t="str">
        <f t="shared" si="63"/>
        <v/>
      </c>
      <c r="BI136" s="8" t="str">
        <f>IF($P136="More Info Required",COUNTIFS('[5]2016 Outage History'!$R:$R,BH136,'[5]2016 Outage History'!$I:$I,$C136)/$Q136,"")</f>
        <v/>
      </c>
      <c r="BJ136" s="26" t="str">
        <f t="shared" si="64"/>
        <v/>
      </c>
      <c r="BK136" s="8" t="str">
        <f>IF($P136="More Info Required",COUNTIFS('[5]2016 Outage History'!$R:$R,BJ136,'[5]2016 Outage History'!$I:$I,$C136)/$Q136,"")</f>
        <v/>
      </c>
      <c r="BL136" s="26" t="str">
        <f t="shared" si="65"/>
        <v/>
      </c>
      <c r="BM136" s="8" t="str">
        <f>IF($P136="More Info Required",COUNTIFS('[5]2016 Outage History'!$R:$R,BL136,'[5]2016 Outage History'!$I:$I,$C136)/$Q136,"")</f>
        <v/>
      </c>
      <c r="BN136" s="26" t="str">
        <f t="shared" si="66"/>
        <v/>
      </c>
      <c r="BO136" s="8" t="str">
        <f>IF($P136="More Info Required",COUNTIFS('[5]2016 Outage History'!$R:$R,BN136,'[5]2016 Outage History'!$I:$I,$C136)/$Q136,"")</f>
        <v/>
      </c>
      <c r="BP136" s="26" t="str">
        <f t="shared" si="67"/>
        <v/>
      </c>
      <c r="BQ136" s="8" t="str">
        <f>IF($P136="More Info Required",COUNTIFS('[5]2016 Outage History'!$R:$R,BP136,'[5]2016 Outage History'!$I:$I,$C136)/$Q136,"")</f>
        <v/>
      </c>
      <c r="BR136" s="26" t="str">
        <f t="shared" si="68"/>
        <v/>
      </c>
      <c r="BS136" s="8" t="str">
        <f>IF($P136="More Info Required",COUNTIFS('[5]2016 Outage History'!$R:$R,BR136,'[5]2016 Outage History'!$I:$I,$C136)/$Q136,"")</f>
        <v/>
      </c>
      <c r="BT136" s="26" t="str">
        <f t="shared" si="69"/>
        <v/>
      </c>
      <c r="BU136" s="8" t="str">
        <f>IF($P136="More Info Required",COUNTIFS('[5]2016 Outage History'!$R:$R,BT136,'[5]2016 Outage History'!$I:$I,$C136)/$Q136,"")</f>
        <v/>
      </c>
      <c r="BV136" s="26" t="str">
        <f t="shared" si="70"/>
        <v/>
      </c>
      <c r="BW136" s="8" t="str">
        <f>IF($P136="More Info Required",COUNTIFS('[5]2016 Outage History'!$R:$R,BV136,'[5]2016 Outage History'!$I:$I,$C136)/$Q136,"")</f>
        <v/>
      </c>
      <c r="BX136" s="26" t="str">
        <f t="shared" si="71"/>
        <v/>
      </c>
      <c r="BY136" s="8" t="str">
        <f>IF($P136="More Info Required",COUNTIFS('[5]2016 Outage History'!$R:$R,BX136,'[5]2016 Outage History'!$I:$I,$C136)/$Q136,"")</f>
        <v/>
      </c>
      <c r="BZ136" s="26" t="str">
        <f t="shared" si="72"/>
        <v/>
      </c>
      <c r="CA136" s="8" t="str">
        <f>IF($P136="More Info Required",COUNTIFS('[5]2016 Outage History'!$R:$R,BZ136,'[5]2016 Outage History'!$I:$I,$C136)/$Q136,"")</f>
        <v/>
      </c>
      <c r="CB136" s="26" t="str">
        <f t="shared" si="73"/>
        <v/>
      </c>
      <c r="CC136" s="8" t="str">
        <f>IF($P136="More Info Required",COUNTIFS('[5]2016 Outage History'!$R:$R,CB136,'[5]2016 Outage History'!$I:$I,$C136)/$Q136,"")</f>
        <v/>
      </c>
      <c r="CD136" s="26" t="str">
        <f t="shared" si="74"/>
        <v/>
      </c>
      <c r="CE136" s="8" t="str">
        <f>IF($P136="More Info Required",COUNTIFS('[5]2016 Outage History'!$R:$R,CD136,'[5]2016 Outage History'!$I:$I,$C136)/$Q136,"")</f>
        <v/>
      </c>
      <c r="CF136" s="26" t="str">
        <f t="shared" si="75"/>
        <v/>
      </c>
      <c r="CG136" s="8" t="str">
        <f>IF($P136="More Info Required",COUNTIFS('[5]2016 Outage History'!$R:$R,CF136,'[5]2016 Outage History'!$I:$I,$C136)/$Q136,"")</f>
        <v/>
      </c>
      <c r="CH136" s="26" t="str">
        <f t="shared" si="76"/>
        <v/>
      </c>
      <c r="CI136" s="8" t="str">
        <f>IF($P136="More Info Required",COUNTIFS('[5]2016 Outage History'!$R:$R,CH136,'[5]2016 Outage History'!$I:$I,$C136)/$Q136,"")</f>
        <v/>
      </c>
      <c r="CJ136" s="26" t="str">
        <f t="shared" si="77"/>
        <v/>
      </c>
      <c r="CK136" s="8" t="str">
        <f>IF($P136="More Info Required",COUNTIFS('[5]2016 Outage History'!$R:$R,CJ136,'[5]2016 Outage History'!$I:$I,$C136)/$Q136,"")</f>
        <v/>
      </c>
    </row>
    <row r="137" spans="1:89" ht="15" x14ac:dyDescent="0.25">
      <c r="A137" s="17" t="s">
        <v>495</v>
      </c>
      <c r="B137" s="21">
        <v>7914</v>
      </c>
      <c r="C137" s="14" t="s">
        <v>564</v>
      </c>
      <c r="D137" s="17" t="s">
        <v>434</v>
      </c>
      <c r="E137" s="21">
        <v>79</v>
      </c>
      <c r="F137" s="22">
        <f>'[5]2016 Circuit Detail'!H96</f>
        <v>119.54918000000001</v>
      </c>
      <c r="G137" s="21"/>
      <c r="H137" s="21">
        <f>('[5]2011 Indices'!H128+'[5]2012 Indices'!H128+'[5]2013 Indices'!H128+'[5]2014 Circuit detail'!AS96+'[5]2015 Circuit Detail'!AS96)/5</f>
        <v>0.31999999999999995</v>
      </c>
      <c r="I137" s="10">
        <f>'[5]2016 Circuit Detail'!AS96</f>
        <v>0.175659925061803</v>
      </c>
      <c r="J137" s="17" t="str">
        <f t="shared" si="39"/>
        <v>OK</v>
      </c>
      <c r="K137" s="17">
        <v>15.318</v>
      </c>
      <c r="L137" s="23">
        <v>2013</v>
      </c>
      <c r="M137" s="21">
        <f>('[5]2011 Indices'!I128+'[5]2012 Indices'!I128+'[5]2013 Indices'!I128+'[5]2014 Circuit detail'!AQ96+'[5]2015 Circuit Detail'!AQ96)/5</f>
        <v>33.053333333333335</v>
      </c>
      <c r="N137" s="24">
        <f>'[5]2016 Circuit Detail'!AQ96</f>
        <v>22.082961999999998</v>
      </c>
      <c r="O137" s="17" t="str">
        <f t="shared" si="40"/>
        <v>OK</v>
      </c>
      <c r="P137" s="8" t="str">
        <f t="shared" si="41"/>
        <v>Good</v>
      </c>
      <c r="Q137" s="25">
        <f>'[5]2016 Circuit Detail'!AJ96</f>
        <v>5</v>
      </c>
      <c r="R137" s="26" t="str">
        <f t="shared" si="42"/>
        <v/>
      </c>
      <c r="S137" s="8" t="str">
        <f>IF($P137="More Info Required",COUNTIFS('[5]2016 Outage History'!$R:$R,R137,'[5]2016 Outage History'!$I:$I,$C137)/$Q137,"")</f>
        <v/>
      </c>
      <c r="T137" s="26" t="str">
        <f t="shared" si="43"/>
        <v/>
      </c>
      <c r="U137" s="8" t="str">
        <f>IF($P137="More Info Required",COUNTIFS('[5]2016 Outage History'!$R:$R,T137,'[5]2016 Outage History'!$I:$I,$C137)/$Q137,"")</f>
        <v/>
      </c>
      <c r="V137" s="26" t="str">
        <f t="shared" si="44"/>
        <v/>
      </c>
      <c r="W137" s="8" t="str">
        <f>IF($P137="More Info Required",COUNTIFS('[5]2016 Outage History'!$R:$R,V137,'[5]2016 Outage History'!$I:$I,$C137)/$Q137,"")</f>
        <v/>
      </c>
      <c r="X137" s="26" t="str">
        <f t="shared" si="45"/>
        <v/>
      </c>
      <c r="Y137" s="8" t="str">
        <f>IF($P137="More Info Required",COUNTIFS('[5]2016 Outage History'!$R:$R,X137,'[5]2016 Outage History'!$I:$I,$C137)/$Q137,"")</f>
        <v/>
      </c>
      <c r="Z137" s="26" t="str">
        <f t="shared" si="46"/>
        <v/>
      </c>
      <c r="AA137" s="8" t="str">
        <f>IF($P137="More Info Required",COUNTIFS('[5]2016 Outage History'!$R:$R,Z137,'[5]2016 Outage History'!$I:$I,$C137)/$Q137,"")</f>
        <v/>
      </c>
      <c r="AB137" s="26" t="str">
        <f t="shared" si="47"/>
        <v/>
      </c>
      <c r="AC137" s="8" t="str">
        <f>IF($P137="More Info Required",COUNTIFS('[5]2016 Outage History'!$R:$R,AB137,'[5]2016 Outage History'!$I:$I,$C137)/$Q137,"")</f>
        <v/>
      </c>
      <c r="AD137" s="26" t="str">
        <f t="shared" si="48"/>
        <v/>
      </c>
      <c r="AE137" s="8" t="str">
        <f>IF($P137="More Info Required",COUNTIFS('[5]2016 Outage History'!$R:$R,AD137,'[5]2016 Outage History'!$I:$I,$C137)/$Q137,"")</f>
        <v/>
      </c>
      <c r="AF137" s="26" t="str">
        <f t="shared" si="49"/>
        <v/>
      </c>
      <c r="AG137" s="8" t="str">
        <f>IF($P137="More Info Required",COUNTIFS('[5]2016 Outage History'!$R:$R,AF137,'[5]2016 Outage History'!$I:$I,$C137)/$Q137,"")</f>
        <v/>
      </c>
      <c r="AH137" s="26" t="str">
        <f t="shared" si="50"/>
        <v/>
      </c>
      <c r="AI137" s="8" t="str">
        <f>IF($P137="More Info Required",COUNTIFS('[5]2016 Outage History'!$R:$R,AH137,'[5]2016 Outage History'!$I:$I,$C137)/$Q137,"")</f>
        <v/>
      </c>
      <c r="AJ137" s="26" t="str">
        <f t="shared" si="51"/>
        <v/>
      </c>
      <c r="AK137" s="8" t="str">
        <f>IF($P137="More Info Required",COUNTIFS('[5]2016 Outage History'!$R:$R,AJ137,'[5]2016 Outage History'!$I:$I,$C137)/$Q137,"")</f>
        <v/>
      </c>
      <c r="AL137" s="26" t="str">
        <f t="shared" si="52"/>
        <v/>
      </c>
      <c r="AM137" s="8" t="str">
        <f>IF($P137="More Info Required",COUNTIFS('[5]2016 Outage History'!$R:$R,AL137,'[5]2016 Outage History'!$I:$I,$C137)/$Q137,"")</f>
        <v/>
      </c>
      <c r="AN137" s="26" t="str">
        <f t="shared" si="53"/>
        <v/>
      </c>
      <c r="AO137" s="8" t="str">
        <f>IF($P137="More Info Required",COUNTIFS('[5]2016 Outage History'!$R:$R,AN137,'[5]2016 Outage History'!$I:$I,$C137)/$Q137,"")</f>
        <v/>
      </c>
      <c r="AP137" s="26" t="str">
        <f t="shared" si="54"/>
        <v/>
      </c>
      <c r="AQ137" s="8" t="str">
        <f>IF($P137="More Info Required",COUNTIFS('[5]2016 Outage History'!$R:$R,AP137,'[5]2016 Outage History'!$I:$I,$C137)/$Q137,"")</f>
        <v/>
      </c>
      <c r="AR137" s="26" t="str">
        <f t="shared" si="55"/>
        <v/>
      </c>
      <c r="AS137" s="8" t="str">
        <f>IF($P137="More Info Required",COUNTIFS('[5]2016 Outage History'!$R:$R,AR137,'[5]2016 Outage History'!$I:$I,$C137)/$Q137,"")</f>
        <v/>
      </c>
      <c r="AT137" s="26" t="str">
        <f t="shared" si="56"/>
        <v/>
      </c>
      <c r="AU137" s="8" t="str">
        <f>IF($P137="More Info Required",COUNTIFS('[5]2016 Outage History'!$R:$R,AT137,'[5]2016 Outage History'!$I:$I,$C137)/$Q137,"")</f>
        <v/>
      </c>
      <c r="AV137" s="26" t="str">
        <f t="shared" si="57"/>
        <v/>
      </c>
      <c r="AW137" s="8" t="str">
        <f>IF($P137="More Info Required",COUNTIFS('[5]2016 Outage History'!$R:$R,AV137,'[5]2016 Outage History'!$I:$I,$C137)/$Q137,"")</f>
        <v/>
      </c>
      <c r="AX137" s="26" t="str">
        <f t="shared" si="58"/>
        <v/>
      </c>
      <c r="AY137" s="8" t="str">
        <f>IF($P137="More Info Required",COUNTIFS('[5]2016 Outage History'!$R:$R,AX137,'[5]2016 Outage History'!$I:$I,$C137)/$Q137,"")</f>
        <v/>
      </c>
      <c r="AZ137" s="26" t="str">
        <f t="shared" si="59"/>
        <v/>
      </c>
      <c r="BA137" s="8" t="str">
        <f>IF($P137="More Info Required",COUNTIFS('[5]2016 Outage History'!$R:$R,AZ137,'[5]2016 Outage History'!$I:$I,$C137)/$Q137,"")</f>
        <v/>
      </c>
      <c r="BB137" s="26" t="str">
        <f t="shared" si="60"/>
        <v/>
      </c>
      <c r="BC137" s="8" t="str">
        <f>IF($P137="More Info Required",COUNTIFS('[5]2016 Outage History'!$R:$R,BB137,'[5]2016 Outage History'!$I:$I,$C137)/$Q137,"")</f>
        <v/>
      </c>
      <c r="BD137" s="26" t="str">
        <f t="shared" si="61"/>
        <v/>
      </c>
      <c r="BE137" s="8" t="str">
        <f>IF($P137="More Info Required",COUNTIFS('[5]2016 Outage History'!$R:$R,BD137,'[5]2016 Outage History'!$I:$I,$C137)/$Q137,"")</f>
        <v/>
      </c>
      <c r="BF137" s="26" t="str">
        <f t="shared" si="62"/>
        <v/>
      </c>
      <c r="BG137" s="8" t="str">
        <f>IF($P137="More Info Required",COUNTIFS('[5]2016 Outage History'!$R:$R,BF137,'[5]2016 Outage History'!$I:$I,$C137)/$Q137,"")</f>
        <v/>
      </c>
      <c r="BH137" s="26" t="str">
        <f t="shared" si="63"/>
        <v/>
      </c>
      <c r="BI137" s="8" t="str">
        <f>IF($P137="More Info Required",COUNTIFS('[5]2016 Outage History'!$R:$R,BH137,'[5]2016 Outage History'!$I:$I,$C137)/$Q137,"")</f>
        <v/>
      </c>
      <c r="BJ137" s="26" t="str">
        <f t="shared" si="64"/>
        <v/>
      </c>
      <c r="BK137" s="8" t="str">
        <f>IF($P137="More Info Required",COUNTIFS('[5]2016 Outage History'!$R:$R,BJ137,'[5]2016 Outage History'!$I:$I,$C137)/$Q137,"")</f>
        <v/>
      </c>
      <c r="BL137" s="26" t="str">
        <f t="shared" si="65"/>
        <v/>
      </c>
      <c r="BM137" s="8" t="str">
        <f>IF($P137="More Info Required",COUNTIFS('[5]2016 Outage History'!$R:$R,BL137,'[5]2016 Outage History'!$I:$I,$C137)/$Q137,"")</f>
        <v/>
      </c>
      <c r="BN137" s="26" t="str">
        <f t="shared" si="66"/>
        <v/>
      </c>
      <c r="BO137" s="8" t="str">
        <f>IF($P137="More Info Required",COUNTIFS('[5]2016 Outage History'!$R:$R,BN137,'[5]2016 Outage History'!$I:$I,$C137)/$Q137,"")</f>
        <v/>
      </c>
      <c r="BP137" s="26" t="str">
        <f t="shared" si="67"/>
        <v/>
      </c>
      <c r="BQ137" s="8" t="str">
        <f>IF($P137="More Info Required",COUNTIFS('[5]2016 Outage History'!$R:$R,BP137,'[5]2016 Outage History'!$I:$I,$C137)/$Q137,"")</f>
        <v/>
      </c>
      <c r="BR137" s="26" t="str">
        <f t="shared" si="68"/>
        <v/>
      </c>
      <c r="BS137" s="8" t="str">
        <f>IF($P137="More Info Required",COUNTIFS('[5]2016 Outage History'!$R:$R,BR137,'[5]2016 Outage History'!$I:$I,$C137)/$Q137,"")</f>
        <v/>
      </c>
      <c r="BT137" s="26" t="str">
        <f t="shared" si="69"/>
        <v/>
      </c>
      <c r="BU137" s="8" t="str">
        <f>IF($P137="More Info Required",COUNTIFS('[5]2016 Outage History'!$R:$R,BT137,'[5]2016 Outage History'!$I:$I,$C137)/$Q137,"")</f>
        <v/>
      </c>
      <c r="BV137" s="26" t="str">
        <f t="shared" si="70"/>
        <v/>
      </c>
      <c r="BW137" s="8" t="str">
        <f>IF($P137="More Info Required",COUNTIFS('[5]2016 Outage History'!$R:$R,BV137,'[5]2016 Outage History'!$I:$I,$C137)/$Q137,"")</f>
        <v/>
      </c>
      <c r="BX137" s="26" t="str">
        <f t="shared" si="71"/>
        <v/>
      </c>
      <c r="BY137" s="8" t="str">
        <f>IF($P137="More Info Required",COUNTIFS('[5]2016 Outage History'!$R:$R,BX137,'[5]2016 Outage History'!$I:$I,$C137)/$Q137,"")</f>
        <v/>
      </c>
      <c r="BZ137" s="26" t="str">
        <f t="shared" si="72"/>
        <v/>
      </c>
      <c r="CA137" s="8" t="str">
        <f>IF($P137="More Info Required",COUNTIFS('[5]2016 Outage History'!$R:$R,BZ137,'[5]2016 Outage History'!$I:$I,$C137)/$Q137,"")</f>
        <v/>
      </c>
      <c r="CB137" s="26" t="str">
        <f t="shared" si="73"/>
        <v/>
      </c>
      <c r="CC137" s="8" t="str">
        <f>IF($P137="More Info Required",COUNTIFS('[5]2016 Outage History'!$R:$R,CB137,'[5]2016 Outage History'!$I:$I,$C137)/$Q137,"")</f>
        <v/>
      </c>
      <c r="CD137" s="26" t="str">
        <f t="shared" si="74"/>
        <v/>
      </c>
      <c r="CE137" s="8" t="str">
        <f>IF($P137="More Info Required",COUNTIFS('[5]2016 Outage History'!$R:$R,CD137,'[5]2016 Outage History'!$I:$I,$C137)/$Q137,"")</f>
        <v/>
      </c>
      <c r="CF137" s="26" t="str">
        <f t="shared" si="75"/>
        <v/>
      </c>
      <c r="CG137" s="8" t="str">
        <f>IF($P137="More Info Required",COUNTIFS('[5]2016 Outage History'!$R:$R,CF137,'[5]2016 Outage History'!$I:$I,$C137)/$Q137,"")</f>
        <v/>
      </c>
      <c r="CH137" s="26" t="str">
        <f t="shared" si="76"/>
        <v/>
      </c>
      <c r="CI137" s="8" t="str">
        <f>IF($P137="More Info Required",COUNTIFS('[5]2016 Outage History'!$R:$R,CH137,'[5]2016 Outage History'!$I:$I,$C137)/$Q137,"")</f>
        <v/>
      </c>
      <c r="CJ137" s="26" t="str">
        <f t="shared" si="77"/>
        <v/>
      </c>
      <c r="CK137" s="8" t="str">
        <f>IF($P137="More Info Required",COUNTIFS('[5]2016 Outage History'!$R:$R,CJ137,'[5]2016 Outage History'!$I:$I,$C137)/$Q137,"")</f>
        <v/>
      </c>
    </row>
    <row r="138" spans="1:89" ht="15" x14ac:dyDescent="0.25">
      <c r="A138" s="17" t="s">
        <v>189</v>
      </c>
      <c r="B138" s="21">
        <v>7924</v>
      </c>
      <c r="C138" s="14" t="s">
        <v>565</v>
      </c>
      <c r="D138" s="17" t="s">
        <v>434</v>
      </c>
      <c r="E138" s="9">
        <v>79</v>
      </c>
      <c r="F138" s="22">
        <f>'[5]2016 Circuit Detail'!H97</f>
        <v>257.18181800000002</v>
      </c>
      <c r="G138" s="9"/>
      <c r="H138" s="21">
        <f>('[5]2011 Indices'!H129+'[5]2012 Indices'!H129+'[5]2013 Indices'!H129+'[5]2014 Circuit detail'!AS97+'[5]2015 Circuit Detail'!AS97)/5</f>
        <v>0.11155222980602604</v>
      </c>
      <c r="I138" s="10">
        <f>'[5]2016 Circuit Detail'!AS97</f>
        <v>1.55531990212465E-2</v>
      </c>
      <c r="J138" s="17" t="str">
        <f t="shared" si="39"/>
        <v>OK</v>
      </c>
      <c r="K138" s="17">
        <v>20.317</v>
      </c>
      <c r="L138" s="23">
        <v>2013</v>
      </c>
      <c r="M138" s="21">
        <f>('[5]2011 Indices'!I129+'[5]2012 Indices'!I129+'[5]2013 Indices'!I129+'[5]2014 Circuit detail'!AQ97+'[5]2015 Circuit Detail'!AQ97)/5</f>
        <v>11.795914836781609</v>
      </c>
      <c r="N138" s="24">
        <f>'[5]2016 Circuit Detail'!AQ97</f>
        <v>1.318133</v>
      </c>
      <c r="O138" s="17" t="str">
        <f t="shared" si="40"/>
        <v>OK</v>
      </c>
      <c r="P138" s="8" t="str">
        <f t="shared" si="41"/>
        <v>Good</v>
      </c>
      <c r="Q138" s="25">
        <f>'[5]2016 Circuit Detail'!AJ97</f>
        <v>2</v>
      </c>
      <c r="R138" s="26" t="str">
        <f t="shared" si="42"/>
        <v/>
      </c>
      <c r="S138" s="8" t="str">
        <f>IF($P138="More Info Required",COUNTIFS('[5]2016 Outage History'!$R:$R,R138,'[5]2016 Outage History'!$I:$I,$C138)/$Q138,"")</f>
        <v/>
      </c>
      <c r="T138" s="26" t="str">
        <f t="shared" si="43"/>
        <v/>
      </c>
      <c r="U138" s="8" t="str">
        <f>IF($P138="More Info Required",COUNTIFS('[5]2016 Outage History'!$R:$R,T138,'[5]2016 Outage History'!$I:$I,$C138)/$Q138,"")</f>
        <v/>
      </c>
      <c r="V138" s="26" t="str">
        <f t="shared" si="44"/>
        <v/>
      </c>
      <c r="W138" s="8" t="str">
        <f>IF($P138="More Info Required",COUNTIFS('[5]2016 Outage History'!$R:$R,V138,'[5]2016 Outage History'!$I:$I,$C138)/$Q138,"")</f>
        <v/>
      </c>
      <c r="X138" s="26" t="str">
        <f t="shared" si="45"/>
        <v/>
      </c>
      <c r="Y138" s="8" t="str">
        <f>IF($P138="More Info Required",COUNTIFS('[5]2016 Outage History'!$R:$R,X138,'[5]2016 Outage History'!$I:$I,$C138)/$Q138,"")</f>
        <v/>
      </c>
      <c r="Z138" s="26" t="str">
        <f t="shared" si="46"/>
        <v/>
      </c>
      <c r="AA138" s="8" t="str">
        <f>IF($P138="More Info Required",COUNTIFS('[5]2016 Outage History'!$R:$R,Z138,'[5]2016 Outage History'!$I:$I,$C138)/$Q138,"")</f>
        <v/>
      </c>
      <c r="AB138" s="26" t="str">
        <f t="shared" si="47"/>
        <v/>
      </c>
      <c r="AC138" s="8" t="str">
        <f>IF($P138="More Info Required",COUNTIFS('[5]2016 Outage History'!$R:$R,AB138,'[5]2016 Outage History'!$I:$I,$C138)/$Q138,"")</f>
        <v/>
      </c>
      <c r="AD138" s="26" t="str">
        <f t="shared" si="48"/>
        <v/>
      </c>
      <c r="AE138" s="8" t="str">
        <f>IF($P138="More Info Required",COUNTIFS('[5]2016 Outage History'!$R:$R,AD138,'[5]2016 Outage History'!$I:$I,$C138)/$Q138,"")</f>
        <v/>
      </c>
      <c r="AF138" s="26" t="str">
        <f t="shared" si="49"/>
        <v/>
      </c>
      <c r="AG138" s="8" t="str">
        <f>IF($P138="More Info Required",COUNTIFS('[5]2016 Outage History'!$R:$R,AF138,'[5]2016 Outage History'!$I:$I,$C138)/$Q138,"")</f>
        <v/>
      </c>
      <c r="AH138" s="26" t="str">
        <f t="shared" si="50"/>
        <v/>
      </c>
      <c r="AI138" s="8" t="str">
        <f>IF($P138="More Info Required",COUNTIFS('[5]2016 Outage History'!$R:$R,AH138,'[5]2016 Outage History'!$I:$I,$C138)/$Q138,"")</f>
        <v/>
      </c>
      <c r="AJ138" s="26" t="str">
        <f t="shared" si="51"/>
        <v/>
      </c>
      <c r="AK138" s="8" t="str">
        <f>IF($P138="More Info Required",COUNTIFS('[5]2016 Outage History'!$R:$R,AJ138,'[5]2016 Outage History'!$I:$I,$C138)/$Q138,"")</f>
        <v/>
      </c>
      <c r="AL138" s="26" t="str">
        <f t="shared" si="52"/>
        <v/>
      </c>
      <c r="AM138" s="8" t="str">
        <f>IF($P138="More Info Required",COUNTIFS('[5]2016 Outage History'!$R:$R,AL138,'[5]2016 Outage History'!$I:$I,$C138)/$Q138,"")</f>
        <v/>
      </c>
      <c r="AN138" s="26" t="str">
        <f t="shared" si="53"/>
        <v/>
      </c>
      <c r="AO138" s="8" t="str">
        <f>IF($P138="More Info Required",COUNTIFS('[5]2016 Outage History'!$R:$R,AN138,'[5]2016 Outage History'!$I:$I,$C138)/$Q138,"")</f>
        <v/>
      </c>
      <c r="AP138" s="26" t="str">
        <f t="shared" si="54"/>
        <v/>
      </c>
      <c r="AQ138" s="8" t="str">
        <f>IF($P138="More Info Required",COUNTIFS('[5]2016 Outage History'!$R:$R,AP138,'[5]2016 Outage History'!$I:$I,$C138)/$Q138,"")</f>
        <v/>
      </c>
      <c r="AR138" s="26" t="str">
        <f t="shared" si="55"/>
        <v/>
      </c>
      <c r="AS138" s="8" t="str">
        <f>IF($P138="More Info Required",COUNTIFS('[5]2016 Outage History'!$R:$R,AR138,'[5]2016 Outage History'!$I:$I,$C138)/$Q138,"")</f>
        <v/>
      </c>
      <c r="AT138" s="26" t="str">
        <f t="shared" si="56"/>
        <v/>
      </c>
      <c r="AU138" s="8" t="str">
        <f>IF($P138="More Info Required",COUNTIFS('[5]2016 Outage History'!$R:$R,AT138,'[5]2016 Outage History'!$I:$I,$C138)/$Q138,"")</f>
        <v/>
      </c>
      <c r="AV138" s="26" t="str">
        <f t="shared" si="57"/>
        <v/>
      </c>
      <c r="AW138" s="8" t="str">
        <f>IF($P138="More Info Required",COUNTIFS('[5]2016 Outage History'!$R:$R,AV138,'[5]2016 Outage History'!$I:$I,$C138)/$Q138,"")</f>
        <v/>
      </c>
      <c r="AX138" s="26" t="str">
        <f t="shared" si="58"/>
        <v/>
      </c>
      <c r="AY138" s="8" t="str">
        <f>IF($P138="More Info Required",COUNTIFS('[5]2016 Outage History'!$R:$R,AX138,'[5]2016 Outage History'!$I:$I,$C138)/$Q138,"")</f>
        <v/>
      </c>
      <c r="AZ138" s="26" t="str">
        <f t="shared" si="59"/>
        <v/>
      </c>
      <c r="BA138" s="8" t="str">
        <f>IF($P138="More Info Required",COUNTIFS('[5]2016 Outage History'!$R:$R,AZ138,'[5]2016 Outage History'!$I:$I,$C138)/$Q138,"")</f>
        <v/>
      </c>
      <c r="BB138" s="26" t="str">
        <f t="shared" si="60"/>
        <v/>
      </c>
      <c r="BC138" s="8" t="str">
        <f>IF($P138="More Info Required",COUNTIFS('[5]2016 Outage History'!$R:$R,BB138,'[5]2016 Outage History'!$I:$I,$C138)/$Q138,"")</f>
        <v/>
      </c>
      <c r="BD138" s="26" t="str">
        <f t="shared" si="61"/>
        <v/>
      </c>
      <c r="BE138" s="8" t="str">
        <f>IF($P138="More Info Required",COUNTIFS('[5]2016 Outage History'!$R:$R,BD138,'[5]2016 Outage History'!$I:$I,$C138)/$Q138,"")</f>
        <v/>
      </c>
      <c r="BF138" s="26" t="str">
        <f t="shared" si="62"/>
        <v/>
      </c>
      <c r="BG138" s="8" t="str">
        <f>IF($P138="More Info Required",COUNTIFS('[5]2016 Outage History'!$R:$R,BF138,'[5]2016 Outage History'!$I:$I,$C138)/$Q138,"")</f>
        <v/>
      </c>
      <c r="BH138" s="26" t="str">
        <f t="shared" si="63"/>
        <v/>
      </c>
      <c r="BI138" s="8" t="str">
        <f>IF($P138="More Info Required",COUNTIFS('[5]2016 Outage History'!$R:$R,BH138,'[5]2016 Outage History'!$I:$I,$C138)/$Q138,"")</f>
        <v/>
      </c>
      <c r="BJ138" s="26" t="str">
        <f t="shared" si="64"/>
        <v/>
      </c>
      <c r="BK138" s="8" t="str">
        <f>IF($P138="More Info Required",COUNTIFS('[5]2016 Outage History'!$R:$R,BJ138,'[5]2016 Outage History'!$I:$I,$C138)/$Q138,"")</f>
        <v/>
      </c>
      <c r="BL138" s="26" t="str">
        <f t="shared" si="65"/>
        <v/>
      </c>
      <c r="BM138" s="8" t="str">
        <f>IF($P138="More Info Required",COUNTIFS('[5]2016 Outage History'!$R:$R,BL138,'[5]2016 Outage History'!$I:$I,$C138)/$Q138,"")</f>
        <v/>
      </c>
      <c r="BN138" s="26" t="str">
        <f t="shared" si="66"/>
        <v/>
      </c>
      <c r="BO138" s="8" t="str">
        <f>IF($P138="More Info Required",COUNTIFS('[5]2016 Outage History'!$R:$R,BN138,'[5]2016 Outage History'!$I:$I,$C138)/$Q138,"")</f>
        <v/>
      </c>
      <c r="BP138" s="26" t="str">
        <f t="shared" si="67"/>
        <v/>
      </c>
      <c r="BQ138" s="8" t="str">
        <f>IF($P138="More Info Required",COUNTIFS('[5]2016 Outage History'!$R:$R,BP138,'[5]2016 Outage History'!$I:$I,$C138)/$Q138,"")</f>
        <v/>
      </c>
      <c r="BR138" s="26" t="str">
        <f t="shared" si="68"/>
        <v/>
      </c>
      <c r="BS138" s="8" t="str">
        <f>IF($P138="More Info Required",COUNTIFS('[5]2016 Outage History'!$R:$R,BR138,'[5]2016 Outage History'!$I:$I,$C138)/$Q138,"")</f>
        <v/>
      </c>
      <c r="BT138" s="26" t="str">
        <f t="shared" si="69"/>
        <v/>
      </c>
      <c r="BU138" s="8" t="str">
        <f>IF($P138="More Info Required",COUNTIFS('[5]2016 Outage History'!$R:$R,BT138,'[5]2016 Outage History'!$I:$I,$C138)/$Q138,"")</f>
        <v/>
      </c>
      <c r="BV138" s="26" t="str">
        <f t="shared" si="70"/>
        <v/>
      </c>
      <c r="BW138" s="8" t="str">
        <f>IF($P138="More Info Required",COUNTIFS('[5]2016 Outage History'!$R:$R,BV138,'[5]2016 Outage History'!$I:$I,$C138)/$Q138,"")</f>
        <v/>
      </c>
      <c r="BX138" s="26" t="str">
        <f t="shared" si="71"/>
        <v/>
      </c>
      <c r="BY138" s="8" t="str">
        <f>IF($P138="More Info Required",COUNTIFS('[5]2016 Outage History'!$R:$R,BX138,'[5]2016 Outage History'!$I:$I,$C138)/$Q138,"")</f>
        <v/>
      </c>
      <c r="BZ138" s="26" t="str">
        <f t="shared" si="72"/>
        <v/>
      </c>
      <c r="CA138" s="8" t="str">
        <f>IF($P138="More Info Required",COUNTIFS('[5]2016 Outage History'!$R:$R,BZ138,'[5]2016 Outage History'!$I:$I,$C138)/$Q138,"")</f>
        <v/>
      </c>
      <c r="CB138" s="26" t="str">
        <f t="shared" si="73"/>
        <v/>
      </c>
      <c r="CC138" s="8" t="str">
        <f>IF($P138="More Info Required",COUNTIFS('[5]2016 Outage History'!$R:$R,CB138,'[5]2016 Outage History'!$I:$I,$C138)/$Q138,"")</f>
        <v/>
      </c>
      <c r="CD138" s="26" t="str">
        <f t="shared" si="74"/>
        <v/>
      </c>
      <c r="CE138" s="8" t="str">
        <f>IF($P138="More Info Required",COUNTIFS('[5]2016 Outage History'!$R:$R,CD138,'[5]2016 Outage History'!$I:$I,$C138)/$Q138,"")</f>
        <v/>
      </c>
      <c r="CF138" s="26" t="str">
        <f t="shared" si="75"/>
        <v/>
      </c>
      <c r="CG138" s="8" t="str">
        <f>IF($P138="More Info Required",COUNTIFS('[5]2016 Outage History'!$R:$R,CF138,'[5]2016 Outage History'!$I:$I,$C138)/$Q138,"")</f>
        <v/>
      </c>
      <c r="CH138" s="26" t="str">
        <f t="shared" si="76"/>
        <v/>
      </c>
      <c r="CI138" s="8" t="str">
        <f>IF($P138="More Info Required",COUNTIFS('[5]2016 Outage History'!$R:$R,CH138,'[5]2016 Outage History'!$I:$I,$C138)/$Q138,"")</f>
        <v/>
      </c>
      <c r="CJ138" s="26" t="str">
        <f t="shared" si="77"/>
        <v/>
      </c>
      <c r="CK138" s="8" t="str">
        <f>IF($P138="More Info Required",COUNTIFS('[5]2016 Outage History'!$R:$R,CJ138,'[5]2016 Outage History'!$I:$I,$C138)/$Q138,"")</f>
        <v/>
      </c>
    </row>
    <row r="139" spans="1:89" ht="15" x14ac:dyDescent="0.25">
      <c r="A139" s="8" t="s">
        <v>62</v>
      </c>
      <c r="B139" s="21">
        <v>7934</v>
      </c>
      <c r="C139" s="8" t="s">
        <v>566</v>
      </c>
      <c r="D139" s="17" t="s">
        <v>434</v>
      </c>
      <c r="E139" s="9">
        <v>79</v>
      </c>
      <c r="F139" s="22">
        <f>'[5]2016 Circuit Detail'!H98</f>
        <v>486.05472600000002</v>
      </c>
      <c r="G139" s="9"/>
      <c r="H139" s="21">
        <f>('[5]2011 Indices'!H130+'[5]2012 Indices'!H130+'[5]2013 Indices'!H130+'[5]2014 Circuit detail'!AS98+'[5]2015 Circuit Detail'!AS98)/5</f>
        <v>0</v>
      </c>
      <c r="I139" s="10">
        <f>'[5]2016 Circuit Detail'!AS98</f>
        <v>0.34975485455931998</v>
      </c>
      <c r="J139" s="17" t="str">
        <f t="shared" si="39"/>
        <v>PSC</v>
      </c>
      <c r="K139" s="17">
        <v>0.84399999999999997</v>
      </c>
      <c r="L139" s="23">
        <v>2013</v>
      </c>
      <c r="M139" s="21">
        <f>('[5]2011 Indices'!I130+'[5]2012 Indices'!I130+'[5]2013 Indices'!I130+'[5]2014 Circuit detail'!AQ98+'[5]2015 Circuit Detail'!AQ98)/5</f>
        <v>0</v>
      </c>
      <c r="N139" s="24">
        <f>'[5]2016 Circuit Detail'!AQ98</f>
        <v>32.564233999999999</v>
      </c>
      <c r="O139" s="17" t="str">
        <f t="shared" si="40"/>
        <v>PSC</v>
      </c>
      <c r="P139" s="8" t="str">
        <f t="shared" si="41"/>
        <v>More Info Required</v>
      </c>
      <c r="Q139" s="25">
        <f>'[5]2016 Circuit Detail'!AJ98</f>
        <v>27</v>
      </c>
      <c r="R139" s="26" t="str">
        <f t="shared" si="42"/>
        <v>000 Power Supply</v>
      </c>
      <c r="S139" s="8" t="e">
        <f>IF($P139="More Info Required",COUNTIFS('[5]2016 Outage History'!$R:$R,R139,'[5]2016 Outage History'!$I:$I,$C139)/$Q139,"")</f>
        <v>#VALUE!</v>
      </c>
      <c r="T139" s="26" t="str">
        <f t="shared" si="43"/>
        <v>100 Construction</v>
      </c>
      <c r="U139" s="8" t="e">
        <f>IF($P139="More Info Required",COUNTIFS('[5]2016 Outage History'!$R:$R,T139,'[5]2016 Outage History'!$I:$I,$C139)/$Q139,"")</f>
        <v>#VALUE!</v>
      </c>
      <c r="V139" s="26" t="str">
        <f t="shared" si="44"/>
        <v>110 Maintenance</v>
      </c>
      <c r="W139" s="8" t="e">
        <f>IF($P139="More Info Required",COUNTIFS('[5]2016 Outage History'!$R:$R,V139,'[5]2016 Outage History'!$I:$I,$C139)/$Q139,"")</f>
        <v>#VALUE!</v>
      </c>
      <c r="X139" s="26" t="str">
        <f t="shared" si="45"/>
        <v>190 Other Planned</v>
      </c>
      <c r="Y139" s="8" t="e">
        <f>IF($P139="More Info Required",COUNTIFS('[5]2016 Outage History'!$R:$R,X139,'[5]2016 Outage History'!$I:$I,$C139)/$Q139,"")</f>
        <v>#VALUE!</v>
      </c>
      <c r="Z139" s="26" t="str">
        <f t="shared" si="46"/>
        <v>300 Material or equipment fault/failure</v>
      </c>
      <c r="AA139" s="8" t="e">
        <f>IF($P139="More Info Required",COUNTIFS('[5]2016 Outage History'!$R:$R,Z139,'[5]2016 Outage History'!$I:$I,$C139)/$Q139,"")</f>
        <v>#VALUE!</v>
      </c>
      <c r="AB139" s="26" t="str">
        <f t="shared" si="47"/>
        <v>310 Installation Fault</v>
      </c>
      <c r="AC139" s="8" t="e">
        <f>IF($P139="More Info Required",COUNTIFS('[5]2016 Outage History'!$R:$R,AB139,'[5]2016 Outage History'!$I:$I,$C139)/$Q139,"")</f>
        <v>#VALUE!</v>
      </c>
      <c r="AD139" s="26" t="str">
        <f t="shared" si="48"/>
        <v>320 Conductor Sag or inadequate clearance</v>
      </c>
      <c r="AE139" s="8" t="e">
        <f>IF($P139="More Info Required",COUNTIFS('[5]2016 Outage History'!$R:$R,AD139,'[5]2016 Outage History'!$I:$I,$C139)/$Q139,"")</f>
        <v>#VALUE!</v>
      </c>
      <c r="AF139" s="26" t="str">
        <f t="shared" si="49"/>
        <v>340 Overload</v>
      </c>
      <c r="AG139" s="8" t="e">
        <f>IF($P139="More Info Required",COUNTIFS('[5]2016 Outage History'!$R:$R,AF139,'[5]2016 Outage History'!$I:$I,$C139)/$Q139,"")</f>
        <v>#VALUE!</v>
      </c>
      <c r="AH139" s="26" t="str">
        <f t="shared" si="50"/>
        <v>350 Miscoordination of protection devices</v>
      </c>
      <c r="AI139" s="8" t="e">
        <f>IF($P139="More Info Required",COUNTIFS('[5]2016 Outage History'!$R:$R,AH139,'[5]2016 Outage History'!$I:$I,$C139)/$Q139,"")</f>
        <v>#VALUE!</v>
      </c>
      <c r="AJ139" s="26" t="str">
        <f t="shared" si="51"/>
        <v>360 Other Equipment installation/design</v>
      </c>
      <c r="AK139" s="8" t="e">
        <f>IF($P139="More Info Required",COUNTIFS('[5]2016 Outage History'!$R:$R,AJ139,'[5]2016 Outage History'!$I:$I,$C139)/$Q139,"")</f>
        <v>#VALUE!</v>
      </c>
      <c r="AL139" s="26" t="str">
        <f t="shared" si="52"/>
        <v>400 Decay/Age of Material/Equipment</v>
      </c>
      <c r="AM139" s="8" t="e">
        <f>IF($P139="More Info Required",COUNTIFS('[5]2016 Outage History'!$R:$R,AL139,'[5]2016 Outage History'!$I:$I,$C139)/$Q139,"")</f>
        <v>#VALUE!</v>
      </c>
      <c r="AN139" s="26" t="str">
        <f t="shared" si="53"/>
        <v>420 Tree Growth</v>
      </c>
      <c r="AO139" s="8" t="e">
        <f>IF($P139="More Info Required",COUNTIFS('[5]2016 Outage History'!$R:$R,AN139,'[5]2016 Outage History'!$I:$I,$C139)/$Q139,"")</f>
        <v>#VALUE!</v>
      </c>
      <c r="AP139" s="26" t="str">
        <f t="shared" si="54"/>
        <v>430 Tree failure from overhang or dead tree without Ice/snow</v>
      </c>
      <c r="AQ139" s="8" t="e">
        <f>IF($P139="More Info Required",COUNTIFS('[5]2016 Outage History'!$R:$R,AP139,'[5]2016 Outage History'!$I:$I,$C139)/$Q139,"")</f>
        <v>#VALUE!</v>
      </c>
      <c r="AR139" s="26" t="str">
        <f t="shared" si="55"/>
        <v>440 Trees with Ice/snow</v>
      </c>
      <c r="AS139" s="8" t="e">
        <f>IF($P139="More Info Required",COUNTIFS('[5]2016 Outage History'!$R:$R,AR139,'[5]2016 Outage History'!$I:$I,$C139)/$Q139,"")</f>
        <v>#VALUE!</v>
      </c>
      <c r="AT139" s="26" t="str">
        <f t="shared" si="56"/>
        <v>470 Borrower Crew Cuts Tree</v>
      </c>
      <c r="AU139" s="8" t="e">
        <f>IF($P139="More Info Required",COUNTIFS('[5]2016 Outage History'!$R:$R,AT139,'[5]2016 Outage History'!$I:$I,$C139)/$Q139,"")</f>
        <v>#VALUE!</v>
      </c>
      <c r="AV139" s="26" t="str">
        <f t="shared" si="57"/>
        <v>490 Maintenance, Other</v>
      </c>
      <c r="AW139" s="8" t="e">
        <f>IF($P139="More Info Required",COUNTIFS('[5]2016 Outage History'!$R:$R,AV139,'[5]2016 Outage History'!$I:$I,$C139)/$Q139,"")</f>
        <v>#VALUE!</v>
      </c>
      <c r="AX139" s="26" t="str">
        <f t="shared" si="58"/>
        <v>500 Lightning</v>
      </c>
      <c r="AY139" s="8" t="e">
        <f>IF($P139="More Info Required",COUNTIFS('[5]2016 Outage History'!$R:$R,AX139,'[5]2016 Outage History'!$I:$I,$C139)/$Q139,"")</f>
        <v>#VALUE!</v>
      </c>
      <c r="AZ139" s="26" t="str">
        <f t="shared" si="59"/>
        <v>510 Wind, Not Trees</v>
      </c>
      <c r="BA139" s="8" t="e">
        <f>IF($P139="More Info Required",COUNTIFS('[5]2016 Outage History'!$R:$R,AZ139,'[5]2016 Outage History'!$I:$I,$C139)/$Q139,"")</f>
        <v>#VALUE!</v>
      </c>
      <c r="BB139" s="26" t="str">
        <f t="shared" si="60"/>
        <v>520 Ice, Sleet, Frost, not Trees</v>
      </c>
      <c r="BC139" s="8" t="e">
        <f>IF($P139="More Info Required",COUNTIFS('[5]2016 Outage History'!$R:$R,BB139,'[5]2016 Outage History'!$I:$I,$C139)/$Q139,"")</f>
        <v>#VALUE!</v>
      </c>
      <c r="BD139" s="26" t="str">
        <f t="shared" si="61"/>
        <v>530 Flood</v>
      </c>
      <c r="BE139" s="8" t="e">
        <f>IF($P139="More Info Required",COUNTIFS('[5]2016 Outage History'!$R:$R,BD139,'[5]2016 Outage History'!$I:$I,$C139)/$Q139,"")</f>
        <v>#VALUE!</v>
      </c>
      <c r="BF139" s="26" t="str">
        <f t="shared" si="62"/>
        <v>540 Storm</v>
      </c>
      <c r="BG139" s="8" t="e">
        <f>IF($P139="More Info Required",COUNTIFS('[5]2016 Outage History'!$R:$R,BF139,'[5]2016 Outage History'!$I:$I,$C139)/$Q139,"")</f>
        <v>#VALUE!</v>
      </c>
      <c r="BH139" s="26" t="str">
        <f t="shared" si="63"/>
        <v>590 Weather, Other</v>
      </c>
      <c r="BI139" s="8" t="e">
        <f>IF($P139="More Info Required",COUNTIFS('[5]2016 Outage History'!$R:$R,BH139,'[5]2016 Outage History'!$I:$I,$C139)/$Q139,"")</f>
        <v>#VALUE!</v>
      </c>
      <c r="BJ139" s="26" t="str">
        <f t="shared" si="64"/>
        <v>600 Animal/bird</v>
      </c>
      <c r="BK139" s="8" t="e">
        <f>IF($P139="More Info Required",COUNTIFS('[5]2016 Outage History'!$R:$R,BJ139,'[5]2016 Outage History'!$I:$I,$C139)/$Q139,"")</f>
        <v>#VALUE!</v>
      </c>
      <c r="BL139" s="26" t="str">
        <f t="shared" si="65"/>
        <v>630 Squirrel</v>
      </c>
      <c r="BM139" s="8" t="e">
        <f>IF($P139="More Info Required",COUNTIFS('[5]2016 Outage History'!$R:$R,BL139,'[5]2016 Outage History'!$I:$I,$C139)/$Q139,"")</f>
        <v>#VALUE!</v>
      </c>
      <c r="BN139" s="26" t="str">
        <f t="shared" si="66"/>
        <v>690 Animal, Other</v>
      </c>
      <c r="BO139" s="8" t="e">
        <f>IF($P139="More Info Required",COUNTIFS('[5]2016 Outage History'!$R:$R,BN139,'[5]2016 Outage History'!$I:$I,$C139)/$Q139,"")</f>
        <v>#VALUE!</v>
      </c>
      <c r="BP139" s="26" t="str">
        <f t="shared" si="67"/>
        <v>700 Customer-Caused</v>
      </c>
      <c r="BQ139" s="8" t="e">
        <f>IF($P139="More Info Required",COUNTIFS('[5]2016 Outage History'!$R:$R,BP139,'[5]2016 Outage History'!$I:$I,$C139)/$Q139,"")</f>
        <v>#VALUE!</v>
      </c>
      <c r="BR139" s="26" t="str">
        <f t="shared" si="68"/>
        <v>710 Motor Vehicle</v>
      </c>
      <c r="BS139" s="8" t="e">
        <f>IF($P139="More Info Required",COUNTIFS('[5]2016 Outage History'!$R:$R,BR139,'[5]2016 Outage History'!$I:$I,$C139)/$Q139,"")</f>
        <v>#VALUE!</v>
      </c>
      <c r="BT139" s="26" t="str">
        <f t="shared" si="69"/>
        <v>715 Farming Equipment</v>
      </c>
      <c r="BU139" s="8" t="e">
        <f>IF($P139="More Info Required",COUNTIFS('[5]2016 Outage History'!$R:$R,BT139,'[5]2016 Outage History'!$I:$I,$C139)/$Q139,"")</f>
        <v>#VALUE!</v>
      </c>
      <c r="BV139" s="26" t="str">
        <f t="shared" si="70"/>
        <v>720 Aircraft</v>
      </c>
      <c r="BW139" s="8" t="e">
        <f>IF($P139="More Info Required",COUNTIFS('[5]2016 Outage History'!$R:$R,BV139,'[5]2016 Outage History'!$I:$I,$C139)/$Q139,"")</f>
        <v>#VALUE!</v>
      </c>
      <c r="BX139" s="26" t="str">
        <f t="shared" si="71"/>
        <v>730 Fire</v>
      </c>
      <c r="BY139" s="8" t="e">
        <f>IF($P139="More Info Required",COUNTIFS('[5]2016 Outage History'!$R:$R,BX139,'[5]2016 Outage History'!$I:$I,$C139)/$Q139,"")</f>
        <v>#VALUE!</v>
      </c>
      <c r="BZ139" s="26" t="str">
        <f t="shared" si="72"/>
        <v>740 Public Cuts Tree</v>
      </c>
      <c r="CA139" s="8" t="e">
        <f>IF($P139="More Info Required",COUNTIFS('[5]2016 Outage History'!$R:$R,BZ139,'[5]2016 Outage History'!$I:$I,$C139)/$Q139,"")</f>
        <v>#VALUE!</v>
      </c>
      <c r="CB139" s="26" t="str">
        <f t="shared" si="73"/>
        <v>750 Vandalism</v>
      </c>
      <c r="CC139" s="8" t="e">
        <f>IF($P139="More Info Required",COUNTIFS('[5]2016 Outage History'!$R:$R,CB139,'[5]2016 Outage History'!$I:$I,$C139)/$Q139,"")</f>
        <v>#VALUE!</v>
      </c>
      <c r="CD139" s="26" t="str">
        <f t="shared" si="74"/>
        <v>760 Switching Error or Caused by Construction or Maintenance</v>
      </c>
      <c r="CE139" s="8" t="e">
        <f>IF($P139="More Info Required",COUNTIFS('[5]2016 Outage History'!$R:$R,CD139,'[5]2016 Outage History'!$I:$I,$C139)/$Q139,"")</f>
        <v>#VALUE!</v>
      </c>
      <c r="CF139" s="26" t="str">
        <f t="shared" si="75"/>
        <v>790 Public, Other</v>
      </c>
      <c r="CG139" s="8" t="e">
        <f>IF($P139="More Info Required",COUNTIFS('[5]2016 Outage History'!$R:$R,CF139,'[5]2016 Outage History'!$I:$I,$C139)/$Q139,"")</f>
        <v>#VALUE!</v>
      </c>
      <c r="CH139" s="26" t="str">
        <f t="shared" si="76"/>
        <v>800 Other</v>
      </c>
      <c r="CI139" s="8" t="e">
        <f>IF($P139="More Info Required",COUNTIFS('[5]2016 Outage History'!$R:$R,CH139,'[5]2016 Outage History'!$I:$I,$C139)/$Q139,"")</f>
        <v>#VALUE!</v>
      </c>
      <c r="CJ139" s="26" t="str">
        <f t="shared" si="77"/>
        <v>999 Cause Unknown</v>
      </c>
      <c r="CK139" s="8" t="e">
        <f>IF($P139="More Info Required",COUNTIFS('[5]2016 Outage History'!$R:$R,CJ139,'[5]2016 Outage History'!$I:$I,$C139)/$Q139,"")</f>
        <v>#VALUE!</v>
      </c>
    </row>
    <row r="140" spans="1:89" ht="15" x14ac:dyDescent="0.25">
      <c r="A140" s="17"/>
      <c r="B140" s="17"/>
      <c r="C140" s="17"/>
      <c r="D140" s="17"/>
      <c r="E140" s="17"/>
      <c r="F140" s="17"/>
      <c r="G140" s="17"/>
      <c r="H140" s="17"/>
      <c r="I140" s="17"/>
      <c r="J140" s="17"/>
      <c r="K140" s="17"/>
      <c r="L140" s="21"/>
      <c r="M140" s="17"/>
      <c r="N140" s="17"/>
      <c r="O140" s="17"/>
      <c r="P140" s="17"/>
      <c r="Q140" s="17"/>
      <c r="R140" s="26" t="s">
        <v>542</v>
      </c>
      <c r="S140" s="8" t="s">
        <v>542</v>
      </c>
      <c r="T140" s="26" t="s">
        <v>542</v>
      </c>
      <c r="U140" s="8" t="s">
        <v>542</v>
      </c>
      <c r="V140" s="26" t="s">
        <v>542</v>
      </c>
      <c r="W140" s="8" t="s">
        <v>542</v>
      </c>
      <c r="X140" s="26" t="s">
        <v>542</v>
      </c>
      <c r="Y140" s="8" t="s">
        <v>542</v>
      </c>
      <c r="Z140" s="26" t="s">
        <v>542</v>
      </c>
      <c r="AA140" s="8" t="s">
        <v>542</v>
      </c>
      <c r="AB140" s="26" t="s">
        <v>542</v>
      </c>
      <c r="AC140" s="8" t="s">
        <v>542</v>
      </c>
      <c r="AD140" s="26" t="s">
        <v>542</v>
      </c>
      <c r="AE140" s="8" t="s">
        <v>542</v>
      </c>
      <c r="AF140" s="26" t="s">
        <v>542</v>
      </c>
      <c r="AG140" s="8" t="s">
        <v>542</v>
      </c>
      <c r="AH140" s="26" t="s">
        <v>542</v>
      </c>
      <c r="AI140" s="8" t="s">
        <v>542</v>
      </c>
      <c r="AJ140" s="26" t="s">
        <v>542</v>
      </c>
      <c r="AK140" s="8" t="s">
        <v>542</v>
      </c>
      <c r="AL140" s="26" t="s">
        <v>542</v>
      </c>
      <c r="AM140" s="8" t="s">
        <v>542</v>
      </c>
      <c r="AN140" s="26" t="s">
        <v>542</v>
      </c>
      <c r="AO140" s="8" t="s">
        <v>542</v>
      </c>
      <c r="AP140" s="26" t="s">
        <v>542</v>
      </c>
      <c r="AQ140" s="8" t="s">
        <v>542</v>
      </c>
      <c r="AR140" s="26" t="s">
        <v>542</v>
      </c>
      <c r="AS140" s="8" t="s">
        <v>542</v>
      </c>
      <c r="AT140" s="26" t="s">
        <v>542</v>
      </c>
      <c r="AU140" s="8" t="s">
        <v>542</v>
      </c>
      <c r="AV140" s="26" t="s">
        <v>542</v>
      </c>
      <c r="AW140" s="8" t="s">
        <v>542</v>
      </c>
      <c r="AX140" s="26" t="s">
        <v>542</v>
      </c>
      <c r="AY140" s="8" t="s">
        <v>542</v>
      </c>
      <c r="AZ140" s="26" t="s">
        <v>542</v>
      </c>
      <c r="BA140" s="8" t="s">
        <v>542</v>
      </c>
      <c r="BB140" s="26" t="s">
        <v>542</v>
      </c>
      <c r="BC140" s="8" t="s">
        <v>542</v>
      </c>
      <c r="BD140" s="26" t="s">
        <v>542</v>
      </c>
      <c r="BE140" s="8" t="s">
        <v>542</v>
      </c>
      <c r="BF140" s="26" t="s">
        <v>542</v>
      </c>
      <c r="BG140" s="8" t="s">
        <v>542</v>
      </c>
      <c r="BH140" s="26" t="s">
        <v>542</v>
      </c>
      <c r="BI140" s="8" t="s">
        <v>542</v>
      </c>
      <c r="BJ140" s="26" t="s">
        <v>542</v>
      </c>
      <c r="BK140" s="8" t="s">
        <v>542</v>
      </c>
      <c r="BL140" s="26" t="s">
        <v>542</v>
      </c>
      <c r="BM140" s="8" t="s">
        <v>542</v>
      </c>
      <c r="BN140" s="26" t="s">
        <v>542</v>
      </c>
      <c r="BO140" s="8" t="s">
        <v>542</v>
      </c>
      <c r="BP140" s="26" t="s">
        <v>542</v>
      </c>
      <c r="BQ140" s="8" t="s">
        <v>542</v>
      </c>
      <c r="BR140" s="26" t="s">
        <v>542</v>
      </c>
      <c r="BS140" s="8" t="s">
        <v>542</v>
      </c>
      <c r="BT140" s="26" t="s">
        <v>542</v>
      </c>
      <c r="BU140" s="8" t="s">
        <v>542</v>
      </c>
      <c r="BV140" s="26" t="s">
        <v>542</v>
      </c>
      <c r="BW140" s="8" t="s">
        <v>542</v>
      </c>
      <c r="BX140" s="26" t="s">
        <v>542</v>
      </c>
      <c r="BY140" s="8" t="s">
        <v>542</v>
      </c>
      <c r="BZ140" s="26" t="s">
        <v>542</v>
      </c>
      <c r="CA140" s="8" t="s">
        <v>542</v>
      </c>
      <c r="CB140" s="26" t="s">
        <v>542</v>
      </c>
      <c r="CC140" s="8" t="s">
        <v>542</v>
      </c>
      <c r="CD140" s="26" t="s">
        <v>542</v>
      </c>
      <c r="CE140" s="8" t="s">
        <v>542</v>
      </c>
      <c r="CF140" s="26" t="s">
        <v>542</v>
      </c>
      <c r="CG140" s="8" t="s">
        <v>542</v>
      </c>
      <c r="CH140" s="26" t="s">
        <v>542</v>
      </c>
      <c r="CI140" s="8" t="s">
        <v>542</v>
      </c>
      <c r="CJ140" s="26" t="s">
        <v>542</v>
      </c>
      <c r="CK140" s="8" t="s">
        <v>542</v>
      </c>
    </row>
    <row r="141" spans="1:89" x14ac:dyDescent="0.2">
      <c r="A141" s="17"/>
      <c r="B141" s="17"/>
      <c r="C141" s="17"/>
      <c r="D141" s="17"/>
      <c r="E141" s="17"/>
      <c r="F141" s="17"/>
      <c r="G141" s="17"/>
      <c r="H141" s="17"/>
      <c r="I141" s="17"/>
      <c r="J141" s="17"/>
      <c r="K141" s="17"/>
      <c r="L141" s="21"/>
      <c r="M141" s="17"/>
      <c r="N141" s="17"/>
      <c r="O141" s="17"/>
      <c r="P141" s="13"/>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row>
    <row r="142" spans="1:89" ht="13.5" thickBot="1" x14ac:dyDescent="0.25">
      <c r="A142" s="80" t="s">
        <v>298</v>
      </c>
      <c r="B142" s="80"/>
      <c r="C142" s="80"/>
      <c r="D142" s="80"/>
      <c r="E142" s="80"/>
      <c r="F142" s="80"/>
      <c r="G142" s="80"/>
      <c r="H142" s="80"/>
      <c r="I142" s="80"/>
    </row>
    <row r="143" spans="1:89" ht="13.5" thickTop="1" x14ac:dyDescent="0.2">
      <c r="A143" s="96" t="s">
        <v>299</v>
      </c>
      <c r="B143" s="96"/>
      <c r="C143" s="96"/>
      <c r="D143" s="96"/>
      <c r="E143" s="96"/>
      <c r="F143" s="96"/>
      <c r="G143" s="96"/>
      <c r="H143" s="96"/>
      <c r="I143" s="96"/>
    </row>
    <row r="144" spans="1:89" x14ac:dyDescent="0.2">
      <c r="A144" s="81" t="s">
        <v>300</v>
      </c>
      <c r="B144" s="81"/>
      <c r="C144" s="81"/>
      <c r="D144" s="81"/>
      <c r="E144" s="81"/>
      <c r="F144" s="81"/>
      <c r="G144" s="81"/>
      <c r="H144" s="81"/>
      <c r="I144" s="81"/>
    </row>
    <row r="146" spans="1:9" x14ac:dyDescent="0.2">
      <c r="A146" s="87" t="s">
        <v>574</v>
      </c>
      <c r="B146" s="88"/>
      <c r="C146" s="88"/>
      <c r="D146" s="88"/>
      <c r="E146" s="88"/>
      <c r="F146" s="88"/>
      <c r="G146" s="88"/>
      <c r="H146" s="88"/>
      <c r="I146" s="89"/>
    </row>
    <row r="147" spans="1:9" x14ac:dyDescent="0.2">
      <c r="A147" s="90"/>
      <c r="B147" s="91"/>
      <c r="C147" s="91"/>
      <c r="D147" s="91"/>
      <c r="E147" s="91"/>
      <c r="F147" s="91"/>
      <c r="G147" s="91"/>
      <c r="H147" s="91"/>
      <c r="I147" s="92"/>
    </row>
    <row r="148" spans="1:9" x14ac:dyDescent="0.2">
      <c r="A148" s="90"/>
      <c r="B148" s="91"/>
      <c r="C148" s="91"/>
      <c r="D148" s="91"/>
      <c r="E148" s="91"/>
      <c r="F148" s="91"/>
      <c r="G148" s="91"/>
      <c r="H148" s="91"/>
      <c r="I148" s="92"/>
    </row>
    <row r="149" spans="1:9" x14ac:dyDescent="0.2">
      <c r="A149" s="90"/>
      <c r="B149" s="91"/>
      <c r="C149" s="91"/>
      <c r="D149" s="91"/>
      <c r="E149" s="91"/>
      <c r="F149" s="91"/>
      <c r="G149" s="91"/>
      <c r="H149" s="91"/>
      <c r="I149" s="92"/>
    </row>
    <row r="150" spans="1:9" x14ac:dyDescent="0.2">
      <c r="A150" s="90"/>
      <c r="B150" s="91"/>
      <c r="C150" s="91"/>
      <c r="D150" s="91"/>
      <c r="E150" s="91"/>
      <c r="F150" s="91"/>
      <c r="G150" s="91"/>
      <c r="H150" s="91"/>
      <c r="I150" s="92"/>
    </row>
    <row r="151" spans="1:9" x14ac:dyDescent="0.2">
      <c r="A151" s="90"/>
      <c r="B151" s="91"/>
      <c r="C151" s="91"/>
      <c r="D151" s="91"/>
      <c r="E151" s="91"/>
      <c r="F151" s="91"/>
      <c r="G151" s="91"/>
      <c r="H151" s="91"/>
      <c r="I151" s="92"/>
    </row>
    <row r="152" spans="1:9" x14ac:dyDescent="0.2">
      <c r="A152" s="90"/>
      <c r="B152" s="91"/>
      <c r="C152" s="91"/>
      <c r="D152" s="91"/>
      <c r="E152" s="91"/>
      <c r="F152" s="91"/>
      <c r="G152" s="91"/>
      <c r="H152" s="91"/>
      <c r="I152" s="92"/>
    </row>
    <row r="153" spans="1:9" x14ac:dyDescent="0.2">
      <c r="A153" s="90"/>
      <c r="B153" s="91"/>
      <c r="C153" s="91"/>
      <c r="D153" s="91"/>
      <c r="E153" s="91"/>
      <c r="F153" s="91"/>
      <c r="G153" s="91"/>
      <c r="H153" s="91"/>
      <c r="I153" s="92"/>
    </row>
    <row r="154" spans="1:9" x14ac:dyDescent="0.2">
      <c r="A154" s="90"/>
      <c r="B154" s="91"/>
      <c r="C154" s="91"/>
      <c r="D154" s="91"/>
      <c r="E154" s="91"/>
      <c r="F154" s="91"/>
      <c r="G154" s="91"/>
      <c r="H154" s="91"/>
      <c r="I154" s="92"/>
    </row>
    <row r="155" spans="1:9" x14ac:dyDescent="0.2">
      <c r="A155" s="90"/>
      <c r="B155" s="91"/>
      <c r="C155" s="91"/>
      <c r="D155" s="91"/>
      <c r="E155" s="91"/>
      <c r="F155" s="91"/>
      <c r="G155" s="91"/>
      <c r="H155" s="91"/>
      <c r="I155" s="92"/>
    </row>
    <row r="156" spans="1:9" x14ac:dyDescent="0.2">
      <c r="A156" s="90"/>
      <c r="B156" s="91"/>
      <c r="C156" s="91"/>
      <c r="D156" s="91"/>
      <c r="E156" s="91"/>
      <c r="F156" s="91"/>
      <c r="G156" s="91"/>
      <c r="H156" s="91"/>
      <c r="I156" s="92"/>
    </row>
    <row r="157" spans="1:9" x14ac:dyDescent="0.2">
      <c r="A157" s="90"/>
      <c r="B157" s="91"/>
      <c r="C157" s="91"/>
      <c r="D157" s="91"/>
      <c r="E157" s="91"/>
      <c r="F157" s="91"/>
      <c r="G157" s="91"/>
      <c r="H157" s="91"/>
      <c r="I157" s="92"/>
    </row>
    <row r="158" spans="1:9" x14ac:dyDescent="0.2">
      <c r="A158" s="90"/>
      <c r="B158" s="91"/>
      <c r="C158" s="91"/>
      <c r="D158" s="91"/>
      <c r="E158" s="91"/>
      <c r="F158" s="91"/>
      <c r="G158" s="91"/>
      <c r="H158" s="91"/>
      <c r="I158" s="92"/>
    </row>
    <row r="159" spans="1:9" x14ac:dyDescent="0.2">
      <c r="A159" s="90"/>
      <c r="B159" s="91"/>
      <c r="C159" s="91"/>
      <c r="D159" s="91"/>
      <c r="E159" s="91"/>
      <c r="F159" s="91"/>
      <c r="G159" s="91"/>
      <c r="H159" s="91"/>
      <c r="I159" s="92"/>
    </row>
    <row r="160" spans="1:9" x14ac:dyDescent="0.2">
      <c r="A160" s="90"/>
      <c r="B160" s="91"/>
      <c r="C160" s="91"/>
      <c r="D160" s="91"/>
      <c r="E160" s="91"/>
      <c r="F160" s="91"/>
      <c r="G160" s="91"/>
      <c r="H160" s="91"/>
      <c r="I160" s="92"/>
    </row>
    <row r="161" spans="1:9" x14ac:dyDescent="0.2">
      <c r="A161" s="90"/>
      <c r="B161" s="91"/>
      <c r="C161" s="91"/>
      <c r="D161" s="91"/>
      <c r="E161" s="91"/>
      <c r="F161" s="91"/>
      <c r="G161" s="91"/>
      <c r="H161" s="91"/>
      <c r="I161" s="92"/>
    </row>
    <row r="162" spans="1:9" x14ac:dyDescent="0.2">
      <c r="A162" s="90"/>
      <c r="B162" s="91"/>
      <c r="C162" s="91"/>
      <c r="D162" s="91"/>
      <c r="E162" s="91"/>
      <c r="F162" s="91"/>
      <c r="G162" s="91"/>
      <c r="H162" s="91"/>
      <c r="I162" s="92"/>
    </row>
    <row r="163" spans="1:9" x14ac:dyDescent="0.2">
      <c r="A163" s="90"/>
      <c r="B163" s="91"/>
      <c r="C163" s="91"/>
      <c r="D163" s="91"/>
      <c r="E163" s="91"/>
      <c r="F163" s="91"/>
      <c r="G163" s="91"/>
      <c r="H163" s="91"/>
      <c r="I163" s="92"/>
    </row>
    <row r="164" spans="1:9" x14ac:dyDescent="0.2">
      <c r="A164" s="93"/>
      <c r="B164" s="94"/>
      <c r="C164" s="94"/>
      <c r="D164" s="94"/>
      <c r="E164" s="94"/>
      <c r="F164" s="94"/>
      <c r="G164" s="94"/>
      <c r="H164" s="94"/>
      <c r="I164" s="95"/>
    </row>
    <row r="166" spans="1:9" ht="13.5" thickBot="1" x14ac:dyDescent="0.25">
      <c r="A166" s="11"/>
      <c r="B166" s="11"/>
      <c r="C166" s="11"/>
      <c r="D166" s="11"/>
      <c r="E166" s="11"/>
      <c r="F166" s="11"/>
      <c r="G166" s="11"/>
      <c r="H166" s="11"/>
      <c r="I166" s="11"/>
    </row>
    <row r="167" spans="1:9" ht="13.5" thickTop="1" x14ac:dyDescent="0.2"/>
    <row r="168" spans="1:9" x14ac:dyDescent="0.2">
      <c r="A168" s="81" t="s">
        <v>301</v>
      </c>
      <c r="B168" s="81"/>
      <c r="C168" s="81"/>
      <c r="D168" s="81"/>
      <c r="E168" s="81"/>
      <c r="F168" s="81"/>
      <c r="G168" s="81"/>
      <c r="H168" s="81"/>
      <c r="I168" s="81"/>
    </row>
    <row r="170" spans="1:9" x14ac:dyDescent="0.2">
      <c r="A170" s="87" t="s">
        <v>575</v>
      </c>
      <c r="B170" s="88"/>
      <c r="C170" s="88"/>
      <c r="D170" s="88"/>
      <c r="E170" s="88"/>
      <c r="F170" s="88"/>
      <c r="G170" s="88"/>
      <c r="H170" s="88"/>
      <c r="I170" s="89"/>
    </row>
    <row r="171" spans="1:9" x14ac:dyDescent="0.2">
      <c r="A171" s="90"/>
      <c r="B171" s="91"/>
      <c r="C171" s="91"/>
      <c r="D171" s="91"/>
      <c r="E171" s="91"/>
      <c r="F171" s="91"/>
      <c r="G171" s="91"/>
      <c r="H171" s="91"/>
      <c r="I171" s="92"/>
    </row>
    <row r="172" spans="1:9" x14ac:dyDescent="0.2">
      <c r="A172" s="90"/>
      <c r="B172" s="91"/>
      <c r="C172" s="91"/>
      <c r="D172" s="91"/>
      <c r="E172" s="91"/>
      <c r="F172" s="91"/>
      <c r="G172" s="91"/>
      <c r="H172" s="91"/>
      <c r="I172" s="92"/>
    </row>
    <row r="173" spans="1:9" x14ac:dyDescent="0.2">
      <c r="A173" s="90"/>
      <c r="B173" s="91"/>
      <c r="C173" s="91"/>
      <c r="D173" s="91"/>
      <c r="E173" s="91"/>
      <c r="F173" s="91"/>
      <c r="G173" s="91"/>
      <c r="H173" s="91"/>
      <c r="I173" s="92"/>
    </row>
    <row r="174" spans="1:9" x14ac:dyDescent="0.2">
      <c r="A174" s="90"/>
      <c r="B174" s="91"/>
      <c r="C174" s="91"/>
      <c r="D174" s="91"/>
      <c r="E174" s="91"/>
      <c r="F174" s="91"/>
      <c r="G174" s="91"/>
      <c r="H174" s="91"/>
      <c r="I174" s="92"/>
    </row>
    <row r="175" spans="1:9" x14ac:dyDescent="0.2">
      <c r="A175" s="90"/>
      <c r="B175" s="91"/>
      <c r="C175" s="91"/>
      <c r="D175" s="91"/>
      <c r="E175" s="91"/>
      <c r="F175" s="91"/>
      <c r="G175" s="91"/>
      <c r="H175" s="91"/>
      <c r="I175" s="92"/>
    </row>
    <row r="176" spans="1:9" x14ac:dyDescent="0.2">
      <c r="A176" s="90"/>
      <c r="B176" s="91"/>
      <c r="C176" s="91"/>
      <c r="D176" s="91"/>
      <c r="E176" s="91"/>
      <c r="F176" s="91"/>
      <c r="G176" s="91"/>
      <c r="H176" s="91"/>
      <c r="I176" s="92"/>
    </row>
    <row r="177" spans="1:9" x14ac:dyDescent="0.2">
      <c r="A177" s="90"/>
      <c r="B177" s="91"/>
      <c r="C177" s="91"/>
      <c r="D177" s="91"/>
      <c r="E177" s="91"/>
      <c r="F177" s="91"/>
      <c r="G177" s="91"/>
      <c r="H177" s="91"/>
      <c r="I177" s="92"/>
    </row>
    <row r="178" spans="1:9" x14ac:dyDescent="0.2">
      <c r="A178" s="90"/>
      <c r="B178" s="91"/>
      <c r="C178" s="91"/>
      <c r="D178" s="91"/>
      <c r="E178" s="91"/>
      <c r="F178" s="91"/>
      <c r="G178" s="91"/>
      <c r="H178" s="91"/>
      <c r="I178" s="92"/>
    </row>
    <row r="179" spans="1:9" x14ac:dyDescent="0.2">
      <c r="A179" s="90"/>
      <c r="B179" s="91"/>
      <c r="C179" s="91"/>
      <c r="D179" s="91"/>
      <c r="E179" s="91"/>
      <c r="F179" s="91"/>
      <c r="G179" s="91"/>
      <c r="H179" s="91"/>
      <c r="I179" s="92"/>
    </row>
    <row r="180" spans="1:9" x14ac:dyDescent="0.2">
      <c r="A180" s="90"/>
      <c r="B180" s="91"/>
      <c r="C180" s="91"/>
      <c r="D180" s="91"/>
      <c r="E180" s="91"/>
      <c r="F180" s="91"/>
      <c r="G180" s="91"/>
      <c r="H180" s="91"/>
      <c r="I180" s="92"/>
    </row>
    <row r="181" spans="1:9" x14ac:dyDescent="0.2">
      <c r="A181" s="90"/>
      <c r="B181" s="91"/>
      <c r="C181" s="91"/>
      <c r="D181" s="91"/>
      <c r="E181" s="91"/>
      <c r="F181" s="91"/>
      <c r="G181" s="91"/>
      <c r="H181" s="91"/>
      <c r="I181" s="92"/>
    </row>
    <row r="182" spans="1:9" x14ac:dyDescent="0.2">
      <c r="A182" s="90"/>
      <c r="B182" s="91"/>
      <c r="C182" s="91"/>
      <c r="D182" s="91"/>
      <c r="E182" s="91"/>
      <c r="F182" s="91"/>
      <c r="G182" s="91"/>
      <c r="H182" s="91"/>
      <c r="I182" s="92"/>
    </row>
    <row r="183" spans="1:9" x14ac:dyDescent="0.2">
      <c r="A183" s="90"/>
      <c r="B183" s="91"/>
      <c r="C183" s="91"/>
      <c r="D183" s="91"/>
      <c r="E183" s="91"/>
      <c r="F183" s="91"/>
      <c r="G183" s="91"/>
      <c r="H183" s="91"/>
      <c r="I183" s="92"/>
    </row>
    <row r="184" spans="1:9" x14ac:dyDescent="0.2">
      <c r="A184" s="90"/>
      <c r="B184" s="91"/>
      <c r="C184" s="91"/>
      <c r="D184" s="91"/>
      <c r="E184" s="91"/>
      <c r="F184" s="91"/>
      <c r="G184" s="91"/>
      <c r="H184" s="91"/>
      <c r="I184" s="92"/>
    </row>
    <row r="185" spans="1:9" x14ac:dyDescent="0.2">
      <c r="A185" s="90"/>
      <c r="B185" s="91"/>
      <c r="C185" s="91"/>
      <c r="D185" s="91"/>
      <c r="E185" s="91"/>
      <c r="F185" s="91"/>
      <c r="G185" s="91"/>
      <c r="H185" s="91"/>
      <c r="I185" s="92"/>
    </row>
    <row r="186" spans="1:9" x14ac:dyDescent="0.2">
      <c r="A186" s="90"/>
      <c r="B186" s="91"/>
      <c r="C186" s="91"/>
      <c r="D186" s="91"/>
      <c r="E186" s="91"/>
      <c r="F186" s="91"/>
      <c r="G186" s="91"/>
      <c r="H186" s="91"/>
      <c r="I186" s="92"/>
    </row>
    <row r="187" spans="1:9" x14ac:dyDescent="0.2">
      <c r="A187" s="90"/>
      <c r="B187" s="91"/>
      <c r="C187" s="91"/>
      <c r="D187" s="91"/>
      <c r="E187" s="91"/>
      <c r="F187" s="91"/>
      <c r="G187" s="91"/>
      <c r="H187" s="91"/>
      <c r="I187" s="92"/>
    </row>
    <row r="188" spans="1:9" x14ac:dyDescent="0.2">
      <c r="A188" s="90"/>
      <c r="B188" s="91"/>
      <c r="C188" s="91"/>
      <c r="D188" s="91"/>
      <c r="E188" s="91"/>
      <c r="F188" s="91"/>
      <c r="G188" s="91"/>
      <c r="H188" s="91"/>
      <c r="I188" s="92"/>
    </row>
    <row r="189" spans="1:9" x14ac:dyDescent="0.2">
      <c r="A189" s="90"/>
      <c r="B189" s="91"/>
      <c r="C189" s="91"/>
      <c r="D189" s="91"/>
      <c r="E189" s="91"/>
      <c r="F189" s="91"/>
      <c r="G189" s="91"/>
      <c r="H189" s="91"/>
      <c r="I189" s="92"/>
    </row>
    <row r="190" spans="1:9" x14ac:dyDescent="0.2">
      <c r="A190" s="90"/>
      <c r="B190" s="91"/>
      <c r="C190" s="91"/>
      <c r="D190" s="91"/>
      <c r="E190" s="91"/>
      <c r="F190" s="91"/>
      <c r="G190" s="91"/>
      <c r="H190" s="91"/>
      <c r="I190" s="92"/>
    </row>
    <row r="191" spans="1:9" x14ac:dyDescent="0.2">
      <c r="A191" s="93"/>
      <c r="B191" s="94"/>
      <c r="C191" s="94"/>
      <c r="D191" s="94"/>
      <c r="E191" s="94"/>
      <c r="F191" s="94"/>
      <c r="G191" s="94"/>
      <c r="H191" s="94"/>
      <c r="I191" s="95"/>
    </row>
    <row r="193" spans="1:9" ht="13.5" thickBot="1" x14ac:dyDescent="0.25">
      <c r="A193" s="11"/>
      <c r="B193" s="11"/>
      <c r="C193" s="11"/>
      <c r="D193" s="11"/>
      <c r="E193" s="11"/>
      <c r="F193" s="11"/>
      <c r="G193" s="11"/>
      <c r="H193" s="11"/>
      <c r="I193" s="11"/>
    </row>
    <row r="194" spans="1:9" ht="13.5" thickTop="1" x14ac:dyDescent="0.2"/>
  </sheetData>
  <mergeCells count="29">
    <mergeCell ref="A144:I144"/>
    <mergeCell ref="A146:I164"/>
    <mergeCell ref="A168:I168"/>
    <mergeCell ref="A170:I191"/>
    <mergeCell ref="A39:I39"/>
    <mergeCell ref="B41:C41"/>
    <mergeCell ref="F41:G41"/>
    <mergeCell ref="A46:I46"/>
    <mergeCell ref="A142:I142"/>
    <mergeCell ref="A143:I143"/>
    <mergeCell ref="B34:C34"/>
    <mergeCell ref="F34:G34"/>
    <mergeCell ref="A11:I11"/>
    <mergeCell ref="F13:I13"/>
    <mergeCell ref="A16:I16"/>
    <mergeCell ref="F18:I18"/>
    <mergeCell ref="F19:I19"/>
    <mergeCell ref="F20:I20"/>
    <mergeCell ref="F21:I21"/>
    <mergeCell ref="A23:I23"/>
    <mergeCell ref="A26:I26"/>
    <mergeCell ref="A28:I28"/>
    <mergeCell ref="A32:I32"/>
    <mergeCell ref="F8:I8"/>
    <mergeCell ref="A1:I1"/>
    <mergeCell ref="A3:I3"/>
    <mergeCell ref="F5:I5"/>
    <mergeCell ref="F6:I6"/>
    <mergeCell ref="F7:I7"/>
  </mergeCells>
  <hyperlinks>
    <hyperlink ref="F7" r:id="rId1" xr:uid="{88BF1023-A01C-4D8D-8E2B-91C480CE76F7}"/>
  </hyperlinks>
  <printOptions horizontalCentered="1"/>
  <pageMargins left="0.75" right="0.75" top="1" bottom="0.75" header="0.5" footer="0.5"/>
  <pageSetup paperSize="3" scale="28" orientation="landscape" r:id="rId2"/>
  <headerFooter alignWithMargins="0">
    <oddHeader>&amp;C&amp;"Arial,Bold"&amp;16KENTUCKY PUBLIC SERVICE COMMISSION</oddHead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43A3A-E0F7-476A-AC50-FB0D546B2CEE}">
  <sheetPr>
    <pageSetUpPr fitToPage="1"/>
  </sheetPr>
  <dimension ref="A1:U1588"/>
  <sheetViews>
    <sheetView workbookViewId="0">
      <selection activeCell="Z462" sqref="Z462"/>
    </sheetView>
  </sheetViews>
  <sheetFormatPr defaultColWidth="11.42578125" defaultRowHeight="15" x14ac:dyDescent="0.25"/>
  <cols>
    <col min="1" max="1" width="2.5703125" customWidth="1"/>
    <col min="2" max="2" width="13.7109375" customWidth="1"/>
    <col min="3" max="3" width="4.85546875" customWidth="1"/>
    <col min="4" max="4" width="2.42578125" customWidth="1"/>
    <col min="5" max="5" width="3" customWidth="1"/>
    <col min="6" max="6" width="4.42578125" customWidth="1"/>
    <col min="7" max="7" width="6" bestFit="1" customWidth="1"/>
    <col min="8" max="8" width="2.42578125" customWidth="1"/>
    <col min="9" max="9" width="2.85546875" customWidth="1"/>
    <col min="10" max="10" width="2.140625" customWidth="1"/>
    <col min="11" max="11" width="9.42578125" customWidth="1"/>
    <col min="12" max="12" width="6.7109375" customWidth="1"/>
    <col min="13" max="14" width="14.7109375" customWidth="1"/>
    <col min="15" max="15" width="11.42578125" customWidth="1"/>
    <col min="16" max="16" width="6.5703125" customWidth="1"/>
    <col min="17" max="17" width="5.5703125" customWidth="1"/>
    <col min="18" max="18" width="12.5703125" customWidth="1"/>
    <col min="19" max="19" width="9.140625" bestFit="1" customWidth="1"/>
    <col min="20" max="20" width="14.28515625" customWidth="1"/>
  </cols>
  <sheetData>
    <row r="1" spans="1:21" x14ac:dyDescent="0.25">
      <c r="A1" s="1"/>
      <c r="B1" s="1"/>
      <c r="C1" s="1"/>
      <c r="D1" s="1"/>
      <c r="E1" s="1"/>
      <c r="F1" s="1"/>
      <c r="G1" s="1"/>
      <c r="H1" s="1"/>
      <c r="I1" s="1"/>
      <c r="J1" s="1"/>
      <c r="K1" s="1"/>
      <c r="L1" s="68" t="s">
        <v>0</v>
      </c>
      <c r="M1" s="68"/>
      <c r="N1" s="68"/>
      <c r="O1" s="68"/>
      <c r="P1" s="68"/>
      <c r="Q1" s="1"/>
      <c r="R1" s="1"/>
      <c r="S1" s="1"/>
      <c r="T1" s="1"/>
    </row>
    <row r="2" spans="1:21" x14ac:dyDescent="0.25">
      <c r="A2" s="1"/>
      <c r="B2" s="1"/>
      <c r="C2" s="1"/>
      <c r="D2" s="1"/>
      <c r="E2" s="1"/>
      <c r="F2" s="1"/>
      <c r="G2" s="1"/>
      <c r="H2" s="1"/>
      <c r="I2" s="1"/>
      <c r="J2" s="1"/>
      <c r="K2" s="1"/>
      <c r="L2" s="68"/>
      <c r="M2" s="68"/>
      <c r="N2" s="68"/>
      <c r="O2" s="68"/>
      <c r="P2" s="68"/>
      <c r="Q2" s="1"/>
      <c r="R2" s="1"/>
      <c r="S2" s="60" t="s">
        <v>1</v>
      </c>
      <c r="T2" s="60"/>
    </row>
    <row r="3" spans="1:21" x14ac:dyDescent="0.25">
      <c r="A3" s="1"/>
      <c r="B3" s="1"/>
      <c r="C3" s="1"/>
      <c r="D3" s="1"/>
      <c r="E3" s="1"/>
      <c r="F3" s="1"/>
      <c r="G3" s="1"/>
      <c r="H3" s="1"/>
      <c r="I3" s="1"/>
      <c r="J3" s="1"/>
      <c r="K3" s="1"/>
      <c r="L3" s="1"/>
      <c r="M3" s="1"/>
      <c r="N3" s="1"/>
      <c r="O3" s="1"/>
      <c r="P3" s="1"/>
      <c r="Q3" s="1"/>
      <c r="R3" s="1"/>
      <c r="S3" s="1"/>
      <c r="T3" s="1"/>
    </row>
    <row r="4" spans="1:21" x14ac:dyDescent="0.25">
      <c r="A4" s="1"/>
      <c r="B4" s="1"/>
      <c r="C4" s="1"/>
      <c r="D4" s="1"/>
      <c r="E4" s="1"/>
      <c r="F4" s="1"/>
      <c r="G4" s="1"/>
      <c r="H4" s="1"/>
      <c r="I4" s="1"/>
      <c r="J4" s="1"/>
      <c r="K4" s="1"/>
      <c r="L4" s="1"/>
      <c r="M4" s="1"/>
      <c r="N4" s="1"/>
      <c r="O4" s="1"/>
      <c r="P4" s="1"/>
      <c r="Q4" s="1"/>
      <c r="R4" s="1"/>
      <c r="S4" s="1"/>
      <c r="T4" s="1"/>
    </row>
    <row r="5" spans="1:21" x14ac:dyDescent="0.25">
      <c r="A5" s="1"/>
      <c r="B5" s="2">
        <v>45441</v>
      </c>
      <c r="C5" s="69">
        <v>0.42972222222222223</v>
      </c>
      <c r="D5" s="69"/>
      <c r="E5" s="69"/>
      <c r="F5" s="1"/>
      <c r="G5" s="1"/>
      <c r="H5" s="1"/>
      <c r="I5" s="1"/>
      <c r="J5" s="1"/>
      <c r="K5" s="1"/>
      <c r="L5" s="70" t="s">
        <v>2</v>
      </c>
      <c r="M5" s="70"/>
      <c r="N5" s="70"/>
      <c r="O5" s="70"/>
      <c r="P5" s="70"/>
      <c r="Q5" s="1"/>
      <c r="R5" s="1"/>
      <c r="S5" s="1"/>
      <c r="T5" s="48"/>
    </row>
    <row r="6" spans="1:21" x14ac:dyDescent="0.25">
      <c r="A6" s="1"/>
      <c r="B6" s="1"/>
      <c r="C6" s="1"/>
      <c r="D6" s="1"/>
      <c r="E6" s="1"/>
      <c r="F6" s="1"/>
      <c r="G6" s="1"/>
      <c r="H6" s="1"/>
      <c r="I6" s="1"/>
      <c r="J6" s="1"/>
      <c r="K6" s="1"/>
      <c r="L6" s="70"/>
      <c r="M6" s="70"/>
      <c r="N6" s="70"/>
      <c r="O6" s="70"/>
      <c r="P6" s="70"/>
      <c r="Q6" s="1"/>
      <c r="R6" s="1"/>
      <c r="S6" s="1"/>
      <c r="T6" s="1"/>
    </row>
    <row r="7" spans="1:21" ht="18.75" x14ac:dyDescent="0.25">
      <c r="A7" s="1"/>
      <c r="B7" s="1"/>
      <c r="C7" s="1"/>
      <c r="D7" s="1"/>
      <c r="E7" s="1"/>
      <c r="F7" s="1"/>
      <c r="G7" s="1"/>
      <c r="H7" s="1"/>
      <c r="I7" s="1"/>
      <c r="J7" s="1"/>
      <c r="K7" s="1"/>
      <c r="L7" s="70" t="s">
        <v>576</v>
      </c>
      <c r="M7" s="70"/>
      <c r="N7" s="70"/>
      <c r="O7" s="70"/>
      <c r="P7" s="70"/>
      <c r="Q7" s="1"/>
      <c r="R7" s="1"/>
      <c r="S7" s="1"/>
      <c r="T7" s="1"/>
    </row>
    <row r="8" spans="1:21" x14ac:dyDescent="0.25">
      <c r="A8" s="1"/>
      <c r="B8" s="1"/>
      <c r="C8" s="1"/>
      <c r="D8" s="1"/>
      <c r="E8" s="1"/>
      <c r="F8" s="1"/>
      <c r="G8" s="1"/>
      <c r="H8" s="1"/>
      <c r="I8" s="1"/>
      <c r="J8" s="1"/>
      <c r="K8" s="1"/>
      <c r="L8" s="1"/>
      <c r="M8" s="1"/>
      <c r="N8" s="1"/>
      <c r="O8" s="1"/>
      <c r="P8" s="1"/>
      <c r="Q8" s="1"/>
      <c r="R8" s="1"/>
      <c r="S8" s="1"/>
      <c r="T8" s="1"/>
    </row>
    <row r="9" spans="1:21" x14ac:dyDescent="0.25">
      <c r="A9" s="1"/>
      <c r="B9" s="1"/>
      <c r="C9" s="1"/>
      <c r="D9" s="1"/>
      <c r="E9" s="1"/>
      <c r="F9" s="1"/>
      <c r="G9" s="1"/>
      <c r="H9" s="1"/>
      <c r="I9" s="1"/>
      <c r="J9" s="1"/>
      <c r="K9" s="1"/>
      <c r="L9" s="1"/>
      <c r="M9" s="1"/>
      <c r="N9" s="1"/>
      <c r="O9" s="1"/>
      <c r="P9" s="1"/>
      <c r="Q9" s="1"/>
      <c r="R9" s="1"/>
      <c r="S9" s="1"/>
      <c r="T9" s="1"/>
    </row>
    <row r="10" spans="1:21" x14ac:dyDescent="0.25">
      <c r="A10" s="1"/>
      <c r="B10" s="1"/>
      <c r="C10" s="1"/>
      <c r="D10" s="1"/>
      <c r="E10" s="1"/>
      <c r="F10" s="1"/>
      <c r="G10" s="1"/>
      <c r="H10" s="1"/>
      <c r="I10" s="1"/>
      <c r="J10" s="1"/>
      <c r="K10" s="1"/>
      <c r="L10" s="66" t="s">
        <v>5</v>
      </c>
      <c r="M10" s="66"/>
      <c r="N10" s="66"/>
      <c r="O10" s="3" t="s">
        <v>6</v>
      </c>
      <c r="P10" s="67" t="s">
        <v>7</v>
      </c>
      <c r="Q10" s="67"/>
      <c r="R10" s="3" t="s">
        <v>8</v>
      </c>
      <c r="S10" s="57" t="s">
        <v>583</v>
      </c>
      <c r="T10" s="57" t="s">
        <v>7</v>
      </c>
      <c r="U10" s="43"/>
    </row>
    <row r="11" spans="1:21" x14ac:dyDescent="0.25">
      <c r="A11" s="1"/>
      <c r="B11" s="5" t="s">
        <v>9</v>
      </c>
      <c r="C11" s="64" t="s">
        <v>10</v>
      </c>
      <c r="D11" s="64"/>
      <c r="E11" s="64"/>
      <c r="F11" s="64"/>
      <c r="G11" s="64"/>
      <c r="H11" s="1"/>
      <c r="I11" s="1"/>
      <c r="J11" s="1"/>
      <c r="K11" s="1"/>
      <c r="L11" s="4" t="s">
        <v>33</v>
      </c>
      <c r="M11" s="64" t="s">
        <v>34</v>
      </c>
      <c r="N11" s="64"/>
      <c r="O11" s="6">
        <v>2</v>
      </c>
      <c r="P11" s="65">
        <v>66.67</v>
      </c>
      <c r="Q11" s="65"/>
      <c r="R11" s="6">
        <v>2</v>
      </c>
      <c r="S11" s="61">
        <v>210.6</v>
      </c>
      <c r="T11" s="58">
        <v>67.760000000000005</v>
      </c>
    </row>
    <row r="12" spans="1:21" x14ac:dyDescent="0.25">
      <c r="A12" s="1"/>
      <c r="B12" s="63" t="s">
        <v>13</v>
      </c>
      <c r="C12" s="64" t="s">
        <v>14</v>
      </c>
      <c r="D12" s="64"/>
      <c r="E12" s="64"/>
      <c r="F12" s="64"/>
      <c r="G12" s="1"/>
      <c r="H12" s="1"/>
      <c r="I12" s="1"/>
      <c r="J12" s="1"/>
      <c r="K12" s="1"/>
      <c r="L12" s="4" t="s">
        <v>11</v>
      </c>
      <c r="M12" s="64" t="s">
        <v>12</v>
      </c>
      <c r="N12" s="64"/>
      <c r="O12" s="6">
        <v>1</v>
      </c>
      <c r="P12" s="65">
        <v>33.33</v>
      </c>
      <c r="Q12" s="65"/>
      <c r="R12" s="6">
        <v>1</v>
      </c>
      <c r="S12" s="59">
        <v>100.19999999999999</v>
      </c>
      <c r="T12" s="58">
        <v>32.24</v>
      </c>
    </row>
    <row r="13" spans="1:21" x14ac:dyDescent="0.25">
      <c r="A13" s="1"/>
      <c r="B13" s="63"/>
      <c r="C13" s="64"/>
      <c r="D13" s="64"/>
      <c r="E13" s="64"/>
      <c r="F13" s="64"/>
      <c r="G13" s="1"/>
      <c r="H13" s="1"/>
      <c r="I13" s="1"/>
      <c r="J13" s="1"/>
      <c r="K13" s="1"/>
      <c r="L13" s="1"/>
      <c r="M13" s="1"/>
      <c r="N13" s="1"/>
      <c r="O13" s="1"/>
      <c r="P13" s="1"/>
      <c r="Q13" s="1"/>
      <c r="R13" s="1"/>
      <c r="S13" s="1"/>
      <c r="T13" s="1"/>
    </row>
    <row r="14" spans="1:21" x14ac:dyDescent="0.25">
      <c r="A14" s="1"/>
      <c r="B14" s="5" t="s">
        <v>19</v>
      </c>
      <c r="C14" s="64" t="s">
        <v>20</v>
      </c>
      <c r="D14" s="64"/>
      <c r="E14" s="64"/>
      <c r="F14" s="64"/>
      <c r="G14" s="1"/>
      <c r="H14" s="1"/>
      <c r="I14" s="1"/>
      <c r="J14" s="1"/>
      <c r="K14" s="1"/>
      <c r="L14" s="1"/>
      <c r="M14" s="1"/>
      <c r="N14" s="1"/>
      <c r="O14" s="1"/>
      <c r="P14" s="1"/>
      <c r="Q14" s="1"/>
      <c r="R14" s="1"/>
      <c r="S14" s="1"/>
      <c r="T14" s="1"/>
    </row>
    <row r="15" spans="1:21" x14ac:dyDescent="0.25">
      <c r="A15" s="1"/>
      <c r="B15" s="5" t="s">
        <v>23</v>
      </c>
      <c r="C15" s="64" t="s">
        <v>24</v>
      </c>
      <c r="D15" s="64"/>
      <c r="E15" s="64"/>
      <c r="F15" s="64"/>
      <c r="G15" s="1"/>
      <c r="H15" s="1"/>
      <c r="I15" s="1"/>
      <c r="J15" s="1"/>
      <c r="K15" s="1"/>
      <c r="L15" s="1"/>
      <c r="M15" s="1"/>
      <c r="N15" s="1"/>
      <c r="O15" s="1"/>
      <c r="P15" s="1"/>
      <c r="Q15" s="1"/>
      <c r="R15" s="1"/>
      <c r="S15" s="1"/>
      <c r="T15" s="1"/>
    </row>
    <row r="16" spans="1:21" x14ac:dyDescent="0.25">
      <c r="A16" s="1"/>
      <c r="B16" s="5" t="s">
        <v>25</v>
      </c>
      <c r="C16" s="73">
        <v>85</v>
      </c>
      <c r="D16" s="73"/>
      <c r="E16" s="73"/>
      <c r="F16" s="1"/>
      <c r="G16" s="1"/>
      <c r="H16" s="1"/>
      <c r="I16" s="1"/>
      <c r="J16" s="1"/>
      <c r="K16" s="1"/>
      <c r="L16" s="1"/>
      <c r="M16" s="1"/>
      <c r="N16" s="1"/>
      <c r="O16" s="1"/>
      <c r="P16" s="1"/>
      <c r="Q16" s="1"/>
      <c r="R16" s="1"/>
      <c r="S16" s="1"/>
      <c r="T16" s="1"/>
    </row>
    <row r="17" spans="1:20" x14ac:dyDescent="0.25">
      <c r="A17" s="1"/>
      <c r="B17" s="63" t="s">
        <v>26</v>
      </c>
      <c r="C17" s="63"/>
      <c r="D17" s="63"/>
      <c r="E17" s="63"/>
      <c r="F17" s="72">
        <v>94.516599999999997</v>
      </c>
      <c r="G17" s="72"/>
      <c r="H17" s="72"/>
      <c r="I17" s="72"/>
      <c r="J17" s="72"/>
      <c r="K17" s="1"/>
      <c r="L17" s="1"/>
      <c r="M17" s="1"/>
      <c r="N17" s="1"/>
      <c r="O17" s="1"/>
      <c r="P17" s="1"/>
      <c r="Q17" s="1"/>
      <c r="R17" s="1"/>
      <c r="S17" s="1"/>
      <c r="T17" s="1"/>
    </row>
    <row r="18" spans="1:20" x14ac:dyDescent="0.25">
      <c r="A18" s="1"/>
      <c r="B18" s="63" t="s">
        <v>27</v>
      </c>
      <c r="C18" s="63"/>
      <c r="D18" s="72">
        <v>2.4676</v>
      </c>
      <c r="E18" s="72"/>
      <c r="F18" s="72"/>
      <c r="G18" s="72"/>
      <c r="H18" s="72"/>
      <c r="I18" s="1"/>
      <c r="J18" s="1"/>
      <c r="K18" s="1"/>
      <c r="L18" s="1"/>
      <c r="M18" s="1"/>
      <c r="N18" s="1"/>
      <c r="O18" s="1"/>
      <c r="P18" s="1"/>
      <c r="Q18" s="1"/>
      <c r="R18" s="1"/>
      <c r="S18" s="1"/>
      <c r="T18" s="1"/>
    </row>
    <row r="19" spans="1:20" x14ac:dyDescent="0.25">
      <c r="A19" s="1"/>
      <c r="B19" s="63" t="s">
        <v>28</v>
      </c>
      <c r="C19" s="63"/>
      <c r="D19" s="63"/>
      <c r="E19" s="63"/>
      <c r="F19" s="72">
        <v>0.34989999999999999</v>
      </c>
      <c r="G19" s="72"/>
      <c r="H19" s="72"/>
      <c r="I19" s="72"/>
      <c r="J19" s="1"/>
      <c r="K19" s="1"/>
      <c r="L19" s="1"/>
      <c r="M19" s="1"/>
      <c r="N19" s="1"/>
      <c r="O19" s="1"/>
      <c r="P19" s="1"/>
      <c r="Q19" s="1"/>
      <c r="R19" s="1"/>
      <c r="S19" s="1"/>
      <c r="T19" s="1"/>
    </row>
    <row r="20" spans="1:20" x14ac:dyDescent="0.25">
      <c r="A20" s="1"/>
      <c r="B20" s="63" t="s">
        <v>29</v>
      </c>
      <c r="C20" s="63"/>
      <c r="D20" s="72">
        <v>2.35E-2</v>
      </c>
      <c r="E20" s="72"/>
      <c r="F20" s="72"/>
      <c r="G20" s="72"/>
      <c r="H20" s="1"/>
      <c r="I20" s="1"/>
      <c r="J20" s="1"/>
      <c r="K20" s="1"/>
      <c r="L20" s="1"/>
      <c r="M20" s="1"/>
      <c r="N20" s="1"/>
      <c r="O20" s="1"/>
      <c r="P20" s="1"/>
      <c r="Q20" s="1"/>
      <c r="R20" s="1"/>
      <c r="S20" s="1"/>
      <c r="T20" s="1"/>
    </row>
    <row r="21" spans="1:20" x14ac:dyDescent="0.25">
      <c r="A21" s="1"/>
      <c r="B21" s="63" t="s">
        <v>30</v>
      </c>
      <c r="C21" s="63"/>
      <c r="D21" s="1"/>
      <c r="E21" s="1"/>
      <c r="F21" s="1"/>
      <c r="G21" s="1">
        <v>11.8</v>
      </c>
      <c r="H21" s="1"/>
      <c r="I21" s="1"/>
      <c r="J21" s="1"/>
      <c r="K21" s="1"/>
      <c r="L21" s="1"/>
      <c r="M21" s="1"/>
      <c r="N21" s="1"/>
      <c r="O21" s="1"/>
      <c r="P21" s="1"/>
      <c r="Q21" s="1"/>
      <c r="R21" s="1"/>
      <c r="S21" s="1"/>
      <c r="T21" s="1"/>
    </row>
    <row r="22" spans="1:20" x14ac:dyDescent="0.25">
      <c r="A22" s="1"/>
      <c r="B22" s="63" t="s">
        <v>31</v>
      </c>
      <c r="C22" s="63"/>
      <c r="D22" s="63"/>
      <c r="E22" s="1"/>
      <c r="F22" s="1"/>
      <c r="G22" s="1">
        <v>2019</v>
      </c>
      <c r="H22" s="1"/>
      <c r="I22" s="1"/>
      <c r="J22" s="1"/>
      <c r="K22" s="1"/>
      <c r="L22" s="1"/>
      <c r="M22" s="1"/>
      <c r="N22" s="1"/>
      <c r="O22" s="1"/>
      <c r="P22" s="1"/>
      <c r="Q22" s="1"/>
      <c r="R22" s="1"/>
      <c r="S22" s="1"/>
      <c r="T22" s="1"/>
    </row>
    <row r="23" spans="1:20" x14ac:dyDescent="0.25">
      <c r="A23" s="1"/>
      <c r="B23" s="63" t="s">
        <v>32</v>
      </c>
      <c r="C23" s="63"/>
      <c r="D23" s="1"/>
      <c r="E23" s="1"/>
      <c r="F23" s="1"/>
      <c r="G23" s="1"/>
      <c r="H23" s="1"/>
      <c r="I23" s="1"/>
      <c r="J23" s="1"/>
      <c r="K23" s="1"/>
      <c r="L23" s="1"/>
      <c r="M23" s="1"/>
      <c r="N23" s="1"/>
      <c r="O23" s="1"/>
      <c r="P23" s="1"/>
      <c r="Q23" s="1"/>
      <c r="R23" s="1"/>
      <c r="S23" s="1"/>
      <c r="T23" s="1"/>
    </row>
    <row r="24" spans="1:20" x14ac:dyDescent="0.25">
      <c r="A24" s="1"/>
      <c r="B24" s="1"/>
      <c r="C24" s="1"/>
      <c r="D24" s="1"/>
      <c r="E24" s="1"/>
      <c r="F24" s="1"/>
      <c r="G24" s="1"/>
      <c r="H24" s="1"/>
      <c r="I24" s="1"/>
      <c r="J24" s="1"/>
      <c r="K24" s="1"/>
      <c r="L24" s="1"/>
      <c r="M24" s="1"/>
      <c r="N24" s="1"/>
      <c r="O24" s="1"/>
      <c r="P24" s="1"/>
      <c r="Q24" s="1"/>
      <c r="R24" s="1"/>
      <c r="S24" s="1"/>
      <c r="T24" s="1"/>
    </row>
    <row r="25" spans="1:20" x14ac:dyDescent="0.25">
      <c r="A25" s="1"/>
      <c r="B25" s="1"/>
      <c r="C25" s="1"/>
      <c r="D25" s="1"/>
      <c r="E25" s="1"/>
      <c r="F25" s="1"/>
      <c r="G25" s="1"/>
      <c r="H25" s="1"/>
      <c r="I25" s="1"/>
      <c r="J25" s="1"/>
      <c r="K25" s="1"/>
      <c r="L25" s="1"/>
      <c r="M25" s="1"/>
      <c r="N25" s="1"/>
      <c r="O25" s="1"/>
      <c r="P25" s="1"/>
      <c r="Q25" s="1"/>
      <c r="R25" s="1"/>
      <c r="S25" s="1"/>
      <c r="T25" s="1"/>
    </row>
    <row r="26" spans="1:20" x14ac:dyDescent="0.25">
      <c r="A26" s="1"/>
      <c r="B26" s="1"/>
      <c r="C26" s="1"/>
      <c r="D26" s="1"/>
      <c r="E26" s="1"/>
      <c r="F26" s="1"/>
      <c r="G26" s="1"/>
      <c r="H26" s="1"/>
      <c r="I26" s="1"/>
      <c r="J26" s="1"/>
      <c r="K26" s="1"/>
      <c r="L26" s="66" t="s">
        <v>5</v>
      </c>
      <c r="M26" s="66"/>
      <c r="N26" s="66"/>
      <c r="O26" s="3" t="s">
        <v>6</v>
      </c>
      <c r="P26" s="67" t="s">
        <v>7</v>
      </c>
      <c r="Q26" s="67"/>
      <c r="R26" s="3" t="s">
        <v>8</v>
      </c>
      <c r="S26" s="57" t="s">
        <v>583</v>
      </c>
      <c r="T26" s="57" t="s">
        <v>7</v>
      </c>
    </row>
    <row r="27" spans="1:20" x14ac:dyDescent="0.25">
      <c r="A27" s="1"/>
      <c r="B27" s="5" t="s">
        <v>9</v>
      </c>
      <c r="C27" s="64" t="s">
        <v>10</v>
      </c>
      <c r="D27" s="64"/>
      <c r="E27" s="64"/>
      <c r="F27" s="64"/>
      <c r="G27" s="64"/>
      <c r="H27" s="1"/>
      <c r="I27" s="1"/>
      <c r="J27" s="1"/>
      <c r="K27" s="1"/>
      <c r="L27" s="4" t="s">
        <v>33</v>
      </c>
      <c r="M27" s="64" t="s">
        <v>34</v>
      </c>
      <c r="N27" s="64"/>
      <c r="O27" s="6">
        <v>7</v>
      </c>
      <c r="P27" s="65">
        <v>50</v>
      </c>
      <c r="Q27" s="65"/>
      <c r="R27" s="6">
        <v>12</v>
      </c>
      <c r="S27" s="61">
        <v>1386</v>
      </c>
      <c r="T27" s="58">
        <v>6.69</v>
      </c>
    </row>
    <row r="28" spans="1:20" x14ac:dyDescent="0.25">
      <c r="A28" s="1"/>
      <c r="B28" s="63" t="s">
        <v>13</v>
      </c>
      <c r="C28" s="64" t="s">
        <v>35</v>
      </c>
      <c r="D28" s="64"/>
      <c r="E28" s="64"/>
      <c r="F28" s="64"/>
      <c r="G28" s="1"/>
      <c r="H28" s="1"/>
      <c r="I28" s="1"/>
      <c r="J28" s="1"/>
      <c r="K28" s="1"/>
      <c r="L28" s="4" t="s">
        <v>11</v>
      </c>
      <c r="M28" s="64" t="s">
        <v>12</v>
      </c>
      <c r="N28" s="64"/>
      <c r="O28" s="6">
        <v>1</v>
      </c>
      <c r="P28" s="65">
        <v>7.14</v>
      </c>
      <c r="Q28" s="65"/>
      <c r="R28" s="6">
        <v>2</v>
      </c>
      <c r="S28" s="59">
        <v>279.60000000000002</v>
      </c>
      <c r="T28" s="58">
        <v>1.35</v>
      </c>
    </row>
    <row r="29" spans="1:20" x14ac:dyDescent="0.25">
      <c r="A29" s="1"/>
      <c r="B29" s="63"/>
      <c r="C29" s="64"/>
      <c r="D29" s="64"/>
      <c r="E29" s="64"/>
      <c r="F29" s="64"/>
      <c r="G29" s="1"/>
      <c r="H29" s="1"/>
      <c r="I29" s="1"/>
      <c r="J29" s="1"/>
      <c r="K29" s="1"/>
      <c r="L29" s="64" t="s">
        <v>39</v>
      </c>
      <c r="M29" s="64" t="s">
        <v>40</v>
      </c>
      <c r="N29" s="64"/>
      <c r="O29" s="71">
        <v>2</v>
      </c>
      <c r="P29" s="65">
        <v>14.29</v>
      </c>
      <c r="Q29" s="65"/>
      <c r="R29" s="71">
        <v>38</v>
      </c>
      <c r="S29" s="59">
        <v>17485.2</v>
      </c>
      <c r="T29" s="58">
        <v>84.44</v>
      </c>
    </row>
    <row r="30" spans="1:20" x14ac:dyDescent="0.25">
      <c r="A30" s="1"/>
      <c r="B30" s="63" t="s">
        <v>19</v>
      </c>
      <c r="C30" s="64" t="s">
        <v>38</v>
      </c>
      <c r="D30" s="64"/>
      <c r="E30" s="64"/>
      <c r="F30" s="64"/>
      <c r="G30" s="1"/>
      <c r="H30" s="1"/>
      <c r="I30" s="1"/>
      <c r="J30" s="1"/>
      <c r="K30" s="1"/>
      <c r="L30" s="64"/>
      <c r="M30" s="64"/>
      <c r="N30" s="64"/>
      <c r="O30" s="71"/>
      <c r="P30" s="65"/>
      <c r="Q30" s="65"/>
      <c r="R30" s="71"/>
      <c r="S30" s="59"/>
      <c r="T30" s="58"/>
    </row>
    <row r="31" spans="1:20" x14ac:dyDescent="0.25">
      <c r="A31" s="1"/>
      <c r="B31" s="63"/>
      <c r="C31" s="64"/>
      <c r="D31" s="64"/>
      <c r="E31" s="64"/>
      <c r="F31" s="64"/>
      <c r="G31" s="1"/>
      <c r="H31" s="1"/>
      <c r="I31" s="1"/>
      <c r="J31" s="1"/>
      <c r="K31" s="1"/>
      <c r="L31" s="4" t="s">
        <v>15</v>
      </c>
      <c r="M31" s="64" t="s">
        <v>16</v>
      </c>
      <c r="N31" s="64"/>
      <c r="O31" s="6">
        <v>1</v>
      </c>
      <c r="P31" s="65">
        <v>7.14</v>
      </c>
      <c r="Q31" s="65"/>
      <c r="R31" s="6">
        <v>1</v>
      </c>
      <c r="S31" s="59">
        <v>53.4</v>
      </c>
      <c r="T31" s="58">
        <v>0.26</v>
      </c>
    </row>
    <row r="32" spans="1:20" x14ac:dyDescent="0.25">
      <c r="A32" s="1"/>
      <c r="B32" s="5" t="s">
        <v>23</v>
      </c>
      <c r="C32" s="64" t="s">
        <v>41</v>
      </c>
      <c r="D32" s="64"/>
      <c r="E32" s="64"/>
      <c r="F32" s="64"/>
      <c r="G32" s="1"/>
      <c r="H32" s="1"/>
      <c r="I32" s="1"/>
      <c r="J32" s="1"/>
      <c r="K32" s="1"/>
      <c r="L32" s="4" t="s">
        <v>54</v>
      </c>
      <c r="M32" s="64" t="s">
        <v>55</v>
      </c>
      <c r="N32" s="64"/>
      <c r="O32" s="6">
        <v>1</v>
      </c>
      <c r="P32" s="65">
        <v>7.14</v>
      </c>
      <c r="Q32" s="65"/>
      <c r="R32" s="6">
        <v>1</v>
      </c>
      <c r="S32" s="59">
        <v>50.4</v>
      </c>
      <c r="T32" s="58">
        <v>0.24</v>
      </c>
    </row>
    <row r="33" spans="1:20" x14ac:dyDescent="0.25">
      <c r="A33" s="1"/>
      <c r="B33" s="5" t="s">
        <v>25</v>
      </c>
      <c r="C33" s="73">
        <v>325</v>
      </c>
      <c r="D33" s="73"/>
      <c r="E33" s="73"/>
      <c r="F33" s="1"/>
      <c r="G33" s="1"/>
      <c r="H33" s="1"/>
      <c r="I33" s="1"/>
      <c r="J33" s="1"/>
      <c r="K33" s="1"/>
      <c r="L33" s="4" t="s">
        <v>44</v>
      </c>
      <c r="M33" s="64" t="s">
        <v>45</v>
      </c>
      <c r="N33" s="64"/>
      <c r="O33" s="6">
        <v>1</v>
      </c>
      <c r="P33" s="65">
        <v>7.14</v>
      </c>
      <c r="Q33" s="65"/>
      <c r="R33" s="6">
        <v>1</v>
      </c>
      <c r="S33" s="59">
        <v>99</v>
      </c>
      <c r="T33" s="58">
        <v>0.48</v>
      </c>
    </row>
    <row r="34" spans="1:20" x14ac:dyDescent="0.25">
      <c r="A34" s="1"/>
      <c r="B34" s="63" t="s">
        <v>26</v>
      </c>
      <c r="C34" s="63"/>
      <c r="D34" s="63"/>
      <c r="E34" s="63"/>
      <c r="F34" s="72">
        <v>129.9194</v>
      </c>
      <c r="G34" s="72"/>
      <c r="H34" s="72"/>
      <c r="I34" s="72"/>
      <c r="J34" s="72"/>
      <c r="K34" s="1"/>
      <c r="L34" s="4" t="s">
        <v>21</v>
      </c>
      <c r="M34" s="64" t="s">
        <v>22</v>
      </c>
      <c r="N34" s="64"/>
      <c r="O34" s="6">
        <v>1</v>
      </c>
      <c r="P34" s="65">
        <v>7.14</v>
      </c>
      <c r="Q34" s="65"/>
      <c r="R34" s="6">
        <v>17</v>
      </c>
      <c r="S34" s="59">
        <v>1353</v>
      </c>
      <c r="T34" s="58">
        <v>6.53</v>
      </c>
    </row>
    <row r="35" spans="1:20" x14ac:dyDescent="0.25">
      <c r="A35" s="1"/>
      <c r="B35" s="63" t="s">
        <v>27</v>
      </c>
      <c r="C35" s="63"/>
      <c r="D35" s="72">
        <v>53.864100000000001</v>
      </c>
      <c r="E35" s="72"/>
      <c r="F35" s="72"/>
      <c r="G35" s="72"/>
      <c r="H35" s="72"/>
      <c r="I35" s="1"/>
      <c r="J35" s="1"/>
      <c r="K35" s="1"/>
      <c r="L35" s="1"/>
      <c r="M35" s="1"/>
      <c r="N35" s="1"/>
      <c r="O35" s="1"/>
      <c r="P35" s="1"/>
      <c r="Q35" s="1"/>
      <c r="R35" s="1"/>
      <c r="S35" s="1"/>
      <c r="T35" s="1"/>
    </row>
    <row r="36" spans="1:20" x14ac:dyDescent="0.25">
      <c r="A36" s="1"/>
      <c r="B36" s="63" t="s">
        <v>28</v>
      </c>
      <c r="C36" s="63"/>
      <c r="D36" s="63"/>
      <c r="E36" s="63"/>
      <c r="F36" s="72">
        <v>0.5958</v>
      </c>
      <c r="G36" s="72"/>
      <c r="H36" s="72"/>
      <c r="I36" s="72"/>
      <c r="J36" s="1"/>
      <c r="K36" s="1"/>
      <c r="L36" s="1"/>
      <c r="M36" s="1"/>
      <c r="N36" s="1"/>
      <c r="O36" s="1"/>
      <c r="P36" s="1"/>
      <c r="Q36" s="1"/>
      <c r="R36" s="1"/>
      <c r="S36" s="1"/>
      <c r="T36" s="1"/>
    </row>
    <row r="37" spans="1:20" x14ac:dyDescent="0.25">
      <c r="A37" s="1"/>
      <c r="B37" s="63" t="s">
        <v>29</v>
      </c>
      <c r="C37" s="63"/>
      <c r="D37" s="72">
        <v>0.1171</v>
      </c>
      <c r="E37" s="72"/>
      <c r="F37" s="72"/>
      <c r="G37" s="72"/>
      <c r="H37" s="1"/>
      <c r="I37" s="1"/>
      <c r="J37" s="1"/>
      <c r="K37" s="1"/>
      <c r="L37" s="1"/>
      <c r="M37" s="1"/>
      <c r="N37" s="1"/>
      <c r="O37" s="1"/>
      <c r="P37" s="1"/>
      <c r="Q37" s="1"/>
      <c r="R37" s="1"/>
      <c r="S37" s="1"/>
      <c r="T37" s="1"/>
    </row>
    <row r="38" spans="1:20" x14ac:dyDescent="0.25">
      <c r="A38" s="1"/>
      <c r="B38" s="63" t="s">
        <v>30</v>
      </c>
      <c r="C38" s="63"/>
      <c r="D38" s="1"/>
      <c r="E38" s="1"/>
      <c r="F38" s="1"/>
      <c r="G38" s="1">
        <v>52.9</v>
      </c>
      <c r="H38" s="1"/>
      <c r="I38" s="1"/>
      <c r="J38" s="1"/>
      <c r="K38" s="1"/>
      <c r="L38" s="1"/>
      <c r="M38" s="1"/>
      <c r="N38" s="1"/>
      <c r="O38" s="1"/>
      <c r="P38" s="1"/>
      <c r="Q38" s="1"/>
      <c r="R38" s="1"/>
      <c r="S38" s="1"/>
      <c r="T38" s="1"/>
    </row>
    <row r="39" spans="1:20" x14ac:dyDescent="0.25">
      <c r="A39" s="1"/>
      <c r="B39" s="63" t="s">
        <v>31</v>
      </c>
      <c r="C39" s="63"/>
      <c r="D39" s="63"/>
      <c r="E39" s="1"/>
      <c r="F39" s="1"/>
      <c r="G39" s="1">
        <v>2019</v>
      </c>
      <c r="H39" s="1"/>
      <c r="I39" s="1"/>
      <c r="J39" s="1"/>
      <c r="K39" s="1"/>
      <c r="L39" s="1"/>
      <c r="M39" s="1"/>
      <c r="N39" s="1"/>
      <c r="O39" s="1"/>
      <c r="P39" s="1"/>
      <c r="Q39" s="1"/>
      <c r="R39" s="1"/>
      <c r="S39" s="1"/>
      <c r="T39" s="1"/>
    </row>
    <row r="40" spans="1:20" x14ac:dyDescent="0.25">
      <c r="A40" s="1"/>
      <c r="B40" s="63" t="s">
        <v>32</v>
      </c>
      <c r="C40" s="63"/>
      <c r="D40" s="1"/>
      <c r="E40" s="1"/>
      <c r="F40" s="1"/>
      <c r="G40" s="1"/>
      <c r="H40" s="1"/>
      <c r="I40" s="1"/>
      <c r="J40" s="1"/>
      <c r="K40" s="1"/>
      <c r="L40" s="1"/>
      <c r="M40" s="1"/>
      <c r="N40" s="1"/>
      <c r="O40" s="1"/>
      <c r="P40" s="1"/>
      <c r="Q40" s="1"/>
      <c r="R40" s="1"/>
      <c r="S40" s="1"/>
      <c r="T40" s="1"/>
    </row>
    <row r="41" spans="1:20" x14ac:dyDescent="0.25">
      <c r="A41" s="1"/>
      <c r="B41" s="1"/>
      <c r="C41" s="1"/>
      <c r="D41" s="1"/>
      <c r="E41" s="1"/>
      <c r="F41" s="1"/>
      <c r="G41" s="1"/>
      <c r="H41" s="1"/>
      <c r="I41" s="1"/>
      <c r="J41" s="1"/>
      <c r="K41" s="1"/>
      <c r="L41" s="1"/>
      <c r="M41" s="1"/>
      <c r="N41" s="1"/>
      <c r="O41" s="1"/>
      <c r="P41" s="1"/>
      <c r="Q41" s="1"/>
      <c r="R41" s="1"/>
      <c r="S41" s="1"/>
      <c r="T41" s="1"/>
    </row>
    <row r="42" spans="1:20" x14ac:dyDescent="0.25">
      <c r="A42" s="1"/>
      <c r="B42" s="1"/>
      <c r="C42" s="1"/>
      <c r="D42" s="1"/>
      <c r="E42" s="1"/>
      <c r="F42" s="1"/>
      <c r="G42" s="1"/>
      <c r="H42" s="1"/>
      <c r="I42" s="1"/>
      <c r="J42" s="1"/>
      <c r="K42" s="1"/>
      <c r="L42" s="1"/>
      <c r="M42" s="1"/>
      <c r="N42" s="1"/>
      <c r="O42" s="1"/>
      <c r="P42" s="1"/>
      <c r="Q42" s="1"/>
      <c r="R42" s="1"/>
      <c r="S42" s="1"/>
      <c r="T42" s="1"/>
    </row>
    <row r="43" spans="1:20" x14ac:dyDescent="0.25">
      <c r="A43" s="1"/>
      <c r="B43" s="1"/>
      <c r="C43" s="1"/>
      <c r="D43" s="1"/>
      <c r="E43" s="1"/>
      <c r="F43" s="1"/>
      <c r="G43" s="1"/>
      <c r="H43" s="1"/>
      <c r="I43" s="1"/>
      <c r="J43" s="1"/>
      <c r="K43" s="1"/>
      <c r="L43" s="66" t="s">
        <v>5</v>
      </c>
      <c r="M43" s="66"/>
      <c r="N43" s="66"/>
      <c r="O43" s="3" t="s">
        <v>6</v>
      </c>
      <c r="P43" s="67" t="s">
        <v>7</v>
      </c>
      <c r="Q43" s="67"/>
      <c r="R43" s="3" t="s">
        <v>8</v>
      </c>
      <c r="S43" s="57" t="s">
        <v>583</v>
      </c>
      <c r="T43" s="57" t="s">
        <v>7</v>
      </c>
    </row>
    <row r="44" spans="1:20" x14ac:dyDescent="0.25">
      <c r="A44" s="1"/>
      <c r="B44" s="5" t="s">
        <v>9</v>
      </c>
      <c r="C44" s="64" t="s">
        <v>10</v>
      </c>
      <c r="D44" s="64"/>
      <c r="E44" s="64"/>
      <c r="F44" s="64"/>
      <c r="G44" s="64"/>
      <c r="H44" s="1"/>
      <c r="I44" s="1"/>
      <c r="J44" s="1"/>
      <c r="K44" s="1"/>
      <c r="L44" s="4" t="s">
        <v>11</v>
      </c>
      <c r="M44" s="64" t="s">
        <v>12</v>
      </c>
      <c r="N44" s="64"/>
      <c r="O44" s="6">
        <v>3</v>
      </c>
      <c r="P44" s="65">
        <v>21.43</v>
      </c>
      <c r="Q44" s="65"/>
      <c r="R44" s="6">
        <v>6</v>
      </c>
      <c r="S44" s="61">
        <v>645</v>
      </c>
      <c r="T44" s="58">
        <v>1.1499999999999999</v>
      </c>
    </row>
    <row r="45" spans="1:20" x14ac:dyDescent="0.25">
      <c r="A45" s="1"/>
      <c r="B45" s="63" t="s">
        <v>13</v>
      </c>
      <c r="C45" s="64" t="s">
        <v>46</v>
      </c>
      <c r="D45" s="64"/>
      <c r="E45" s="64"/>
      <c r="F45" s="64"/>
      <c r="G45" s="1"/>
      <c r="H45" s="1"/>
      <c r="I45" s="1"/>
      <c r="J45" s="1"/>
      <c r="K45" s="1"/>
      <c r="L45" s="4" t="s">
        <v>39</v>
      </c>
      <c r="M45" s="64" t="s">
        <v>40</v>
      </c>
      <c r="N45" s="64"/>
      <c r="O45" s="6">
        <v>4</v>
      </c>
      <c r="P45" s="65">
        <v>28.57</v>
      </c>
      <c r="Q45" s="65"/>
      <c r="R45" s="6">
        <v>386</v>
      </c>
      <c r="S45" s="59">
        <v>27830.399999999998</v>
      </c>
      <c r="T45" s="58">
        <v>49.43</v>
      </c>
    </row>
    <row r="46" spans="1:20" x14ac:dyDescent="0.25">
      <c r="A46" s="1"/>
      <c r="B46" s="63"/>
      <c r="C46" s="64"/>
      <c r="D46" s="64"/>
      <c r="E46" s="64"/>
      <c r="F46" s="64"/>
      <c r="G46" s="1"/>
      <c r="H46" s="1"/>
      <c r="I46" s="1"/>
      <c r="J46" s="1"/>
      <c r="K46" s="1"/>
      <c r="L46" s="64" t="s">
        <v>15</v>
      </c>
      <c r="M46" s="64" t="s">
        <v>16</v>
      </c>
      <c r="N46" s="64"/>
      <c r="O46" s="71">
        <v>4</v>
      </c>
      <c r="P46" s="65">
        <v>28.57</v>
      </c>
      <c r="Q46" s="65"/>
      <c r="R46" s="71">
        <v>51</v>
      </c>
      <c r="S46" s="59">
        <v>7125</v>
      </c>
      <c r="T46" s="58">
        <v>12.65</v>
      </c>
    </row>
    <row r="47" spans="1:20" x14ac:dyDescent="0.25">
      <c r="A47" s="1"/>
      <c r="B47" s="63" t="s">
        <v>19</v>
      </c>
      <c r="C47" s="64" t="s">
        <v>47</v>
      </c>
      <c r="D47" s="64"/>
      <c r="E47" s="64"/>
      <c r="F47" s="64"/>
      <c r="G47" s="1"/>
      <c r="H47" s="1"/>
      <c r="I47" s="1"/>
      <c r="J47" s="1"/>
      <c r="K47" s="1"/>
      <c r="L47" s="64"/>
      <c r="M47" s="64"/>
      <c r="N47" s="64"/>
      <c r="O47" s="71"/>
      <c r="P47" s="65"/>
      <c r="Q47" s="65"/>
      <c r="R47" s="71"/>
      <c r="S47" s="59"/>
      <c r="T47" s="58"/>
    </row>
    <row r="48" spans="1:20" x14ac:dyDescent="0.25">
      <c r="A48" s="1"/>
      <c r="B48" s="63"/>
      <c r="C48" s="64"/>
      <c r="D48" s="64"/>
      <c r="E48" s="64"/>
      <c r="F48" s="64"/>
      <c r="G48" s="1"/>
      <c r="H48" s="1"/>
      <c r="I48" s="1"/>
      <c r="J48" s="1"/>
      <c r="K48" s="1"/>
      <c r="L48" s="4" t="s">
        <v>49</v>
      </c>
      <c r="M48" s="64" t="s">
        <v>50</v>
      </c>
      <c r="N48" s="64"/>
      <c r="O48" s="6">
        <v>1</v>
      </c>
      <c r="P48" s="65">
        <v>7.14</v>
      </c>
      <c r="Q48" s="65"/>
      <c r="R48" s="6">
        <v>2</v>
      </c>
      <c r="S48" s="59">
        <v>693.6</v>
      </c>
      <c r="T48" s="58">
        <v>1.23</v>
      </c>
    </row>
    <row r="49" spans="1:20" x14ac:dyDescent="0.25">
      <c r="A49" s="1"/>
      <c r="B49" s="5" t="s">
        <v>23</v>
      </c>
      <c r="C49" s="64" t="s">
        <v>48</v>
      </c>
      <c r="D49" s="64"/>
      <c r="E49" s="64"/>
      <c r="F49" s="64"/>
      <c r="G49" s="1"/>
      <c r="H49" s="1"/>
      <c r="I49" s="1"/>
      <c r="J49" s="1"/>
      <c r="K49" s="1"/>
      <c r="L49" s="4" t="s">
        <v>21</v>
      </c>
      <c r="M49" s="64" t="s">
        <v>22</v>
      </c>
      <c r="N49" s="64"/>
      <c r="O49" s="6">
        <v>2</v>
      </c>
      <c r="P49" s="65">
        <v>14.29</v>
      </c>
      <c r="Q49" s="65"/>
      <c r="R49" s="6">
        <v>83</v>
      </c>
      <c r="S49" s="59">
        <v>20014.2</v>
      </c>
      <c r="T49" s="58">
        <v>35.54</v>
      </c>
    </row>
    <row r="50" spans="1:20" x14ac:dyDescent="0.25">
      <c r="A50" s="1"/>
      <c r="B50" s="5" t="s">
        <v>25</v>
      </c>
      <c r="C50" s="73">
        <v>350</v>
      </c>
      <c r="D50" s="73"/>
      <c r="E50" s="73"/>
      <c r="F50" s="1"/>
      <c r="G50" s="1"/>
      <c r="H50" s="1"/>
      <c r="I50" s="1"/>
      <c r="J50" s="1"/>
      <c r="K50" s="1"/>
      <c r="L50" s="1"/>
      <c r="M50" s="1"/>
      <c r="N50" s="1"/>
      <c r="O50" s="1"/>
      <c r="P50" s="1"/>
      <c r="Q50" s="1"/>
      <c r="R50" s="1"/>
      <c r="S50" s="1"/>
      <c r="T50" s="1"/>
    </row>
    <row r="51" spans="1:20" x14ac:dyDescent="0.25">
      <c r="A51" s="1"/>
      <c r="B51" s="63" t="s">
        <v>26</v>
      </c>
      <c r="C51" s="63"/>
      <c r="D51" s="63"/>
      <c r="E51" s="63"/>
      <c r="F51" s="72">
        <v>255.61760000000001</v>
      </c>
      <c r="G51" s="72"/>
      <c r="H51" s="72"/>
      <c r="I51" s="72"/>
      <c r="J51" s="72"/>
      <c r="K51" s="1"/>
      <c r="L51" s="1"/>
      <c r="M51" s="1"/>
      <c r="N51" s="1"/>
      <c r="O51" s="1"/>
      <c r="P51" s="1"/>
      <c r="Q51" s="1"/>
      <c r="R51" s="1"/>
      <c r="S51" s="1"/>
      <c r="T51" s="1"/>
    </row>
    <row r="52" spans="1:20" x14ac:dyDescent="0.25">
      <c r="A52" s="1"/>
      <c r="B52" s="63" t="s">
        <v>27</v>
      </c>
      <c r="C52" s="63"/>
      <c r="D52" s="72">
        <v>79.522099999999995</v>
      </c>
      <c r="E52" s="72"/>
      <c r="F52" s="72"/>
      <c r="G52" s="72"/>
      <c r="H52" s="72"/>
      <c r="I52" s="1"/>
      <c r="J52" s="1"/>
      <c r="K52" s="1"/>
      <c r="L52" s="1"/>
      <c r="M52" s="1"/>
      <c r="N52" s="1"/>
      <c r="O52" s="1"/>
      <c r="P52" s="1"/>
      <c r="Q52" s="1"/>
      <c r="R52" s="1"/>
      <c r="S52" s="1"/>
      <c r="T52" s="1"/>
    </row>
    <row r="53" spans="1:20" x14ac:dyDescent="0.25">
      <c r="A53" s="1"/>
      <c r="B53" s="63" t="s">
        <v>28</v>
      </c>
      <c r="C53" s="63"/>
      <c r="D53" s="63"/>
      <c r="E53" s="63"/>
      <c r="F53" s="72">
        <v>2.1116000000000001</v>
      </c>
      <c r="G53" s="72"/>
      <c r="H53" s="72"/>
      <c r="I53" s="72"/>
      <c r="J53" s="1"/>
      <c r="K53" s="1"/>
      <c r="L53" s="1"/>
      <c r="M53" s="1"/>
      <c r="N53" s="1"/>
      <c r="O53" s="1"/>
      <c r="P53" s="1"/>
      <c r="Q53" s="1"/>
      <c r="R53" s="1"/>
      <c r="S53" s="1"/>
      <c r="T53" s="1"/>
    </row>
    <row r="54" spans="1:20" x14ac:dyDescent="0.25">
      <c r="A54" s="1"/>
      <c r="B54" s="63" t="s">
        <v>29</v>
      </c>
      <c r="C54" s="63"/>
      <c r="D54" s="72">
        <v>1.103</v>
      </c>
      <c r="E54" s="72"/>
      <c r="F54" s="72"/>
      <c r="G54" s="72"/>
      <c r="H54" s="1"/>
      <c r="I54" s="1"/>
      <c r="J54" s="1"/>
      <c r="K54" s="1"/>
      <c r="L54" s="1"/>
      <c r="M54" s="1"/>
      <c r="N54" s="1"/>
      <c r="O54" s="1"/>
      <c r="P54" s="1"/>
      <c r="Q54" s="1"/>
      <c r="R54" s="1"/>
      <c r="S54" s="1"/>
      <c r="T54" s="1"/>
    </row>
    <row r="55" spans="1:20" x14ac:dyDescent="0.25">
      <c r="A55" s="1"/>
      <c r="B55" s="63" t="s">
        <v>30</v>
      </c>
      <c r="C55" s="63"/>
      <c r="D55" s="1"/>
      <c r="E55" s="1"/>
      <c r="F55" s="1"/>
      <c r="G55" s="1">
        <v>69.7</v>
      </c>
      <c r="H55" s="1"/>
      <c r="I55" s="1"/>
      <c r="J55" s="1"/>
      <c r="K55" s="1"/>
      <c r="L55" s="1"/>
      <c r="M55" s="1"/>
      <c r="N55" s="1"/>
      <c r="O55" s="1"/>
      <c r="P55" s="1"/>
      <c r="Q55" s="1"/>
      <c r="R55" s="1"/>
      <c r="S55" s="1"/>
      <c r="T55" s="1"/>
    </row>
    <row r="56" spans="1:20" x14ac:dyDescent="0.25">
      <c r="A56" s="1"/>
      <c r="B56" s="63" t="s">
        <v>31</v>
      </c>
      <c r="C56" s="63"/>
      <c r="D56" s="63"/>
      <c r="E56" s="1"/>
      <c r="F56" s="1"/>
      <c r="G56" s="1">
        <v>2019</v>
      </c>
      <c r="H56" s="1"/>
      <c r="I56" s="1"/>
      <c r="J56" s="1"/>
      <c r="K56" s="1"/>
      <c r="L56" s="1"/>
      <c r="M56" s="1"/>
      <c r="N56" s="1"/>
      <c r="O56" s="1"/>
      <c r="P56" s="1"/>
      <c r="Q56" s="1"/>
      <c r="R56" s="1"/>
      <c r="S56" s="1"/>
      <c r="T56" s="1"/>
    </row>
    <row r="57" spans="1:20" x14ac:dyDescent="0.25">
      <c r="A57" s="1"/>
      <c r="B57" s="63" t="s">
        <v>32</v>
      </c>
      <c r="C57" s="63"/>
      <c r="D57" s="1"/>
      <c r="E57" s="1"/>
      <c r="F57" s="1"/>
      <c r="G57" s="1"/>
      <c r="H57" s="1"/>
      <c r="I57" s="1"/>
      <c r="J57" s="1"/>
      <c r="K57" s="1"/>
      <c r="L57" s="1"/>
      <c r="M57" s="1"/>
      <c r="N57" s="1"/>
      <c r="O57" s="1"/>
      <c r="P57" s="1"/>
      <c r="Q57" s="1"/>
      <c r="R57" s="1"/>
      <c r="S57" s="1"/>
      <c r="T57" s="1"/>
    </row>
    <row r="58" spans="1:20" x14ac:dyDescent="0.25">
      <c r="A58" s="1"/>
      <c r="B58" s="1"/>
      <c r="C58" s="1"/>
      <c r="D58" s="1"/>
      <c r="E58" s="1"/>
      <c r="F58" s="1"/>
      <c r="G58" s="1"/>
      <c r="H58" s="1"/>
      <c r="I58" s="1"/>
      <c r="J58" s="1"/>
      <c r="K58" s="1"/>
      <c r="L58" s="1"/>
      <c r="M58" s="1"/>
      <c r="N58" s="1"/>
      <c r="O58" s="1"/>
      <c r="P58" s="1"/>
      <c r="Q58" s="1"/>
      <c r="R58" s="1"/>
      <c r="S58" s="1"/>
      <c r="T58" s="1"/>
    </row>
    <row r="59" spans="1:20" x14ac:dyDescent="0.25">
      <c r="A59" s="1"/>
      <c r="B59" s="1"/>
      <c r="C59" s="1"/>
      <c r="D59" s="1"/>
      <c r="E59" s="1"/>
      <c r="F59" s="1"/>
      <c r="G59" s="1"/>
      <c r="H59" s="1"/>
      <c r="I59" s="1"/>
      <c r="J59" s="1"/>
      <c r="K59" s="1"/>
      <c r="L59" s="1"/>
      <c r="M59" s="1"/>
      <c r="N59" s="1"/>
      <c r="O59" s="1"/>
      <c r="P59" s="1"/>
      <c r="Q59" s="1"/>
      <c r="R59" s="1"/>
      <c r="S59" s="1"/>
      <c r="T59" s="1"/>
    </row>
    <row r="60" spans="1:20" x14ac:dyDescent="0.25">
      <c r="A60" s="1"/>
      <c r="B60" s="1"/>
      <c r="C60" s="1"/>
      <c r="D60" s="1"/>
      <c r="E60" s="1"/>
      <c r="F60" s="1"/>
      <c r="G60" s="1"/>
      <c r="H60" s="1"/>
      <c r="I60" s="1"/>
      <c r="J60" s="1"/>
      <c r="K60" s="1"/>
      <c r="L60" s="1"/>
      <c r="M60" s="1"/>
      <c r="N60" s="1"/>
      <c r="O60" s="1"/>
      <c r="P60" s="1"/>
      <c r="Q60" s="1"/>
      <c r="R60" s="1"/>
      <c r="S60" s="1"/>
      <c r="T60" s="1"/>
    </row>
    <row r="61" spans="1:20" x14ac:dyDescent="0.25">
      <c r="A61" s="1"/>
      <c r="B61" s="1"/>
      <c r="C61" s="1"/>
      <c r="D61" s="1"/>
      <c r="E61" s="1"/>
      <c r="F61" s="1"/>
      <c r="G61" s="1"/>
      <c r="H61" s="1"/>
      <c r="I61" s="1"/>
      <c r="J61" s="1"/>
      <c r="K61" s="1"/>
      <c r="L61" s="66" t="s">
        <v>5</v>
      </c>
      <c r="M61" s="66"/>
      <c r="N61" s="66"/>
      <c r="O61" s="3" t="s">
        <v>6</v>
      </c>
      <c r="P61" s="67" t="s">
        <v>7</v>
      </c>
      <c r="Q61" s="67"/>
      <c r="R61" s="3" t="s">
        <v>8</v>
      </c>
      <c r="S61" s="57" t="s">
        <v>583</v>
      </c>
      <c r="T61" s="57" t="s">
        <v>7</v>
      </c>
    </row>
    <row r="62" spans="1:20" x14ac:dyDescent="0.25">
      <c r="A62" s="1"/>
      <c r="B62" s="5" t="s">
        <v>9</v>
      </c>
      <c r="C62" s="64" t="s">
        <v>51</v>
      </c>
      <c r="D62" s="64"/>
      <c r="E62" s="64"/>
      <c r="F62" s="64"/>
      <c r="G62" s="64"/>
      <c r="H62" s="1"/>
      <c r="I62" s="1"/>
      <c r="J62" s="1"/>
      <c r="K62" s="1"/>
      <c r="L62" s="4" t="s">
        <v>36</v>
      </c>
      <c r="M62" s="64" t="s">
        <v>37</v>
      </c>
      <c r="N62" s="64"/>
      <c r="O62" s="6">
        <v>1</v>
      </c>
      <c r="P62" s="65">
        <v>14.29</v>
      </c>
      <c r="Q62" s="65"/>
      <c r="R62" s="6">
        <v>46</v>
      </c>
      <c r="S62" s="61">
        <v>4314</v>
      </c>
      <c r="T62" s="58">
        <v>13.47</v>
      </c>
    </row>
    <row r="63" spans="1:20" x14ac:dyDescent="0.25">
      <c r="A63" s="1"/>
      <c r="B63" s="63" t="s">
        <v>13</v>
      </c>
      <c r="C63" s="64" t="s">
        <v>52</v>
      </c>
      <c r="D63" s="64"/>
      <c r="E63" s="64"/>
      <c r="F63" s="64"/>
      <c r="G63" s="1"/>
      <c r="H63" s="1"/>
      <c r="I63" s="1"/>
      <c r="J63" s="1"/>
      <c r="K63" s="1"/>
      <c r="L63" s="4" t="s">
        <v>39</v>
      </c>
      <c r="M63" s="64" t="s">
        <v>40</v>
      </c>
      <c r="N63" s="64"/>
      <c r="O63" s="6">
        <v>4</v>
      </c>
      <c r="P63" s="65">
        <v>57.14</v>
      </c>
      <c r="Q63" s="65"/>
      <c r="R63" s="6">
        <v>67</v>
      </c>
      <c r="S63" s="59">
        <v>27492</v>
      </c>
      <c r="T63" s="58">
        <v>85.84</v>
      </c>
    </row>
    <row r="64" spans="1:20" x14ac:dyDescent="0.25">
      <c r="A64" s="1"/>
      <c r="B64" s="63"/>
      <c r="C64" s="64"/>
      <c r="D64" s="64"/>
      <c r="E64" s="64"/>
      <c r="F64" s="64"/>
      <c r="G64" s="1"/>
      <c r="H64" s="1"/>
      <c r="I64" s="1"/>
      <c r="J64" s="1"/>
      <c r="K64" s="1"/>
      <c r="L64" s="64" t="s">
        <v>42</v>
      </c>
      <c r="M64" s="64" t="s">
        <v>43</v>
      </c>
      <c r="N64" s="64"/>
      <c r="O64" s="71">
        <v>2</v>
      </c>
      <c r="P64" s="65">
        <v>28.57</v>
      </c>
      <c r="Q64" s="65"/>
      <c r="R64" s="71">
        <v>4</v>
      </c>
      <c r="S64" s="59">
        <v>220.2</v>
      </c>
      <c r="T64" s="58">
        <v>0.69</v>
      </c>
    </row>
    <row r="65" spans="1:20" x14ac:dyDescent="0.25">
      <c r="A65" s="1"/>
      <c r="B65" s="63" t="s">
        <v>19</v>
      </c>
      <c r="C65" s="64" t="s">
        <v>20</v>
      </c>
      <c r="D65" s="64"/>
      <c r="E65" s="64"/>
      <c r="F65" s="64"/>
      <c r="G65" s="1"/>
      <c r="H65" s="1"/>
      <c r="I65" s="1"/>
      <c r="J65" s="1"/>
      <c r="K65" s="1"/>
      <c r="L65" s="64"/>
      <c r="M65" s="64"/>
      <c r="N65" s="64"/>
      <c r="O65" s="71"/>
      <c r="P65" s="65"/>
      <c r="Q65" s="65"/>
      <c r="R65" s="71"/>
      <c r="S65" s="59"/>
      <c r="T65" s="58"/>
    </row>
    <row r="66" spans="1:20" x14ac:dyDescent="0.25">
      <c r="A66" s="1"/>
      <c r="B66" s="63"/>
      <c r="C66" s="64"/>
      <c r="D66" s="64"/>
      <c r="E66" s="64"/>
      <c r="F66" s="64"/>
      <c r="G66" s="1"/>
      <c r="H66" s="1"/>
      <c r="I66" s="1"/>
      <c r="J66" s="1"/>
      <c r="K66" s="1"/>
      <c r="L66" s="1"/>
      <c r="M66" s="1"/>
      <c r="N66" s="1"/>
      <c r="O66" s="1"/>
      <c r="P66" s="1"/>
      <c r="Q66" s="1"/>
      <c r="R66" s="1"/>
      <c r="S66" s="1"/>
      <c r="T66" s="1"/>
    </row>
    <row r="67" spans="1:20" x14ac:dyDescent="0.25">
      <c r="A67" s="1"/>
      <c r="B67" s="5" t="s">
        <v>23</v>
      </c>
      <c r="C67" s="64" t="s">
        <v>53</v>
      </c>
      <c r="D67" s="64"/>
      <c r="E67" s="64"/>
      <c r="F67" s="64"/>
      <c r="G67" s="1"/>
      <c r="H67" s="1"/>
      <c r="I67" s="1"/>
      <c r="J67" s="1"/>
      <c r="K67" s="1"/>
      <c r="L67" s="1"/>
      <c r="M67" s="1"/>
      <c r="N67" s="1"/>
      <c r="O67" s="1"/>
      <c r="P67" s="1"/>
      <c r="Q67" s="1"/>
      <c r="R67" s="1"/>
      <c r="S67" s="1"/>
      <c r="T67" s="1"/>
    </row>
    <row r="68" spans="1:20" x14ac:dyDescent="0.25">
      <c r="A68" s="1"/>
      <c r="B68" s="5" t="s">
        <v>25</v>
      </c>
      <c r="C68" s="73">
        <v>250</v>
      </c>
      <c r="D68" s="73"/>
      <c r="E68" s="73"/>
      <c r="F68" s="1"/>
      <c r="G68" s="1"/>
      <c r="H68" s="1"/>
      <c r="I68" s="1"/>
      <c r="J68" s="1"/>
      <c r="K68" s="1"/>
      <c r="L68" s="1"/>
      <c r="M68" s="1"/>
      <c r="N68" s="1"/>
      <c r="O68" s="1"/>
      <c r="P68" s="1"/>
      <c r="Q68" s="1"/>
      <c r="R68" s="1"/>
      <c r="S68" s="1"/>
      <c r="T68" s="1"/>
    </row>
    <row r="69" spans="1:20" x14ac:dyDescent="0.25">
      <c r="A69" s="1"/>
      <c r="B69" s="63" t="s">
        <v>26</v>
      </c>
      <c r="C69" s="63"/>
      <c r="D69" s="63"/>
      <c r="E69" s="63"/>
      <c r="F69" s="72">
        <v>75.907499999999999</v>
      </c>
      <c r="G69" s="72"/>
      <c r="H69" s="72"/>
      <c r="I69" s="72"/>
      <c r="J69" s="72"/>
      <c r="K69" s="1"/>
      <c r="L69" s="1"/>
      <c r="M69" s="1"/>
      <c r="N69" s="1"/>
      <c r="O69" s="1"/>
      <c r="P69" s="1"/>
      <c r="Q69" s="1"/>
      <c r="R69" s="1"/>
      <c r="S69" s="1"/>
      <c r="T69" s="1"/>
    </row>
    <row r="70" spans="1:20" x14ac:dyDescent="0.25">
      <c r="A70" s="1"/>
      <c r="B70" s="63" t="s">
        <v>27</v>
      </c>
      <c r="C70" s="63"/>
      <c r="D70" s="72">
        <v>109.95350000000001</v>
      </c>
      <c r="E70" s="72"/>
      <c r="F70" s="72"/>
      <c r="G70" s="72"/>
      <c r="H70" s="72"/>
      <c r="I70" s="1"/>
      <c r="J70" s="1"/>
      <c r="K70" s="1"/>
      <c r="L70" s="1"/>
      <c r="M70" s="1"/>
      <c r="N70" s="1"/>
      <c r="O70" s="1"/>
      <c r="P70" s="1"/>
      <c r="Q70" s="1"/>
      <c r="R70" s="1"/>
      <c r="S70" s="1"/>
      <c r="T70" s="1"/>
    </row>
    <row r="71" spans="1:20" x14ac:dyDescent="0.25">
      <c r="A71" s="1"/>
      <c r="B71" s="63" t="s">
        <v>28</v>
      </c>
      <c r="C71" s="63"/>
      <c r="D71" s="63"/>
      <c r="E71" s="63"/>
      <c r="F71" s="72">
        <v>0.54069999999999996</v>
      </c>
      <c r="G71" s="72"/>
      <c r="H71" s="72"/>
      <c r="I71" s="72"/>
      <c r="J71" s="1"/>
      <c r="K71" s="1"/>
      <c r="L71" s="1"/>
      <c r="M71" s="1"/>
      <c r="N71" s="1"/>
      <c r="O71" s="1"/>
      <c r="P71" s="1"/>
      <c r="Q71" s="1"/>
      <c r="R71" s="1"/>
      <c r="S71" s="1"/>
      <c r="T71" s="1"/>
    </row>
    <row r="72" spans="1:20" x14ac:dyDescent="0.25">
      <c r="A72" s="1"/>
      <c r="B72" s="63" t="s">
        <v>29</v>
      </c>
      <c r="C72" s="63"/>
      <c r="D72" s="72">
        <v>0.26800000000000002</v>
      </c>
      <c r="E72" s="72"/>
      <c r="F72" s="72"/>
      <c r="G72" s="72"/>
      <c r="H72" s="1"/>
      <c r="I72" s="1"/>
      <c r="J72" s="1"/>
      <c r="K72" s="1"/>
      <c r="L72" s="1"/>
      <c r="M72" s="1"/>
      <c r="N72" s="1"/>
      <c r="O72" s="1"/>
      <c r="P72" s="1"/>
      <c r="Q72" s="1"/>
      <c r="R72" s="1"/>
      <c r="S72" s="1"/>
      <c r="T72" s="1"/>
    </row>
    <row r="73" spans="1:20" x14ac:dyDescent="0.25">
      <c r="A73" s="1"/>
      <c r="B73" s="63" t="s">
        <v>30</v>
      </c>
      <c r="C73" s="63"/>
      <c r="D73" s="1"/>
      <c r="E73" s="1"/>
      <c r="F73" s="1"/>
      <c r="G73" s="1">
        <v>18.899999999999999</v>
      </c>
      <c r="H73" s="1"/>
      <c r="I73" s="1"/>
      <c r="J73" s="1"/>
      <c r="K73" s="1"/>
      <c r="L73" s="1"/>
      <c r="M73" s="1"/>
      <c r="N73" s="1"/>
      <c r="O73" s="1"/>
      <c r="P73" s="1"/>
      <c r="Q73" s="1"/>
      <c r="R73" s="1"/>
      <c r="S73" s="1"/>
      <c r="T73" s="1"/>
    </row>
    <row r="74" spans="1:20" x14ac:dyDescent="0.25">
      <c r="A74" s="1"/>
      <c r="B74" s="63" t="s">
        <v>31</v>
      </c>
      <c r="C74" s="63"/>
      <c r="D74" s="63"/>
      <c r="E74" s="1"/>
      <c r="F74" s="1"/>
      <c r="G74" s="1">
        <v>2017</v>
      </c>
      <c r="H74" s="1"/>
      <c r="I74" s="1"/>
      <c r="J74" s="1"/>
      <c r="K74" s="1"/>
      <c r="L74" s="1"/>
      <c r="M74" s="1"/>
      <c r="N74" s="1"/>
      <c r="O74" s="1"/>
      <c r="P74" s="1"/>
      <c r="Q74" s="1"/>
      <c r="R74" s="1"/>
      <c r="S74" s="1"/>
      <c r="T74" s="1"/>
    </row>
    <row r="75" spans="1:20" x14ac:dyDescent="0.25">
      <c r="A75" s="1"/>
      <c r="B75" s="63" t="s">
        <v>32</v>
      </c>
      <c r="C75" s="63"/>
      <c r="D75" s="1"/>
      <c r="E75" s="1"/>
      <c r="F75" s="1"/>
      <c r="G75" s="1"/>
      <c r="H75" s="1"/>
      <c r="I75" s="1"/>
      <c r="J75" s="1"/>
      <c r="K75" s="1"/>
      <c r="L75" s="1"/>
      <c r="M75" s="1"/>
      <c r="N75" s="1"/>
      <c r="O75" s="1"/>
      <c r="P75" s="1"/>
      <c r="Q75" s="1"/>
      <c r="R75" s="1"/>
      <c r="S75" s="1"/>
      <c r="T75" s="1"/>
    </row>
    <row r="76" spans="1:20" x14ac:dyDescent="0.25">
      <c r="A76" s="1"/>
      <c r="B76" s="1"/>
      <c r="C76" s="1"/>
      <c r="D76" s="1"/>
      <c r="E76" s="1"/>
      <c r="F76" s="1"/>
      <c r="G76" s="1"/>
      <c r="H76" s="1"/>
      <c r="I76" s="1"/>
      <c r="J76" s="1"/>
      <c r="K76" s="1"/>
      <c r="L76" s="1"/>
      <c r="M76" s="1"/>
      <c r="N76" s="1"/>
      <c r="O76" s="1"/>
      <c r="P76" s="1"/>
      <c r="Q76" s="1"/>
      <c r="R76" s="1"/>
      <c r="S76" s="1"/>
      <c r="T76" s="1"/>
    </row>
    <row r="77" spans="1:20" x14ac:dyDescent="0.25">
      <c r="A77" s="1"/>
      <c r="B77" s="1"/>
      <c r="C77" s="1"/>
      <c r="D77" s="1"/>
      <c r="E77" s="1"/>
      <c r="F77" s="1"/>
      <c r="G77" s="1"/>
      <c r="H77" s="1"/>
      <c r="I77" s="1"/>
      <c r="J77" s="1"/>
      <c r="K77" s="1"/>
      <c r="L77" s="1"/>
      <c r="M77" s="1"/>
      <c r="N77" s="1"/>
      <c r="O77" s="1"/>
      <c r="P77" s="1"/>
      <c r="Q77" s="1"/>
      <c r="R77" s="1"/>
      <c r="S77" s="1"/>
      <c r="T77" s="1"/>
    </row>
    <row r="78" spans="1:20" x14ac:dyDescent="0.25">
      <c r="A78" s="1"/>
      <c r="B78" s="1"/>
      <c r="C78" s="1"/>
      <c r="D78" s="1"/>
      <c r="E78" s="1"/>
      <c r="F78" s="1"/>
      <c r="G78" s="1"/>
      <c r="H78" s="1"/>
      <c r="I78" s="1"/>
      <c r="J78" s="1"/>
      <c r="K78" s="1"/>
      <c r="L78" s="66" t="s">
        <v>5</v>
      </c>
      <c r="M78" s="66"/>
      <c r="N78" s="66"/>
      <c r="O78" s="3" t="s">
        <v>6</v>
      </c>
      <c r="P78" s="67" t="s">
        <v>7</v>
      </c>
      <c r="Q78" s="67"/>
      <c r="R78" s="3" t="s">
        <v>8</v>
      </c>
      <c r="S78" s="57" t="s">
        <v>583</v>
      </c>
      <c r="T78" s="57" t="s">
        <v>7</v>
      </c>
    </row>
    <row r="79" spans="1:20" x14ac:dyDescent="0.25">
      <c r="A79" s="1"/>
      <c r="B79" s="5" t="s">
        <v>9</v>
      </c>
      <c r="C79" s="64" t="s">
        <v>51</v>
      </c>
      <c r="D79" s="64"/>
      <c r="E79" s="64"/>
      <c r="F79" s="64"/>
      <c r="G79" s="64"/>
      <c r="H79" s="1"/>
      <c r="I79" s="1"/>
      <c r="J79" s="1"/>
      <c r="K79" s="1"/>
      <c r="L79" s="4" t="s">
        <v>33</v>
      </c>
      <c r="M79" s="64" t="s">
        <v>34</v>
      </c>
      <c r="N79" s="64"/>
      <c r="O79" s="6">
        <v>1</v>
      </c>
      <c r="P79" s="65">
        <v>6.67</v>
      </c>
      <c r="Q79" s="65"/>
      <c r="R79" s="6">
        <v>6</v>
      </c>
      <c r="S79" s="61">
        <v>499.8</v>
      </c>
      <c r="T79" s="58">
        <v>0.23</v>
      </c>
    </row>
    <row r="80" spans="1:20" x14ac:dyDescent="0.25">
      <c r="A80" s="1"/>
      <c r="B80" s="63" t="s">
        <v>13</v>
      </c>
      <c r="C80" s="64" t="s">
        <v>56</v>
      </c>
      <c r="D80" s="64"/>
      <c r="E80" s="64"/>
      <c r="F80" s="64"/>
      <c r="G80" s="1"/>
      <c r="H80" s="1"/>
      <c r="I80" s="1"/>
      <c r="J80" s="1"/>
      <c r="K80" s="1"/>
      <c r="L80" s="4" t="s">
        <v>11</v>
      </c>
      <c r="M80" s="64" t="s">
        <v>12</v>
      </c>
      <c r="N80" s="64"/>
      <c r="O80" s="6">
        <v>1</v>
      </c>
      <c r="P80" s="65">
        <v>6.67</v>
      </c>
      <c r="Q80" s="65"/>
      <c r="R80" s="6">
        <v>36</v>
      </c>
      <c r="S80" s="59">
        <v>2095.8000000000002</v>
      </c>
      <c r="T80" s="58">
        <v>0.94</v>
      </c>
    </row>
    <row r="81" spans="1:20" x14ac:dyDescent="0.25">
      <c r="A81" s="1"/>
      <c r="B81" s="63"/>
      <c r="C81" s="64"/>
      <c r="D81" s="64"/>
      <c r="E81" s="64"/>
      <c r="F81" s="64"/>
      <c r="G81" s="1"/>
      <c r="H81" s="1"/>
      <c r="I81" s="1"/>
      <c r="J81" s="1"/>
      <c r="K81" s="1"/>
      <c r="L81" s="64" t="s">
        <v>39</v>
      </c>
      <c r="M81" s="64" t="s">
        <v>40</v>
      </c>
      <c r="N81" s="64"/>
      <c r="O81" s="71">
        <v>3</v>
      </c>
      <c r="P81" s="65">
        <v>20</v>
      </c>
      <c r="Q81" s="65"/>
      <c r="R81" s="71">
        <v>48</v>
      </c>
      <c r="S81" s="59">
        <v>2658</v>
      </c>
      <c r="T81" s="58">
        <v>1.2</v>
      </c>
    </row>
    <row r="82" spans="1:20" x14ac:dyDescent="0.25">
      <c r="A82" s="1"/>
      <c r="B82" s="63" t="s">
        <v>19</v>
      </c>
      <c r="C82" s="64" t="s">
        <v>57</v>
      </c>
      <c r="D82" s="64"/>
      <c r="E82" s="64"/>
      <c r="F82" s="64"/>
      <c r="G82" s="1"/>
      <c r="H82" s="1"/>
      <c r="I82" s="1"/>
      <c r="J82" s="1"/>
      <c r="K82" s="1"/>
      <c r="L82" s="64"/>
      <c r="M82" s="64"/>
      <c r="N82" s="64"/>
      <c r="O82" s="71"/>
      <c r="P82" s="65"/>
      <c r="Q82" s="65"/>
      <c r="R82" s="71"/>
      <c r="S82" s="59"/>
      <c r="T82" s="58"/>
    </row>
    <row r="83" spans="1:20" x14ac:dyDescent="0.25">
      <c r="A83" s="1"/>
      <c r="B83" s="63"/>
      <c r="C83" s="64"/>
      <c r="D83" s="64"/>
      <c r="E83" s="64"/>
      <c r="F83" s="64"/>
      <c r="G83" s="1"/>
      <c r="H83" s="1"/>
      <c r="I83" s="1"/>
      <c r="J83" s="1"/>
      <c r="K83" s="1"/>
      <c r="L83" s="4" t="s">
        <v>15</v>
      </c>
      <c r="M83" s="64" t="s">
        <v>16</v>
      </c>
      <c r="N83" s="64"/>
      <c r="O83" s="6">
        <v>1</v>
      </c>
      <c r="P83" s="65">
        <v>6.67</v>
      </c>
      <c r="Q83" s="65"/>
      <c r="R83" s="6">
        <v>665</v>
      </c>
      <c r="S83" s="59">
        <v>209308.79999999999</v>
      </c>
      <c r="T83" s="58">
        <v>94.3</v>
      </c>
    </row>
    <row r="84" spans="1:20" x14ac:dyDescent="0.25">
      <c r="A84" s="1"/>
      <c r="B84" s="5" t="s">
        <v>23</v>
      </c>
      <c r="C84" s="64" t="s">
        <v>58</v>
      </c>
      <c r="D84" s="64"/>
      <c r="E84" s="64"/>
      <c r="F84" s="64"/>
      <c r="G84" s="1"/>
      <c r="H84" s="1"/>
      <c r="I84" s="1"/>
      <c r="J84" s="1"/>
      <c r="K84" s="1"/>
      <c r="L84" s="4" t="s">
        <v>42</v>
      </c>
      <c r="M84" s="64" t="s">
        <v>43</v>
      </c>
      <c r="N84" s="64"/>
      <c r="O84" s="6">
        <v>6</v>
      </c>
      <c r="P84" s="65">
        <v>40</v>
      </c>
      <c r="Q84" s="65"/>
      <c r="R84" s="6">
        <v>53</v>
      </c>
      <c r="S84" s="59">
        <v>3253.2</v>
      </c>
      <c r="T84" s="58">
        <v>1.47</v>
      </c>
    </row>
    <row r="85" spans="1:20" x14ac:dyDescent="0.25">
      <c r="A85" s="1"/>
      <c r="B85" s="5" t="s">
        <v>25</v>
      </c>
      <c r="C85" s="73">
        <v>649</v>
      </c>
      <c r="D85" s="73"/>
      <c r="E85" s="73"/>
      <c r="F85" s="1"/>
      <c r="G85" s="1"/>
      <c r="H85" s="1"/>
      <c r="I85" s="1"/>
      <c r="J85" s="1"/>
      <c r="K85" s="1"/>
      <c r="L85" s="4" t="s">
        <v>54</v>
      </c>
      <c r="M85" s="64" t="s">
        <v>55</v>
      </c>
      <c r="N85" s="64"/>
      <c r="O85" s="6">
        <v>1</v>
      </c>
      <c r="P85" s="65">
        <v>6.67</v>
      </c>
      <c r="Q85" s="65"/>
      <c r="R85" s="6">
        <v>1</v>
      </c>
      <c r="S85" s="59">
        <v>80.400000000000006</v>
      </c>
      <c r="T85" s="58">
        <v>0.04</v>
      </c>
    </row>
    <row r="86" spans="1:20" x14ac:dyDescent="0.25">
      <c r="A86" s="1"/>
      <c r="B86" s="63" t="s">
        <v>26</v>
      </c>
      <c r="C86" s="63"/>
      <c r="D86" s="63"/>
      <c r="E86" s="63"/>
      <c r="F86" s="72">
        <v>129.18129999999999</v>
      </c>
      <c r="G86" s="72"/>
      <c r="H86" s="72"/>
      <c r="I86" s="72"/>
      <c r="J86" s="72"/>
      <c r="K86" s="1"/>
      <c r="L86" s="4" t="s">
        <v>21</v>
      </c>
      <c r="M86" s="64" t="s">
        <v>22</v>
      </c>
      <c r="N86" s="64"/>
      <c r="O86" s="6">
        <v>2</v>
      </c>
      <c r="P86" s="65">
        <v>13.33</v>
      </c>
      <c r="Q86" s="65"/>
      <c r="R86" s="6">
        <v>72</v>
      </c>
      <c r="S86" s="59">
        <v>4064.3999999999996</v>
      </c>
      <c r="T86" s="58">
        <v>1.83</v>
      </c>
    </row>
    <row r="87" spans="1:20" x14ac:dyDescent="0.25">
      <c r="A87" s="1"/>
      <c r="B87" s="63" t="s">
        <v>27</v>
      </c>
      <c r="C87" s="63"/>
      <c r="D87" s="72">
        <v>322.3408</v>
      </c>
      <c r="E87" s="72"/>
      <c r="F87" s="72"/>
      <c r="G87" s="72"/>
      <c r="H87" s="72"/>
      <c r="I87" s="1"/>
      <c r="J87" s="1"/>
      <c r="K87" s="1"/>
      <c r="L87" s="1"/>
      <c r="M87" s="1"/>
      <c r="N87" s="1"/>
      <c r="O87" s="1"/>
      <c r="P87" s="1"/>
      <c r="Q87" s="1"/>
      <c r="R87" s="1"/>
      <c r="S87" s="1"/>
      <c r="T87" s="1"/>
    </row>
    <row r="88" spans="1:20" x14ac:dyDescent="0.25">
      <c r="A88" s="1"/>
      <c r="B88" s="63" t="s">
        <v>28</v>
      </c>
      <c r="C88" s="63"/>
      <c r="D88" s="63"/>
      <c r="E88" s="63"/>
      <c r="F88" s="72">
        <v>1.0583</v>
      </c>
      <c r="G88" s="72"/>
      <c r="H88" s="72"/>
      <c r="I88" s="72"/>
      <c r="J88" s="1"/>
      <c r="K88" s="1"/>
      <c r="L88" s="1"/>
      <c r="M88" s="1"/>
      <c r="N88" s="1"/>
      <c r="O88" s="1"/>
      <c r="P88" s="1"/>
      <c r="Q88" s="1"/>
      <c r="R88" s="1"/>
      <c r="S88" s="1"/>
      <c r="T88" s="1"/>
    </row>
    <row r="89" spans="1:20" x14ac:dyDescent="0.25">
      <c r="A89" s="1"/>
      <c r="B89" s="63" t="s">
        <v>29</v>
      </c>
      <c r="C89" s="63"/>
      <c r="D89" s="72">
        <v>1.0241</v>
      </c>
      <c r="E89" s="72"/>
      <c r="F89" s="72"/>
      <c r="G89" s="72"/>
      <c r="H89" s="1"/>
      <c r="I89" s="1"/>
      <c r="J89" s="1"/>
      <c r="K89" s="1"/>
      <c r="L89" s="1"/>
      <c r="M89" s="1"/>
      <c r="N89" s="1"/>
      <c r="O89" s="1"/>
      <c r="P89" s="1"/>
      <c r="Q89" s="1"/>
      <c r="R89" s="1"/>
      <c r="S89" s="1"/>
      <c r="T89" s="1"/>
    </row>
    <row r="90" spans="1:20" x14ac:dyDescent="0.25">
      <c r="A90" s="1"/>
      <c r="B90" s="63" t="s">
        <v>30</v>
      </c>
      <c r="C90" s="63"/>
      <c r="D90" s="1"/>
      <c r="E90" s="1"/>
      <c r="F90" s="1"/>
      <c r="G90" s="1">
        <v>28.1</v>
      </c>
      <c r="H90" s="1"/>
      <c r="I90" s="1"/>
      <c r="J90" s="1"/>
      <c r="K90" s="1"/>
      <c r="L90" s="1"/>
      <c r="M90" s="1"/>
      <c r="N90" s="1"/>
      <c r="O90" s="1"/>
      <c r="P90" s="1"/>
      <c r="Q90" s="1"/>
      <c r="R90" s="1"/>
      <c r="S90" s="1"/>
      <c r="T90" s="1"/>
    </row>
    <row r="91" spans="1:20" x14ac:dyDescent="0.25">
      <c r="A91" s="1"/>
      <c r="B91" s="63" t="s">
        <v>31</v>
      </c>
      <c r="C91" s="63"/>
      <c r="D91" s="63"/>
      <c r="E91" s="1"/>
      <c r="F91" s="1"/>
      <c r="G91" s="1">
        <v>2017</v>
      </c>
      <c r="H91" s="1"/>
      <c r="I91" s="1"/>
      <c r="J91" s="1"/>
      <c r="K91" s="1"/>
      <c r="L91" s="1"/>
      <c r="M91" s="1"/>
      <c r="N91" s="1"/>
      <c r="O91" s="1"/>
      <c r="P91" s="1"/>
      <c r="Q91" s="1"/>
      <c r="R91" s="1"/>
      <c r="S91" s="1"/>
      <c r="T91" s="1"/>
    </row>
    <row r="92" spans="1:20" x14ac:dyDescent="0.25">
      <c r="A92" s="1"/>
      <c r="B92" s="63" t="s">
        <v>32</v>
      </c>
      <c r="C92" s="63"/>
      <c r="D92" s="1"/>
      <c r="E92" s="1"/>
      <c r="F92" s="1"/>
      <c r="G92" s="1"/>
      <c r="H92" s="1"/>
      <c r="I92" s="1"/>
      <c r="J92" s="1"/>
      <c r="K92" s="1"/>
      <c r="L92" s="1"/>
      <c r="M92" s="1"/>
      <c r="N92" s="1"/>
      <c r="O92" s="1"/>
      <c r="P92" s="1"/>
      <c r="Q92" s="1"/>
      <c r="R92" s="1"/>
      <c r="S92" s="1"/>
      <c r="T92" s="1"/>
    </row>
    <row r="93" spans="1:20" x14ac:dyDescent="0.25">
      <c r="A93" s="1"/>
      <c r="B93" s="1"/>
      <c r="C93" s="1"/>
      <c r="D93" s="1"/>
      <c r="E93" s="1"/>
      <c r="F93" s="1"/>
      <c r="G93" s="1"/>
      <c r="H93" s="1"/>
      <c r="I93" s="1"/>
      <c r="J93" s="1"/>
      <c r="K93" s="1"/>
      <c r="L93" s="1"/>
      <c r="M93" s="1"/>
      <c r="N93" s="1"/>
      <c r="O93" s="1"/>
      <c r="P93" s="1"/>
      <c r="Q93" s="1"/>
      <c r="R93" s="1"/>
      <c r="S93" s="1"/>
      <c r="T93" s="1"/>
    </row>
    <row r="94" spans="1:20" x14ac:dyDescent="0.25">
      <c r="A94" s="1"/>
      <c r="B94" s="1"/>
      <c r="C94" s="1"/>
      <c r="D94" s="1"/>
      <c r="E94" s="1"/>
      <c r="F94" s="1"/>
      <c r="G94" s="1"/>
      <c r="H94" s="1"/>
      <c r="I94" s="1"/>
      <c r="J94" s="1"/>
      <c r="K94" s="1"/>
      <c r="L94" s="1"/>
      <c r="M94" s="1"/>
      <c r="N94" s="1"/>
      <c r="O94" s="1"/>
      <c r="P94" s="1"/>
      <c r="Q94" s="1"/>
      <c r="R94" s="1"/>
      <c r="S94" s="1"/>
      <c r="T94" s="1"/>
    </row>
    <row r="95" spans="1:20" x14ac:dyDescent="0.25">
      <c r="A95" s="1"/>
      <c r="B95" s="1"/>
      <c r="C95" s="1"/>
      <c r="D95" s="1"/>
      <c r="E95" s="1"/>
      <c r="F95" s="1"/>
      <c r="G95" s="1"/>
      <c r="H95" s="1"/>
      <c r="I95" s="1"/>
      <c r="J95" s="1"/>
      <c r="K95" s="1"/>
      <c r="L95" s="66" t="s">
        <v>5</v>
      </c>
      <c r="M95" s="66"/>
      <c r="N95" s="66"/>
      <c r="O95" s="3" t="s">
        <v>6</v>
      </c>
      <c r="P95" s="67" t="s">
        <v>7</v>
      </c>
      <c r="Q95" s="67"/>
      <c r="R95" s="3" t="s">
        <v>8</v>
      </c>
      <c r="S95" s="57" t="s">
        <v>583</v>
      </c>
      <c r="T95" s="57" t="s">
        <v>7</v>
      </c>
    </row>
    <row r="96" spans="1:20" x14ac:dyDescent="0.25">
      <c r="A96" s="1"/>
      <c r="B96" s="5" t="s">
        <v>9</v>
      </c>
      <c r="C96" s="64" t="s">
        <v>51</v>
      </c>
      <c r="D96" s="64"/>
      <c r="E96" s="64"/>
      <c r="F96" s="64"/>
      <c r="G96" s="64"/>
      <c r="H96" s="1"/>
      <c r="I96" s="1"/>
      <c r="J96" s="1"/>
      <c r="K96" s="1"/>
      <c r="L96" s="4" t="s">
        <v>36</v>
      </c>
      <c r="M96" s="64" t="s">
        <v>37</v>
      </c>
      <c r="N96" s="64"/>
      <c r="O96" s="6">
        <v>1</v>
      </c>
      <c r="P96" s="65">
        <v>11.11</v>
      </c>
      <c r="Q96" s="65"/>
      <c r="R96" s="6">
        <v>2</v>
      </c>
      <c r="S96" s="61">
        <v>19.8</v>
      </c>
      <c r="T96" s="58">
        <v>0.24</v>
      </c>
    </row>
    <row r="97" spans="1:20" x14ac:dyDescent="0.25">
      <c r="A97" s="1"/>
      <c r="B97" s="63" t="s">
        <v>13</v>
      </c>
      <c r="C97" s="64" t="s">
        <v>59</v>
      </c>
      <c r="D97" s="64"/>
      <c r="E97" s="64"/>
      <c r="F97" s="64"/>
      <c r="G97" s="1"/>
      <c r="H97" s="1"/>
      <c r="I97" s="1"/>
      <c r="J97" s="1"/>
      <c r="K97" s="1"/>
      <c r="L97" s="4" t="s">
        <v>39</v>
      </c>
      <c r="M97" s="64" t="s">
        <v>40</v>
      </c>
      <c r="N97" s="64"/>
      <c r="O97" s="6">
        <v>3</v>
      </c>
      <c r="P97" s="65">
        <v>33.33</v>
      </c>
      <c r="Q97" s="65"/>
      <c r="R97" s="6">
        <v>11</v>
      </c>
      <c r="S97" s="59">
        <v>1997.9999999999998</v>
      </c>
      <c r="T97" s="58">
        <v>24.22</v>
      </c>
    </row>
    <row r="98" spans="1:20" x14ac:dyDescent="0.25">
      <c r="A98" s="1"/>
      <c r="B98" s="63"/>
      <c r="C98" s="64"/>
      <c r="D98" s="64"/>
      <c r="E98" s="64"/>
      <c r="F98" s="64"/>
      <c r="G98" s="1"/>
      <c r="H98" s="1"/>
      <c r="I98" s="1"/>
      <c r="J98" s="1"/>
      <c r="K98" s="1"/>
      <c r="L98" s="64" t="s">
        <v>15</v>
      </c>
      <c r="M98" s="64" t="s">
        <v>16</v>
      </c>
      <c r="N98" s="64"/>
      <c r="O98" s="71">
        <v>1</v>
      </c>
      <c r="P98" s="65">
        <v>11.11</v>
      </c>
      <c r="Q98" s="65"/>
      <c r="R98" s="71">
        <v>9</v>
      </c>
      <c r="S98" s="59">
        <v>4202.4000000000005</v>
      </c>
      <c r="T98" s="58">
        <v>50.95</v>
      </c>
    </row>
    <row r="99" spans="1:20" x14ac:dyDescent="0.25">
      <c r="A99" s="1"/>
      <c r="B99" s="63" t="s">
        <v>19</v>
      </c>
      <c r="C99" s="64" t="s">
        <v>60</v>
      </c>
      <c r="D99" s="64"/>
      <c r="E99" s="64"/>
      <c r="F99" s="64"/>
      <c r="G99" s="1"/>
      <c r="H99" s="1"/>
      <c r="I99" s="1"/>
      <c r="J99" s="1"/>
      <c r="K99" s="1"/>
      <c r="L99" s="64"/>
      <c r="M99" s="64"/>
      <c r="N99" s="64"/>
      <c r="O99" s="71"/>
      <c r="P99" s="65"/>
      <c r="Q99" s="65"/>
      <c r="R99" s="71"/>
      <c r="S99" s="59"/>
      <c r="T99" s="58"/>
    </row>
    <row r="100" spans="1:20" x14ac:dyDescent="0.25">
      <c r="A100" s="1"/>
      <c r="B100" s="63"/>
      <c r="C100" s="64"/>
      <c r="D100" s="64"/>
      <c r="E100" s="64"/>
      <c r="F100" s="64"/>
      <c r="G100" s="1"/>
      <c r="H100" s="1"/>
      <c r="I100" s="1"/>
      <c r="J100" s="1"/>
      <c r="K100" s="1"/>
      <c r="L100" s="4" t="s">
        <v>42</v>
      </c>
      <c r="M100" s="64" t="s">
        <v>43</v>
      </c>
      <c r="N100" s="64"/>
      <c r="O100" s="6">
        <v>3</v>
      </c>
      <c r="P100" s="65">
        <v>33.33</v>
      </c>
      <c r="Q100" s="65"/>
      <c r="R100" s="6">
        <v>32</v>
      </c>
      <c r="S100" s="59">
        <v>1873.1999999999998</v>
      </c>
      <c r="T100" s="58">
        <v>22.71</v>
      </c>
    </row>
    <row r="101" spans="1:20" x14ac:dyDescent="0.25">
      <c r="A101" s="1"/>
      <c r="B101" s="5" t="s">
        <v>23</v>
      </c>
      <c r="C101" s="64" t="s">
        <v>61</v>
      </c>
      <c r="D101" s="64"/>
      <c r="E101" s="64"/>
      <c r="F101" s="64"/>
      <c r="G101" s="1"/>
      <c r="H101" s="1"/>
      <c r="I101" s="1"/>
      <c r="J101" s="1"/>
      <c r="K101" s="1"/>
      <c r="L101" s="4" t="s">
        <v>21</v>
      </c>
      <c r="M101" s="64" t="s">
        <v>22</v>
      </c>
      <c r="N101" s="64"/>
      <c r="O101" s="6">
        <v>1</v>
      </c>
      <c r="P101" s="65">
        <v>11.11</v>
      </c>
      <c r="Q101" s="65"/>
      <c r="R101" s="6">
        <v>2</v>
      </c>
      <c r="S101" s="59">
        <v>155.39999999999998</v>
      </c>
      <c r="T101" s="58">
        <v>1.88</v>
      </c>
    </row>
    <row r="102" spans="1:20" x14ac:dyDescent="0.25">
      <c r="A102" s="1"/>
      <c r="B102" s="5" t="s">
        <v>25</v>
      </c>
      <c r="C102" s="73">
        <v>340</v>
      </c>
      <c r="D102" s="73"/>
      <c r="E102" s="73"/>
      <c r="F102" s="1"/>
      <c r="G102" s="1"/>
      <c r="H102" s="1"/>
      <c r="I102" s="1"/>
      <c r="J102" s="1"/>
      <c r="K102" s="1"/>
      <c r="L102" s="1"/>
      <c r="M102" s="1"/>
      <c r="N102" s="1"/>
      <c r="O102" s="1"/>
      <c r="P102" s="1"/>
      <c r="Q102" s="1"/>
      <c r="R102" s="1"/>
      <c r="S102" s="1"/>
      <c r="T102" s="1"/>
    </row>
    <row r="103" spans="1:20" x14ac:dyDescent="0.25">
      <c r="A103" s="1"/>
      <c r="B103" s="63" t="s">
        <v>26</v>
      </c>
      <c r="C103" s="63"/>
      <c r="D103" s="63"/>
      <c r="E103" s="63"/>
      <c r="F103" s="72">
        <v>52.355600000000003</v>
      </c>
      <c r="G103" s="72"/>
      <c r="H103" s="72"/>
      <c r="I103" s="72"/>
      <c r="J103" s="72"/>
      <c r="K103" s="1"/>
      <c r="L103" s="1"/>
      <c r="M103" s="1"/>
      <c r="N103" s="1"/>
      <c r="O103" s="1"/>
      <c r="P103" s="1"/>
      <c r="Q103" s="1"/>
      <c r="R103" s="1"/>
      <c r="S103" s="1"/>
      <c r="T103" s="1"/>
    </row>
    <row r="104" spans="1:20" x14ac:dyDescent="0.25">
      <c r="A104" s="1"/>
      <c r="B104" s="63" t="s">
        <v>27</v>
      </c>
      <c r="C104" s="63"/>
      <c r="D104" s="72">
        <v>12.3466</v>
      </c>
      <c r="E104" s="72"/>
      <c r="F104" s="72"/>
      <c r="G104" s="72"/>
      <c r="H104" s="72"/>
      <c r="I104" s="1"/>
      <c r="J104" s="1"/>
      <c r="K104" s="1"/>
      <c r="L104" s="1"/>
      <c r="M104" s="1"/>
      <c r="N104" s="1"/>
      <c r="O104" s="1"/>
      <c r="P104" s="1"/>
      <c r="Q104" s="1"/>
      <c r="R104" s="1"/>
      <c r="S104" s="1"/>
      <c r="T104" s="1"/>
    </row>
    <row r="105" spans="1:20" x14ac:dyDescent="0.25">
      <c r="A105" s="1"/>
      <c r="B105" s="63" t="s">
        <v>28</v>
      </c>
      <c r="C105" s="63"/>
      <c r="D105" s="63"/>
      <c r="E105" s="63"/>
      <c r="F105" s="72">
        <v>0.51</v>
      </c>
      <c r="G105" s="72"/>
      <c r="H105" s="72"/>
      <c r="I105" s="72"/>
      <c r="J105" s="1"/>
      <c r="K105" s="1"/>
      <c r="L105" s="1"/>
      <c r="M105" s="1"/>
      <c r="N105" s="1"/>
      <c r="O105" s="1"/>
      <c r="P105" s="1"/>
      <c r="Q105" s="1"/>
      <c r="R105" s="1"/>
      <c r="S105" s="1"/>
      <c r="T105" s="1"/>
    </row>
    <row r="106" spans="1:20" x14ac:dyDescent="0.25">
      <c r="A106" s="1"/>
      <c r="B106" s="63" t="s">
        <v>29</v>
      </c>
      <c r="C106" s="63"/>
      <c r="D106" s="72">
        <v>9.4E-2</v>
      </c>
      <c r="E106" s="72"/>
      <c r="F106" s="72"/>
      <c r="G106" s="72"/>
      <c r="H106" s="1"/>
      <c r="I106" s="1"/>
      <c r="J106" s="1"/>
      <c r="K106" s="1"/>
      <c r="L106" s="1"/>
      <c r="M106" s="1"/>
      <c r="N106" s="1"/>
      <c r="O106" s="1"/>
      <c r="P106" s="1"/>
      <c r="Q106" s="1"/>
      <c r="R106" s="1"/>
      <c r="S106" s="1"/>
      <c r="T106" s="1"/>
    </row>
    <row r="107" spans="1:20" x14ac:dyDescent="0.25">
      <c r="A107" s="1"/>
      <c r="B107" s="63" t="s">
        <v>30</v>
      </c>
      <c r="C107" s="63"/>
      <c r="D107" s="1"/>
      <c r="E107" s="1"/>
      <c r="F107" s="1"/>
      <c r="G107" s="1">
        <v>23.7</v>
      </c>
      <c r="H107" s="1"/>
      <c r="I107" s="1"/>
      <c r="J107" s="1"/>
      <c r="K107" s="1"/>
      <c r="L107" s="1"/>
      <c r="M107" s="1"/>
      <c r="N107" s="1"/>
      <c r="O107" s="1"/>
      <c r="P107" s="1"/>
      <c r="Q107" s="1"/>
      <c r="R107" s="1"/>
      <c r="S107" s="1"/>
      <c r="T107" s="1"/>
    </row>
    <row r="108" spans="1:20" x14ac:dyDescent="0.25">
      <c r="A108" s="1"/>
      <c r="B108" s="63" t="s">
        <v>31</v>
      </c>
      <c r="C108" s="63"/>
      <c r="D108" s="63"/>
      <c r="E108" s="1"/>
      <c r="F108" s="1"/>
      <c r="G108" s="1">
        <v>2017</v>
      </c>
      <c r="H108" s="1"/>
      <c r="I108" s="1"/>
      <c r="J108" s="1"/>
      <c r="K108" s="1"/>
      <c r="L108" s="1"/>
      <c r="M108" s="1"/>
      <c r="N108" s="1"/>
      <c r="O108" s="1"/>
      <c r="P108" s="1"/>
      <c r="Q108" s="1"/>
      <c r="R108" s="1"/>
      <c r="S108" s="1"/>
      <c r="T108" s="1"/>
    </row>
    <row r="109" spans="1:20" x14ac:dyDescent="0.25">
      <c r="A109" s="1"/>
      <c r="B109" s="63" t="s">
        <v>32</v>
      </c>
      <c r="C109" s="63"/>
      <c r="D109" s="1"/>
      <c r="E109" s="1"/>
      <c r="F109" s="1"/>
      <c r="G109" s="1"/>
      <c r="H109" s="1"/>
      <c r="I109" s="1"/>
      <c r="J109" s="1"/>
      <c r="K109" s="1"/>
      <c r="L109" s="1"/>
      <c r="M109" s="1"/>
      <c r="N109" s="1"/>
      <c r="O109" s="1"/>
      <c r="P109" s="1"/>
      <c r="Q109" s="1"/>
      <c r="R109" s="1"/>
      <c r="S109" s="1"/>
      <c r="T109" s="1"/>
    </row>
    <row r="110" spans="1:20" x14ac:dyDescent="0.25">
      <c r="A110" s="1"/>
      <c r="B110" s="1"/>
      <c r="C110" s="1"/>
      <c r="D110" s="1"/>
      <c r="E110" s="1"/>
      <c r="F110" s="1"/>
      <c r="G110" s="1"/>
      <c r="H110" s="1"/>
      <c r="I110" s="1"/>
      <c r="J110" s="1"/>
      <c r="K110" s="1"/>
      <c r="L110" s="1"/>
      <c r="M110" s="1"/>
      <c r="N110" s="1"/>
      <c r="O110" s="1"/>
      <c r="P110" s="1"/>
      <c r="Q110" s="1"/>
      <c r="R110" s="1"/>
      <c r="S110" s="1"/>
      <c r="T110" s="1"/>
    </row>
    <row r="111" spans="1:20" x14ac:dyDescent="0.25">
      <c r="A111" s="1"/>
      <c r="B111" s="1"/>
      <c r="C111" s="1"/>
      <c r="D111" s="1"/>
      <c r="E111" s="1"/>
      <c r="F111" s="1"/>
      <c r="G111" s="1"/>
      <c r="H111" s="1"/>
      <c r="I111" s="1"/>
      <c r="J111" s="1"/>
      <c r="K111" s="1"/>
      <c r="L111" s="1"/>
      <c r="M111" s="1"/>
      <c r="N111" s="1"/>
      <c r="O111" s="1"/>
      <c r="P111" s="1"/>
      <c r="Q111" s="1"/>
      <c r="R111" s="1"/>
      <c r="S111" s="1"/>
      <c r="T111" s="1"/>
    </row>
    <row r="112" spans="1:20" x14ac:dyDescent="0.25">
      <c r="A112" s="1"/>
      <c r="B112" s="1"/>
      <c r="C112" s="1"/>
      <c r="D112" s="1"/>
      <c r="E112" s="1"/>
      <c r="F112" s="1"/>
      <c r="G112" s="1"/>
      <c r="H112" s="1"/>
      <c r="I112" s="1"/>
      <c r="J112" s="1"/>
      <c r="K112" s="1"/>
      <c r="L112" s="66" t="s">
        <v>5</v>
      </c>
      <c r="M112" s="66"/>
      <c r="N112" s="66"/>
      <c r="O112" s="3" t="s">
        <v>6</v>
      </c>
      <c r="P112" s="67" t="s">
        <v>7</v>
      </c>
      <c r="Q112" s="67"/>
      <c r="R112" s="3" t="s">
        <v>8</v>
      </c>
      <c r="S112" s="57" t="s">
        <v>583</v>
      </c>
      <c r="T112" s="57" t="s">
        <v>7</v>
      </c>
    </row>
    <row r="113" spans="1:20" x14ac:dyDescent="0.25">
      <c r="A113" s="1"/>
      <c r="B113" s="5" t="s">
        <v>9</v>
      </c>
      <c r="C113" s="64" t="s">
        <v>51</v>
      </c>
      <c r="D113" s="64"/>
      <c r="E113" s="64"/>
      <c r="F113" s="64"/>
      <c r="G113" s="64"/>
      <c r="H113" s="1"/>
      <c r="I113" s="1"/>
      <c r="J113" s="1"/>
      <c r="K113" s="1"/>
      <c r="L113" s="4" t="s">
        <v>15</v>
      </c>
      <c r="M113" s="64" t="s">
        <v>16</v>
      </c>
      <c r="N113" s="64"/>
      <c r="O113" s="6">
        <v>1</v>
      </c>
      <c r="P113" s="65">
        <v>100</v>
      </c>
      <c r="Q113" s="65"/>
      <c r="R113" s="6">
        <v>25</v>
      </c>
      <c r="S113" s="61">
        <v>15187.8</v>
      </c>
      <c r="T113" s="58">
        <v>100</v>
      </c>
    </row>
    <row r="114" spans="1:20" x14ac:dyDescent="0.25">
      <c r="A114" s="1"/>
      <c r="B114" s="5" t="s">
        <v>13</v>
      </c>
      <c r="C114" s="64" t="s">
        <v>62</v>
      </c>
      <c r="D114" s="64"/>
      <c r="E114" s="64"/>
      <c r="F114" s="64"/>
      <c r="G114" s="1"/>
      <c r="H114" s="1"/>
      <c r="I114" s="1"/>
      <c r="J114" s="1"/>
      <c r="K114" s="1"/>
      <c r="L114" s="1"/>
      <c r="M114" s="1"/>
      <c r="N114" s="1"/>
      <c r="O114" s="1"/>
      <c r="P114" s="1"/>
      <c r="Q114" s="1"/>
      <c r="R114" s="1"/>
      <c r="S114" s="1"/>
      <c r="T114" s="1"/>
    </row>
    <row r="115" spans="1:20" x14ac:dyDescent="0.25">
      <c r="A115" s="1"/>
      <c r="B115" s="5" t="s">
        <v>19</v>
      </c>
      <c r="C115" s="64" t="s">
        <v>38</v>
      </c>
      <c r="D115" s="64"/>
      <c r="E115" s="64"/>
      <c r="F115" s="64"/>
      <c r="G115" s="1"/>
      <c r="H115" s="1"/>
      <c r="I115" s="1"/>
      <c r="J115" s="1"/>
      <c r="K115" s="1"/>
      <c r="L115" s="1"/>
      <c r="M115" s="1"/>
      <c r="N115" s="1"/>
      <c r="O115" s="1"/>
      <c r="P115" s="1"/>
      <c r="Q115" s="1"/>
      <c r="R115" s="1"/>
      <c r="S115" s="1"/>
      <c r="T115" s="1"/>
    </row>
    <row r="116" spans="1:20" x14ac:dyDescent="0.25">
      <c r="A116" s="1"/>
      <c r="B116" s="5" t="s">
        <v>23</v>
      </c>
      <c r="C116" s="64" t="s">
        <v>63</v>
      </c>
      <c r="D116" s="64"/>
      <c r="E116" s="64"/>
      <c r="F116" s="64"/>
      <c r="G116" s="1"/>
      <c r="H116" s="1"/>
      <c r="I116" s="1"/>
      <c r="J116" s="1"/>
      <c r="K116" s="1"/>
      <c r="L116" s="1"/>
      <c r="M116" s="1"/>
      <c r="N116" s="1"/>
      <c r="O116" s="1"/>
      <c r="P116" s="1"/>
      <c r="Q116" s="1"/>
      <c r="R116" s="1"/>
      <c r="S116" s="1"/>
      <c r="T116" s="1"/>
    </row>
    <row r="117" spans="1:20" x14ac:dyDescent="0.25">
      <c r="A117" s="1"/>
      <c r="B117" s="5" t="s">
        <v>25</v>
      </c>
      <c r="C117" s="73">
        <v>25</v>
      </c>
      <c r="D117" s="73"/>
      <c r="E117" s="73"/>
      <c r="F117" s="1"/>
      <c r="G117" s="1"/>
      <c r="H117" s="1"/>
      <c r="I117" s="1"/>
      <c r="J117" s="1"/>
      <c r="K117" s="1"/>
      <c r="L117" s="1"/>
      <c r="M117" s="1"/>
      <c r="N117" s="1"/>
      <c r="O117" s="1"/>
      <c r="P117" s="1"/>
      <c r="Q117" s="1"/>
      <c r="R117" s="1"/>
      <c r="S117" s="1"/>
      <c r="T117" s="1"/>
    </row>
    <row r="118" spans="1:20" x14ac:dyDescent="0.25">
      <c r="A118" s="1"/>
      <c r="B118" s="63" t="s">
        <v>26</v>
      </c>
      <c r="C118" s="63"/>
      <c r="D118" s="63"/>
      <c r="E118" s="63"/>
      <c r="F118" s="72">
        <v>152.82490000000001</v>
      </c>
      <c r="G118" s="72"/>
      <c r="H118" s="72"/>
      <c r="I118" s="72"/>
      <c r="J118" s="72"/>
      <c r="K118" s="1"/>
      <c r="L118" s="1"/>
      <c r="M118" s="1"/>
      <c r="N118" s="1"/>
      <c r="O118" s="1"/>
      <c r="P118" s="1"/>
      <c r="Q118" s="1"/>
      <c r="R118" s="1"/>
      <c r="S118" s="1"/>
      <c r="T118" s="1"/>
    </row>
    <row r="119" spans="1:20" x14ac:dyDescent="0.25">
      <c r="A119" s="1"/>
      <c r="B119" s="63" t="s">
        <v>27</v>
      </c>
      <c r="C119" s="63"/>
      <c r="D119" s="72">
        <v>614.62969999999996</v>
      </c>
      <c r="E119" s="72"/>
      <c r="F119" s="72"/>
      <c r="G119" s="72"/>
      <c r="H119" s="72"/>
      <c r="I119" s="1"/>
      <c r="J119" s="1"/>
      <c r="K119" s="1"/>
      <c r="L119" s="1"/>
      <c r="M119" s="1"/>
      <c r="N119" s="1"/>
      <c r="O119" s="1"/>
      <c r="P119" s="1"/>
      <c r="Q119" s="1"/>
      <c r="R119" s="1"/>
      <c r="S119" s="1"/>
      <c r="T119" s="1"/>
    </row>
    <row r="120" spans="1:20" x14ac:dyDescent="0.25">
      <c r="A120" s="1"/>
      <c r="B120" s="63" t="s">
        <v>28</v>
      </c>
      <c r="C120" s="63"/>
      <c r="D120" s="63"/>
      <c r="E120" s="63"/>
      <c r="F120" s="72">
        <v>0.44519999999999998</v>
      </c>
      <c r="G120" s="72"/>
      <c r="H120" s="72"/>
      <c r="I120" s="72"/>
      <c r="J120" s="1"/>
      <c r="K120" s="1"/>
      <c r="L120" s="1"/>
      <c r="M120" s="1"/>
      <c r="N120" s="1"/>
      <c r="O120" s="1"/>
      <c r="P120" s="1"/>
      <c r="Q120" s="1"/>
      <c r="R120" s="1"/>
      <c r="S120" s="1"/>
      <c r="T120" s="1"/>
    </row>
    <row r="121" spans="1:20" x14ac:dyDescent="0.25">
      <c r="A121" s="1"/>
      <c r="B121" s="63" t="s">
        <v>29</v>
      </c>
      <c r="C121" s="63"/>
      <c r="D121" s="72">
        <v>1.0117</v>
      </c>
      <c r="E121" s="72"/>
      <c r="F121" s="72"/>
      <c r="G121" s="72"/>
      <c r="H121" s="1"/>
      <c r="I121" s="1"/>
      <c r="J121" s="1"/>
      <c r="K121" s="1"/>
      <c r="L121" s="1"/>
      <c r="M121" s="1"/>
      <c r="N121" s="1"/>
      <c r="O121" s="1"/>
      <c r="P121" s="1"/>
      <c r="Q121" s="1"/>
      <c r="R121" s="1"/>
      <c r="S121" s="1"/>
      <c r="T121" s="1"/>
    </row>
    <row r="122" spans="1:20" x14ac:dyDescent="0.25">
      <c r="A122" s="1"/>
      <c r="B122" s="63" t="s">
        <v>30</v>
      </c>
      <c r="C122" s="63"/>
      <c r="D122" s="1"/>
      <c r="E122" s="1"/>
      <c r="F122" s="1"/>
      <c r="G122" s="1">
        <v>5</v>
      </c>
      <c r="H122" s="1"/>
      <c r="I122" s="1"/>
      <c r="J122" s="1"/>
      <c r="K122" s="1"/>
      <c r="L122" s="1"/>
      <c r="M122" s="1"/>
      <c r="N122" s="1"/>
      <c r="O122" s="1"/>
      <c r="P122" s="1"/>
      <c r="Q122" s="1"/>
      <c r="R122" s="1"/>
      <c r="S122" s="1"/>
      <c r="T122" s="1"/>
    </row>
    <row r="123" spans="1:20" x14ac:dyDescent="0.25">
      <c r="A123" s="1"/>
      <c r="B123" s="63" t="s">
        <v>31</v>
      </c>
      <c r="C123" s="63"/>
      <c r="D123" s="63"/>
      <c r="E123" s="1"/>
      <c r="F123" s="1"/>
      <c r="G123" s="1">
        <v>2017</v>
      </c>
      <c r="H123" s="1"/>
      <c r="I123" s="1"/>
      <c r="J123" s="1"/>
      <c r="K123" s="1"/>
      <c r="L123" s="1"/>
      <c r="M123" s="1"/>
      <c r="N123" s="1"/>
      <c r="O123" s="1"/>
      <c r="P123" s="1"/>
      <c r="Q123" s="1"/>
      <c r="R123" s="1"/>
      <c r="S123" s="1"/>
      <c r="T123" s="1"/>
    </row>
    <row r="124" spans="1:20" x14ac:dyDescent="0.25">
      <c r="A124" s="1"/>
      <c r="B124" s="63" t="s">
        <v>32</v>
      </c>
      <c r="C124" s="63"/>
      <c r="D124" s="1"/>
      <c r="E124" s="1"/>
      <c r="F124" s="1"/>
      <c r="G124" s="1"/>
      <c r="H124" s="1"/>
      <c r="I124" s="1"/>
      <c r="J124" s="1"/>
      <c r="K124" s="1"/>
      <c r="L124" s="1"/>
      <c r="M124" s="1"/>
      <c r="N124" s="1"/>
      <c r="O124" s="1"/>
      <c r="P124" s="1"/>
      <c r="Q124" s="1"/>
      <c r="R124" s="1"/>
      <c r="S124" s="1"/>
      <c r="T124" s="1"/>
    </row>
    <row r="125" spans="1:20" x14ac:dyDescent="0.25">
      <c r="A125" s="1"/>
      <c r="B125" s="1"/>
      <c r="C125" s="1"/>
      <c r="D125" s="1"/>
      <c r="E125" s="1"/>
      <c r="F125" s="1"/>
      <c r="G125" s="1"/>
      <c r="H125" s="1"/>
      <c r="I125" s="1"/>
      <c r="J125" s="1"/>
      <c r="K125" s="1"/>
      <c r="L125" s="1"/>
      <c r="M125" s="1"/>
      <c r="N125" s="1"/>
      <c r="O125" s="1"/>
      <c r="P125" s="1"/>
      <c r="Q125" s="1"/>
      <c r="R125" s="1"/>
      <c r="S125" s="1"/>
      <c r="T125" s="1"/>
    </row>
    <row r="126" spans="1:20" x14ac:dyDescent="0.25">
      <c r="A126" s="1"/>
      <c r="B126" s="1"/>
      <c r="C126" s="1"/>
      <c r="D126" s="1"/>
      <c r="E126" s="1"/>
      <c r="F126" s="1"/>
      <c r="G126" s="1"/>
      <c r="H126" s="1"/>
      <c r="I126" s="1"/>
      <c r="J126" s="1"/>
      <c r="K126" s="1"/>
      <c r="L126" s="1"/>
      <c r="M126" s="1"/>
      <c r="N126" s="1"/>
      <c r="O126" s="1"/>
      <c r="P126" s="1"/>
      <c r="Q126" s="1"/>
      <c r="R126" s="1"/>
      <c r="S126" s="1"/>
      <c r="T126" s="1"/>
    </row>
    <row r="127" spans="1:20" x14ac:dyDescent="0.25">
      <c r="A127" s="1"/>
      <c r="B127" s="1"/>
      <c r="C127" s="1"/>
      <c r="D127" s="1"/>
      <c r="E127" s="1"/>
      <c r="F127" s="1"/>
      <c r="G127" s="1"/>
      <c r="H127" s="1"/>
      <c r="I127" s="1"/>
      <c r="J127" s="1"/>
      <c r="K127" s="1"/>
      <c r="L127" s="1"/>
      <c r="M127" s="1"/>
      <c r="N127" s="1"/>
      <c r="O127" s="1"/>
      <c r="P127" s="1"/>
      <c r="Q127" s="1"/>
      <c r="R127" s="1"/>
      <c r="S127" s="1"/>
      <c r="T127" s="1"/>
    </row>
    <row r="128" spans="1:20" x14ac:dyDescent="0.25">
      <c r="A128" s="1"/>
      <c r="B128" s="1"/>
      <c r="C128" s="1"/>
      <c r="D128" s="1"/>
      <c r="E128" s="1"/>
      <c r="F128" s="1"/>
      <c r="G128" s="1"/>
      <c r="H128" s="1"/>
      <c r="I128" s="1"/>
      <c r="J128" s="1"/>
      <c r="K128" s="1"/>
      <c r="L128" s="66" t="s">
        <v>5</v>
      </c>
      <c r="M128" s="66"/>
      <c r="N128" s="66"/>
      <c r="O128" s="3" t="s">
        <v>6</v>
      </c>
      <c r="P128" s="67" t="s">
        <v>7</v>
      </c>
      <c r="Q128" s="67"/>
      <c r="R128" s="3" t="s">
        <v>8</v>
      </c>
      <c r="S128" s="57" t="s">
        <v>583</v>
      </c>
      <c r="T128" s="57" t="s">
        <v>7</v>
      </c>
    </row>
    <row r="129" spans="1:20" x14ac:dyDescent="0.25">
      <c r="A129" s="1"/>
      <c r="B129" s="5" t="s">
        <v>9</v>
      </c>
      <c r="C129" s="64" t="s">
        <v>64</v>
      </c>
      <c r="D129" s="64"/>
      <c r="E129" s="64"/>
      <c r="F129" s="64"/>
      <c r="G129" s="64"/>
      <c r="H129" s="1"/>
      <c r="I129" s="1"/>
      <c r="J129" s="1"/>
      <c r="K129" s="1"/>
      <c r="L129" s="4" t="s">
        <v>39</v>
      </c>
      <c r="M129" s="64" t="s">
        <v>40</v>
      </c>
      <c r="N129" s="64"/>
      <c r="O129" s="6">
        <v>4</v>
      </c>
      <c r="P129" s="65">
        <v>80</v>
      </c>
      <c r="Q129" s="65"/>
      <c r="R129" s="6">
        <v>226</v>
      </c>
      <c r="S129" s="61">
        <v>47334</v>
      </c>
      <c r="T129" s="58">
        <v>99.93</v>
      </c>
    </row>
    <row r="130" spans="1:20" x14ac:dyDescent="0.25">
      <c r="A130" s="1"/>
      <c r="B130" s="63" t="s">
        <v>13</v>
      </c>
      <c r="C130" s="64" t="s">
        <v>67</v>
      </c>
      <c r="D130" s="64"/>
      <c r="E130" s="64"/>
      <c r="F130" s="64"/>
      <c r="G130" s="1"/>
      <c r="H130" s="1"/>
      <c r="I130" s="1"/>
      <c r="J130" s="1"/>
      <c r="K130" s="1"/>
      <c r="L130" s="4" t="s">
        <v>42</v>
      </c>
      <c r="M130" s="64" t="s">
        <v>43</v>
      </c>
      <c r="N130" s="64"/>
      <c r="O130" s="6">
        <v>1</v>
      </c>
      <c r="P130" s="65">
        <v>20</v>
      </c>
      <c r="Q130" s="65"/>
      <c r="R130" s="6">
        <v>1</v>
      </c>
      <c r="S130" s="59">
        <v>34.199999999999996</v>
      </c>
      <c r="T130" s="58">
        <v>7.0000000000000007E-2</v>
      </c>
    </row>
    <row r="131" spans="1:20" x14ac:dyDescent="0.25">
      <c r="A131" s="1"/>
      <c r="B131" s="63"/>
      <c r="C131" s="64"/>
      <c r="D131" s="64"/>
      <c r="E131" s="64"/>
      <c r="F131" s="64"/>
      <c r="G131" s="1"/>
      <c r="H131" s="1"/>
      <c r="I131" s="1"/>
      <c r="J131" s="1"/>
      <c r="K131" s="1"/>
      <c r="L131" s="1"/>
      <c r="M131" s="1"/>
      <c r="N131" s="1"/>
      <c r="O131" s="1"/>
      <c r="P131" s="1"/>
      <c r="Q131" s="1"/>
      <c r="R131" s="1"/>
      <c r="S131" s="1"/>
      <c r="T131" s="1"/>
    </row>
    <row r="132" spans="1:20" x14ac:dyDescent="0.25">
      <c r="A132" s="1"/>
      <c r="B132" s="5" t="s">
        <v>19</v>
      </c>
      <c r="C132" s="64" t="s">
        <v>57</v>
      </c>
      <c r="D132" s="64"/>
      <c r="E132" s="64"/>
      <c r="F132" s="64"/>
      <c r="G132" s="1"/>
      <c r="H132" s="1"/>
      <c r="I132" s="1"/>
      <c r="J132" s="1"/>
      <c r="K132" s="1"/>
      <c r="L132" s="1"/>
      <c r="M132" s="1"/>
      <c r="N132" s="1"/>
      <c r="O132" s="1"/>
      <c r="P132" s="1"/>
      <c r="Q132" s="1"/>
      <c r="R132" s="1"/>
      <c r="S132" s="1"/>
      <c r="T132" s="1"/>
    </row>
    <row r="133" spans="1:20" x14ac:dyDescent="0.25">
      <c r="A133" s="1"/>
      <c r="B133" s="5" t="s">
        <v>23</v>
      </c>
      <c r="C133" s="64" t="s">
        <v>68</v>
      </c>
      <c r="D133" s="64"/>
      <c r="E133" s="64"/>
      <c r="F133" s="64"/>
      <c r="G133" s="1"/>
      <c r="H133" s="1"/>
      <c r="I133" s="1"/>
      <c r="J133" s="1"/>
      <c r="K133" s="1"/>
      <c r="L133" s="1"/>
      <c r="M133" s="1"/>
      <c r="N133" s="1"/>
      <c r="O133" s="1"/>
      <c r="P133" s="1"/>
      <c r="Q133" s="1"/>
      <c r="R133" s="1"/>
      <c r="S133" s="1"/>
      <c r="T133" s="1"/>
    </row>
    <row r="134" spans="1:20" x14ac:dyDescent="0.25">
      <c r="A134" s="1"/>
      <c r="B134" s="5" t="s">
        <v>25</v>
      </c>
      <c r="C134" s="73">
        <v>370</v>
      </c>
      <c r="D134" s="73"/>
      <c r="E134" s="73"/>
      <c r="F134" s="1"/>
      <c r="G134" s="1"/>
      <c r="H134" s="1"/>
      <c r="I134" s="1"/>
      <c r="J134" s="1"/>
      <c r="K134" s="1"/>
      <c r="L134" s="1"/>
      <c r="M134" s="1"/>
      <c r="N134" s="1"/>
      <c r="O134" s="1"/>
      <c r="P134" s="1"/>
      <c r="Q134" s="1"/>
      <c r="R134" s="1"/>
      <c r="S134" s="1"/>
      <c r="T134" s="1"/>
    </row>
    <row r="135" spans="1:20" x14ac:dyDescent="0.25">
      <c r="A135" s="1"/>
      <c r="B135" s="63" t="s">
        <v>26</v>
      </c>
      <c r="C135" s="63"/>
      <c r="D135" s="63"/>
      <c r="E135" s="63"/>
      <c r="F135" s="72">
        <v>188.68100000000001</v>
      </c>
      <c r="G135" s="72"/>
      <c r="H135" s="72"/>
      <c r="I135" s="72"/>
      <c r="J135" s="72"/>
      <c r="K135" s="1"/>
      <c r="L135" s="1"/>
      <c r="M135" s="1"/>
      <c r="N135" s="1"/>
      <c r="O135" s="1"/>
      <c r="P135" s="1"/>
      <c r="Q135" s="1"/>
      <c r="R135" s="1"/>
      <c r="S135" s="1"/>
      <c r="T135" s="1"/>
    </row>
    <row r="136" spans="1:20" x14ac:dyDescent="0.25">
      <c r="A136" s="1"/>
      <c r="B136" s="63" t="s">
        <v>27</v>
      </c>
      <c r="C136" s="63"/>
      <c r="D136" s="72">
        <v>127.8164</v>
      </c>
      <c r="E136" s="72"/>
      <c r="F136" s="72"/>
      <c r="G136" s="72"/>
      <c r="H136" s="72"/>
      <c r="I136" s="1"/>
      <c r="J136" s="1"/>
      <c r="K136" s="1"/>
      <c r="L136" s="1"/>
      <c r="M136" s="1"/>
      <c r="N136" s="1"/>
      <c r="O136" s="1"/>
      <c r="P136" s="1"/>
      <c r="Q136" s="1"/>
      <c r="R136" s="1"/>
      <c r="S136" s="1"/>
      <c r="T136" s="1"/>
    </row>
    <row r="137" spans="1:20" x14ac:dyDescent="0.25">
      <c r="A137" s="1"/>
      <c r="B137" s="63" t="s">
        <v>28</v>
      </c>
      <c r="C137" s="63"/>
      <c r="D137" s="63"/>
      <c r="E137" s="63"/>
      <c r="F137" s="72">
        <v>1.6979</v>
      </c>
      <c r="G137" s="72"/>
      <c r="H137" s="72"/>
      <c r="I137" s="72"/>
      <c r="J137" s="1"/>
      <c r="K137" s="1"/>
      <c r="L137" s="1"/>
      <c r="M137" s="1"/>
      <c r="N137" s="1"/>
      <c r="O137" s="1"/>
      <c r="P137" s="1"/>
      <c r="Q137" s="1"/>
      <c r="R137" s="1"/>
      <c r="S137" s="1"/>
      <c r="T137" s="1"/>
    </row>
    <row r="138" spans="1:20" x14ac:dyDescent="0.25">
      <c r="A138" s="1"/>
      <c r="B138" s="63" t="s">
        <v>29</v>
      </c>
      <c r="C138" s="63"/>
      <c r="D138" s="72">
        <v>0.61029999999999995</v>
      </c>
      <c r="E138" s="72"/>
      <c r="F138" s="72"/>
      <c r="G138" s="72"/>
      <c r="H138" s="1"/>
      <c r="I138" s="1"/>
      <c r="J138" s="1"/>
      <c r="K138" s="1"/>
      <c r="L138" s="1"/>
      <c r="M138" s="1"/>
      <c r="N138" s="1"/>
      <c r="O138" s="1"/>
      <c r="P138" s="1"/>
      <c r="Q138" s="1"/>
      <c r="R138" s="1"/>
      <c r="S138" s="1"/>
      <c r="T138" s="1"/>
    </row>
    <row r="139" spans="1:20" x14ac:dyDescent="0.25">
      <c r="A139" s="1"/>
      <c r="B139" s="63" t="s">
        <v>30</v>
      </c>
      <c r="C139" s="63"/>
      <c r="D139" s="1"/>
      <c r="E139" s="1"/>
      <c r="F139" s="1"/>
      <c r="G139" s="1">
        <v>18.100000000000001</v>
      </c>
      <c r="H139" s="1"/>
      <c r="I139" s="1"/>
      <c r="J139" s="1"/>
      <c r="K139" s="1"/>
      <c r="L139" s="1"/>
      <c r="M139" s="1"/>
      <c r="N139" s="1"/>
      <c r="O139" s="1"/>
      <c r="P139" s="1"/>
      <c r="Q139" s="1"/>
      <c r="R139" s="1"/>
      <c r="S139" s="1"/>
      <c r="T139" s="1"/>
    </row>
    <row r="140" spans="1:20" x14ac:dyDescent="0.25">
      <c r="A140" s="1"/>
      <c r="B140" s="63" t="s">
        <v>31</v>
      </c>
      <c r="C140" s="63"/>
      <c r="D140" s="63"/>
      <c r="E140" s="1"/>
      <c r="F140" s="1"/>
      <c r="G140" s="1">
        <v>2018</v>
      </c>
      <c r="H140" s="1"/>
      <c r="I140" s="1"/>
      <c r="J140" s="1"/>
      <c r="K140" s="1"/>
      <c r="L140" s="1"/>
      <c r="M140" s="1"/>
      <c r="N140" s="1"/>
      <c r="O140" s="1"/>
      <c r="P140" s="1"/>
      <c r="Q140" s="1"/>
      <c r="R140" s="1"/>
      <c r="S140" s="1"/>
      <c r="T140" s="1"/>
    </row>
    <row r="141" spans="1:20" x14ac:dyDescent="0.25">
      <c r="A141" s="1"/>
      <c r="B141" s="63" t="s">
        <v>32</v>
      </c>
      <c r="C141" s="63"/>
      <c r="D141" s="1"/>
      <c r="E141" s="1"/>
      <c r="F141" s="1"/>
      <c r="G141" s="1"/>
      <c r="H141" s="1"/>
      <c r="I141" s="1"/>
      <c r="J141" s="1"/>
      <c r="K141" s="1"/>
      <c r="L141" s="1"/>
      <c r="M141" s="1"/>
      <c r="N141" s="1"/>
      <c r="O141" s="1"/>
      <c r="P141" s="1"/>
      <c r="Q141" s="1"/>
      <c r="R141" s="1"/>
      <c r="S141" s="1"/>
      <c r="T141" s="1"/>
    </row>
    <row r="142" spans="1:20" x14ac:dyDescent="0.25">
      <c r="A142" s="1"/>
      <c r="B142" s="1"/>
      <c r="C142" s="1"/>
      <c r="D142" s="1"/>
      <c r="E142" s="1"/>
      <c r="F142" s="1"/>
      <c r="G142" s="1"/>
      <c r="H142" s="1"/>
      <c r="I142" s="1"/>
      <c r="J142" s="1"/>
      <c r="K142" s="1"/>
      <c r="L142" s="1"/>
      <c r="M142" s="1"/>
      <c r="N142" s="1"/>
      <c r="O142" s="1"/>
      <c r="P142" s="1"/>
      <c r="Q142" s="1"/>
      <c r="R142" s="1"/>
      <c r="S142" s="1"/>
      <c r="T142" s="1"/>
    </row>
    <row r="143" spans="1:20" x14ac:dyDescent="0.25">
      <c r="A143" s="1"/>
      <c r="B143" s="1"/>
      <c r="C143" s="1"/>
      <c r="D143" s="1"/>
      <c r="E143" s="1"/>
      <c r="F143" s="1"/>
      <c r="G143" s="1"/>
      <c r="H143" s="1"/>
      <c r="I143" s="1"/>
      <c r="J143" s="1"/>
      <c r="K143" s="1"/>
      <c r="L143" s="1"/>
      <c r="M143" s="1"/>
      <c r="N143" s="1"/>
      <c r="O143" s="1"/>
      <c r="P143" s="1"/>
      <c r="Q143" s="1"/>
      <c r="R143" s="1"/>
      <c r="S143" s="1"/>
      <c r="T143" s="1"/>
    </row>
    <row r="144" spans="1:20" x14ac:dyDescent="0.25">
      <c r="A144" s="1"/>
      <c r="B144" s="1"/>
      <c r="C144" s="1"/>
      <c r="D144" s="1"/>
      <c r="E144" s="1"/>
      <c r="F144" s="1"/>
      <c r="G144" s="1"/>
      <c r="H144" s="1"/>
      <c r="I144" s="1"/>
      <c r="J144" s="1"/>
      <c r="K144" s="1"/>
      <c r="L144" s="66" t="s">
        <v>5</v>
      </c>
      <c r="M144" s="66"/>
      <c r="N144" s="66"/>
      <c r="O144" s="3" t="s">
        <v>6</v>
      </c>
      <c r="P144" s="67" t="s">
        <v>7</v>
      </c>
      <c r="Q144" s="67"/>
      <c r="R144" s="3" t="s">
        <v>8</v>
      </c>
      <c r="S144" s="57" t="s">
        <v>583</v>
      </c>
      <c r="T144" s="57" t="s">
        <v>7</v>
      </c>
    </row>
    <row r="145" spans="1:20" x14ac:dyDescent="0.25">
      <c r="A145" s="1"/>
      <c r="B145" s="5" t="s">
        <v>9</v>
      </c>
      <c r="C145" s="64" t="s">
        <v>64</v>
      </c>
      <c r="D145" s="64"/>
      <c r="E145" s="64"/>
      <c r="F145" s="64"/>
      <c r="G145" s="64"/>
      <c r="H145" s="1"/>
      <c r="I145" s="1"/>
      <c r="J145" s="1"/>
      <c r="K145" s="1"/>
      <c r="L145" s="4" t="s">
        <v>33</v>
      </c>
      <c r="M145" s="64" t="s">
        <v>34</v>
      </c>
      <c r="N145" s="64"/>
      <c r="O145" s="6">
        <v>1</v>
      </c>
      <c r="P145" s="65">
        <v>50</v>
      </c>
      <c r="Q145" s="65"/>
      <c r="R145" s="6">
        <v>3</v>
      </c>
      <c r="S145" s="61">
        <v>858</v>
      </c>
      <c r="T145" s="58">
        <v>91.96</v>
      </c>
    </row>
    <row r="146" spans="1:20" x14ac:dyDescent="0.25">
      <c r="A146" s="1"/>
      <c r="B146" s="63" t="s">
        <v>13</v>
      </c>
      <c r="C146" s="64" t="s">
        <v>69</v>
      </c>
      <c r="D146" s="64"/>
      <c r="E146" s="64"/>
      <c r="F146" s="64"/>
      <c r="G146" s="1"/>
      <c r="H146" s="1"/>
      <c r="I146" s="1"/>
      <c r="J146" s="1"/>
      <c r="K146" s="1"/>
      <c r="L146" s="4" t="s">
        <v>39</v>
      </c>
      <c r="M146" s="64" t="s">
        <v>40</v>
      </c>
      <c r="N146" s="64"/>
      <c r="O146" s="6">
        <v>1</v>
      </c>
      <c r="P146" s="65">
        <v>50</v>
      </c>
      <c r="Q146" s="65"/>
      <c r="R146" s="6">
        <v>1</v>
      </c>
      <c r="S146" s="59">
        <v>75</v>
      </c>
      <c r="T146" s="58">
        <v>8.0399999999999991</v>
      </c>
    </row>
    <row r="147" spans="1:20" x14ac:dyDescent="0.25">
      <c r="A147" s="1"/>
      <c r="B147" s="63"/>
      <c r="C147" s="64"/>
      <c r="D147" s="64"/>
      <c r="E147" s="64"/>
      <c r="F147" s="64"/>
      <c r="G147" s="1"/>
      <c r="H147" s="1"/>
      <c r="I147" s="1"/>
      <c r="J147" s="1"/>
      <c r="K147" s="1"/>
      <c r="L147" s="1"/>
      <c r="M147" s="1"/>
      <c r="N147" s="1"/>
      <c r="O147" s="1"/>
      <c r="P147" s="1"/>
      <c r="Q147" s="1"/>
      <c r="R147" s="1"/>
      <c r="S147" s="1"/>
      <c r="T147" s="1"/>
    </row>
    <row r="148" spans="1:20" x14ac:dyDescent="0.25">
      <c r="A148" s="1"/>
      <c r="B148" s="5" t="s">
        <v>19</v>
      </c>
      <c r="C148" s="64" t="s">
        <v>38</v>
      </c>
      <c r="D148" s="64"/>
      <c r="E148" s="64"/>
      <c r="F148" s="64"/>
      <c r="G148" s="1"/>
      <c r="H148" s="1"/>
      <c r="I148" s="1"/>
      <c r="J148" s="1"/>
      <c r="K148" s="1"/>
      <c r="L148" s="1"/>
      <c r="M148" s="1"/>
      <c r="N148" s="1"/>
      <c r="O148" s="1"/>
      <c r="P148" s="1"/>
      <c r="Q148" s="1"/>
      <c r="R148" s="1"/>
      <c r="S148" s="1"/>
      <c r="T148" s="1"/>
    </row>
    <row r="149" spans="1:20" x14ac:dyDescent="0.25">
      <c r="A149" s="1"/>
      <c r="B149" s="5" t="s">
        <v>23</v>
      </c>
      <c r="C149" s="64" t="s">
        <v>70</v>
      </c>
      <c r="D149" s="64"/>
      <c r="E149" s="64"/>
      <c r="F149" s="64"/>
      <c r="G149" s="1"/>
      <c r="H149" s="1"/>
      <c r="I149" s="1"/>
      <c r="J149" s="1"/>
      <c r="K149" s="1"/>
      <c r="L149" s="1"/>
      <c r="M149" s="1"/>
      <c r="N149" s="1"/>
      <c r="O149" s="1"/>
      <c r="P149" s="1"/>
      <c r="Q149" s="1"/>
      <c r="R149" s="1"/>
      <c r="S149" s="1"/>
      <c r="T149" s="1"/>
    </row>
    <row r="150" spans="1:20" x14ac:dyDescent="0.25">
      <c r="A150" s="1"/>
      <c r="B150" s="5" t="s">
        <v>25</v>
      </c>
      <c r="C150" s="73">
        <v>104</v>
      </c>
      <c r="D150" s="73"/>
      <c r="E150" s="73"/>
      <c r="F150" s="1"/>
      <c r="G150" s="1"/>
      <c r="H150" s="1"/>
      <c r="I150" s="1"/>
      <c r="J150" s="1"/>
      <c r="K150" s="1"/>
      <c r="L150" s="1"/>
      <c r="M150" s="1"/>
      <c r="N150" s="1"/>
      <c r="O150" s="1"/>
      <c r="P150" s="1"/>
      <c r="Q150" s="1"/>
      <c r="R150" s="1"/>
      <c r="S150" s="1"/>
      <c r="T150" s="1"/>
    </row>
    <row r="151" spans="1:20" x14ac:dyDescent="0.25">
      <c r="A151" s="1"/>
      <c r="B151" s="63" t="s">
        <v>26</v>
      </c>
      <c r="C151" s="63"/>
      <c r="D151" s="63"/>
      <c r="E151" s="63"/>
      <c r="F151" s="72">
        <v>54.126399999999997</v>
      </c>
      <c r="G151" s="72"/>
      <c r="H151" s="72"/>
      <c r="I151" s="72"/>
      <c r="J151" s="72"/>
      <c r="K151" s="1"/>
      <c r="L151" s="1"/>
      <c r="M151" s="1"/>
      <c r="N151" s="1"/>
      <c r="O151" s="1"/>
      <c r="P151" s="1"/>
      <c r="Q151" s="1"/>
      <c r="R151" s="1"/>
      <c r="S151" s="1"/>
      <c r="T151" s="1"/>
    </row>
    <row r="152" spans="1:20" x14ac:dyDescent="0.25">
      <c r="A152" s="1"/>
      <c r="B152" s="63" t="s">
        <v>27</v>
      </c>
      <c r="C152" s="63"/>
      <c r="D152" s="72">
        <v>8.2294</v>
      </c>
      <c r="E152" s="72"/>
      <c r="F152" s="72"/>
      <c r="G152" s="72"/>
      <c r="H152" s="72"/>
      <c r="I152" s="1"/>
      <c r="J152" s="1"/>
      <c r="K152" s="1"/>
      <c r="L152" s="1"/>
      <c r="M152" s="1"/>
      <c r="N152" s="1"/>
      <c r="O152" s="1"/>
      <c r="P152" s="1"/>
      <c r="Q152" s="1"/>
      <c r="R152" s="1"/>
      <c r="S152" s="1"/>
      <c r="T152" s="1"/>
    </row>
    <row r="153" spans="1:20" x14ac:dyDescent="0.25">
      <c r="A153" s="1"/>
      <c r="B153" s="63" t="s">
        <v>28</v>
      </c>
      <c r="C153" s="63"/>
      <c r="D153" s="63"/>
      <c r="E153" s="63"/>
      <c r="F153" s="72">
        <v>0.73850000000000005</v>
      </c>
      <c r="G153" s="72"/>
      <c r="H153" s="72"/>
      <c r="I153" s="72"/>
      <c r="J153" s="1"/>
      <c r="K153" s="1"/>
      <c r="L153" s="1"/>
      <c r="M153" s="1"/>
      <c r="N153" s="1"/>
      <c r="O153" s="1"/>
      <c r="P153" s="1"/>
      <c r="Q153" s="1"/>
      <c r="R153" s="1"/>
      <c r="S153" s="1"/>
      <c r="T153" s="1"/>
    </row>
    <row r="154" spans="1:20" x14ac:dyDescent="0.25">
      <c r="A154" s="1"/>
      <c r="B154" s="63" t="s">
        <v>29</v>
      </c>
      <c r="C154" s="63"/>
      <c r="D154" s="72">
        <v>2.8799999999999999E-2</v>
      </c>
      <c r="E154" s="72"/>
      <c r="F154" s="72"/>
      <c r="G154" s="72"/>
      <c r="H154" s="1"/>
      <c r="I154" s="1"/>
      <c r="J154" s="1"/>
      <c r="K154" s="1"/>
      <c r="L154" s="1"/>
      <c r="M154" s="1"/>
      <c r="N154" s="1"/>
      <c r="O154" s="1"/>
      <c r="P154" s="1"/>
      <c r="Q154" s="1"/>
      <c r="R154" s="1"/>
      <c r="S154" s="1"/>
      <c r="T154" s="1"/>
    </row>
    <row r="155" spans="1:20" x14ac:dyDescent="0.25">
      <c r="A155" s="1"/>
      <c r="B155" s="63" t="s">
        <v>30</v>
      </c>
      <c r="C155" s="63"/>
      <c r="D155" s="1"/>
      <c r="E155" s="1"/>
      <c r="F155" s="1"/>
      <c r="G155" s="1">
        <v>7.7</v>
      </c>
      <c r="H155" s="1"/>
      <c r="I155" s="1"/>
      <c r="J155" s="1"/>
      <c r="K155" s="1"/>
      <c r="L155" s="1"/>
      <c r="M155" s="1"/>
      <c r="N155" s="1"/>
      <c r="O155" s="1"/>
      <c r="P155" s="1"/>
      <c r="Q155" s="1"/>
      <c r="R155" s="1"/>
      <c r="S155" s="1"/>
      <c r="T155" s="1"/>
    </row>
    <row r="156" spans="1:20" x14ac:dyDescent="0.25">
      <c r="A156" s="1"/>
      <c r="B156" s="63" t="s">
        <v>31</v>
      </c>
      <c r="C156" s="63"/>
      <c r="D156" s="63"/>
      <c r="E156" s="1"/>
      <c r="F156" s="1"/>
      <c r="G156" s="1">
        <v>2018</v>
      </c>
      <c r="H156" s="1"/>
      <c r="I156" s="1"/>
      <c r="J156" s="1"/>
      <c r="K156" s="1"/>
      <c r="L156" s="1"/>
      <c r="M156" s="1"/>
      <c r="N156" s="1"/>
      <c r="O156" s="1"/>
      <c r="P156" s="1"/>
      <c r="Q156" s="1"/>
      <c r="R156" s="1"/>
      <c r="S156" s="1"/>
      <c r="T156" s="1"/>
    </row>
    <row r="157" spans="1:20" x14ac:dyDescent="0.25">
      <c r="A157" s="1"/>
      <c r="B157" s="63" t="s">
        <v>32</v>
      </c>
      <c r="C157" s="63"/>
      <c r="D157" s="1"/>
      <c r="E157" s="1"/>
      <c r="F157" s="1"/>
      <c r="G157" s="1"/>
      <c r="H157" s="1"/>
      <c r="I157" s="1"/>
      <c r="J157" s="1"/>
      <c r="K157" s="1"/>
      <c r="L157" s="1"/>
      <c r="M157" s="1"/>
      <c r="N157" s="1"/>
      <c r="O157" s="1"/>
      <c r="P157" s="1"/>
      <c r="Q157" s="1"/>
      <c r="R157" s="1"/>
      <c r="S157" s="1"/>
      <c r="T157" s="1"/>
    </row>
    <row r="158" spans="1:20" x14ac:dyDescent="0.25">
      <c r="A158" s="1"/>
      <c r="B158" s="1"/>
      <c r="C158" s="1"/>
      <c r="D158" s="1"/>
      <c r="E158" s="1"/>
      <c r="F158" s="1"/>
      <c r="G158" s="1"/>
      <c r="H158" s="1"/>
      <c r="I158" s="1"/>
      <c r="J158" s="1"/>
      <c r="K158" s="1"/>
      <c r="L158" s="1"/>
      <c r="M158" s="1"/>
      <c r="N158" s="1"/>
      <c r="O158" s="1"/>
      <c r="P158" s="1"/>
      <c r="Q158" s="1"/>
      <c r="R158" s="1"/>
      <c r="S158" s="1"/>
      <c r="T158" s="1"/>
    </row>
    <row r="159" spans="1:20" x14ac:dyDescent="0.25">
      <c r="A159" s="1"/>
      <c r="B159" s="1"/>
      <c r="C159" s="1"/>
      <c r="D159" s="1"/>
      <c r="E159" s="1"/>
      <c r="F159" s="1"/>
      <c r="G159" s="1"/>
      <c r="H159" s="1"/>
      <c r="I159" s="1"/>
      <c r="J159" s="1"/>
      <c r="K159" s="1"/>
      <c r="L159" s="1"/>
      <c r="M159" s="1"/>
      <c r="N159" s="1"/>
      <c r="O159" s="1"/>
      <c r="P159" s="1"/>
      <c r="Q159" s="1"/>
      <c r="R159" s="1"/>
      <c r="S159" s="1"/>
      <c r="T159" s="1"/>
    </row>
    <row r="160" spans="1:20" x14ac:dyDescent="0.25">
      <c r="A160" s="1"/>
      <c r="B160" s="1"/>
      <c r="C160" s="1"/>
      <c r="D160" s="1"/>
      <c r="E160" s="1"/>
      <c r="F160" s="1"/>
      <c r="G160" s="1"/>
      <c r="H160" s="1"/>
      <c r="I160" s="1"/>
      <c r="J160" s="1"/>
      <c r="K160" s="1"/>
      <c r="L160" s="66" t="s">
        <v>5</v>
      </c>
      <c r="M160" s="66"/>
      <c r="N160" s="66"/>
      <c r="O160" s="3" t="s">
        <v>6</v>
      </c>
      <c r="P160" s="67" t="s">
        <v>7</v>
      </c>
      <c r="Q160" s="67"/>
      <c r="R160" s="3" t="s">
        <v>8</v>
      </c>
      <c r="S160" s="57" t="s">
        <v>583</v>
      </c>
      <c r="T160" s="57" t="s">
        <v>7</v>
      </c>
    </row>
    <row r="161" spans="1:20" x14ac:dyDescent="0.25">
      <c r="A161" s="1"/>
      <c r="B161" s="5" t="s">
        <v>9</v>
      </c>
      <c r="C161" s="64" t="s">
        <v>64</v>
      </c>
      <c r="D161" s="64"/>
      <c r="E161" s="64"/>
      <c r="F161" s="64"/>
      <c r="G161" s="64"/>
      <c r="H161" s="1"/>
      <c r="I161" s="1"/>
      <c r="J161" s="1"/>
      <c r="K161" s="1"/>
      <c r="L161" s="4" t="s">
        <v>115</v>
      </c>
      <c r="M161" s="64" t="s">
        <v>115</v>
      </c>
      <c r="N161" s="64"/>
      <c r="O161" s="6">
        <v>0</v>
      </c>
      <c r="P161" s="65">
        <v>0</v>
      </c>
      <c r="Q161" s="65"/>
      <c r="R161" s="6">
        <v>0</v>
      </c>
      <c r="S161" s="61">
        <v>0</v>
      </c>
      <c r="T161" s="58">
        <v>0</v>
      </c>
    </row>
    <row r="162" spans="1:20" x14ac:dyDescent="0.25">
      <c r="A162" s="1"/>
      <c r="B162" s="5" t="s">
        <v>13</v>
      </c>
      <c r="C162" s="64" t="s">
        <v>71</v>
      </c>
      <c r="D162" s="64"/>
      <c r="E162" s="64"/>
      <c r="F162" s="64"/>
      <c r="G162" s="1"/>
      <c r="H162" s="1"/>
      <c r="I162" s="1"/>
      <c r="J162" s="1"/>
      <c r="K162" s="1"/>
      <c r="L162" s="1"/>
      <c r="M162" s="1"/>
      <c r="N162" s="1"/>
      <c r="O162" s="1"/>
      <c r="P162" s="1"/>
      <c r="Q162" s="1"/>
      <c r="R162" s="1"/>
      <c r="S162" s="1"/>
      <c r="T162" s="1"/>
    </row>
    <row r="163" spans="1:20" x14ac:dyDescent="0.25">
      <c r="A163" s="1"/>
      <c r="B163" s="5" t="s">
        <v>19</v>
      </c>
      <c r="C163" s="64" t="s">
        <v>47</v>
      </c>
      <c r="D163" s="64"/>
      <c r="E163" s="64"/>
      <c r="F163" s="64"/>
      <c r="G163" s="1"/>
      <c r="H163" s="1"/>
      <c r="I163" s="1"/>
      <c r="J163" s="1"/>
      <c r="K163" s="1"/>
      <c r="L163" s="1"/>
      <c r="M163" s="1"/>
      <c r="N163" s="1"/>
      <c r="O163" s="1"/>
      <c r="P163" s="1"/>
      <c r="Q163" s="1"/>
      <c r="R163" s="1"/>
      <c r="S163" s="1"/>
      <c r="T163" s="1"/>
    </row>
    <row r="164" spans="1:20" x14ac:dyDescent="0.25">
      <c r="A164" s="1"/>
      <c r="B164" s="5" t="s">
        <v>23</v>
      </c>
      <c r="C164" s="64" t="s">
        <v>72</v>
      </c>
      <c r="D164" s="64"/>
      <c r="E164" s="64"/>
      <c r="F164" s="64"/>
      <c r="G164" s="1"/>
      <c r="H164" s="1"/>
      <c r="I164" s="1"/>
      <c r="J164" s="1"/>
      <c r="K164" s="1"/>
      <c r="L164" s="1"/>
      <c r="M164" s="1"/>
      <c r="N164" s="1"/>
      <c r="O164" s="1"/>
      <c r="P164" s="1"/>
      <c r="Q164" s="1"/>
      <c r="R164" s="1"/>
      <c r="S164" s="1"/>
      <c r="T164" s="1"/>
    </row>
    <row r="165" spans="1:20" x14ac:dyDescent="0.25">
      <c r="A165" s="1"/>
      <c r="B165" s="5" t="s">
        <v>25</v>
      </c>
      <c r="C165" s="73">
        <v>79</v>
      </c>
      <c r="D165" s="73"/>
      <c r="E165" s="73"/>
      <c r="F165" s="1"/>
      <c r="G165" s="1"/>
      <c r="H165" s="1"/>
      <c r="I165" s="1"/>
      <c r="J165" s="1"/>
      <c r="K165" s="1"/>
      <c r="L165" s="1"/>
      <c r="M165" s="1"/>
      <c r="N165" s="1"/>
      <c r="O165" s="1"/>
      <c r="P165" s="1"/>
      <c r="Q165" s="1"/>
      <c r="R165" s="1"/>
      <c r="S165" s="1"/>
      <c r="T165" s="1"/>
    </row>
    <row r="166" spans="1:20" x14ac:dyDescent="0.25">
      <c r="A166" s="1"/>
      <c r="B166" s="63" t="s">
        <v>26</v>
      </c>
      <c r="C166" s="63"/>
      <c r="D166" s="63"/>
      <c r="E166" s="63"/>
      <c r="F166" s="72">
        <v>49.767099999999999</v>
      </c>
      <c r="G166" s="72"/>
      <c r="H166" s="72"/>
      <c r="I166" s="72"/>
      <c r="J166" s="72"/>
      <c r="K166" s="1"/>
      <c r="L166" s="1"/>
      <c r="M166" s="1"/>
      <c r="N166" s="1"/>
      <c r="O166" s="1"/>
      <c r="P166" s="1"/>
      <c r="Q166" s="1"/>
      <c r="R166" s="1"/>
      <c r="S166" s="1"/>
      <c r="T166" s="1"/>
    </row>
    <row r="167" spans="1:20" x14ac:dyDescent="0.25">
      <c r="A167" s="1"/>
      <c r="B167" s="63" t="s">
        <v>27</v>
      </c>
      <c r="C167" s="63"/>
      <c r="D167" s="72">
        <v>0</v>
      </c>
      <c r="E167" s="72"/>
      <c r="F167" s="72"/>
      <c r="G167" s="72"/>
      <c r="H167" s="72"/>
      <c r="I167" s="1"/>
      <c r="J167" s="1"/>
      <c r="K167" s="1"/>
      <c r="L167" s="1"/>
      <c r="M167" s="1"/>
      <c r="N167" s="1"/>
      <c r="O167" s="1"/>
      <c r="P167" s="1"/>
      <c r="Q167" s="1"/>
      <c r="R167" s="1"/>
      <c r="S167" s="1"/>
      <c r="T167" s="1"/>
    </row>
    <row r="168" spans="1:20" x14ac:dyDescent="0.25">
      <c r="A168" s="1"/>
      <c r="B168" s="63" t="s">
        <v>28</v>
      </c>
      <c r="C168" s="63"/>
      <c r="D168" s="63"/>
      <c r="E168" s="63"/>
      <c r="F168" s="72">
        <v>0.40500000000000003</v>
      </c>
      <c r="G168" s="72"/>
      <c r="H168" s="72"/>
      <c r="I168" s="72"/>
      <c r="J168" s="1"/>
      <c r="K168" s="1"/>
      <c r="L168" s="1"/>
      <c r="M168" s="1"/>
      <c r="N168" s="1"/>
      <c r="O168" s="1"/>
      <c r="P168" s="1"/>
      <c r="Q168" s="1"/>
      <c r="R168" s="1"/>
      <c r="S168" s="1"/>
      <c r="T168" s="1"/>
    </row>
    <row r="169" spans="1:20" x14ac:dyDescent="0.25">
      <c r="A169" s="1"/>
      <c r="B169" s="63" t="s">
        <v>29</v>
      </c>
      <c r="C169" s="63"/>
      <c r="D169" s="72">
        <v>0</v>
      </c>
      <c r="E169" s="72"/>
      <c r="F169" s="72"/>
      <c r="G169" s="72"/>
      <c r="H169" s="1"/>
      <c r="I169" s="1"/>
      <c r="J169" s="1"/>
      <c r="K169" s="1"/>
      <c r="L169" s="1"/>
      <c r="M169" s="1"/>
      <c r="N169" s="1"/>
      <c r="O169" s="1"/>
      <c r="P169" s="1"/>
      <c r="Q169" s="1"/>
      <c r="R169" s="1"/>
      <c r="S169" s="1"/>
      <c r="T169" s="1"/>
    </row>
    <row r="170" spans="1:20" x14ac:dyDescent="0.25">
      <c r="A170" s="1"/>
      <c r="B170" s="63" t="s">
        <v>30</v>
      </c>
      <c r="C170" s="63"/>
      <c r="D170" s="1"/>
      <c r="E170" s="1"/>
      <c r="F170" s="1"/>
      <c r="G170" s="1">
        <v>3.9</v>
      </c>
      <c r="H170" s="1"/>
      <c r="I170" s="1"/>
      <c r="J170" s="1"/>
      <c r="K170" s="1"/>
      <c r="L170" s="1"/>
      <c r="M170" s="1"/>
      <c r="N170" s="1"/>
      <c r="O170" s="1"/>
      <c r="P170" s="1"/>
      <c r="Q170" s="1"/>
      <c r="R170" s="1"/>
      <c r="S170" s="1"/>
      <c r="T170" s="1"/>
    </row>
    <row r="171" spans="1:20" x14ac:dyDescent="0.25">
      <c r="A171" s="1"/>
      <c r="B171" s="63" t="s">
        <v>31</v>
      </c>
      <c r="C171" s="63"/>
      <c r="D171" s="63"/>
      <c r="E171" s="1"/>
      <c r="F171" s="1"/>
      <c r="G171" s="1">
        <v>2018</v>
      </c>
      <c r="H171" s="1"/>
      <c r="I171" s="1"/>
      <c r="J171" s="1"/>
      <c r="K171" s="1"/>
      <c r="L171" s="1"/>
      <c r="M171" s="1"/>
      <c r="N171" s="1"/>
      <c r="O171" s="1"/>
      <c r="P171" s="1"/>
      <c r="Q171" s="1"/>
      <c r="R171" s="1"/>
      <c r="S171" s="1"/>
      <c r="T171" s="1"/>
    </row>
    <row r="172" spans="1:20" x14ac:dyDescent="0.25">
      <c r="A172" s="1"/>
      <c r="B172" s="63" t="s">
        <v>32</v>
      </c>
      <c r="C172" s="63"/>
      <c r="D172" s="1"/>
      <c r="E172" s="1"/>
      <c r="F172" s="1"/>
      <c r="G172" s="1"/>
      <c r="H172" s="1"/>
      <c r="I172" s="1"/>
      <c r="J172" s="1"/>
      <c r="K172" s="1"/>
      <c r="L172" s="1"/>
      <c r="M172" s="1"/>
      <c r="N172" s="1"/>
      <c r="O172" s="1"/>
      <c r="P172" s="1"/>
      <c r="Q172" s="1"/>
      <c r="R172" s="1"/>
      <c r="S172" s="1"/>
      <c r="T172" s="1"/>
    </row>
    <row r="173" spans="1:20" x14ac:dyDescent="0.25">
      <c r="A173" s="1"/>
      <c r="B173" s="1"/>
      <c r="C173" s="1"/>
      <c r="D173" s="1"/>
      <c r="E173" s="1"/>
      <c r="F173" s="1"/>
      <c r="G173" s="1"/>
      <c r="H173" s="1"/>
      <c r="I173" s="1"/>
      <c r="J173" s="1"/>
      <c r="K173" s="1"/>
      <c r="L173" s="1"/>
      <c r="M173" s="1"/>
      <c r="N173" s="1"/>
      <c r="O173" s="1"/>
      <c r="P173" s="1"/>
      <c r="Q173" s="1"/>
      <c r="R173" s="1"/>
      <c r="S173" s="1"/>
      <c r="T173" s="1"/>
    </row>
    <row r="174" spans="1:20" x14ac:dyDescent="0.25">
      <c r="A174" s="1"/>
      <c r="B174" s="1"/>
      <c r="C174" s="1"/>
      <c r="D174" s="1"/>
      <c r="E174" s="1"/>
      <c r="F174" s="1"/>
      <c r="G174" s="1"/>
      <c r="H174" s="1"/>
      <c r="I174" s="1"/>
      <c r="J174" s="1"/>
      <c r="K174" s="1"/>
      <c r="L174" s="1"/>
      <c r="M174" s="1"/>
      <c r="N174" s="1"/>
      <c r="O174" s="1"/>
      <c r="P174" s="1"/>
      <c r="Q174" s="1"/>
      <c r="R174" s="1"/>
      <c r="S174" s="1"/>
      <c r="T174" s="1"/>
    </row>
    <row r="175" spans="1:20" x14ac:dyDescent="0.25">
      <c r="A175" s="1"/>
      <c r="B175" s="1"/>
      <c r="C175" s="1"/>
      <c r="D175" s="1"/>
      <c r="E175" s="1"/>
      <c r="F175" s="1"/>
      <c r="G175" s="1"/>
      <c r="H175" s="1"/>
      <c r="I175" s="1"/>
      <c r="J175" s="1"/>
      <c r="K175" s="1"/>
      <c r="L175" s="1"/>
      <c r="M175" s="1"/>
      <c r="N175" s="1"/>
      <c r="O175" s="1"/>
      <c r="P175" s="1"/>
      <c r="Q175" s="1"/>
      <c r="R175" s="1"/>
      <c r="S175" s="1"/>
      <c r="T175" s="1"/>
    </row>
    <row r="176" spans="1:20" x14ac:dyDescent="0.25">
      <c r="A176" s="1"/>
      <c r="B176" s="1"/>
      <c r="C176" s="1"/>
      <c r="D176" s="1"/>
      <c r="E176" s="1"/>
      <c r="F176" s="1"/>
      <c r="G176" s="1"/>
      <c r="H176" s="1"/>
      <c r="I176" s="1"/>
      <c r="J176" s="1"/>
      <c r="K176" s="1"/>
      <c r="L176" s="66" t="s">
        <v>5</v>
      </c>
      <c r="M176" s="66"/>
      <c r="N176" s="66"/>
      <c r="O176" s="3" t="s">
        <v>6</v>
      </c>
      <c r="P176" s="67" t="s">
        <v>7</v>
      </c>
      <c r="Q176" s="67"/>
      <c r="R176" s="3" t="s">
        <v>8</v>
      </c>
      <c r="S176" s="57" t="s">
        <v>583</v>
      </c>
      <c r="T176" s="57" t="s">
        <v>7</v>
      </c>
    </row>
    <row r="177" spans="1:20" x14ac:dyDescent="0.25">
      <c r="A177" s="1"/>
      <c r="B177" s="5" t="s">
        <v>9</v>
      </c>
      <c r="C177" s="64" t="s">
        <v>73</v>
      </c>
      <c r="D177" s="64"/>
      <c r="E177" s="64"/>
      <c r="F177" s="64"/>
      <c r="G177" s="64"/>
      <c r="H177" s="1"/>
      <c r="I177" s="1"/>
      <c r="J177" s="1"/>
      <c r="K177" s="1"/>
      <c r="L177" s="4" t="s">
        <v>33</v>
      </c>
      <c r="M177" s="64" t="s">
        <v>34</v>
      </c>
      <c r="N177" s="64"/>
      <c r="O177" s="6">
        <v>2</v>
      </c>
      <c r="P177" s="65">
        <v>28.57</v>
      </c>
      <c r="Q177" s="65"/>
      <c r="R177" s="6">
        <v>6</v>
      </c>
      <c r="S177" s="61">
        <v>466.2</v>
      </c>
      <c r="T177" s="58">
        <v>6.01</v>
      </c>
    </row>
    <row r="178" spans="1:20" x14ac:dyDescent="0.25">
      <c r="A178" s="1"/>
      <c r="B178" s="63" t="s">
        <v>13</v>
      </c>
      <c r="C178" s="64" t="s">
        <v>74</v>
      </c>
      <c r="D178" s="64"/>
      <c r="E178" s="64"/>
      <c r="F178" s="64"/>
      <c r="G178" s="1"/>
      <c r="H178" s="1"/>
      <c r="I178" s="1"/>
      <c r="J178" s="1"/>
      <c r="K178" s="1"/>
      <c r="L178" s="4" t="s">
        <v>39</v>
      </c>
      <c r="M178" s="64" t="s">
        <v>40</v>
      </c>
      <c r="N178" s="64"/>
      <c r="O178" s="6">
        <v>2</v>
      </c>
      <c r="P178" s="65">
        <v>28.57</v>
      </c>
      <c r="Q178" s="65"/>
      <c r="R178" s="6">
        <v>9</v>
      </c>
      <c r="S178" s="59">
        <v>6352.2000000000007</v>
      </c>
      <c r="T178" s="58">
        <v>81.94</v>
      </c>
    </row>
    <row r="179" spans="1:20" x14ac:dyDescent="0.25">
      <c r="A179" s="1"/>
      <c r="B179" s="63"/>
      <c r="C179" s="64"/>
      <c r="D179" s="64"/>
      <c r="E179" s="64"/>
      <c r="F179" s="64"/>
      <c r="G179" s="1"/>
      <c r="H179" s="1"/>
      <c r="I179" s="1"/>
      <c r="J179" s="1"/>
      <c r="K179" s="1"/>
      <c r="L179" s="64" t="s">
        <v>42</v>
      </c>
      <c r="M179" s="64" t="s">
        <v>43</v>
      </c>
      <c r="N179" s="64"/>
      <c r="O179" s="71">
        <v>3</v>
      </c>
      <c r="P179" s="65">
        <v>42.86</v>
      </c>
      <c r="Q179" s="65"/>
      <c r="R179" s="71">
        <v>17</v>
      </c>
      <c r="S179" s="59">
        <v>933.6</v>
      </c>
      <c r="T179" s="58">
        <v>12.04</v>
      </c>
    </row>
    <row r="180" spans="1:20" x14ac:dyDescent="0.25">
      <c r="A180" s="1"/>
      <c r="B180" s="63" t="s">
        <v>19</v>
      </c>
      <c r="C180" s="64" t="s">
        <v>20</v>
      </c>
      <c r="D180" s="64"/>
      <c r="E180" s="64"/>
      <c r="F180" s="64"/>
      <c r="G180" s="1"/>
      <c r="H180" s="1"/>
      <c r="I180" s="1"/>
      <c r="J180" s="1"/>
      <c r="K180" s="1"/>
      <c r="L180" s="64"/>
      <c r="M180" s="64"/>
      <c r="N180" s="64"/>
      <c r="O180" s="71"/>
      <c r="P180" s="65"/>
      <c r="Q180" s="65"/>
      <c r="R180" s="71"/>
      <c r="S180" s="59"/>
      <c r="T180" s="58"/>
    </row>
    <row r="181" spans="1:20" x14ac:dyDescent="0.25">
      <c r="A181" s="1"/>
      <c r="B181" s="63"/>
      <c r="C181" s="64"/>
      <c r="D181" s="64"/>
      <c r="E181" s="64"/>
      <c r="F181" s="64"/>
      <c r="G181" s="1"/>
      <c r="H181" s="1"/>
      <c r="I181" s="1"/>
      <c r="J181" s="1"/>
      <c r="K181" s="1"/>
      <c r="L181" s="1"/>
      <c r="M181" s="1"/>
      <c r="N181" s="1"/>
      <c r="O181" s="1"/>
      <c r="P181" s="1"/>
      <c r="Q181" s="1"/>
      <c r="R181" s="1"/>
      <c r="S181" s="1"/>
      <c r="T181" s="1"/>
    </row>
    <row r="182" spans="1:20" x14ac:dyDescent="0.25">
      <c r="A182" s="1"/>
      <c r="B182" s="5" t="s">
        <v>23</v>
      </c>
      <c r="C182" s="64" t="s">
        <v>75</v>
      </c>
      <c r="D182" s="64"/>
      <c r="E182" s="64"/>
      <c r="F182" s="64"/>
      <c r="G182" s="1"/>
      <c r="H182" s="1"/>
      <c r="I182" s="1"/>
      <c r="J182" s="1"/>
      <c r="K182" s="1"/>
      <c r="L182" s="1"/>
      <c r="M182" s="1"/>
      <c r="N182" s="1"/>
      <c r="O182" s="1"/>
      <c r="P182" s="1"/>
      <c r="Q182" s="1"/>
      <c r="R182" s="1"/>
      <c r="S182" s="1"/>
      <c r="T182" s="1"/>
    </row>
    <row r="183" spans="1:20" x14ac:dyDescent="0.25">
      <c r="A183" s="1"/>
      <c r="B183" s="5" t="s">
        <v>25</v>
      </c>
      <c r="C183" s="73">
        <v>428</v>
      </c>
      <c r="D183" s="73"/>
      <c r="E183" s="73"/>
      <c r="F183" s="1"/>
      <c r="G183" s="1"/>
      <c r="H183" s="1"/>
      <c r="I183" s="1"/>
      <c r="J183" s="1"/>
      <c r="K183" s="1"/>
      <c r="L183" s="1"/>
      <c r="M183" s="1"/>
      <c r="N183" s="1"/>
      <c r="O183" s="1"/>
      <c r="P183" s="1"/>
      <c r="Q183" s="1"/>
      <c r="R183" s="1"/>
      <c r="S183" s="1"/>
      <c r="T183" s="1"/>
    </row>
    <row r="184" spans="1:20" x14ac:dyDescent="0.25">
      <c r="A184" s="1"/>
      <c r="B184" s="63" t="s">
        <v>26</v>
      </c>
      <c r="C184" s="63"/>
      <c r="D184" s="63"/>
      <c r="E184" s="63"/>
      <c r="F184" s="72">
        <v>107.0646</v>
      </c>
      <c r="G184" s="72"/>
      <c r="H184" s="72"/>
      <c r="I184" s="72"/>
      <c r="J184" s="72"/>
      <c r="K184" s="1"/>
      <c r="L184" s="1"/>
      <c r="M184" s="1"/>
      <c r="N184" s="1"/>
      <c r="O184" s="1"/>
      <c r="P184" s="1"/>
      <c r="Q184" s="1"/>
      <c r="R184" s="1"/>
      <c r="S184" s="1"/>
      <c r="T184" s="1"/>
    </row>
    <row r="185" spans="1:20" x14ac:dyDescent="0.25">
      <c r="A185" s="1"/>
      <c r="B185" s="63" t="s">
        <v>27</v>
      </c>
      <c r="C185" s="63"/>
      <c r="D185" s="72">
        <v>14.847200000000001</v>
      </c>
      <c r="E185" s="72"/>
      <c r="F185" s="72"/>
      <c r="G185" s="72"/>
      <c r="H185" s="72"/>
      <c r="I185" s="1"/>
      <c r="J185" s="1"/>
      <c r="K185" s="1"/>
      <c r="L185" s="1"/>
      <c r="M185" s="1"/>
      <c r="N185" s="1"/>
      <c r="O185" s="1"/>
      <c r="P185" s="1"/>
      <c r="Q185" s="1"/>
      <c r="R185" s="1"/>
      <c r="S185" s="1"/>
      <c r="T185" s="1"/>
    </row>
    <row r="186" spans="1:20" x14ac:dyDescent="0.25">
      <c r="A186" s="1"/>
      <c r="B186" s="63" t="s">
        <v>28</v>
      </c>
      <c r="C186" s="63"/>
      <c r="D186" s="63"/>
      <c r="E186" s="63"/>
      <c r="F186" s="72">
        <v>1.1009</v>
      </c>
      <c r="G186" s="72"/>
      <c r="H186" s="72"/>
      <c r="I186" s="72"/>
      <c r="J186" s="1"/>
      <c r="K186" s="1"/>
      <c r="L186" s="1"/>
      <c r="M186" s="1"/>
      <c r="N186" s="1"/>
      <c r="O186" s="1"/>
      <c r="P186" s="1"/>
      <c r="Q186" s="1"/>
      <c r="R186" s="1"/>
      <c r="S186" s="1"/>
      <c r="T186" s="1"/>
    </row>
    <row r="187" spans="1:20" x14ac:dyDescent="0.25">
      <c r="A187" s="1"/>
      <c r="B187" s="63" t="s">
        <v>29</v>
      </c>
      <c r="C187" s="63"/>
      <c r="D187" s="72">
        <v>3.9699999999999999E-2</v>
      </c>
      <c r="E187" s="72"/>
      <c r="F187" s="72"/>
      <c r="G187" s="72"/>
      <c r="H187" s="1"/>
      <c r="I187" s="1"/>
      <c r="J187" s="1"/>
      <c r="K187" s="1"/>
      <c r="L187" s="1"/>
      <c r="M187" s="1"/>
      <c r="N187" s="1"/>
      <c r="O187" s="1"/>
      <c r="P187" s="1"/>
      <c r="Q187" s="1"/>
      <c r="R187" s="1"/>
      <c r="S187" s="1"/>
      <c r="T187" s="1"/>
    </row>
    <row r="188" spans="1:20" x14ac:dyDescent="0.25">
      <c r="A188" s="1"/>
      <c r="B188" s="63" t="s">
        <v>30</v>
      </c>
      <c r="C188" s="63"/>
      <c r="D188" s="1"/>
      <c r="E188" s="1"/>
      <c r="F188" s="1"/>
      <c r="G188" s="1">
        <v>25.8</v>
      </c>
      <c r="H188" s="1"/>
      <c r="I188" s="1"/>
      <c r="J188" s="1"/>
      <c r="K188" s="1"/>
      <c r="L188" s="1"/>
      <c r="M188" s="1"/>
      <c r="N188" s="1"/>
      <c r="O188" s="1"/>
      <c r="P188" s="1"/>
      <c r="Q188" s="1"/>
      <c r="R188" s="1"/>
      <c r="S188" s="1"/>
      <c r="T188" s="1"/>
    </row>
    <row r="189" spans="1:20" x14ac:dyDescent="0.25">
      <c r="A189" s="1"/>
      <c r="B189" s="63" t="s">
        <v>31</v>
      </c>
      <c r="C189" s="63"/>
      <c r="D189" s="63"/>
      <c r="E189" s="1"/>
      <c r="F189" s="1"/>
      <c r="G189" s="1">
        <v>2018</v>
      </c>
      <c r="H189" s="1"/>
      <c r="I189" s="1"/>
      <c r="J189" s="1"/>
      <c r="K189" s="1"/>
      <c r="L189" s="1"/>
      <c r="M189" s="1"/>
      <c r="N189" s="1"/>
      <c r="O189" s="1"/>
      <c r="P189" s="1"/>
      <c r="Q189" s="1"/>
      <c r="R189" s="1"/>
      <c r="S189" s="1"/>
      <c r="T189" s="1"/>
    </row>
    <row r="190" spans="1:20" x14ac:dyDescent="0.25">
      <c r="A190" s="1"/>
      <c r="B190" s="63" t="s">
        <v>32</v>
      </c>
      <c r="C190" s="63"/>
      <c r="D190" s="1"/>
      <c r="E190" s="1"/>
      <c r="F190" s="1"/>
      <c r="G190" s="1"/>
      <c r="H190" s="1"/>
      <c r="I190" s="1"/>
      <c r="J190" s="1"/>
      <c r="K190" s="1"/>
      <c r="L190" s="1"/>
      <c r="M190" s="1"/>
      <c r="N190" s="1"/>
      <c r="O190" s="1"/>
      <c r="P190" s="1"/>
      <c r="Q190" s="1"/>
      <c r="R190" s="1"/>
      <c r="S190" s="1"/>
      <c r="T190" s="1"/>
    </row>
    <row r="191" spans="1:20" x14ac:dyDescent="0.25">
      <c r="A191" s="1"/>
      <c r="B191" s="1"/>
      <c r="C191" s="1"/>
      <c r="D191" s="1"/>
      <c r="E191" s="1"/>
      <c r="F191" s="1"/>
      <c r="G191" s="1"/>
      <c r="H191" s="1"/>
      <c r="I191" s="1"/>
      <c r="J191" s="1"/>
      <c r="K191" s="1"/>
      <c r="L191" s="1"/>
      <c r="M191" s="1"/>
      <c r="N191" s="1"/>
      <c r="O191" s="1"/>
      <c r="P191" s="1"/>
      <c r="Q191" s="1"/>
      <c r="R191" s="1"/>
      <c r="S191" s="1"/>
      <c r="T191" s="1"/>
    </row>
    <row r="192" spans="1:20" x14ac:dyDescent="0.25">
      <c r="A192" s="1"/>
      <c r="B192" s="1"/>
      <c r="C192" s="1"/>
      <c r="D192" s="1"/>
      <c r="E192" s="1"/>
      <c r="F192" s="1"/>
      <c r="G192" s="1"/>
      <c r="H192" s="1"/>
      <c r="I192" s="1"/>
      <c r="J192" s="1"/>
      <c r="K192" s="1"/>
      <c r="L192" s="1"/>
      <c r="M192" s="1"/>
      <c r="N192" s="1"/>
      <c r="O192" s="1"/>
      <c r="P192" s="1"/>
      <c r="Q192" s="1"/>
      <c r="R192" s="1"/>
      <c r="S192" s="1"/>
      <c r="T192" s="1"/>
    </row>
    <row r="193" spans="1:20" x14ac:dyDescent="0.25">
      <c r="A193" s="1"/>
      <c r="B193" s="1"/>
      <c r="C193" s="1"/>
      <c r="D193" s="1"/>
      <c r="E193" s="1"/>
      <c r="F193" s="1"/>
      <c r="G193" s="1"/>
      <c r="H193" s="1"/>
      <c r="I193" s="1"/>
      <c r="J193" s="1"/>
      <c r="K193" s="1"/>
      <c r="L193" s="66" t="s">
        <v>5</v>
      </c>
      <c r="M193" s="66"/>
      <c r="N193" s="66"/>
      <c r="O193" s="3" t="s">
        <v>6</v>
      </c>
      <c r="P193" s="67" t="s">
        <v>7</v>
      </c>
      <c r="Q193" s="67"/>
      <c r="R193" s="3" t="s">
        <v>8</v>
      </c>
      <c r="S193" s="57" t="s">
        <v>583</v>
      </c>
      <c r="T193" s="57" t="s">
        <v>7</v>
      </c>
    </row>
    <row r="194" spans="1:20" x14ac:dyDescent="0.25">
      <c r="A194" s="1"/>
      <c r="B194" s="5" t="s">
        <v>9</v>
      </c>
      <c r="C194" s="64" t="s">
        <v>73</v>
      </c>
      <c r="D194" s="64"/>
      <c r="E194" s="64"/>
      <c r="F194" s="64"/>
      <c r="G194" s="64"/>
      <c r="H194" s="1"/>
      <c r="I194" s="1"/>
      <c r="J194" s="1"/>
      <c r="K194" s="1"/>
      <c r="L194" s="4" t="s">
        <v>39</v>
      </c>
      <c r="M194" s="64" t="s">
        <v>40</v>
      </c>
      <c r="N194" s="64"/>
      <c r="O194" s="6">
        <v>4</v>
      </c>
      <c r="P194" s="65">
        <v>100</v>
      </c>
      <c r="Q194" s="65"/>
      <c r="R194" s="6">
        <v>6</v>
      </c>
      <c r="S194" s="61">
        <v>2964</v>
      </c>
      <c r="T194" s="58">
        <v>100</v>
      </c>
    </row>
    <row r="195" spans="1:20" x14ac:dyDescent="0.25">
      <c r="A195" s="1"/>
      <c r="B195" s="5" t="s">
        <v>13</v>
      </c>
      <c r="C195" s="64" t="s">
        <v>76</v>
      </c>
      <c r="D195" s="64"/>
      <c r="E195" s="64"/>
      <c r="F195" s="64"/>
      <c r="G195" s="1"/>
      <c r="H195" s="1"/>
      <c r="I195" s="1"/>
      <c r="J195" s="1"/>
      <c r="K195" s="1"/>
      <c r="L195" s="1"/>
      <c r="M195" s="1"/>
      <c r="N195" s="1"/>
      <c r="O195" s="1"/>
      <c r="P195" s="1"/>
      <c r="Q195" s="1"/>
      <c r="R195" s="1"/>
      <c r="S195" s="1"/>
      <c r="T195" s="1"/>
    </row>
    <row r="196" spans="1:20" x14ac:dyDescent="0.25">
      <c r="A196" s="1"/>
      <c r="B196" s="5" t="s">
        <v>19</v>
      </c>
      <c r="C196" s="64" t="s">
        <v>57</v>
      </c>
      <c r="D196" s="64"/>
      <c r="E196" s="64"/>
      <c r="F196" s="64"/>
      <c r="G196" s="1"/>
      <c r="H196" s="1"/>
      <c r="I196" s="1"/>
      <c r="J196" s="1"/>
      <c r="K196" s="1"/>
      <c r="L196" s="1"/>
      <c r="M196" s="1"/>
      <c r="N196" s="1"/>
      <c r="O196" s="1"/>
      <c r="P196" s="1"/>
      <c r="Q196" s="1"/>
      <c r="R196" s="1"/>
      <c r="S196" s="1"/>
      <c r="T196" s="1"/>
    </row>
    <row r="197" spans="1:20" x14ac:dyDescent="0.25">
      <c r="A197" s="1"/>
      <c r="B197" s="5" t="s">
        <v>23</v>
      </c>
      <c r="C197" s="64" t="s">
        <v>77</v>
      </c>
      <c r="D197" s="64"/>
      <c r="E197" s="64"/>
      <c r="F197" s="64"/>
      <c r="G197" s="1"/>
      <c r="H197" s="1"/>
      <c r="I197" s="1"/>
      <c r="J197" s="1"/>
      <c r="K197" s="1"/>
      <c r="L197" s="1"/>
      <c r="M197" s="1"/>
      <c r="N197" s="1"/>
      <c r="O197" s="1"/>
      <c r="P197" s="1"/>
      <c r="Q197" s="1"/>
      <c r="R197" s="1"/>
      <c r="S197" s="1"/>
      <c r="T197" s="1"/>
    </row>
    <row r="198" spans="1:20" x14ac:dyDescent="0.25">
      <c r="A198" s="1"/>
      <c r="B198" s="5" t="s">
        <v>25</v>
      </c>
      <c r="C198" s="73">
        <v>49</v>
      </c>
      <c r="D198" s="73"/>
      <c r="E198" s="73"/>
      <c r="F198" s="1"/>
      <c r="G198" s="1"/>
      <c r="H198" s="1"/>
      <c r="I198" s="1"/>
      <c r="J198" s="1"/>
      <c r="K198" s="1"/>
      <c r="L198" s="1"/>
      <c r="M198" s="1"/>
      <c r="N198" s="1"/>
      <c r="O198" s="1"/>
      <c r="P198" s="1"/>
      <c r="Q198" s="1"/>
      <c r="R198" s="1"/>
      <c r="S198" s="1"/>
      <c r="T198" s="1"/>
    </row>
    <row r="199" spans="1:20" x14ac:dyDescent="0.25">
      <c r="A199" s="1"/>
      <c r="B199" s="63" t="s">
        <v>26</v>
      </c>
      <c r="C199" s="63"/>
      <c r="D199" s="63"/>
      <c r="E199" s="63"/>
      <c r="F199" s="72">
        <v>94.524799999999999</v>
      </c>
      <c r="G199" s="72"/>
      <c r="H199" s="72"/>
      <c r="I199" s="72"/>
      <c r="J199" s="72"/>
      <c r="K199" s="1"/>
      <c r="L199" s="1"/>
      <c r="M199" s="1"/>
      <c r="N199" s="1"/>
      <c r="O199" s="1"/>
      <c r="P199" s="1"/>
      <c r="Q199" s="1"/>
      <c r="R199" s="1"/>
      <c r="S199" s="1"/>
      <c r="T199" s="1"/>
    </row>
    <row r="200" spans="1:20" x14ac:dyDescent="0.25">
      <c r="A200" s="1"/>
      <c r="B200" s="63" t="s">
        <v>27</v>
      </c>
      <c r="C200" s="63"/>
      <c r="D200" s="72">
        <v>60.756999999999998</v>
      </c>
      <c r="E200" s="72"/>
      <c r="F200" s="72"/>
      <c r="G200" s="72"/>
      <c r="H200" s="72"/>
      <c r="I200" s="1"/>
      <c r="J200" s="1"/>
      <c r="K200" s="1"/>
      <c r="L200" s="1"/>
      <c r="M200" s="1"/>
      <c r="N200" s="1"/>
      <c r="O200" s="1"/>
      <c r="P200" s="1"/>
      <c r="Q200" s="1"/>
      <c r="R200" s="1"/>
      <c r="S200" s="1"/>
      <c r="T200" s="1"/>
    </row>
    <row r="201" spans="1:20" x14ac:dyDescent="0.25">
      <c r="A201" s="1"/>
      <c r="B201" s="63" t="s">
        <v>28</v>
      </c>
      <c r="C201" s="63"/>
      <c r="D201" s="63"/>
      <c r="E201" s="63"/>
      <c r="F201" s="72">
        <v>1.1191</v>
      </c>
      <c r="G201" s="72"/>
      <c r="H201" s="72"/>
      <c r="I201" s="72"/>
      <c r="J201" s="1"/>
      <c r="K201" s="1"/>
      <c r="L201" s="1"/>
      <c r="M201" s="1"/>
      <c r="N201" s="1"/>
      <c r="O201" s="1"/>
      <c r="P201" s="1"/>
      <c r="Q201" s="1"/>
      <c r="R201" s="1"/>
      <c r="S201" s="1"/>
      <c r="T201" s="1"/>
    </row>
    <row r="202" spans="1:20" x14ac:dyDescent="0.25">
      <c r="A202" s="1"/>
      <c r="B202" s="63" t="s">
        <v>29</v>
      </c>
      <c r="C202" s="63"/>
      <c r="D202" s="72">
        <v>0.123</v>
      </c>
      <c r="E202" s="72"/>
      <c r="F202" s="72"/>
      <c r="G202" s="72"/>
      <c r="H202" s="1"/>
      <c r="I202" s="1"/>
      <c r="J202" s="1"/>
      <c r="K202" s="1"/>
      <c r="L202" s="1"/>
      <c r="M202" s="1"/>
      <c r="N202" s="1"/>
      <c r="O202" s="1"/>
      <c r="P202" s="1"/>
      <c r="Q202" s="1"/>
      <c r="R202" s="1"/>
      <c r="S202" s="1"/>
      <c r="T202" s="1"/>
    </row>
    <row r="203" spans="1:20" x14ac:dyDescent="0.25">
      <c r="A203" s="1"/>
      <c r="B203" s="63" t="s">
        <v>30</v>
      </c>
      <c r="C203" s="63"/>
      <c r="D203" s="1"/>
      <c r="E203" s="1"/>
      <c r="F203" s="1"/>
      <c r="G203" s="1">
        <v>8.1</v>
      </c>
      <c r="H203" s="1"/>
      <c r="I203" s="1"/>
      <c r="J203" s="1"/>
      <c r="K203" s="1"/>
      <c r="L203" s="1"/>
      <c r="M203" s="1"/>
      <c r="N203" s="1"/>
      <c r="O203" s="1"/>
      <c r="P203" s="1"/>
      <c r="Q203" s="1"/>
      <c r="R203" s="1"/>
      <c r="S203" s="1"/>
      <c r="T203" s="1"/>
    </row>
    <row r="204" spans="1:20" x14ac:dyDescent="0.25">
      <c r="A204" s="1"/>
      <c r="B204" s="63" t="s">
        <v>31</v>
      </c>
      <c r="C204" s="63"/>
      <c r="D204" s="63"/>
      <c r="E204" s="1"/>
      <c r="F204" s="1"/>
      <c r="G204" s="1">
        <v>2018</v>
      </c>
      <c r="H204" s="1"/>
      <c r="I204" s="1"/>
      <c r="J204" s="1"/>
      <c r="K204" s="1"/>
      <c r="L204" s="1"/>
      <c r="M204" s="1"/>
      <c r="N204" s="1"/>
      <c r="O204" s="1"/>
      <c r="P204" s="1"/>
      <c r="Q204" s="1"/>
      <c r="R204" s="1"/>
      <c r="S204" s="1"/>
      <c r="T204" s="1"/>
    </row>
    <row r="205" spans="1:20" x14ac:dyDescent="0.25">
      <c r="A205" s="1"/>
      <c r="B205" s="63" t="s">
        <v>32</v>
      </c>
      <c r="C205" s="63"/>
      <c r="D205" s="1"/>
      <c r="E205" s="1"/>
      <c r="F205" s="1"/>
      <c r="G205" s="1"/>
      <c r="H205" s="1"/>
      <c r="I205" s="1"/>
      <c r="J205" s="1"/>
      <c r="K205" s="1"/>
      <c r="L205" s="1"/>
      <c r="M205" s="1"/>
      <c r="N205" s="1"/>
      <c r="O205" s="1"/>
      <c r="P205" s="1"/>
      <c r="Q205" s="1"/>
      <c r="R205" s="1"/>
      <c r="S205" s="1"/>
      <c r="T205" s="1"/>
    </row>
    <row r="206" spans="1:20" x14ac:dyDescent="0.25">
      <c r="A206" s="1"/>
      <c r="B206" s="1"/>
      <c r="C206" s="1"/>
      <c r="D206" s="1"/>
      <c r="E206" s="1"/>
      <c r="F206" s="1"/>
      <c r="G206" s="1"/>
      <c r="H206" s="1"/>
      <c r="I206" s="1"/>
      <c r="J206" s="1"/>
      <c r="K206" s="1"/>
      <c r="L206" s="1"/>
      <c r="M206" s="1"/>
      <c r="N206" s="1"/>
      <c r="O206" s="1"/>
      <c r="P206" s="1"/>
      <c r="Q206" s="1"/>
      <c r="R206" s="1"/>
      <c r="S206" s="1"/>
      <c r="T206" s="1"/>
    </row>
    <row r="207" spans="1:20" x14ac:dyDescent="0.25">
      <c r="A207" s="1"/>
      <c r="B207" s="1"/>
      <c r="C207" s="1"/>
      <c r="D207" s="1"/>
      <c r="E207" s="1"/>
      <c r="F207" s="1"/>
      <c r="G207" s="1"/>
      <c r="H207" s="1"/>
      <c r="I207" s="1"/>
      <c r="J207" s="1"/>
      <c r="K207" s="1"/>
      <c r="L207" s="1"/>
      <c r="M207" s="1"/>
      <c r="N207" s="1"/>
      <c r="O207" s="1"/>
      <c r="P207" s="1"/>
      <c r="Q207" s="1"/>
      <c r="R207" s="1"/>
      <c r="S207" s="1"/>
      <c r="T207" s="1"/>
    </row>
    <row r="208" spans="1:20" x14ac:dyDescent="0.25">
      <c r="A208" s="1"/>
      <c r="B208" s="1"/>
      <c r="C208" s="1"/>
      <c r="D208" s="1"/>
      <c r="E208" s="1"/>
      <c r="F208" s="1"/>
      <c r="G208" s="1"/>
      <c r="H208" s="1"/>
      <c r="I208" s="1"/>
      <c r="J208" s="1"/>
      <c r="K208" s="1"/>
      <c r="L208" s="66" t="s">
        <v>5</v>
      </c>
      <c r="M208" s="66"/>
      <c r="N208" s="66"/>
      <c r="O208" s="3" t="s">
        <v>6</v>
      </c>
      <c r="P208" s="67" t="s">
        <v>7</v>
      </c>
      <c r="Q208" s="67"/>
      <c r="R208" s="3" t="s">
        <v>8</v>
      </c>
      <c r="S208" s="57" t="s">
        <v>583</v>
      </c>
      <c r="T208" s="57" t="s">
        <v>7</v>
      </c>
    </row>
    <row r="209" spans="1:20" x14ac:dyDescent="0.25">
      <c r="A209" s="1"/>
      <c r="B209" s="5" t="s">
        <v>9</v>
      </c>
      <c r="C209" s="64" t="s">
        <v>73</v>
      </c>
      <c r="D209" s="64"/>
      <c r="E209" s="64"/>
      <c r="F209" s="64"/>
      <c r="G209" s="64"/>
      <c r="H209" s="1"/>
      <c r="I209" s="1"/>
      <c r="J209" s="1"/>
      <c r="K209" s="1"/>
      <c r="L209" s="4" t="s">
        <v>33</v>
      </c>
      <c r="M209" s="64" t="s">
        <v>34</v>
      </c>
      <c r="N209" s="64"/>
      <c r="O209" s="6">
        <v>6</v>
      </c>
      <c r="P209" s="65">
        <v>42.86</v>
      </c>
      <c r="Q209" s="65"/>
      <c r="R209" s="6">
        <v>11</v>
      </c>
      <c r="S209" s="61">
        <v>1273.1999999999998</v>
      </c>
      <c r="T209" s="58">
        <v>6.52</v>
      </c>
    </row>
    <row r="210" spans="1:20" x14ac:dyDescent="0.25">
      <c r="A210" s="1"/>
      <c r="B210" s="63" t="s">
        <v>13</v>
      </c>
      <c r="C210" s="64" t="s">
        <v>78</v>
      </c>
      <c r="D210" s="64"/>
      <c r="E210" s="64"/>
      <c r="F210" s="64"/>
      <c r="G210" s="1"/>
      <c r="H210" s="1"/>
      <c r="I210" s="1"/>
      <c r="J210" s="1"/>
      <c r="K210" s="1"/>
      <c r="L210" s="4" t="s">
        <v>11</v>
      </c>
      <c r="M210" s="64" t="s">
        <v>12</v>
      </c>
      <c r="N210" s="64"/>
      <c r="O210" s="6">
        <v>1</v>
      </c>
      <c r="P210" s="65">
        <v>7.14</v>
      </c>
      <c r="Q210" s="65"/>
      <c r="R210" s="6">
        <v>1</v>
      </c>
      <c r="S210" s="59">
        <v>32.400000000000006</v>
      </c>
      <c r="T210" s="58">
        <v>0.17</v>
      </c>
    </row>
    <row r="211" spans="1:20" x14ac:dyDescent="0.25">
      <c r="A211" s="1"/>
      <c r="B211" s="63"/>
      <c r="C211" s="64"/>
      <c r="D211" s="64"/>
      <c r="E211" s="64"/>
      <c r="F211" s="64"/>
      <c r="G211" s="1"/>
      <c r="H211" s="1"/>
      <c r="I211" s="1"/>
      <c r="J211" s="1"/>
      <c r="K211" s="1"/>
      <c r="L211" s="64" t="s">
        <v>39</v>
      </c>
      <c r="M211" s="64" t="s">
        <v>40</v>
      </c>
      <c r="N211" s="64"/>
      <c r="O211" s="71">
        <v>4</v>
      </c>
      <c r="P211" s="65">
        <v>28.57</v>
      </c>
      <c r="Q211" s="65"/>
      <c r="R211" s="71">
        <v>122</v>
      </c>
      <c r="S211" s="59">
        <v>14736.6</v>
      </c>
      <c r="T211" s="58">
        <v>75.510000000000005</v>
      </c>
    </row>
    <row r="212" spans="1:20" x14ac:dyDescent="0.25">
      <c r="A212" s="1"/>
      <c r="B212" s="63" t="s">
        <v>19</v>
      </c>
      <c r="C212" s="64" t="s">
        <v>60</v>
      </c>
      <c r="D212" s="64"/>
      <c r="E212" s="64"/>
      <c r="F212" s="64"/>
      <c r="G212" s="1"/>
      <c r="H212" s="1"/>
      <c r="I212" s="1"/>
      <c r="J212" s="1"/>
      <c r="K212" s="1"/>
      <c r="L212" s="64"/>
      <c r="M212" s="64"/>
      <c r="N212" s="64"/>
      <c r="O212" s="71"/>
      <c r="P212" s="65"/>
      <c r="Q212" s="65"/>
      <c r="R212" s="71"/>
      <c r="S212" s="59"/>
      <c r="T212" s="58"/>
    </row>
    <row r="213" spans="1:20" x14ac:dyDescent="0.25">
      <c r="A213" s="1"/>
      <c r="B213" s="63"/>
      <c r="C213" s="64"/>
      <c r="D213" s="64"/>
      <c r="E213" s="64"/>
      <c r="F213" s="64"/>
      <c r="G213" s="1"/>
      <c r="H213" s="1"/>
      <c r="I213" s="1"/>
      <c r="J213" s="1"/>
      <c r="K213" s="1"/>
      <c r="L213" s="4" t="s">
        <v>42</v>
      </c>
      <c r="M213" s="64" t="s">
        <v>43</v>
      </c>
      <c r="N213" s="64"/>
      <c r="O213" s="6">
        <v>2</v>
      </c>
      <c r="P213" s="65">
        <v>14.29</v>
      </c>
      <c r="Q213" s="65"/>
      <c r="R213" s="6">
        <v>17</v>
      </c>
      <c r="S213" s="59">
        <v>664.2</v>
      </c>
      <c r="T213" s="58">
        <v>3.4</v>
      </c>
    </row>
    <row r="214" spans="1:20" x14ac:dyDescent="0.25">
      <c r="A214" s="1"/>
      <c r="B214" s="5" t="s">
        <v>23</v>
      </c>
      <c r="C214" s="64" t="s">
        <v>79</v>
      </c>
      <c r="D214" s="64"/>
      <c r="E214" s="64"/>
      <c r="F214" s="64"/>
      <c r="G214" s="1"/>
      <c r="H214" s="1"/>
      <c r="I214" s="1"/>
      <c r="J214" s="1"/>
      <c r="K214" s="1"/>
      <c r="L214" s="4" t="s">
        <v>54</v>
      </c>
      <c r="M214" s="64" t="s">
        <v>55</v>
      </c>
      <c r="N214" s="64"/>
      <c r="O214" s="6">
        <v>1</v>
      </c>
      <c r="P214" s="65">
        <v>7.14</v>
      </c>
      <c r="Q214" s="65"/>
      <c r="R214" s="6">
        <v>33</v>
      </c>
      <c r="S214" s="59">
        <v>2809.7999999999997</v>
      </c>
      <c r="T214" s="58">
        <v>14.4</v>
      </c>
    </row>
    <row r="215" spans="1:20" x14ac:dyDescent="0.25">
      <c r="A215" s="1"/>
      <c r="B215" s="5" t="s">
        <v>25</v>
      </c>
      <c r="C215" s="73">
        <v>203</v>
      </c>
      <c r="D215" s="73"/>
      <c r="E215" s="73"/>
      <c r="F215" s="1"/>
      <c r="G215" s="1"/>
      <c r="H215" s="1"/>
      <c r="I215" s="1"/>
      <c r="J215" s="1"/>
      <c r="K215" s="1"/>
      <c r="L215" s="1"/>
      <c r="M215" s="1"/>
      <c r="N215" s="1"/>
      <c r="O215" s="1"/>
      <c r="P215" s="1"/>
      <c r="Q215" s="1"/>
      <c r="R215" s="1"/>
      <c r="S215" s="1"/>
      <c r="T215" s="1"/>
    </row>
    <row r="216" spans="1:20" x14ac:dyDescent="0.25">
      <c r="A216" s="1"/>
      <c r="B216" s="63" t="s">
        <v>26</v>
      </c>
      <c r="C216" s="63"/>
      <c r="D216" s="63"/>
      <c r="E216" s="63"/>
      <c r="F216" s="72">
        <v>200.68559999999999</v>
      </c>
      <c r="G216" s="72"/>
      <c r="H216" s="72"/>
      <c r="I216" s="72"/>
      <c r="J216" s="72"/>
      <c r="K216" s="1"/>
      <c r="L216" s="1"/>
      <c r="M216" s="1"/>
      <c r="N216" s="1"/>
      <c r="O216" s="1"/>
      <c r="P216" s="1"/>
      <c r="Q216" s="1"/>
      <c r="R216" s="1"/>
      <c r="S216" s="1"/>
      <c r="T216" s="1"/>
    </row>
    <row r="217" spans="1:20" x14ac:dyDescent="0.25">
      <c r="A217" s="1"/>
      <c r="B217" s="63" t="s">
        <v>27</v>
      </c>
      <c r="C217" s="63"/>
      <c r="D217" s="72">
        <v>72.540700000000001</v>
      </c>
      <c r="E217" s="72"/>
      <c r="F217" s="72"/>
      <c r="G217" s="72"/>
      <c r="H217" s="72"/>
      <c r="I217" s="1"/>
      <c r="J217" s="1"/>
      <c r="K217" s="1"/>
      <c r="L217" s="1"/>
      <c r="M217" s="1"/>
      <c r="N217" s="1"/>
      <c r="O217" s="1"/>
      <c r="P217" s="1"/>
      <c r="Q217" s="1"/>
      <c r="R217" s="1"/>
      <c r="S217" s="1"/>
      <c r="T217" s="1"/>
    </row>
    <row r="218" spans="1:20" x14ac:dyDescent="0.25">
      <c r="A218" s="1"/>
      <c r="B218" s="63" t="s">
        <v>28</v>
      </c>
      <c r="C218" s="63"/>
      <c r="D218" s="63"/>
      <c r="E218" s="63"/>
      <c r="F218" s="72">
        <v>1.9414</v>
      </c>
      <c r="G218" s="72"/>
      <c r="H218" s="72"/>
      <c r="I218" s="72"/>
      <c r="J218" s="1"/>
      <c r="K218" s="1"/>
      <c r="L218" s="1"/>
      <c r="M218" s="1"/>
      <c r="N218" s="1"/>
      <c r="O218" s="1"/>
      <c r="P218" s="1"/>
      <c r="Q218" s="1"/>
      <c r="R218" s="1"/>
      <c r="S218" s="1"/>
      <c r="T218" s="1"/>
    </row>
    <row r="219" spans="1:20" x14ac:dyDescent="0.25">
      <c r="A219" s="1"/>
      <c r="B219" s="63" t="s">
        <v>29</v>
      </c>
      <c r="C219" s="63"/>
      <c r="D219" s="72">
        <v>0.60050000000000003</v>
      </c>
      <c r="E219" s="72"/>
      <c r="F219" s="72"/>
      <c r="G219" s="72"/>
      <c r="H219" s="1"/>
      <c r="I219" s="1"/>
      <c r="J219" s="1"/>
      <c r="K219" s="1"/>
      <c r="L219" s="1"/>
      <c r="M219" s="1"/>
      <c r="N219" s="1"/>
      <c r="O219" s="1"/>
      <c r="P219" s="1"/>
      <c r="Q219" s="1"/>
      <c r="R219" s="1"/>
      <c r="S219" s="1"/>
      <c r="T219" s="1"/>
    </row>
    <row r="220" spans="1:20" x14ac:dyDescent="0.25">
      <c r="A220" s="1"/>
      <c r="B220" s="63" t="s">
        <v>30</v>
      </c>
      <c r="C220" s="63"/>
      <c r="D220" s="1"/>
      <c r="E220" s="1"/>
      <c r="F220" s="1"/>
      <c r="G220" s="1">
        <v>18.7</v>
      </c>
      <c r="H220" s="1"/>
      <c r="I220" s="1"/>
      <c r="J220" s="1"/>
      <c r="K220" s="1"/>
      <c r="L220" s="1"/>
      <c r="M220" s="1"/>
      <c r="N220" s="1"/>
      <c r="O220" s="1"/>
      <c r="P220" s="1"/>
      <c r="Q220" s="1"/>
      <c r="R220" s="1"/>
      <c r="S220" s="1"/>
      <c r="T220" s="1"/>
    </row>
    <row r="221" spans="1:20" x14ac:dyDescent="0.25">
      <c r="A221" s="1"/>
      <c r="B221" s="63" t="s">
        <v>31</v>
      </c>
      <c r="C221" s="63"/>
      <c r="D221" s="63"/>
      <c r="E221" s="1"/>
      <c r="F221" s="1"/>
      <c r="G221" s="1">
        <v>2018</v>
      </c>
      <c r="H221" s="1"/>
      <c r="I221" s="1"/>
      <c r="J221" s="1"/>
      <c r="K221" s="1"/>
      <c r="L221" s="1"/>
      <c r="M221" s="1"/>
      <c r="N221" s="1"/>
      <c r="O221" s="1"/>
      <c r="P221" s="1"/>
      <c r="Q221" s="1"/>
      <c r="R221" s="1"/>
      <c r="S221" s="1"/>
      <c r="T221" s="1"/>
    </row>
    <row r="222" spans="1:20" x14ac:dyDescent="0.25">
      <c r="A222" s="1"/>
      <c r="B222" s="63" t="s">
        <v>32</v>
      </c>
      <c r="C222" s="63"/>
      <c r="D222" s="1"/>
      <c r="E222" s="1"/>
      <c r="F222" s="1"/>
      <c r="G222" s="1"/>
      <c r="H222" s="1"/>
      <c r="I222" s="1"/>
      <c r="J222" s="1"/>
      <c r="K222" s="1"/>
      <c r="L222" s="1"/>
      <c r="M222" s="1"/>
      <c r="N222" s="1"/>
      <c r="O222" s="1"/>
      <c r="P222" s="1"/>
      <c r="Q222" s="1"/>
      <c r="R222" s="1"/>
      <c r="S222" s="1"/>
      <c r="T222" s="1"/>
    </row>
    <row r="223" spans="1:20" x14ac:dyDescent="0.25">
      <c r="A223" s="1"/>
      <c r="B223" s="1"/>
      <c r="C223" s="1"/>
      <c r="D223" s="1"/>
      <c r="E223" s="1"/>
      <c r="F223" s="1"/>
      <c r="G223" s="1"/>
      <c r="H223" s="1"/>
      <c r="I223" s="1"/>
      <c r="J223" s="1"/>
      <c r="K223" s="1"/>
      <c r="L223" s="1"/>
      <c r="M223" s="1"/>
      <c r="N223" s="1"/>
      <c r="O223" s="1"/>
      <c r="P223" s="1"/>
      <c r="Q223" s="1"/>
      <c r="R223" s="1"/>
      <c r="S223" s="1"/>
      <c r="T223" s="1"/>
    </row>
    <row r="224" spans="1:20" x14ac:dyDescent="0.25">
      <c r="A224" s="1"/>
      <c r="B224" s="1"/>
      <c r="C224" s="1"/>
      <c r="D224" s="1"/>
      <c r="E224" s="1"/>
      <c r="F224" s="1"/>
      <c r="G224" s="1"/>
      <c r="H224" s="1"/>
      <c r="I224" s="1"/>
      <c r="J224" s="1"/>
      <c r="K224" s="1"/>
      <c r="L224" s="1"/>
      <c r="M224" s="1"/>
      <c r="N224" s="1"/>
      <c r="O224" s="1"/>
      <c r="P224" s="1"/>
      <c r="Q224" s="1"/>
      <c r="R224" s="1"/>
      <c r="S224" s="1"/>
      <c r="T224" s="1"/>
    </row>
    <row r="225" spans="1:20" x14ac:dyDescent="0.25">
      <c r="A225" s="1"/>
      <c r="B225" s="1"/>
      <c r="C225" s="1"/>
      <c r="D225" s="1"/>
      <c r="E225" s="1"/>
      <c r="F225" s="1"/>
      <c r="G225" s="1"/>
      <c r="H225" s="1"/>
      <c r="I225" s="1"/>
      <c r="J225" s="1"/>
      <c r="K225" s="1"/>
      <c r="L225" s="66" t="s">
        <v>5</v>
      </c>
      <c r="M225" s="66"/>
      <c r="N225" s="66"/>
      <c r="O225" s="3" t="s">
        <v>6</v>
      </c>
      <c r="P225" s="67" t="s">
        <v>7</v>
      </c>
      <c r="Q225" s="67"/>
      <c r="R225" s="3" t="s">
        <v>8</v>
      </c>
      <c r="S225" s="57" t="s">
        <v>583</v>
      </c>
      <c r="T225" s="57" t="s">
        <v>7</v>
      </c>
    </row>
    <row r="226" spans="1:20" x14ac:dyDescent="0.25">
      <c r="A226" s="1"/>
      <c r="B226" s="5" t="s">
        <v>9</v>
      </c>
      <c r="C226" s="64" t="s">
        <v>73</v>
      </c>
      <c r="D226" s="64"/>
      <c r="E226" s="64"/>
      <c r="F226" s="64"/>
      <c r="G226" s="64"/>
      <c r="H226" s="1"/>
      <c r="I226" s="1"/>
      <c r="J226" s="1"/>
      <c r="K226" s="1"/>
      <c r="L226" s="4" t="s">
        <v>33</v>
      </c>
      <c r="M226" s="64" t="s">
        <v>34</v>
      </c>
      <c r="N226" s="64"/>
      <c r="O226" s="6">
        <v>29</v>
      </c>
      <c r="P226" s="65">
        <v>56.86</v>
      </c>
      <c r="Q226" s="65"/>
      <c r="R226" s="6">
        <v>60</v>
      </c>
      <c r="S226" s="61">
        <v>6933</v>
      </c>
      <c r="T226" s="58">
        <v>10.07</v>
      </c>
    </row>
    <row r="227" spans="1:20" x14ac:dyDescent="0.25">
      <c r="A227" s="1"/>
      <c r="B227" s="63" t="s">
        <v>13</v>
      </c>
      <c r="C227" s="64" t="s">
        <v>80</v>
      </c>
      <c r="D227" s="64"/>
      <c r="E227" s="64"/>
      <c r="F227" s="64"/>
      <c r="G227" s="1"/>
      <c r="H227" s="1"/>
      <c r="I227" s="1"/>
      <c r="J227" s="1"/>
      <c r="K227" s="1"/>
      <c r="L227" s="4" t="s">
        <v>11</v>
      </c>
      <c r="M227" s="64" t="s">
        <v>12</v>
      </c>
      <c r="N227" s="64"/>
      <c r="O227" s="6">
        <v>3</v>
      </c>
      <c r="P227" s="65">
        <v>5.88</v>
      </c>
      <c r="Q227" s="65"/>
      <c r="R227" s="6">
        <v>104</v>
      </c>
      <c r="S227" s="59">
        <v>8417.4</v>
      </c>
      <c r="T227" s="58">
        <v>12.23</v>
      </c>
    </row>
    <row r="228" spans="1:20" x14ac:dyDescent="0.25">
      <c r="A228" s="1"/>
      <c r="B228" s="63"/>
      <c r="C228" s="64"/>
      <c r="D228" s="64"/>
      <c r="E228" s="64"/>
      <c r="F228" s="64"/>
      <c r="G228" s="1"/>
      <c r="H228" s="1"/>
      <c r="I228" s="1"/>
      <c r="J228" s="1"/>
      <c r="K228" s="1"/>
      <c r="L228" s="64" t="s">
        <v>39</v>
      </c>
      <c r="M228" s="64" t="s">
        <v>40</v>
      </c>
      <c r="N228" s="64"/>
      <c r="O228" s="71">
        <v>11</v>
      </c>
      <c r="P228" s="65">
        <v>21.57</v>
      </c>
      <c r="Q228" s="65"/>
      <c r="R228" s="71">
        <v>147</v>
      </c>
      <c r="S228" s="59">
        <v>51807.600000000006</v>
      </c>
      <c r="T228" s="58">
        <v>75.25</v>
      </c>
    </row>
    <row r="229" spans="1:20" x14ac:dyDescent="0.25">
      <c r="A229" s="1"/>
      <c r="B229" s="63" t="s">
        <v>19</v>
      </c>
      <c r="C229" s="64" t="s">
        <v>38</v>
      </c>
      <c r="D229" s="64"/>
      <c r="E229" s="64"/>
      <c r="F229" s="64"/>
      <c r="G229" s="1"/>
      <c r="H229" s="1"/>
      <c r="I229" s="1"/>
      <c r="J229" s="1"/>
      <c r="K229" s="1"/>
      <c r="L229" s="64"/>
      <c r="M229" s="64"/>
      <c r="N229" s="64"/>
      <c r="O229" s="71"/>
      <c r="P229" s="65"/>
      <c r="Q229" s="65"/>
      <c r="R229" s="71"/>
      <c r="S229" s="59"/>
      <c r="T229" s="58"/>
    </row>
    <row r="230" spans="1:20" x14ac:dyDescent="0.25">
      <c r="A230" s="1"/>
      <c r="B230" s="63"/>
      <c r="C230" s="64"/>
      <c r="D230" s="64"/>
      <c r="E230" s="64"/>
      <c r="F230" s="64"/>
      <c r="G230" s="1"/>
      <c r="H230" s="1"/>
      <c r="I230" s="1"/>
      <c r="J230" s="1"/>
      <c r="K230" s="1"/>
      <c r="L230" s="4" t="s">
        <v>42</v>
      </c>
      <c r="M230" s="64" t="s">
        <v>43</v>
      </c>
      <c r="N230" s="64"/>
      <c r="O230" s="6">
        <v>7</v>
      </c>
      <c r="P230" s="65">
        <v>13.73</v>
      </c>
      <c r="Q230" s="65"/>
      <c r="R230" s="6">
        <v>29</v>
      </c>
      <c r="S230" s="59">
        <v>1520.4</v>
      </c>
      <c r="T230" s="58">
        <v>2.21</v>
      </c>
    </row>
    <row r="231" spans="1:20" x14ac:dyDescent="0.25">
      <c r="A231" s="1"/>
      <c r="B231" s="5" t="s">
        <v>23</v>
      </c>
      <c r="C231" s="64" t="s">
        <v>81</v>
      </c>
      <c r="D231" s="64"/>
      <c r="E231" s="64"/>
      <c r="F231" s="64"/>
      <c r="G231" s="1"/>
      <c r="H231" s="1"/>
      <c r="I231" s="1"/>
      <c r="J231" s="1"/>
      <c r="K231" s="1"/>
      <c r="L231" s="4" t="s">
        <v>21</v>
      </c>
      <c r="M231" s="64" t="s">
        <v>22</v>
      </c>
      <c r="N231" s="64"/>
      <c r="O231" s="6">
        <v>1</v>
      </c>
      <c r="P231" s="65">
        <v>1.96</v>
      </c>
      <c r="Q231" s="65"/>
      <c r="R231" s="6">
        <v>2</v>
      </c>
      <c r="S231" s="59">
        <v>165.6</v>
      </c>
      <c r="T231" s="58">
        <v>0.24</v>
      </c>
    </row>
    <row r="232" spans="1:20" x14ac:dyDescent="0.25">
      <c r="A232" s="1"/>
      <c r="B232" s="5" t="s">
        <v>25</v>
      </c>
      <c r="C232" s="73">
        <v>1111</v>
      </c>
      <c r="D232" s="73"/>
      <c r="E232" s="73"/>
      <c r="F232" s="1"/>
      <c r="G232" s="1"/>
      <c r="H232" s="1"/>
      <c r="I232" s="1"/>
      <c r="J232" s="1"/>
      <c r="K232" s="1"/>
      <c r="L232" s="1"/>
      <c r="M232" s="1"/>
      <c r="N232" s="1"/>
      <c r="O232" s="1"/>
      <c r="P232" s="1"/>
      <c r="Q232" s="1"/>
      <c r="R232" s="1"/>
      <c r="S232" s="1"/>
      <c r="T232" s="1"/>
    </row>
    <row r="233" spans="1:20" x14ac:dyDescent="0.25">
      <c r="A233" s="1"/>
      <c r="B233" s="63" t="s">
        <v>26</v>
      </c>
      <c r="C233" s="63"/>
      <c r="D233" s="63"/>
      <c r="E233" s="63"/>
      <c r="F233" s="72">
        <v>166.2662</v>
      </c>
      <c r="G233" s="72"/>
      <c r="H233" s="72"/>
      <c r="I233" s="72"/>
      <c r="J233" s="72"/>
      <c r="K233" s="1"/>
      <c r="L233" s="1"/>
      <c r="M233" s="1"/>
      <c r="N233" s="1"/>
      <c r="O233" s="1"/>
      <c r="P233" s="1"/>
      <c r="Q233" s="1"/>
      <c r="R233" s="1"/>
      <c r="S233" s="1"/>
      <c r="T233" s="1"/>
    </row>
    <row r="234" spans="1:20" x14ac:dyDescent="0.25">
      <c r="A234" s="1"/>
      <c r="B234" s="63" t="s">
        <v>27</v>
      </c>
      <c r="C234" s="63"/>
      <c r="D234" s="72">
        <v>46.637300000000003</v>
      </c>
      <c r="E234" s="72"/>
      <c r="F234" s="72"/>
      <c r="G234" s="72"/>
      <c r="H234" s="72"/>
      <c r="I234" s="1"/>
      <c r="J234" s="1"/>
      <c r="K234" s="1"/>
      <c r="L234" s="1"/>
      <c r="M234" s="1"/>
      <c r="N234" s="1"/>
      <c r="O234" s="1"/>
      <c r="P234" s="1"/>
      <c r="Q234" s="1"/>
      <c r="R234" s="1"/>
      <c r="S234" s="1"/>
      <c r="T234" s="1"/>
    </row>
    <row r="235" spans="1:20" x14ac:dyDescent="0.25">
      <c r="A235" s="1"/>
      <c r="B235" s="63" t="s">
        <v>28</v>
      </c>
      <c r="C235" s="63"/>
      <c r="D235" s="63"/>
      <c r="E235" s="63"/>
      <c r="F235" s="72">
        <v>1.7314000000000001</v>
      </c>
      <c r="G235" s="72"/>
      <c r="H235" s="72"/>
      <c r="I235" s="72"/>
      <c r="J235" s="1"/>
      <c r="K235" s="1"/>
      <c r="L235" s="1"/>
      <c r="M235" s="1"/>
      <c r="N235" s="1"/>
      <c r="O235" s="1"/>
      <c r="P235" s="1"/>
      <c r="Q235" s="1"/>
      <c r="R235" s="1"/>
      <c r="S235" s="1"/>
      <c r="T235" s="1"/>
    </row>
    <row r="236" spans="1:20" x14ac:dyDescent="0.25">
      <c r="A236" s="1"/>
      <c r="B236" s="63" t="s">
        <v>29</v>
      </c>
      <c r="C236" s="63"/>
      <c r="D236" s="72">
        <v>0.1323</v>
      </c>
      <c r="E236" s="72"/>
      <c r="F236" s="72"/>
      <c r="G236" s="72"/>
      <c r="H236" s="1"/>
      <c r="I236" s="1"/>
      <c r="J236" s="1"/>
      <c r="K236" s="1"/>
      <c r="L236" s="1"/>
      <c r="M236" s="1"/>
      <c r="N236" s="1"/>
      <c r="O236" s="1"/>
      <c r="P236" s="1"/>
      <c r="Q236" s="1"/>
      <c r="R236" s="1"/>
      <c r="S236" s="1"/>
      <c r="T236" s="1"/>
    </row>
    <row r="237" spans="1:20" x14ac:dyDescent="0.25">
      <c r="A237" s="1"/>
      <c r="B237" s="63" t="s">
        <v>30</v>
      </c>
      <c r="C237" s="63"/>
      <c r="D237" s="1"/>
      <c r="E237" s="1"/>
      <c r="F237" s="1"/>
      <c r="G237" s="1">
        <v>79.900000000000006</v>
      </c>
      <c r="H237" s="1"/>
      <c r="I237" s="1"/>
      <c r="J237" s="1"/>
      <c r="K237" s="1"/>
      <c r="L237" s="1"/>
      <c r="M237" s="1"/>
      <c r="N237" s="1"/>
      <c r="O237" s="1"/>
      <c r="P237" s="1"/>
      <c r="Q237" s="1"/>
      <c r="R237" s="1"/>
      <c r="S237" s="1"/>
      <c r="T237" s="1"/>
    </row>
    <row r="238" spans="1:20" x14ac:dyDescent="0.25">
      <c r="A238" s="1"/>
      <c r="B238" s="63" t="s">
        <v>31</v>
      </c>
      <c r="C238" s="63"/>
      <c r="D238" s="63"/>
      <c r="E238" s="1"/>
      <c r="F238" s="1"/>
      <c r="G238" s="1">
        <v>2018</v>
      </c>
      <c r="H238" s="1"/>
      <c r="I238" s="1"/>
      <c r="J238" s="1"/>
      <c r="K238" s="1"/>
      <c r="L238" s="1"/>
      <c r="M238" s="1"/>
      <c r="N238" s="1"/>
      <c r="O238" s="1"/>
      <c r="P238" s="1"/>
      <c r="Q238" s="1"/>
      <c r="R238" s="1"/>
      <c r="S238" s="1"/>
      <c r="T238" s="1"/>
    </row>
    <row r="239" spans="1:20" x14ac:dyDescent="0.25">
      <c r="A239" s="1"/>
      <c r="B239" s="63" t="s">
        <v>32</v>
      </c>
      <c r="C239" s="63"/>
      <c r="D239" s="1"/>
      <c r="E239" s="1"/>
      <c r="F239" s="1"/>
      <c r="G239" s="1"/>
      <c r="H239" s="1"/>
      <c r="I239" s="1"/>
      <c r="J239" s="1"/>
      <c r="K239" s="1"/>
      <c r="L239" s="1"/>
      <c r="M239" s="1"/>
      <c r="N239" s="1"/>
      <c r="O239" s="1"/>
      <c r="P239" s="1"/>
      <c r="Q239" s="1"/>
      <c r="R239" s="1"/>
      <c r="S239" s="1"/>
      <c r="T239" s="1"/>
    </row>
    <row r="240" spans="1:20" x14ac:dyDescent="0.25">
      <c r="A240" s="1"/>
      <c r="B240" s="1"/>
      <c r="C240" s="1"/>
      <c r="D240" s="1"/>
      <c r="E240" s="1"/>
      <c r="F240" s="1"/>
      <c r="G240" s="1"/>
      <c r="H240" s="1"/>
      <c r="I240" s="1"/>
      <c r="J240" s="1"/>
      <c r="K240" s="1"/>
      <c r="L240" s="1"/>
      <c r="M240" s="1"/>
      <c r="N240" s="1"/>
      <c r="O240" s="1"/>
      <c r="P240" s="1"/>
      <c r="Q240" s="1"/>
      <c r="R240" s="1"/>
      <c r="S240" s="1"/>
      <c r="T240" s="1"/>
    </row>
    <row r="241" spans="1:20" x14ac:dyDescent="0.25">
      <c r="A241" s="1"/>
      <c r="B241" s="1"/>
      <c r="C241" s="1"/>
      <c r="D241" s="1"/>
      <c r="E241" s="1"/>
      <c r="F241" s="1"/>
      <c r="G241" s="1"/>
      <c r="H241" s="1"/>
      <c r="I241" s="1"/>
      <c r="J241" s="1"/>
      <c r="K241" s="1"/>
      <c r="L241" s="1"/>
      <c r="M241" s="1"/>
      <c r="N241" s="1"/>
      <c r="O241" s="1"/>
      <c r="P241" s="1"/>
      <c r="Q241" s="1"/>
      <c r="R241" s="1"/>
      <c r="S241" s="1"/>
      <c r="T241" s="1"/>
    </row>
    <row r="242" spans="1:20" x14ac:dyDescent="0.25">
      <c r="A242" s="1"/>
      <c r="B242" s="1"/>
      <c r="C242" s="1"/>
      <c r="D242" s="1"/>
      <c r="E242" s="1"/>
      <c r="F242" s="1"/>
      <c r="G242" s="1"/>
      <c r="H242" s="1"/>
      <c r="I242" s="1"/>
      <c r="J242" s="1"/>
      <c r="K242" s="1"/>
      <c r="L242" s="1"/>
      <c r="M242" s="1"/>
      <c r="N242" s="1"/>
      <c r="O242" s="1"/>
      <c r="P242" s="1"/>
      <c r="Q242" s="1"/>
      <c r="R242" s="1"/>
      <c r="S242" s="1"/>
      <c r="T242" s="1"/>
    </row>
    <row r="243" spans="1:20" x14ac:dyDescent="0.25">
      <c r="A243" s="1"/>
      <c r="B243" s="1"/>
      <c r="C243" s="1"/>
      <c r="D243" s="1"/>
      <c r="E243" s="1"/>
      <c r="F243" s="1"/>
      <c r="G243" s="1"/>
      <c r="H243" s="1"/>
      <c r="I243" s="1"/>
      <c r="J243" s="1"/>
      <c r="K243" s="1"/>
      <c r="L243" s="66" t="s">
        <v>5</v>
      </c>
      <c r="M243" s="66"/>
      <c r="N243" s="66"/>
      <c r="O243" s="3" t="s">
        <v>6</v>
      </c>
      <c r="P243" s="67" t="s">
        <v>7</v>
      </c>
      <c r="Q243" s="67"/>
      <c r="R243" s="3" t="s">
        <v>8</v>
      </c>
      <c r="S243" s="57" t="s">
        <v>583</v>
      </c>
      <c r="T243" s="57" t="s">
        <v>7</v>
      </c>
    </row>
    <row r="244" spans="1:20" x14ac:dyDescent="0.25">
      <c r="A244" s="1"/>
      <c r="B244" s="5" t="s">
        <v>9</v>
      </c>
      <c r="C244" s="64" t="s">
        <v>82</v>
      </c>
      <c r="D244" s="64"/>
      <c r="E244" s="64"/>
      <c r="F244" s="64"/>
      <c r="G244" s="64"/>
      <c r="H244" s="1"/>
      <c r="I244" s="1"/>
      <c r="J244" s="1"/>
      <c r="K244" s="1"/>
      <c r="L244" s="4" t="s">
        <v>33</v>
      </c>
      <c r="M244" s="64" t="s">
        <v>34</v>
      </c>
      <c r="N244" s="64"/>
      <c r="O244" s="6">
        <v>1</v>
      </c>
      <c r="P244" s="65">
        <v>20</v>
      </c>
      <c r="Q244" s="65"/>
      <c r="R244" s="6">
        <v>1</v>
      </c>
      <c r="S244" s="61">
        <v>45</v>
      </c>
      <c r="T244" s="58">
        <v>0.2</v>
      </c>
    </row>
    <row r="245" spans="1:20" x14ac:dyDescent="0.25">
      <c r="A245" s="1"/>
      <c r="B245" s="63" t="s">
        <v>13</v>
      </c>
      <c r="C245" s="64" t="s">
        <v>83</v>
      </c>
      <c r="D245" s="64"/>
      <c r="E245" s="64"/>
      <c r="F245" s="64"/>
      <c r="G245" s="1"/>
      <c r="H245" s="1"/>
      <c r="I245" s="1"/>
      <c r="J245" s="1"/>
      <c r="K245" s="1"/>
      <c r="L245" s="4" t="s">
        <v>11</v>
      </c>
      <c r="M245" s="64" t="s">
        <v>12</v>
      </c>
      <c r="N245" s="64"/>
      <c r="O245" s="6">
        <v>1</v>
      </c>
      <c r="P245" s="65">
        <v>20</v>
      </c>
      <c r="Q245" s="65"/>
      <c r="R245" s="6">
        <v>1</v>
      </c>
      <c r="S245" s="59">
        <v>98.399999999999991</v>
      </c>
      <c r="T245" s="58">
        <v>0.44</v>
      </c>
    </row>
    <row r="246" spans="1:20" x14ac:dyDescent="0.25">
      <c r="A246" s="1"/>
      <c r="B246" s="63"/>
      <c r="C246" s="64"/>
      <c r="D246" s="64"/>
      <c r="E246" s="64"/>
      <c r="F246" s="64"/>
      <c r="G246" s="1"/>
      <c r="H246" s="1"/>
      <c r="I246" s="1"/>
      <c r="J246" s="1"/>
      <c r="K246" s="1"/>
      <c r="L246" s="64" t="s">
        <v>39</v>
      </c>
      <c r="M246" s="64" t="s">
        <v>40</v>
      </c>
      <c r="N246" s="64"/>
      <c r="O246" s="71">
        <v>2</v>
      </c>
      <c r="P246" s="65">
        <v>40</v>
      </c>
      <c r="Q246" s="65"/>
      <c r="R246" s="71">
        <v>119</v>
      </c>
      <c r="S246" s="59">
        <v>20788.2</v>
      </c>
      <c r="T246" s="58">
        <v>92.81</v>
      </c>
    </row>
    <row r="247" spans="1:20" x14ac:dyDescent="0.25">
      <c r="A247" s="1"/>
      <c r="B247" s="63" t="s">
        <v>19</v>
      </c>
      <c r="C247" s="64" t="s">
        <v>57</v>
      </c>
      <c r="D247" s="64"/>
      <c r="E247" s="64"/>
      <c r="F247" s="64"/>
      <c r="G247" s="1"/>
      <c r="H247" s="1"/>
      <c r="I247" s="1"/>
      <c r="J247" s="1"/>
      <c r="K247" s="1"/>
      <c r="L247" s="64"/>
      <c r="M247" s="64"/>
      <c r="N247" s="64"/>
      <c r="O247" s="71"/>
      <c r="P247" s="65"/>
      <c r="Q247" s="65"/>
      <c r="R247" s="71"/>
      <c r="S247" s="59"/>
      <c r="T247" s="58"/>
    </row>
    <row r="248" spans="1:20" x14ac:dyDescent="0.25">
      <c r="A248" s="1"/>
      <c r="B248" s="63"/>
      <c r="C248" s="64"/>
      <c r="D248" s="64"/>
      <c r="E248" s="64"/>
      <c r="F248" s="64"/>
      <c r="G248" s="1"/>
      <c r="H248" s="1"/>
      <c r="I248" s="1"/>
      <c r="J248" s="1"/>
      <c r="K248" s="1"/>
      <c r="L248" s="4" t="s">
        <v>54</v>
      </c>
      <c r="M248" s="64" t="s">
        <v>55</v>
      </c>
      <c r="N248" s="64"/>
      <c r="O248" s="6">
        <v>1</v>
      </c>
      <c r="P248" s="65">
        <v>20</v>
      </c>
      <c r="Q248" s="65"/>
      <c r="R248" s="6">
        <v>7</v>
      </c>
      <c r="S248" s="59">
        <v>1468.1999999999998</v>
      </c>
      <c r="T248" s="58">
        <v>6.55</v>
      </c>
    </row>
    <row r="249" spans="1:20" x14ac:dyDescent="0.25">
      <c r="A249" s="1"/>
      <c r="B249" s="5" t="s">
        <v>23</v>
      </c>
      <c r="C249" s="64" t="s">
        <v>84</v>
      </c>
      <c r="D249" s="64"/>
      <c r="E249" s="64"/>
      <c r="F249" s="64"/>
      <c r="G249" s="1"/>
      <c r="H249" s="1"/>
      <c r="I249" s="1"/>
      <c r="J249" s="1"/>
      <c r="K249" s="1"/>
      <c r="L249" s="1"/>
      <c r="M249" s="1"/>
      <c r="N249" s="1"/>
      <c r="O249" s="1"/>
      <c r="P249" s="1"/>
      <c r="Q249" s="1"/>
      <c r="R249" s="1"/>
      <c r="S249" s="1"/>
      <c r="T249" s="1"/>
    </row>
    <row r="250" spans="1:20" x14ac:dyDescent="0.25">
      <c r="A250" s="1"/>
      <c r="B250" s="5" t="s">
        <v>25</v>
      </c>
      <c r="C250" s="73">
        <v>115</v>
      </c>
      <c r="D250" s="73"/>
      <c r="E250" s="73"/>
      <c r="F250" s="1"/>
      <c r="G250" s="1"/>
      <c r="H250" s="1"/>
      <c r="I250" s="1"/>
      <c r="J250" s="1"/>
      <c r="K250" s="1"/>
      <c r="L250" s="1"/>
      <c r="M250" s="1"/>
      <c r="N250" s="1"/>
      <c r="O250" s="1"/>
      <c r="P250" s="1"/>
      <c r="Q250" s="1"/>
      <c r="R250" s="1"/>
      <c r="S250" s="1"/>
      <c r="T250" s="1"/>
    </row>
    <row r="251" spans="1:20" x14ac:dyDescent="0.25">
      <c r="A251" s="1"/>
      <c r="B251" s="63" t="s">
        <v>26</v>
      </c>
      <c r="C251" s="63"/>
      <c r="D251" s="63"/>
      <c r="E251" s="63"/>
      <c r="F251" s="72">
        <v>255.7543</v>
      </c>
      <c r="G251" s="72"/>
      <c r="H251" s="72"/>
      <c r="I251" s="72"/>
      <c r="J251" s="72"/>
      <c r="K251" s="1"/>
      <c r="L251" s="1"/>
      <c r="M251" s="1"/>
      <c r="N251" s="1"/>
      <c r="O251" s="1"/>
      <c r="P251" s="1"/>
      <c r="Q251" s="1"/>
      <c r="R251" s="1"/>
      <c r="S251" s="1"/>
      <c r="T251" s="1"/>
    </row>
    <row r="252" spans="1:20" x14ac:dyDescent="0.25">
      <c r="A252" s="1"/>
      <c r="B252" s="63" t="s">
        <v>27</v>
      </c>
      <c r="C252" s="63"/>
      <c r="D252" s="72">
        <v>181.13210000000001</v>
      </c>
      <c r="E252" s="72"/>
      <c r="F252" s="72"/>
      <c r="G252" s="72"/>
      <c r="H252" s="72"/>
      <c r="I252" s="1"/>
      <c r="J252" s="1"/>
      <c r="K252" s="1"/>
      <c r="L252" s="1"/>
      <c r="M252" s="1"/>
      <c r="N252" s="1"/>
      <c r="O252" s="1"/>
      <c r="P252" s="1"/>
      <c r="Q252" s="1"/>
      <c r="R252" s="1"/>
      <c r="S252" s="1"/>
      <c r="T252" s="1"/>
    </row>
    <row r="253" spans="1:20" x14ac:dyDescent="0.25">
      <c r="A253" s="1"/>
      <c r="B253" s="63" t="s">
        <v>28</v>
      </c>
      <c r="C253" s="63"/>
      <c r="D253" s="63"/>
      <c r="E253" s="63"/>
      <c r="F253" s="72">
        <v>2.1591</v>
      </c>
      <c r="G253" s="72"/>
      <c r="H253" s="72"/>
      <c r="I253" s="72"/>
      <c r="J253" s="1"/>
      <c r="K253" s="1"/>
      <c r="L253" s="1"/>
      <c r="M253" s="1"/>
      <c r="N253" s="1"/>
      <c r="O253" s="1"/>
      <c r="P253" s="1"/>
      <c r="Q253" s="1"/>
      <c r="R253" s="1"/>
      <c r="S253" s="1"/>
      <c r="T253" s="1"/>
    </row>
    <row r="254" spans="1:20" x14ac:dyDescent="0.25">
      <c r="A254" s="1"/>
      <c r="B254" s="63" t="s">
        <v>29</v>
      </c>
      <c r="C254" s="63"/>
      <c r="D254" s="72">
        <v>1.0368999999999999</v>
      </c>
      <c r="E254" s="72"/>
      <c r="F254" s="72"/>
      <c r="G254" s="72"/>
      <c r="H254" s="1"/>
      <c r="I254" s="1"/>
      <c r="J254" s="1"/>
      <c r="K254" s="1"/>
      <c r="L254" s="1"/>
      <c r="M254" s="1"/>
      <c r="N254" s="1"/>
      <c r="O254" s="1"/>
      <c r="P254" s="1"/>
      <c r="Q254" s="1"/>
      <c r="R254" s="1"/>
      <c r="S254" s="1"/>
      <c r="T254" s="1"/>
    </row>
    <row r="255" spans="1:20" x14ac:dyDescent="0.25">
      <c r="A255" s="1"/>
      <c r="B255" s="63" t="s">
        <v>30</v>
      </c>
      <c r="C255" s="63"/>
      <c r="D255" s="1"/>
      <c r="E255" s="1"/>
      <c r="F255" s="1"/>
      <c r="G255" s="1">
        <v>27.6</v>
      </c>
      <c r="H255" s="1"/>
      <c r="I255" s="1"/>
      <c r="J255" s="1"/>
      <c r="K255" s="1"/>
      <c r="L255" s="1"/>
      <c r="M255" s="1"/>
      <c r="N255" s="1"/>
      <c r="O255" s="1"/>
      <c r="P255" s="1"/>
      <c r="Q255" s="1"/>
      <c r="R255" s="1"/>
      <c r="S255" s="1"/>
      <c r="T255" s="1"/>
    </row>
    <row r="256" spans="1:20" x14ac:dyDescent="0.25">
      <c r="A256" s="1"/>
      <c r="B256" s="63" t="s">
        <v>31</v>
      </c>
      <c r="C256" s="63"/>
      <c r="D256" s="63"/>
      <c r="E256" s="1"/>
      <c r="F256" s="1"/>
      <c r="G256" s="1">
        <v>2019</v>
      </c>
      <c r="H256" s="1"/>
      <c r="I256" s="1"/>
      <c r="J256" s="1"/>
      <c r="K256" s="1"/>
      <c r="L256" s="1"/>
      <c r="M256" s="1"/>
      <c r="N256" s="1"/>
      <c r="O256" s="1"/>
      <c r="P256" s="1"/>
      <c r="Q256" s="1"/>
      <c r="R256" s="1"/>
      <c r="S256" s="1"/>
      <c r="T256" s="1"/>
    </row>
    <row r="257" spans="1:20" x14ac:dyDescent="0.25">
      <c r="A257" s="1"/>
      <c r="B257" s="63" t="s">
        <v>32</v>
      </c>
      <c r="C257" s="63"/>
      <c r="D257" s="1"/>
      <c r="E257" s="1"/>
      <c r="F257" s="1"/>
      <c r="G257" s="1"/>
      <c r="H257" s="1"/>
      <c r="I257" s="1"/>
      <c r="J257" s="1"/>
      <c r="K257" s="1"/>
      <c r="L257" s="1"/>
      <c r="M257" s="1"/>
      <c r="N257" s="1"/>
      <c r="O257" s="1"/>
      <c r="P257" s="1"/>
      <c r="Q257" s="1"/>
      <c r="R257" s="1"/>
      <c r="S257" s="1"/>
      <c r="T257" s="1"/>
    </row>
    <row r="258" spans="1:20" x14ac:dyDescent="0.25">
      <c r="A258" s="1"/>
      <c r="B258" s="1"/>
      <c r="C258" s="1"/>
      <c r="D258" s="1"/>
      <c r="E258" s="1"/>
      <c r="F258" s="1"/>
      <c r="G258" s="1"/>
      <c r="H258" s="1"/>
      <c r="I258" s="1"/>
      <c r="J258" s="1"/>
      <c r="K258" s="1"/>
      <c r="L258" s="1"/>
      <c r="M258" s="1"/>
      <c r="N258" s="1"/>
      <c r="O258" s="1"/>
      <c r="P258" s="1"/>
      <c r="Q258" s="1"/>
      <c r="R258" s="1"/>
      <c r="S258" s="1"/>
      <c r="T258" s="1"/>
    </row>
    <row r="259" spans="1:20" x14ac:dyDescent="0.25">
      <c r="A259" s="1"/>
      <c r="B259" s="1"/>
      <c r="C259" s="1"/>
      <c r="D259" s="1"/>
      <c r="E259" s="1"/>
      <c r="F259" s="1"/>
      <c r="G259" s="1"/>
      <c r="H259" s="1"/>
      <c r="I259" s="1"/>
      <c r="J259" s="1"/>
      <c r="K259" s="1"/>
      <c r="L259" s="1"/>
      <c r="M259" s="1"/>
      <c r="N259" s="1"/>
      <c r="O259" s="1"/>
      <c r="P259" s="1"/>
      <c r="Q259" s="1"/>
      <c r="R259" s="1"/>
      <c r="S259" s="1"/>
      <c r="T259" s="1"/>
    </row>
    <row r="260" spans="1:20" x14ac:dyDescent="0.25">
      <c r="A260" s="1"/>
      <c r="B260" s="1"/>
      <c r="C260" s="1"/>
      <c r="D260" s="1"/>
      <c r="E260" s="1"/>
      <c r="F260" s="1"/>
      <c r="G260" s="1"/>
      <c r="H260" s="1"/>
      <c r="I260" s="1"/>
      <c r="J260" s="1"/>
      <c r="K260" s="1"/>
      <c r="L260" s="1"/>
      <c r="M260" s="1"/>
      <c r="N260" s="1"/>
      <c r="O260" s="1"/>
      <c r="P260" s="1"/>
      <c r="Q260" s="1"/>
      <c r="R260" s="1"/>
      <c r="S260" s="1"/>
      <c r="T260" s="1"/>
    </row>
    <row r="261" spans="1:20" x14ac:dyDescent="0.25">
      <c r="A261" s="1"/>
      <c r="B261" s="1"/>
      <c r="C261" s="1"/>
      <c r="D261" s="1"/>
      <c r="E261" s="1"/>
      <c r="F261" s="1"/>
      <c r="G261" s="1"/>
      <c r="H261" s="1"/>
      <c r="I261" s="1"/>
      <c r="J261" s="1"/>
      <c r="K261" s="1"/>
      <c r="L261" s="66" t="s">
        <v>5</v>
      </c>
      <c r="M261" s="66"/>
      <c r="N261" s="66"/>
      <c r="O261" s="3" t="s">
        <v>6</v>
      </c>
      <c r="P261" s="67" t="s">
        <v>7</v>
      </c>
      <c r="Q261" s="67"/>
      <c r="R261" s="3" t="s">
        <v>8</v>
      </c>
      <c r="S261" s="57" t="s">
        <v>583</v>
      </c>
      <c r="T261" s="57" t="s">
        <v>7</v>
      </c>
    </row>
    <row r="262" spans="1:20" x14ac:dyDescent="0.25">
      <c r="A262" s="1"/>
      <c r="B262" s="5" t="s">
        <v>9</v>
      </c>
      <c r="C262" s="64" t="s">
        <v>85</v>
      </c>
      <c r="D262" s="64"/>
      <c r="E262" s="64"/>
      <c r="F262" s="64"/>
      <c r="G262" s="64"/>
      <c r="H262" s="1"/>
      <c r="I262" s="1"/>
      <c r="J262" s="1"/>
      <c r="K262" s="1"/>
      <c r="L262" s="4" t="s">
        <v>115</v>
      </c>
      <c r="M262" s="64" t="s">
        <v>115</v>
      </c>
      <c r="N262" s="64"/>
      <c r="O262" s="6">
        <v>0</v>
      </c>
      <c r="P262" s="65">
        <v>0</v>
      </c>
      <c r="Q262" s="65"/>
      <c r="R262" s="6">
        <v>0</v>
      </c>
      <c r="S262" s="61">
        <v>0</v>
      </c>
      <c r="T262" s="58">
        <v>0</v>
      </c>
    </row>
    <row r="263" spans="1:20" x14ac:dyDescent="0.25">
      <c r="A263" s="1"/>
      <c r="B263" s="5" t="s">
        <v>13</v>
      </c>
      <c r="C263" s="64" t="s">
        <v>86</v>
      </c>
      <c r="D263" s="64"/>
      <c r="E263" s="64"/>
      <c r="F263" s="64"/>
      <c r="G263" s="1"/>
      <c r="H263" s="1"/>
      <c r="I263" s="1"/>
      <c r="J263" s="1"/>
      <c r="K263" s="1"/>
      <c r="L263" s="1"/>
      <c r="M263" s="1"/>
      <c r="N263" s="1"/>
      <c r="O263" s="1"/>
      <c r="P263" s="1"/>
      <c r="Q263" s="1"/>
      <c r="R263" s="1"/>
      <c r="S263" s="1"/>
      <c r="T263" s="1"/>
    </row>
    <row r="264" spans="1:20" x14ac:dyDescent="0.25">
      <c r="A264" s="1"/>
      <c r="B264" s="5" t="s">
        <v>19</v>
      </c>
      <c r="C264" s="64" t="s">
        <v>60</v>
      </c>
      <c r="D264" s="64"/>
      <c r="E264" s="64"/>
      <c r="F264" s="64"/>
      <c r="G264" s="1"/>
      <c r="H264" s="1"/>
      <c r="I264" s="1"/>
      <c r="J264" s="1"/>
      <c r="K264" s="1"/>
      <c r="L264" s="1"/>
      <c r="M264" s="1"/>
      <c r="N264" s="1"/>
      <c r="O264" s="1"/>
      <c r="P264" s="1"/>
      <c r="Q264" s="1"/>
      <c r="R264" s="1"/>
      <c r="S264" s="1"/>
      <c r="T264" s="1"/>
    </row>
    <row r="265" spans="1:20" x14ac:dyDescent="0.25">
      <c r="A265" s="1"/>
      <c r="B265" s="5" t="s">
        <v>23</v>
      </c>
      <c r="C265" s="64" t="s">
        <v>87</v>
      </c>
      <c r="D265" s="64"/>
      <c r="E265" s="64"/>
      <c r="F265" s="64"/>
      <c r="G265" s="1"/>
      <c r="H265" s="1"/>
      <c r="I265" s="1"/>
      <c r="J265" s="1"/>
      <c r="K265" s="1"/>
      <c r="L265" s="1"/>
      <c r="M265" s="1"/>
      <c r="N265" s="1"/>
      <c r="O265" s="1"/>
      <c r="P265" s="1"/>
      <c r="Q265" s="1"/>
      <c r="R265" s="1"/>
      <c r="S265" s="1"/>
      <c r="T265" s="1"/>
    </row>
    <row r="266" spans="1:20" x14ac:dyDescent="0.25">
      <c r="A266" s="1"/>
      <c r="B266" s="5" t="s">
        <v>25</v>
      </c>
      <c r="C266" s="73">
        <v>31</v>
      </c>
      <c r="D266" s="73"/>
      <c r="E266" s="73"/>
      <c r="F266" s="1"/>
      <c r="G266" s="1"/>
      <c r="H266" s="1"/>
      <c r="I266" s="1"/>
      <c r="J266" s="1"/>
      <c r="K266" s="1"/>
      <c r="L266" s="1"/>
      <c r="M266" s="1"/>
      <c r="N266" s="1"/>
      <c r="O266" s="1"/>
      <c r="P266" s="1"/>
      <c r="Q266" s="1"/>
      <c r="R266" s="1"/>
      <c r="S266" s="1"/>
      <c r="T266" s="1"/>
    </row>
    <row r="267" spans="1:20" x14ac:dyDescent="0.25">
      <c r="A267" s="1"/>
      <c r="B267" s="63" t="s">
        <v>26</v>
      </c>
      <c r="C267" s="63"/>
      <c r="D267" s="63"/>
      <c r="E267" s="63"/>
      <c r="F267" s="72">
        <v>214.2021</v>
      </c>
      <c r="G267" s="72"/>
      <c r="H267" s="72"/>
      <c r="I267" s="72"/>
      <c r="J267" s="72"/>
      <c r="K267" s="1"/>
      <c r="L267" s="1"/>
      <c r="M267" s="1"/>
      <c r="N267" s="1"/>
      <c r="O267" s="1"/>
      <c r="P267" s="1"/>
      <c r="Q267" s="1"/>
      <c r="R267" s="1"/>
      <c r="S267" s="1"/>
      <c r="T267" s="1"/>
    </row>
    <row r="268" spans="1:20" x14ac:dyDescent="0.25">
      <c r="A268" s="1"/>
      <c r="B268" s="63" t="s">
        <v>27</v>
      </c>
      <c r="C268" s="63"/>
      <c r="D268" s="72">
        <v>0</v>
      </c>
      <c r="E268" s="72"/>
      <c r="F268" s="72"/>
      <c r="G268" s="72"/>
      <c r="H268" s="72"/>
      <c r="I268" s="1"/>
      <c r="J268" s="1"/>
      <c r="K268" s="1"/>
      <c r="L268" s="1"/>
      <c r="M268" s="1"/>
      <c r="N268" s="1"/>
      <c r="O268" s="1"/>
      <c r="P268" s="1"/>
      <c r="Q268" s="1"/>
      <c r="R268" s="1"/>
      <c r="S268" s="1"/>
      <c r="T268" s="1"/>
    </row>
    <row r="269" spans="1:20" x14ac:dyDescent="0.25">
      <c r="A269" s="1"/>
      <c r="B269" s="63" t="s">
        <v>28</v>
      </c>
      <c r="C269" s="63"/>
      <c r="D269" s="63"/>
      <c r="E269" s="63"/>
      <c r="F269" s="72">
        <v>1.6607000000000001</v>
      </c>
      <c r="G269" s="72"/>
      <c r="H269" s="72"/>
      <c r="I269" s="72"/>
      <c r="J269" s="1"/>
      <c r="K269" s="1"/>
      <c r="L269" s="1"/>
      <c r="M269" s="1"/>
      <c r="N269" s="1"/>
      <c r="O269" s="1"/>
      <c r="P269" s="1"/>
      <c r="Q269" s="1"/>
      <c r="R269" s="1"/>
      <c r="S269" s="1"/>
      <c r="T269" s="1"/>
    </row>
    <row r="270" spans="1:20" x14ac:dyDescent="0.25">
      <c r="A270" s="1"/>
      <c r="B270" s="63" t="s">
        <v>29</v>
      </c>
      <c r="C270" s="63"/>
      <c r="D270" s="72">
        <v>0</v>
      </c>
      <c r="E270" s="72"/>
      <c r="F270" s="72"/>
      <c r="G270" s="72"/>
      <c r="H270" s="1"/>
      <c r="I270" s="1"/>
      <c r="J270" s="1"/>
      <c r="K270" s="1"/>
      <c r="L270" s="1"/>
      <c r="M270" s="1"/>
      <c r="N270" s="1"/>
      <c r="O270" s="1"/>
      <c r="P270" s="1"/>
      <c r="Q270" s="1"/>
      <c r="R270" s="1"/>
      <c r="S270" s="1"/>
      <c r="T270" s="1"/>
    </row>
    <row r="271" spans="1:20" x14ac:dyDescent="0.25">
      <c r="A271" s="1"/>
      <c r="B271" s="63" t="s">
        <v>30</v>
      </c>
      <c r="C271" s="63"/>
      <c r="D271" s="1"/>
      <c r="E271" s="1"/>
      <c r="F271" s="1"/>
      <c r="G271" s="1">
        <v>5.5</v>
      </c>
      <c r="H271" s="1"/>
      <c r="I271" s="1"/>
      <c r="J271" s="1"/>
      <c r="K271" s="1"/>
      <c r="L271" s="1"/>
      <c r="M271" s="1"/>
      <c r="N271" s="1"/>
      <c r="O271" s="1"/>
      <c r="P271" s="1"/>
      <c r="Q271" s="1"/>
      <c r="R271" s="1"/>
      <c r="S271" s="1"/>
      <c r="T271" s="1"/>
    </row>
    <row r="272" spans="1:20" x14ac:dyDescent="0.25">
      <c r="A272" s="1"/>
      <c r="B272" s="63" t="s">
        <v>31</v>
      </c>
      <c r="C272" s="63"/>
      <c r="D272" s="63"/>
      <c r="E272" s="1"/>
      <c r="F272" s="1"/>
      <c r="G272" s="1">
        <v>2019</v>
      </c>
      <c r="H272" s="1"/>
      <c r="I272" s="1"/>
      <c r="J272" s="1"/>
      <c r="K272" s="1"/>
      <c r="L272" s="1"/>
      <c r="M272" s="1"/>
      <c r="N272" s="1"/>
      <c r="O272" s="1"/>
      <c r="P272" s="1"/>
      <c r="Q272" s="1"/>
      <c r="R272" s="1"/>
      <c r="S272" s="1"/>
      <c r="T272" s="1"/>
    </row>
    <row r="273" spans="1:20" x14ac:dyDescent="0.25">
      <c r="A273" s="1"/>
      <c r="B273" s="63" t="s">
        <v>32</v>
      </c>
      <c r="C273" s="63"/>
      <c r="D273" s="1"/>
      <c r="E273" s="1"/>
      <c r="F273" s="1"/>
      <c r="G273" s="1"/>
      <c r="H273" s="1"/>
      <c r="I273" s="1"/>
      <c r="J273" s="1"/>
      <c r="K273" s="1"/>
      <c r="L273" s="1"/>
      <c r="M273" s="1"/>
      <c r="N273" s="1"/>
      <c r="O273" s="1"/>
      <c r="P273" s="1"/>
      <c r="Q273" s="1"/>
      <c r="R273" s="1"/>
      <c r="S273" s="1"/>
      <c r="T273" s="1"/>
    </row>
    <row r="274" spans="1:20" x14ac:dyDescent="0.25">
      <c r="A274" s="1"/>
      <c r="B274" s="1"/>
      <c r="C274" s="1"/>
      <c r="D274" s="1"/>
      <c r="E274" s="1"/>
      <c r="F274" s="1"/>
      <c r="G274" s="1"/>
      <c r="H274" s="1"/>
      <c r="I274" s="1"/>
      <c r="J274" s="1"/>
      <c r="K274" s="1"/>
      <c r="L274" s="1"/>
      <c r="M274" s="1"/>
      <c r="N274" s="1"/>
      <c r="O274" s="1"/>
      <c r="P274" s="1"/>
      <c r="Q274" s="1"/>
      <c r="R274" s="1"/>
      <c r="S274" s="1"/>
      <c r="T274" s="1"/>
    </row>
    <row r="275" spans="1:20" x14ac:dyDescent="0.25">
      <c r="A275" s="1"/>
      <c r="B275" s="1"/>
      <c r="C275" s="1"/>
      <c r="D275" s="1"/>
      <c r="E275" s="1"/>
      <c r="F275" s="1"/>
      <c r="G275" s="1"/>
      <c r="H275" s="1"/>
      <c r="I275" s="1"/>
      <c r="J275" s="1"/>
      <c r="K275" s="1"/>
      <c r="L275" s="1"/>
      <c r="M275" s="1"/>
      <c r="N275" s="1"/>
      <c r="O275" s="1"/>
      <c r="P275" s="1"/>
      <c r="Q275" s="1"/>
      <c r="R275" s="1"/>
      <c r="S275" s="1"/>
      <c r="T275" s="1"/>
    </row>
    <row r="276" spans="1:20" x14ac:dyDescent="0.25">
      <c r="A276" s="1"/>
      <c r="B276" s="1"/>
      <c r="C276" s="1"/>
      <c r="D276" s="1"/>
      <c r="E276" s="1"/>
      <c r="F276" s="1"/>
      <c r="G276" s="1"/>
      <c r="H276" s="1"/>
      <c r="I276" s="1"/>
      <c r="J276" s="1"/>
      <c r="K276" s="1"/>
      <c r="L276" s="1"/>
      <c r="M276" s="1"/>
      <c r="N276" s="1"/>
      <c r="O276" s="1"/>
      <c r="P276" s="1"/>
      <c r="Q276" s="1"/>
      <c r="R276" s="1"/>
      <c r="S276" s="1"/>
      <c r="T276" s="1"/>
    </row>
    <row r="277" spans="1:20" x14ac:dyDescent="0.25">
      <c r="A277" s="1"/>
      <c r="B277" s="1"/>
      <c r="C277" s="1"/>
      <c r="D277" s="1"/>
      <c r="E277" s="1"/>
      <c r="F277" s="1"/>
      <c r="G277" s="1"/>
      <c r="H277" s="1"/>
      <c r="I277" s="1"/>
      <c r="J277" s="1"/>
      <c r="K277" s="1"/>
      <c r="L277" s="66" t="s">
        <v>5</v>
      </c>
      <c r="M277" s="66"/>
      <c r="N277" s="66"/>
      <c r="O277" s="3" t="s">
        <v>6</v>
      </c>
      <c r="P277" s="67" t="s">
        <v>7</v>
      </c>
      <c r="Q277" s="67"/>
      <c r="R277" s="3" t="s">
        <v>8</v>
      </c>
      <c r="S277" s="57" t="s">
        <v>583</v>
      </c>
      <c r="T277" s="57" t="s">
        <v>7</v>
      </c>
    </row>
    <row r="278" spans="1:20" x14ac:dyDescent="0.25">
      <c r="A278" s="1"/>
      <c r="B278" s="5" t="s">
        <v>9</v>
      </c>
      <c r="C278" s="64" t="s">
        <v>88</v>
      </c>
      <c r="D278" s="64"/>
      <c r="E278" s="64"/>
      <c r="F278" s="64"/>
      <c r="G278" s="64"/>
      <c r="H278" s="1"/>
      <c r="I278" s="1"/>
      <c r="J278" s="1"/>
      <c r="K278" s="1"/>
      <c r="L278" s="4" t="s">
        <v>33</v>
      </c>
      <c r="M278" s="64" t="s">
        <v>34</v>
      </c>
      <c r="N278" s="64"/>
      <c r="O278" s="6">
        <v>9</v>
      </c>
      <c r="P278" s="65">
        <v>69.23</v>
      </c>
      <c r="Q278" s="65"/>
      <c r="R278" s="6">
        <v>23</v>
      </c>
      <c r="S278" s="61">
        <v>3485.4</v>
      </c>
      <c r="T278" s="58">
        <v>22.21</v>
      </c>
    </row>
    <row r="279" spans="1:20" x14ac:dyDescent="0.25">
      <c r="A279" s="1"/>
      <c r="B279" s="63" t="s">
        <v>13</v>
      </c>
      <c r="C279" s="64" t="s">
        <v>89</v>
      </c>
      <c r="D279" s="64"/>
      <c r="E279" s="64"/>
      <c r="F279" s="64"/>
      <c r="G279" s="1"/>
      <c r="H279" s="1"/>
      <c r="I279" s="1"/>
      <c r="J279" s="1"/>
      <c r="K279" s="1"/>
      <c r="L279" s="4" t="s">
        <v>11</v>
      </c>
      <c r="M279" s="64" t="s">
        <v>12</v>
      </c>
      <c r="N279" s="64"/>
      <c r="O279" s="6">
        <v>1</v>
      </c>
      <c r="P279" s="65">
        <v>7.69</v>
      </c>
      <c r="Q279" s="65"/>
      <c r="R279" s="6">
        <v>1</v>
      </c>
      <c r="S279" s="59">
        <v>562.19999999999993</v>
      </c>
      <c r="T279" s="58">
        <v>3.58</v>
      </c>
    </row>
    <row r="280" spans="1:20" x14ac:dyDescent="0.25">
      <c r="A280" s="1"/>
      <c r="B280" s="63"/>
      <c r="C280" s="64"/>
      <c r="D280" s="64"/>
      <c r="E280" s="64"/>
      <c r="F280" s="64"/>
      <c r="G280" s="1"/>
      <c r="H280" s="1"/>
      <c r="I280" s="1"/>
      <c r="J280" s="1"/>
      <c r="K280" s="1"/>
      <c r="L280" s="64" t="s">
        <v>39</v>
      </c>
      <c r="M280" s="64" t="s">
        <v>40</v>
      </c>
      <c r="N280" s="64"/>
      <c r="O280" s="71">
        <v>2</v>
      </c>
      <c r="P280" s="65">
        <v>15.38</v>
      </c>
      <c r="Q280" s="65"/>
      <c r="R280" s="71">
        <v>19</v>
      </c>
      <c r="S280" s="59">
        <v>11596.2</v>
      </c>
      <c r="T280" s="58">
        <v>73.900000000000006</v>
      </c>
    </row>
    <row r="281" spans="1:20" x14ac:dyDescent="0.25">
      <c r="A281" s="1"/>
      <c r="B281" s="63" t="s">
        <v>19</v>
      </c>
      <c r="C281" s="64" t="s">
        <v>20</v>
      </c>
      <c r="D281" s="64"/>
      <c r="E281" s="64"/>
      <c r="F281" s="64"/>
      <c r="G281" s="1"/>
      <c r="H281" s="1"/>
      <c r="I281" s="1"/>
      <c r="J281" s="1"/>
      <c r="K281" s="1"/>
      <c r="L281" s="64"/>
      <c r="M281" s="64"/>
      <c r="N281" s="64"/>
      <c r="O281" s="71"/>
      <c r="P281" s="65"/>
      <c r="Q281" s="65"/>
      <c r="R281" s="71"/>
      <c r="S281" s="59"/>
      <c r="T281" s="58"/>
    </row>
    <row r="282" spans="1:20" x14ac:dyDescent="0.25">
      <c r="A282" s="1"/>
      <c r="B282" s="63"/>
      <c r="C282" s="64"/>
      <c r="D282" s="64"/>
      <c r="E282" s="64"/>
      <c r="F282" s="64"/>
      <c r="G282" s="1"/>
      <c r="H282" s="1"/>
      <c r="I282" s="1"/>
      <c r="J282" s="1"/>
      <c r="K282" s="1"/>
      <c r="L282" s="4" t="s">
        <v>21</v>
      </c>
      <c r="M282" s="64" t="s">
        <v>22</v>
      </c>
      <c r="N282" s="64"/>
      <c r="O282" s="6">
        <v>1</v>
      </c>
      <c r="P282" s="65">
        <v>7.69</v>
      </c>
      <c r="Q282" s="65"/>
      <c r="R282" s="6">
        <v>1</v>
      </c>
      <c r="S282" s="59">
        <v>48</v>
      </c>
      <c r="T282" s="58">
        <v>0.31</v>
      </c>
    </row>
    <row r="283" spans="1:20" x14ac:dyDescent="0.25">
      <c r="A283" s="1"/>
      <c r="B283" s="5" t="s">
        <v>23</v>
      </c>
      <c r="C283" s="64" t="s">
        <v>90</v>
      </c>
      <c r="D283" s="64"/>
      <c r="E283" s="64"/>
      <c r="F283" s="64"/>
      <c r="G283" s="1"/>
      <c r="H283" s="1"/>
      <c r="I283" s="1"/>
      <c r="J283" s="1"/>
      <c r="K283" s="1"/>
      <c r="L283" s="1"/>
      <c r="M283" s="1"/>
      <c r="N283" s="1"/>
      <c r="O283" s="1"/>
      <c r="P283" s="1"/>
      <c r="Q283" s="1"/>
      <c r="R283" s="1"/>
      <c r="S283" s="1"/>
      <c r="T283" s="1"/>
    </row>
    <row r="284" spans="1:20" x14ac:dyDescent="0.25">
      <c r="A284" s="1"/>
      <c r="B284" s="5" t="s">
        <v>25</v>
      </c>
      <c r="C284" s="73">
        <v>491</v>
      </c>
      <c r="D284" s="73"/>
      <c r="E284" s="73"/>
      <c r="F284" s="1"/>
      <c r="G284" s="1"/>
      <c r="H284" s="1"/>
      <c r="I284" s="1"/>
      <c r="J284" s="1"/>
      <c r="K284" s="1"/>
      <c r="L284" s="1"/>
      <c r="M284" s="1"/>
      <c r="N284" s="1"/>
      <c r="O284" s="1"/>
      <c r="P284" s="1"/>
      <c r="Q284" s="1"/>
      <c r="R284" s="1"/>
      <c r="S284" s="1"/>
      <c r="T284" s="1"/>
    </row>
    <row r="285" spans="1:20" x14ac:dyDescent="0.25">
      <c r="A285" s="1"/>
      <c r="B285" s="63" t="s">
        <v>26</v>
      </c>
      <c r="C285" s="63"/>
      <c r="D285" s="63"/>
      <c r="E285" s="63"/>
      <c r="F285" s="72">
        <v>111.3275</v>
      </c>
      <c r="G285" s="72"/>
      <c r="H285" s="72"/>
      <c r="I285" s="72"/>
      <c r="J285" s="72"/>
      <c r="K285" s="1"/>
      <c r="L285" s="1"/>
      <c r="M285" s="1"/>
      <c r="N285" s="1"/>
      <c r="O285" s="1"/>
      <c r="P285" s="1"/>
      <c r="Q285" s="1"/>
      <c r="R285" s="1"/>
      <c r="S285" s="1"/>
      <c r="T285" s="1"/>
    </row>
    <row r="286" spans="1:20" x14ac:dyDescent="0.25">
      <c r="A286" s="1"/>
      <c r="B286" s="63" t="s">
        <v>27</v>
      </c>
      <c r="C286" s="63"/>
      <c r="D286" s="72">
        <v>23.6249</v>
      </c>
      <c r="E286" s="72"/>
      <c r="F286" s="72"/>
      <c r="G286" s="72"/>
      <c r="H286" s="72"/>
      <c r="I286" s="1"/>
      <c r="J286" s="1"/>
      <c r="K286" s="1"/>
      <c r="L286" s="1"/>
      <c r="M286" s="1"/>
      <c r="N286" s="1"/>
      <c r="O286" s="1"/>
      <c r="P286" s="1"/>
      <c r="Q286" s="1"/>
      <c r="R286" s="1"/>
      <c r="S286" s="1"/>
      <c r="T286" s="1"/>
    </row>
    <row r="287" spans="1:20" x14ac:dyDescent="0.25">
      <c r="A287" s="1"/>
      <c r="B287" s="63" t="s">
        <v>28</v>
      </c>
      <c r="C287" s="63"/>
      <c r="D287" s="63"/>
      <c r="E287" s="63"/>
      <c r="F287" s="72">
        <v>0.87890000000000001</v>
      </c>
      <c r="G287" s="72"/>
      <c r="H287" s="72"/>
      <c r="I287" s="72"/>
      <c r="J287" s="1"/>
      <c r="K287" s="1"/>
      <c r="L287" s="1"/>
      <c r="M287" s="1"/>
      <c r="N287" s="1"/>
      <c r="O287" s="1"/>
      <c r="P287" s="1"/>
      <c r="Q287" s="1"/>
      <c r="R287" s="1"/>
      <c r="S287" s="1"/>
      <c r="T287" s="1"/>
    </row>
    <row r="288" spans="1:20" x14ac:dyDescent="0.25">
      <c r="A288" s="1"/>
      <c r="B288" s="63" t="s">
        <v>29</v>
      </c>
      <c r="C288" s="63"/>
      <c r="D288" s="72">
        <v>4.6899999999999997E-2</v>
      </c>
      <c r="E288" s="72"/>
      <c r="F288" s="72"/>
      <c r="G288" s="72"/>
      <c r="H288" s="1"/>
      <c r="I288" s="1"/>
      <c r="J288" s="1"/>
      <c r="K288" s="1"/>
      <c r="L288" s="1"/>
      <c r="M288" s="1"/>
      <c r="N288" s="1"/>
      <c r="O288" s="1"/>
      <c r="P288" s="1"/>
      <c r="Q288" s="1"/>
      <c r="R288" s="1"/>
      <c r="S288" s="1"/>
      <c r="T288" s="1"/>
    </row>
    <row r="289" spans="1:20" x14ac:dyDescent="0.25">
      <c r="A289" s="1"/>
      <c r="B289" s="63" t="s">
        <v>30</v>
      </c>
      <c r="C289" s="63"/>
      <c r="D289" s="1"/>
      <c r="E289" s="1"/>
      <c r="F289" s="1"/>
      <c r="G289" s="1">
        <v>28.8</v>
      </c>
      <c r="H289" s="1"/>
      <c r="I289" s="1"/>
      <c r="J289" s="1"/>
      <c r="K289" s="1"/>
      <c r="L289" s="1"/>
      <c r="M289" s="1"/>
      <c r="N289" s="1"/>
      <c r="O289" s="1"/>
      <c r="P289" s="1"/>
      <c r="Q289" s="1"/>
      <c r="R289" s="1"/>
      <c r="S289" s="1"/>
      <c r="T289" s="1"/>
    </row>
    <row r="290" spans="1:20" x14ac:dyDescent="0.25">
      <c r="A290" s="1"/>
      <c r="B290" s="63" t="s">
        <v>31</v>
      </c>
      <c r="C290" s="63"/>
      <c r="D290" s="63"/>
      <c r="E290" s="1"/>
      <c r="F290" s="1"/>
      <c r="G290" s="1">
        <v>2019</v>
      </c>
      <c r="H290" s="1"/>
      <c r="I290" s="1"/>
      <c r="J290" s="1"/>
      <c r="K290" s="1"/>
      <c r="L290" s="1"/>
      <c r="M290" s="1"/>
      <c r="N290" s="1"/>
      <c r="O290" s="1"/>
      <c r="P290" s="1"/>
      <c r="Q290" s="1"/>
      <c r="R290" s="1"/>
      <c r="S290" s="1"/>
      <c r="T290" s="1"/>
    </row>
    <row r="291" spans="1:20" x14ac:dyDescent="0.25">
      <c r="A291" s="1"/>
      <c r="B291" s="63" t="s">
        <v>32</v>
      </c>
      <c r="C291" s="63"/>
      <c r="D291" s="1"/>
      <c r="E291" s="1"/>
      <c r="F291" s="1"/>
      <c r="G291" s="1"/>
      <c r="H291" s="1"/>
      <c r="I291" s="1"/>
      <c r="J291" s="1"/>
      <c r="K291" s="1"/>
      <c r="L291" s="1"/>
      <c r="M291" s="1"/>
      <c r="N291" s="1"/>
      <c r="O291" s="1"/>
      <c r="P291" s="1"/>
      <c r="Q291" s="1"/>
      <c r="R291" s="1"/>
      <c r="S291" s="1"/>
      <c r="T291" s="1"/>
    </row>
    <row r="292" spans="1:20" x14ac:dyDescent="0.25">
      <c r="A292" s="1"/>
      <c r="B292" s="1"/>
      <c r="C292" s="1"/>
      <c r="D292" s="1"/>
      <c r="E292" s="1"/>
      <c r="F292" s="1"/>
      <c r="G292" s="1"/>
      <c r="H292" s="1"/>
      <c r="I292" s="1"/>
      <c r="J292" s="1"/>
      <c r="K292" s="1"/>
      <c r="L292" s="1"/>
      <c r="M292" s="1"/>
      <c r="N292" s="1"/>
      <c r="O292" s="1"/>
      <c r="P292" s="1"/>
      <c r="Q292" s="1"/>
      <c r="R292" s="1"/>
      <c r="S292" s="1"/>
      <c r="T292" s="1"/>
    </row>
    <row r="293" spans="1:20" x14ac:dyDescent="0.25">
      <c r="A293" s="1"/>
      <c r="B293" s="1"/>
      <c r="C293" s="1"/>
      <c r="D293" s="1"/>
      <c r="E293" s="1"/>
      <c r="F293" s="1"/>
      <c r="G293" s="1"/>
      <c r="H293" s="1"/>
      <c r="I293" s="1"/>
      <c r="J293" s="1"/>
      <c r="K293" s="1"/>
      <c r="L293" s="1"/>
      <c r="M293" s="1"/>
      <c r="N293" s="1"/>
      <c r="O293" s="1"/>
      <c r="P293" s="1"/>
      <c r="Q293" s="1"/>
      <c r="R293" s="1"/>
      <c r="S293" s="1"/>
      <c r="T293" s="1"/>
    </row>
    <row r="294" spans="1:20" x14ac:dyDescent="0.25">
      <c r="A294" s="1"/>
      <c r="B294" s="1"/>
      <c r="C294" s="1"/>
      <c r="D294" s="1"/>
      <c r="E294" s="1"/>
      <c r="F294" s="1"/>
      <c r="G294" s="1"/>
      <c r="H294" s="1"/>
      <c r="I294" s="1"/>
      <c r="J294" s="1"/>
      <c r="K294" s="1"/>
      <c r="L294" s="1"/>
      <c r="M294" s="1"/>
      <c r="N294" s="1"/>
      <c r="O294" s="1"/>
      <c r="P294" s="1"/>
      <c r="Q294" s="1"/>
      <c r="R294" s="1"/>
      <c r="S294" s="1"/>
      <c r="T294" s="1"/>
    </row>
    <row r="295" spans="1:20" x14ac:dyDescent="0.25">
      <c r="A295" s="1"/>
      <c r="B295" s="1"/>
      <c r="C295" s="1"/>
      <c r="D295" s="1"/>
      <c r="E295" s="1"/>
      <c r="F295" s="1"/>
      <c r="G295" s="1"/>
      <c r="H295" s="1"/>
      <c r="I295" s="1"/>
      <c r="J295" s="1"/>
      <c r="K295" s="1"/>
      <c r="L295" s="66" t="s">
        <v>5</v>
      </c>
      <c r="M295" s="66"/>
      <c r="N295" s="66"/>
      <c r="O295" s="3" t="s">
        <v>6</v>
      </c>
      <c r="P295" s="67" t="s">
        <v>7</v>
      </c>
      <c r="Q295" s="67"/>
      <c r="R295" s="3" t="s">
        <v>8</v>
      </c>
      <c r="S295" s="57" t="s">
        <v>583</v>
      </c>
      <c r="T295" s="57" t="s">
        <v>7</v>
      </c>
    </row>
    <row r="296" spans="1:20" x14ac:dyDescent="0.25">
      <c r="A296" s="1"/>
      <c r="B296" s="5" t="s">
        <v>9</v>
      </c>
      <c r="C296" s="64" t="s">
        <v>91</v>
      </c>
      <c r="D296" s="64"/>
      <c r="E296" s="64"/>
      <c r="F296" s="64"/>
      <c r="G296" s="64"/>
      <c r="H296" s="1"/>
      <c r="I296" s="1"/>
      <c r="J296" s="1"/>
      <c r="K296" s="1"/>
      <c r="L296" s="4" t="s">
        <v>33</v>
      </c>
      <c r="M296" s="64" t="s">
        <v>34</v>
      </c>
      <c r="N296" s="64"/>
      <c r="O296" s="6">
        <v>16</v>
      </c>
      <c r="P296" s="65">
        <v>25.81</v>
      </c>
      <c r="Q296" s="65"/>
      <c r="R296" s="6">
        <v>26</v>
      </c>
      <c r="S296" s="61">
        <v>3021.6</v>
      </c>
      <c r="T296" s="58">
        <v>0.12</v>
      </c>
    </row>
    <row r="297" spans="1:20" x14ac:dyDescent="0.25">
      <c r="A297" s="1"/>
      <c r="B297" s="63" t="s">
        <v>13</v>
      </c>
      <c r="C297" s="64" t="s">
        <v>92</v>
      </c>
      <c r="D297" s="64"/>
      <c r="E297" s="64"/>
      <c r="F297" s="64"/>
      <c r="G297" s="1"/>
      <c r="H297" s="1"/>
      <c r="I297" s="1"/>
      <c r="J297" s="1"/>
      <c r="K297" s="1"/>
      <c r="L297" s="4" t="s">
        <v>36</v>
      </c>
      <c r="M297" s="64" t="s">
        <v>37</v>
      </c>
      <c r="N297" s="64"/>
      <c r="O297" s="6">
        <v>1</v>
      </c>
      <c r="P297" s="65">
        <v>1.61</v>
      </c>
      <c r="Q297" s="65"/>
      <c r="R297" s="6">
        <v>517</v>
      </c>
      <c r="S297" s="59">
        <v>78006.599999999991</v>
      </c>
      <c r="T297" s="58">
        <v>3.07</v>
      </c>
    </row>
    <row r="298" spans="1:20" x14ac:dyDescent="0.25">
      <c r="A298" s="1"/>
      <c r="B298" s="63"/>
      <c r="C298" s="64"/>
      <c r="D298" s="64"/>
      <c r="E298" s="64"/>
      <c r="F298" s="64"/>
      <c r="G298" s="1"/>
      <c r="H298" s="1"/>
      <c r="I298" s="1"/>
      <c r="J298" s="1"/>
      <c r="K298" s="1"/>
      <c r="L298" s="64" t="s">
        <v>11</v>
      </c>
      <c r="M298" s="64" t="s">
        <v>12</v>
      </c>
      <c r="N298" s="64"/>
      <c r="O298" s="71">
        <v>6</v>
      </c>
      <c r="P298" s="65">
        <v>9.68</v>
      </c>
      <c r="Q298" s="65"/>
      <c r="R298" s="71">
        <v>191</v>
      </c>
      <c r="S298" s="59">
        <v>28540.799999999999</v>
      </c>
      <c r="T298" s="58">
        <v>1.1200000000000001</v>
      </c>
    </row>
    <row r="299" spans="1:20" x14ac:dyDescent="0.25">
      <c r="A299" s="1"/>
      <c r="B299" s="63" t="s">
        <v>19</v>
      </c>
      <c r="C299" s="64" t="s">
        <v>20</v>
      </c>
      <c r="D299" s="64"/>
      <c r="E299" s="64"/>
      <c r="F299" s="64"/>
      <c r="G299" s="1"/>
      <c r="H299" s="1"/>
      <c r="I299" s="1"/>
      <c r="J299" s="1"/>
      <c r="K299" s="1"/>
      <c r="L299" s="64"/>
      <c r="M299" s="64"/>
      <c r="N299" s="64"/>
      <c r="O299" s="71"/>
      <c r="P299" s="65"/>
      <c r="Q299" s="65"/>
      <c r="R299" s="71"/>
      <c r="S299" s="59"/>
      <c r="T299" s="58"/>
    </row>
    <row r="300" spans="1:20" x14ac:dyDescent="0.25">
      <c r="A300" s="1"/>
      <c r="B300" s="63"/>
      <c r="C300" s="64"/>
      <c r="D300" s="64"/>
      <c r="E300" s="64"/>
      <c r="F300" s="64"/>
      <c r="G300" s="1"/>
      <c r="H300" s="1"/>
      <c r="I300" s="1"/>
      <c r="J300" s="1"/>
      <c r="K300" s="1"/>
      <c r="L300" s="4" t="s">
        <v>39</v>
      </c>
      <c r="M300" s="64" t="s">
        <v>40</v>
      </c>
      <c r="N300" s="64"/>
      <c r="O300" s="6">
        <v>25</v>
      </c>
      <c r="P300" s="65">
        <v>40.32</v>
      </c>
      <c r="Q300" s="65"/>
      <c r="R300" s="6">
        <v>1539</v>
      </c>
      <c r="S300" s="59">
        <v>455057.4</v>
      </c>
      <c r="T300" s="58">
        <v>17.920000000000002</v>
      </c>
    </row>
    <row r="301" spans="1:20" x14ac:dyDescent="0.25">
      <c r="A301" s="1"/>
      <c r="B301" s="5" t="s">
        <v>23</v>
      </c>
      <c r="C301" s="64" t="s">
        <v>93</v>
      </c>
      <c r="D301" s="64"/>
      <c r="E301" s="64"/>
      <c r="F301" s="64"/>
      <c r="G301" s="1"/>
      <c r="H301" s="1"/>
      <c r="I301" s="1"/>
      <c r="J301" s="1"/>
      <c r="K301" s="1"/>
      <c r="L301" s="4" t="s">
        <v>15</v>
      </c>
      <c r="M301" s="64" t="s">
        <v>16</v>
      </c>
      <c r="N301" s="64"/>
      <c r="O301" s="6">
        <v>6</v>
      </c>
      <c r="P301" s="65">
        <v>9.68</v>
      </c>
      <c r="Q301" s="65"/>
      <c r="R301" s="6">
        <v>47</v>
      </c>
      <c r="S301" s="59">
        <v>32397.000000000004</v>
      </c>
      <c r="T301" s="58">
        <v>1.28</v>
      </c>
    </row>
    <row r="302" spans="1:20" x14ac:dyDescent="0.25">
      <c r="A302" s="1"/>
      <c r="B302" s="5" t="s">
        <v>25</v>
      </c>
      <c r="C302" s="73">
        <v>1012</v>
      </c>
      <c r="D302" s="73"/>
      <c r="E302" s="73"/>
      <c r="F302" s="1"/>
      <c r="G302" s="1"/>
      <c r="H302" s="1"/>
      <c r="I302" s="1"/>
      <c r="J302" s="1"/>
      <c r="K302" s="1"/>
      <c r="L302" s="4" t="s">
        <v>17</v>
      </c>
      <c r="M302" s="64" t="s">
        <v>18</v>
      </c>
      <c r="N302" s="64"/>
      <c r="O302" s="6">
        <v>1</v>
      </c>
      <c r="P302" s="65">
        <v>1.61</v>
      </c>
      <c r="Q302" s="65"/>
      <c r="R302" s="6">
        <v>254</v>
      </c>
      <c r="S302" s="59">
        <v>1940505.5999999999</v>
      </c>
      <c r="T302" s="58">
        <v>76.400000000000006</v>
      </c>
    </row>
    <row r="303" spans="1:20" x14ac:dyDescent="0.25">
      <c r="A303" s="1"/>
      <c r="B303" s="63" t="s">
        <v>26</v>
      </c>
      <c r="C303" s="63"/>
      <c r="D303" s="63"/>
      <c r="E303" s="63"/>
      <c r="F303" s="72">
        <v>683.79010000000005</v>
      </c>
      <c r="G303" s="72"/>
      <c r="H303" s="72"/>
      <c r="I303" s="72"/>
      <c r="J303" s="72"/>
      <c r="K303" s="1"/>
      <c r="L303" s="4" t="s">
        <v>42</v>
      </c>
      <c r="M303" s="64" t="s">
        <v>43</v>
      </c>
      <c r="N303" s="64"/>
      <c r="O303" s="6">
        <v>4</v>
      </c>
      <c r="P303" s="65">
        <v>6.45</v>
      </c>
      <c r="Q303" s="65"/>
      <c r="R303" s="6">
        <v>5</v>
      </c>
      <c r="S303" s="59">
        <v>319.8</v>
      </c>
      <c r="T303" s="58">
        <v>0.01</v>
      </c>
    </row>
    <row r="304" spans="1:20" x14ac:dyDescent="0.25">
      <c r="A304" s="1"/>
      <c r="B304" s="63" t="s">
        <v>27</v>
      </c>
      <c r="C304" s="63"/>
      <c r="D304" s="72">
        <v>1917.6093000000001</v>
      </c>
      <c r="E304" s="72"/>
      <c r="F304" s="72"/>
      <c r="G304" s="72"/>
      <c r="H304" s="72"/>
      <c r="I304" s="1"/>
      <c r="J304" s="1"/>
      <c r="K304" s="1"/>
      <c r="L304" s="4" t="s">
        <v>21</v>
      </c>
      <c r="M304" s="64" t="s">
        <v>22</v>
      </c>
      <c r="N304" s="64"/>
      <c r="O304" s="6">
        <v>3</v>
      </c>
      <c r="P304" s="65">
        <v>4.84</v>
      </c>
      <c r="Q304" s="65"/>
      <c r="R304" s="6">
        <v>30</v>
      </c>
      <c r="S304" s="59">
        <v>2225.4</v>
      </c>
      <c r="T304" s="58">
        <v>0.09</v>
      </c>
    </row>
    <row r="305" spans="1:20" x14ac:dyDescent="0.25">
      <c r="A305" s="1"/>
      <c r="B305" s="1"/>
      <c r="C305" s="1"/>
      <c r="D305" s="1"/>
      <c r="E305" s="1"/>
      <c r="F305" s="1"/>
      <c r="G305" s="1"/>
      <c r="H305" s="1"/>
      <c r="I305" s="1"/>
      <c r="J305" s="1"/>
      <c r="K305" s="1"/>
      <c r="L305" s="1"/>
      <c r="M305" s="1"/>
      <c r="N305" s="1"/>
      <c r="O305" s="1"/>
      <c r="P305" s="1"/>
      <c r="Q305" s="1"/>
      <c r="R305" s="1"/>
      <c r="S305" s="1"/>
      <c r="T305" s="1"/>
    </row>
    <row r="306" spans="1:20" x14ac:dyDescent="0.25">
      <c r="A306" s="1"/>
      <c r="B306" s="63" t="s">
        <v>28</v>
      </c>
      <c r="C306" s="63"/>
      <c r="D306" s="63"/>
      <c r="E306" s="63"/>
      <c r="F306" s="72">
        <v>2.6314000000000002</v>
      </c>
      <c r="G306" s="72"/>
      <c r="H306" s="72"/>
      <c r="I306" s="72"/>
      <c r="J306" s="1"/>
      <c r="K306" s="1"/>
      <c r="L306" s="1"/>
      <c r="M306" s="1"/>
      <c r="N306" s="1"/>
      <c r="O306" s="1"/>
      <c r="P306" s="1"/>
      <c r="Q306" s="1"/>
      <c r="R306" s="1"/>
      <c r="S306" s="1"/>
      <c r="T306" s="1"/>
    </row>
    <row r="307" spans="1:20" x14ac:dyDescent="0.25">
      <c r="A307" s="1"/>
      <c r="B307" s="63" t="s">
        <v>29</v>
      </c>
      <c r="C307" s="63"/>
      <c r="D307" s="72">
        <v>1.9794</v>
      </c>
      <c r="E307" s="72"/>
      <c r="F307" s="72"/>
      <c r="G307" s="72"/>
      <c r="H307" s="1"/>
      <c r="I307" s="1"/>
      <c r="J307" s="1"/>
      <c r="K307" s="1"/>
      <c r="L307" s="1"/>
      <c r="M307" s="1"/>
      <c r="N307" s="1"/>
      <c r="O307" s="1"/>
      <c r="P307" s="1"/>
      <c r="Q307" s="1"/>
      <c r="R307" s="1"/>
      <c r="S307" s="1"/>
      <c r="T307" s="1"/>
    </row>
    <row r="308" spans="1:20" x14ac:dyDescent="0.25">
      <c r="A308" s="1"/>
      <c r="B308" s="63" t="s">
        <v>30</v>
      </c>
      <c r="C308" s="63"/>
      <c r="D308" s="1"/>
      <c r="E308" s="1"/>
      <c r="F308" s="1"/>
      <c r="G308" s="1">
        <v>93.8</v>
      </c>
      <c r="H308" s="1"/>
      <c r="I308" s="1"/>
      <c r="J308" s="1"/>
      <c r="K308" s="1"/>
      <c r="L308" s="1"/>
      <c r="M308" s="1"/>
      <c r="N308" s="1"/>
      <c r="O308" s="1"/>
      <c r="P308" s="1"/>
      <c r="Q308" s="1"/>
      <c r="R308" s="1"/>
      <c r="S308" s="1"/>
      <c r="T308" s="1"/>
    </row>
    <row r="309" spans="1:20" x14ac:dyDescent="0.25">
      <c r="A309" s="1"/>
      <c r="B309" s="63" t="s">
        <v>31</v>
      </c>
      <c r="C309" s="63"/>
      <c r="D309" s="63"/>
      <c r="E309" s="1"/>
      <c r="F309" s="1"/>
      <c r="G309" s="1">
        <v>2019</v>
      </c>
      <c r="H309" s="1"/>
      <c r="I309" s="1"/>
      <c r="J309" s="1"/>
      <c r="K309" s="1"/>
      <c r="L309" s="1"/>
      <c r="M309" s="1"/>
      <c r="N309" s="1"/>
      <c r="O309" s="1"/>
      <c r="P309" s="1"/>
      <c r="Q309" s="1"/>
      <c r="R309" s="1"/>
      <c r="S309" s="1"/>
      <c r="T309" s="1"/>
    </row>
    <row r="310" spans="1:20" x14ac:dyDescent="0.25">
      <c r="A310" s="1"/>
      <c r="B310" s="63" t="s">
        <v>32</v>
      </c>
      <c r="C310" s="63"/>
      <c r="D310" s="1"/>
      <c r="E310" s="1"/>
      <c r="F310" s="1"/>
      <c r="G310" s="1"/>
      <c r="H310" s="1"/>
      <c r="I310" s="1"/>
      <c r="J310" s="1"/>
      <c r="K310" s="1"/>
      <c r="L310" s="1"/>
      <c r="M310" s="1"/>
      <c r="N310" s="1"/>
      <c r="O310" s="1"/>
      <c r="P310" s="1"/>
      <c r="Q310" s="1"/>
      <c r="R310" s="1"/>
      <c r="S310" s="1"/>
      <c r="T310" s="1"/>
    </row>
    <row r="311" spans="1:20" x14ac:dyDescent="0.25">
      <c r="A311" s="1"/>
      <c r="B311" s="1"/>
      <c r="C311" s="1"/>
      <c r="D311" s="1"/>
      <c r="E311" s="1"/>
      <c r="F311" s="1"/>
      <c r="G311" s="1"/>
      <c r="H311" s="1"/>
      <c r="I311" s="1"/>
      <c r="J311" s="1"/>
      <c r="K311" s="1"/>
      <c r="L311" s="1"/>
      <c r="M311" s="1"/>
      <c r="N311" s="1"/>
      <c r="O311" s="1"/>
      <c r="P311" s="1"/>
      <c r="Q311" s="1"/>
      <c r="R311" s="1"/>
      <c r="S311" s="1"/>
      <c r="T311" s="1"/>
    </row>
    <row r="312" spans="1:20" x14ac:dyDescent="0.25">
      <c r="A312" s="1"/>
      <c r="B312" s="1"/>
      <c r="C312" s="1"/>
      <c r="D312" s="1"/>
      <c r="E312" s="1"/>
      <c r="F312" s="1"/>
      <c r="G312" s="1"/>
      <c r="H312" s="1"/>
      <c r="I312" s="1"/>
      <c r="J312" s="1"/>
      <c r="K312" s="1"/>
      <c r="L312" s="1"/>
      <c r="M312" s="1"/>
      <c r="N312" s="1"/>
      <c r="O312" s="1"/>
      <c r="P312" s="1"/>
      <c r="Q312" s="1"/>
      <c r="R312" s="1"/>
      <c r="S312" s="1"/>
      <c r="T312" s="1"/>
    </row>
    <row r="313" spans="1:20" x14ac:dyDescent="0.25">
      <c r="A313" s="1"/>
      <c r="B313" s="1"/>
      <c r="C313" s="1"/>
      <c r="D313" s="1"/>
      <c r="E313" s="1"/>
      <c r="F313" s="1"/>
      <c r="G313" s="1"/>
      <c r="H313" s="1"/>
      <c r="I313" s="1"/>
      <c r="J313" s="1"/>
      <c r="K313" s="1"/>
      <c r="L313" s="66" t="s">
        <v>5</v>
      </c>
      <c r="M313" s="66"/>
      <c r="N313" s="66"/>
      <c r="O313" s="3" t="s">
        <v>6</v>
      </c>
      <c r="P313" s="67" t="s">
        <v>7</v>
      </c>
      <c r="Q313" s="67"/>
      <c r="R313" s="3" t="s">
        <v>8</v>
      </c>
      <c r="S313" s="57" t="s">
        <v>583</v>
      </c>
      <c r="T313" s="57" t="s">
        <v>7</v>
      </c>
    </row>
    <row r="314" spans="1:20" x14ac:dyDescent="0.25">
      <c r="A314" s="1"/>
      <c r="B314" s="5" t="s">
        <v>9</v>
      </c>
      <c r="C314" s="64" t="s">
        <v>91</v>
      </c>
      <c r="D314" s="64"/>
      <c r="E314" s="64"/>
      <c r="F314" s="64"/>
      <c r="G314" s="64"/>
      <c r="H314" s="1"/>
      <c r="I314" s="1"/>
      <c r="J314" s="1"/>
      <c r="K314" s="1"/>
      <c r="L314" s="4" t="s">
        <v>33</v>
      </c>
      <c r="M314" s="64" t="s">
        <v>34</v>
      </c>
      <c r="N314" s="64"/>
      <c r="O314" s="6">
        <v>11</v>
      </c>
      <c r="P314" s="65">
        <v>55</v>
      </c>
      <c r="Q314" s="65"/>
      <c r="R314" s="6">
        <v>21</v>
      </c>
      <c r="S314" s="61">
        <v>2752.2</v>
      </c>
      <c r="T314" s="58">
        <v>1.52</v>
      </c>
    </row>
    <row r="315" spans="1:20" x14ac:dyDescent="0.25">
      <c r="A315" s="1"/>
      <c r="B315" s="63" t="s">
        <v>13</v>
      </c>
      <c r="C315" s="64" t="s">
        <v>94</v>
      </c>
      <c r="D315" s="64"/>
      <c r="E315" s="64"/>
      <c r="F315" s="64"/>
      <c r="G315" s="1"/>
      <c r="H315" s="1"/>
      <c r="I315" s="1"/>
      <c r="J315" s="1"/>
      <c r="K315" s="1"/>
      <c r="L315" s="4" t="s">
        <v>11</v>
      </c>
      <c r="M315" s="64" t="s">
        <v>12</v>
      </c>
      <c r="N315" s="64"/>
      <c r="O315" s="6">
        <v>1</v>
      </c>
      <c r="P315" s="65">
        <v>5</v>
      </c>
      <c r="Q315" s="65"/>
      <c r="R315" s="6">
        <v>1</v>
      </c>
      <c r="S315" s="59">
        <v>112.8</v>
      </c>
      <c r="T315" s="58">
        <v>0.06</v>
      </c>
    </row>
    <row r="316" spans="1:20" x14ac:dyDescent="0.25">
      <c r="A316" s="1"/>
      <c r="B316" s="63"/>
      <c r="C316" s="64"/>
      <c r="D316" s="64"/>
      <c r="E316" s="64"/>
      <c r="F316" s="64"/>
      <c r="G316" s="1"/>
      <c r="H316" s="1"/>
      <c r="I316" s="1"/>
      <c r="J316" s="1"/>
      <c r="K316" s="1"/>
      <c r="L316" s="64" t="s">
        <v>39</v>
      </c>
      <c r="M316" s="64" t="s">
        <v>40</v>
      </c>
      <c r="N316" s="64"/>
      <c r="O316" s="71">
        <v>6</v>
      </c>
      <c r="P316" s="65">
        <v>30</v>
      </c>
      <c r="Q316" s="65"/>
      <c r="R316" s="71">
        <v>260</v>
      </c>
      <c r="S316" s="59">
        <v>176757</v>
      </c>
      <c r="T316" s="58">
        <v>97.79</v>
      </c>
    </row>
    <row r="317" spans="1:20" x14ac:dyDescent="0.25">
      <c r="A317" s="1"/>
      <c r="B317" s="63" t="s">
        <v>19</v>
      </c>
      <c r="C317" s="64" t="s">
        <v>57</v>
      </c>
      <c r="D317" s="64"/>
      <c r="E317" s="64"/>
      <c r="F317" s="64"/>
      <c r="G317" s="1"/>
      <c r="H317" s="1"/>
      <c r="I317" s="1"/>
      <c r="J317" s="1"/>
      <c r="K317" s="1"/>
      <c r="L317" s="64"/>
      <c r="M317" s="64"/>
      <c r="N317" s="64"/>
      <c r="O317" s="71"/>
      <c r="P317" s="65"/>
      <c r="Q317" s="65"/>
      <c r="R317" s="71"/>
      <c r="S317" s="59"/>
      <c r="T317" s="58"/>
    </row>
    <row r="318" spans="1:20" x14ac:dyDescent="0.25">
      <c r="A318" s="1"/>
      <c r="B318" s="63"/>
      <c r="C318" s="64"/>
      <c r="D318" s="64"/>
      <c r="E318" s="64"/>
      <c r="F318" s="64"/>
      <c r="G318" s="1"/>
      <c r="H318" s="1"/>
      <c r="I318" s="1"/>
      <c r="J318" s="1"/>
      <c r="K318" s="1"/>
      <c r="L318" s="4" t="s">
        <v>17</v>
      </c>
      <c r="M318" s="64" t="s">
        <v>18</v>
      </c>
      <c r="N318" s="64"/>
      <c r="O318" s="6">
        <v>1</v>
      </c>
      <c r="P318" s="65">
        <v>5</v>
      </c>
      <c r="Q318" s="65"/>
      <c r="R318" s="6">
        <v>5</v>
      </c>
      <c r="S318" s="59">
        <v>470.4</v>
      </c>
      <c r="T318" s="58">
        <v>0.26</v>
      </c>
    </row>
    <row r="319" spans="1:20" x14ac:dyDescent="0.25">
      <c r="A319" s="1"/>
      <c r="B319" s="5" t="s">
        <v>23</v>
      </c>
      <c r="C319" s="64" t="s">
        <v>95</v>
      </c>
      <c r="D319" s="64"/>
      <c r="E319" s="64"/>
      <c r="F319" s="64"/>
      <c r="G319" s="1"/>
      <c r="H319" s="1"/>
      <c r="I319" s="1"/>
      <c r="J319" s="1"/>
      <c r="K319" s="1"/>
      <c r="L319" s="4" t="s">
        <v>42</v>
      </c>
      <c r="M319" s="64" t="s">
        <v>43</v>
      </c>
      <c r="N319" s="64"/>
      <c r="O319" s="6">
        <v>1</v>
      </c>
      <c r="P319" s="65">
        <v>5</v>
      </c>
      <c r="Q319" s="65"/>
      <c r="R319" s="6">
        <v>9</v>
      </c>
      <c r="S319" s="59">
        <v>658.2</v>
      </c>
      <c r="T319" s="58">
        <v>0.36</v>
      </c>
    </row>
    <row r="320" spans="1:20" x14ac:dyDescent="0.25">
      <c r="A320" s="1"/>
      <c r="B320" s="5" t="s">
        <v>25</v>
      </c>
      <c r="C320" s="73">
        <v>334</v>
      </c>
      <c r="D320" s="73"/>
      <c r="E320" s="73"/>
      <c r="F320" s="1"/>
      <c r="G320" s="1"/>
      <c r="H320" s="1"/>
      <c r="I320" s="1"/>
      <c r="J320" s="1"/>
      <c r="K320" s="1"/>
      <c r="L320" s="1"/>
      <c r="M320" s="1"/>
      <c r="N320" s="1"/>
      <c r="O320" s="1"/>
      <c r="P320" s="1"/>
      <c r="Q320" s="1"/>
      <c r="R320" s="1"/>
      <c r="S320" s="1"/>
      <c r="T320" s="1"/>
    </row>
    <row r="321" spans="1:20" x14ac:dyDescent="0.25">
      <c r="A321" s="1"/>
      <c r="B321" s="63" t="s">
        <v>26</v>
      </c>
      <c r="C321" s="63"/>
      <c r="D321" s="63"/>
      <c r="E321" s="63"/>
      <c r="F321" s="72">
        <v>503.89350000000002</v>
      </c>
      <c r="G321" s="72"/>
      <c r="H321" s="72"/>
      <c r="I321" s="72"/>
      <c r="J321" s="72"/>
      <c r="K321" s="1"/>
      <c r="L321" s="1"/>
      <c r="M321" s="1"/>
      <c r="N321" s="1"/>
      <c r="O321" s="1"/>
      <c r="P321" s="1"/>
      <c r="Q321" s="1"/>
      <c r="R321" s="1"/>
      <c r="S321" s="1"/>
      <c r="T321" s="1"/>
    </row>
    <row r="322" spans="1:20" x14ac:dyDescent="0.25">
      <c r="A322" s="1"/>
      <c r="B322" s="63" t="s">
        <v>27</v>
      </c>
      <c r="C322" s="63"/>
      <c r="D322" s="72">
        <v>529.22730000000001</v>
      </c>
      <c r="E322" s="72"/>
      <c r="F322" s="72"/>
      <c r="G322" s="72"/>
      <c r="H322" s="72"/>
      <c r="I322" s="1"/>
      <c r="J322" s="1"/>
      <c r="K322" s="1"/>
      <c r="L322" s="1"/>
      <c r="M322" s="1"/>
      <c r="N322" s="1"/>
      <c r="O322" s="1"/>
      <c r="P322" s="1"/>
      <c r="Q322" s="1"/>
      <c r="R322" s="1"/>
      <c r="S322" s="1"/>
      <c r="T322" s="1"/>
    </row>
    <row r="323" spans="1:20" x14ac:dyDescent="0.25">
      <c r="A323" s="1"/>
      <c r="B323" s="63" t="s">
        <v>28</v>
      </c>
      <c r="C323" s="63"/>
      <c r="D323" s="63"/>
      <c r="E323" s="63"/>
      <c r="F323" s="72">
        <v>0.84370000000000001</v>
      </c>
      <c r="G323" s="72"/>
      <c r="H323" s="72"/>
      <c r="I323" s="72"/>
      <c r="J323" s="1"/>
      <c r="K323" s="1"/>
      <c r="L323" s="1"/>
      <c r="M323" s="1"/>
      <c r="N323" s="1"/>
      <c r="O323" s="1"/>
      <c r="P323" s="1"/>
      <c r="Q323" s="1"/>
      <c r="R323" s="1"/>
      <c r="S323" s="1"/>
      <c r="T323" s="1"/>
    </row>
    <row r="324" spans="1:20" x14ac:dyDescent="0.25">
      <c r="A324" s="1"/>
      <c r="B324" s="63" t="s">
        <v>29</v>
      </c>
      <c r="C324" s="63"/>
      <c r="D324" s="72">
        <v>0.77849999999999997</v>
      </c>
      <c r="E324" s="72"/>
      <c r="F324" s="72"/>
      <c r="G324" s="72"/>
      <c r="H324" s="1"/>
      <c r="I324" s="1"/>
      <c r="J324" s="1"/>
      <c r="K324" s="1"/>
      <c r="L324" s="1"/>
      <c r="M324" s="1"/>
      <c r="N324" s="1"/>
      <c r="O324" s="1"/>
      <c r="P324" s="1"/>
      <c r="Q324" s="1"/>
      <c r="R324" s="1"/>
      <c r="S324" s="1"/>
      <c r="T324" s="1"/>
    </row>
    <row r="325" spans="1:20" x14ac:dyDescent="0.25">
      <c r="A325" s="1"/>
      <c r="B325" s="63" t="s">
        <v>30</v>
      </c>
      <c r="C325" s="63"/>
      <c r="D325" s="1"/>
      <c r="E325" s="1"/>
      <c r="F325" s="1"/>
      <c r="G325" s="1">
        <v>41</v>
      </c>
      <c r="H325" s="1"/>
      <c r="I325" s="1"/>
      <c r="J325" s="1"/>
      <c r="K325" s="1"/>
      <c r="L325" s="1"/>
      <c r="M325" s="1"/>
      <c r="N325" s="1"/>
      <c r="O325" s="1"/>
      <c r="P325" s="1"/>
      <c r="Q325" s="1"/>
      <c r="R325" s="1"/>
      <c r="S325" s="1"/>
      <c r="T325" s="1"/>
    </row>
    <row r="326" spans="1:20" x14ac:dyDescent="0.25">
      <c r="A326" s="1"/>
      <c r="B326" s="63" t="s">
        <v>31</v>
      </c>
      <c r="C326" s="63"/>
      <c r="D326" s="63"/>
      <c r="E326" s="1"/>
      <c r="F326" s="1"/>
      <c r="G326" s="1">
        <v>2019</v>
      </c>
      <c r="H326" s="1"/>
      <c r="I326" s="1"/>
      <c r="J326" s="1"/>
      <c r="K326" s="1"/>
      <c r="L326" s="1"/>
      <c r="M326" s="1"/>
      <c r="N326" s="1"/>
      <c r="O326" s="1"/>
      <c r="P326" s="1"/>
      <c r="Q326" s="1"/>
      <c r="R326" s="1"/>
      <c r="S326" s="1"/>
      <c r="T326" s="1"/>
    </row>
    <row r="327" spans="1:20" x14ac:dyDescent="0.25">
      <c r="A327" s="1"/>
      <c r="B327" s="63" t="s">
        <v>32</v>
      </c>
      <c r="C327" s="63"/>
      <c r="D327" s="1"/>
      <c r="E327" s="1"/>
      <c r="F327" s="1"/>
      <c r="G327" s="1"/>
      <c r="H327" s="1"/>
      <c r="I327" s="1"/>
      <c r="J327" s="1"/>
      <c r="K327" s="1"/>
      <c r="L327" s="1"/>
      <c r="M327" s="1"/>
      <c r="N327" s="1"/>
      <c r="O327" s="1"/>
      <c r="P327" s="1"/>
      <c r="Q327" s="1"/>
      <c r="R327" s="1"/>
      <c r="S327" s="1"/>
      <c r="T327" s="1"/>
    </row>
    <row r="328" spans="1:20" x14ac:dyDescent="0.25">
      <c r="A328" s="1"/>
      <c r="B328" s="1"/>
      <c r="C328" s="1"/>
      <c r="D328" s="1"/>
      <c r="E328" s="1"/>
      <c r="F328" s="1"/>
      <c r="G328" s="1"/>
      <c r="H328" s="1"/>
      <c r="I328" s="1"/>
      <c r="J328" s="1"/>
      <c r="K328" s="1"/>
      <c r="L328" s="1"/>
      <c r="M328" s="1"/>
      <c r="N328" s="1"/>
      <c r="O328" s="1"/>
      <c r="P328" s="1"/>
      <c r="Q328" s="1"/>
      <c r="R328" s="1"/>
      <c r="S328" s="1"/>
      <c r="T328" s="1"/>
    </row>
    <row r="329" spans="1:20" x14ac:dyDescent="0.25">
      <c r="A329" s="1"/>
      <c r="B329" s="1"/>
      <c r="C329" s="1"/>
      <c r="D329" s="1"/>
      <c r="E329" s="1"/>
      <c r="F329" s="1"/>
      <c r="G329" s="1"/>
      <c r="H329" s="1"/>
      <c r="I329" s="1"/>
      <c r="J329" s="1"/>
      <c r="K329" s="1"/>
      <c r="L329" s="1"/>
      <c r="M329" s="1"/>
      <c r="N329" s="1"/>
      <c r="O329" s="1"/>
      <c r="P329" s="1"/>
      <c r="Q329" s="1"/>
      <c r="R329" s="1"/>
      <c r="S329" s="1"/>
      <c r="T329" s="1"/>
    </row>
    <row r="330" spans="1:20" x14ac:dyDescent="0.25">
      <c r="A330" s="1"/>
      <c r="B330" s="1"/>
      <c r="C330" s="1"/>
      <c r="D330" s="1"/>
      <c r="E330" s="1"/>
      <c r="F330" s="1"/>
      <c r="G330" s="1"/>
      <c r="H330" s="1"/>
      <c r="I330" s="1"/>
      <c r="J330" s="1"/>
      <c r="K330" s="1"/>
      <c r="L330" s="66" t="s">
        <v>5</v>
      </c>
      <c r="M330" s="66"/>
      <c r="N330" s="66"/>
      <c r="O330" s="3" t="s">
        <v>6</v>
      </c>
      <c r="P330" s="67" t="s">
        <v>7</v>
      </c>
      <c r="Q330" s="67"/>
      <c r="R330" s="3" t="s">
        <v>8</v>
      </c>
      <c r="S330" s="57" t="s">
        <v>583</v>
      </c>
      <c r="T330" s="57" t="s">
        <v>7</v>
      </c>
    </row>
    <row r="331" spans="1:20" x14ac:dyDescent="0.25">
      <c r="A331" s="1"/>
      <c r="B331" s="5" t="s">
        <v>9</v>
      </c>
      <c r="C331" s="64" t="s">
        <v>91</v>
      </c>
      <c r="D331" s="64"/>
      <c r="E331" s="64"/>
      <c r="F331" s="64"/>
      <c r="G331" s="64"/>
      <c r="H331" s="1"/>
      <c r="I331" s="1"/>
      <c r="J331" s="1"/>
      <c r="K331" s="1"/>
      <c r="L331" s="4" t="s">
        <v>33</v>
      </c>
      <c r="M331" s="64" t="s">
        <v>34</v>
      </c>
      <c r="N331" s="64"/>
      <c r="O331" s="6">
        <v>1</v>
      </c>
      <c r="P331" s="65">
        <v>10</v>
      </c>
      <c r="Q331" s="65"/>
      <c r="R331" s="6">
        <v>1</v>
      </c>
      <c r="S331" s="61">
        <v>147.6</v>
      </c>
      <c r="T331" s="58">
        <v>0.38</v>
      </c>
    </row>
    <row r="332" spans="1:20" x14ac:dyDescent="0.25">
      <c r="A332" s="1"/>
      <c r="B332" s="63" t="s">
        <v>13</v>
      </c>
      <c r="C332" s="64" t="s">
        <v>96</v>
      </c>
      <c r="D332" s="64"/>
      <c r="E332" s="64"/>
      <c r="F332" s="64"/>
      <c r="G332" s="1"/>
      <c r="H332" s="1"/>
      <c r="I332" s="1"/>
      <c r="J332" s="1"/>
      <c r="K332" s="1"/>
      <c r="L332" s="4" t="s">
        <v>11</v>
      </c>
      <c r="M332" s="64" t="s">
        <v>12</v>
      </c>
      <c r="N332" s="64"/>
      <c r="O332" s="6">
        <v>1</v>
      </c>
      <c r="P332" s="65">
        <v>10</v>
      </c>
      <c r="Q332" s="65"/>
      <c r="R332" s="6">
        <v>34</v>
      </c>
      <c r="S332" s="59">
        <v>5463.6</v>
      </c>
      <c r="T332" s="58">
        <v>14.01</v>
      </c>
    </row>
    <row r="333" spans="1:20" x14ac:dyDescent="0.25">
      <c r="A333" s="1"/>
      <c r="B333" s="63"/>
      <c r="C333" s="64"/>
      <c r="D333" s="64"/>
      <c r="E333" s="64"/>
      <c r="F333" s="64"/>
      <c r="G333" s="1"/>
      <c r="H333" s="1"/>
      <c r="I333" s="1"/>
      <c r="J333" s="1"/>
      <c r="K333" s="1"/>
      <c r="L333" s="64" t="s">
        <v>39</v>
      </c>
      <c r="M333" s="64" t="s">
        <v>40</v>
      </c>
      <c r="N333" s="64"/>
      <c r="O333" s="71">
        <v>1</v>
      </c>
      <c r="P333" s="65">
        <v>10</v>
      </c>
      <c r="Q333" s="65"/>
      <c r="R333" s="71">
        <v>24</v>
      </c>
      <c r="S333" s="59">
        <v>5118.6000000000004</v>
      </c>
      <c r="T333" s="58">
        <v>13.12</v>
      </c>
    </row>
    <row r="334" spans="1:20" x14ac:dyDescent="0.25">
      <c r="A334" s="1"/>
      <c r="B334" s="63" t="s">
        <v>19</v>
      </c>
      <c r="C334" s="64" t="s">
        <v>38</v>
      </c>
      <c r="D334" s="64"/>
      <c r="E334" s="64"/>
      <c r="F334" s="64"/>
      <c r="G334" s="1"/>
      <c r="H334" s="1"/>
      <c r="I334" s="1"/>
      <c r="J334" s="1"/>
      <c r="K334" s="1"/>
      <c r="L334" s="64"/>
      <c r="M334" s="64"/>
      <c r="N334" s="64"/>
      <c r="O334" s="71"/>
      <c r="P334" s="65"/>
      <c r="Q334" s="65"/>
      <c r="R334" s="71"/>
      <c r="S334" s="59"/>
      <c r="T334" s="58"/>
    </row>
    <row r="335" spans="1:20" x14ac:dyDescent="0.25">
      <c r="A335" s="1"/>
      <c r="B335" s="63"/>
      <c r="C335" s="64"/>
      <c r="D335" s="64"/>
      <c r="E335" s="64"/>
      <c r="F335" s="64"/>
      <c r="G335" s="1"/>
      <c r="H335" s="1"/>
      <c r="I335" s="1"/>
      <c r="J335" s="1"/>
      <c r="K335" s="1"/>
      <c r="L335" s="4" t="s">
        <v>15</v>
      </c>
      <c r="M335" s="64" t="s">
        <v>16</v>
      </c>
      <c r="N335" s="64"/>
      <c r="O335" s="6">
        <v>3</v>
      </c>
      <c r="P335" s="65">
        <v>30</v>
      </c>
      <c r="Q335" s="65"/>
      <c r="R335" s="6">
        <v>9</v>
      </c>
      <c r="S335" s="59">
        <v>852</v>
      </c>
      <c r="T335" s="58">
        <v>2.1800000000000002</v>
      </c>
    </row>
    <row r="336" spans="1:20" x14ac:dyDescent="0.25">
      <c r="A336" s="1"/>
      <c r="B336" s="5" t="s">
        <v>23</v>
      </c>
      <c r="C336" s="64" t="s">
        <v>97</v>
      </c>
      <c r="D336" s="64"/>
      <c r="E336" s="64"/>
      <c r="F336" s="64"/>
      <c r="G336" s="1"/>
      <c r="H336" s="1"/>
      <c r="I336" s="1"/>
      <c r="J336" s="1"/>
      <c r="K336" s="1"/>
      <c r="L336" s="4" t="s">
        <v>42</v>
      </c>
      <c r="M336" s="64" t="s">
        <v>43</v>
      </c>
      <c r="N336" s="64"/>
      <c r="O336" s="6">
        <v>1</v>
      </c>
      <c r="P336" s="65">
        <v>10</v>
      </c>
      <c r="Q336" s="65"/>
      <c r="R336" s="6">
        <v>1</v>
      </c>
      <c r="S336" s="59">
        <v>304.8</v>
      </c>
      <c r="T336" s="58">
        <v>0.78</v>
      </c>
    </row>
    <row r="337" spans="1:20" x14ac:dyDescent="0.25">
      <c r="A337" s="1"/>
      <c r="B337" s="5" t="s">
        <v>25</v>
      </c>
      <c r="C337" s="73">
        <v>334</v>
      </c>
      <c r="D337" s="73"/>
      <c r="E337" s="73"/>
      <c r="F337" s="1"/>
      <c r="G337" s="1"/>
      <c r="H337" s="1"/>
      <c r="I337" s="1"/>
      <c r="J337" s="1"/>
      <c r="K337" s="1"/>
      <c r="L337" s="4" t="s">
        <v>21</v>
      </c>
      <c r="M337" s="64" t="s">
        <v>22</v>
      </c>
      <c r="N337" s="64"/>
      <c r="O337" s="6">
        <v>3</v>
      </c>
      <c r="P337" s="65">
        <v>30</v>
      </c>
      <c r="Q337" s="65"/>
      <c r="R337" s="6">
        <v>113</v>
      </c>
      <c r="S337" s="59">
        <v>27118.2</v>
      </c>
      <c r="T337" s="58">
        <v>69.53</v>
      </c>
    </row>
    <row r="338" spans="1:20" x14ac:dyDescent="0.25">
      <c r="A338" s="1"/>
      <c r="B338" s="63" t="s">
        <v>26</v>
      </c>
      <c r="C338" s="63"/>
      <c r="D338" s="63"/>
      <c r="E338" s="63"/>
      <c r="F338" s="72">
        <v>117.00839999999999</v>
      </c>
      <c r="G338" s="72"/>
      <c r="H338" s="72"/>
      <c r="I338" s="72"/>
      <c r="J338" s="72"/>
      <c r="K338" s="1"/>
      <c r="L338" s="1"/>
      <c r="M338" s="1"/>
      <c r="N338" s="1"/>
      <c r="O338" s="1"/>
      <c r="P338" s="1"/>
      <c r="Q338" s="1"/>
      <c r="R338" s="1"/>
      <c r="S338" s="1"/>
      <c r="T338" s="1"/>
    </row>
    <row r="339" spans="1:20" x14ac:dyDescent="0.25">
      <c r="A339" s="1"/>
      <c r="B339" s="63" t="s">
        <v>27</v>
      </c>
      <c r="C339" s="63"/>
      <c r="D339" s="72">
        <v>81.149600000000007</v>
      </c>
      <c r="E339" s="72"/>
      <c r="F339" s="72"/>
      <c r="G339" s="72"/>
      <c r="H339" s="72"/>
      <c r="I339" s="1"/>
      <c r="J339" s="1"/>
      <c r="K339" s="1"/>
      <c r="L339" s="1"/>
      <c r="M339" s="1"/>
      <c r="N339" s="1"/>
      <c r="O339" s="1"/>
      <c r="P339" s="1"/>
      <c r="Q339" s="1"/>
      <c r="R339" s="1"/>
      <c r="S339" s="1"/>
      <c r="T339" s="1"/>
    </row>
    <row r="340" spans="1:20" x14ac:dyDescent="0.25">
      <c r="A340" s="1"/>
      <c r="B340" s="63" t="s">
        <v>28</v>
      </c>
      <c r="C340" s="63"/>
      <c r="D340" s="63"/>
      <c r="E340" s="63"/>
      <c r="F340" s="72">
        <v>0.97909999999999997</v>
      </c>
      <c r="G340" s="72"/>
      <c r="H340" s="72"/>
      <c r="I340" s="72"/>
      <c r="J340" s="1"/>
      <c r="K340" s="1"/>
      <c r="L340" s="1"/>
      <c r="M340" s="1"/>
      <c r="N340" s="1"/>
      <c r="O340" s="1"/>
      <c r="P340" s="1"/>
      <c r="Q340" s="1"/>
      <c r="R340" s="1"/>
      <c r="S340" s="1"/>
      <c r="T340" s="1"/>
    </row>
    <row r="341" spans="1:20" x14ac:dyDescent="0.25">
      <c r="A341" s="1"/>
      <c r="B341" s="63" t="s">
        <v>29</v>
      </c>
      <c r="C341" s="63"/>
      <c r="D341" s="72">
        <v>0.3382</v>
      </c>
      <c r="E341" s="72"/>
      <c r="F341" s="72"/>
      <c r="G341" s="72"/>
      <c r="H341" s="1"/>
      <c r="I341" s="1"/>
      <c r="J341" s="1"/>
      <c r="K341" s="1"/>
      <c r="L341" s="1"/>
      <c r="M341" s="1"/>
      <c r="N341" s="1"/>
      <c r="O341" s="1"/>
      <c r="P341" s="1"/>
      <c r="Q341" s="1"/>
      <c r="R341" s="1"/>
      <c r="S341" s="1"/>
      <c r="T341" s="1"/>
    </row>
    <row r="342" spans="1:20" x14ac:dyDescent="0.25">
      <c r="A342" s="1"/>
      <c r="B342" s="63" t="s">
        <v>30</v>
      </c>
      <c r="C342" s="63"/>
      <c r="D342" s="1"/>
      <c r="E342" s="1"/>
      <c r="F342" s="1"/>
      <c r="G342" s="1">
        <v>25.2</v>
      </c>
      <c r="H342" s="1"/>
      <c r="I342" s="1"/>
      <c r="J342" s="1"/>
      <c r="K342" s="1"/>
      <c r="L342" s="1"/>
      <c r="M342" s="1"/>
      <c r="N342" s="1"/>
      <c r="O342" s="1"/>
      <c r="P342" s="1"/>
      <c r="Q342" s="1"/>
      <c r="R342" s="1"/>
      <c r="S342" s="1"/>
      <c r="T342" s="1"/>
    </row>
    <row r="343" spans="1:20" x14ac:dyDescent="0.25">
      <c r="A343" s="1"/>
      <c r="B343" s="63" t="s">
        <v>31</v>
      </c>
      <c r="C343" s="63"/>
      <c r="D343" s="63"/>
      <c r="E343" s="1"/>
      <c r="F343" s="1"/>
      <c r="G343" s="1">
        <v>2019</v>
      </c>
      <c r="H343" s="1"/>
      <c r="I343" s="1"/>
      <c r="J343" s="1"/>
      <c r="K343" s="1"/>
      <c r="L343" s="1"/>
      <c r="M343" s="1"/>
      <c r="N343" s="1"/>
      <c r="O343" s="1"/>
      <c r="P343" s="1"/>
      <c r="Q343" s="1"/>
      <c r="R343" s="1"/>
      <c r="S343" s="1"/>
      <c r="T343" s="1"/>
    </row>
    <row r="344" spans="1:20" x14ac:dyDescent="0.25">
      <c r="A344" s="1"/>
      <c r="B344" s="63" t="s">
        <v>32</v>
      </c>
      <c r="C344" s="63"/>
      <c r="D344" s="1"/>
      <c r="E344" s="1"/>
      <c r="F344" s="1"/>
      <c r="G344" s="1"/>
      <c r="H344" s="1"/>
      <c r="I344" s="1"/>
      <c r="J344" s="1"/>
      <c r="K344" s="1"/>
      <c r="L344" s="1"/>
      <c r="M344" s="1"/>
      <c r="N344" s="1"/>
      <c r="O344" s="1"/>
      <c r="P344" s="1"/>
      <c r="Q344" s="1"/>
      <c r="R344" s="1"/>
      <c r="S344" s="1"/>
      <c r="T344" s="1"/>
    </row>
    <row r="345" spans="1:20" x14ac:dyDescent="0.25">
      <c r="A345" s="1"/>
      <c r="B345" s="1"/>
      <c r="C345" s="1"/>
      <c r="D345" s="1"/>
      <c r="E345" s="1"/>
      <c r="F345" s="1"/>
      <c r="G345" s="1"/>
      <c r="H345" s="1"/>
      <c r="I345" s="1"/>
      <c r="J345" s="1"/>
      <c r="K345" s="1"/>
      <c r="L345" s="1"/>
      <c r="M345" s="1"/>
      <c r="N345" s="1"/>
      <c r="O345" s="1"/>
      <c r="P345" s="1"/>
      <c r="Q345" s="1"/>
      <c r="R345" s="1"/>
      <c r="S345" s="1"/>
      <c r="T345" s="1"/>
    </row>
    <row r="346" spans="1:20" x14ac:dyDescent="0.25">
      <c r="A346" s="1"/>
      <c r="B346" s="1"/>
      <c r="C346" s="1"/>
      <c r="D346" s="1"/>
      <c r="E346" s="1"/>
      <c r="F346" s="1"/>
      <c r="G346" s="1"/>
      <c r="H346" s="1"/>
      <c r="I346" s="1"/>
      <c r="J346" s="1"/>
      <c r="K346" s="1"/>
      <c r="L346" s="1"/>
      <c r="M346" s="1"/>
      <c r="N346" s="1"/>
      <c r="O346" s="1"/>
      <c r="P346" s="1"/>
      <c r="Q346" s="1"/>
      <c r="R346" s="1"/>
      <c r="S346" s="1"/>
      <c r="T346" s="1"/>
    </row>
    <row r="347" spans="1:20" x14ac:dyDescent="0.25">
      <c r="A347" s="1"/>
      <c r="B347" s="1"/>
      <c r="C347" s="1"/>
      <c r="D347" s="1"/>
      <c r="E347" s="1"/>
      <c r="F347" s="1"/>
      <c r="G347" s="1"/>
      <c r="H347" s="1"/>
      <c r="I347" s="1"/>
      <c r="J347" s="1"/>
      <c r="K347" s="1"/>
      <c r="L347" s="66" t="s">
        <v>5</v>
      </c>
      <c r="M347" s="66"/>
      <c r="N347" s="66"/>
      <c r="O347" s="3" t="s">
        <v>6</v>
      </c>
      <c r="P347" s="67" t="s">
        <v>7</v>
      </c>
      <c r="Q347" s="67"/>
      <c r="R347" s="3" t="s">
        <v>8</v>
      </c>
      <c r="S347" s="57" t="s">
        <v>583</v>
      </c>
      <c r="T347" s="57" t="s">
        <v>7</v>
      </c>
    </row>
    <row r="348" spans="1:20" x14ac:dyDescent="0.25">
      <c r="A348" s="1"/>
      <c r="B348" s="5" t="s">
        <v>9</v>
      </c>
      <c r="C348" s="64" t="s">
        <v>91</v>
      </c>
      <c r="D348" s="64"/>
      <c r="E348" s="64"/>
      <c r="F348" s="64"/>
      <c r="G348" s="64"/>
      <c r="H348" s="1"/>
      <c r="I348" s="1"/>
      <c r="J348" s="1"/>
      <c r="K348" s="1"/>
      <c r="L348" s="4" t="s">
        <v>33</v>
      </c>
      <c r="M348" s="64" t="s">
        <v>34</v>
      </c>
      <c r="N348" s="64"/>
      <c r="O348" s="6">
        <v>4</v>
      </c>
      <c r="P348" s="65">
        <v>57.14</v>
      </c>
      <c r="Q348" s="65"/>
      <c r="R348" s="6">
        <v>128</v>
      </c>
      <c r="S348" s="61">
        <v>1133.4000000000001</v>
      </c>
      <c r="T348" s="58">
        <v>3.18</v>
      </c>
    </row>
    <row r="349" spans="1:20" x14ac:dyDescent="0.25">
      <c r="A349" s="1"/>
      <c r="B349" s="63" t="s">
        <v>13</v>
      </c>
      <c r="C349" s="64" t="s">
        <v>98</v>
      </c>
      <c r="D349" s="64"/>
      <c r="E349" s="64"/>
      <c r="F349" s="64"/>
      <c r="G349" s="1"/>
      <c r="H349" s="1"/>
      <c r="I349" s="1"/>
      <c r="J349" s="1"/>
      <c r="K349" s="1"/>
      <c r="L349" s="4" t="s">
        <v>39</v>
      </c>
      <c r="M349" s="64" t="s">
        <v>40</v>
      </c>
      <c r="N349" s="64"/>
      <c r="O349" s="6">
        <v>2</v>
      </c>
      <c r="P349" s="65">
        <v>28.57</v>
      </c>
      <c r="Q349" s="65"/>
      <c r="R349" s="6">
        <v>128</v>
      </c>
      <c r="S349" s="59">
        <v>30841.199999999997</v>
      </c>
      <c r="T349" s="58">
        <v>86.62</v>
      </c>
    </row>
    <row r="350" spans="1:20" x14ac:dyDescent="0.25">
      <c r="A350" s="1"/>
      <c r="B350" s="63"/>
      <c r="C350" s="64"/>
      <c r="D350" s="64"/>
      <c r="E350" s="64"/>
      <c r="F350" s="64"/>
      <c r="G350" s="1"/>
      <c r="H350" s="1"/>
      <c r="I350" s="1"/>
      <c r="J350" s="1"/>
      <c r="K350" s="1"/>
      <c r="L350" s="64" t="s">
        <v>17</v>
      </c>
      <c r="M350" s="64" t="s">
        <v>18</v>
      </c>
      <c r="N350" s="64"/>
      <c r="O350" s="71">
        <v>1</v>
      </c>
      <c r="P350" s="65">
        <v>14.29</v>
      </c>
      <c r="Q350" s="65"/>
      <c r="R350" s="71">
        <v>25</v>
      </c>
      <c r="S350" s="59">
        <v>3631.8</v>
      </c>
      <c r="T350" s="58">
        <v>10.199999999999999</v>
      </c>
    </row>
    <row r="351" spans="1:20" x14ac:dyDescent="0.25">
      <c r="A351" s="1"/>
      <c r="B351" s="63" t="s">
        <v>19</v>
      </c>
      <c r="C351" s="64" t="s">
        <v>47</v>
      </c>
      <c r="D351" s="64"/>
      <c r="E351" s="64"/>
      <c r="F351" s="64"/>
      <c r="G351" s="1"/>
      <c r="H351" s="1"/>
      <c r="I351" s="1"/>
      <c r="J351" s="1"/>
      <c r="K351" s="1"/>
      <c r="L351" s="64"/>
      <c r="M351" s="64"/>
      <c r="N351" s="64"/>
      <c r="O351" s="71"/>
      <c r="P351" s="65"/>
      <c r="Q351" s="65"/>
      <c r="R351" s="71"/>
      <c r="S351" s="59"/>
      <c r="T351" s="58"/>
    </row>
    <row r="352" spans="1:20" x14ac:dyDescent="0.25">
      <c r="A352" s="1"/>
      <c r="B352" s="63"/>
      <c r="C352" s="64"/>
      <c r="D352" s="64"/>
      <c r="E352" s="64"/>
      <c r="F352" s="64"/>
      <c r="G352" s="1"/>
      <c r="H352" s="1"/>
      <c r="I352" s="1"/>
      <c r="J352" s="1"/>
      <c r="K352" s="1"/>
      <c r="L352" s="1"/>
      <c r="M352" s="1"/>
      <c r="N352" s="1"/>
      <c r="O352" s="1"/>
      <c r="P352" s="1"/>
      <c r="Q352" s="1"/>
      <c r="R352" s="1"/>
      <c r="S352" s="1"/>
      <c r="T352" s="1"/>
    </row>
    <row r="353" spans="1:20" x14ac:dyDescent="0.25">
      <c r="A353" s="1"/>
      <c r="B353" s="5" t="s">
        <v>23</v>
      </c>
      <c r="C353" s="64" t="s">
        <v>99</v>
      </c>
      <c r="D353" s="64"/>
      <c r="E353" s="64"/>
      <c r="F353" s="64"/>
      <c r="G353" s="1"/>
      <c r="H353" s="1"/>
      <c r="I353" s="1"/>
      <c r="J353" s="1"/>
      <c r="K353" s="1"/>
      <c r="L353" s="1"/>
      <c r="M353" s="1"/>
      <c r="N353" s="1"/>
      <c r="O353" s="1"/>
      <c r="P353" s="1"/>
      <c r="Q353" s="1"/>
      <c r="R353" s="1"/>
      <c r="S353" s="1"/>
      <c r="T353" s="1"/>
    </row>
    <row r="354" spans="1:20" x14ac:dyDescent="0.25">
      <c r="A354" s="1"/>
      <c r="B354" s="5" t="s">
        <v>25</v>
      </c>
      <c r="C354" s="73">
        <v>127</v>
      </c>
      <c r="D354" s="73"/>
      <c r="E354" s="73"/>
      <c r="F354" s="1"/>
      <c r="G354" s="1"/>
      <c r="H354" s="1"/>
      <c r="I354" s="1"/>
      <c r="J354" s="1"/>
      <c r="K354" s="1"/>
      <c r="L354" s="1"/>
      <c r="M354" s="1"/>
      <c r="N354" s="1"/>
      <c r="O354" s="1"/>
      <c r="P354" s="1"/>
      <c r="Q354" s="1"/>
      <c r="R354" s="1"/>
      <c r="S354" s="1"/>
      <c r="T354" s="1"/>
    </row>
    <row r="355" spans="1:20" x14ac:dyDescent="0.25">
      <c r="A355" s="1"/>
      <c r="B355" s="63" t="s">
        <v>26</v>
      </c>
      <c r="C355" s="63"/>
      <c r="D355" s="63"/>
      <c r="E355" s="63"/>
      <c r="F355" s="72">
        <v>688.58780000000002</v>
      </c>
      <c r="G355" s="72"/>
      <c r="H355" s="72"/>
      <c r="I355" s="72"/>
      <c r="J355" s="72"/>
      <c r="K355" s="1"/>
      <c r="L355" s="1"/>
      <c r="M355" s="1"/>
      <c r="N355" s="1"/>
      <c r="O355" s="1"/>
      <c r="P355" s="1"/>
      <c r="Q355" s="1"/>
      <c r="R355" s="1"/>
      <c r="S355" s="1"/>
      <c r="T355" s="1"/>
    </row>
    <row r="356" spans="1:20" x14ac:dyDescent="0.25">
      <c r="A356" s="1"/>
      <c r="B356" s="63" t="s">
        <v>27</v>
      </c>
      <c r="C356" s="63"/>
      <c r="D356" s="72">
        <v>242.65209999999999</v>
      </c>
      <c r="E356" s="72"/>
      <c r="F356" s="72"/>
      <c r="G356" s="72"/>
      <c r="H356" s="72"/>
      <c r="I356" s="1"/>
      <c r="J356" s="1"/>
      <c r="K356" s="1"/>
      <c r="L356" s="1"/>
      <c r="M356" s="1"/>
      <c r="N356" s="1"/>
      <c r="O356" s="1"/>
      <c r="P356" s="1"/>
      <c r="Q356" s="1"/>
      <c r="R356" s="1"/>
      <c r="S356" s="1"/>
      <c r="T356" s="1"/>
    </row>
    <row r="357" spans="1:20" x14ac:dyDescent="0.25">
      <c r="A357" s="1"/>
      <c r="B357" s="63" t="s">
        <v>28</v>
      </c>
      <c r="C357" s="63"/>
      <c r="D357" s="63"/>
      <c r="E357" s="63"/>
      <c r="F357" s="72">
        <v>2.0566</v>
      </c>
      <c r="G357" s="72"/>
      <c r="H357" s="72"/>
      <c r="I357" s="72"/>
      <c r="J357" s="1"/>
      <c r="K357" s="1"/>
      <c r="L357" s="1"/>
      <c r="M357" s="1"/>
      <c r="N357" s="1"/>
      <c r="O357" s="1"/>
      <c r="P357" s="1"/>
      <c r="Q357" s="1"/>
      <c r="R357" s="1"/>
      <c r="S357" s="1"/>
      <c r="T357" s="1"/>
    </row>
    <row r="358" spans="1:20" x14ac:dyDescent="0.25">
      <c r="A358" s="1"/>
      <c r="B358" s="63" t="s">
        <v>29</v>
      </c>
      <c r="C358" s="63"/>
      <c r="D358" s="72">
        <v>1.0071000000000001</v>
      </c>
      <c r="E358" s="72"/>
      <c r="F358" s="72"/>
      <c r="G358" s="72"/>
      <c r="H358" s="1"/>
      <c r="I358" s="1"/>
      <c r="J358" s="1"/>
      <c r="K358" s="1"/>
      <c r="L358" s="1"/>
      <c r="M358" s="1"/>
      <c r="N358" s="1"/>
      <c r="O358" s="1"/>
      <c r="P358" s="1"/>
      <c r="Q358" s="1"/>
      <c r="R358" s="1"/>
      <c r="S358" s="1"/>
      <c r="T358" s="1"/>
    </row>
    <row r="359" spans="1:20" x14ac:dyDescent="0.25">
      <c r="A359" s="1"/>
      <c r="B359" s="63" t="s">
        <v>30</v>
      </c>
      <c r="C359" s="63"/>
      <c r="D359" s="1"/>
      <c r="E359" s="1"/>
      <c r="F359" s="1"/>
      <c r="G359" s="1">
        <v>17.3</v>
      </c>
      <c r="H359" s="1"/>
      <c r="I359" s="1"/>
      <c r="J359" s="1"/>
      <c r="K359" s="1"/>
      <c r="L359" s="1"/>
      <c r="M359" s="1"/>
      <c r="N359" s="1"/>
      <c r="O359" s="1"/>
      <c r="P359" s="1"/>
      <c r="Q359" s="1"/>
      <c r="R359" s="1"/>
      <c r="S359" s="1"/>
      <c r="T359" s="1"/>
    </row>
    <row r="360" spans="1:20" x14ac:dyDescent="0.25">
      <c r="A360" s="1"/>
      <c r="B360" s="63" t="s">
        <v>31</v>
      </c>
      <c r="C360" s="63"/>
      <c r="D360" s="63"/>
      <c r="E360" s="1"/>
      <c r="F360" s="1"/>
      <c r="G360" s="1">
        <v>2019</v>
      </c>
      <c r="H360" s="1"/>
      <c r="I360" s="1"/>
      <c r="J360" s="1"/>
      <c r="K360" s="1"/>
      <c r="L360" s="1"/>
      <c r="M360" s="1"/>
      <c r="N360" s="1"/>
      <c r="O360" s="1"/>
      <c r="P360" s="1"/>
      <c r="Q360" s="1"/>
      <c r="R360" s="1"/>
      <c r="S360" s="1"/>
      <c r="T360" s="1"/>
    </row>
    <row r="361" spans="1:20" x14ac:dyDescent="0.25">
      <c r="A361" s="1"/>
      <c r="B361" s="63" t="s">
        <v>32</v>
      </c>
      <c r="C361" s="63"/>
      <c r="D361" s="1"/>
      <c r="E361" s="1"/>
      <c r="F361" s="1"/>
      <c r="G361" s="1"/>
      <c r="H361" s="1"/>
      <c r="I361" s="1"/>
      <c r="J361" s="1"/>
      <c r="K361" s="1"/>
      <c r="L361" s="1"/>
      <c r="M361" s="1"/>
      <c r="N361" s="1"/>
      <c r="O361" s="1"/>
      <c r="P361" s="1"/>
      <c r="Q361" s="1"/>
      <c r="R361" s="1"/>
      <c r="S361" s="1"/>
      <c r="T361" s="1"/>
    </row>
    <row r="362" spans="1:20" x14ac:dyDescent="0.25">
      <c r="A362" s="1"/>
      <c r="B362" s="1"/>
      <c r="C362" s="1"/>
      <c r="D362" s="1"/>
      <c r="E362" s="1"/>
      <c r="F362" s="1"/>
      <c r="G362" s="1"/>
      <c r="H362" s="1"/>
      <c r="I362" s="1"/>
      <c r="J362" s="1"/>
      <c r="K362" s="1"/>
      <c r="L362" s="1"/>
      <c r="M362" s="1"/>
      <c r="N362" s="1"/>
      <c r="O362" s="1"/>
      <c r="P362" s="1"/>
      <c r="Q362" s="1"/>
      <c r="R362" s="1"/>
      <c r="S362" s="1"/>
      <c r="T362" s="1"/>
    </row>
    <row r="363" spans="1:20" x14ac:dyDescent="0.25">
      <c r="A363" s="1"/>
      <c r="B363" s="1"/>
      <c r="C363" s="1"/>
      <c r="D363" s="1"/>
      <c r="E363" s="1"/>
      <c r="F363" s="1"/>
      <c r="G363" s="1"/>
      <c r="H363" s="1"/>
      <c r="I363" s="1"/>
      <c r="J363" s="1"/>
      <c r="K363" s="1"/>
      <c r="L363" s="1"/>
      <c r="M363" s="1"/>
      <c r="N363" s="1"/>
      <c r="O363" s="1"/>
      <c r="P363" s="1"/>
      <c r="Q363" s="1"/>
      <c r="R363" s="1"/>
      <c r="S363" s="1"/>
      <c r="T363" s="1"/>
    </row>
    <row r="364" spans="1:20" x14ac:dyDescent="0.25">
      <c r="A364" s="1"/>
      <c r="B364" s="1"/>
      <c r="C364" s="1"/>
      <c r="D364" s="1"/>
      <c r="E364" s="1"/>
      <c r="F364" s="1"/>
      <c r="G364" s="1"/>
      <c r="H364" s="1"/>
      <c r="I364" s="1"/>
      <c r="J364" s="1"/>
      <c r="K364" s="1"/>
      <c r="L364" s="1"/>
      <c r="M364" s="1"/>
      <c r="N364" s="1"/>
      <c r="O364" s="1"/>
      <c r="P364" s="1"/>
      <c r="Q364" s="1"/>
      <c r="R364" s="1"/>
      <c r="S364" s="1"/>
      <c r="T364" s="1"/>
    </row>
    <row r="365" spans="1:20" x14ac:dyDescent="0.25">
      <c r="A365" s="1"/>
      <c r="B365" s="1"/>
      <c r="C365" s="1"/>
      <c r="D365" s="1"/>
      <c r="E365" s="1"/>
      <c r="F365" s="1"/>
      <c r="G365" s="1"/>
      <c r="H365" s="1"/>
      <c r="I365" s="1"/>
      <c r="J365" s="1"/>
      <c r="K365" s="1"/>
      <c r="L365" s="66" t="s">
        <v>5</v>
      </c>
      <c r="M365" s="66"/>
      <c r="N365" s="66"/>
      <c r="O365" s="3" t="s">
        <v>6</v>
      </c>
      <c r="P365" s="67" t="s">
        <v>7</v>
      </c>
      <c r="Q365" s="67"/>
      <c r="R365" s="3" t="s">
        <v>8</v>
      </c>
      <c r="S365" s="57" t="s">
        <v>583</v>
      </c>
      <c r="T365" s="57" t="s">
        <v>7</v>
      </c>
    </row>
    <row r="366" spans="1:20" x14ac:dyDescent="0.25">
      <c r="A366" s="1"/>
      <c r="B366" s="5" t="s">
        <v>9</v>
      </c>
      <c r="C366" s="64" t="s">
        <v>100</v>
      </c>
      <c r="D366" s="64"/>
      <c r="E366" s="64"/>
      <c r="F366" s="64"/>
      <c r="G366" s="64"/>
      <c r="H366" s="1"/>
      <c r="I366" s="1"/>
      <c r="J366" s="1"/>
      <c r="K366" s="1"/>
      <c r="L366" s="4" t="s">
        <v>11</v>
      </c>
      <c r="M366" s="64" t="s">
        <v>12</v>
      </c>
      <c r="N366" s="64"/>
      <c r="O366" s="6">
        <v>4</v>
      </c>
      <c r="P366" s="65">
        <v>18.18</v>
      </c>
      <c r="Q366" s="65"/>
      <c r="R366" s="6">
        <v>5</v>
      </c>
      <c r="S366" s="61">
        <v>509.40000000000003</v>
      </c>
      <c r="T366" s="58">
        <v>0.4</v>
      </c>
    </row>
    <row r="367" spans="1:20" x14ac:dyDescent="0.25">
      <c r="A367" s="1"/>
      <c r="B367" s="63" t="s">
        <v>13</v>
      </c>
      <c r="C367" s="64" t="s">
        <v>101</v>
      </c>
      <c r="D367" s="64"/>
      <c r="E367" s="64"/>
      <c r="F367" s="64"/>
      <c r="G367" s="1"/>
      <c r="H367" s="1"/>
      <c r="I367" s="1"/>
      <c r="J367" s="1"/>
      <c r="K367" s="1"/>
      <c r="L367" s="4" t="s">
        <v>39</v>
      </c>
      <c r="M367" s="64" t="s">
        <v>40</v>
      </c>
      <c r="N367" s="64"/>
      <c r="O367" s="6">
        <v>14</v>
      </c>
      <c r="P367" s="65">
        <v>63.64</v>
      </c>
      <c r="Q367" s="65"/>
      <c r="R367" s="6">
        <v>391</v>
      </c>
      <c r="S367" s="59">
        <v>124063.8</v>
      </c>
      <c r="T367" s="58">
        <v>98.27</v>
      </c>
    </row>
    <row r="368" spans="1:20" x14ac:dyDescent="0.25">
      <c r="A368" s="1"/>
      <c r="B368" s="63"/>
      <c r="C368" s="64"/>
      <c r="D368" s="64"/>
      <c r="E368" s="64"/>
      <c r="F368" s="64"/>
      <c r="G368" s="1"/>
      <c r="H368" s="1"/>
      <c r="I368" s="1"/>
      <c r="J368" s="1"/>
      <c r="K368" s="1"/>
      <c r="L368" s="64" t="s">
        <v>15</v>
      </c>
      <c r="M368" s="64" t="s">
        <v>16</v>
      </c>
      <c r="N368" s="64"/>
      <c r="O368" s="71">
        <v>2</v>
      </c>
      <c r="P368" s="65">
        <v>9.09</v>
      </c>
      <c r="Q368" s="65"/>
      <c r="R368" s="71">
        <v>12</v>
      </c>
      <c r="S368" s="59">
        <v>1561.8000000000002</v>
      </c>
      <c r="T368" s="58">
        <v>1.24</v>
      </c>
    </row>
    <row r="369" spans="1:20" x14ac:dyDescent="0.25">
      <c r="A369" s="1"/>
      <c r="B369" s="63" t="s">
        <v>19</v>
      </c>
      <c r="C369" s="64" t="s">
        <v>20</v>
      </c>
      <c r="D369" s="64"/>
      <c r="E369" s="64"/>
      <c r="F369" s="64"/>
      <c r="G369" s="1"/>
      <c r="H369" s="1"/>
      <c r="I369" s="1"/>
      <c r="J369" s="1"/>
      <c r="K369" s="1"/>
      <c r="L369" s="64"/>
      <c r="M369" s="64"/>
      <c r="N369" s="64"/>
      <c r="O369" s="71"/>
      <c r="P369" s="65"/>
      <c r="Q369" s="65"/>
      <c r="R369" s="71"/>
      <c r="S369" s="59"/>
      <c r="T369" s="58"/>
    </row>
    <row r="370" spans="1:20" x14ac:dyDescent="0.25">
      <c r="A370" s="1"/>
      <c r="B370" s="63"/>
      <c r="C370" s="64"/>
      <c r="D370" s="64"/>
      <c r="E370" s="64"/>
      <c r="F370" s="64"/>
      <c r="G370" s="1"/>
      <c r="H370" s="1"/>
      <c r="I370" s="1"/>
      <c r="J370" s="1"/>
      <c r="K370" s="1"/>
      <c r="L370" s="4" t="s">
        <v>42</v>
      </c>
      <c r="M370" s="64" t="s">
        <v>43</v>
      </c>
      <c r="N370" s="64"/>
      <c r="O370" s="6">
        <v>2</v>
      </c>
      <c r="P370" s="65">
        <v>9.09</v>
      </c>
      <c r="Q370" s="65"/>
      <c r="R370" s="6">
        <v>2</v>
      </c>
      <c r="S370" s="59">
        <v>112.2</v>
      </c>
      <c r="T370" s="58">
        <v>0.09</v>
      </c>
    </row>
    <row r="371" spans="1:20" x14ac:dyDescent="0.25">
      <c r="A371" s="1"/>
      <c r="B371" s="5" t="s">
        <v>23</v>
      </c>
      <c r="C371" s="64" t="s">
        <v>102</v>
      </c>
      <c r="D371" s="64"/>
      <c r="E371" s="64"/>
      <c r="F371" s="64"/>
      <c r="G371" s="1"/>
      <c r="H371" s="1"/>
      <c r="I371" s="1"/>
      <c r="J371" s="1"/>
      <c r="K371" s="1"/>
      <c r="L371" s="1"/>
      <c r="M371" s="1"/>
      <c r="N371" s="1"/>
      <c r="O371" s="1"/>
      <c r="P371" s="1"/>
      <c r="Q371" s="1"/>
      <c r="R371" s="1"/>
      <c r="S371" s="1"/>
      <c r="T371" s="1"/>
    </row>
    <row r="372" spans="1:20" x14ac:dyDescent="0.25">
      <c r="A372" s="1"/>
      <c r="B372" s="5" t="s">
        <v>25</v>
      </c>
      <c r="C372" s="73">
        <v>301</v>
      </c>
      <c r="D372" s="73"/>
      <c r="E372" s="73"/>
      <c r="F372" s="1"/>
      <c r="G372" s="1"/>
      <c r="H372" s="1"/>
      <c r="I372" s="1"/>
      <c r="J372" s="1"/>
      <c r="K372" s="1"/>
      <c r="L372" s="1"/>
      <c r="M372" s="1"/>
      <c r="N372" s="1"/>
      <c r="O372" s="1"/>
      <c r="P372" s="1"/>
      <c r="Q372" s="1"/>
      <c r="R372" s="1"/>
      <c r="S372" s="1"/>
      <c r="T372" s="1"/>
    </row>
    <row r="373" spans="1:20" x14ac:dyDescent="0.25">
      <c r="A373" s="1"/>
      <c r="B373" s="63" t="s">
        <v>26</v>
      </c>
      <c r="C373" s="63"/>
      <c r="D373" s="63"/>
      <c r="E373" s="63"/>
      <c r="F373" s="72">
        <v>407.21620000000001</v>
      </c>
      <c r="G373" s="72"/>
      <c r="H373" s="72"/>
      <c r="I373" s="72"/>
      <c r="J373" s="72"/>
      <c r="K373" s="1"/>
      <c r="L373" s="1"/>
      <c r="M373" s="1"/>
      <c r="N373" s="1"/>
      <c r="O373" s="1"/>
      <c r="P373" s="1"/>
      <c r="Q373" s="1"/>
      <c r="R373" s="1"/>
      <c r="S373" s="1"/>
      <c r="T373" s="1"/>
    </row>
    <row r="374" spans="1:20" x14ac:dyDescent="0.25">
      <c r="A374" s="1"/>
      <c r="B374" s="63" t="s">
        <v>27</v>
      </c>
      <c r="C374" s="63"/>
      <c r="D374" s="72">
        <v>412.50209999999998</v>
      </c>
      <c r="E374" s="72"/>
      <c r="F374" s="72"/>
      <c r="G374" s="72"/>
      <c r="H374" s="72"/>
      <c r="I374" s="1"/>
      <c r="J374" s="1"/>
      <c r="K374" s="1"/>
      <c r="L374" s="1"/>
      <c r="M374" s="1"/>
      <c r="N374" s="1"/>
      <c r="O374" s="1"/>
      <c r="P374" s="1"/>
      <c r="Q374" s="1"/>
      <c r="R374" s="1"/>
      <c r="S374" s="1"/>
      <c r="T374" s="1"/>
    </row>
    <row r="375" spans="1:20" x14ac:dyDescent="0.25">
      <c r="A375" s="1"/>
      <c r="B375" s="63" t="s">
        <v>28</v>
      </c>
      <c r="C375" s="63"/>
      <c r="D375" s="63"/>
      <c r="E375" s="63"/>
      <c r="F375" s="72">
        <v>1.8932</v>
      </c>
      <c r="G375" s="72"/>
      <c r="H375" s="72"/>
      <c r="I375" s="72"/>
      <c r="J375" s="1"/>
      <c r="K375" s="1"/>
      <c r="L375" s="1"/>
      <c r="M375" s="1"/>
      <c r="N375" s="1"/>
      <c r="O375" s="1"/>
      <c r="P375" s="1"/>
      <c r="Q375" s="1"/>
      <c r="R375" s="1"/>
      <c r="S375" s="1"/>
      <c r="T375" s="1"/>
    </row>
    <row r="376" spans="1:20" x14ac:dyDescent="0.25">
      <c r="A376" s="1"/>
      <c r="B376" s="63" t="s">
        <v>29</v>
      </c>
      <c r="C376" s="63"/>
      <c r="D376" s="72">
        <v>1.3</v>
      </c>
      <c r="E376" s="72"/>
      <c r="F376" s="72"/>
      <c r="G376" s="72"/>
      <c r="H376" s="1"/>
      <c r="I376" s="1"/>
      <c r="J376" s="1"/>
      <c r="K376" s="1"/>
      <c r="L376" s="1"/>
      <c r="M376" s="1"/>
      <c r="N376" s="1"/>
      <c r="O376" s="1"/>
      <c r="P376" s="1"/>
      <c r="Q376" s="1"/>
      <c r="R376" s="1"/>
      <c r="S376" s="1"/>
      <c r="T376" s="1"/>
    </row>
    <row r="377" spans="1:20" x14ac:dyDescent="0.25">
      <c r="A377" s="1"/>
      <c r="B377" s="63" t="s">
        <v>30</v>
      </c>
      <c r="C377" s="63"/>
      <c r="D377" s="1"/>
      <c r="E377" s="1"/>
      <c r="F377" s="1"/>
      <c r="G377" s="1">
        <v>48.5</v>
      </c>
      <c r="H377" s="1"/>
      <c r="I377" s="1"/>
      <c r="J377" s="1"/>
      <c r="K377" s="1"/>
      <c r="L377" s="1"/>
      <c r="M377" s="1"/>
      <c r="N377" s="1"/>
      <c r="O377" s="1"/>
      <c r="P377" s="1"/>
      <c r="Q377" s="1"/>
      <c r="R377" s="1"/>
      <c r="S377" s="1"/>
      <c r="T377" s="1"/>
    </row>
    <row r="378" spans="1:20" x14ac:dyDescent="0.25">
      <c r="A378" s="1"/>
      <c r="B378" s="63" t="s">
        <v>31</v>
      </c>
      <c r="C378" s="63"/>
      <c r="D378" s="63"/>
      <c r="E378" s="1"/>
      <c r="F378" s="1"/>
      <c r="G378" s="1">
        <v>2016</v>
      </c>
      <c r="H378" s="1"/>
      <c r="I378" s="1"/>
      <c r="J378" s="1"/>
      <c r="K378" s="1"/>
      <c r="L378" s="1"/>
      <c r="M378" s="1"/>
      <c r="N378" s="1"/>
      <c r="O378" s="1"/>
      <c r="P378" s="1"/>
      <c r="Q378" s="1"/>
      <c r="R378" s="1"/>
      <c r="S378" s="1"/>
      <c r="T378" s="1"/>
    </row>
    <row r="379" spans="1:20" x14ac:dyDescent="0.25">
      <c r="A379" s="1"/>
      <c r="B379" s="63" t="s">
        <v>32</v>
      </c>
      <c r="C379" s="63"/>
      <c r="D379" s="1"/>
      <c r="E379" s="1"/>
      <c r="F379" s="1"/>
      <c r="G379" s="1"/>
      <c r="H379" s="1"/>
      <c r="I379" s="1"/>
      <c r="J379" s="1"/>
      <c r="K379" s="1"/>
      <c r="L379" s="1"/>
      <c r="M379" s="1"/>
      <c r="N379" s="1"/>
      <c r="O379" s="1"/>
      <c r="P379" s="1"/>
      <c r="Q379" s="1"/>
      <c r="R379" s="1"/>
      <c r="S379" s="1"/>
      <c r="T379" s="1"/>
    </row>
    <row r="380" spans="1:20" x14ac:dyDescent="0.25">
      <c r="A380" s="1"/>
      <c r="B380" s="1"/>
      <c r="C380" s="1"/>
      <c r="D380" s="1"/>
      <c r="E380" s="1"/>
      <c r="F380" s="1"/>
      <c r="G380" s="1"/>
      <c r="H380" s="1"/>
      <c r="I380" s="1"/>
      <c r="J380" s="1"/>
      <c r="K380" s="1"/>
      <c r="L380" s="1"/>
      <c r="M380" s="1"/>
      <c r="N380" s="1"/>
      <c r="O380" s="1"/>
      <c r="P380" s="1"/>
      <c r="Q380" s="1"/>
      <c r="R380" s="1"/>
      <c r="S380" s="1"/>
      <c r="T380" s="1"/>
    </row>
    <row r="381" spans="1:20" x14ac:dyDescent="0.25">
      <c r="A381" s="1"/>
      <c r="B381" s="1"/>
      <c r="C381" s="1"/>
      <c r="D381" s="1"/>
      <c r="E381" s="1"/>
      <c r="F381" s="1"/>
      <c r="G381" s="1"/>
      <c r="H381" s="1"/>
      <c r="I381" s="1"/>
      <c r="J381" s="1"/>
      <c r="K381" s="1"/>
      <c r="L381" s="1"/>
      <c r="M381" s="1"/>
      <c r="N381" s="1"/>
      <c r="O381" s="1"/>
      <c r="P381" s="1"/>
      <c r="Q381" s="1"/>
      <c r="R381" s="1"/>
      <c r="S381" s="1"/>
      <c r="T381" s="1"/>
    </row>
    <row r="382" spans="1:20" x14ac:dyDescent="0.25">
      <c r="A382" s="1"/>
      <c r="B382" s="1"/>
      <c r="C382" s="1"/>
      <c r="D382" s="1"/>
      <c r="E382" s="1"/>
      <c r="F382" s="1"/>
      <c r="G382" s="1"/>
      <c r="H382" s="1"/>
      <c r="I382" s="1"/>
      <c r="J382" s="1"/>
      <c r="K382" s="1"/>
      <c r="L382" s="66" t="s">
        <v>5</v>
      </c>
      <c r="M382" s="66"/>
      <c r="N382" s="66"/>
      <c r="O382" s="3" t="s">
        <v>6</v>
      </c>
      <c r="P382" s="67" t="s">
        <v>7</v>
      </c>
      <c r="Q382" s="67"/>
      <c r="R382" s="3" t="s">
        <v>8</v>
      </c>
      <c r="S382" s="57" t="s">
        <v>583</v>
      </c>
      <c r="T382" s="57" t="s">
        <v>7</v>
      </c>
    </row>
    <row r="383" spans="1:20" x14ac:dyDescent="0.25">
      <c r="A383" s="1"/>
      <c r="B383" s="5" t="s">
        <v>9</v>
      </c>
      <c r="C383" s="64" t="s">
        <v>100</v>
      </c>
      <c r="D383" s="64"/>
      <c r="E383" s="64"/>
      <c r="F383" s="64"/>
      <c r="G383" s="64"/>
      <c r="H383" s="1"/>
      <c r="I383" s="1"/>
      <c r="J383" s="1"/>
      <c r="K383" s="1"/>
      <c r="L383" s="4" t="s">
        <v>33</v>
      </c>
      <c r="M383" s="64" t="s">
        <v>34</v>
      </c>
      <c r="N383" s="64"/>
      <c r="O383" s="6">
        <v>1</v>
      </c>
      <c r="P383" s="65">
        <v>12.5</v>
      </c>
      <c r="Q383" s="65"/>
      <c r="R383" s="6">
        <v>8</v>
      </c>
      <c r="S383" s="61">
        <v>643.80000000000007</v>
      </c>
      <c r="T383" s="58">
        <v>1.88</v>
      </c>
    </row>
    <row r="384" spans="1:20" x14ac:dyDescent="0.25">
      <c r="A384" s="1"/>
      <c r="B384" s="63" t="s">
        <v>13</v>
      </c>
      <c r="C384" s="64" t="s">
        <v>46</v>
      </c>
      <c r="D384" s="64"/>
      <c r="E384" s="64"/>
      <c r="F384" s="64"/>
      <c r="G384" s="1"/>
      <c r="H384" s="1"/>
      <c r="I384" s="1"/>
      <c r="J384" s="1"/>
      <c r="K384" s="1"/>
      <c r="L384" s="4" t="s">
        <v>39</v>
      </c>
      <c r="M384" s="64" t="s">
        <v>40</v>
      </c>
      <c r="N384" s="64"/>
      <c r="O384" s="6">
        <v>3</v>
      </c>
      <c r="P384" s="65">
        <v>37.5</v>
      </c>
      <c r="Q384" s="65"/>
      <c r="R384" s="6">
        <v>363</v>
      </c>
      <c r="S384" s="59">
        <v>31446</v>
      </c>
      <c r="T384" s="58">
        <v>92.07</v>
      </c>
    </row>
    <row r="385" spans="1:20" x14ac:dyDescent="0.25">
      <c r="A385" s="1"/>
      <c r="B385" s="63"/>
      <c r="C385" s="64"/>
      <c r="D385" s="64"/>
      <c r="E385" s="64"/>
      <c r="F385" s="64"/>
      <c r="G385" s="1"/>
      <c r="H385" s="1"/>
      <c r="I385" s="1"/>
      <c r="J385" s="1"/>
      <c r="K385" s="1"/>
      <c r="L385" s="64" t="s">
        <v>42</v>
      </c>
      <c r="M385" s="64" t="s">
        <v>43</v>
      </c>
      <c r="N385" s="64"/>
      <c r="O385" s="71">
        <v>3</v>
      </c>
      <c r="P385" s="65">
        <v>37.5</v>
      </c>
      <c r="Q385" s="65"/>
      <c r="R385" s="71">
        <v>5</v>
      </c>
      <c r="S385" s="59">
        <v>307.8</v>
      </c>
      <c r="T385" s="58">
        <v>0.9</v>
      </c>
    </row>
    <row r="386" spans="1:20" x14ac:dyDescent="0.25">
      <c r="A386" s="1"/>
      <c r="B386" s="63" t="s">
        <v>19</v>
      </c>
      <c r="C386" s="64" t="s">
        <v>57</v>
      </c>
      <c r="D386" s="64"/>
      <c r="E386" s="64"/>
      <c r="F386" s="64"/>
      <c r="G386" s="1"/>
      <c r="H386" s="1"/>
      <c r="I386" s="1"/>
      <c r="J386" s="1"/>
      <c r="K386" s="1"/>
      <c r="L386" s="64"/>
      <c r="M386" s="64"/>
      <c r="N386" s="64"/>
      <c r="O386" s="71"/>
      <c r="P386" s="65"/>
      <c r="Q386" s="65"/>
      <c r="R386" s="71"/>
      <c r="S386" s="59"/>
      <c r="T386" s="58"/>
    </row>
    <row r="387" spans="1:20" x14ac:dyDescent="0.25">
      <c r="A387" s="1"/>
      <c r="B387" s="63"/>
      <c r="C387" s="64"/>
      <c r="D387" s="64"/>
      <c r="E387" s="64"/>
      <c r="F387" s="64"/>
      <c r="G387" s="1"/>
      <c r="H387" s="1"/>
      <c r="I387" s="1"/>
      <c r="J387" s="1"/>
      <c r="K387" s="1"/>
      <c r="L387" s="4" t="s">
        <v>21</v>
      </c>
      <c r="M387" s="64" t="s">
        <v>22</v>
      </c>
      <c r="N387" s="64"/>
      <c r="O387" s="6">
        <v>1</v>
      </c>
      <c r="P387" s="65">
        <v>12.5</v>
      </c>
      <c r="Q387" s="65"/>
      <c r="R387" s="6">
        <v>32</v>
      </c>
      <c r="S387" s="59">
        <v>1757.3999999999999</v>
      </c>
      <c r="T387" s="58">
        <v>5.15</v>
      </c>
    </row>
    <row r="388" spans="1:20" x14ac:dyDescent="0.25">
      <c r="A388" s="1"/>
      <c r="B388" s="5" t="s">
        <v>23</v>
      </c>
      <c r="C388" s="64" t="s">
        <v>103</v>
      </c>
      <c r="D388" s="64"/>
      <c r="E388" s="64"/>
      <c r="F388" s="64"/>
      <c r="G388" s="1"/>
      <c r="H388" s="1"/>
      <c r="I388" s="1"/>
      <c r="J388" s="1"/>
      <c r="K388" s="1"/>
      <c r="L388" s="1"/>
      <c r="M388" s="1"/>
      <c r="N388" s="1"/>
      <c r="O388" s="1"/>
      <c r="P388" s="1"/>
      <c r="Q388" s="1"/>
      <c r="R388" s="1"/>
      <c r="S388" s="1"/>
      <c r="T388" s="1"/>
    </row>
    <row r="389" spans="1:20" x14ac:dyDescent="0.25">
      <c r="A389" s="1"/>
      <c r="B389" s="5" t="s">
        <v>25</v>
      </c>
      <c r="C389" s="73">
        <v>312</v>
      </c>
      <c r="D389" s="73"/>
      <c r="E389" s="73"/>
      <c r="F389" s="1"/>
      <c r="G389" s="1"/>
      <c r="H389" s="1"/>
      <c r="I389" s="1"/>
      <c r="J389" s="1"/>
      <c r="K389" s="1"/>
      <c r="L389" s="1"/>
      <c r="M389" s="1"/>
      <c r="N389" s="1"/>
      <c r="O389" s="1"/>
      <c r="P389" s="1"/>
      <c r="Q389" s="1"/>
      <c r="R389" s="1"/>
      <c r="S389" s="1"/>
      <c r="T389" s="1"/>
    </row>
    <row r="390" spans="1:20" x14ac:dyDescent="0.25">
      <c r="A390" s="1"/>
      <c r="B390" s="63" t="s">
        <v>26</v>
      </c>
      <c r="C390" s="63"/>
      <c r="D390" s="63"/>
      <c r="E390" s="63"/>
      <c r="F390" s="72">
        <v>4568.9013999999997</v>
      </c>
      <c r="G390" s="72"/>
      <c r="H390" s="72"/>
      <c r="I390" s="72"/>
      <c r="J390" s="72"/>
      <c r="K390" s="1"/>
      <c r="L390" s="1"/>
      <c r="M390" s="1"/>
      <c r="N390" s="1"/>
      <c r="O390" s="1"/>
      <c r="P390" s="1"/>
      <c r="Q390" s="1"/>
      <c r="R390" s="1"/>
      <c r="S390" s="1"/>
      <c r="T390" s="1"/>
    </row>
    <row r="391" spans="1:20" x14ac:dyDescent="0.25">
      <c r="A391" s="1"/>
      <c r="B391" s="63" t="s">
        <v>27</v>
      </c>
      <c r="C391" s="63"/>
      <c r="D391" s="72">
        <v>100.7264</v>
      </c>
      <c r="E391" s="72"/>
      <c r="F391" s="72"/>
      <c r="G391" s="72"/>
      <c r="H391" s="72"/>
      <c r="I391" s="1"/>
      <c r="J391" s="1"/>
      <c r="K391" s="1"/>
      <c r="L391" s="1"/>
      <c r="M391" s="1"/>
      <c r="N391" s="1"/>
      <c r="O391" s="1"/>
      <c r="P391" s="1"/>
      <c r="Q391" s="1"/>
      <c r="R391" s="1"/>
      <c r="S391" s="1"/>
      <c r="T391" s="1"/>
    </row>
    <row r="392" spans="1:20" x14ac:dyDescent="0.25">
      <c r="A392" s="1"/>
      <c r="B392" s="63" t="s">
        <v>28</v>
      </c>
      <c r="C392" s="63"/>
      <c r="D392" s="63"/>
      <c r="E392" s="63"/>
      <c r="F392" s="72">
        <v>1.4427000000000001</v>
      </c>
      <c r="G392" s="72"/>
      <c r="H392" s="72"/>
      <c r="I392" s="72"/>
      <c r="J392" s="1"/>
      <c r="K392" s="1"/>
      <c r="L392" s="1"/>
      <c r="M392" s="1"/>
      <c r="N392" s="1"/>
      <c r="O392" s="1"/>
      <c r="P392" s="1"/>
      <c r="Q392" s="1"/>
      <c r="R392" s="1"/>
      <c r="S392" s="1"/>
      <c r="T392" s="1"/>
    </row>
    <row r="393" spans="1:20" x14ac:dyDescent="0.25">
      <c r="A393" s="1"/>
      <c r="B393" s="63" t="s">
        <v>29</v>
      </c>
      <c r="C393" s="63"/>
      <c r="D393" s="72">
        <v>1.1628000000000001</v>
      </c>
      <c r="E393" s="72"/>
      <c r="F393" s="72"/>
      <c r="G393" s="72"/>
      <c r="H393" s="1"/>
      <c r="I393" s="1"/>
      <c r="J393" s="1"/>
      <c r="K393" s="1"/>
      <c r="L393" s="1"/>
      <c r="M393" s="1"/>
      <c r="N393" s="1"/>
      <c r="O393" s="1"/>
      <c r="P393" s="1"/>
      <c r="Q393" s="1"/>
      <c r="R393" s="1"/>
      <c r="S393" s="1"/>
      <c r="T393" s="1"/>
    </row>
    <row r="394" spans="1:20" x14ac:dyDescent="0.25">
      <c r="A394" s="1"/>
      <c r="B394" s="63" t="s">
        <v>30</v>
      </c>
      <c r="C394" s="63"/>
      <c r="D394" s="1"/>
      <c r="E394" s="1"/>
      <c r="F394" s="1"/>
      <c r="G394" s="1">
        <v>31.4</v>
      </c>
      <c r="H394" s="1"/>
      <c r="I394" s="1"/>
      <c r="J394" s="1"/>
      <c r="K394" s="1"/>
      <c r="L394" s="1"/>
      <c r="M394" s="1"/>
      <c r="N394" s="1"/>
      <c r="O394" s="1"/>
      <c r="P394" s="1"/>
      <c r="Q394" s="1"/>
      <c r="R394" s="1"/>
      <c r="S394" s="1"/>
      <c r="T394" s="1"/>
    </row>
    <row r="395" spans="1:20" x14ac:dyDescent="0.25">
      <c r="A395" s="1"/>
      <c r="B395" s="63" t="s">
        <v>31</v>
      </c>
      <c r="C395" s="63"/>
      <c r="D395" s="63"/>
      <c r="E395" s="1"/>
      <c r="F395" s="1"/>
      <c r="G395" s="1">
        <v>2016</v>
      </c>
      <c r="H395" s="1"/>
      <c r="I395" s="1"/>
      <c r="J395" s="1"/>
      <c r="K395" s="1"/>
      <c r="L395" s="1"/>
      <c r="M395" s="1"/>
      <c r="N395" s="1"/>
      <c r="O395" s="1"/>
      <c r="P395" s="1"/>
      <c r="Q395" s="1"/>
      <c r="R395" s="1"/>
      <c r="S395" s="1"/>
      <c r="T395" s="1"/>
    </row>
    <row r="396" spans="1:20" x14ac:dyDescent="0.25">
      <c r="A396" s="1"/>
      <c r="B396" s="63" t="s">
        <v>32</v>
      </c>
      <c r="C396" s="63"/>
      <c r="D396" s="1"/>
      <c r="E396" s="1"/>
      <c r="F396" s="1"/>
      <c r="G396" s="1"/>
      <c r="H396" s="1"/>
      <c r="I396" s="1"/>
      <c r="J396" s="1"/>
      <c r="K396" s="1"/>
      <c r="L396" s="1"/>
      <c r="M396" s="1"/>
      <c r="N396" s="1"/>
      <c r="O396" s="1"/>
      <c r="P396" s="1"/>
      <c r="Q396" s="1"/>
      <c r="R396" s="1"/>
      <c r="S396" s="1"/>
      <c r="T396" s="1"/>
    </row>
    <row r="397" spans="1:20" x14ac:dyDescent="0.25">
      <c r="A397" s="1"/>
      <c r="B397" s="1"/>
      <c r="C397" s="1"/>
      <c r="D397" s="1"/>
      <c r="E397" s="1"/>
      <c r="F397" s="1"/>
      <c r="G397" s="1"/>
      <c r="H397" s="1"/>
      <c r="I397" s="1"/>
      <c r="J397" s="1"/>
      <c r="K397" s="1"/>
      <c r="L397" s="1"/>
      <c r="M397" s="1"/>
      <c r="N397" s="1"/>
      <c r="O397" s="1"/>
      <c r="P397" s="1"/>
      <c r="Q397" s="1"/>
      <c r="R397" s="1"/>
      <c r="S397" s="1"/>
      <c r="T397" s="1"/>
    </row>
    <row r="398" spans="1:20" x14ac:dyDescent="0.25">
      <c r="A398" s="1"/>
      <c r="B398" s="1"/>
      <c r="C398" s="1"/>
      <c r="D398" s="1"/>
      <c r="E398" s="1"/>
      <c r="F398" s="1"/>
      <c r="G398" s="1"/>
      <c r="H398" s="1"/>
      <c r="I398" s="1"/>
      <c r="J398" s="1"/>
      <c r="K398" s="1"/>
      <c r="L398" s="1"/>
      <c r="M398" s="1"/>
      <c r="N398" s="1"/>
      <c r="O398" s="1"/>
      <c r="P398" s="1"/>
      <c r="Q398" s="1"/>
      <c r="R398" s="1"/>
      <c r="S398" s="1"/>
      <c r="T398" s="1"/>
    </row>
    <row r="399" spans="1:20" x14ac:dyDescent="0.25">
      <c r="A399" s="1"/>
      <c r="B399" s="1"/>
      <c r="C399" s="1"/>
      <c r="D399" s="1"/>
      <c r="E399" s="1"/>
      <c r="F399" s="1"/>
      <c r="G399" s="1"/>
      <c r="H399" s="1"/>
      <c r="I399" s="1"/>
      <c r="J399" s="1"/>
      <c r="K399" s="1"/>
      <c r="L399" s="66" t="s">
        <v>5</v>
      </c>
      <c r="M399" s="66"/>
      <c r="N399" s="66"/>
      <c r="O399" s="3" t="s">
        <v>6</v>
      </c>
      <c r="P399" s="67" t="s">
        <v>7</v>
      </c>
      <c r="Q399" s="67"/>
      <c r="R399" s="3" t="s">
        <v>8</v>
      </c>
      <c r="S399" s="57" t="s">
        <v>583</v>
      </c>
      <c r="T399" s="57" t="s">
        <v>7</v>
      </c>
    </row>
    <row r="400" spans="1:20" x14ac:dyDescent="0.25">
      <c r="A400" s="1"/>
      <c r="B400" s="5" t="s">
        <v>9</v>
      </c>
      <c r="C400" s="64" t="s">
        <v>100</v>
      </c>
      <c r="D400" s="64"/>
      <c r="E400" s="64"/>
      <c r="F400" s="64"/>
      <c r="G400" s="64"/>
      <c r="H400" s="1"/>
      <c r="I400" s="1"/>
      <c r="J400" s="1"/>
      <c r="K400" s="1"/>
      <c r="L400" s="4" t="s">
        <v>36</v>
      </c>
      <c r="M400" s="64" t="s">
        <v>37</v>
      </c>
      <c r="N400" s="64"/>
      <c r="O400" s="6">
        <v>4</v>
      </c>
      <c r="P400" s="65">
        <v>40</v>
      </c>
      <c r="Q400" s="65"/>
      <c r="R400" s="6">
        <v>6</v>
      </c>
      <c r="S400" s="61">
        <v>473.4</v>
      </c>
      <c r="T400" s="58">
        <v>0.64</v>
      </c>
    </row>
    <row r="401" spans="1:20" x14ac:dyDescent="0.25">
      <c r="A401" s="1"/>
      <c r="B401" s="63" t="s">
        <v>13</v>
      </c>
      <c r="C401" s="64" t="s">
        <v>104</v>
      </c>
      <c r="D401" s="64"/>
      <c r="E401" s="64"/>
      <c r="F401" s="64"/>
      <c r="G401" s="1"/>
      <c r="H401" s="1"/>
      <c r="I401" s="1"/>
      <c r="J401" s="1"/>
      <c r="K401" s="1"/>
      <c r="L401" s="4" t="s">
        <v>11</v>
      </c>
      <c r="M401" s="64" t="s">
        <v>12</v>
      </c>
      <c r="N401" s="64"/>
      <c r="O401" s="6">
        <v>1</v>
      </c>
      <c r="P401" s="65">
        <v>10</v>
      </c>
      <c r="Q401" s="65"/>
      <c r="R401" s="6">
        <v>2</v>
      </c>
      <c r="S401" s="59">
        <v>132.6</v>
      </c>
      <c r="T401" s="58">
        <v>0.18</v>
      </c>
    </row>
    <row r="402" spans="1:20" x14ac:dyDescent="0.25">
      <c r="A402" s="1"/>
      <c r="B402" s="63"/>
      <c r="C402" s="64"/>
      <c r="D402" s="64"/>
      <c r="E402" s="64"/>
      <c r="F402" s="64"/>
      <c r="G402" s="1"/>
      <c r="H402" s="1"/>
      <c r="I402" s="1"/>
      <c r="J402" s="1"/>
      <c r="K402" s="1"/>
      <c r="L402" s="64" t="s">
        <v>39</v>
      </c>
      <c r="M402" s="64" t="s">
        <v>40</v>
      </c>
      <c r="N402" s="64"/>
      <c r="O402" s="71">
        <v>2</v>
      </c>
      <c r="P402" s="65">
        <v>20</v>
      </c>
      <c r="Q402" s="65"/>
      <c r="R402" s="71">
        <v>72</v>
      </c>
      <c r="S402" s="59">
        <v>72229.2</v>
      </c>
      <c r="T402" s="58">
        <v>97.16</v>
      </c>
    </row>
    <row r="403" spans="1:20" x14ac:dyDescent="0.25">
      <c r="A403" s="1"/>
      <c r="B403" s="63" t="s">
        <v>19</v>
      </c>
      <c r="C403" s="64" t="s">
        <v>38</v>
      </c>
      <c r="D403" s="64"/>
      <c r="E403" s="64"/>
      <c r="F403" s="64"/>
      <c r="G403" s="1"/>
      <c r="H403" s="1"/>
      <c r="I403" s="1"/>
      <c r="J403" s="1"/>
      <c r="K403" s="1"/>
      <c r="L403" s="64"/>
      <c r="M403" s="64"/>
      <c r="N403" s="64"/>
      <c r="O403" s="71"/>
      <c r="P403" s="65"/>
      <c r="Q403" s="65"/>
      <c r="R403" s="71"/>
      <c r="S403" s="59"/>
      <c r="T403" s="58"/>
    </row>
    <row r="404" spans="1:20" x14ac:dyDescent="0.25">
      <c r="A404" s="1"/>
      <c r="B404" s="63"/>
      <c r="C404" s="64"/>
      <c r="D404" s="64"/>
      <c r="E404" s="64"/>
      <c r="F404" s="64"/>
      <c r="G404" s="1"/>
      <c r="H404" s="1"/>
      <c r="I404" s="1"/>
      <c r="J404" s="1"/>
      <c r="K404" s="1"/>
      <c r="L404" s="4" t="s">
        <v>15</v>
      </c>
      <c r="M404" s="64" t="s">
        <v>16</v>
      </c>
      <c r="N404" s="64"/>
      <c r="O404" s="6">
        <v>1</v>
      </c>
      <c r="P404" s="65">
        <v>10</v>
      </c>
      <c r="Q404" s="65"/>
      <c r="R404" s="6">
        <v>7</v>
      </c>
      <c r="S404" s="59">
        <v>977.4</v>
      </c>
      <c r="T404" s="58">
        <v>1.31</v>
      </c>
    </row>
    <row r="405" spans="1:20" x14ac:dyDescent="0.25">
      <c r="A405" s="1"/>
      <c r="B405" s="5" t="s">
        <v>23</v>
      </c>
      <c r="C405" s="64" t="s">
        <v>105</v>
      </c>
      <c r="D405" s="64"/>
      <c r="E405" s="64"/>
      <c r="F405" s="64"/>
      <c r="G405" s="1"/>
      <c r="H405" s="1"/>
      <c r="I405" s="1"/>
      <c r="J405" s="1"/>
      <c r="K405" s="1"/>
      <c r="L405" s="4" t="s">
        <v>42</v>
      </c>
      <c r="M405" s="64" t="s">
        <v>43</v>
      </c>
      <c r="N405" s="64"/>
      <c r="O405" s="6">
        <v>1</v>
      </c>
      <c r="P405" s="65">
        <v>10</v>
      </c>
      <c r="Q405" s="65"/>
      <c r="R405" s="6">
        <v>3</v>
      </c>
      <c r="S405" s="59">
        <v>466.2</v>
      </c>
      <c r="T405" s="58">
        <v>0.63</v>
      </c>
    </row>
    <row r="406" spans="1:20" x14ac:dyDescent="0.25">
      <c r="A406" s="1"/>
      <c r="B406" s="5" t="s">
        <v>25</v>
      </c>
      <c r="C406" s="73">
        <v>379</v>
      </c>
      <c r="D406" s="73"/>
      <c r="E406" s="73"/>
      <c r="F406" s="1"/>
      <c r="G406" s="1"/>
      <c r="H406" s="1"/>
      <c r="I406" s="1"/>
      <c r="J406" s="1"/>
      <c r="K406" s="1"/>
      <c r="L406" s="4" t="s">
        <v>44</v>
      </c>
      <c r="M406" s="64" t="s">
        <v>45</v>
      </c>
      <c r="N406" s="64"/>
      <c r="O406" s="6">
        <v>1</v>
      </c>
      <c r="P406" s="65">
        <v>10</v>
      </c>
      <c r="Q406" s="65"/>
      <c r="R406" s="6">
        <v>1</v>
      </c>
      <c r="S406" s="59">
        <v>61.2</v>
      </c>
      <c r="T406" s="58">
        <v>0.08</v>
      </c>
    </row>
    <row r="407" spans="1:20" x14ac:dyDescent="0.25">
      <c r="A407" s="1"/>
      <c r="B407" s="63" t="s">
        <v>26</v>
      </c>
      <c r="C407" s="63"/>
      <c r="D407" s="63"/>
      <c r="E407" s="63"/>
      <c r="F407" s="72">
        <v>162.9579</v>
      </c>
      <c r="G407" s="72"/>
      <c r="H407" s="72"/>
      <c r="I407" s="72"/>
      <c r="J407" s="72"/>
      <c r="K407" s="1"/>
      <c r="L407" s="1"/>
      <c r="M407" s="1"/>
      <c r="N407" s="1"/>
      <c r="O407" s="1"/>
      <c r="P407" s="1"/>
      <c r="Q407" s="1"/>
      <c r="R407" s="1"/>
      <c r="S407" s="1"/>
      <c r="T407" s="1"/>
    </row>
    <row r="408" spans="1:20" x14ac:dyDescent="0.25">
      <c r="A408" s="1"/>
      <c r="B408" s="63" t="s">
        <v>27</v>
      </c>
      <c r="C408" s="63"/>
      <c r="D408" s="72">
        <v>190.58840000000001</v>
      </c>
      <c r="E408" s="72"/>
      <c r="F408" s="72"/>
      <c r="G408" s="72"/>
      <c r="H408" s="72"/>
      <c r="I408" s="1"/>
      <c r="J408" s="1"/>
      <c r="K408" s="1"/>
      <c r="L408" s="1"/>
      <c r="M408" s="1"/>
      <c r="N408" s="1"/>
      <c r="O408" s="1"/>
      <c r="P408" s="1"/>
      <c r="Q408" s="1"/>
      <c r="R408" s="1"/>
      <c r="S408" s="1"/>
      <c r="T408" s="1"/>
    </row>
    <row r="409" spans="1:20" x14ac:dyDescent="0.25">
      <c r="A409" s="1"/>
      <c r="B409" s="63" t="s">
        <v>28</v>
      </c>
      <c r="C409" s="63"/>
      <c r="D409" s="63"/>
      <c r="E409" s="63"/>
      <c r="F409" s="72">
        <v>0.87450000000000006</v>
      </c>
      <c r="G409" s="72"/>
      <c r="H409" s="72"/>
      <c r="I409" s="72"/>
      <c r="J409" s="1"/>
      <c r="K409" s="1"/>
      <c r="L409" s="1"/>
      <c r="M409" s="1"/>
      <c r="N409" s="1"/>
      <c r="O409" s="1"/>
      <c r="P409" s="1"/>
      <c r="Q409" s="1"/>
      <c r="R409" s="1"/>
      <c r="S409" s="1"/>
      <c r="T409" s="1"/>
    </row>
    <row r="410" spans="1:20" x14ac:dyDescent="0.25">
      <c r="A410" s="1"/>
      <c r="B410" s="63" t="s">
        <v>29</v>
      </c>
      <c r="C410" s="63"/>
      <c r="D410" s="72">
        <v>0.19</v>
      </c>
      <c r="E410" s="72"/>
      <c r="F410" s="72"/>
      <c r="G410" s="72"/>
      <c r="H410" s="1"/>
      <c r="I410" s="1"/>
      <c r="J410" s="1"/>
      <c r="K410" s="1"/>
      <c r="L410" s="1"/>
      <c r="M410" s="1"/>
      <c r="N410" s="1"/>
      <c r="O410" s="1"/>
      <c r="P410" s="1"/>
      <c r="Q410" s="1"/>
      <c r="R410" s="1"/>
      <c r="S410" s="1"/>
      <c r="T410" s="1"/>
    </row>
    <row r="411" spans="1:20" x14ac:dyDescent="0.25">
      <c r="A411" s="1"/>
      <c r="B411" s="63" t="s">
        <v>30</v>
      </c>
      <c r="C411" s="63"/>
      <c r="D411" s="1"/>
      <c r="E411" s="1"/>
      <c r="F411" s="1"/>
      <c r="G411" s="1">
        <v>23.9</v>
      </c>
      <c r="H411" s="1"/>
      <c r="I411" s="1"/>
      <c r="J411" s="1"/>
      <c r="K411" s="1"/>
      <c r="L411" s="1"/>
      <c r="M411" s="1"/>
      <c r="N411" s="1"/>
      <c r="O411" s="1"/>
      <c r="P411" s="1"/>
      <c r="Q411" s="1"/>
      <c r="R411" s="1"/>
      <c r="S411" s="1"/>
      <c r="T411" s="1"/>
    </row>
    <row r="412" spans="1:20" x14ac:dyDescent="0.25">
      <c r="A412" s="1"/>
      <c r="B412" s="63" t="s">
        <v>31</v>
      </c>
      <c r="C412" s="63"/>
      <c r="D412" s="63"/>
      <c r="E412" s="1"/>
      <c r="F412" s="1"/>
      <c r="G412" s="1">
        <v>2016</v>
      </c>
      <c r="H412" s="1"/>
      <c r="I412" s="1"/>
      <c r="J412" s="1"/>
      <c r="K412" s="1"/>
      <c r="L412" s="1"/>
      <c r="M412" s="1"/>
      <c r="N412" s="1"/>
      <c r="O412" s="1"/>
      <c r="P412" s="1"/>
      <c r="Q412" s="1"/>
      <c r="R412" s="1"/>
      <c r="S412" s="1"/>
      <c r="T412" s="1"/>
    </row>
    <row r="413" spans="1:20" x14ac:dyDescent="0.25">
      <c r="A413" s="1"/>
      <c r="B413" s="63" t="s">
        <v>32</v>
      </c>
      <c r="C413" s="63"/>
      <c r="D413" s="1"/>
      <c r="E413" s="1"/>
      <c r="F413" s="1"/>
      <c r="G413" s="1"/>
      <c r="H413" s="1"/>
      <c r="I413" s="1"/>
      <c r="J413" s="1"/>
      <c r="K413" s="1"/>
      <c r="L413" s="1"/>
      <c r="M413" s="1"/>
      <c r="N413" s="1"/>
      <c r="O413" s="1"/>
      <c r="P413" s="1"/>
      <c r="Q413" s="1"/>
      <c r="R413" s="1"/>
      <c r="S413" s="1"/>
      <c r="T413" s="1"/>
    </row>
    <row r="414" spans="1:20" x14ac:dyDescent="0.25">
      <c r="A414" s="1"/>
      <c r="B414" s="1"/>
      <c r="C414" s="1"/>
      <c r="D414" s="1"/>
      <c r="E414" s="1"/>
      <c r="F414" s="1"/>
      <c r="G414" s="1"/>
      <c r="H414" s="1"/>
      <c r="I414" s="1"/>
      <c r="J414" s="1"/>
      <c r="K414" s="1"/>
      <c r="L414" s="1"/>
      <c r="M414" s="1"/>
      <c r="N414" s="1"/>
      <c r="O414" s="1"/>
      <c r="P414" s="1"/>
      <c r="Q414" s="1"/>
      <c r="R414" s="1"/>
      <c r="S414" s="1"/>
      <c r="T414" s="1"/>
    </row>
    <row r="415" spans="1:20" x14ac:dyDescent="0.25">
      <c r="A415" s="1"/>
      <c r="B415" s="1"/>
      <c r="C415" s="1"/>
      <c r="D415" s="1"/>
      <c r="E415" s="1"/>
      <c r="F415" s="1"/>
      <c r="G415" s="1"/>
      <c r="H415" s="1"/>
      <c r="I415" s="1"/>
      <c r="J415" s="1"/>
      <c r="K415" s="1"/>
      <c r="L415" s="1"/>
      <c r="M415" s="1"/>
      <c r="N415" s="1"/>
      <c r="O415" s="1"/>
      <c r="P415" s="1"/>
      <c r="Q415" s="1"/>
      <c r="R415" s="1"/>
      <c r="S415" s="1"/>
      <c r="T415" s="1"/>
    </row>
    <row r="416" spans="1:20" x14ac:dyDescent="0.25">
      <c r="A416" s="1"/>
      <c r="B416" s="1"/>
      <c r="C416" s="1"/>
      <c r="D416" s="1"/>
      <c r="E416" s="1"/>
      <c r="F416" s="1"/>
      <c r="G416" s="1"/>
      <c r="H416" s="1"/>
      <c r="I416" s="1"/>
      <c r="J416" s="1"/>
      <c r="K416" s="1"/>
      <c r="L416" s="66" t="s">
        <v>5</v>
      </c>
      <c r="M416" s="66"/>
      <c r="N416" s="66"/>
      <c r="O416" s="3" t="s">
        <v>6</v>
      </c>
      <c r="P416" s="67" t="s">
        <v>7</v>
      </c>
      <c r="Q416" s="67"/>
      <c r="R416" s="3" t="s">
        <v>8</v>
      </c>
      <c r="S416" s="57" t="s">
        <v>583</v>
      </c>
      <c r="T416" s="57" t="s">
        <v>7</v>
      </c>
    </row>
    <row r="417" spans="1:20" x14ac:dyDescent="0.25">
      <c r="A417" s="1"/>
      <c r="B417" s="5" t="s">
        <v>9</v>
      </c>
      <c r="C417" s="64" t="s">
        <v>100</v>
      </c>
      <c r="D417" s="64"/>
      <c r="E417" s="64"/>
      <c r="F417" s="64"/>
      <c r="G417" s="64"/>
      <c r="H417" s="1"/>
      <c r="I417" s="1"/>
      <c r="J417" s="1"/>
      <c r="K417" s="1"/>
      <c r="L417" s="4" t="s">
        <v>36</v>
      </c>
      <c r="M417" s="64" t="s">
        <v>37</v>
      </c>
      <c r="N417" s="64"/>
      <c r="O417" s="6">
        <v>3</v>
      </c>
      <c r="P417" s="65">
        <v>25</v>
      </c>
      <c r="Q417" s="65"/>
      <c r="R417" s="6">
        <v>10</v>
      </c>
      <c r="S417" s="61">
        <v>709.2</v>
      </c>
      <c r="T417" s="58">
        <v>0.19</v>
      </c>
    </row>
    <row r="418" spans="1:20" x14ac:dyDescent="0.25">
      <c r="A418" s="1"/>
      <c r="B418" s="63" t="s">
        <v>13</v>
      </c>
      <c r="C418" s="64" t="s">
        <v>106</v>
      </c>
      <c r="D418" s="64"/>
      <c r="E418" s="64"/>
      <c r="F418" s="64"/>
      <c r="G418" s="1"/>
      <c r="H418" s="1"/>
      <c r="I418" s="1"/>
      <c r="J418" s="1"/>
      <c r="K418" s="1"/>
      <c r="L418" s="4" t="s">
        <v>11</v>
      </c>
      <c r="M418" s="64" t="s">
        <v>12</v>
      </c>
      <c r="N418" s="64"/>
      <c r="O418" s="6">
        <v>3</v>
      </c>
      <c r="P418" s="65">
        <v>25</v>
      </c>
      <c r="Q418" s="65"/>
      <c r="R418" s="6">
        <v>1377</v>
      </c>
      <c r="S418" s="59">
        <v>266983.2</v>
      </c>
      <c r="T418" s="58">
        <v>71.81</v>
      </c>
    </row>
    <row r="419" spans="1:20" x14ac:dyDescent="0.25">
      <c r="A419" s="1"/>
      <c r="B419" s="63"/>
      <c r="C419" s="64"/>
      <c r="D419" s="64"/>
      <c r="E419" s="64"/>
      <c r="F419" s="64"/>
      <c r="G419" s="1"/>
      <c r="H419" s="1"/>
      <c r="I419" s="1"/>
      <c r="J419" s="1"/>
      <c r="K419" s="1"/>
      <c r="L419" s="64" t="s">
        <v>42</v>
      </c>
      <c r="M419" s="64" t="s">
        <v>43</v>
      </c>
      <c r="N419" s="64"/>
      <c r="O419" s="71">
        <v>6</v>
      </c>
      <c r="P419" s="65">
        <v>50</v>
      </c>
      <c r="Q419" s="65"/>
      <c r="R419" s="71">
        <v>712</v>
      </c>
      <c r="S419" s="59">
        <v>104110.8</v>
      </c>
      <c r="T419" s="58">
        <v>28</v>
      </c>
    </row>
    <row r="420" spans="1:20" x14ac:dyDescent="0.25">
      <c r="A420" s="1"/>
      <c r="B420" s="63" t="s">
        <v>19</v>
      </c>
      <c r="C420" s="64" t="s">
        <v>47</v>
      </c>
      <c r="D420" s="64"/>
      <c r="E420" s="64"/>
      <c r="F420" s="64"/>
      <c r="G420" s="1"/>
      <c r="H420" s="1"/>
      <c r="I420" s="1"/>
      <c r="J420" s="1"/>
      <c r="K420" s="1"/>
      <c r="L420" s="64"/>
      <c r="M420" s="64"/>
      <c r="N420" s="64"/>
      <c r="O420" s="71"/>
      <c r="P420" s="65"/>
      <c r="Q420" s="65"/>
      <c r="R420" s="71"/>
      <c r="S420" s="59"/>
      <c r="T420" s="58"/>
    </row>
    <row r="421" spans="1:20" x14ac:dyDescent="0.25">
      <c r="A421" s="1"/>
      <c r="B421" s="63"/>
      <c r="C421" s="64"/>
      <c r="D421" s="64"/>
      <c r="E421" s="64"/>
      <c r="F421" s="64"/>
      <c r="G421" s="1"/>
      <c r="H421" s="1"/>
      <c r="I421" s="1"/>
      <c r="J421" s="1"/>
      <c r="K421" s="1"/>
      <c r="L421" s="1"/>
      <c r="M421" s="1"/>
      <c r="N421" s="1"/>
      <c r="O421" s="1"/>
      <c r="P421" s="1"/>
      <c r="Q421" s="1"/>
      <c r="R421" s="1"/>
      <c r="S421" s="1"/>
      <c r="T421" s="1"/>
    </row>
    <row r="422" spans="1:20" x14ac:dyDescent="0.25">
      <c r="A422" s="1"/>
      <c r="B422" s="5" t="s">
        <v>23</v>
      </c>
      <c r="C422" s="64" t="s">
        <v>107</v>
      </c>
      <c r="D422" s="64"/>
      <c r="E422" s="64"/>
      <c r="F422" s="64"/>
      <c r="G422" s="1"/>
      <c r="H422" s="1"/>
      <c r="I422" s="1"/>
      <c r="J422" s="1"/>
      <c r="K422" s="1"/>
      <c r="L422" s="1"/>
      <c r="M422" s="1"/>
      <c r="N422" s="1"/>
      <c r="O422" s="1"/>
      <c r="P422" s="1"/>
      <c r="Q422" s="1"/>
      <c r="R422" s="1"/>
      <c r="S422" s="1"/>
      <c r="T422" s="1"/>
    </row>
    <row r="423" spans="1:20" x14ac:dyDescent="0.25">
      <c r="A423" s="1"/>
      <c r="B423" s="5" t="s">
        <v>25</v>
      </c>
      <c r="C423" s="73">
        <v>673</v>
      </c>
      <c r="D423" s="73"/>
      <c r="E423" s="73"/>
      <c r="F423" s="1"/>
      <c r="G423" s="1"/>
      <c r="H423" s="1"/>
      <c r="I423" s="1"/>
      <c r="J423" s="1"/>
      <c r="K423" s="1"/>
      <c r="L423" s="1"/>
      <c r="M423" s="1"/>
      <c r="N423" s="1"/>
      <c r="O423" s="1"/>
      <c r="P423" s="1"/>
      <c r="Q423" s="1"/>
      <c r="R423" s="1"/>
      <c r="S423" s="1"/>
      <c r="T423" s="1"/>
    </row>
    <row r="424" spans="1:20" x14ac:dyDescent="0.25">
      <c r="A424" s="1"/>
      <c r="B424" s="63" t="s">
        <v>26</v>
      </c>
      <c r="C424" s="63"/>
      <c r="D424" s="63"/>
      <c r="E424" s="63"/>
      <c r="F424" s="72">
        <v>451.26130000000001</v>
      </c>
      <c r="G424" s="72"/>
      <c r="H424" s="72"/>
      <c r="I424" s="72"/>
      <c r="J424" s="72"/>
      <c r="K424" s="1"/>
      <c r="L424" s="1"/>
      <c r="M424" s="1"/>
      <c r="N424" s="1"/>
      <c r="O424" s="1"/>
      <c r="P424" s="1"/>
      <c r="Q424" s="1"/>
      <c r="R424" s="1"/>
      <c r="S424" s="1"/>
      <c r="T424" s="1"/>
    </row>
    <row r="425" spans="1:20" x14ac:dyDescent="0.25">
      <c r="A425" s="1"/>
      <c r="B425" s="63" t="s">
        <v>27</v>
      </c>
      <c r="C425" s="63"/>
      <c r="D425" s="72">
        <v>396.81229999999999</v>
      </c>
      <c r="E425" s="72"/>
      <c r="F425" s="72"/>
      <c r="G425" s="72"/>
      <c r="H425" s="72"/>
      <c r="I425" s="1"/>
      <c r="J425" s="1"/>
      <c r="K425" s="1"/>
      <c r="L425" s="1"/>
      <c r="M425" s="1"/>
      <c r="N425" s="1"/>
      <c r="O425" s="1"/>
      <c r="P425" s="1"/>
      <c r="Q425" s="1"/>
      <c r="R425" s="1"/>
      <c r="S425" s="1"/>
      <c r="T425" s="1"/>
    </row>
    <row r="426" spans="1:20" x14ac:dyDescent="0.25">
      <c r="A426" s="1"/>
      <c r="B426" s="63" t="s">
        <v>28</v>
      </c>
      <c r="C426" s="63"/>
      <c r="D426" s="63"/>
      <c r="E426" s="63"/>
      <c r="F426" s="72">
        <v>3.3043</v>
      </c>
      <c r="G426" s="72"/>
      <c r="H426" s="72"/>
      <c r="I426" s="72"/>
      <c r="J426" s="1"/>
      <c r="K426" s="1"/>
      <c r="L426" s="1"/>
      <c r="M426" s="1"/>
      <c r="N426" s="1"/>
      <c r="O426" s="1"/>
      <c r="P426" s="1"/>
      <c r="Q426" s="1"/>
      <c r="R426" s="1"/>
      <c r="S426" s="1"/>
      <c r="T426" s="1"/>
    </row>
    <row r="427" spans="1:20" x14ac:dyDescent="0.25">
      <c r="A427" s="1"/>
      <c r="B427" s="63" t="s">
        <v>29</v>
      </c>
      <c r="C427" s="63"/>
      <c r="D427" s="72">
        <v>2.0466000000000002</v>
      </c>
      <c r="E427" s="72"/>
      <c r="F427" s="72"/>
      <c r="G427" s="72"/>
      <c r="H427" s="1"/>
      <c r="I427" s="1"/>
      <c r="J427" s="1"/>
      <c r="K427" s="1"/>
      <c r="L427" s="1"/>
      <c r="M427" s="1"/>
      <c r="N427" s="1"/>
      <c r="O427" s="1"/>
      <c r="P427" s="1"/>
      <c r="Q427" s="1"/>
      <c r="R427" s="1"/>
      <c r="S427" s="1"/>
      <c r="T427" s="1"/>
    </row>
    <row r="428" spans="1:20" x14ac:dyDescent="0.25">
      <c r="A428" s="1"/>
      <c r="B428" s="63" t="s">
        <v>30</v>
      </c>
      <c r="C428" s="63"/>
      <c r="D428" s="1"/>
      <c r="E428" s="1"/>
      <c r="F428" s="1"/>
      <c r="G428" s="1">
        <v>46.4</v>
      </c>
      <c r="H428" s="1"/>
      <c r="I428" s="1"/>
      <c r="J428" s="1"/>
      <c r="K428" s="1"/>
      <c r="L428" s="1"/>
      <c r="M428" s="1"/>
      <c r="N428" s="1"/>
      <c r="O428" s="1"/>
      <c r="P428" s="1"/>
      <c r="Q428" s="1"/>
      <c r="R428" s="1"/>
      <c r="S428" s="1"/>
      <c r="T428" s="1"/>
    </row>
    <row r="429" spans="1:20" x14ac:dyDescent="0.25">
      <c r="A429" s="1"/>
      <c r="B429" s="63" t="s">
        <v>31</v>
      </c>
      <c r="C429" s="63"/>
      <c r="D429" s="63"/>
      <c r="E429" s="1"/>
      <c r="F429" s="1"/>
      <c r="G429" s="1">
        <v>2022</v>
      </c>
      <c r="H429" s="1"/>
      <c r="I429" s="1"/>
      <c r="J429" s="1"/>
      <c r="K429" s="1"/>
      <c r="L429" s="1"/>
      <c r="M429" s="1"/>
      <c r="N429" s="1"/>
      <c r="O429" s="1"/>
      <c r="P429" s="1"/>
      <c r="Q429" s="1"/>
      <c r="R429" s="1"/>
      <c r="S429" s="1"/>
      <c r="T429" s="1"/>
    </row>
    <row r="430" spans="1:20" x14ac:dyDescent="0.25">
      <c r="A430" s="1"/>
      <c r="B430" s="63" t="s">
        <v>32</v>
      </c>
      <c r="C430" s="63"/>
      <c r="D430" s="1"/>
      <c r="E430" s="1"/>
      <c r="F430" s="1"/>
      <c r="G430" s="1"/>
      <c r="H430" s="1"/>
      <c r="I430" s="1"/>
      <c r="J430" s="1"/>
      <c r="K430" s="1"/>
      <c r="L430" s="1"/>
      <c r="M430" s="1"/>
      <c r="N430" s="1"/>
      <c r="O430" s="1"/>
      <c r="P430" s="1"/>
      <c r="Q430" s="1"/>
      <c r="R430" s="1"/>
      <c r="S430" s="1"/>
      <c r="T430" s="1"/>
    </row>
    <row r="431" spans="1:20" x14ac:dyDescent="0.25">
      <c r="A431" s="1"/>
      <c r="B431" s="1"/>
      <c r="C431" s="1"/>
      <c r="D431" s="1"/>
      <c r="E431" s="1"/>
      <c r="F431" s="1"/>
      <c r="G431" s="1"/>
      <c r="H431" s="1"/>
      <c r="I431" s="1"/>
      <c r="J431" s="1"/>
      <c r="K431" s="1"/>
      <c r="L431" s="1"/>
      <c r="M431" s="1"/>
      <c r="N431" s="1"/>
      <c r="O431" s="1"/>
      <c r="P431" s="1"/>
      <c r="Q431" s="1"/>
      <c r="R431" s="1"/>
      <c r="S431" s="1"/>
      <c r="T431" s="1"/>
    </row>
    <row r="432" spans="1:20" x14ac:dyDescent="0.25">
      <c r="A432" s="1"/>
      <c r="B432" s="1"/>
      <c r="C432" s="1"/>
      <c r="D432" s="1"/>
      <c r="E432" s="1"/>
      <c r="F432" s="1"/>
      <c r="G432" s="1"/>
      <c r="H432" s="1"/>
      <c r="I432" s="1"/>
      <c r="J432" s="1"/>
      <c r="K432" s="1"/>
      <c r="L432" s="1"/>
      <c r="M432" s="1"/>
      <c r="N432" s="1"/>
      <c r="O432" s="1"/>
      <c r="P432" s="1"/>
      <c r="Q432" s="1"/>
      <c r="R432" s="1"/>
      <c r="S432" s="1"/>
      <c r="T432" s="1"/>
    </row>
    <row r="433" spans="1:20" x14ac:dyDescent="0.25">
      <c r="A433" s="1"/>
      <c r="B433" s="1"/>
      <c r="C433" s="1"/>
      <c r="D433" s="1"/>
      <c r="E433" s="1"/>
      <c r="F433" s="1"/>
      <c r="G433" s="1"/>
      <c r="H433" s="1"/>
      <c r="I433" s="1"/>
      <c r="J433" s="1"/>
      <c r="K433" s="1"/>
      <c r="L433" s="1"/>
      <c r="M433" s="1"/>
      <c r="N433" s="1"/>
      <c r="O433" s="1"/>
      <c r="P433" s="1"/>
      <c r="Q433" s="1"/>
      <c r="R433" s="1"/>
      <c r="S433" s="1"/>
      <c r="T433" s="1"/>
    </row>
    <row r="434" spans="1:20" x14ac:dyDescent="0.25">
      <c r="A434" s="1"/>
      <c r="B434" s="1"/>
      <c r="C434" s="1"/>
      <c r="D434" s="1"/>
      <c r="E434" s="1"/>
      <c r="F434" s="1"/>
      <c r="G434" s="1"/>
      <c r="H434" s="1"/>
      <c r="I434" s="1"/>
      <c r="J434" s="1"/>
      <c r="K434" s="1"/>
      <c r="L434" s="66" t="s">
        <v>5</v>
      </c>
      <c r="M434" s="66"/>
      <c r="N434" s="66"/>
      <c r="O434" s="3" t="s">
        <v>6</v>
      </c>
      <c r="P434" s="67" t="s">
        <v>7</v>
      </c>
      <c r="Q434" s="67"/>
      <c r="R434" s="3" t="s">
        <v>8</v>
      </c>
      <c r="S434" s="57" t="s">
        <v>583</v>
      </c>
      <c r="T434" s="57" t="s">
        <v>7</v>
      </c>
    </row>
    <row r="435" spans="1:20" x14ac:dyDescent="0.25">
      <c r="A435" s="1"/>
      <c r="B435" s="5" t="s">
        <v>9</v>
      </c>
      <c r="C435" s="64" t="s">
        <v>110</v>
      </c>
      <c r="D435" s="64"/>
      <c r="E435" s="64"/>
      <c r="F435" s="64"/>
      <c r="G435" s="64"/>
      <c r="H435" s="1"/>
      <c r="I435" s="1"/>
      <c r="J435" s="1"/>
      <c r="K435" s="1"/>
      <c r="L435" s="4" t="s">
        <v>11</v>
      </c>
      <c r="M435" s="64" t="s">
        <v>12</v>
      </c>
      <c r="N435" s="64"/>
      <c r="O435" s="6">
        <v>1</v>
      </c>
      <c r="P435" s="65">
        <v>11.11</v>
      </c>
      <c r="Q435" s="65"/>
      <c r="R435" s="6">
        <v>2</v>
      </c>
      <c r="S435" s="61">
        <v>154.19999999999999</v>
      </c>
      <c r="T435" s="58">
        <v>0.62</v>
      </c>
    </row>
    <row r="436" spans="1:20" x14ac:dyDescent="0.25">
      <c r="A436" s="1"/>
      <c r="B436" s="63" t="s">
        <v>13</v>
      </c>
      <c r="C436" s="64" t="s">
        <v>111</v>
      </c>
      <c r="D436" s="64"/>
      <c r="E436" s="64"/>
      <c r="F436" s="64"/>
      <c r="G436" s="1"/>
      <c r="H436" s="1"/>
      <c r="I436" s="1"/>
      <c r="J436" s="1"/>
      <c r="K436" s="1"/>
      <c r="L436" s="4" t="s">
        <v>39</v>
      </c>
      <c r="M436" s="64" t="s">
        <v>40</v>
      </c>
      <c r="N436" s="64"/>
      <c r="O436" s="6">
        <v>5</v>
      </c>
      <c r="P436" s="65">
        <v>55.56</v>
      </c>
      <c r="Q436" s="65"/>
      <c r="R436" s="6">
        <v>51</v>
      </c>
      <c r="S436" s="59">
        <v>6140.4000000000005</v>
      </c>
      <c r="T436" s="58">
        <v>24.58</v>
      </c>
    </row>
    <row r="437" spans="1:20" x14ac:dyDescent="0.25">
      <c r="A437" s="1"/>
      <c r="B437" s="63"/>
      <c r="C437" s="64"/>
      <c r="D437" s="64"/>
      <c r="E437" s="64"/>
      <c r="F437" s="64"/>
      <c r="G437" s="1"/>
      <c r="H437" s="1"/>
      <c r="I437" s="1"/>
      <c r="J437" s="1"/>
      <c r="K437" s="1"/>
      <c r="L437" s="64" t="s">
        <v>15</v>
      </c>
      <c r="M437" s="64" t="s">
        <v>16</v>
      </c>
      <c r="N437" s="64"/>
      <c r="O437" s="71">
        <v>1</v>
      </c>
      <c r="P437" s="65">
        <v>11.11</v>
      </c>
      <c r="Q437" s="65"/>
      <c r="R437" s="71">
        <v>189</v>
      </c>
      <c r="S437" s="59">
        <v>18512.400000000001</v>
      </c>
      <c r="T437" s="58">
        <v>74.099999999999994</v>
      </c>
    </row>
    <row r="438" spans="1:20" x14ac:dyDescent="0.25">
      <c r="A438" s="1"/>
      <c r="B438" s="63" t="s">
        <v>19</v>
      </c>
      <c r="C438" s="64" t="s">
        <v>20</v>
      </c>
      <c r="D438" s="64"/>
      <c r="E438" s="64"/>
      <c r="F438" s="64"/>
      <c r="G438" s="1"/>
      <c r="H438" s="1"/>
      <c r="I438" s="1"/>
      <c r="J438" s="1"/>
      <c r="K438" s="1"/>
      <c r="L438" s="64"/>
      <c r="M438" s="64"/>
      <c r="N438" s="64"/>
      <c r="O438" s="71"/>
      <c r="P438" s="65"/>
      <c r="Q438" s="65"/>
      <c r="R438" s="71"/>
      <c r="S438" s="59"/>
      <c r="T438" s="58"/>
    </row>
    <row r="439" spans="1:20" x14ac:dyDescent="0.25">
      <c r="A439" s="1"/>
      <c r="B439" s="63"/>
      <c r="C439" s="64"/>
      <c r="D439" s="64"/>
      <c r="E439" s="64"/>
      <c r="F439" s="64"/>
      <c r="G439" s="1"/>
      <c r="H439" s="1"/>
      <c r="I439" s="1"/>
      <c r="J439" s="1"/>
      <c r="K439" s="1"/>
      <c r="L439" s="4" t="s">
        <v>42</v>
      </c>
      <c r="M439" s="64" t="s">
        <v>43</v>
      </c>
      <c r="N439" s="64"/>
      <c r="O439" s="6">
        <v>1</v>
      </c>
      <c r="P439" s="65">
        <v>11.11</v>
      </c>
      <c r="Q439" s="65"/>
      <c r="R439" s="6">
        <v>2</v>
      </c>
      <c r="S439" s="59">
        <v>85.199999999999989</v>
      </c>
      <c r="T439" s="58">
        <v>0.34</v>
      </c>
    </row>
    <row r="440" spans="1:20" x14ac:dyDescent="0.25">
      <c r="A440" s="1"/>
      <c r="B440" s="5" t="s">
        <v>23</v>
      </c>
      <c r="C440" s="64" t="s">
        <v>112</v>
      </c>
      <c r="D440" s="64"/>
      <c r="E440" s="64"/>
      <c r="F440" s="64"/>
      <c r="G440" s="1"/>
      <c r="H440" s="1"/>
      <c r="I440" s="1"/>
      <c r="J440" s="1"/>
      <c r="K440" s="1"/>
      <c r="L440" s="4" t="s">
        <v>21</v>
      </c>
      <c r="M440" s="64" t="s">
        <v>22</v>
      </c>
      <c r="N440" s="64"/>
      <c r="O440" s="6">
        <v>1</v>
      </c>
      <c r="P440" s="65">
        <v>11.11</v>
      </c>
      <c r="Q440" s="65"/>
      <c r="R440" s="6">
        <v>2</v>
      </c>
      <c r="S440" s="59">
        <v>89.4</v>
      </c>
      <c r="T440" s="58">
        <v>0.36</v>
      </c>
    </row>
    <row r="441" spans="1:20" x14ac:dyDescent="0.25">
      <c r="A441" s="1"/>
      <c r="B441" s="5" t="s">
        <v>25</v>
      </c>
      <c r="C441" s="73">
        <v>192</v>
      </c>
      <c r="D441" s="73"/>
      <c r="E441" s="73"/>
      <c r="F441" s="1"/>
      <c r="G441" s="1"/>
      <c r="H441" s="1"/>
      <c r="I441" s="1"/>
      <c r="J441" s="1"/>
      <c r="K441" s="1"/>
      <c r="L441" s="1"/>
      <c r="M441" s="1"/>
      <c r="N441" s="1"/>
      <c r="O441" s="1"/>
      <c r="P441" s="1"/>
      <c r="Q441" s="1"/>
      <c r="R441" s="1"/>
      <c r="S441" s="1"/>
      <c r="T441" s="1"/>
    </row>
    <row r="442" spans="1:20" x14ac:dyDescent="0.25">
      <c r="A442" s="1"/>
      <c r="B442" s="63" t="s">
        <v>26</v>
      </c>
      <c r="C442" s="63"/>
      <c r="D442" s="63"/>
      <c r="E442" s="63"/>
      <c r="F442" s="72">
        <v>101.9162</v>
      </c>
      <c r="G442" s="72"/>
      <c r="H442" s="72"/>
      <c r="I442" s="72"/>
      <c r="J442" s="72"/>
      <c r="K442" s="1"/>
      <c r="L442" s="1"/>
      <c r="M442" s="1"/>
      <c r="N442" s="1"/>
      <c r="O442" s="1"/>
      <c r="P442" s="1"/>
      <c r="Q442" s="1"/>
      <c r="R442" s="1"/>
      <c r="S442" s="1"/>
      <c r="T442" s="1"/>
    </row>
    <row r="443" spans="1:20" x14ac:dyDescent="0.25">
      <c r="A443" s="1"/>
      <c r="B443" s="63" t="s">
        <v>27</v>
      </c>
      <c r="C443" s="63"/>
      <c r="D443" s="72">
        <v>96.499899999999997</v>
      </c>
      <c r="E443" s="72"/>
      <c r="F443" s="72"/>
      <c r="G443" s="72"/>
      <c r="H443" s="72"/>
      <c r="I443" s="1"/>
      <c r="J443" s="1"/>
      <c r="K443" s="1"/>
      <c r="L443" s="1"/>
      <c r="M443" s="1"/>
      <c r="N443" s="1"/>
      <c r="O443" s="1"/>
      <c r="P443" s="1"/>
      <c r="Q443" s="1"/>
      <c r="R443" s="1"/>
      <c r="S443" s="1"/>
      <c r="T443" s="1"/>
    </row>
    <row r="444" spans="1:20" x14ac:dyDescent="0.25">
      <c r="A444" s="1"/>
      <c r="B444" s="63" t="s">
        <v>28</v>
      </c>
      <c r="C444" s="63"/>
      <c r="D444" s="63"/>
      <c r="E444" s="63"/>
      <c r="F444" s="72">
        <v>0.96750000000000003</v>
      </c>
      <c r="G444" s="72"/>
      <c r="H444" s="72"/>
      <c r="I444" s="72"/>
      <c r="J444" s="1"/>
      <c r="K444" s="1"/>
      <c r="L444" s="1"/>
      <c r="M444" s="1"/>
      <c r="N444" s="1"/>
      <c r="O444" s="1"/>
      <c r="P444" s="1"/>
      <c r="Q444" s="1"/>
      <c r="R444" s="1"/>
      <c r="S444" s="1"/>
      <c r="T444" s="1"/>
    </row>
    <row r="445" spans="1:20" x14ac:dyDescent="0.25">
      <c r="A445" s="1"/>
      <c r="B445" s="63" t="s">
        <v>29</v>
      </c>
      <c r="C445" s="63"/>
      <c r="D445" s="72">
        <v>0.98519999999999996</v>
      </c>
      <c r="E445" s="72"/>
      <c r="F445" s="72"/>
      <c r="G445" s="72"/>
      <c r="H445" s="1"/>
      <c r="I445" s="1"/>
      <c r="J445" s="1"/>
      <c r="K445" s="1"/>
      <c r="L445" s="1"/>
      <c r="M445" s="1"/>
      <c r="N445" s="1"/>
      <c r="O445" s="1"/>
      <c r="P445" s="1"/>
      <c r="Q445" s="1"/>
      <c r="R445" s="1"/>
      <c r="S445" s="1"/>
      <c r="T445" s="1"/>
    </row>
    <row r="446" spans="1:20" x14ac:dyDescent="0.25">
      <c r="A446" s="1"/>
      <c r="B446" s="63" t="s">
        <v>30</v>
      </c>
      <c r="C446" s="63"/>
      <c r="D446" s="1"/>
      <c r="E446" s="1"/>
      <c r="F446" s="1"/>
      <c r="G446" s="1">
        <v>20.9</v>
      </c>
      <c r="H446" s="1"/>
      <c r="I446" s="1"/>
      <c r="J446" s="1"/>
      <c r="K446" s="1"/>
      <c r="L446" s="1"/>
      <c r="M446" s="1"/>
      <c r="N446" s="1"/>
      <c r="O446" s="1"/>
      <c r="P446" s="1"/>
      <c r="Q446" s="1"/>
      <c r="R446" s="1"/>
      <c r="S446" s="1"/>
      <c r="T446" s="1"/>
    </row>
    <row r="447" spans="1:20" x14ac:dyDescent="0.25">
      <c r="A447" s="1"/>
      <c r="B447" s="63" t="s">
        <v>31</v>
      </c>
      <c r="C447" s="63"/>
      <c r="D447" s="63"/>
      <c r="E447" s="1"/>
      <c r="F447" s="1"/>
      <c r="G447" s="1">
        <v>2015</v>
      </c>
      <c r="H447" s="1"/>
      <c r="I447" s="1"/>
      <c r="J447" s="1"/>
      <c r="K447" s="1"/>
      <c r="L447" s="1"/>
      <c r="M447" s="1"/>
      <c r="N447" s="1"/>
      <c r="O447" s="1"/>
      <c r="P447" s="1"/>
      <c r="Q447" s="1"/>
      <c r="R447" s="1"/>
      <c r="S447" s="1"/>
      <c r="T447" s="1"/>
    </row>
    <row r="448" spans="1:20" x14ac:dyDescent="0.25">
      <c r="A448" s="1"/>
      <c r="B448" s="63" t="s">
        <v>32</v>
      </c>
      <c r="C448" s="63"/>
      <c r="D448" s="1"/>
      <c r="E448" s="1"/>
      <c r="F448" s="1"/>
      <c r="G448" s="1"/>
      <c r="H448" s="1"/>
      <c r="I448" s="1"/>
      <c r="J448" s="1"/>
      <c r="K448" s="1"/>
      <c r="L448" s="1"/>
      <c r="M448" s="1"/>
      <c r="N448" s="1"/>
      <c r="O448" s="1"/>
      <c r="P448" s="1"/>
      <c r="Q448" s="1"/>
      <c r="R448" s="1"/>
      <c r="S448" s="1"/>
      <c r="T448" s="1"/>
    </row>
    <row r="449" spans="1:20" x14ac:dyDescent="0.25">
      <c r="A449" s="1"/>
      <c r="B449" s="1"/>
      <c r="C449" s="1"/>
      <c r="D449" s="1"/>
      <c r="E449" s="1"/>
      <c r="F449" s="1"/>
      <c r="G449" s="1"/>
      <c r="H449" s="1"/>
      <c r="I449" s="1"/>
      <c r="J449" s="1"/>
      <c r="K449" s="1"/>
      <c r="L449" s="1"/>
      <c r="M449" s="1"/>
      <c r="N449" s="1"/>
      <c r="O449" s="1"/>
      <c r="P449" s="1"/>
      <c r="Q449" s="1"/>
      <c r="R449" s="1"/>
      <c r="S449" s="1"/>
      <c r="T449" s="1"/>
    </row>
    <row r="450" spans="1:20" x14ac:dyDescent="0.25">
      <c r="A450" s="1"/>
      <c r="B450" s="1"/>
      <c r="C450" s="1"/>
      <c r="D450" s="1"/>
      <c r="E450" s="1"/>
      <c r="F450" s="1"/>
      <c r="G450" s="1"/>
      <c r="H450" s="1"/>
      <c r="I450" s="1"/>
      <c r="J450" s="1"/>
      <c r="K450" s="1"/>
      <c r="L450" s="1"/>
      <c r="M450" s="1"/>
      <c r="N450" s="1"/>
      <c r="O450" s="1"/>
      <c r="P450" s="1"/>
      <c r="Q450" s="1"/>
      <c r="R450" s="1"/>
      <c r="S450" s="1"/>
      <c r="T450" s="1"/>
    </row>
    <row r="451" spans="1:20" x14ac:dyDescent="0.25">
      <c r="A451" s="1"/>
      <c r="B451" s="1"/>
      <c r="C451" s="1"/>
      <c r="D451" s="1"/>
      <c r="E451" s="1"/>
      <c r="F451" s="1"/>
      <c r="G451" s="1"/>
      <c r="H451" s="1"/>
      <c r="I451" s="1"/>
      <c r="J451" s="1"/>
      <c r="K451" s="1"/>
      <c r="L451" s="66" t="s">
        <v>5</v>
      </c>
      <c r="M451" s="66"/>
      <c r="N451" s="66"/>
      <c r="O451" s="3" t="s">
        <v>6</v>
      </c>
      <c r="P451" s="67" t="s">
        <v>7</v>
      </c>
      <c r="Q451" s="67"/>
      <c r="R451" s="3" t="s">
        <v>8</v>
      </c>
      <c r="S451" s="57" t="s">
        <v>583</v>
      </c>
      <c r="T451" s="57" t="s">
        <v>7</v>
      </c>
    </row>
    <row r="452" spans="1:20" x14ac:dyDescent="0.25">
      <c r="A452" s="1"/>
      <c r="B452" s="5" t="s">
        <v>9</v>
      </c>
      <c r="C452" s="64" t="s">
        <v>110</v>
      </c>
      <c r="D452" s="64"/>
      <c r="E452" s="64"/>
      <c r="F452" s="64"/>
      <c r="G452" s="64"/>
      <c r="H452" s="1"/>
      <c r="I452" s="1"/>
      <c r="J452" s="1"/>
      <c r="K452" s="1"/>
      <c r="L452" s="4" t="s">
        <v>11</v>
      </c>
      <c r="M452" s="77" t="s">
        <v>12</v>
      </c>
      <c r="N452" s="77"/>
      <c r="O452" s="6">
        <v>1</v>
      </c>
      <c r="P452" s="78">
        <v>100</v>
      </c>
      <c r="Q452" s="78"/>
      <c r="R452" s="6">
        <v>1</v>
      </c>
      <c r="S452" s="61">
        <v>57.599999999999994</v>
      </c>
      <c r="T452" s="58">
        <v>100</v>
      </c>
    </row>
    <row r="453" spans="1:20" x14ac:dyDescent="0.25">
      <c r="A453" s="1"/>
      <c r="B453" s="5" t="s">
        <v>13</v>
      </c>
      <c r="C453" s="64" t="s">
        <v>113</v>
      </c>
      <c r="D453" s="64"/>
      <c r="E453" s="64"/>
      <c r="F453" s="64"/>
      <c r="G453" s="1"/>
      <c r="H453" s="1"/>
      <c r="I453" s="1"/>
      <c r="J453" s="1"/>
      <c r="K453" s="1"/>
      <c r="L453" s="1"/>
      <c r="M453" s="1"/>
      <c r="N453" s="1"/>
      <c r="O453" s="1"/>
      <c r="P453" s="1"/>
      <c r="Q453" s="1"/>
      <c r="R453" s="1"/>
      <c r="S453" s="1"/>
      <c r="T453" s="1"/>
    </row>
    <row r="454" spans="1:20" x14ac:dyDescent="0.25">
      <c r="A454" s="1"/>
      <c r="B454" s="5" t="s">
        <v>19</v>
      </c>
      <c r="C454" s="64" t="s">
        <v>57</v>
      </c>
      <c r="D454" s="64"/>
      <c r="E454" s="64"/>
      <c r="F454" s="64"/>
      <c r="G454" s="1"/>
      <c r="H454" s="1"/>
      <c r="I454" s="1"/>
      <c r="J454" s="1"/>
      <c r="K454" s="1"/>
      <c r="L454" s="1"/>
      <c r="M454" s="1"/>
      <c r="N454" s="1"/>
      <c r="O454" s="1"/>
      <c r="P454" s="1"/>
      <c r="Q454" s="1"/>
      <c r="R454" s="1"/>
      <c r="S454" s="1"/>
      <c r="T454" s="1"/>
    </row>
    <row r="455" spans="1:20" x14ac:dyDescent="0.25">
      <c r="A455" s="1"/>
      <c r="B455" s="5" t="s">
        <v>23</v>
      </c>
      <c r="C455" s="64" t="s">
        <v>114</v>
      </c>
      <c r="D455" s="64"/>
      <c r="E455" s="64"/>
      <c r="F455" s="64"/>
      <c r="G455" s="1"/>
      <c r="H455" s="1"/>
      <c r="I455" s="1"/>
      <c r="J455" s="1"/>
      <c r="K455" s="1"/>
      <c r="L455" s="1"/>
      <c r="M455" s="1"/>
      <c r="N455" s="1"/>
      <c r="O455" s="1"/>
      <c r="P455" s="1"/>
      <c r="Q455" s="1"/>
      <c r="R455" s="1"/>
      <c r="S455" s="1"/>
      <c r="T455" s="1"/>
    </row>
    <row r="456" spans="1:20" x14ac:dyDescent="0.25">
      <c r="A456" s="1"/>
      <c r="B456" s="5" t="s">
        <v>25</v>
      </c>
      <c r="C456" s="73">
        <v>243</v>
      </c>
      <c r="D456" s="73"/>
      <c r="E456" s="73"/>
      <c r="F456" s="1"/>
      <c r="G456" s="1"/>
      <c r="H456" s="1"/>
      <c r="I456" s="1"/>
      <c r="J456" s="1"/>
      <c r="K456" s="1"/>
      <c r="L456" s="1"/>
      <c r="M456" s="1"/>
      <c r="N456" s="1"/>
      <c r="O456" s="1"/>
      <c r="P456" s="1"/>
      <c r="Q456" s="1"/>
      <c r="R456" s="1"/>
      <c r="S456" s="1"/>
      <c r="T456" s="1"/>
    </row>
    <row r="457" spans="1:20" x14ac:dyDescent="0.25">
      <c r="A457" s="1"/>
      <c r="B457" s="63" t="s">
        <v>26</v>
      </c>
      <c r="C457" s="63"/>
      <c r="D457" s="63"/>
      <c r="E457" s="63"/>
      <c r="F457" s="72">
        <v>312.5247</v>
      </c>
      <c r="G457" s="72"/>
      <c r="H457" s="72"/>
      <c r="I457" s="72"/>
      <c r="J457" s="72"/>
      <c r="K457" s="1"/>
      <c r="L457" s="1"/>
      <c r="M457" s="1"/>
      <c r="N457" s="1"/>
      <c r="O457" s="1"/>
      <c r="P457" s="1"/>
      <c r="Q457" s="1"/>
      <c r="R457" s="1"/>
      <c r="S457" s="1"/>
      <c r="T457" s="1"/>
    </row>
    <row r="458" spans="1:20" x14ac:dyDescent="0.25">
      <c r="A458" s="1"/>
      <c r="B458" s="63" t="s">
        <v>27</v>
      </c>
      <c r="C458" s="63"/>
      <c r="D458" s="72">
        <v>0.2364</v>
      </c>
      <c r="E458" s="72"/>
      <c r="F458" s="72"/>
      <c r="G458" s="72"/>
      <c r="H458" s="72"/>
      <c r="I458" s="1"/>
      <c r="J458" s="1"/>
      <c r="K458" s="1"/>
      <c r="L458" s="1"/>
      <c r="M458" s="1"/>
      <c r="N458" s="1"/>
      <c r="O458" s="1"/>
      <c r="P458" s="1"/>
      <c r="Q458" s="1"/>
      <c r="R458" s="1"/>
      <c r="S458" s="1"/>
      <c r="T458" s="1"/>
    </row>
    <row r="459" spans="1:20" x14ac:dyDescent="0.25">
      <c r="A459" s="1"/>
      <c r="B459" s="63" t="s">
        <v>28</v>
      </c>
      <c r="C459" s="63"/>
      <c r="D459" s="63"/>
      <c r="E459" s="63"/>
      <c r="F459" s="72">
        <v>2.8931</v>
      </c>
      <c r="G459" s="72"/>
      <c r="H459" s="72"/>
      <c r="I459" s="72"/>
      <c r="J459" s="1"/>
      <c r="K459" s="1"/>
      <c r="L459" s="1"/>
      <c r="M459" s="1"/>
      <c r="N459" s="1"/>
      <c r="O459" s="1"/>
      <c r="P459" s="1"/>
      <c r="Q459" s="1"/>
      <c r="R459" s="1"/>
      <c r="S459" s="1"/>
      <c r="T459" s="1"/>
    </row>
    <row r="460" spans="1:20" x14ac:dyDescent="0.25">
      <c r="A460" s="1"/>
      <c r="B460" s="63" t="s">
        <v>29</v>
      </c>
      <c r="C460" s="63"/>
      <c r="D460" s="72">
        <v>4.1000000000000003E-3</v>
      </c>
      <c r="E460" s="72"/>
      <c r="F460" s="72"/>
      <c r="G460" s="72"/>
      <c r="H460" s="1"/>
      <c r="I460" s="1"/>
      <c r="J460" s="1"/>
      <c r="K460" s="1"/>
      <c r="L460" s="1"/>
      <c r="M460" s="1"/>
      <c r="N460" s="1"/>
      <c r="O460" s="1"/>
      <c r="P460" s="1"/>
      <c r="Q460" s="1"/>
      <c r="R460" s="1"/>
      <c r="S460" s="1"/>
      <c r="T460" s="1"/>
    </row>
    <row r="461" spans="1:20" x14ac:dyDescent="0.25">
      <c r="A461" s="1"/>
      <c r="B461" s="63" t="s">
        <v>30</v>
      </c>
      <c r="C461" s="63"/>
      <c r="D461" s="1"/>
      <c r="E461" s="1"/>
      <c r="F461" s="1"/>
      <c r="G461" s="1">
        <v>33.1</v>
      </c>
      <c r="H461" s="1"/>
      <c r="I461" s="1"/>
      <c r="J461" s="1"/>
      <c r="K461" s="1"/>
      <c r="L461" s="1"/>
      <c r="M461" s="1"/>
      <c r="N461" s="1"/>
      <c r="O461" s="1"/>
      <c r="P461" s="1"/>
      <c r="Q461" s="1"/>
      <c r="R461" s="1"/>
      <c r="S461" s="1"/>
      <c r="T461" s="1"/>
    </row>
    <row r="462" spans="1:20" x14ac:dyDescent="0.25">
      <c r="A462" s="1"/>
      <c r="B462" s="63" t="s">
        <v>31</v>
      </c>
      <c r="C462" s="63"/>
      <c r="D462" s="63"/>
      <c r="E462" s="1"/>
      <c r="F462" s="1"/>
      <c r="G462" s="1">
        <v>2023</v>
      </c>
      <c r="H462" s="1"/>
      <c r="I462" s="1"/>
      <c r="J462" s="1"/>
      <c r="K462" s="1"/>
      <c r="L462" s="1"/>
      <c r="M462" s="1"/>
      <c r="N462" s="1"/>
      <c r="O462" s="1"/>
      <c r="P462" s="1"/>
      <c r="Q462" s="1"/>
      <c r="R462" s="1"/>
      <c r="S462" s="1"/>
      <c r="T462" s="1"/>
    </row>
    <row r="463" spans="1:20" x14ac:dyDescent="0.25">
      <c r="A463" s="1"/>
      <c r="B463" s="63" t="s">
        <v>32</v>
      </c>
      <c r="C463" s="63"/>
      <c r="D463" s="1"/>
      <c r="E463" s="1"/>
      <c r="F463" s="1"/>
      <c r="G463" s="1"/>
      <c r="H463" s="1"/>
      <c r="I463" s="1"/>
      <c r="J463" s="1"/>
      <c r="K463" s="1"/>
      <c r="L463" s="1"/>
      <c r="M463" s="1"/>
      <c r="N463" s="1"/>
      <c r="O463" s="1"/>
      <c r="P463" s="1"/>
      <c r="Q463" s="1"/>
      <c r="R463" s="1"/>
      <c r="S463" s="1"/>
      <c r="T463" s="1"/>
    </row>
    <row r="464" spans="1:20" x14ac:dyDescent="0.25">
      <c r="A464" s="1"/>
      <c r="B464" s="1"/>
      <c r="C464" s="1"/>
      <c r="D464" s="1"/>
      <c r="E464" s="1"/>
      <c r="F464" s="1"/>
      <c r="G464" s="1"/>
      <c r="H464" s="1"/>
      <c r="I464" s="1"/>
      <c r="J464" s="1"/>
      <c r="K464" s="1"/>
      <c r="L464" s="1"/>
      <c r="M464" s="1"/>
      <c r="N464" s="1"/>
      <c r="O464" s="1"/>
      <c r="P464" s="1"/>
      <c r="Q464" s="1"/>
      <c r="R464" s="1"/>
      <c r="S464" s="1"/>
      <c r="T464" s="1"/>
    </row>
    <row r="465" spans="1:20" x14ac:dyDescent="0.25">
      <c r="A465" s="1"/>
      <c r="B465" s="1"/>
      <c r="C465" s="1"/>
      <c r="D465" s="1"/>
      <c r="E465" s="1"/>
      <c r="F465" s="1"/>
      <c r="G465" s="1"/>
      <c r="H465" s="1"/>
      <c r="I465" s="1"/>
      <c r="J465" s="1"/>
      <c r="K465" s="1"/>
      <c r="L465" s="1"/>
      <c r="M465" s="1"/>
      <c r="N465" s="1"/>
      <c r="O465" s="1"/>
      <c r="P465" s="1"/>
      <c r="Q465" s="1"/>
      <c r="R465" s="1"/>
      <c r="S465" s="1"/>
      <c r="T465" s="1"/>
    </row>
    <row r="466" spans="1:20" x14ac:dyDescent="0.25">
      <c r="A466" s="1"/>
      <c r="B466" s="1"/>
      <c r="C466" s="1"/>
      <c r="D466" s="1"/>
      <c r="E466" s="1"/>
      <c r="F466" s="1"/>
      <c r="G466" s="1"/>
      <c r="H466" s="1"/>
      <c r="I466" s="1"/>
      <c r="J466" s="1"/>
      <c r="K466" s="1"/>
      <c r="L466" s="1"/>
      <c r="M466" s="1"/>
      <c r="N466" s="1"/>
      <c r="O466" s="1"/>
      <c r="P466" s="1"/>
      <c r="Q466" s="1"/>
      <c r="R466" s="1"/>
      <c r="S466" s="1"/>
      <c r="T466" s="1"/>
    </row>
    <row r="467" spans="1:20" x14ac:dyDescent="0.25">
      <c r="A467" s="1"/>
      <c r="B467" s="1"/>
      <c r="C467" s="1"/>
      <c r="D467" s="1"/>
      <c r="E467" s="1"/>
      <c r="F467" s="1"/>
      <c r="G467" s="1"/>
      <c r="H467" s="1"/>
      <c r="I467" s="1"/>
      <c r="J467" s="1"/>
      <c r="K467" s="1"/>
      <c r="L467" s="1"/>
      <c r="M467" s="1"/>
      <c r="N467" s="1"/>
      <c r="O467" s="1"/>
      <c r="P467" s="1"/>
      <c r="Q467" s="1"/>
      <c r="R467" s="1"/>
      <c r="S467" s="1"/>
      <c r="T467" s="1"/>
    </row>
    <row r="468" spans="1:20" x14ac:dyDescent="0.25">
      <c r="A468" s="1"/>
      <c r="B468" s="1"/>
      <c r="C468" s="1"/>
      <c r="D468" s="1"/>
      <c r="E468" s="1"/>
      <c r="F468" s="1"/>
      <c r="G468" s="1"/>
      <c r="H468" s="1"/>
      <c r="I468" s="1"/>
      <c r="J468" s="1"/>
      <c r="K468" s="1"/>
      <c r="L468" s="66" t="s">
        <v>5</v>
      </c>
      <c r="M468" s="66"/>
      <c r="N468" s="66"/>
      <c r="O468" s="3" t="s">
        <v>6</v>
      </c>
      <c r="P468" s="67" t="s">
        <v>7</v>
      </c>
      <c r="Q468" s="67"/>
      <c r="R468" s="3" t="s">
        <v>8</v>
      </c>
      <c r="S468" s="57" t="s">
        <v>583</v>
      </c>
      <c r="T468" s="57" t="s">
        <v>7</v>
      </c>
    </row>
    <row r="469" spans="1:20" x14ac:dyDescent="0.25">
      <c r="A469" s="1"/>
      <c r="B469" s="5" t="s">
        <v>9</v>
      </c>
      <c r="C469" s="64" t="s">
        <v>119</v>
      </c>
      <c r="D469" s="64"/>
      <c r="E469" s="64"/>
      <c r="F469" s="64"/>
      <c r="G469" s="64"/>
      <c r="H469" s="1"/>
      <c r="I469" s="1"/>
      <c r="J469" s="1"/>
      <c r="K469" s="1"/>
      <c r="L469" s="4" t="s">
        <v>33</v>
      </c>
      <c r="M469" s="64" t="s">
        <v>34</v>
      </c>
      <c r="N469" s="64"/>
      <c r="O469" s="6">
        <v>2</v>
      </c>
      <c r="P469" s="65">
        <v>11.11</v>
      </c>
      <c r="Q469" s="65"/>
      <c r="R469" s="6">
        <v>7</v>
      </c>
      <c r="S469" s="61">
        <v>1324.8</v>
      </c>
      <c r="T469" s="58">
        <v>1.99</v>
      </c>
    </row>
    <row r="470" spans="1:20" x14ac:dyDescent="0.25">
      <c r="A470" s="1"/>
      <c r="B470" s="63" t="s">
        <v>13</v>
      </c>
      <c r="C470" s="64" t="s">
        <v>120</v>
      </c>
      <c r="D470" s="64"/>
      <c r="E470" s="64"/>
      <c r="F470" s="64"/>
      <c r="G470" s="1"/>
      <c r="H470" s="1"/>
      <c r="I470" s="1"/>
      <c r="J470" s="1"/>
      <c r="K470" s="1"/>
      <c r="L470" s="4" t="s">
        <v>36</v>
      </c>
      <c r="M470" s="64" t="s">
        <v>37</v>
      </c>
      <c r="N470" s="64"/>
      <c r="O470" s="6">
        <v>2</v>
      </c>
      <c r="P470" s="65">
        <v>11.11</v>
      </c>
      <c r="Q470" s="65"/>
      <c r="R470" s="6">
        <v>9</v>
      </c>
      <c r="S470" s="59">
        <v>1104.5999999999999</v>
      </c>
      <c r="T470" s="58">
        <v>1.66</v>
      </c>
    </row>
    <row r="471" spans="1:20" x14ac:dyDescent="0.25">
      <c r="A471" s="1"/>
      <c r="B471" s="63"/>
      <c r="C471" s="64"/>
      <c r="D471" s="64"/>
      <c r="E471" s="64"/>
      <c r="F471" s="64"/>
      <c r="G471" s="1"/>
      <c r="H471" s="1"/>
      <c r="I471" s="1"/>
      <c r="J471" s="1"/>
      <c r="K471" s="1"/>
      <c r="L471" s="64" t="s">
        <v>11</v>
      </c>
      <c r="M471" s="64" t="s">
        <v>12</v>
      </c>
      <c r="N471" s="64"/>
      <c r="O471" s="71">
        <v>1</v>
      </c>
      <c r="P471" s="65">
        <v>5.56</v>
      </c>
      <c r="Q471" s="65"/>
      <c r="R471" s="71">
        <v>1</v>
      </c>
      <c r="S471" s="59">
        <v>19.2</v>
      </c>
      <c r="T471" s="58">
        <v>0.03</v>
      </c>
    </row>
    <row r="472" spans="1:20" x14ac:dyDescent="0.25">
      <c r="A472" s="1"/>
      <c r="B472" s="63" t="s">
        <v>19</v>
      </c>
      <c r="C472" s="64" t="s">
        <v>57</v>
      </c>
      <c r="D472" s="64"/>
      <c r="E472" s="64"/>
      <c r="F472" s="64"/>
      <c r="G472" s="1"/>
      <c r="H472" s="1"/>
      <c r="I472" s="1"/>
      <c r="J472" s="1"/>
      <c r="K472" s="1"/>
      <c r="L472" s="64"/>
      <c r="M472" s="64"/>
      <c r="N472" s="64"/>
      <c r="O472" s="71"/>
      <c r="P472" s="65"/>
      <c r="Q472" s="65"/>
      <c r="R472" s="71"/>
      <c r="S472" s="59"/>
      <c r="T472" s="58"/>
    </row>
    <row r="473" spans="1:20" x14ac:dyDescent="0.25">
      <c r="A473" s="1"/>
      <c r="B473" s="63"/>
      <c r="C473" s="64"/>
      <c r="D473" s="64"/>
      <c r="E473" s="64"/>
      <c r="F473" s="64"/>
      <c r="G473" s="1"/>
      <c r="H473" s="1"/>
      <c r="I473" s="1"/>
      <c r="J473" s="1"/>
      <c r="K473" s="1"/>
      <c r="L473" s="4" t="s">
        <v>39</v>
      </c>
      <c r="M473" s="64" t="s">
        <v>40</v>
      </c>
      <c r="N473" s="64"/>
      <c r="O473" s="6">
        <v>8</v>
      </c>
      <c r="P473" s="65">
        <v>44.44</v>
      </c>
      <c r="Q473" s="65"/>
      <c r="R473" s="6">
        <v>192</v>
      </c>
      <c r="S473" s="59">
        <v>61905</v>
      </c>
      <c r="T473" s="58">
        <v>93.12</v>
      </c>
    </row>
    <row r="474" spans="1:20" x14ac:dyDescent="0.25">
      <c r="A474" s="1"/>
      <c r="B474" s="5" t="s">
        <v>23</v>
      </c>
      <c r="C474" s="64" t="s">
        <v>121</v>
      </c>
      <c r="D474" s="64"/>
      <c r="E474" s="64"/>
      <c r="F474" s="64"/>
      <c r="G474" s="1"/>
      <c r="H474" s="1"/>
      <c r="I474" s="1"/>
      <c r="J474" s="1"/>
      <c r="K474" s="1"/>
      <c r="L474" s="4" t="s">
        <v>42</v>
      </c>
      <c r="M474" s="64" t="s">
        <v>43</v>
      </c>
      <c r="N474" s="64"/>
      <c r="O474" s="6">
        <v>3</v>
      </c>
      <c r="P474" s="65">
        <v>16.670000000000002</v>
      </c>
      <c r="Q474" s="65"/>
      <c r="R474" s="6">
        <v>42</v>
      </c>
      <c r="S474" s="59">
        <v>1744.8</v>
      </c>
      <c r="T474" s="58">
        <v>2.62</v>
      </c>
    </row>
    <row r="475" spans="1:20" x14ac:dyDescent="0.25">
      <c r="A475" s="1"/>
      <c r="B475" s="5" t="s">
        <v>25</v>
      </c>
      <c r="C475" s="73">
        <v>778</v>
      </c>
      <c r="D475" s="73"/>
      <c r="E475" s="73"/>
      <c r="F475" s="1"/>
      <c r="G475" s="1"/>
      <c r="H475" s="1"/>
      <c r="I475" s="1"/>
      <c r="J475" s="1"/>
      <c r="K475" s="1"/>
      <c r="L475" s="4" t="s">
        <v>54</v>
      </c>
      <c r="M475" s="64" t="s">
        <v>55</v>
      </c>
      <c r="N475" s="64"/>
      <c r="O475" s="6">
        <v>1</v>
      </c>
      <c r="P475" s="65">
        <v>5.56</v>
      </c>
      <c r="Q475" s="65"/>
      <c r="R475" s="6">
        <v>1</v>
      </c>
      <c r="S475" s="59">
        <v>99.6</v>
      </c>
      <c r="T475" s="58">
        <v>0.15</v>
      </c>
    </row>
    <row r="476" spans="1:20" x14ac:dyDescent="0.25">
      <c r="A476" s="1"/>
      <c r="B476" s="63" t="s">
        <v>26</v>
      </c>
      <c r="C476" s="63"/>
      <c r="D476" s="63"/>
      <c r="E476" s="63"/>
      <c r="F476" s="72">
        <v>82.405900000000003</v>
      </c>
      <c r="G476" s="72"/>
      <c r="H476" s="72"/>
      <c r="I476" s="72"/>
      <c r="J476" s="72"/>
      <c r="K476" s="1"/>
      <c r="L476" s="4" t="s">
        <v>44</v>
      </c>
      <c r="M476" s="64" t="s">
        <v>45</v>
      </c>
      <c r="N476" s="64"/>
      <c r="O476" s="6">
        <v>1</v>
      </c>
      <c r="P476" s="65">
        <v>5.56</v>
      </c>
      <c r="Q476" s="65"/>
      <c r="R476" s="6">
        <v>3</v>
      </c>
      <c r="S476" s="59">
        <v>279.60000000000002</v>
      </c>
      <c r="T476" s="58">
        <v>0.42</v>
      </c>
    </row>
    <row r="477" spans="1:20" x14ac:dyDescent="0.25">
      <c r="A477" s="1"/>
      <c r="B477" s="63" t="s">
        <v>27</v>
      </c>
      <c r="C477" s="63"/>
      <c r="D477" s="72">
        <v>79.572100000000006</v>
      </c>
      <c r="E477" s="72"/>
      <c r="F477" s="72"/>
      <c r="G477" s="72"/>
      <c r="H477" s="72"/>
      <c r="I477" s="1"/>
      <c r="J477" s="1"/>
      <c r="K477" s="1"/>
      <c r="L477" s="1"/>
      <c r="M477" s="1"/>
      <c r="N477" s="1"/>
      <c r="O477" s="1"/>
      <c r="P477" s="1"/>
      <c r="Q477" s="1"/>
      <c r="R477" s="1"/>
      <c r="S477" s="1"/>
      <c r="T477" s="1"/>
    </row>
    <row r="478" spans="1:20" x14ac:dyDescent="0.25">
      <c r="A478" s="1"/>
      <c r="B478" s="63" t="s">
        <v>28</v>
      </c>
      <c r="C478" s="63"/>
      <c r="D478" s="63"/>
      <c r="E478" s="63"/>
      <c r="F478" s="72">
        <v>0.61899999999999999</v>
      </c>
      <c r="G478" s="72"/>
      <c r="H478" s="72"/>
      <c r="I478" s="72"/>
      <c r="J478" s="1"/>
      <c r="K478" s="1"/>
      <c r="L478" s="1"/>
      <c r="M478" s="1"/>
      <c r="N478" s="1"/>
      <c r="O478" s="1"/>
      <c r="P478" s="1"/>
      <c r="Q478" s="1"/>
      <c r="R478" s="1"/>
      <c r="S478" s="1"/>
      <c r="T478" s="1"/>
    </row>
    <row r="479" spans="1:20" x14ac:dyDescent="0.25">
      <c r="A479" s="1"/>
      <c r="B479" s="63" t="s">
        <v>29</v>
      </c>
      <c r="C479" s="63"/>
      <c r="D479" s="72">
        <v>0.24679999999999999</v>
      </c>
      <c r="E479" s="72"/>
      <c r="F479" s="72"/>
      <c r="G479" s="72"/>
      <c r="H479" s="1"/>
      <c r="I479" s="1"/>
      <c r="J479" s="1"/>
      <c r="K479" s="1"/>
      <c r="L479" s="1"/>
      <c r="M479" s="1"/>
      <c r="N479" s="1"/>
      <c r="O479" s="1"/>
      <c r="P479" s="1"/>
      <c r="Q479" s="1"/>
      <c r="R479" s="1"/>
      <c r="S479" s="1"/>
      <c r="T479" s="1"/>
    </row>
    <row r="480" spans="1:20" x14ac:dyDescent="0.25">
      <c r="A480" s="1"/>
      <c r="B480" s="63" t="s">
        <v>30</v>
      </c>
      <c r="C480" s="63"/>
      <c r="D480" s="1"/>
      <c r="E480" s="1"/>
      <c r="F480" s="1"/>
      <c r="G480" s="1">
        <v>44.7</v>
      </c>
      <c r="H480" s="1"/>
      <c r="I480" s="1"/>
      <c r="J480" s="1"/>
      <c r="K480" s="1"/>
      <c r="L480" s="1"/>
      <c r="M480" s="1"/>
      <c r="N480" s="1"/>
      <c r="O480" s="1"/>
      <c r="P480" s="1"/>
      <c r="Q480" s="1"/>
      <c r="R480" s="1"/>
      <c r="S480" s="1"/>
      <c r="T480" s="1"/>
    </row>
    <row r="481" spans="1:20" x14ac:dyDescent="0.25">
      <c r="A481" s="1"/>
      <c r="B481" s="63" t="s">
        <v>31</v>
      </c>
      <c r="C481" s="63"/>
      <c r="D481" s="63"/>
      <c r="E481" s="1"/>
      <c r="F481" s="1"/>
      <c r="G481" s="1">
        <v>2018</v>
      </c>
      <c r="H481" s="1"/>
      <c r="I481" s="1"/>
      <c r="J481" s="1"/>
      <c r="K481" s="1"/>
      <c r="L481" s="1"/>
      <c r="M481" s="1"/>
      <c r="N481" s="1"/>
      <c r="O481" s="1"/>
      <c r="P481" s="1"/>
      <c r="Q481" s="1"/>
      <c r="R481" s="1"/>
      <c r="S481" s="1"/>
      <c r="T481" s="1"/>
    </row>
    <row r="482" spans="1:20" x14ac:dyDescent="0.25">
      <c r="A482" s="1"/>
      <c r="B482" s="63" t="s">
        <v>32</v>
      </c>
      <c r="C482" s="63"/>
      <c r="D482" s="1"/>
      <c r="E482" s="1"/>
      <c r="F482" s="1"/>
      <c r="G482" s="1"/>
      <c r="H482" s="1"/>
      <c r="I482" s="1"/>
      <c r="J482" s="1"/>
      <c r="K482" s="1"/>
      <c r="L482" s="1"/>
      <c r="M482" s="1"/>
      <c r="N482" s="1"/>
      <c r="O482" s="1"/>
      <c r="P482" s="1"/>
      <c r="Q482" s="1"/>
      <c r="R482" s="1"/>
      <c r="S482" s="1"/>
      <c r="T482" s="1"/>
    </row>
    <row r="483" spans="1:20" x14ac:dyDescent="0.25">
      <c r="A483" s="1"/>
      <c r="B483" s="1"/>
      <c r="C483" s="1"/>
      <c r="D483" s="1"/>
      <c r="E483" s="1"/>
      <c r="F483" s="1"/>
      <c r="G483" s="1"/>
      <c r="H483" s="1"/>
      <c r="I483" s="1"/>
      <c r="J483" s="1"/>
      <c r="K483" s="1"/>
      <c r="L483" s="1"/>
      <c r="M483" s="1"/>
      <c r="N483" s="1"/>
      <c r="O483" s="1"/>
      <c r="P483" s="1"/>
      <c r="Q483" s="1"/>
      <c r="R483" s="1"/>
      <c r="S483" s="1"/>
      <c r="T483" s="1"/>
    </row>
    <row r="484" spans="1:20" x14ac:dyDescent="0.25">
      <c r="A484" s="1"/>
      <c r="B484" s="1"/>
      <c r="C484" s="1"/>
      <c r="D484" s="1"/>
      <c r="E484" s="1"/>
      <c r="F484" s="1"/>
      <c r="G484" s="1"/>
      <c r="H484" s="1"/>
      <c r="I484" s="1"/>
      <c r="J484" s="1"/>
      <c r="K484" s="1"/>
      <c r="L484" s="1"/>
      <c r="M484" s="1"/>
      <c r="N484" s="1"/>
      <c r="O484" s="1"/>
      <c r="P484" s="1"/>
      <c r="Q484" s="1"/>
      <c r="R484" s="1"/>
      <c r="S484" s="1"/>
      <c r="T484" s="1"/>
    </row>
    <row r="485" spans="1:20" x14ac:dyDescent="0.25">
      <c r="A485" s="1"/>
      <c r="B485" s="1"/>
      <c r="C485" s="1"/>
      <c r="D485" s="1"/>
      <c r="E485" s="1"/>
      <c r="F485" s="1"/>
      <c r="G485" s="1"/>
      <c r="H485" s="1"/>
      <c r="I485" s="1"/>
      <c r="J485" s="1"/>
      <c r="K485" s="1"/>
      <c r="L485" s="66" t="s">
        <v>5</v>
      </c>
      <c r="M485" s="66"/>
      <c r="N485" s="66"/>
      <c r="O485" s="3" t="s">
        <v>6</v>
      </c>
      <c r="P485" s="67" t="s">
        <v>7</v>
      </c>
      <c r="Q485" s="67"/>
      <c r="R485" s="3" t="s">
        <v>8</v>
      </c>
      <c r="S485" s="57" t="s">
        <v>583</v>
      </c>
      <c r="T485" s="57" t="s">
        <v>7</v>
      </c>
    </row>
    <row r="486" spans="1:20" x14ac:dyDescent="0.25">
      <c r="A486" s="1"/>
      <c r="B486" s="5" t="s">
        <v>9</v>
      </c>
      <c r="C486" s="64" t="s">
        <v>119</v>
      </c>
      <c r="D486" s="64"/>
      <c r="E486" s="64"/>
      <c r="F486" s="64"/>
      <c r="G486" s="64"/>
      <c r="H486" s="1"/>
      <c r="I486" s="1"/>
      <c r="J486" s="1"/>
      <c r="K486" s="1"/>
      <c r="L486" s="4" t="s">
        <v>36</v>
      </c>
      <c r="M486" s="64" t="s">
        <v>37</v>
      </c>
      <c r="N486" s="64"/>
      <c r="O486" s="6">
        <v>1</v>
      </c>
      <c r="P486" s="65">
        <v>25</v>
      </c>
      <c r="Q486" s="65"/>
      <c r="R486" s="6">
        <v>4</v>
      </c>
      <c r="S486" s="61">
        <v>446.40000000000003</v>
      </c>
      <c r="T486" s="58">
        <v>0.28000000000000003</v>
      </c>
    </row>
    <row r="487" spans="1:20" x14ac:dyDescent="0.25">
      <c r="A487" s="1"/>
      <c r="B487" s="63" t="s">
        <v>13</v>
      </c>
      <c r="C487" s="64" t="s">
        <v>122</v>
      </c>
      <c r="D487" s="64"/>
      <c r="E487" s="64"/>
      <c r="F487" s="64"/>
      <c r="G487" s="1"/>
      <c r="H487" s="1"/>
      <c r="I487" s="1"/>
      <c r="J487" s="1"/>
      <c r="K487" s="1"/>
      <c r="L487" s="4" t="s">
        <v>39</v>
      </c>
      <c r="M487" s="64" t="s">
        <v>40</v>
      </c>
      <c r="N487" s="64"/>
      <c r="O487" s="6">
        <v>2</v>
      </c>
      <c r="P487" s="65">
        <v>50</v>
      </c>
      <c r="Q487" s="65"/>
      <c r="R487" s="6">
        <v>481</v>
      </c>
      <c r="S487" s="59">
        <v>157976.4</v>
      </c>
      <c r="T487" s="58">
        <v>99.43</v>
      </c>
    </row>
    <row r="488" spans="1:20" x14ac:dyDescent="0.25">
      <c r="A488" s="1"/>
      <c r="B488" s="63"/>
      <c r="C488" s="64"/>
      <c r="D488" s="64"/>
      <c r="E488" s="64"/>
      <c r="F488" s="64"/>
      <c r="G488" s="1"/>
      <c r="H488" s="1"/>
      <c r="I488" s="1"/>
      <c r="J488" s="1"/>
      <c r="K488" s="1"/>
      <c r="L488" s="64" t="s">
        <v>15</v>
      </c>
      <c r="M488" s="64" t="s">
        <v>16</v>
      </c>
      <c r="N488" s="64"/>
      <c r="O488" s="71">
        <v>1</v>
      </c>
      <c r="P488" s="65">
        <v>25</v>
      </c>
      <c r="Q488" s="65"/>
      <c r="R488" s="71">
        <v>1</v>
      </c>
      <c r="S488" s="59">
        <v>460.2</v>
      </c>
      <c r="T488" s="58">
        <v>0.28999999999999998</v>
      </c>
    </row>
    <row r="489" spans="1:20" x14ac:dyDescent="0.25">
      <c r="A489" s="1"/>
      <c r="B489" s="63" t="s">
        <v>19</v>
      </c>
      <c r="C489" s="64" t="s">
        <v>60</v>
      </c>
      <c r="D489" s="64"/>
      <c r="E489" s="64"/>
      <c r="F489" s="64"/>
      <c r="G489" s="1"/>
      <c r="H489" s="1"/>
      <c r="I489" s="1"/>
      <c r="J489" s="1"/>
      <c r="K489" s="1"/>
      <c r="L489" s="64"/>
      <c r="M489" s="64"/>
      <c r="N489" s="64"/>
      <c r="O489" s="71"/>
      <c r="P489" s="65"/>
      <c r="Q489" s="65"/>
      <c r="R489" s="71"/>
      <c r="S489" s="59"/>
      <c r="T489" s="58"/>
    </row>
    <row r="490" spans="1:20" x14ac:dyDescent="0.25">
      <c r="A490" s="1"/>
      <c r="B490" s="63"/>
      <c r="C490" s="64"/>
      <c r="D490" s="64"/>
      <c r="E490" s="64"/>
      <c r="F490" s="64"/>
      <c r="G490" s="1"/>
      <c r="H490" s="1"/>
      <c r="I490" s="1"/>
      <c r="J490" s="1"/>
      <c r="K490" s="1"/>
      <c r="L490" s="1"/>
      <c r="M490" s="1"/>
      <c r="N490" s="1"/>
      <c r="O490" s="1"/>
      <c r="P490" s="1"/>
      <c r="Q490" s="1"/>
      <c r="R490" s="1"/>
      <c r="S490" s="1"/>
      <c r="T490" s="1"/>
    </row>
    <row r="491" spans="1:20" x14ac:dyDescent="0.25">
      <c r="A491" s="1"/>
      <c r="B491" s="5" t="s">
        <v>23</v>
      </c>
      <c r="C491" s="64" t="s">
        <v>123</v>
      </c>
      <c r="D491" s="64"/>
      <c r="E491" s="64"/>
      <c r="F491" s="64"/>
      <c r="G491" s="1"/>
      <c r="H491" s="1"/>
      <c r="I491" s="1"/>
      <c r="J491" s="1"/>
      <c r="K491" s="1"/>
      <c r="L491" s="1"/>
      <c r="M491" s="1"/>
      <c r="N491" s="1"/>
      <c r="O491" s="1"/>
      <c r="P491" s="1"/>
      <c r="Q491" s="1"/>
      <c r="R491" s="1"/>
      <c r="S491" s="1"/>
      <c r="T491" s="1"/>
    </row>
    <row r="492" spans="1:20" x14ac:dyDescent="0.25">
      <c r="A492" s="1"/>
      <c r="B492" s="5" t="s">
        <v>25</v>
      </c>
      <c r="C492" s="73">
        <v>457</v>
      </c>
      <c r="D492" s="73"/>
      <c r="E492" s="73"/>
      <c r="F492" s="1"/>
      <c r="G492" s="1"/>
      <c r="H492" s="1"/>
      <c r="I492" s="1"/>
      <c r="J492" s="1"/>
      <c r="K492" s="1"/>
      <c r="L492" s="1"/>
      <c r="M492" s="1"/>
      <c r="N492" s="1"/>
      <c r="O492" s="1"/>
      <c r="P492" s="1"/>
      <c r="Q492" s="1"/>
      <c r="R492" s="1"/>
      <c r="S492" s="1"/>
      <c r="T492" s="1"/>
    </row>
    <row r="493" spans="1:20" x14ac:dyDescent="0.25">
      <c r="A493" s="1"/>
      <c r="B493" s="63" t="s">
        <v>26</v>
      </c>
      <c r="C493" s="63"/>
      <c r="D493" s="63"/>
      <c r="E493" s="63"/>
      <c r="F493" s="72">
        <v>208.7587</v>
      </c>
      <c r="G493" s="72"/>
      <c r="H493" s="72"/>
      <c r="I493" s="72"/>
      <c r="J493" s="72"/>
      <c r="K493" s="1"/>
      <c r="L493" s="1"/>
      <c r="M493" s="1"/>
      <c r="N493" s="1"/>
      <c r="O493" s="1"/>
      <c r="P493" s="1"/>
      <c r="Q493" s="1"/>
      <c r="R493" s="1"/>
      <c r="S493" s="1"/>
      <c r="T493" s="1"/>
    </row>
    <row r="494" spans="1:20" x14ac:dyDescent="0.25">
      <c r="A494" s="1"/>
      <c r="B494" s="63" t="s">
        <v>27</v>
      </c>
      <c r="C494" s="63"/>
      <c r="D494" s="72">
        <v>345.51440000000002</v>
      </c>
      <c r="E494" s="72"/>
      <c r="F494" s="72"/>
      <c r="G494" s="72"/>
      <c r="H494" s="72"/>
      <c r="I494" s="1"/>
      <c r="J494" s="1"/>
      <c r="K494" s="1"/>
      <c r="L494" s="1"/>
      <c r="M494" s="1"/>
      <c r="N494" s="1"/>
      <c r="O494" s="1"/>
      <c r="P494" s="1"/>
      <c r="Q494" s="1"/>
      <c r="R494" s="1"/>
      <c r="S494" s="1"/>
      <c r="T494" s="1"/>
    </row>
    <row r="495" spans="1:20" x14ac:dyDescent="0.25">
      <c r="A495" s="1"/>
      <c r="B495" s="63" t="s">
        <v>28</v>
      </c>
      <c r="C495" s="63"/>
      <c r="D495" s="63"/>
      <c r="E495" s="63"/>
      <c r="F495" s="72">
        <v>1.5642</v>
      </c>
      <c r="G495" s="72"/>
      <c r="H495" s="72"/>
      <c r="I495" s="72"/>
      <c r="J495" s="1"/>
      <c r="K495" s="1"/>
      <c r="L495" s="1"/>
      <c r="M495" s="1"/>
      <c r="N495" s="1"/>
      <c r="O495" s="1"/>
      <c r="P495" s="1"/>
      <c r="Q495" s="1"/>
      <c r="R495" s="1"/>
      <c r="S495" s="1"/>
      <c r="T495" s="1"/>
    </row>
    <row r="496" spans="1:20" x14ac:dyDescent="0.25">
      <c r="A496" s="1"/>
      <c r="B496" s="63" t="s">
        <v>29</v>
      </c>
      <c r="C496" s="63"/>
      <c r="D496" s="72">
        <v>1.052</v>
      </c>
      <c r="E496" s="72"/>
      <c r="F496" s="72"/>
      <c r="G496" s="72"/>
      <c r="H496" s="1"/>
      <c r="I496" s="1"/>
      <c r="J496" s="1"/>
      <c r="K496" s="1"/>
      <c r="L496" s="1"/>
      <c r="M496" s="1"/>
      <c r="N496" s="1"/>
      <c r="O496" s="1"/>
      <c r="P496" s="1"/>
      <c r="Q496" s="1"/>
      <c r="R496" s="1"/>
      <c r="S496" s="1"/>
      <c r="T496" s="1"/>
    </row>
    <row r="497" spans="1:20" x14ac:dyDescent="0.25">
      <c r="A497" s="1"/>
      <c r="B497" s="63" t="s">
        <v>30</v>
      </c>
      <c r="C497" s="63"/>
      <c r="D497" s="1"/>
      <c r="E497" s="1"/>
      <c r="F497" s="1"/>
      <c r="G497" s="1">
        <v>32.200000000000003</v>
      </c>
      <c r="H497" s="1"/>
      <c r="I497" s="1"/>
      <c r="J497" s="1"/>
      <c r="K497" s="1"/>
      <c r="L497" s="1"/>
      <c r="M497" s="1"/>
      <c r="N497" s="1"/>
      <c r="O497" s="1"/>
      <c r="P497" s="1"/>
      <c r="Q497" s="1"/>
      <c r="R497" s="1"/>
      <c r="S497" s="1"/>
      <c r="T497" s="1"/>
    </row>
    <row r="498" spans="1:20" x14ac:dyDescent="0.25">
      <c r="A498" s="1"/>
      <c r="B498" s="63" t="s">
        <v>31</v>
      </c>
      <c r="C498" s="63"/>
      <c r="D498" s="63"/>
      <c r="E498" s="1"/>
      <c r="F498" s="1"/>
      <c r="G498" s="1">
        <v>2018</v>
      </c>
      <c r="H498" s="1"/>
      <c r="I498" s="1"/>
      <c r="J498" s="1"/>
      <c r="K498" s="1"/>
      <c r="L498" s="1"/>
      <c r="M498" s="1"/>
      <c r="N498" s="1"/>
      <c r="O498" s="1"/>
      <c r="P498" s="1"/>
      <c r="Q498" s="1"/>
      <c r="R498" s="1"/>
      <c r="S498" s="1"/>
      <c r="T498" s="1"/>
    </row>
    <row r="499" spans="1:20" x14ac:dyDescent="0.25">
      <c r="A499" s="1"/>
      <c r="B499" s="63" t="s">
        <v>32</v>
      </c>
      <c r="C499" s="63"/>
      <c r="D499" s="1"/>
      <c r="E499" s="1"/>
      <c r="F499" s="1"/>
      <c r="G499" s="1"/>
      <c r="H499" s="1"/>
      <c r="I499" s="1"/>
      <c r="J499" s="1"/>
      <c r="K499" s="1"/>
      <c r="L499" s="1"/>
      <c r="M499" s="1"/>
      <c r="N499" s="1"/>
      <c r="O499" s="1"/>
      <c r="P499" s="1"/>
      <c r="Q499" s="1"/>
      <c r="R499" s="1"/>
      <c r="S499" s="1"/>
      <c r="T499" s="1"/>
    </row>
    <row r="500" spans="1:20" x14ac:dyDescent="0.25">
      <c r="A500" s="1"/>
      <c r="B500" s="1"/>
      <c r="C500" s="1"/>
      <c r="D500" s="1"/>
      <c r="E500" s="1"/>
      <c r="F500" s="1"/>
      <c r="G500" s="1"/>
      <c r="H500" s="1"/>
      <c r="I500" s="1"/>
      <c r="J500" s="1"/>
      <c r="K500" s="1"/>
      <c r="L500" s="1"/>
      <c r="M500" s="1"/>
      <c r="N500" s="1"/>
      <c r="O500" s="1"/>
      <c r="P500" s="1"/>
      <c r="Q500" s="1"/>
      <c r="R500" s="1"/>
      <c r="S500" s="1"/>
      <c r="T500" s="1"/>
    </row>
    <row r="501" spans="1:20" x14ac:dyDescent="0.25">
      <c r="A501" s="1"/>
      <c r="B501" s="1"/>
      <c r="C501" s="1"/>
      <c r="D501" s="1"/>
      <c r="E501" s="1"/>
      <c r="F501" s="1"/>
      <c r="G501" s="1"/>
      <c r="H501" s="1"/>
      <c r="I501" s="1"/>
      <c r="J501" s="1"/>
      <c r="K501" s="1"/>
      <c r="L501" s="1"/>
      <c r="M501" s="1"/>
      <c r="N501" s="1"/>
      <c r="O501" s="1"/>
      <c r="P501" s="1"/>
      <c r="Q501" s="1"/>
      <c r="R501" s="1"/>
      <c r="S501" s="1"/>
      <c r="T501" s="1"/>
    </row>
    <row r="502" spans="1:20" x14ac:dyDescent="0.25">
      <c r="A502" s="1"/>
      <c r="B502" s="1"/>
      <c r="C502" s="1"/>
      <c r="D502" s="1"/>
      <c r="E502" s="1"/>
      <c r="F502" s="1"/>
      <c r="G502" s="1"/>
      <c r="H502" s="1"/>
      <c r="I502" s="1"/>
      <c r="J502" s="1"/>
      <c r="K502" s="1"/>
      <c r="L502" s="66" t="s">
        <v>5</v>
      </c>
      <c r="M502" s="66"/>
      <c r="N502" s="66"/>
      <c r="O502" s="3" t="s">
        <v>6</v>
      </c>
      <c r="P502" s="67" t="s">
        <v>7</v>
      </c>
      <c r="Q502" s="67"/>
      <c r="R502" s="3" t="s">
        <v>8</v>
      </c>
      <c r="S502" s="57" t="s">
        <v>583</v>
      </c>
      <c r="T502" s="57" t="s">
        <v>7</v>
      </c>
    </row>
    <row r="503" spans="1:20" x14ac:dyDescent="0.25">
      <c r="A503" s="1"/>
      <c r="B503" s="5" t="s">
        <v>9</v>
      </c>
      <c r="C503" s="64" t="s">
        <v>119</v>
      </c>
      <c r="D503" s="64"/>
      <c r="E503" s="64"/>
      <c r="F503" s="64"/>
      <c r="G503" s="64"/>
      <c r="H503" s="1"/>
      <c r="I503" s="1"/>
      <c r="J503" s="1"/>
      <c r="K503" s="1"/>
      <c r="L503" s="4" t="s">
        <v>11</v>
      </c>
      <c r="M503" s="64" t="s">
        <v>12</v>
      </c>
      <c r="N503" s="64"/>
      <c r="O503" s="6">
        <v>4</v>
      </c>
      <c r="P503" s="65">
        <v>40</v>
      </c>
      <c r="Q503" s="65"/>
      <c r="R503" s="6">
        <v>58</v>
      </c>
      <c r="S503" s="61">
        <v>4745.4000000000005</v>
      </c>
      <c r="T503" s="58">
        <v>1.95</v>
      </c>
    </row>
    <row r="504" spans="1:20" x14ac:dyDescent="0.25">
      <c r="A504" s="1"/>
      <c r="B504" s="63" t="s">
        <v>13</v>
      </c>
      <c r="C504" s="64" t="s">
        <v>124</v>
      </c>
      <c r="D504" s="64"/>
      <c r="E504" s="64"/>
      <c r="F504" s="64"/>
      <c r="G504" s="1"/>
      <c r="H504" s="1"/>
      <c r="I504" s="1"/>
      <c r="J504" s="1"/>
      <c r="K504" s="1"/>
      <c r="L504" s="4" t="s">
        <v>39</v>
      </c>
      <c r="M504" s="64" t="s">
        <v>40</v>
      </c>
      <c r="N504" s="64"/>
      <c r="O504" s="6">
        <v>4</v>
      </c>
      <c r="P504" s="65">
        <v>40</v>
      </c>
      <c r="Q504" s="65"/>
      <c r="R504" s="6">
        <v>356</v>
      </c>
      <c r="S504" s="59">
        <v>234312.6</v>
      </c>
      <c r="T504" s="58">
        <v>96.44</v>
      </c>
    </row>
    <row r="505" spans="1:20" x14ac:dyDescent="0.25">
      <c r="A505" s="1"/>
      <c r="B505" s="63"/>
      <c r="C505" s="64"/>
      <c r="D505" s="64"/>
      <c r="E505" s="64"/>
      <c r="F505" s="64"/>
      <c r="G505" s="1"/>
      <c r="H505" s="1"/>
      <c r="I505" s="1"/>
      <c r="J505" s="1"/>
      <c r="K505" s="1"/>
      <c r="L505" s="64" t="s">
        <v>17</v>
      </c>
      <c r="M505" s="64" t="s">
        <v>18</v>
      </c>
      <c r="N505" s="64"/>
      <c r="O505" s="71">
        <v>1</v>
      </c>
      <c r="P505" s="65">
        <v>10</v>
      </c>
      <c r="Q505" s="65"/>
      <c r="R505" s="71">
        <v>51</v>
      </c>
      <c r="S505" s="59">
        <v>3864.0000000000005</v>
      </c>
      <c r="T505" s="58">
        <v>1.59</v>
      </c>
    </row>
    <row r="506" spans="1:20" x14ac:dyDescent="0.25">
      <c r="A506" s="1"/>
      <c r="B506" s="63" t="s">
        <v>19</v>
      </c>
      <c r="C506" s="64" t="s">
        <v>38</v>
      </c>
      <c r="D506" s="64"/>
      <c r="E506" s="64"/>
      <c r="F506" s="64"/>
      <c r="G506" s="1"/>
      <c r="H506" s="1"/>
      <c r="I506" s="1"/>
      <c r="J506" s="1"/>
      <c r="K506" s="1"/>
      <c r="L506" s="64"/>
      <c r="M506" s="64"/>
      <c r="N506" s="64"/>
      <c r="O506" s="71"/>
      <c r="P506" s="65"/>
      <c r="Q506" s="65"/>
      <c r="R506" s="71"/>
      <c r="S506" s="59"/>
      <c r="T506" s="58"/>
    </row>
    <row r="507" spans="1:20" x14ac:dyDescent="0.25">
      <c r="A507" s="1"/>
      <c r="B507" s="63"/>
      <c r="C507" s="64"/>
      <c r="D507" s="64"/>
      <c r="E507" s="64"/>
      <c r="F507" s="64"/>
      <c r="G507" s="1"/>
      <c r="H507" s="1"/>
      <c r="I507" s="1"/>
      <c r="J507" s="1"/>
      <c r="K507" s="1"/>
      <c r="L507" s="4" t="s">
        <v>42</v>
      </c>
      <c r="M507" s="64" t="s">
        <v>43</v>
      </c>
      <c r="N507" s="64"/>
      <c r="O507" s="6">
        <v>1</v>
      </c>
      <c r="P507" s="65">
        <v>10</v>
      </c>
      <c r="Q507" s="65"/>
      <c r="R507" s="6">
        <v>2</v>
      </c>
      <c r="S507" s="59">
        <v>51.6</v>
      </c>
      <c r="T507" s="58">
        <v>0.02</v>
      </c>
    </row>
    <row r="508" spans="1:20" x14ac:dyDescent="0.25">
      <c r="A508" s="1"/>
      <c r="B508" s="5" t="s">
        <v>23</v>
      </c>
      <c r="C508" s="64" t="s">
        <v>125</v>
      </c>
      <c r="D508" s="64"/>
      <c r="E508" s="64"/>
      <c r="F508" s="64"/>
      <c r="G508" s="1"/>
      <c r="H508" s="1"/>
      <c r="I508" s="1"/>
      <c r="J508" s="1"/>
      <c r="K508" s="1"/>
      <c r="L508" s="1"/>
      <c r="M508" s="1"/>
      <c r="N508" s="1"/>
      <c r="O508" s="1"/>
      <c r="P508" s="1"/>
      <c r="Q508" s="1"/>
      <c r="R508" s="1"/>
      <c r="S508" s="1"/>
      <c r="T508" s="1"/>
    </row>
    <row r="509" spans="1:20" x14ac:dyDescent="0.25">
      <c r="A509" s="1"/>
      <c r="B509" s="5" t="s">
        <v>25</v>
      </c>
      <c r="C509" s="73">
        <v>359</v>
      </c>
      <c r="D509" s="73"/>
      <c r="E509" s="73"/>
      <c r="F509" s="1"/>
      <c r="G509" s="1"/>
      <c r="H509" s="1"/>
      <c r="I509" s="1"/>
      <c r="J509" s="1"/>
      <c r="K509" s="1"/>
      <c r="L509" s="1"/>
      <c r="M509" s="1"/>
      <c r="N509" s="1"/>
      <c r="O509" s="1"/>
      <c r="P509" s="1"/>
      <c r="Q509" s="1"/>
      <c r="R509" s="1"/>
      <c r="S509" s="1"/>
      <c r="T509" s="1"/>
    </row>
    <row r="510" spans="1:20" x14ac:dyDescent="0.25">
      <c r="A510" s="1"/>
      <c r="B510" s="63" t="s">
        <v>26</v>
      </c>
      <c r="C510" s="63"/>
      <c r="D510" s="63"/>
      <c r="E510" s="63"/>
      <c r="F510" s="72">
        <v>278.24639999999999</v>
      </c>
      <c r="G510" s="72"/>
      <c r="H510" s="72"/>
      <c r="I510" s="72"/>
      <c r="J510" s="72"/>
      <c r="K510" s="1"/>
      <c r="L510" s="1"/>
      <c r="M510" s="1"/>
      <c r="N510" s="1"/>
      <c r="O510" s="1"/>
      <c r="P510" s="1"/>
      <c r="Q510" s="1"/>
      <c r="R510" s="1"/>
      <c r="S510" s="1"/>
      <c r="T510" s="1"/>
    </row>
    <row r="511" spans="1:20" x14ac:dyDescent="0.25">
      <c r="A511" s="1"/>
      <c r="B511" s="63" t="s">
        <v>27</v>
      </c>
      <c r="C511" s="63"/>
      <c r="D511" s="72">
        <v>652.30010000000004</v>
      </c>
      <c r="E511" s="72"/>
      <c r="F511" s="72"/>
      <c r="G511" s="72"/>
      <c r="H511" s="72"/>
      <c r="I511" s="1"/>
      <c r="J511" s="1"/>
      <c r="K511" s="1"/>
      <c r="L511" s="1"/>
      <c r="M511" s="1"/>
      <c r="N511" s="1"/>
      <c r="O511" s="1"/>
      <c r="P511" s="1"/>
      <c r="Q511" s="1"/>
      <c r="R511" s="1"/>
      <c r="S511" s="1"/>
      <c r="T511" s="1"/>
    </row>
    <row r="512" spans="1:20" x14ac:dyDescent="0.25">
      <c r="A512" s="1"/>
      <c r="B512" s="63" t="s">
        <v>28</v>
      </c>
      <c r="C512" s="63"/>
      <c r="D512" s="63"/>
      <c r="E512" s="63"/>
      <c r="F512" s="72">
        <v>2.7772000000000001</v>
      </c>
      <c r="G512" s="72"/>
      <c r="H512" s="72"/>
      <c r="I512" s="72"/>
      <c r="J512" s="1"/>
      <c r="K512" s="1"/>
      <c r="L512" s="1"/>
      <c r="M512" s="1"/>
      <c r="N512" s="1"/>
      <c r="O512" s="1"/>
      <c r="P512" s="1"/>
      <c r="Q512" s="1"/>
      <c r="R512" s="1"/>
      <c r="S512" s="1"/>
      <c r="T512" s="1"/>
    </row>
    <row r="513" spans="1:20" x14ac:dyDescent="0.25">
      <c r="A513" s="1"/>
      <c r="B513" s="63" t="s">
        <v>29</v>
      </c>
      <c r="C513" s="63"/>
      <c r="D513" s="72">
        <v>0.99109999999999998</v>
      </c>
      <c r="E513" s="72"/>
      <c r="F513" s="72"/>
      <c r="G513" s="72"/>
      <c r="H513" s="1"/>
      <c r="I513" s="1"/>
      <c r="J513" s="1"/>
      <c r="K513" s="1"/>
      <c r="L513" s="1"/>
      <c r="M513" s="1"/>
      <c r="N513" s="1"/>
      <c r="O513" s="1"/>
      <c r="P513" s="1"/>
      <c r="Q513" s="1"/>
      <c r="R513" s="1"/>
      <c r="S513" s="1"/>
      <c r="T513" s="1"/>
    </row>
    <row r="514" spans="1:20" x14ac:dyDescent="0.25">
      <c r="A514" s="1"/>
      <c r="B514" s="63" t="s">
        <v>30</v>
      </c>
      <c r="C514" s="63"/>
      <c r="D514" s="1"/>
      <c r="E514" s="1"/>
      <c r="F514" s="1"/>
      <c r="G514" s="1">
        <v>26.4</v>
      </c>
      <c r="H514" s="1"/>
      <c r="I514" s="1"/>
      <c r="J514" s="1"/>
      <c r="K514" s="1"/>
      <c r="L514" s="1"/>
      <c r="M514" s="1"/>
      <c r="N514" s="1"/>
      <c r="O514" s="1"/>
      <c r="P514" s="1"/>
      <c r="Q514" s="1"/>
      <c r="R514" s="1"/>
      <c r="S514" s="1"/>
      <c r="T514" s="1"/>
    </row>
    <row r="515" spans="1:20" x14ac:dyDescent="0.25">
      <c r="A515" s="1"/>
      <c r="B515" s="63" t="s">
        <v>31</v>
      </c>
      <c r="C515" s="63"/>
      <c r="D515" s="63"/>
      <c r="E515" s="1"/>
      <c r="F515" s="1"/>
      <c r="G515" s="1">
        <v>2018</v>
      </c>
      <c r="H515" s="1"/>
      <c r="I515" s="1"/>
      <c r="J515" s="1"/>
      <c r="K515" s="1"/>
      <c r="L515" s="1"/>
      <c r="M515" s="1"/>
      <c r="N515" s="1"/>
      <c r="O515" s="1"/>
      <c r="P515" s="1"/>
      <c r="Q515" s="1"/>
      <c r="R515" s="1"/>
      <c r="S515" s="1"/>
      <c r="T515" s="1"/>
    </row>
    <row r="516" spans="1:20" x14ac:dyDescent="0.25">
      <c r="A516" s="1"/>
      <c r="B516" s="63" t="s">
        <v>32</v>
      </c>
      <c r="C516" s="63"/>
      <c r="D516" s="1"/>
      <c r="E516" s="1"/>
      <c r="F516" s="1"/>
      <c r="G516" s="1"/>
      <c r="H516" s="1"/>
      <c r="I516" s="1"/>
      <c r="J516" s="1"/>
      <c r="K516" s="1"/>
      <c r="L516" s="1"/>
      <c r="M516" s="1"/>
      <c r="N516" s="1"/>
      <c r="O516" s="1"/>
      <c r="P516" s="1"/>
      <c r="Q516" s="1"/>
      <c r="R516" s="1"/>
      <c r="S516" s="1"/>
      <c r="T516" s="1"/>
    </row>
    <row r="517" spans="1:20" x14ac:dyDescent="0.25">
      <c r="A517" s="1"/>
      <c r="B517" s="1"/>
      <c r="C517" s="1"/>
      <c r="D517" s="1"/>
      <c r="E517" s="1"/>
      <c r="F517" s="1"/>
      <c r="G517" s="1"/>
      <c r="H517" s="1"/>
      <c r="I517" s="1"/>
      <c r="J517" s="1"/>
      <c r="K517" s="1"/>
      <c r="L517" s="1"/>
      <c r="M517" s="1"/>
      <c r="N517" s="1"/>
      <c r="O517" s="1"/>
      <c r="P517" s="1"/>
      <c r="Q517" s="1"/>
      <c r="R517" s="1"/>
      <c r="S517" s="1"/>
      <c r="T517" s="1"/>
    </row>
    <row r="518" spans="1:20" x14ac:dyDescent="0.25">
      <c r="A518" s="1"/>
      <c r="B518" s="1"/>
      <c r="C518" s="1"/>
      <c r="D518" s="1"/>
      <c r="E518" s="1"/>
      <c r="F518" s="1"/>
      <c r="G518" s="1"/>
      <c r="H518" s="1"/>
      <c r="I518" s="1"/>
      <c r="J518" s="1"/>
      <c r="K518" s="1"/>
      <c r="L518" s="1"/>
      <c r="M518" s="1"/>
      <c r="N518" s="1"/>
      <c r="O518" s="1"/>
      <c r="P518" s="1"/>
      <c r="Q518" s="1"/>
      <c r="R518" s="1"/>
      <c r="S518" s="1"/>
      <c r="T518" s="1"/>
    </row>
    <row r="519" spans="1:20" x14ac:dyDescent="0.25">
      <c r="A519" s="1"/>
      <c r="B519" s="1"/>
      <c r="C519" s="1"/>
      <c r="D519" s="1"/>
      <c r="E519" s="1"/>
      <c r="F519" s="1"/>
      <c r="G519" s="1"/>
      <c r="H519" s="1"/>
      <c r="I519" s="1"/>
      <c r="J519" s="1"/>
      <c r="K519" s="1"/>
      <c r="L519" s="1"/>
      <c r="M519" s="1"/>
      <c r="N519" s="1"/>
      <c r="O519" s="1"/>
      <c r="P519" s="1"/>
      <c r="Q519" s="1"/>
      <c r="R519" s="1"/>
      <c r="S519" s="1"/>
      <c r="T519" s="1"/>
    </row>
    <row r="520" spans="1:20" x14ac:dyDescent="0.25">
      <c r="A520" s="1"/>
      <c r="B520" s="1"/>
      <c r="C520" s="1"/>
      <c r="D520" s="1"/>
      <c r="E520" s="1"/>
      <c r="F520" s="1"/>
      <c r="G520" s="1"/>
      <c r="H520" s="1"/>
      <c r="I520" s="1"/>
      <c r="J520" s="1"/>
      <c r="K520" s="1"/>
      <c r="L520" s="66" t="s">
        <v>5</v>
      </c>
      <c r="M520" s="66"/>
      <c r="N520" s="66"/>
      <c r="O520" s="3" t="s">
        <v>6</v>
      </c>
      <c r="P520" s="67" t="s">
        <v>7</v>
      </c>
      <c r="Q520" s="67"/>
      <c r="R520" s="3" t="s">
        <v>8</v>
      </c>
      <c r="S520" s="57" t="s">
        <v>583</v>
      </c>
      <c r="T520" s="57" t="s">
        <v>7</v>
      </c>
    </row>
    <row r="521" spans="1:20" x14ac:dyDescent="0.25">
      <c r="A521" s="1"/>
      <c r="B521" s="5" t="s">
        <v>9</v>
      </c>
      <c r="C521" s="64" t="s">
        <v>126</v>
      </c>
      <c r="D521" s="64"/>
      <c r="E521" s="64"/>
      <c r="F521" s="64"/>
      <c r="G521" s="64"/>
      <c r="H521" s="1"/>
      <c r="I521" s="1"/>
      <c r="J521" s="1"/>
      <c r="K521" s="1"/>
      <c r="L521" s="4" t="s">
        <v>11</v>
      </c>
      <c r="M521" s="64" t="s">
        <v>12</v>
      </c>
      <c r="N521" s="64"/>
      <c r="O521" s="6">
        <v>2</v>
      </c>
      <c r="P521" s="65">
        <v>25</v>
      </c>
      <c r="Q521" s="65"/>
      <c r="R521" s="6">
        <v>2</v>
      </c>
      <c r="S521" s="61">
        <v>307.8</v>
      </c>
      <c r="T521" s="58">
        <v>0.28000000000000003</v>
      </c>
    </row>
    <row r="522" spans="1:20" x14ac:dyDescent="0.25">
      <c r="A522" s="1"/>
      <c r="B522" s="63" t="s">
        <v>13</v>
      </c>
      <c r="C522" s="64" t="s">
        <v>127</v>
      </c>
      <c r="D522" s="64"/>
      <c r="E522" s="64"/>
      <c r="F522" s="64"/>
      <c r="G522" s="1"/>
      <c r="H522" s="1"/>
      <c r="I522" s="1"/>
      <c r="J522" s="1"/>
      <c r="K522" s="1"/>
      <c r="L522" s="4" t="s">
        <v>39</v>
      </c>
      <c r="M522" s="64" t="s">
        <v>40</v>
      </c>
      <c r="N522" s="64"/>
      <c r="O522" s="6">
        <v>5</v>
      </c>
      <c r="P522" s="65">
        <v>62.5</v>
      </c>
      <c r="Q522" s="65"/>
      <c r="R522" s="6">
        <v>342</v>
      </c>
      <c r="S522" s="59">
        <v>111320.4</v>
      </c>
      <c r="T522" s="58">
        <v>99.61</v>
      </c>
    </row>
    <row r="523" spans="1:20" x14ac:dyDescent="0.25">
      <c r="A523" s="1"/>
      <c r="B523" s="63"/>
      <c r="C523" s="64"/>
      <c r="D523" s="64"/>
      <c r="E523" s="64"/>
      <c r="F523" s="64"/>
      <c r="G523" s="1"/>
      <c r="H523" s="1"/>
      <c r="I523" s="1"/>
      <c r="J523" s="1"/>
      <c r="K523" s="1"/>
      <c r="L523" s="64" t="s">
        <v>42</v>
      </c>
      <c r="M523" s="64" t="s">
        <v>43</v>
      </c>
      <c r="N523" s="64"/>
      <c r="O523" s="71">
        <v>1</v>
      </c>
      <c r="P523" s="65">
        <v>12.5</v>
      </c>
      <c r="Q523" s="65"/>
      <c r="R523" s="71">
        <v>1</v>
      </c>
      <c r="S523" s="59">
        <v>128.4</v>
      </c>
      <c r="T523" s="58">
        <v>0.11</v>
      </c>
    </row>
    <row r="524" spans="1:20" x14ac:dyDescent="0.25">
      <c r="A524" s="1"/>
      <c r="B524" s="63" t="s">
        <v>19</v>
      </c>
      <c r="C524" s="64" t="s">
        <v>20</v>
      </c>
      <c r="D524" s="64"/>
      <c r="E524" s="64"/>
      <c r="F524" s="64"/>
      <c r="G524" s="1"/>
      <c r="H524" s="1"/>
      <c r="I524" s="1"/>
      <c r="J524" s="1"/>
      <c r="K524" s="1"/>
      <c r="L524" s="64"/>
      <c r="M524" s="64"/>
      <c r="N524" s="64"/>
      <c r="O524" s="71"/>
      <c r="P524" s="65"/>
      <c r="Q524" s="65"/>
      <c r="R524" s="71"/>
      <c r="S524" s="59"/>
      <c r="T524" s="58"/>
    </row>
    <row r="525" spans="1:20" x14ac:dyDescent="0.25">
      <c r="A525" s="1"/>
      <c r="B525" s="63"/>
      <c r="C525" s="64"/>
      <c r="D525" s="64"/>
      <c r="E525" s="64"/>
      <c r="F525" s="64"/>
      <c r="G525" s="1"/>
      <c r="H525" s="1"/>
      <c r="I525" s="1"/>
      <c r="J525" s="1"/>
      <c r="K525" s="1"/>
      <c r="L525" s="1"/>
      <c r="M525" s="1"/>
      <c r="N525" s="1"/>
      <c r="O525" s="1"/>
      <c r="P525" s="1"/>
      <c r="Q525" s="1"/>
      <c r="R525" s="1"/>
      <c r="S525" s="1"/>
      <c r="T525" s="1"/>
    </row>
    <row r="526" spans="1:20" x14ac:dyDescent="0.25">
      <c r="A526" s="1"/>
      <c r="B526" s="5" t="s">
        <v>23</v>
      </c>
      <c r="C526" s="64" t="s">
        <v>128</v>
      </c>
      <c r="D526" s="64"/>
      <c r="E526" s="64"/>
      <c r="F526" s="64"/>
      <c r="G526" s="1"/>
      <c r="H526" s="1"/>
      <c r="I526" s="1"/>
      <c r="J526" s="1"/>
      <c r="K526" s="1"/>
      <c r="L526" s="1"/>
      <c r="M526" s="1"/>
      <c r="N526" s="1"/>
      <c r="O526" s="1"/>
      <c r="P526" s="1"/>
      <c r="Q526" s="1"/>
      <c r="R526" s="1"/>
      <c r="S526" s="1"/>
      <c r="T526" s="1"/>
    </row>
    <row r="527" spans="1:20" x14ac:dyDescent="0.25">
      <c r="A527" s="1"/>
      <c r="B527" s="5" t="s">
        <v>25</v>
      </c>
      <c r="C527" s="73">
        <v>183</v>
      </c>
      <c r="D527" s="73"/>
      <c r="E527" s="73"/>
      <c r="F527" s="1"/>
      <c r="G527" s="1"/>
      <c r="H527" s="1"/>
      <c r="I527" s="1"/>
      <c r="J527" s="1"/>
      <c r="K527" s="1"/>
      <c r="L527" s="1"/>
      <c r="M527" s="1"/>
      <c r="N527" s="1"/>
      <c r="O527" s="1"/>
      <c r="P527" s="1"/>
      <c r="Q527" s="1"/>
      <c r="R527" s="1"/>
      <c r="S527" s="1"/>
      <c r="T527" s="1"/>
    </row>
    <row r="528" spans="1:20" x14ac:dyDescent="0.25">
      <c r="A528" s="1"/>
      <c r="B528" s="63" t="s">
        <v>26</v>
      </c>
      <c r="C528" s="63"/>
      <c r="D528" s="63"/>
      <c r="E528" s="63"/>
      <c r="F528" s="72">
        <v>626.33029999999997</v>
      </c>
      <c r="G528" s="72"/>
      <c r="H528" s="72"/>
      <c r="I528" s="72"/>
      <c r="J528" s="72"/>
      <c r="K528" s="1"/>
      <c r="L528" s="1"/>
      <c r="M528" s="1"/>
      <c r="N528" s="1"/>
      <c r="O528" s="1"/>
      <c r="P528" s="1"/>
      <c r="Q528" s="1"/>
      <c r="R528" s="1"/>
      <c r="S528" s="1"/>
      <c r="T528" s="1"/>
    </row>
    <row r="529" spans="1:20" x14ac:dyDescent="0.25">
      <c r="A529" s="1"/>
      <c r="B529" s="63" t="s">
        <v>27</v>
      </c>
      <c r="C529" s="63"/>
      <c r="D529" s="72">
        <v>607.54369999999994</v>
      </c>
      <c r="E529" s="72"/>
      <c r="F529" s="72"/>
      <c r="G529" s="72"/>
      <c r="H529" s="72"/>
      <c r="I529" s="1"/>
      <c r="J529" s="1"/>
      <c r="K529" s="1"/>
      <c r="L529" s="1"/>
      <c r="M529" s="1"/>
      <c r="N529" s="1"/>
      <c r="O529" s="1"/>
      <c r="P529" s="1"/>
      <c r="Q529" s="1"/>
      <c r="R529" s="1"/>
      <c r="S529" s="1"/>
      <c r="T529" s="1"/>
    </row>
    <row r="530" spans="1:20" x14ac:dyDescent="0.25">
      <c r="A530" s="1"/>
      <c r="B530" s="63" t="s">
        <v>28</v>
      </c>
      <c r="C530" s="63"/>
      <c r="D530" s="63"/>
      <c r="E530" s="63"/>
      <c r="F530" s="72">
        <v>2.8489</v>
      </c>
      <c r="G530" s="72"/>
      <c r="H530" s="72"/>
      <c r="I530" s="72"/>
      <c r="J530" s="1"/>
      <c r="K530" s="1"/>
      <c r="L530" s="1"/>
      <c r="M530" s="1"/>
      <c r="N530" s="1"/>
      <c r="O530" s="1"/>
      <c r="P530" s="1"/>
      <c r="Q530" s="1"/>
      <c r="R530" s="1"/>
      <c r="S530" s="1"/>
      <c r="T530" s="1"/>
    </row>
    <row r="531" spans="1:20" x14ac:dyDescent="0.25">
      <c r="A531" s="1"/>
      <c r="B531" s="63" t="s">
        <v>29</v>
      </c>
      <c r="C531" s="63"/>
      <c r="D531" s="72">
        <v>1.8665</v>
      </c>
      <c r="E531" s="72"/>
      <c r="F531" s="72"/>
      <c r="G531" s="72"/>
      <c r="H531" s="1"/>
      <c r="I531" s="1"/>
      <c r="J531" s="1"/>
      <c r="K531" s="1"/>
      <c r="L531" s="1"/>
      <c r="M531" s="1"/>
      <c r="N531" s="1"/>
      <c r="O531" s="1"/>
      <c r="P531" s="1"/>
      <c r="Q531" s="1"/>
      <c r="R531" s="1"/>
      <c r="S531" s="1"/>
      <c r="T531" s="1"/>
    </row>
    <row r="532" spans="1:20" x14ac:dyDescent="0.25">
      <c r="A532" s="1"/>
      <c r="B532" s="63" t="s">
        <v>30</v>
      </c>
      <c r="C532" s="63"/>
      <c r="D532" s="1"/>
      <c r="E532" s="1"/>
      <c r="F532" s="1"/>
      <c r="G532" s="1">
        <v>57.6</v>
      </c>
      <c r="H532" s="1"/>
      <c r="I532" s="1"/>
      <c r="J532" s="1"/>
      <c r="K532" s="1"/>
      <c r="L532" s="1"/>
      <c r="M532" s="1"/>
      <c r="N532" s="1"/>
      <c r="O532" s="1"/>
      <c r="P532" s="1"/>
      <c r="Q532" s="1"/>
      <c r="R532" s="1"/>
      <c r="S532" s="1"/>
      <c r="T532" s="1"/>
    </row>
    <row r="533" spans="1:20" x14ac:dyDescent="0.25">
      <c r="A533" s="1"/>
      <c r="B533" s="63" t="s">
        <v>31</v>
      </c>
      <c r="C533" s="63"/>
      <c r="D533" s="63"/>
      <c r="E533" s="1"/>
      <c r="F533" s="1"/>
      <c r="G533" s="1">
        <v>2023</v>
      </c>
      <c r="H533" s="1"/>
      <c r="I533" s="1"/>
      <c r="J533" s="1"/>
      <c r="K533" s="1"/>
      <c r="L533" s="1"/>
      <c r="M533" s="1"/>
      <c r="N533" s="1"/>
      <c r="O533" s="1"/>
      <c r="P533" s="1"/>
      <c r="Q533" s="1"/>
      <c r="R533" s="1"/>
      <c r="S533" s="1"/>
      <c r="T533" s="1"/>
    </row>
    <row r="534" spans="1:20" x14ac:dyDescent="0.25">
      <c r="A534" s="1"/>
      <c r="B534" s="63" t="s">
        <v>32</v>
      </c>
      <c r="C534" s="63"/>
      <c r="D534" s="1"/>
      <c r="E534" s="1"/>
      <c r="F534" s="1"/>
      <c r="G534" s="1"/>
      <c r="H534" s="1"/>
      <c r="I534" s="1"/>
      <c r="J534" s="1"/>
      <c r="K534" s="1"/>
      <c r="L534" s="1"/>
      <c r="M534" s="1"/>
      <c r="N534" s="1"/>
      <c r="O534" s="1"/>
      <c r="P534" s="1"/>
      <c r="Q534" s="1"/>
      <c r="R534" s="1"/>
      <c r="S534" s="1"/>
      <c r="T534" s="1"/>
    </row>
    <row r="535" spans="1:20" x14ac:dyDescent="0.25">
      <c r="A535" s="1"/>
      <c r="B535" s="1"/>
      <c r="C535" s="1"/>
      <c r="D535" s="1"/>
      <c r="E535" s="1"/>
      <c r="F535" s="1"/>
      <c r="G535" s="1"/>
      <c r="H535" s="1"/>
      <c r="I535" s="1"/>
      <c r="J535" s="1"/>
      <c r="K535" s="1"/>
      <c r="L535" s="1"/>
      <c r="M535" s="1"/>
      <c r="N535" s="1"/>
      <c r="O535" s="1"/>
      <c r="P535" s="1"/>
      <c r="Q535" s="1"/>
      <c r="R535" s="1"/>
      <c r="S535" s="1"/>
      <c r="T535" s="1"/>
    </row>
    <row r="536" spans="1:20" x14ac:dyDescent="0.25">
      <c r="A536" s="1"/>
      <c r="B536" s="1"/>
      <c r="C536" s="1"/>
      <c r="D536" s="1"/>
      <c r="E536" s="1"/>
      <c r="F536" s="1"/>
      <c r="G536" s="1"/>
      <c r="H536" s="1"/>
      <c r="I536" s="1"/>
      <c r="J536" s="1"/>
      <c r="K536" s="1"/>
      <c r="L536" s="1"/>
      <c r="M536" s="1"/>
      <c r="N536" s="1"/>
      <c r="O536" s="1"/>
      <c r="P536" s="1"/>
      <c r="Q536" s="1"/>
      <c r="R536" s="1"/>
      <c r="S536" s="1"/>
      <c r="T536" s="1"/>
    </row>
    <row r="537" spans="1:20" x14ac:dyDescent="0.25">
      <c r="A537" s="1"/>
      <c r="B537" s="1"/>
      <c r="C537" s="1"/>
      <c r="D537" s="1"/>
      <c r="E537" s="1"/>
      <c r="F537" s="1"/>
      <c r="G537" s="1"/>
      <c r="H537" s="1"/>
      <c r="I537" s="1"/>
      <c r="J537" s="1"/>
      <c r="K537" s="1"/>
      <c r="L537" s="66" t="s">
        <v>5</v>
      </c>
      <c r="M537" s="66"/>
      <c r="N537" s="66"/>
      <c r="O537" s="3" t="s">
        <v>6</v>
      </c>
      <c r="P537" s="67" t="s">
        <v>7</v>
      </c>
      <c r="Q537" s="67"/>
      <c r="R537" s="3" t="s">
        <v>8</v>
      </c>
      <c r="S537" s="57" t="s">
        <v>583</v>
      </c>
      <c r="T537" s="57" t="s">
        <v>7</v>
      </c>
    </row>
    <row r="538" spans="1:20" x14ac:dyDescent="0.25">
      <c r="A538" s="1"/>
      <c r="B538" s="5" t="s">
        <v>9</v>
      </c>
      <c r="C538" s="64" t="s">
        <v>126</v>
      </c>
      <c r="D538" s="64"/>
      <c r="E538" s="64"/>
      <c r="F538" s="64"/>
      <c r="G538" s="64"/>
      <c r="H538" s="1"/>
      <c r="I538" s="1"/>
      <c r="J538" s="1"/>
      <c r="K538" s="1"/>
      <c r="L538" s="4" t="s">
        <v>36</v>
      </c>
      <c r="M538" s="64" t="s">
        <v>37</v>
      </c>
      <c r="N538" s="64"/>
      <c r="O538" s="6">
        <v>1</v>
      </c>
      <c r="P538" s="65">
        <v>50</v>
      </c>
      <c r="Q538" s="65"/>
      <c r="R538" s="6">
        <v>2</v>
      </c>
      <c r="S538" s="61">
        <v>56.4</v>
      </c>
      <c r="T538" s="58">
        <v>0.82</v>
      </c>
    </row>
    <row r="539" spans="1:20" x14ac:dyDescent="0.25">
      <c r="A539" s="1"/>
      <c r="B539" s="63" t="s">
        <v>13</v>
      </c>
      <c r="C539" s="64" t="s">
        <v>129</v>
      </c>
      <c r="D539" s="64"/>
      <c r="E539" s="64"/>
      <c r="F539" s="64"/>
      <c r="G539" s="1"/>
      <c r="H539" s="1"/>
      <c r="I539" s="1"/>
      <c r="J539" s="1"/>
      <c r="K539" s="1"/>
      <c r="L539" s="4" t="s">
        <v>39</v>
      </c>
      <c r="M539" s="64" t="s">
        <v>40</v>
      </c>
      <c r="N539" s="64"/>
      <c r="O539" s="6">
        <v>1</v>
      </c>
      <c r="P539" s="65">
        <v>50</v>
      </c>
      <c r="Q539" s="65"/>
      <c r="R539" s="6">
        <v>70</v>
      </c>
      <c r="S539" s="59">
        <v>6852</v>
      </c>
      <c r="T539" s="58">
        <v>99.18</v>
      </c>
    </row>
    <row r="540" spans="1:20" x14ac:dyDescent="0.25">
      <c r="A540" s="1"/>
      <c r="B540" s="63"/>
      <c r="C540" s="64"/>
      <c r="D540" s="64"/>
      <c r="E540" s="64"/>
      <c r="F540" s="64"/>
      <c r="G540" s="1"/>
      <c r="H540" s="1"/>
      <c r="I540" s="1"/>
      <c r="J540" s="1"/>
      <c r="K540" s="1"/>
      <c r="L540" s="1"/>
      <c r="M540" s="1"/>
      <c r="N540" s="1"/>
      <c r="O540" s="1"/>
      <c r="P540" s="1"/>
      <c r="Q540" s="1"/>
      <c r="R540" s="1"/>
      <c r="S540" s="1"/>
      <c r="T540" s="1"/>
    </row>
    <row r="541" spans="1:20" x14ac:dyDescent="0.25">
      <c r="A541" s="1"/>
      <c r="B541" s="5" t="s">
        <v>19</v>
      </c>
      <c r="C541" s="64" t="s">
        <v>38</v>
      </c>
      <c r="D541" s="64"/>
      <c r="E541" s="64"/>
      <c r="F541" s="64"/>
      <c r="G541" s="1"/>
      <c r="H541" s="1"/>
      <c r="I541" s="1"/>
      <c r="J541" s="1"/>
      <c r="K541" s="1"/>
      <c r="L541" s="1"/>
      <c r="M541" s="1"/>
      <c r="N541" s="1"/>
      <c r="O541" s="1"/>
      <c r="P541" s="1"/>
      <c r="Q541" s="1"/>
      <c r="R541" s="1"/>
      <c r="S541" s="1"/>
      <c r="T541" s="1"/>
    </row>
    <row r="542" spans="1:20" x14ac:dyDescent="0.25">
      <c r="A542" s="1"/>
      <c r="B542" s="5" t="s">
        <v>23</v>
      </c>
      <c r="C542" s="64" t="s">
        <v>130</v>
      </c>
      <c r="D542" s="64"/>
      <c r="E542" s="64"/>
      <c r="F542" s="64"/>
      <c r="G542" s="1"/>
      <c r="H542" s="1"/>
      <c r="I542" s="1"/>
      <c r="J542" s="1"/>
      <c r="K542" s="1"/>
      <c r="L542" s="1"/>
      <c r="M542" s="1"/>
      <c r="N542" s="1"/>
      <c r="O542" s="1"/>
      <c r="P542" s="1"/>
      <c r="Q542" s="1"/>
      <c r="R542" s="1"/>
      <c r="S542" s="1"/>
      <c r="T542" s="1"/>
    </row>
    <row r="543" spans="1:20" x14ac:dyDescent="0.25">
      <c r="A543" s="1"/>
      <c r="B543" s="5" t="s">
        <v>25</v>
      </c>
      <c r="C543" s="73">
        <v>71</v>
      </c>
      <c r="D543" s="73"/>
      <c r="E543" s="73"/>
      <c r="F543" s="1"/>
      <c r="G543" s="1"/>
      <c r="H543" s="1"/>
      <c r="I543" s="1"/>
      <c r="J543" s="1"/>
      <c r="K543" s="1"/>
      <c r="L543" s="1"/>
      <c r="M543" s="1"/>
      <c r="N543" s="1"/>
      <c r="O543" s="1"/>
      <c r="P543" s="1"/>
      <c r="Q543" s="1"/>
      <c r="R543" s="1"/>
      <c r="S543" s="1"/>
      <c r="T543" s="1"/>
    </row>
    <row r="544" spans="1:20" x14ac:dyDescent="0.25">
      <c r="A544" s="1"/>
      <c r="B544" s="63" t="s">
        <v>26</v>
      </c>
      <c r="C544" s="63"/>
      <c r="D544" s="63"/>
      <c r="E544" s="63"/>
      <c r="F544" s="72">
        <v>114.3068</v>
      </c>
      <c r="G544" s="72"/>
      <c r="H544" s="72"/>
      <c r="I544" s="72"/>
      <c r="J544" s="72"/>
      <c r="K544" s="1"/>
      <c r="L544" s="1"/>
      <c r="M544" s="1"/>
      <c r="N544" s="1"/>
      <c r="O544" s="1"/>
      <c r="P544" s="1"/>
      <c r="Q544" s="1"/>
      <c r="R544" s="1"/>
      <c r="S544" s="1"/>
      <c r="T544" s="1"/>
    </row>
    <row r="545" spans="1:20" x14ac:dyDescent="0.25">
      <c r="A545" s="1"/>
      <c r="B545" s="63" t="s">
        <v>27</v>
      </c>
      <c r="C545" s="63"/>
      <c r="D545" s="72">
        <v>96.900499999999994</v>
      </c>
      <c r="E545" s="72"/>
      <c r="F545" s="72"/>
      <c r="G545" s="72"/>
      <c r="H545" s="72"/>
      <c r="I545" s="1"/>
      <c r="J545" s="1"/>
      <c r="K545" s="1"/>
      <c r="L545" s="1"/>
      <c r="M545" s="1"/>
      <c r="N545" s="1"/>
      <c r="O545" s="1"/>
      <c r="P545" s="1"/>
      <c r="Q545" s="1"/>
      <c r="R545" s="1"/>
      <c r="S545" s="1"/>
      <c r="T545" s="1"/>
    </row>
    <row r="546" spans="1:20" x14ac:dyDescent="0.25">
      <c r="A546" s="1"/>
      <c r="B546" s="63" t="s">
        <v>28</v>
      </c>
      <c r="C546" s="63"/>
      <c r="D546" s="63"/>
      <c r="E546" s="63"/>
      <c r="F546" s="72">
        <v>0.88529999999999998</v>
      </c>
      <c r="G546" s="72"/>
      <c r="H546" s="72"/>
      <c r="I546" s="72"/>
      <c r="J546" s="1"/>
      <c r="K546" s="1"/>
      <c r="L546" s="1"/>
      <c r="M546" s="1"/>
      <c r="N546" s="1"/>
      <c r="O546" s="1"/>
      <c r="P546" s="1"/>
      <c r="Q546" s="1"/>
      <c r="R546" s="1"/>
      <c r="S546" s="1"/>
      <c r="T546" s="1"/>
    </row>
    <row r="547" spans="1:20" x14ac:dyDescent="0.25">
      <c r="A547" s="1"/>
      <c r="B547" s="63" t="s">
        <v>29</v>
      </c>
      <c r="C547" s="63"/>
      <c r="D547" s="72">
        <v>0.99</v>
      </c>
      <c r="E547" s="72"/>
      <c r="F547" s="72"/>
      <c r="G547" s="72"/>
      <c r="H547" s="1"/>
      <c r="I547" s="1"/>
      <c r="J547" s="1"/>
      <c r="K547" s="1"/>
      <c r="L547" s="1"/>
      <c r="M547" s="1"/>
      <c r="N547" s="1"/>
      <c r="O547" s="1"/>
      <c r="P547" s="1"/>
      <c r="Q547" s="1"/>
      <c r="R547" s="1"/>
      <c r="S547" s="1"/>
      <c r="T547" s="1"/>
    </row>
    <row r="548" spans="1:20" x14ac:dyDescent="0.25">
      <c r="A548" s="1"/>
      <c r="B548" s="63" t="s">
        <v>30</v>
      </c>
      <c r="C548" s="63"/>
      <c r="D548" s="1"/>
      <c r="E548" s="1"/>
      <c r="F548" s="1"/>
      <c r="G548" s="1">
        <v>10.8</v>
      </c>
      <c r="H548" s="1"/>
      <c r="I548" s="1"/>
      <c r="J548" s="1"/>
      <c r="K548" s="1"/>
      <c r="L548" s="1"/>
      <c r="M548" s="1"/>
      <c r="N548" s="1"/>
      <c r="O548" s="1"/>
      <c r="P548" s="1"/>
      <c r="Q548" s="1"/>
      <c r="R548" s="1"/>
      <c r="S548" s="1"/>
      <c r="T548" s="1"/>
    </row>
    <row r="549" spans="1:20" x14ac:dyDescent="0.25">
      <c r="A549" s="1"/>
      <c r="B549" s="63" t="s">
        <v>31</v>
      </c>
      <c r="C549" s="63"/>
      <c r="D549" s="63"/>
      <c r="E549" s="1"/>
      <c r="F549" s="1"/>
      <c r="G549" s="1">
        <v>2016</v>
      </c>
      <c r="H549" s="1"/>
      <c r="I549" s="1"/>
      <c r="J549" s="1"/>
      <c r="K549" s="1"/>
      <c r="L549" s="1"/>
      <c r="M549" s="1"/>
      <c r="N549" s="1"/>
      <c r="O549" s="1"/>
      <c r="P549" s="1"/>
      <c r="Q549" s="1"/>
      <c r="R549" s="1"/>
      <c r="S549" s="1"/>
      <c r="T549" s="1"/>
    </row>
    <row r="550" spans="1:20" x14ac:dyDescent="0.25">
      <c r="A550" s="1"/>
      <c r="B550" s="63" t="s">
        <v>32</v>
      </c>
      <c r="C550" s="63"/>
      <c r="D550" s="1"/>
      <c r="E550" s="1"/>
      <c r="F550" s="1"/>
      <c r="G550" s="1"/>
      <c r="H550" s="1"/>
      <c r="I550" s="1"/>
      <c r="J550" s="1"/>
      <c r="K550" s="1"/>
      <c r="L550" s="1"/>
      <c r="M550" s="1"/>
      <c r="N550" s="1"/>
      <c r="O550" s="1"/>
      <c r="P550" s="1"/>
      <c r="Q550" s="1"/>
      <c r="R550" s="1"/>
      <c r="S550" s="1"/>
      <c r="T550" s="1"/>
    </row>
    <row r="551" spans="1:20" x14ac:dyDescent="0.25">
      <c r="A551" s="1"/>
      <c r="B551" s="1"/>
      <c r="C551" s="1"/>
      <c r="D551" s="1"/>
      <c r="E551" s="1"/>
      <c r="F551" s="1"/>
      <c r="G551" s="1"/>
      <c r="H551" s="1"/>
      <c r="I551" s="1"/>
      <c r="J551" s="1"/>
      <c r="K551" s="1"/>
      <c r="L551" s="1"/>
      <c r="M551" s="1"/>
      <c r="N551" s="1"/>
      <c r="O551" s="1"/>
      <c r="P551" s="1"/>
      <c r="Q551" s="1"/>
      <c r="R551" s="1"/>
      <c r="S551" s="1"/>
      <c r="T551" s="1"/>
    </row>
    <row r="552" spans="1:20" x14ac:dyDescent="0.25">
      <c r="A552" s="1"/>
      <c r="B552" s="1"/>
      <c r="C552" s="1"/>
      <c r="D552" s="1"/>
      <c r="E552" s="1"/>
      <c r="F552" s="1"/>
      <c r="G552" s="1"/>
      <c r="H552" s="1"/>
      <c r="I552" s="1"/>
      <c r="J552" s="1"/>
      <c r="K552" s="1"/>
      <c r="L552" s="1"/>
      <c r="M552" s="1"/>
      <c r="N552" s="1"/>
      <c r="O552" s="1"/>
      <c r="P552" s="1"/>
      <c r="Q552" s="1"/>
      <c r="R552" s="1"/>
      <c r="S552" s="1"/>
      <c r="T552" s="1"/>
    </row>
    <row r="553" spans="1:20" x14ac:dyDescent="0.25">
      <c r="A553" s="1"/>
      <c r="B553" s="1"/>
      <c r="C553" s="1"/>
      <c r="D553" s="1"/>
      <c r="E553" s="1"/>
      <c r="F553" s="1"/>
      <c r="G553" s="1"/>
      <c r="H553" s="1"/>
      <c r="I553" s="1"/>
      <c r="J553" s="1"/>
      <c r="K553" s="1"/>
      <c r="L553" s="66" t="s">
        <v>5</v>
      </c>
      <c r="M553" s="66"/>
      <c r="N553" s="66"/>
      <c r="O553" s="3" t="s">
        <v>6</v>
      </c>
      <c r="P553" s="67" t="s">
        <v>7</v>
      </c>
      <c r="Q553" s="67"/>
      <c r="R553" s="3" t="s">
        <v>8</v>
      </c>
      <c r="S553" s="57" t="s">
        <v>583</v>
      </c>
      <c r="T553" s="57" t="s">
        <v>7</v>
      </c>
    </row>
    <row r="554" spans="1:20" x14ac:dyDescent="0.25">
      <c r="A554" s="1"/>
      <c r="B554" s="5" t="s">
        <v>9</v>
      </c>
      <c r="C554" s="64" t="s">
        <v>126</v>
      </c>
      <c r="D554" s="64"/>
      <c r="E554" s="64"/>
      <c r="F554" s="64"/>
      <c r="G554" s="64"/>
      <c r="H554" s="1"/>
      <c r="I554" s="1"/>
      <c r="J554" s="1"/>
      <c r="K554" s="1"/>
      <c r="L554" s="4" t="s">
        <v>36</v>
      </c>
      <c r="M554" s="64" t="s">
        <v>37</v>
      </c>
      <c r="N554" s="64"/>
      <c r="O554" s="6">
        <v>1</v>
      </c>
      <c r="P554" s="65">
        <v>11.11</v>
      </c>
      <c r="Q554" s="65"/>
      <c r="R554" s="6">
        <v>6</v>
      </c>
      <c r="S554" s="61">
        <v>609</v>
      </c>
      <c r="T554" s="58">
        <v>6.1</v>
      </c>
    </row>
    <row r="555" spans="1:20" x14ac:dyDescent="0.25">
      <c r="A555" s="1"/>
      <c r="B555" s="63" t="s">
        <v>13</v>
      </c>
      <c r="C555" s="64" t="s">
        <v>131</v>
      </c>
      <c r="D555" s="64"/>
      <c r="E555" s="64"/>
      <c r="F555" s="64"/>
      <c r="G555" s="1"/>
      <c r="H555" s="1"/>
      <c r="I555" s="1"/>
      <c r="J555" s="1"/>
      <c r="K555" s="1"/>
      <c r="L555" s="4" t="s">
        <v>11</v>
      </c>
      <c r="M555" s="64" t="s">
        <v>12</v>
      </c>
      <c r="N555" s="64"/>
      <c r="O555" s="6">
        <v>1</v>
      </c>
      <c r="P555" s="65">
        <v>11.11</v>
      </c>
      <c r="Q555" s="65"/>
      <c r="R555" s="6">
        <v>1</v>
      </c>
      <c r="S555" s="59">
        <v>150.6</v>
      </c>
      <c r="T555" s="58">
        <v>1.51</v>
      </c>
    </row>
    <row r="556" spans="1:20" x14ac:dyDescent="0.25">
      <c r="A556" s="1"/>
      <c r="B556" s="63"/>
      <c r="C556" s="64"/>
      <c r="D556" s="64"/>
      <c r="E556" s="64"/>
      <c r="F556" s="64"/>
      <c r="G556" s="1"/>
      <c r="H556" s="1"/>
      <c r="I556" s="1"/>
      <c r="J556" s="1"/>
      <c r="K556" s="1"/>
      <c r="L556" s="64" t="s">
        <v>39</v>
      </c>
      <c r="M556" s="64" t="s">
        <v>40</v>
      </c>
      <c r="N556" s="64"/>
      <c r="O556" s="71">
        <v>5</v>
      </c>
      <c r="P556" s="65">
        <v>55.56</v>
      </c>
      <c r="Q556" s="65"/>
      <c r="R556" s="71">
        <v>62</v>
      </c>
      <c r="S556" s="59">
        <v>8189.4000000000005</v>
      </c>
      <c r="T556" s="58">
        <v>82.07</v>
      </c>
    </row>
    <row r="557" spans="1:20" x14ac:dyDescent="0.25">
      <c r="A557" s="1"/>
      <c r="B557" s="63" t="s">
        <v>19</v>
      </c>
      <c r="C557" s="64" t="s">
        <v>47</v>
      </c>
      <c r="D557" s="64"/>
      <c r="E557" s="64"/>
      <c r="F557" s="64"/>
      <c r="G557" s="1"/>
      <c r="H557" s="1"/>
      <c r="I557" s="1"/>
      <c r="J557" s="1"/>
      <c r="K557" s="1"/>
      <c r="L557" s="64"/>
      <c r="M557" s="64"/>
      <c r="N557" s="64"/>
      <c r="O557" s="71"/>
      <c r="P557" s="65"/>
      <c r="Q557" s="65"/>
      <c r="R557" s="71"/>
      <c r="S557" s="59"/>
      <c r="T557" s="58"/>
    </row>
    <row r="558" spans="1:20" x14ac:dyDescent="0.25">
      <c r="A558" s="1"/>
      <c r="B558" s="63"/>
      <c r="C558" s="64"/>
      <c r="D558" s="64"/>
      <c r="E558" s="64"/>
      <c r="F558" s="64"/>
      <c r="G558" s="1"/>
      <c r="H558" s="1"/>
      <c r="I558" s="1"/>
      <c r="J558" s="1"/>
      <c r="K558" s="1"/>
      <c r="L558" s="4" t="s">
        <v>15</v>
      </c>
      <c r="M558" s="64" t="s">
        <v>16</v>
      </c>
      <c r="N558" s="64"/>
      <c r="O558" s="6">
        <v>1</v>
      </c>
      <c r="P558" s="65">
        <v>11.11</v>
      </c>
      <c r="Q558" s="65"/>
      <c r="R558" s="6">
        <v>1</v>
      </c>
      <c r="S558" s="59">
        <v>632.4</v>
      </c>
      <c r="T558" s="58">
        <v>6.34</v>
      </c>
    </row>
    <row r="559" spans="1:20" x14ac:dyDescent="0.25">
      <c r="A559" s="1"/>
      <c r="B559" s="5" t="s">
        <v>23</v>
      </c>
      <c r="C559" s="64" t="s">
        <v>132</v>
      </c>
      <c r="D559" s="64"/>
      <c r="E559" s="64"/>
      <c r="F559" s="64"/>
      <c r="G559" s="1"/>
      <c r="H559" s="1"/>
      <c r="I559" s="1"/>
      <c r="J559" s="1"/>
      <c r="K559" s="1"/>
      <c r="L559" s="4" t="s">
        <v>54</v>
      </c>
      <c r="M559" s="64" t="s">
        <v>55</v>
      </c>
      <c r="N559" s="64"/>
      <c r="O559" s="6">
        <v>1</v>
      </c>
      <c r="P559" s="65">
        <v>11.11</v>
      </c>
      <c r="Q559" s="65"/>
      <c r="R559" s="6">
        <v>1</v>
      </c>
      <c r="S559" s="59">
        <v>397.2</v>
      </c>
      <c r="T559" s="58">
        <v>3.98</v>
      </c>
    </row>
    <row r="560" spans="1:20" x14ac:dyDescent="0.25">
      <c r="A560" s="1"/>
      <c r="B560" s="5" t="s">
        <v>25</v>
      </c>
      <c r="C560" s="73">
        <v>286</v>
      </c>
      <c r="D560" s="73"/>
      <c r="E560" s="73"/>
      <c r="F560" s="1"/>
      <c r="G560" s="1"/>
      <c r="H560" s="1"/>
      <c r="I560" s="1"/>
      <c r="J560" s="1"/>
      <c r="K560" s="1"/>
      <c r="L560" s="1"/>
      <c r="M560" s="1"/>
      <c r="N560" s="1"/>
      <c r="O560" s="1"/>
      <c r="P560" s="1"/>
      <c r="Q560" s="1"/>
      <c r="R560" s="1"/>
      <c r="S560" s="1"/>
      <c r="T560" s="1"/>
    </row>
    <row r="561" spans="1:20" x14ac:dyDescent="0.25">
      <c r="A561" s="1"/>
      <c r="B561" s="63" t="s">
        <v>26</v>
      </c>
      <c r="C561" s="63"/>
      <c r="D561" s="63"/>
      <c r="E561" s="63"/>
      <c r="F561" s="72">
        <v>233.9161</v>
      </c>
      <c r="G561" s="72"/>
      <c r="H561" s="72"/>
      <c r="I561" s="72"/>
      <c r="J561" s="72"/>
      <c r="K561" s="1"/>
      <c r="L561" s="1"/>
      <c r="M561" s="1"/>
      <c r="N561" s="1"/>
      <c r="O561" s="1"/>
      <c r="P561" s="1"/>
      <c r="Q561" s="1"/>
      <c r="R561" s="1"/>
      <c r="S561" s="1"/>
      <c r="T561" s="1"/>
    </row>
    <row r="562" spans="1:20" x14ac:dyDescent="0.25">
      <c r="A562" s="1"/>
      <c r="B562" s="63" t="s">
        <v>27</v>
      </c>
      <c r="C562" s="63"/>
      <c r="D562" s="72">
        <v>28.601800000000001</v>
      </c>
      <c r="E562" s="72"/>
      <c r="F562" s="72"/>
      <c r="G562" s="72"/>
      <c r="H562" s="72"/>
      <c r="I562" s="1"/>
      <c r="J562" s="1"/>
      <c r="K562" s="1"/>
      <c r="L562" s="1"/>
      <c r="M562" s="1"/>
      <c r="N562" s="1"/>
      <c r="O562" s="1"/>
      <c r="P562" s="1"/>
      <c r="Q562" s="1"/>
      <c r="R562" s="1"/>
      <c r="S562" s="1"/>
      <c r="T562" s="1"/>
    </row>
    <row r="563" spans="1:20" x14ac:dyDescent="0.25">
      <c r="A563" s="1"/>
      <c r="B563" s="63" t="s">
        <v>28</v>
      </c>
      <c r="C563" s="63"/>
      <c r="D563" s="63"/>
      <c r="E563" s="63"/>
      <c r="F563" s="72">
        <v>1.6191</v>
      </c>
      <c r="G563" s="72"/>
      <c r="H563" s="72"/>
      <c r="I563" s="72"/>
      <c r="J563" s="1"/>
      <c r="K563" s="1"/>
      <c r="L563" s="1"/>
      <c r="M563" s="1"/>
      <c r="N563" s="1"/>
      <c r="O563" s="1"/>
      <c r="P563" s="1"/>
      <c r="Q563" s="1"/>
      <c r="R563" s="1"/>
      <c r="S563" s="1"/>
      <c r="T563" s="1"/>
    </row>
    <row r="564" spans="1:20" x14ac:dyDescent="0.25">
      <c r="A564" s="1"/>
      <c r="B564" s="63" t="s">
        <v>29</v>
      </c>
      <c r="C564" s="63"/>
      <c r="D564" s="72">
        <v>0.2165</v>
      </c>
      <c r="E564" s="72"/>
      <c r="F564" s="72"/>
      <c r="G564" s="72"/>
      <c r="H564" s="1"/>
      <c r="I564" s="1"/>
      <c r="J564" s="1"/>
      <c r="K564" s="1"/>
      <c r="L564" s="1"/>
      <c r="M564" s="1"/>
      <c r="N564" s="1"/>
      <c r="O564" s="1"/>
      <c r="P564" s="1"/>
      <c r="Q564" s="1"/>
      <c r="R564" s="1"/>
      <c r="S564" s="1"/>
      <c r="T564" s="1"/>
    </row>
    <row r="565" spans="1:20" x14ac:dyDescent="0.25">
      <c r="A565" s="1"/>
      <c r="B565" s="63" t="s">
        <v>30</v>
      </c>
      <c r="C565" s="63"/>
      <c r="D565" s="1"/>
      <c r="E565" s="1"/>
      <c r="F565" s="1"/>
      <c r="G565" s="1">
        <v>56.4</v>
      </c>
      <c r="H565" s="1"/>
      <c r="I565" s="1"/>
      <c r="J565" s="1"/>
      <c r="K565" s="1"/>
      <c r="L565" s="1"/>
      <c r="M565" s="1"/>
      <c r="N565" s="1"/>
      <c r="O565" s="1"/>
      <c r="P565" s="1"/>
      <c r="Q565" s="1"/>
      <c r="R565" s="1"/>
      <c r="S565" s="1"/>
      <c r="T565" s="1"/>
    </row>
    <row r="566" spans="1:20" x14ac:dyDescent="0.25">
      <c r="A566" s="1"/>
      <c r="B566" s="63" t="s">
        <v>31</v>
      </c>
      <c r="C566" s="63"/>
      <c r="D566" s="63"/>
      <c r="E566" s="1"/>
      <c r="F566" s="1"/>
      <c r="G566" s="1">
        <v>2016</v>
      </c>
      <c r="H566" s="1"/>
      <c r="I566" s="1"/>
      <c r="J566" s="1"/>
      <c r="K566" s="1"/>
      <c r="L566" s="1"/>
      <c r="M566" s="1"/>
      <c r="N566" s="1"/>
      <c r="O566" s="1"/>
      <c r="P566" s="1"/>
      <c r="Q566" s="1"/>
      <c r="R566" s="1"/>
      <c r="S566" s="1"/>
      <c r="T566" s="1"/>
    </row>
    <row r="567" spans="1:20" x14ac:dyDescent="0.25">
      <c r="A567" s="1"/>
      <c r="B567" s="63" t="s">
        <v>32</v>
      </c>
      <c r="C567" s="63"/>
      <c r="D567" s="1"/>
      <c r="E567" s="1"/>
      <c r="F567" s="1"/>
      <c r="G567" s="1"/>
      <c r="H567" s="1"/>
      <c r="I567" s="1"/>
      <c r="J567" s="1"/>
      <c r="K567" s="1"/>
      <c r="L567" s="1"/>
      <c r="M567" s="1"/>
      <c r="N567" s="1"/>
      <c r="O567" s="1"/>
      <c r="P567" s="1"/>
      <c r="Q567" s="1"/>
      <c r="R567" s="1"/>
      <c r="S567" s="1"/>
      <c r="T567" s="1"/>
    </row>
    <row r="568" spans="1:20" x14ac:dyDescent="0.25">
      <c r="A568" s="1"/>
      <c r="B568" s="1"/>
      <c r="C568" s="1"/>
      <c r="D568" s="1"/>
      <c r="E568" s="1"/>
      <c r="F568" s="1"/>
      <c r="G568" s="1"/>
      <c r="H568" s="1"/>
      <c r="I568" s="1"/>
      <c r="J568" s="1"/>
      <c r="K568" s="1"/>
      <c r="L568" s="1"/>
      <c r="M568" s="1"/>
      <c r="N568" s="1"/>
      <c r="O568" s="1"/>
      <c r="P568" s="1"/>
      <c r="Q568" s="1"/>
      <c r="R568" s="1"/>
      <c r="S568" s="1"/>
      <c r="T568" s="1"/>
    </row>
    <row r="569" spans="1:20" x14ac:dyDescent="0.25">
      <c r="A569" s="1"/>
      <c r="B569" s="1"/>
      <c r="C569" s="1"/>
      <c r="D569" s="1"/>
      <c r="E569" s="1"/>
      <c r="F569" s="1"/>
      <c r="G569" s="1"/>
      <c r="H569" s="1"/>
      <c r="I569" s="1"/>
      <c r="J569" s="1"/>
      <c r="K569" s="1"/>
      <c r="L569" s="1"/>
      <c r="M569" s="1"/>
      <c r="N569" s="1"/>
      <c r="O569" s="1"/>
      <c r="P569" s="1"/>
      <c r="Q569" s="1"/>
      <c r="R569" s="1"/>
      <c r="S569" s="1"/>
      <c r="T569" s="1"/>
    </row>
    <row r="570" spans="1:20" x14ac:dyDescent="0.25">
      <c r="A570" s="1"/>
      <c r="B570" s="1"/>
      <c r="C570" s="1"/>
      <c r="D570" s="1"/>
      <c r="E570" s="1"/>
      <c r="F570" s="1"/>
      <c r="G570" s="1"/>
      <c r="H570" s="1"/>
      <c r="I570" s="1"/>
      <c r="J570" s="1"/>
      <c r="K570" s="1"/>
      <c r="L570" s="1"/>
      <c r="M570" s="1"/>
      <c r="N570" s="1"/>
      <c r="O570" s="1"/>
      <c r="P570" s="1"/>
      <c r="Q570" s="1"/>
      <c r="R570" s="1"/>
      <c r="S570" s="1"/>
      <c r="T570" s="1"/>
    </row>
    <row r="571" spans="1:20" x14ac:dyDescent="0.25">
      <c r="A571" s="1"/>
      <c r="B571" s="1"/>
      <c r="C571" s="1"/>
      <c r="D571" s="1"/>
      <c r="E571" s="1"/>
      <c r="F571" s="1"/>
      <c r="G571" s="1"/>
      <c r="H571" s="1"/>
      <c r="I571" s="1"/>
      <c r="J571" s="1"/>
      <c r="K571" s="1"/>
      <c r="L571" s="66" t="s">
        <v>5</v>
      </c>
      <c r="M571" s="66"/>
      <c r="N571" s="66"/>
      <c r="O571" s="3" t="s">
        <v>6</v>
      </c>
      <c r="P571" s="67" t="s">
        <v>7</v>
      </c>
      <c r="Q571" s="67"/>
      <c r="R571" s="3" t="s">
        <v>8</v>
      </c>
      <c r="S571" s="57" t="s">
        <v>583</v>
      </c>
      <c r="T571" s="57" t="s">
        <v>7</v>
      </c>
    </row>
    <row r="572" spans="1:20" x14ac:dyDescent="0.25">
      <c r="A572" s="1"/>
      <c r="B572" s="5" t="s">
        <v>9</v>
      </c>
      <c r="C572" s="64" t="s">
        <v>133</v>
      </c>
      <c r="D572" s="64"/>
      <c r="E572" s="64"/>
      <c r="F572" s="64"/>
      <c r="G572" s="64"/>
      <c r="H572" s="1"/>
      <c r="I572" s="1"/>
      <c r="J572" s="1"/>
      <c r="K572" s="1"/>
      <c r="L572" s="4" t="s">
        <v>33</v>
      </c>
      <c r="M572" s="64" t="s">
        <v>34</v>
      </c>
      <c r="N572" s="64"/>
      <c r="O572" s="6">
        <v>2</v>
      </c>
      <c r="P572" s="65">
        <v>40</v>
      </c>
      <c r="Q572" s="65"/>
      <c r="R572" s="6">
        <v>2</v>
      </c>
      <c r="S572" s="61">
        <v>371.40000000000003</v>
      </c>
      <c r="T572" s="58">
        <v>42.4</v>
      </c>
    </row>
    <row r="573" spans="1:20" x14ac:dyDescent="0.25">
      <c r="A573" s="1"/>
      <c r="B573" s="63" t="s">
        <v>13</v>
      </c>
      <c r="C573" s="64" t="s">
        <v>134</v>
      </c>
      <c r="D573" s="64"/>
      <c r="E573" s="64"/>
      <c r="F573" s="64"/>
      <c r="G573" s="1"/>
      <c r="H573" s="1"/>
      <c r="I573" s="1"/>
      <c r="J573" s="1"/>
      <c r="K573" s="1"/>
      <c r="L573" s="4" t="s">
        <v>36</v>
      </c>
      <c r="M573" s="64" t="s">
        <v>37</v>
      </c>
      <c r="N573" s="64"/>
      <c r="O573" s="6">
        <v>1</v>
      </c>
      <c r="P573" s="65">
        <v>20</v>
      </c>
      <c r="Q573" s="65"/>
      <c r="R573" s="6">
        <v>2</v>
      </c>
      <c r="S573" s="59">
        <v>235.2</v>
      </c>
      <c r="T573" s="58">
        <v>26.85</v>
      </c>
    </row>
    <row r="574" spans="1:20" x14ac:dyDescent="0.25">
      <c r="A574" s="1"/>
      <c r="B574" s="63"/>
      <c r="C574" s="64"/>
      <c r="D574" s="64"/>
      <c r="E574" s="64"/>
      <c r="F574" s="64"/>
      <c r="G574" s="1"/>
      <c r="H574" s="1"/>
      <c r="I574" s="1"/>
      <c r="J574" s="1"/>
      <c r="K574" s="1"/>
      <c r="L574" s="64" t="s">
        <v>11</v>
      </c>
      <c r="M574" s="64" t="s">
        <v>12</v>
      </c>
      <c r="N574" s="64"/>
      <c r="O574" s="71">
        <v>1</v>
      </c>
      <c r="P574" s="65">
        <v>20</v>
      </c>
      <c r="Q574" s="65"/>
      <c r="R574" s="71">
        <v>1</v>
      </c>
      <c r="S574" s="59">
        <v>103.2</v>
      </c>
      <c r="T574" s="58">
        <v>11.78</v>
      </c>
    </row>
    <row r="575" spans="1:20" x14ac:dyDescent="0.25">
      <c r="A575" s="1"/>
      <c r="B575" s="63" t="s">
        <v>19</v>
      </c>
      <c r="C575" s="64" t="s">
        <v>20</v>
      </c>
      <c r="D575" s="64"/>
      <c r="E575" s="64"/>
      <c r="F575" s="64"/>
      <c r="G575" s="1"/>
      <c r="H575" s="1"/>
      <c r="I575" s="1"/>
      <c r="J575" s="1"/>
      <c r="K575" s="1"/>
      <c r="L575" s="64"/>
      <c r="M575" s="64"/>
      <c r="N575" s="64"/>
      <c r="O575" s="71"/>
      <c r="P575" s="65"/>
      <c r="Q575" s="65"/>
      <c r="R575" s="71"/>
      <c r="S575" s="59"/>
      <c r="T575" s="58"/>
    </row>
    <row r="576" spans="1:20" x14ac:dyDescent="0.25">
      <c r="A576" s="1"/>
      <c r="B576" s="63"/>
      <c r="C576" s="64"/>
      <c r="D576" s="64"/>
      <c r="E576" s="64"/>
      <c r="F576" s="64"/>
      <c r="G576" s="1"/>
      <c r="H576" s="1"/>
      <c r="I576" s="1"/>
      <c r="J576" s="1"/>
      <c r="K576" s="1"/>
      <c r="L576" s="4" t="s">
        <v>15</v>
      </c>
      <c r="M576" s="64" t="s">
        <v>16</v>
      </c>
      <c r="N576" s="64"/>
      <c r="O576" s="6">
        <v>1</v>
      </c>
      <c r="P576" s="65">
        <v>20</v>
      </c>
      <c r="Q576" s="65"/>
      <c r="R576" s="6">
        <v>2</v>
      </c>
      <c r="S576" s="59">
        <v>166.2</v>
      </c>
      <c r="T576" s="58">
        <v>18.97</v>
      </c>
    </row>
    <row r="577" spans="1:20" x14ac:dyDescent="0.25">
      <c r="A577" s="1"/>
      <c r="B577" s="5" t="s">
        <v>23</v>
      </c>
      <c r="C577" s="64" t="s">
        <v>135</v>
      </c>
      <c r="D577" s="64"/>
      <c r="E577" s="64"/>
      <c r="F577" s="64"/>
      <c r="G577" s="1"/>
      <c r="H577" s="1"/>
      <c r="I577" s="1"/>
      <c r="J577" s="1"/>
      <c r="K577" s="1"/>
      <c r="L577" s="1"/>
      <c r="M577" s="1"/>
      <c r="N577" s="1"/>
      <c r="O577" s="1"/>
      <c r="P577" s="1"/>
      <c r="Q577" s="1"/>
      <c r="R577" s="1"/>
      <c r="S577" s="1"/>
      <c r="T577" s="1"/>
    </row>
    <row r="578" spans="1:20" x14ac:dyDescent="0.25">
      <c r="A578" s="1"/>
      <c r="B578" s="5" t="s">
        <v>25</v>
      </c>
      <c r="C578" s="73">
        <v>455</v>
      </c>
      <c r="D578" s="73"/>
      <c r="E578" s="73"/>
      <c r="F578" s="1"/>
      <c r="G578" s="1"/>
      <c r="H578" s="1"/>
      <c r="I578" s="1"/>
      <c r="J578" s="1"/>
      <c r="K578" s="1"/>
      <c r="L578" s="1"/>
      <c r="M578" s="1"/>
      <c r="N578" s="1"/>
      <c r="O578" s="1"/>
      <c r="P578" s="1"/>
      <c r="Q578" s="1"/>
      <c r="R578" s="1"/>
      <c r="S578" s="1"/>
      <c r="T578" s="1"/>
    </row>
    <row r="579" spans="1:20" x14ac:dyDescent="0.25">
      <c r="A579" s="1"/>
      <c r="B579" s="63" t="s">
        <v>26</v>
      </c>
      <c r="C579" s="63"/>
      <c r="D579" s="63"/>
      <c r="E579" s="63"/>
      <c r="F579" s="72">
        <v>76.6036</v>
      </c>
      <c r="G579" s="72"/>
      <c r="H579" s="72"/>
      <c r="I579" s="72"/>
      <c r="J579" s="72"/>
      <c r="K579" s="1"/>
      <c r="L579" s="1"/>
      <c r="M579" s="1"/>
      <c r="N579" s="1"/>
      <c r="O579" s="1"/>
      <c r="P579" s="1"/>
      <c r="Q579" s="1"/>
      <c r="R579" s="1"/>
      <c r="S579" s="1"/>
      <c r="T579" s="1"/>
    </row>
    <row r="580" spans="1:20" x14ac:dyDescent="0.25">
      <c r="A580" s="1"/>
      <c r="B580" s="63" t="s">
        <v>27</v>
      </c>
      <c r="C580" s="63"/>
      <c r="D580" s="72">
        <v>0.81640000000000001</v>
      </c>
      <c r="E580" s="72"/>
      <c r="F580" s="72"/>
      <c r="G580" s="72"/>
      <c r="H580" s="72"/>
      <c r="I580" s="1"/>
      <c r="J580" s="1"/>
      <c r="K580" s="1"/>
      <c r="L580" s="1"/>
      <c r="M580" s="1"/>
      <c r="N580" s="1"/>
      <c r="O580" s="1"/>
      <c r="P580" s="1"/>
      <c r="Q580" s="1"/>
      <c r="R580" s="1"/>
      <c r="S580" s="1"/>
      <c r="T580" s="1"/>
    </row>
    <row r="581" spans="1:20" x14ac:dyDescent="0.25">
      <c r="A581" s="1"/>
      <c r="B581" s="63" t="s">
        <v>28</v>
      </c>
      <c r="C581" s="63"/>
      <c r="D581" s="63"/>
      <c r="E581" s="63"/>
      <c r="F581" s="72">
        <v>1.282</v>
      </c>
      <c r="G581" s="72"/>
      <c r="H581" s="72"/>
      <c r="I581" s="72"/>
      <c r="J581" s="1"/>
      <c r="K581" s="1"/>
      <c r="L581" s="1"/>
      <c r="M581" s="1"/>
      <c r="N581" s="1"/>
      <c r="O581" s="1"/>
      <c r="P581" s="1"/>
      <c r="Q581" s="1"/>
      <c r="R581" s="1"/>
      <c r="S581" s="1"/>
      <c r="T581" s="1"/>
    </row>
    <row r="582" spans="1:20" x14ac:dyDescent="0.25">
      <c r="A582" s="1"/>
      <c r="B582" s="63" t="s">
        <v>29</v>
      </c>
      <c r="C582" s="63"/>
      <c r="D582" s="72">
        <v>0.90349999999999997</v>
      </c>
      <c r="E582" s="72"/>
      <c r="F582" s="72"/>
      <c r="G582" s="72"/>
      <c r="H582" s="1"/>
      <c r="I582" s="1"/>
      <c r="J582" s="1"/>
      <c r="K582" s="1"/>
      <c r="L582" s="1"/>
      <c r="M582" s="1"/>
      <c r="N582" s="1"/>
      <c r="O582" s="1"/>
      <c r="P582" s="1"/>
      <c r="Q582" s="1"/>
      <c r="R582" s="1"/>
      <c r="S582" s="1"/>
      <c r="T582" s="1"/>
    </row>
    <row r="583" spans="1:20" x14ac:dyDescent="0.25">
      <c r="A583" s="1"/>
      <c r="B583" s="63" t="s">
        <v>30</v>
      </c>
      <c r="C583" s="63"/>
      <c r="D583" s="1"/>
      <c r="E583" s="1"/>
      <c r="F583" s="1"/>
      <c r="G583" s="1">
        <v>58.9</v>
      </c>
      <c r="H583" s="1"/>
      <c r="I583" s="1"/>
      <c r="J583" s="1"/>
      <c r="K583" s="1"/>
      <c r="L583" s="1"/>
      <c r="M583" s="1"/>
      <c r="N583" s="1"/>
      <c r="O583" s="1"/>
      <c r="P583" s="1"/>
      <c r="Q583" s="1"/>
      <c r="R583" s="1"/>
      <c r="S583" s="1"/>
      <c r="T583" s="1"/>
    </row>
    <row r="584" spans="1:20" x14ac:dyDescent="0.25">
      <c r="A584" s="1"/>
      <c r="B584" s="63" t="s">
        <v>31</v>
      </c>
      <c r="C584" s="63"/>
      <c r="D584" s="63"/>
      <c r="E584" s="1"/>
      <c r="F584" s="1"/>
      <c r="G584" s="1">
        <v>2022</v>
      </c>
      <c r="H584" s="1"/>
      <c r="I584" s="1"/>
      <c r="J584" s="1"/>
      <c r="K584" s="1"/>
      <c r="L584" s="1"/>
      <c r="M584" s="1"/>
      <c r="N584" s="1"/>
      <c r="O584" s="1"/>
      <c r="P584" s="1"/>
      <c r="Q584" s="1"/>
      <c r="R584" s="1"/>
      <c r="S584" s="1"/>
      <c r="T584" s="1"/>
    </row>
    <row r="585" spans="1:20" x14ac:dyDescent="0.25">
      <c r="A585" s="1"/>
      <c r="B585" s="63" t="s">
        <v>32</v>
      </c>
      <c r="C585" s="63"/>
      <c r="D585" s="1"/>
      <c r="E585" s="1"/>
      <c r="F585" s="1"/>
      <c r="G585" s="1"/>
      <c r="H585" s="1"/>
      <c r="I585" s="1"/>
      <c r="J585" s="1"/>
      <c r="K585" s="1"/>
      <c r="L585" s="1"/>
      <c r="M585" s="1"/>
      <c r="N585" s="1"/>
      <c r="O585" s="1"/>
      <c r="P585" s="1"/>
      <c r="Q585" s="1"/>
      <c r="R585" s="1"/>
      <c r="S585" s="1"/>
      <c r="T585" s="1"/>
    </row>
    <row r="586" spans="1:20" x14ac:dyDescent="0.25">
      <c r="A586" s="1"/>
      <c r="B586" s="1"/>
      <c r="C586" s="1"/>
      <c r="D586" s="1"/>
      <c r="E586" s="1"/>
      <c r="F586" s="1"/>
      <c r="G586" s="1"/>
      <c r="H586" s="1"/>
      <c r="I586" s="1"/>
      <c r="J586" s="1"/>
      <c r="K586" s="1"/>
      <c r="L586" s="1"/>
      <c r="M586" s="1"/>
      <c r="N586" s="1"/>
      <c r="O586" s="1"/>
      <c r="P586" s="1"/>
      <c r="Q586" s="1"/>
      <c r="R586" s="1"/>
      <c r="S586" s="1"/>
      <c r="T586" s="1"/>
    </row>
    <row r="587" spans="1:20" x14ac:dyDescent="0.25">
      <c r="A587" s="1"/>
      <c r="B587" s="1"/>
      <c r="C587" s="1"/>
      <c r="D587" s="1"/>
      <c r="E587" s="1"/>
      <c r="F587" s="1"/>
      <c r="G587" s="1"/>
      <c r="H587" s="1"/>
      <c r="I587" s="1"/>
      <c r="J587" s="1"/>
      <c r="K587" s="1"/>
      <c r="L587" s="1"/>
      <c r="M587" s="1"/>
      <c r="N587" s="1"/>
      <c r="O587" s="1"/>
      <c r="P587" s="1"/>
      <c r="Q587" s="1"/>
      <c r="R587" s="1"/>
      <c r="S587" s="1"/>
      <c r="T587" s="1"/>
    </row>
    <row r="588" spans="1:20" x14ac:dyDescent="0.25">
      <c r="A588" s="1"/>
      <c r="B588" s="1"/>
      <c r="C588" s="1"/>
      <c r="D588" s="1"/>
      <c r="E588" s="1"/>
      <c r="F588" s="1"/>
      <c r="G588" s="1"/>
      <c r="H588" s="1"/>
      <c r="I588" s="1"/>
      <c r="J588" s="1"/>
      <c r="K588" s="1"/>
      <c r="L588" s="66" t="s">
        <v>5</v>
      </c>
      <c r="M588" s="66"/>
      <c r="N588" s="66"/>
      <c r="O588" s="3" t="s">
        <v>6</v>
      </c>
      <c r="P588" s="67" t="s">
        <v>7</v>
      </c>
      <c r="Q588" s="67"/>
      <c r="R588" s="3" t="s">
        <v>8</v>
      </c>
      <c r="S588" s="57" t="s">
        <v>583</v>
      </c>
      <c r="T588" s="57" t="s">
        <v>7</v>
      </c>
    </row>
    <row r="589" spans="1:20" x14ac:dyDescent="0.25">
      <c r="A589" s="1"/>
      <c r="B589" s="5" t="s">
        <v>9</v>
      </c>
      <c r="C589" s="64" t="s">
        <v>133</v>
      </c>
      <c r="D589" s="64"/>
      <c r="E589" s="64"/>
      <c r="F589" s="64"/>
      <c r="G589" s="64"/>
      <c r="H589" s="1"/>
      <c r="I589" s="1"/>
      <c r="J589" s="1"/>
      <c r="K589" s="1"/>
      <c r="L589" s="4" t="s">
        <v>39</v>
      </c>
      <c r="M589" s="64" t="s">
        <v>40</v>
      </c>
      <c r="N589" s="64"/>
      <c r="O589" s="6">
        <v>5</v>
      </c>
      <c r="P589" s="65">
        <v>62.5</v>
      </c>
      <c r="Q589" s="65"/>
      <c r="R589" s="6">
        <v>122</v>
      </c>
      <c r="S589" s="61">
        <v>37038.6</v>
      </c>
      <c r="T589" s="58">
        <v>97.44</v>
      </c>
    </row>
    <row r="590" spans="1:20" x14ac:dyDescent="0.25">
      <c r="A590" s="1"/>
      <c r="B590" s="63" t="s">
        <v>13</v>
      </c>
      <c r="C590" s="64" t="s">
        <v>136</v>
      </c>
      <c r="D590" s="64"/>
      <c r="E590" s="64"/>
      <c r="F590" s="64"/>
      <c r="G590" s="1"/>
      <c r="H590" s="1"/>
      <c r="I590" s="1"/>
      <c r="J590" s="1"/>
      <c r="K590" s="1"/>
      <c r="L590" s="4" t="s">
        <v>15</v>
      </c>
      <c r="M590" s="64" t="s">
        <v>16</v>
      </c>
      <c r="N590" s="64"/>
      <c r="O590" s="6">
        <v>3</v>
      </c>
      <c r="P590" s="65">
        <v>37.5</v>
      </c>
      <c r="Q590" s="65"/>
      <c r="R590" s="6">
        <v>3</v>
      </c>
      <c r="S590" s="59">
        <v>973.19999999999993</v>
      </c>
      <c r="T590" s="58">
        <v>2.56</v>
      </c>
    </row>
    <row r="591" spans="1:20" x14ac:dyDescent="0.25">
      <c r="A591" s="1"/>
      <c r="B591" s="63"/>
      <c r="C591" s="64"/>
      <c r="D591" s="64"/>
      <c r="E591" s="64"/>
      <c r="F591" s="64"/>
      <c r="G591" s="1"/>
      <c r="H591" s="1"/>
      <c r="I591" s="1"/>
      <c r="J591" s="1"/>
      <c r="K591" s="1"/>
      <c r="L591" s="1"/>
      <c r="M591" s="1"/>
      <c r="N591" s="1"/>
      <c r="O591" s="1"/>
      <c r="P591" s="1"/>
      <c r="Q591" s="1"/>
      <c r="R591" s="1"/>
      <c r="S591" s="1"/>
      <c r="T591" s="1"/>
    </row>
    <row r="592" spans="1:20" x14ac:dyDescent="0.25">
      <c r="A592" s="1"/>
      <c r="B592" s="5" t="s">
        <v>19</v>
      </c>
      <c r="C592" s="64" t="s">
        <v>57</v>
      </c>
      <c r="D592" s="64"/>
      <c r="E592" s="64"/>
      <c r="F592" s="64"/>
      <c r="G592" s="1"/>
      <c r="H592" s="1"/>
      <c r="I592" s="1"/>
      <c r="J592" s="1"/>
      <c r="K592" s="1"/>
      <c r="L592" s="1"/>
      <c r="M592" s="1"/>
      <c r="N592" s="1"/>
      <c r="O592" s="1"/>
      <c r="P592" s="1"/>
      <c r="Q592" s="1"/>
      <c r="R592" s="1"/>
      <c r="S592" s="1"/>
      <c r="T592" s="1"/>
    </row>
    <row r="593" spans="1:20" x14ac:dyDescent="0.25">
      <c r="A593" s="1"/>
      <c r="B593" s="5" t="s">
        <v>23</v>
      </c>
      <c r="C593" s="64" t="s">
        <v>137</v>
      </c>
      <c r="D593" s="64"/>
      <c r="E593" s="64"/>
      <c r="F593" s="64"/>
      <c r="G593" s="1"/>
      <c r="H593" s="1"/>
      <c r="I593" s="1"/>
      <c r="J593" s="1"/>
      <c r="K593" s="1"/>
      <c r="L593" s="1"/>
      <c r="M593" s="1"/>
      <c r="N593" s="1"/>
      <c r="O593" s="1"/>
      <c r="P593" s="1"/>
      <c r="Q593" s="1"/>
      <c r="R593" s="1"/>
      <c r="S593" s="1"/>
      <c r="T593" s="1"/>
    </row>
    <row r="594" spans="1:20" x14ac:dyDescent="0.25">
      <c r="A594" s="1"/>
      <c r="B594" s="5" t="s">
        <v>25</v>
      </c>
      <c r="C594" s="73">
        <v>210</v>
      </c>
      <c r="D594" s="73"/>
      <c r="E594" s="73"/>
      <c r="F594" s="1"/>
      <c r="G594" s="1"/>
      <c r="H594" s="1"/>
      <c r="I594" s="1"/>
      <c r="J594" s="1"/>
      <c r="K594" s="1"/>
      <c r="L594" s="1"/>
      <c r="M594" s="1"/>
      <c r="N594" s="1"/>
      <c r="O594" s="1"/>
      <c r="P594" s="1"/>
      <c r="Q594" s="1"/>
      <c r="R594" s="1"/>
      <c r="S594" s="1"/>
      <c r="T594" s="1"/>
    </row>
    <row r="595" spans="1:20" x14ac:dyDescent="0.25">
      <c r="A595" s="1"/>
      <c r="B595" s="63" t="s">
        <v>26</v>
      </c>
      <c r="C595" s="63"/>
      <c r="D595" s="63"/>
      <c r="E595" s="63"/>
      <c r="F595" s="72">
        <v>245.72329999999999</v>
      </c>
      <c r="G595" s="72"/>
      <c r="H595" s="72"/>
      <c r="I595" s="72"/>
      <c r="J595" s="72"/>
      <c r="K595" s="1"/>
      <c r="L595" s="1"/>
      <c r="M595" s="1"/>
      <c r="N595" s="1"/>
      <c r="O595" s="1"/>
      <c r="P595" s="1"/>
      <c r="Q595" s="1"/>
      <c r="R595" s="1"/>
      <c r="S595" s="1"/>
      <c r="T595" s="1"/>
    </row>
    <row r="596" spans="1:20" x14ac:dyDescent="0.25">
      <c r="A596" s="1"/>
      <c r="B596" s="63" t="s">
        <v>27</v>
      </c>
      <c r="C596" s="63"/>
      <c r="D596" s="72">
        <v>176.5324</v>
      </c>
      <c r="E596" s="72"/>
      <c r="F596" s="72"/>
      <c r="G596" s="72"/>
      <c r="H596" s="72"/>
      <c r="I596" s="1"/>
      <c r="J596" s="1"/>
      <c r="K596" s="1"/>
      <c r="L596" s="1"/>
      <c r="M596" s="1"/>
      <c r="N596" s="1"/>
      <c r="O596" s="1"/>
      <c r="P596" s="1"/>
      <c r="Q596" s="1"/>
      <c r="R596" s="1"/>
      <c r="S596" s="1"/>
      <c r="T596" s="1"/>
    </row>
    <row r="597" spans="1:20" x14ac:dyDescent="0.25">
      <c r="A597" s="1"/>
      <c r="B597" s="63" t="s">
        <v>28</v>
      </c>
      <c r="C597" s="63"/>
      <c r="D597" s="63"/>
      <c r="E597" s="63"/>
      <c r="F597" s="72">
        <v>1.2421</v>
      </c>
      <c r="G597" s="72"/>
      <c r="H597" s="72"/>
      <c r="I597" s="72"/>
      <c r="J597" s="1"/>
      <c r="K597" s="1"/>
      <c r="L597" s="1"/>
      <c r="M597" s="1"/>
      <c r="N597" s="1"/>
      <c r="O597" s="1"/>
      <c r="P597" s="1"/>
      <c r="Q597" s="1"/>
      <c r="R597" s="1"/>
      <c r="S597" s="1"/>
      <c r="T597" s="1"/>
    </row>
    <row r="598" spans="1:20" x14ac:dyDescent="0.25">
      <c r="A598" s="1"/>
      <c r="B598" s="63" t="s">
        <v>29</v>
      </c>
      <c r="C598" s="63"/>
      <c r="D598" s="72">
        <v>0.58150000000000002</v>
      </c>
      <c r="E598" s="72"/>
      <c r="F598" s="72"/>
      <c r="G598" s="72"/>
      <c r="H598" s="1"/>
      <c r="I598" s="1"/>
      <c r="J598" s="1"/>
      <c r="K598" s="1"/>
      <c r="L598" s="1"/>
      <c r="M598" s="1"/>
      <c r="N598" s="1"/>
      <c r="O598" s="1"/>
      <c r="P598" s="1"/>
      <c r="Q598" s="1"/>
      <c r="R598" s="1"/>
      <c r="S598" s="1"/>
      <c r="T598" s="1"/>
    </row>
    <row r="599" spans="1:20" x14ac:dyDescent="0.25">
      <c r="A599" s="1"/>
      <c r="B599" s="63" t="s">
        <v>30</v>
      </c>
      <c r="C599" s="63"/>
      <c r="D599" s="1"/>
      <c r="E599" s="1"/>
      <c r="F599" s="1"/>
      <c r="G599" s="1">
        <v>29.4</v>
      </c>
      <c r="H599" s="1"/>
      <c r="I599" s="1"/>
      <c r="J599" s="1"/>
      <c r="K599" s="1"/>
      <c r="L599" s="1"/>
      <c r="M599" s="1"/>
      <c r="N599" s="1"/>
      <c r="O599" s="1"/>
      <c r="P599" s="1"/>
      <c r="Q599" s="1"/>
      <c r="R599" s="1"/>
      <c r="S599" s="1"/>
      <c r="T599" s="1"/>
    </row>
    <row r="600" spans="1:20" x14ac:dyDescent="0.25">
      <c r="A600" s="1"/>
      <c r="B600" s="63" t="s">
        <v>31</v>
      </c>
      <c r="C600" s="63"/>
      <c r="D600" s="63"/>
      <c r="E600" s="1"/>
      <c r="F600" s="1"/>
      <c r="G600" s="1">
        <v>2016</v>
      </c>
      <c r="H600" s="1"/>
      <c r="I600" s="1"/>
      <c r="J600" s="1"/>
      <c r="K600" s="1"/>
      <c r="L600" s="1"/>
      <c r="M600" s="1"/>
      <c r="N600" s="1"/>
      <c r="O600" s="1"/>
      <c r="P600" s="1"/>
      <c r="Q600" s="1"/>
      <c r="R600" s="1"/>
      <c r="S600" s="1"/>
      <c r="T600" s="1"/>
    </row>
    <row r="601" spans="1:20" x14ac:dyDescent="0.25">
      <c r="A601" s="1"/>
      <c r="B601" s="63" t="s">
        <v>32</v>
      </c>
      <c r="C601" s="63"/>
      <c r="D601" s="1"/>
      <c r="E601" s="1"/>
      <c r="F601" s="1"/>
      <c r="G601" s="1"/>
      <c r="H601" s="1"/>
      <c r="I601" s="1"/>
      <c r="J601" s="1"/>
      <c r="K601" s="1"/>
      <c r="L601" s="1"/>
      <c r="M601" s="1"/>
      <c r="N601" s="1"/>
      <c r="O601" s="1"/>
      <c r="P601" s="1"/>
      <c r="Q601" s="1"/>
      <c r="R601" s="1"/>
      <c r="S601" s="1"/>
      <c r="T601" s="1"/>
    </row>
    <row r="602" spans="1:20" x14ac:dyDescent="0.25">
      <c r="A602" s="1"/>
      <c r="B602" s="1"/>
      <c r="C602" s="1"/>
      <c r="D602" s="1"/>
      <c r="E602" s="1"/>
      <c r="F602" s="1"/>
      <c r="G602" s="1"/>
      <c r="H602" s="1"/>
      <c r="I602" s="1"/>
      <c r="J602" s="1"/>
      <c r="K602" s="1"/>
      <c r="L602" s="1"/>
      <c r="M602" s="1"/>
      <c r="N602" s="1"/>
      <c r="O602" s="1"/>
      <c r="P602" s="1"/>
      <c r="Q602" s="1"/>
      <c r="R602" s="1"/>
      <c r="S602" s="1"/>
      <c r="T602" s="1"/>
    </row>
    <row r="603" spans="1:20" x14ac:dyDescent="0.25">
      <c r="A603" s="1"/>
      <c r="B603" s="1"/>
      <c r="C603" s="1"/>
      <c r="D603" s="1"/>
      <c r="E603" s="1"/>
      <c r="F603" s="1"/>
      <c r="G603" s="1"/>
      <c r="H603" s="1"/>
      <c r="I603" s="1"/>
      <c r="J603" s="1"/>
      <c r="K603" s="1"/>
      <c r="L603" s="1"/>
      <c r="M603" s="1"/>
      <c r="N603" s="1"/>
      <c r="O603" s="1"/>
      <c r="P603" s="1"/>
      <c r="Q603" s="1"/>
      <c r="R603" s="1"/>
      <c r="S603" s="1"/>
      <c r="T603" s="1"/>
    </row>
    <row r="604" spans="1:20" x14ac:dyDescent="0.25">
      <c r="A604" s="1"/>
      <c r="B604" s="1"/>
      <c r="C604" s="1"/>
      <c r="D604" s="1"/>
      <c r="E604" s="1"/>
      <c r="F604" s="1"/>
      <c r="G604" s="1"/>
      <c r="H604" s="1"/>
      <c r="I604" s="1"/>
      <c r="J604" s="1"/>
      <c r="K604" s="1"/>
      <c r="L604" s="66" t="s">
        <v>5</v>
      </c>
      <c r="M604" s="66"/>
      <c r="N604" s="66"/>
      <c r="O604" s="3" t="s">
        <v>6</v>
      </c>
      <c r="P604" s="67" t="s">
        <v>7</v>
      </c>
      <c r="Q604" s="67"/>
      <c r="R604" s="3" t="s">
        <v>8</v>
      </c>
      <c r="S604" s="57" t="s">
        <v>583</v>
      </c>
      <c r="T604" s="57" t="s">
        <v>7</v>
      </c>
    </row>
    <row r="605" spans="1:20" x14ac:dyDescent="0.25">
      <c r="A605" s="1"/>
      <c r="B605" s="5" t="s">
        <v>9</v>
      </c>
      <c r="C605" s="64" t="s">
        <v>133</v>
      </c>
      <c r="D605" s="64"/>
      <c r="E605" s="64"/>
      <c r="F605" s="64"/>
      <c r="G605" s="64"/>
      <c r="H605" s="1"/>
      <c r="I605" s="1"/>
      <c r="J605" s="1"/>
      <c r="K605" s="1"/>
      <c r="L605" s="4" t="s">
        <v>11</v>
      </c>
      <c r="M605" s="64" t="s">
        <v>12</v>
      </c>
      <c r="N605" s="64"/>
      <c r="O605" s="6">
        <v>1</v>
      </c>
      <c r="P605" s="65">
        <v>11.11</v>
      </c>
      <c r="Q605" s="65"/>
      <c r="R605" s="6">
        <v>2</v>
      </c>
      <c r="S605" s="61">
        <v>515.4</v>
      </c>
      <c r="T605" s="58">
        <v>1.86</v>
      </c>
    </row>
    <row r="606" spans="1:20" x14ac:dyDescent="0.25">
      <c r="A606" s="1"/>
      <c r="B606" s="63" t="s">
        <v>13</v>
      </c>
      <c r="C606" s="64" t="s">
        <v>138</v>
      </c>
      <c r="D606" s="64"/>
      <c r="E606" s="64"/>
      <c r="F606" s="64"/>
      <c r="G606" s="1"/>
      <c r="H606" s="1"/>
      <c r="I606" s="1"/>
      <c r="J606" s="1"/>
      <c r="K606" s="1"/>
      <c r="L606" s="4" t="s">
        <v>39</v>
      </c>
      <c r="M606" s="64" t="s">
        <v>40</v>
      </c>
      <c r="N606" s="64"/>
      <c r="O606" s="6">
        <v>3</v>
      </c>
      <c r="P606" s="65">
        <v>33.33</v>
      </c>
      <c r="Q606" s="65"/>
      <c r="R606" s="6">
        <v>125</v>
      </c>
      <c r="S606" s="59">
        <v>20274.600000000002</v>
      </c>
      <c r="T606" s="58">
        <v>73.2</v>
      </c>
    </row>
    <row r="607" spans="1:20" x14ac:dyDescent="0.25">
      <c r="A607" s="1"/>
      <c r="B607" s="63"/>
      <c r="C607" s="64"/>
      <c r="D607" s="64"/>
      <c r="E607" s="64"/>
      <c r="F607" s="64"/>
      <c r="G607" s="1"/>
      <c r="H607" s="1"/>
      <c r="I607" s="1"/>
      <c r="J607" s="1"/>
      <c r="K607" s="1"/>
      <c r="L607" s="64" t="s">
        <v>15</v>
      </c>
      <c r="M607" s="64" t="s">
        <v>16</v>
      </c>
      <c r="N607" s="64"/>
      <c r="O607" s="71">
        <v>2</v>
      </c>
      <c r="P607" s="65">
        <v>22.22</v>
      </c>
      <c r="Q607" s="65"/>
      <c r="R607" s="71">
        <v>8</v>
      </c>
      <c r="S607" s="59">
        <v>6459.5999999999995</v>
      </c>
      <c r="T607" s="58">
        <v>23.32</v>
      </c>
    </row>
    <row r="608" spans="1:20" x14ac:dyDescent="0.25">
      <c r="A608" s="1"/>
      <c r="B608" s="63" t="s">
        <v>19</v>
      </c>
      <c r="C608" s="64" t="s">
        <v>60</v>
      </c>
      <c r="D608" s="64"/>
      <c r="E608" s="64"/>
      <c r="F608" s="64"/>
      <c r="G608" s="1"/>
      <c r="H608" s="1"/>
      <c r="I608" s="1"/>
      <c r="J608" s="1"/>
      <c r="K608" s="1"/>
      <c r="L608" s="64"/>
      <c r="M608" s="64"/>
      <c r="N608" s="64"/>
      <c r="O608" s="71"/>
      <c r="P608" s="65"/>
      <c r="Q608" s="65"/>
      <c r="R608" s="71"/>
      <c r="S608" s="59"/>
      <c r="T608" s="58"/>
    </row>
    <row r="609" spans="1:20" x14ac:dyDescent="0.25">
      <c r="A609" s="1"/>
      <c r="B609" s="63"/>
      <c r="C609" s="64"/>
      <c r="D609" s="64"/>
      <c r="E609" s="64"/>
      <c r="F609" s="64"/>
      <c r="G609" s="1"/>
      <c r="H609" s="1"/>
      <c r="I609" s="1"/>
      <c r="J609" s="1"/>
      <c r="K609" s="1"/>
      <c r="L609" s="4" t="s">
        <v>17</v>
      </c>
      <c r="M609" s="64" t="s">
        <v>18</v>
      </c>
      <c r="N609" s="64"/>
      <c r="O609" s="6">
        <v>1</v>
      </c>
      <c r="P609" s="65">
        <v>11.11</v>
      </c>
      <c r="Q609" s="65"/>
      <c r="R609" s="6">
        <v>2</v>
      </c>
      <c r="S609" s="59">
        <v>187.20000000000002</v>
      </c>
      <c r="T609" s="58">
        <v>0.68</v>
      </c>
    </row>
    <row r="610" spans="1:20" x14ac:dyDescent="0.25">
      <c r="A610" s="1"/>
      <c r="B610" s="5" t="s">
        <v>23</v>
      </c>
      <c r="C610" s="64" t="s">
        <v>141</v>
      </c>
      <c r="D610" s="64"/>
      <c r="E610" s="64"/>
      <c r="F610" s="64"/>
      <c r="G610" s="1"/>
      <c r="H610" s="1"/>
      <c r="I610" s="1"/>
      <c r="J610" s="1"/>
      <c r="K610" s="1"/>
      <c r="L610" s="4" t="s">
        <v>42</v>
      </c>
      <c r="M610" s="64" t="s">
        <v>43</v>
      </c>
      <c r="N610" s="64"/>
      <c r="O610" s="6">
        <v>1</v>
      </c>
      <c r="P610" s="65">
        <v>11.11</v>
      </c>
      <c r="Q610" s="65"/>
      <c r="R610" s="6">
        <v>1</v>
      </c>
      <c r="S610" s="59">
        <v>32.400000000000006</v>
      </c>
      <c r="T610" s="58">
        <v>0.12</v>
      </c>
    </row>
    <row r="611" spans="1:20" x14ac:dyDescent="0.25">
      <c r="A611" s="1"/>
      <c r="B611" s="5" t="s">
        <v>25</v>
      </c>
      <c r="C611" s="73">
        <v>598</v>
      </c>
      <c r="D611" s="73"/>
      <c r="E611" s="73"/>
      <c r="F611" s="1"/>
      <c r="G611" s="1"/>
      <c r="H611" s="1"/>
      <c r="I611" s="1"/>
      <c r="J611" s="1"/>
      <c r="K611" s="1"/>
      <c r="L611" s="4" t="s">
        <v>54</v>
      </c>
      <c r="M611" s="64" t="s">
        <v>55</v>
      </c>
      <c r="N611" s="64"/>
      <c r="O611" s="6">
        <v>1</v>
      </c>
      <c r="P611" s="65">
        <v>11.11</v>
      </c>
      <c r="Q611" s="65"/>
      <c r="R611" s="6">
        <v>2</v>
      </c>
      <c r="S611" s="59">
        <v>226.79999999999998</v>
      </c>
      <c r="T611" s="58">
        <v>0.82</v>
      </c>
    </row>
    <row r="612" spans="1:20" x14ac:dyDescent="0.25">
      <c r="A612" s="1"/>
      <c r="B612" s="63" t="s">
        <v>26</v>
      </c>
      <c r="C612" s="63"/>
      <c r="D612" s="63"/>
      <c r="E612" s="63"/>
      <c r="F612" s="72">
        <v>328.452</v>
      </c>
      <c r="G612" s="72"/>
      <c r="H612" s="72"/>
      <c r="I612" s="72"/>
      <c r="J612" s="72"/>
      <c r="K612" s="1"/>
      <c r="L612" s="1"/>
      <c r="M612" s="1"/>
      <c r="N612" s="1"/>
      <c r="O612" s="1"/>
      <c r="P612" s="1"/>
      <c r="Q612" s="1"/>
      <c r="R612" s="1"/>
      <c r="S612" s="1"/>
      <c r="T612" s="1"/>
    </row>
    <row r="613" spans="1:20" x14ac:dyDescent="0.25">
      <c r="A613" s="1"/>
      <c r="B613" s="63" t="s">
        <v>27</v>
      </c>
      <c r="C613" s="63"/>
      <c r="D613" s="72">
        <v>33.890300000000003</v>
      </c>
      <c r="E613" s="72"/>
      <c r="F613" s="72"/>
      <c r="G613" s="72"/>
      <c r="H613" s="72"/>
      <c r="I613" s="1"/>
      <c r="J613" s="1"/>
      <c r="K613" s="1"/>
      <c r="L613" s="1"/>
      <c r="M613" s="1"/>
      <c r="N613" s="1"/>
      <c r="O613" s="1"/>
      <c r="P613" s="1"/>
      <c r="Q613" s="1"/>
      <c r="R613" s="1"/>
      <c r="S613" s="1"/>
      <c r="T613" s="1"/>
    </row>
    <row r="614" spans="1:20" x14ac:dyDescent="0.25">
      <c r="A614" s="1"/>
      <c r="B614" s="63" t="s">
        <v>28</v>
      </c>
      <c r="C614" s="63"/>
      <c r="D614" s="63"/>
      <c r="E614" s="63"/>
      <c r="F614" s="72">
        <v>2.0539999999999998</v>
      </c>
      <c r="G614" s="72"/>
      <c r="H614" s="72"/>
      <c r="I614" s="72"/>
      <c r="J614" s="1"/>
      <c r="K614" s="1"/>
      <c r="L614" s="1"/>
      <c r="M614" s="1"/>
      <c r="N614" s="1"/>
      <c r="O614" s="1"/>
      <c r="P614" s="1"/>
      <c r="Q614" s="1"/>
      <c r="R614" s="1"/>
      <c r="S614" s="1"/>
      <c r="T614" s="1"/>
    </row>
    <row r="615" spans="1:20" x14ac:dyDescent="0.25">
      <c r="A615" s="1"/>
      <c r="B615" s="63" t="s">
        <v>29</v>
      </c>
      <c r="C615" s="63"/>
      <c r="D615" s="72">
        <v>0.2089</v>
      </c>
      <c r="E615" s="72"/>
      <c r="F615" s="72"/>
      <c r="G615" s="72"/>
      <c r="H615" s="1"/>
      <c r="I615" s="1"/>
      <c r="J615" s="1"/>
      <c r="K615" s="1"/>
      <c r="L615" s="1"/>
      <c r="M615" s="1"/>
      <c r="N615" s="1"/>
      <c r="O615" s="1"/>
      <c r="P615" s="1"/>
      <c r="Q615" s="1"/>
      <c r="R615" s="1"/>
      <c r="S615" s="1"/>
      <c r="T615" s="1"/>
    </row>
    <row r="616" spans="1:20" x14ac:dyDescent="0.25">
      <c r="A616" s="1"/>
      <c r="B616" s="63" t="s">
        <v>30</v>
      </c>
      <c r="C616" s="63"/>
      <c r="D616" s="1"/>
      <c r="E616" s="1"/>
      <c r="F616" s="1"/>
      <c r="G616" s="1">
        <v>54.1</v>
      </c>
      <c r="H616" s="1"/>
      <c r="I616" s="1"/>
      <c r="J616" s="1"/>
      <c r="K616" s="1"/>
      <c r="L616" s="1"/>
      <c r="M616" s="1"/>
      <c r="N616" s="1"/>
      <c r="O616" s="1"/>
      <c r="P616" s="1"/>
      <c r="Q616" s="1"/>
      <c r="R616" s="1"/>
      <c r="S616" s="1"/>
      <c r="T616" s="1"/>
    </row>
    <row r="617" spans="1:20" x14ac:dyDescent="0.25">
      <c r="A617" s="1"/>
      <c r="B617" s="63" t="s">
        <v>31</v>
      </c>
      <c r="C617" s="63"/>
      <c r="D617" s="63"/>
      <c r="E617" s="1"/>
      <c r="F617" s="1"/>
      <c r="G617" s="1">
        <v>2016</v>
      </c>
      <c r="H617" s="1"/>
      <c r="I617" s="1"/>
      <c r="J617" s="1"/>
      <c r="K617" s="1"/>
      <c r="L617" s="1"/>
      <c r="M617" s="1"/>
      <c r="N617" s="1"/>
      <c r="O617" s="1"/>
      <c r="P617" s="1"/>
      <c r="Q617" s="1"/>
      <c r="R617" s="1"/>
      <c r="S617" s="1"/>
      <c r="T617" s="1"/>
    </row>
    <row r="618" spans="1:20" x14ac:dyDescent="0.25">
      <c r="A618" s="1"/>
      <c r="B618" s="63" t="s">
        <v>32</v>
      </c>
      <c r="C618" s="63"/>
      <c r="D618" s="1"/>
      <c r="E618" s="1"/>
      <c r="F618" s="1"/>
      <c r="G618" s="1"/>
      <c r="H618" s="1"/>
      <c r="I618" s="1"/>
      <c r="J618" s="1"/>
      <c r="K618" s="1"/>
      <c r="L618" s="1"/>
      <c r="M618" s="1"/>
      <c r="N618" s="1"/>
      <c r="O618" s="1"/>
      <c r="P618" s="1"/>
      <c r="Q618" s="1"/>
      <c r="R618" s="1"/>
      <c r="S618" s="1"/>
      <c r="T618" s="1"/>
    </row>
    <row r="619" spans="1:20" x14ac:dyDescent="0.25">
      <c r="A619" s="1"/>
      <c r="B619" s="1"/>
      <c r="C619" s="1"/>
      <c r="D619" s="1"/>
      <c r="E619" s="1"/>
      <c r="F619" s="1"/>
      <c r="G619" s="1"/>
      <c r="H619" s="1"/>
      <c r="I619" s="1"/>
      <c r="J619" s="1"/>
      <c r="K619" s="1"/>
      <c r="L619" s="1"/>
      <c r="M619" s="1"/>
      <c r="N619" s="1"/>
      <c r="O619" s="1"/>
      <c r="P619" s="1"/>
      <c r="Q619" s="1"/>
      <c r="R619" s="1"/>
      <c r="S619" s="1"/>
      <c r="T619" s="1"/>
    </row>
    <row r="620" spans="1:20" x14ac:dyDescent="0.25">
      <c r="A620" s="1"/>
      <c r="B620" s="1"/>
      <c r="C620" s="1"/>
      <c r="D620" s="1"/>
      <c r="E620" s="1"/>
      <c r="F620" s="1"/>
      <c r="G620" s="1"/>
      <c r="H620" s="1"/>
      <c r="I620" s="1"/>
      <c r="J620" s="1"/>
      <c r="K620" s="1"/>
      <c r="L620" s="1"/>
      <c r="M620" s="1"/>
      <c r="N620" s="1"/>
      <c r="O620" s="1"/>
      <c r="P620" s="1"/>
      <c r="Q620" s="1"/>
      <c r="R620" s="1"/>
      <c r="S620" s="1"/>
      <c r="T620" s="1"/>
    </row>
    <row r="621" spans="1:20" x14ac:dyDescent="0.25">
      <c r="A621" s="1"/>
      <c r="B621" s="1"/>
      <c r="C621" s="1"/>
      <c r="D621" s="1"/>
      <c r="E621" s="1"/>
      <c r="F621" s="1"/>
      <c r="G621" s="1"/>
      <c r="H621" s="1"/>
      <c r="I621" s="1"/>
      <c r="J621" s="1"/>
      <c r="K621" s="1"/>
      <c r="L621" s="66" t="s">
        <v>5</v>
      </c>
      <c r="M621" s="66"/>
      <c r="N621" s="66"/>
      <c r="O621" s="3" t="s">
        <v>6</v>
      </c>
      <c r="P621" s="67" t="s">
        <v>7</v>
      </c>
      <c r="Q621" s="67"/>
      <c r="R621" s="3" t="s">
        <v>8</v>
      </c>
      <c r="S621" s="57" t="s">
        <v>583</v>
      </c>
      <c r="T621" s="57" t="s">
        <v>7</v>
      </c>
    </row>
    <row r="622" spans="1:20" x14ac:dyDescent="0.25">
      <c r="A622" s="1"/>
      <c r="B622" s="5" t="s">
        <v>9</v>
      </c>
      <c r="C622" s="64" t="s">
        <v>133</v>
      </c>
      <c r="D622" s="64"/>
      <c r="E622" s="64"/>
      <c r="F622" s="64"/>
      <c r="G622" s="64"/>
      <c r="H622" s="1"/>
      <c r="I622" s="1"/>
      <c r="J622" s="1"/>
      <c r="K622" s="1"/>
      <c r="L622" s="4" t="s">
        <v>11</v>
      </c>
      <c r="M622" s="64" t="s">
        <v>12</v>
      </c>
      <c r="N622" s="64"/>
      <c r="O622" s="6">
        <v>1</v>
      </c>
      <c r="P622" s="65">
        <v>9.09</v>
      </c>
      <c r="Q622" s="65"/>
      <c r="R622" s="6">
        <v>31</v>
      </c>
      <c r="S622" s="61">
        <v>3525.6</v>
      </c>
      <c r="T622" s="58">
        <v>12.13</v>
      </c>
    </row>
    <row r="623" spans="1:20" x14ac:dyDescent="0.25">
      <c r="A623" s="1"/>
      <c r="B623" s="63" t="s">
        <v>13</v>
      </c>
      <c r="C623" s="64" t="s">
        <v>142</v>
      </c>
      <c r="D623" s="64"/>
      <c r="E623" s="64"/>
      <c r="F623" s="64"/>
      <c r="G623" s="1"/>
      <c r="H623" s="1"/>
      <c r="I623" s="1"/>
      <c r="J623" s="1"/>
      <c r="K623" s="1"/>
      <c r="L623" s="4" t="s">
        <v>39</v>
      </c>
      <c r="M623" s="64" t="s">
        <v>40</v>
      </c>
      <c r="N623" s="64"/>
      <c r="O623" s="6">
        <v>5</v>
      </c>
      <c r="P623" s="65">
        <v>45.45</v>
      </c>
      <c r="Q623" s="65"/>
      <c r="R623" s="6">
        <v>73</v>
      </c>
      <c r="S623" s="59">
        <v>22854.600000000002</v>
      </c>
      <c r="T623" s="58">
        <v>78.61</v>
      </c>
    </row>
    <row r="624" spans="1:20" x14ac:dyDescent="0.25">
      <c r="A624" s="1"/>
      <c r="B624" s="63"/>
      <c r="C624" s="64"/>
      <c r="D624" s="64"/>
      <c r="E624" s="64"/>
      <c r="F624" s="64"/>
      <c r="G624" s="1"/>
      <c r="H624" s="1"/>
      <c r="I624" s="1"/>
      <c r="J624" s="1"/>
      <c r="K624" s="1"/>
      <c r="L624" s="64" t="s">
        <v>15</v>
      </c>
      <c r="M624" s="64" t="s">
        <v>16</v>
      </c>
      <c r="N624" s="64"/>
      <c r="O624" s="71">
        <v>2</v>
      </c>
      <c r="P624" s="65">
        <v>18.18</v>
      </c>
      <c r="Q624" s="65"/>
      <c r="R624" s="71">
        <v>45</v>
      </c>
      <c r="S624" s="59">
        <v>2063.4</v>
      </c>
      <c r="T624" s="58">
        <v>7.1</v>
      </c>
    </row>
    <row r="625" spans="1:20" x14ac:dyDescent="0.25">
      <c r="A625" s="1"/>
      <c r="B625" s="63" t="s">
        <v>19</v>
      </c>
      <c r="C625" s="64" t="s">
        <v>38</v>
      </c>
      <c r="D625" s="64"/>
      <c r="E625" s="64"/>
      <c r="F625" s="64"/>
      <c r="G625" s="1"/>
      <c r="H625" s="1"/>
      <c r="I625" s="1"/>
      <c r="J625" s="1"/>
      <c r="K625" s="1"/>
      <c r="L625" s="64"/>
      <c r="M625" s="64"/>
      <c r="N625" s="64"/>
      <c r="O625" s="71"/>
      <c r="P625" s="65"/>
      <c r="Q625" s="65"/>
      <c r="R625" s="71"/>
      <c r="S625" s="59"/>
      <c r="T625" s="58"/>
    </row>
    <row r="626" spans="1:20" x14ac:dyDescent="0.25">
      <c r="A626" s="1"/>
      <c r="B626" s="63"/>
      <c r="C626" s="64"/>
      <c r="D626" s="64"/>
      <c r="E626" s="64"/>
      <c r="F626" s="64"/>
      <c r="G626" s="1"/>
      <c r="H626" s="1"/>
      <c r="I626" s="1"/>
      <c r="J626" s="1"/>
      <c r="K626" s="1"/>
      <c r="L626" s="4" t="s">
        <v>42</v>
      </c>
      <c r="M626" s="64" t="s">
        <v>43</v>
      </c>
      <c r="N626" s="64"/>
      <c r="O626" s="6">
        <v>1</v>
      </c>
      <c r="P626" s="65">
        <v>9.09</v>
      </c>
      <c r="Q626" s="65"/>
      <c r="R626" s="6">
        <v>8</v>
      </c>
      <c r="S626" s="59">
        <v>331.8</v>
      </c>
      <c r="T626" s="58">
        <v>1.1399999999999999</v>
      </c>
    </row>
    <row r="627" spans="1:20" x14ac:dyDescent="0.25">
      <c r="A627" s="1"/>
      <c r="B627" s="5" t="s">
        <v>23</v>
      </c>
      <c r="C627" s="64" t="s">
        <v>143</v>
      </c>
      <c r="D627" s="64"/>
      <c r="E627" s="64"/>
      <c r="F627" s="64"/>
      <c r="G627" s="1"/>
      <c r="H627" s="1"/>
      <c r="I627" s="1"/>
      <c r="J627" s="1"/>
      <c r="K627" s="1"/>
      <c r="L627" s="4" t="s">
        <v>108</v>
      </c>
      <c r="M627" s="64" t="s">
        <v>109</v>
      </c>
      <c r="N627" s="64"/>
      <c r="O627" s="6">
        <v>1</v>
      </c>
      <c r="P627" s="65">
        <v>9.09</v>
      </c>
      <c r="Q627" s="65"/>
      <c r="R627" s="6">
        <v>3</v>
      </c>
      <c r="S627" s="59">
        <v>231.6</v>
      </c>
      <c r="T627" s="58">
        <v>0.8</v>
      </c>
    </row>
    <row r="628" spans="1:20" x14ac:dyDescent="0.25">
      <c r="A628" s="1"/>
      <c r="B628" s="5" t="s">
        <v>25</v>
      </c>
      <c r="C628" s="73">
        <v>363</v>
      </c>
      <c r="D628" s="73"/>
      <c r="E628" s="73"/>
      <c r="F628" s="1"/>
      <c r="G628" s="1"/>
      <c r="H628" s="1"/>
      <c r="I628" s="1"/>
      <c r="J628" s="1"/>
      <c r="K628" s="1"/>
      <c r="L628" s="4" t="s">
        <v>21</v>
      </c>
      <c r="M628" s="64" t="s">
        <v>22</v>
      </c>
      <c r="N628" s="64"/>
      <c r="O628" s="6">
        <v>1</v>
      </c>
      <c r="P628" s="65">
        <v>9.09</v>
      </c>
      <c r="Q628" s="65"/>
      <c r="R628" s="6">
        <v>1</v>
      </c>
      <c r="S628" s="59">
        <v>67.8</v>
      </c>
      <c r="T628" s="58">
        <v>0.23</v>
      </c>
    </row>
    <row r="629" spans="1:20" x14ac:dyDescent="0.25">
      <c r="A629" s="1"/>
      <c r="B629" s="63" t="s">
        <v>26</v>
      </c>
      <c r="C629" s="63"/>
      <c r="D629" s="63"/>
      <c r="E629" s="63"/>
      <c r="F629" s="72">
        <v>517.02419999999995</v>
      </c>
      <c r="G629" s="72"/>
      <c r="H629" s="72"/>
      <c r="I629" s="72"/>
      <c r="J629" s="72"/>
      <c r="K629" s="1"/>
      <c r="L629" s="1"/>
      <c r="M629" s="1"/>
      <c r="N629" s="1"/>
      <c r="O629" s="1"/>
      <c r="P629" s="1"/>
      <c r="Q629" s="1"/>
      <c r="R629" s="1"/>
      <c r="S629" s="1"/>
      <c r="T629" s="1"/>
    </row>
    <row r="630" spans="1:20" x14ac:dyDescent="0.25">
      <c r="A630" s="1"/>
      <c r="B630" s="63" t="s">
        <v>27</v>
      </c>
      <c r="C630" s="63"/>
      <c r="D630" s="72">
        <v>62.879399999999997</v>
      </c>
      <c r="E630" s="72"/>
      <c r="F630" s="72"/>
      <c r="G630" s="72"/>
      <c r="H630" s="72"/>
      <c r="I630" s="1"/>
      <c r="J630" s="1"/>
      <c r="K630" s="1"/>
      <c r="L630" s="1"/>
      <c r="M630" s="1"/>
      <c r="N630" s="1"/>
      <c r="O630" s="1"/>
      <c r="P630" s="1"/>
      <c r="Q630" s="1"/>
      <c r="R630" s="1"/>
      <c r="S630" s="1"/>
      <c r="T630" s="1"/>
    </row>
    <row r="631" spans="1:20" x14ac:dyDescent="0.25">
      <c r="A631" s="1"/>
      <c r="B631" s="63" t="s">
        <v>28</v>
      </c>
      <c r="C631" s="63"/>
      <c r="D631" s="63"/>
      <c r="E631" s="63"/>
      <c r="F631" s="72">
        <v>3.7401</v>
      </c>
      <c r="G631" s="72"/>
      <c r="H631" s="72"/>
      <c r="I631" s="72"/>
      <c r="J631" s="1"/>
      <c r="K631" s="1"/>
      <c r="L631" s="1"/>
      <c r="M631" s="1"/>
      <c r="N631" s="1"/>
      <c r="O631" s="1"/>
      <c r="P631" s="1"/>
      <c r="Q631" s="1"/>
      <c r="R631" s="1"/>
      <c r="S631" s="1"/>
      <c r="T631" s="1"/>
    </row>
    <row r="632" spans="1:20" x14ac:dyDescent="0.25">
      <c r="A632" s="1"/>
      <c r="B632" s="63" t="s">
        <v>29</v>
      </c>
      <c r="C632" s="63"/>
      <c r="D632" s="72">
        <v>0.20080000000000001</v>
      </c>
      <c r="E632" s="72"/>
      <c r="F632" s="72"/>
      <c r="G632" s="72"/>
      <c r="H632" s="1"/>
      <c r="I632" s="1"/>
      <c r="J632" s="1"/>
      <c r="K632" s="1"/>
      <c r="L632" s="1"/>
      <c r="M632" s="1"/>
      <c r="N632" s="1"/>
      <c r="O632" s="1"/>
      <c r="P632" s="1"/>
      <c r="Q632" s="1"/>
      <c r="R632" s="1"/>
      <c r="S632" s="1"/>
      <c r="T632" s="1"/>
    </row>
    <row r="633" spans="1:20" x14ac:dyDescent="0.25">
      <c r="A633" s="1"/>
      <c r="B633" s="63" t="s">
        <v>30</v>
      </c>
      <c r="C633" s="63"/>
      <c r="D633" s="1"/>
      <c r="E633" s="1"/>
      <c r="F633" s="1"/>
      <c r="G633" s="1">
        <v>47</v>
      </c>
      <c r="H633" s="1"/>
      <c r="I633" s="1"/>
      <c r="J633" s="1"/>
      <c r="K633" s="1"/>
      <c r="L633" s="1"/>
      <c r="M633" s="1"/>
      <c r="N633" s="1"/>
      <c r="O633" s="1"/>
      <c r="P633" s="1"/>
      <c r="Q633" s="1"/>
      <c r="R633" s="1"/>
      <c r="S633" s="1"/>
      <c r="T633" s="1"/>
    </row>
    <row r="634" spans="1:20" x14ac:dyDescent="0.25">
      <c r="A634" s="1"/>
      <c r="B634" s="63" t="s">
        <v>31</v>
      </c>
      <c r="C634" s="63"/>
      <c r="D634" s="63"/>
      <c r="E634" s="1"/>
      <c r="F634" s="1"/>
      <c r="G634" s="1">
        <v>2023</v>
      </c>
      <c r="H634" s="1"/>
      <c r="I634" s="1"/>
      <c r="J634" s="1"/>
      <c r="K634" s="1"/>
      <c r="L634" s="1"/>
      <c r="M634" s="1"/>
      <c r="N634" s="1"/>
      <c r="O634" s="1"/>
      <c r="P634" s="1"/>
      <c r="Q634" s="1"/>
      <c r="R634" s="1"/>
      <c r="S634" s="1"/>
      <c r="T634" s="1"/>
    </row>
    <row r="635" spans="1:20" x14ac:dyDescent="0.25">
      <c r="A635" s="1"/>
      <c r="B635" s="63" t="s">
        <v>32</v>
      </c>
      <c r="C635" s="63"/>
      <c r="D635" s="1"/>
      <c r="E635" s="1"/>
      <c r="F635" s="1"/>
      <c r="G635" s="1"/>
      <c r="H635" s="1"/>
      <c r="I635" s="1"/>
      <c r="J635" s="1"/>
      <c r="K635" s="1"/>
      <c r="L635" s="1"/>
      <c r="M635" s="1"/>
      <c r="N635" s="1"/>
      <c r="O635" s="1"/>
      <c r="P635" s="1"/>
      <c r="Q635" s="1"/>
      <c r="R635" s="1"/>
      <c r="S635" s="1"/>
      <c r="T635" s="1"/>
    </row>
    <row r="636" spans="1:20" x14ac:dyDescent="0.25">
      <c r="A636" s="1"/>
      <c r="B636" s="1"/>
      <c r="C636" s="1"/>
      <c r="D636" s="1"/>
      <c r="E636" s="1"/>
      <c r="F636" s="1"/>
      <c r="G636" s="1"/>
      <c r="H636" s="1"/>
      <c r="I636" s="1"/>
      <c r="J636" s="1"/>
      <c r="K636" s="1"/>
      <c r="L636" s="1"/>
      <c r="M636" s="1"/>
      <c r="N636" s="1"/>
      <c r="O636" s="1"/>
      <c r="P636" s="1"/>
      <c r="Q636" s="1"/>
      <c r="R636" s="1"/>
      <c r="S636" s="1"/>
      <c r="T636" s="1"/>
    </row>
    <row r="637" spans="1:20" x14ac:dyDescent="0.25">
      <c r="A637" s="1"/>
      <c r="B637" s="1"/>
      <c r="C637" s="1"/>
      <c r="D637" s="1"/>
      <c r="E637" s="1"/>
      <c r="F637" s="1"/>
      <c r="G637" s="1"/>
      <c r="H637" s="1"/>
      <c r="I637" s="1"/>
      <c r="J637" s="1"/>
      <c r="K637" s="1"/>
      <c r="L637" s="1"/>
      <c r="M637" s="1"/>
      <c r="N637" s="1"/>
      <c r="O637" s="1"/>
      <c r="P637" s="1"/>
      <c r="Q637" s="1"/>
      <c r="R637" s="1"/>
      <c r="S637" s="1"/>
      <c r="T637" s="1"/>
    </row>
    <row r="638" spans="1:20" x14ac:dyDescent="0.25">
      <c r="A638" s="1"/>
      <c r="B638" s="1"/>
      <c r="C638" s="1"/>
      <c r="D638" s="1"/>
      <c r="E638" s="1"/>
      <c r="F638" s="1"/>
      <c r="G638" s="1"/>
      <c r="H638" s="1"/>
      <c r="I638" s="1"/>
      <c r="J638" s="1"/>
      <c r="K638" s="1"/>
      <c r="L638" s="1"/>
      <c r="M638" s="1"/>
      <c r="N638" s="1"/>
      <c r="O638" s="1"/>
      <c r="P638" s="1"/>
      <c r="Q638" s="1"/>
      <c r="R638" s="1"/>
      <c r="S638" s="1"/>
      <c r="T638" s="1"/>
    </row>
    <row r="639" spans="1:20" x14ac:dyDescent="0.25">
      <c r="A639" s="1"/>
      <c r="B639" s="1"/>
      <c r="C639" s="1"/>
      <c r="D639" s="1"/>
      <c r="E639" s="1"/>
      <c r="F639" s="1"/>
      <c r="G639" s="1"/>
      <c r="H639" s="1"/>
      <c r="I639" s="1"/>
      <c r="J639" s="1"/>
      <c r="K639" s="1"/>
      <c r="L639" s="66" t="s">
        <v>5</v>
      </c>
      <c r="M639" s="66"/>
      <c r="N639" s="66"/>
      <c r="O639" s="3" t="s">
        <v>6</v>
      </c>
      <c r="P639" s="67" t="s">
        <v>7</v>
      </c>
      <c r="Q639" s="67"/>
      <c r="R639" s="3" t="s">
        <v>8</v>
      </c>
      <c r="S639" s="57" t="s">
        <v>583</v>
      </c>
      <c r="T639" s="57" t="s">
        <v>7</v>
      </c>
    </row>
    <row r="640" spans="1:20" x14ac:dyDescent="0.25">
      <c r="A640" s="1"/>
      <c r="B640" s="5" t="s">
        <v>9</v>
      </c>
      <c r="C640" s="64" t="s">
        <v>144</v>
      </c>
      <c r="D640" s="64"/>
      <c r="E640" s="64"/>
      <c r="F640" s="64"/>
      <c r="G640" s="64"/>
      <c r="H640" s="1"/>
      <c r="I640" s="1"/>
      <c r="J640" s="1"/>
      <c r="K640" s="1"/>
      <c r="L640" s="4" t="s">
        <v>36</v>
      </c>
      <c r="M640" s="64" t="s">
        <v>37</v>
      </c>
      <c r="N640" s="64"/>
      <c r="O640" s="6">
        <v>3</v>
      </c>
      <c r="P640" s="65">
        <v>21.43</v>
      </c>
      <c r="Q640" s="65"/>
      <c r="R640" s="6">
        <v>65</v>
      </c>
      <c r="S640" s="61">
        <v>2642.4</v>
      </c>
      <c r="T640" s="58">
        <v>19</v>
      </c>
    </row>
    <row r="641" spans="1:20" x14ac:dyDescent="0.25">
      <c r="A641" s="1"/>
      <c r="B641" s="63" t="s">
        <v>13</v>
      </c>
      <c r="C641" s="64" t="s">
        <v>145</v>
      </c>
      <c r="D641" s="64"/>
      <c r="E641" s="64"/>
      <c r="F641" s="64"/>
      <c r="G641" s="1"/>
      <c r="H641" s="1"/>
      <c r="I641" s="1"/>
      <c r="J641" s="1"/>
      <c r="K641" s="1"/>
      <c r="L641" s="4" t="s">
        <v>39</v>
      </c>
      <c r="M641" s="64" t="s">
        <v>40</v>
      </c>
      <c r="N641" s="64"/>
      <c r="O641" s="6">
        <v>5</v>
      </c>
      <c r="P641" s="65">
        <v>35.71</v>
      </c>
      <c r="Q641" s="65"/>
      <c r="R641" s="6">
        <v>76</v>
      </c>
      <c r="S641" s="59">
        <v>9555.5999999999985</v>
      </c>
      <c r="T641" s="58">
        <v>68.709999999999994</v>
      </c>
    </row>
    <row r="642" spans="1:20" x14ac:dyDescent="0.25">
      <c r="A642" s="1"/>
      <c r="B642" s="63"/>
      <c r="C642" s="64"/>
      <c r="D642" s="64"/>
      <c r="E642" s="64"/>
      <c r="F642" s="64"/>
      <c r="G642" s="1"/>
      <c r="H642" s="1"/>
      <c r="I642" s="1"/>
      <c r="J642" s="1"/>
      <c r="K642" s="1"/>
      <c r="L642" s="64" t="s">
        <v>15</v>
      </c>
      <c r="M642" s="64" t="s">
        <v>16</v>
      </c>
      <c r="N642" s="64"/>
      <c r="O642" s="71">
        <v>2</v>
      </c>
      <c r="P642" s="65">
        <v>14.29</v>
      </c>
      <c r="Q642" s="65"/>
      <c r="R642" s="71">
        <v>2</v>
      </c>
      <c r="S642" s="59">
        <v>134.4</v>
      </c>
      <c r="T642" s="58">
        <v>0.97</v>
      </c>
    </row>
    <row r="643" spans="1:20" x14ac:dyDescent="0.25">
      <c r="A643" s="1"/>
      <c r="B643" s="63" t="s">
        <v>19</v>
      </c>
      <c r="C643" s="64" t="s">
        <v>20</v>
      </c>
      <c r="D643" s="64"/>
      <c r="E643" s="64"/>
      <c r="F643" s="64"/>
      <c r="G643" s="1"/>
      <c r="H643" s="1"/>
      <c r="I643" s="1"/>
      <c r="J643" s="1"/>
      <c r="K643" s="1"/>
      <c r="L643" s="64"/>
      <c r="M643" s="64"/>
      <c r="N643" s="64"/>
      <c r="O643" s="71"/>
      <c r="P643" s="65"/>
      <c r="Q643" s="65"/>
      <c r="R643" s="71"/>
      <c r="S643" s="59"/>
      <c r="T643" s="58"/>
    </row>
    <row r="644" spans="1:20" x14ac:dyDescent="0.25">
      <c r="A644" s="1"/>
      <c r="B644" s="63"/>
      <c r="C644" s="64"/>
      <c r="D644" s="64"/>
      <c r="E644" s="64"/>
      <c r="F644" s="64"/>
      <c r="G644" s="1"/>
      <c r="H644" s="1"/>
      <c r="I644" s="1"/>
      <c r="J644" s="1"/>
      <c r="K644" s="1"/>
      <c r="L644" s="4" t="s">
        <v>42</v>
      </c>
      <c r="M644" s="64" t="s">
        <v>43</v>
      </c>
      <c r="N644" s="64"/>
      <c r="O644" s="6">
        <v>3</v>
      </c>
      <c r="P644" s="65">
        <v>21.43</v>
      </c>
      <c r="Q644" s="65"/>
      <c r="R644" s="6">
        <v>13</v>
      </c>
      <c r="S644" s="59">
        <v>438</v>
      </c>
      <c r="T644" s="58">
        <v>3.15</v>
      </c>
    </row>
    <row r="645" spans="1:20" x14ac:dyDescent="0.25">
      <c r="A645" s="1"/>
      <c r="B645" s="5" t="s">
        <v>23</v>
      </c>
      <c r="C645" s="64" t="s">
        <v>146</v>
      </c>
      <c r="D645" s="64"/>
      <c r="E645" s="64"/>
      <c r="F645" s="64"/>
      <c r="G645" s="1"/>
      <c r="H645" s="1"/>
      <c r="I645" s="1"/>
      <c r="J645" s="1"/>
      <c r="K645" s="1"/>
      <c r="L645" s="4" t="s">
        <v>54</v>
      </c>
      <c r="M645" s="64" t="s">
        <v>55</v>
      </c>
      <c r="N645" s="64"/>
      <c r="O645" s="6">
        <v>1</v>
      </c>
      <c r="P645" s="65">
        <v>7.14</v>
      </c>
      <c r="Q645" s="65"/>
      <c r="R645" s="6">
        <v>12</v>
      </c>
      <c r="S645" s="59">
        <v>1137.6000000000001</v>
      </c>
      <c r="T645" s="58">
        <v>8.18</v>
      </c>
    </row>
    <row r="646" spans="1:20" x14ac:dyDescent="0.25">
      <c r="A646" s="1"/>
      <c r="B646" s="5" t="s">
        <v>25</v>
      </c>
      <c r="C646" s="73">
        <v>545</v>
      </c>
      <c r="D646" s="73"/>
      <c r="E646" s="73"/>
      <c r="F646" s="1"/>
      <c r="G646" s="1"/>
      <c r="H646" s="1"/>
      <c r="I646" s="1"/>
      <c r="J646" s="1"/>
      <c r="K646" s="1"/>
      <c r="L646" s="1"/>
      <c r="M646" s="1"/>
      <c r="N646" s="1"/>
      <c r="O646" s="1"/>
      <c r="P646" s="1"/>
      <c r="Q646" s="1"/>
      <c r="R646" s="1"/>
      <c r="S646" s="1"/>
      <c r="T646" s="1"/>
    </row>
    <row r="647" spans="1:20" x14ac:dyDescent="0.25">
      <c r="A647" s="1"/>
      <c r="B647" s="63" t="s">
        <v>26</v>
      </c>
      <c r="C647" s="63"/>
      <c r="D647" s="63"/>
      <c r="E647" s="63"/>
      <c r="F647" s="72">
        <v>216.8682</v>
      </c>
      <c r="G647" s="72"/>
      <c r="H647" s="72"/>
      <c r="I647" s="72"/>
      <c r="J647" s="72"/>
      <c r="K647" s="1"/>
      <c r="L647" s="1"/>
      <c r="M647" s="1"/>
      <c r="N647" s="1"/>
      <c r="O647" s="1"/>
      <c r="P647" s="1"/>
      <c r="Q647" s="1"/>
      <c r="R647" s="1"/>
      <c r="S647" s="1"/>
      <c r="T647" s="1"/>
    </row>
    <row r="648" spans="1:20" x14ac:dyDescent="0.25">
      <c r="A648" s="1"/>
      <c r="B648" s="63" t="s">
        <v>27</v>
      </c>
      <c r="C648" s="63"/>
      <c r="D648" s="72">
        <v>17.5244</v>
      </c>
      <c r="E648" s="72"/>
      <c r="F648" s="72"/>
      <c r="G648" s="72"/>
      <c r="H648" s="72"/>
      <c r="I648" s="1"/>
      <c r="J648" s="1"/>
      <c r="K648" s="1"/>
      <c r="L648" s="1"/>
      <c r="M648" s="1"/>
      <c r="N648" s="1"/>
      <c r="O648" s="1"/>
      <c r="P648" s="1"/>
      <c r="Q648" s="1"/>
      <c r="R648" s="1"/>
      <c r="S648" s="1"/>
      <c r="T648" s="1"/>
    </row>
    <row r="649" spans="1:20" x14ac:dyDescent="0.25">
      <c r="A649" s="1"/>
      <c r="B649" s="63" t="s">
        <v>28</v>
      </c>
      <c r="C649" s="63"/>
      <c r="D649" s="63"/>
      <c r="E649" s="63"/>
      <c r="F649" s="72">
        <v>1.5811999999999999</v>
      </c>
      <c r="G649" s="72"/>
      <c r="H649" s="72"/>
      <c r="I649" s="72"/>
      <c r="J649" s="1"/>
      <c r="K649" s="1"/>
      <c r="L649" s="1"/>
      <c r="M649" s="1"/>
      <c r="N649" s="1"/>
      <c r="O649" s="1"/>
      <c r="P649" s="1"/>
      <c r="Q649" s="1"/>
      <c r="R649" s="1"/>
      <c r="S649" s="1"/>
      <c r="T649" s="1"/>
    </row>
    <row r="650" spans="1:20" x14ac:dyDescent="0.25">
      <c r="A650" s="1"/>
      <c r="B650" s="63" t="s">
        <v>29</v>
      </c>
      <c r="C650" s="63"/>
      <c r="D650" s="72">
        <v>0.1394</v>
      </c>
      <c r="E650" s="72"/>
      <c r="F650" s="72"/>
      <c r="G650" s="72"/>
      <c r="H650" s="1"/>
      <c r="I650" s="1"/>
      <c r="J650" s="1"/>
      <c r="K650" s="1"/>
      <c r="L650" s="1"/>
      <c r="M650" s="1"/>
      <c r="N650" s="1"/>
      <c r="O650" s="1"/>
      <c r="P650" s="1"/>
      <c r="Q650" s="1"/>
      <c r="R650" s="1"/>
      <c r="S650" s="1"/>
      <c r="T650" s="1"/>
    </row>
    <row r="651" spans="1:20" x14ac:dyDescent="0.25">
      <c r="A651" s="1"/>
      <c r="B651" s="63" t="s">
        <v>30</v>
      </c>
      <c r="C651" s="63"/>
      <c r="D651" s="1"/>
      <c r="E651" s="1"/>
      <c r="F651" s="1"/>
      <c r="G651" s="1">
        <v>52.7</v>
      </c>
      <c r="H651" s="1"/>
      <c r="I651" s="1"/>
      <c r="J651" s="1"/>
      <c r="K651" s="1"/>
      <c r="L651" s="1"/>
      <c r="M651" s="1"/>
      <c r="N651" s="1"/>
      <c r="O651" s="1"/>
      <c r="P651" s="1"/>
      <c r="Q651" s="1"/>
      <c r="R651" s="1"/>
      <c r="S651" s="1"/>
      <c r="T651" s="1"/>
    </row>
    <row r="652" spans="1:20" x14ac:dyDescent="0.25">
      <c r="A652" s="1"/>
      <c r="B652" s="63" t="s">
        <v>31</v>
      </c>
      <c r="C652" s="63"/>
      <c r="D652" s="63"/>
      <c r="E652" s="1"/>
      <c r="F652" s="1"/>
      <c r="G652" s="1">
        <v>2016</v>
      </c>
      <c r="H652" s="1"/>
      <c r="I652" s="1"/>
      <c r="J652" s="1"/>
      <c r="K652" s="1"/>
      <c r="L652" s="1"/>
      <c r="M652" s="1"/>
      <c r="N652" s="1"/>
      <c r="O652" s="1"/>
      <c r="P652" s="1"/>
      <c r="Q652" s="1"/>
      <c r="R652" s="1"/>
      <c r="S652" s="1"/>
      <c r="T652" s="1"/>
    </row>
    <row r="653" spans="1:20" x14ac:dyDescent="0.25">
      <c r="A653" s="1"/>
      <c r="B653" s="63" t="s">
        <v>32</v>
      </c>
      <c r="C653" s="63"/>
      <c r="D653" s="1"/>
      <c r="E653" s="1"/>
      <c r="F653" s="1"/>
      <c r="G653" s="1"/>
      <c r="H653" s="1"/>
      <c r="I653" s="1"/>
      <c r="J653" s="1"/>
      <c r="K653" s="1"/>
      <c r="L653" s="1"/>
      <c r="M653" s="1"/>
      <c r="N653" s="1"/>
      <c r="O653" s="1"/>
      <c r="P653" s="1"/>
      <c r="Q653" s="1"/>
      <c r="R653" s="1"/>
      <c r="S653" s="1"/>
      <c r="T653" s="1"/>
    </row>
    <row r="654" spans="1:20" x14ac:dyDescent="0.25">
      <c r="A654" s="1"/>
      <c r="B654" s="1"/>
      <c r="C654" s="1"/>
      <c r="D654" s="1"/>
      <c r="E654" s="1"/>
      <c r="F654" s="1"/>
      <c r="G654" s="1"/>
      <c r="H654" s="1"/>
      <c r="I654" s="1"/>
      <c r="J654" s="1"/>
      <c r="K654" s="1"/>
      <c r="L654" s="1"/>
      <c r="M654" s="1"/>
      <c r="N654" s="1"/>
      <c r="O654" s="1"/>
      <c r="P654" s="1"/>
      <c r="Q654" s="1"/>
      <c r="R654" s="1"/>
      <c r="S654" s="1"/>
      <c r="T654" s="1"/>
    </row>
    <row r="655" spans="1:20" x14ac:dyDescent="0.25">
      <c r="A655" s="1"/>
      <c r="B655" s="1"/>
      <c r="C655" s="1"/>
      <c r="D655" s="1"/>
      <c r="E655" s="1"/>
      <c r="F655" s="1"/>
      <c r="G655" s="1"/>
      <c r="H655" s="1"/>
      <c r="I655" s="1"/>
      <c r="J655" s="1"/>
      <c r="K655" s="1"/>
      <c r="L655" s="1"/>
      <c r="M655" s="1"/>
      <c r="N655" s="1"/>
      <c r="O655" s="1"/>
      <c r="P655" s="1"/>
      <c r="Q655" s="1"/>
      <c r="R655" s="1"/>
      <c r="S655" s="1"/>
      <c r="T655" s="1"/>
    </row>
    <row r="656" spans="1:20" x14ac:dyDescent="0.25">
      <c r="A656" s="1"/>
      <c r="B656" s="1"/>
      <c r="C656" s="1"/>
      <c r="D656" s="1"/>
      <c r="E656" s="1"/>
      <c r="F656" s="1"/>
      <c r="G656" s="1"/>
      <c r="H656" s="1"/>
      <c r="I656" s="1"/>
      <c r="J656" s="1"/>
      <c r="K656" s="1"/>
      <c r="L656" s="66" t="s">
        <v>5</v>
      </c>
      <c r="M656" s="66"/>
      <c r="N656" s="66"/>
      <c r="O656" s="3" t="s">
        <v>6</v>
      </c>
      <c r="P656" s="67" t="s">
        <v>7</v>
      </c>
      <c r="Q656" s="67"/>
      <c r="R656" s="3" t="s">
        <v>8</v>
      </c>
      <c r="S656" s="57" t="s">
        <v>583</v>
      </c>
      <c r="T656" s="57" t="s">
        <v>7</v>
      </c>
    </row>
    <row r="657" spans="1:20" x14ac:dyDescent="0.25">
      <c r="A657" s="1"/>
      <c r="B657" s="5" t="s">
        <v>9</v>
      </c>
      <c r="C657" s="64" t="s">
        <v>144</v>
      </c>
      <c r="D657" s="64"/>
      <c r="E657" s="64"/>
      <c r="F657" s="64"/>
      <c r="G657" s="64"/>
      <c r="H657" s="1"/>
      <c r="I657" s="1"/>
      <c r="J657" s="1"/>
      <c r="K657" s="1"/>
      <c r="L657" s="4" t="s">
        <v>36</v>
      </c>
      <c r="M657" s="64" t="s">
        <v>37</v>
      </c>
      <c r="N657" s="64"/>
      <c r="O657" s="6">
        <v>2</v>
      </c>
      <c r="P657" s="65">
        <v>14.29</v>
      </c>
      <c r="Q657" s="65"/>
      <c r="R657" s="6">
        <v>3</v>
      </c>
      <c r="S657" s="61">
        <v>222</v>
      </c>
      <c r="T657" s="58">
        <v>1.41</v>
      </c>
    </row>
    <row r="658" spans="1:20" x14ac:dyDescent="0.25">
      <c r="A658" s="1"/>
      <c r="B658" s="63" t="s">
        <v>13</v>
      </c>
      <c r="C658" s="64" t="s">
        <v>147</v>
      </c>
      <c r="D658" s="64"/>
      <c r="E658" s="64"/>
      <c r="F658" s="64"/>
      <c r="G658" s="1"/>
      <c r="H658" s="1"/>
      <c r="I658" s="1"/>
      <c r="J658" s="1"/>
      <c r="K658" s="1"/>
      <c r="L658" s="4" t="s">
        <v>11</v>
      </c>
      <c r="M658" s="64" t="s">
        <v>12</v>
      </c>
      <c r="N658" s="64"/>
      <c r="O658" s="6">
        <v>2</v>
      </c>
      <c r="P658" s="65">
        <v>14.29</v>
      </c>
      <c r="Q658" s="65"/>
      <c r="R658" s="6">
        <v>42</v>
      </c>
      <c r="S658" s="59">
        <v>6619.8</v>
      </c>
      <c r="T658" s="58">
        <v>42.06</v>
      </c>
    </row>
    <row r="659" spans="1:20" x14ac:dyDescent="0.25">
      <c r="A659" s="1"/>
      <c r="B659" s="63"/>
      <c r="C659" s="64"/>
      <c r="D659" s="64"/>
      <c r="E659" s="64"/>
      <c r="F659" s="64"/>
      <c r="G659" s="1"/>
      <c r="H659" s="1"/>
      <c r="I659" s="1"/>
      <c r="J659" s="1"/>
      <c r="K659" s="1"/>
      <c r="L659" s="64" t="s">
        <v>39</v>
      </c>
      <c r="M659" s="64" t="s">
        <v>40</v>
      </c>
      <c r="N659" s="64"/>
      <c r="O659" s="71">
        <v>6</v>
      </c>
      <c r="P659" s="65">
        <v>42.86</v>
      </c>
      <c r="Q659" s="65"/>
      <c r="R659" s="71">
        <v>30</v>
      </c>
      <c r="S659" s="59">
        <v>7517.4000000000005</v>
      </c>
      <c r="T659" s="58">
        <v>47.76</v>
      </c>
    </row>
    <row r="660" spans="1:20" x14ac:dyDescent="0.25">
      <c r="A660" s="1"/>
      <c r="B660" s="63" t="s">
        <v>19</v>
      </c>
      <c r="C660" s="64" t="s">
        <v>57</v>
      </c>
      <c r="D660" s="64"/>
      <c r="E660" s="64"/>
      <c r="F660" s="64"/>
      <c r="G660" s="1"/>
      <c r="H660" s="1"/>
      <c r="I660" s="1"/>
      <c r="J660" s="1"/>
      <c r="K660" s="1"/>
      <c r="L660" s="64"/>
      <c r="M660" s="64"/>
      <c r="N660" s="64"/>
      <c r="O660" s="71"/>
      <c r="P660" s="65"/>
      <c r="Q660" s="65"/>
      <c r="R660" s="71"/>
      <c r="S660" s="59"/>
      <c r="T660" s="58"/>
    </row>
    <row r="661" spans="1:20" x14ac:dyDescent="0.25">
      <c r="A661" s="1"/>
      <c r="B661" s="63"/>
      <c r="C661" s="64"/>
      <c r="D661" s="64"/>
      <c r="E661" s="64"/>
      <c r="F661" s="64"/>
      <c r="G661" s="1"/>
      <c r="H661" s="1"/>
      <c r="I661" s="1"/>
      <c r="J661" s="1"/>
      <c r="K661" s="1"/>
      <c r="L661" s="4" t="s">
        <v>42</v>
      </c>
      <c r="M661" s="64" t="s">
        <v>43</v>
      </c>
      <c r="N661" s="64"/>
      <c r="O661" s="6">
        <v>2</v>
      </c>
      <c r="P661" s="65">
        <v>14.29</v>
      </c>
      <c r="Q661" s="65"/>
      <c r="R661" s="6">
        <v>7</v>
      </c>
      <c r="S661" s="59">
        <v>472.2</v>
      </c>
      <c r="T661" s="58">
        <v>3</v>
      </c>
    </row>
    <row r="662" spans="1:20" x14ac:dyDescent="0.25">
      <c r="A662" s="1"/>
      <c r="B662" s="5" t="s">
        <v>23</v>
      </c>
      <c r="C662" s="64" t="s">
        <v>148</v>
      </c>
      <c r="D662" s="64"/>
      <c r="E662" s="64"/>
      <c r="F662" s="64"/>
      <c r="G662" s="1"/>
      <c r="H662" s="1"/>
      <c r="I662" s="1"/>
      <c r="J662" s="1"/>
      <c r="K662" s="1"/>
      <c r="L662" s="4" t="s">
        <v>54</v>
      </c>
      <c r="M662" s="64" t="s">
        <v>55</v>
      </c>
      <c r="N662" s="64"/>
      <c r="O662" s="6">
        <v>1</v>
      </c>
      <c r="P662" s="65">
        <v>7.14</v>
      </c>
      <c r="Q662" s="65"/>
      <c r="R662" s="6">
        <v>4</v>
      </c>
      <c r="S662" s="59">
        <v>460.79999999999995</v>
      </c>
      <c r="T662" s="58">
        <v>2.93</v>
      </c>
    </row>
    <row r="663" spans="1:20" x14ac:dyDescent="0.25">
      <c r="A663" s="1"/>
      <c r="B663" s="5" t="s">
        <v>25</v>
      </c>
      <c r="C663" s="73">
        <v>501</v>
      </c>
      <c r="D663" s="73"/>
      <c r="E663" s="73"/>
      <c r="F663" s="1"/>
      <c r="G663" s="1"/>
      <c r="H663" s="1"/>
      <c r="I663" s="1"/>
      <c r="J663" s="1"/>
      <c r="K663" s="1"/>
      <c r="L663" s="4" t="s">
        <v>21</v>
      </c>
      <c r="M663" s="64" t="s">
        <v>22</v>
      </c>
      <c r="N663" s="64"/>
      <c r="O663" s="6">
        <v>1</v>
      </c>
      <c r="P663" s="65">
        <v>7.14</v>
      </c>
      <c r="Q663" s="65"/>
      <c r="R663" s="6">
        <v>6</v>
      </c>
      <c r="S663" s="59">
        <v>448.2</v>
      </c>
      <c r="T663" s="58">
        <v>2.85</v>
      </c>
    </row>
    <row r="664" spans="1:20" x14ac:dyDescent="0.25">
      <c r="A664" s="1"/>
      <c r="B664" s="63" t="s">
        <v>26</v>
      </c>
      <c r="C664" s="63"/>
      <c r="D664" s="63"/>
      <c r="E664" s="63"/>
      <c r="F664" s="72">
        <v>93.139499999999998</v>
      </c>
      <c r="G664" s="72"/>
      <c r="H664" s="72"/>
      <c r="I664" s="72"/>
      <c r="J664" s="72"/>
      <c r="K664" s="1"/>
      <c r="L664" s="1"/>
      <c r="M664" s="1"/>
      <c r="N664" s="1"/>
      <c r="O664" s="1"/>
      <c r="P664" s="1"/>
      <c r="Q664" s="1"/>
      <c r="R664" s="1"/>
      <c r="S664" s="1"/>
      <c r="T664" s="1"/>
    </row>
    <row r="665" spans="1:20" x14ac:dyDescent="0.25">
      <c r="A665" s="1"/>
      <c r="B665" s="63" t="s">
        <v>27</v>
      </c>
      <c r="C665" s="63"/>
      <c r="D665" s="72">
        <v>15.016400000000001</v>
      </c>
      <c r="E665" s="72"/>
      <c r="F665" s="72"/>
      <c r="G665" s="72"/>
      <c r="H665" s="72"/>
      <c r="I665" s="1"/>
      <c r="J665" s="1"/>
      <c r="K665" s="1"/>
      <c r="L665" s="1"/>
      <c r="M665" s="1"/>
      <c r="N665" s="1"/>
      <c r="O665" s="1"/>
      <c r="P665" s="1"/>
      <c r="Q665" s="1"/>
      <c r="R665" s="1"/>
      <c r="S665" s="1"/>
      <c r="T665" s="1"/>
    </row>
    <row r="666" spans="1:20" x14ac:dyDescent="0.25">
      <c r="A666" s="1"/>
      <c r="B666" s="63" t="s">
        <v>28</v>
      </c>
      <c r="C666" s="63"/>
      <c r="D666" s="63"/>
      <c r="E666" s="63"/>
      <c r="F666" s="72">
        <v>0.99080000000000001</v>
      </c>
      <c r="G666" s="72"/>
      <c r="H666" s="72"/>
      <c r="I666" s="72"/>
      <c r="J666" s="1"/>
      <c r="K666" s="1"/>
      <c r="L666" s="1"/>
      <c r="M666" s="1"/>
      <c r="N666" s="1"/>
      <c r="O666" s="1"/>
      <c r="P666" s="1"/>
      <c r="Q666" s="1"/>
      <c r="R666" s="1"/>
      <c r="S666" s="1"/>
      <c r="T666" s="1"/>
    </row>
    <row r="667" spans="1:20" x14ac:dyDescent="0.25">
      <c r="A667" s="1"/>
      <c r="B667" s="63" t="s">
        <v>29</v>
      </c>
      <c r="C667" s="63"/>
      <c r="D667" s="72">
        <v>8.3900000000000002E-2</v>
      </c>
      <c r="E667" s="72"/>
      <c r="F667" s="72"/>
      <c r="G667" s="72"/>
      <c r="H667" s="1"/>
      <c r="I667" s="1"/>
      <c r="J667" s="1"/>
      <c r="K667" s="1"/>
      <c r="L667" s="1"/>
      <c r="M667" s="1"/>
      <c r="N667" s="1"/>
      <c r="O667" s="1"/>
      <c r="P667" s="1"/>
      <c r="Q667" s="1"/>
      <c r="R667" s="1"/>
      <c r="S667" s="1"/>
      <c r="T667" s="1"/>
    </row>
    <row r="668" spans="1:20" x14ac:dyDescent="0.25">
      <c r="A668" s="1"/>
      <c r="B668" s="63" t="s">
        <v>30</v>
      </c>
      <c r="C668" s="63"/>
      <c r="D668" s="1"/>
      <c r="E668" s="1"/>
      <c r="F668" s="1"/>
      <c r="G668" s="1">
        <v>56.2</v>
      </c>
      <c r="H668" s="1"/>
      <c r="I668" s="1"/>
      <c r="J668" s="1"/>
      <c r="K668" s="1"/>
      <c r="L668" s="1"/>
      <c r="M668" s="1"/>
      <c r="N668" s="1"/>
      <c r="O668" s="1"/>
      <c r="P668" s="1"/>
      <c r="Q668" s="1"/>
      <c r="R668" s="1"/>
      <c r="S668" s="1"/>
      <c r="T668" s="1"/>
    </row>
    <row r="669" spans="1:20" x14ac:dyDescent="0.25">
      <c r="A669" s="1"/>
      <c r="B669" s="63" t="s">
        <v>31</v>
      </c>
      <c r="C669" s="63"/>
      <c r="D669" s="63"/>
      <c r="E669" s="1"/>
      <c r="F669" s="1"/>
      <c r="G669" s="1">
        <v>2016</v>
      </c>
      <c r="H669" s="1"/>
      <c r="I669" s="1"/>
      <c r="J669" s="1"/>
      <c r="K669" s="1"/>
      <c r="L669" s="1"/>
      <c r="M669" s="1"/>
      <c r="N669" s="1"/>
      <c r="O669" s="1"/>
      <c r="P669" s="1"/>
      <c r="Q669" s="1"/>
      <c r="R669" s="1"/>
      <c r="S669" s="1"/>
      <c r="T669" s="1"/>
    </row>
    <row r="670" spans="1:20" x14ac:dyDescent="0.25">
      <c r="A670" s="1"/>
      <c r="B670" s="63" t="s">
        <v>32</v>
      </c>
      <c r="C670" s="63"/>
      <c r="D670" s="1"/>
      <c r="E670" s="1"/>
      <c r="F670" s="1"/>
      <c r="G670" s="1"/>
      <c r="H670" s="1"/>
      <c r="I670" s="1"/>
      <c r="J670" s="1"/>
      <c r="K670" s="1"/>
      <c r="L670" s="1"/>
      <c r="M670" s="1"/>
      <c r="N670" s="1"/>
      <c r="O670" s="1"/>
      <c r="P670" s="1"/>
      <c r="Q670" s="1"/>
      <c r="R670" s="1"/>
      <c r="S670" s="1"/>
      <c r="T670" s="1"/>
    </row>
    <row r="671" spans="1:20" x14ac:dyDescent="0.25">
      <c r="A671" s="1"/>
      <c r="B671" s="1"/>
      <c r="C671" s="1"/>
      <c r="D671" s="1"/>
      <c r="E671" s="1"/>
      <c r="F671" s="1"/>
      <c r="G671" s="1"/>
      <c r="H671" s="1"/>
      <c r="I671" s="1"/>
      <c r="J671" s="1"/>
      <c r="K671" s="1"/>
      <c r="L671" s="1"/>
      <c r="M671" s="1"/>
      <c r="N671" s="1"/>
      <c r="O671" s="1"/>
      <c r="P671" s="1"/>
      <c r="Q671" s="1"/>
      <c r="R671" s="1"/>
      <c r="S671" s="1"/>
      <c r="T671" s="1"/>
    </row>
    <row r="672" spans="1:20" x14ac:dyDescent="0.25">
      <c r="A672" s="1"/>
      <c r="B672" s="1"/>
      <c r="C672" s="1"/>
      <c r="D672" s="1"/>
      <c r="E672" s="1"/>
      <c r="F672" s="1"/>
      <c r="G672" s="1"/>
      <c r="H672" s="1"/>
      <c r="I672" s="1"/>
      <c r="J672" s="1"/>
      <c r="K672" s="1"/>
      <c r="L672" s="1"/>
      <c r="M672" s="1"/>
      <c r="N672" s="1"/>
      <c r="O672" s="1"/>
      <c r="P672" s="1"/>
      <c r="Q672" s="1"/>
      <c r="R672" s="1"/>
      <c r="S672" s="1"/>
      <c r="T672" s="1"/>
    </row>
    <row r="673" spans="1:20" x14ac:dyDescent="0.25">
      <c r="A673" s="1"/>
      <c r="B673" s="1"/>
      <c r="C673" s="1"/>
      <c r="D673" s="1"/>
      <c r="E673" s="1"/>
      <c r="F673" s="1"/>
      <c r="G673" s="1"/>
      <c r="H673" s="1"/>
      <c r="I673" s="1"/>
      <c r="J673" s="1"/>
      <c r="K673" s="1"/>
      <c r="L673" s="66" t="s">
        <v>5</v>
      </c>
      <c r="M673" s="66"/>
      <c r="N673" s="66"/>
      <c r="O673" s="3" t="s">
        <v>6</v>
      </c>
      <c r="P673" s="67" t="s">
        <v>7</v>
      </c>
      <c r="Q673" s="67"/>
      <c r="R673" s="3" t="s">
        <v>8</v>
      </c>
      <c r="S673" s="57" t="s">
        <v>583</v>
      </c>
      <c r="T673" s="57" t="s">
        <v>7</v>
      </c>
    </row>
    <row r="674" spans="1:20" x14ac:dyDescent="0.25">
      <c r="A674" s="1"/>
      <c r="B674" s="5" t="s">
        <v>9</v>
      </c>
      <c r="C674" s="64" t="s">
        <v>144</v>
      </c>
      <c r="D674" s="64"/>
      <c r="E674" s="64"/>
      <c r="F674" s="64"/>
      <c r="G674" s="64"/>
      <c r="H674" s="1"/>
      <c r="I674" s="1"/>
      <c r="J674" s="1"/>
      <c r="K674" s="1"/>
      <c r="L674" s="4" t="s">
        <v>39</v>
      </c>
      <c r="M674" s="64" t="s">
        <v>40</v>
      </c>
      <c r="N674" s="64"/>
      <c r="O674" s="6">
        <v>1</v>
      </c>
      <c r="P674" s="65">
        <v>50</v>
      </c>
      <c r="Q674" s="65"/>
      <c r="R674" s="6">
        <v>2</v>
      </c>
      <c r="S674" s="61">
        <v>1128.5999999999999</v>
      </c>
      <c r="T674" s="58">
        <v>9.19</v>
      </c>
    </row>
    <row r="675" spans="1:20" x14ac:dyDescent="0.25">
      <c r="A675" s="1"/>
      <c r="B675" s="63" t="s">
        <v>13</v>
      </c>
      <c r="C675" s="64" t="s">
        <v>149</v>
      </c>
      <c r="D675" s="64"/>
      <c r="E675" s="64"/>
      <c r="F675" s="64"/>
      <c r="G675" s="1"/>
      <c r="H675" s="1"/>
      <c r="I675" s="1"/>
      <c r="J675" s="1"/>
      <c r="K675" s="1"/>
      <c r="L675" s="4" t="s">
        <v>15</v>
      </c>
      <c r="M675" s="64" t="s">
        <v>16</v>
      </c>
      <c r="N675" s="64"/>
      <c r="O675" s="6">
        <v>1</v>
      </c>
      <c r="P675" s="65">
        <v>50</v>
      </c>
      <c r="Q675" s="65"/>
      <c r="R675" s="6">
        <v>21</v>
      </c>
      <c r="S675" s="59">
        <v>11147.4</v>
      </c>
      <c r="T675" s="58">
        <v>90.81</v>
      </c>
    </row>
    <row r="676" spans="1:20" x14ac:dyDescent="0.25">
      <c r="A676" s="1"/>
      <c r="B676" s="63"/>
      <c r="C676" s="64"/>
      <c r="D676" s="64"/>
      <c r="E676" s="64"/>
      <c r="F676" s="64"/>
      <c r="G676" s="1"/>
      <c r="H676" s="1"/>
      <c r="I676" s="1"/>
      <c r="J676" s="1"/>
      <c r="K676" s="1"/>
      <c r="L676" s="1"/>
      <c r="M676" s="1"/>
      <c r="N676" s="1"/>
      <c r="O676" s="1"/>
      <c r="P676" s="1"/>
      <c r="Q676" s="1"/>
      <c r="R676" s="1"/>
      <c r="S676" s="1"/>
      <c r="T676" s="1"/>
    </row>
    <row r="677" spans="1:20" x14ac:dyDescent="0.25">
      <c r="A677" s="1"/>
      <c r="B677" s="5" t="s">
        <v>19</v>
      </c>
      <c r="C677" s="64" t="s">
        <v>60</v>
      </c>
      <c r="D677" s="64"/>
      <c r="E677" s="64"/>
      <c r="F677" s="64"/>
      <c r="G677" s="1"/>
      <c r="H677" s="1"/>
      <c r="I677" s="1"/>
      <c r="J677" s="1"/>
      <c r="K677" s="1"/>
      <c r="L677" s="1"/>
      <c r="M677" s="1"/>
      <c r="N677" s="1"/>
      <c r="O677" s="1"/>
      <c r="P677" s="1"/>
      <c r="Q677" s="1"/>
      <c r="R677" s="1"/>
      <c r="S677" s="1"/>
      <c r="T677" s="1"/>
    </row>
    <row r="678" spans="1:20" x14ac:dyDescent="0.25">
      <c r="A678" s="1"/>
      <c r="B678" s="5" t="s">
        <v>23</v>
      </c>
      <c r="C678" s="64" t="s">
        <v>150</v>
      </c>
      <c r="D678" s="64"/>
      <c r="E678" s="64"/>
      <c r="F678" s="64"/>
      <c r="G678" s="1"/>
      <c r="H678" s="1"/>
      <c r="I678" s="1"/>
      <c r="J678" s="1"/>
      <c r="K678" s="1"/>
      <c r="L678" s="1"/>
      <c r="M678" s="1"/>
      <c r="N678" s="1"/>
      <c r="O678" s="1"/>
      <c r="P678" s="1"/>
      <c r="Q678" s="1"/>
      <c r="R678" s="1"/>
      <c r="S678" s="1"/>
      <c r="T678" s="1"/>
    </row>
    <row r="679" spans="1:20" x14ac:dyDescent="0.25">
      <c r="A679" s="1"/>
      <c r="B679" s="5" t="s">
        <v>25</v>
      </c>
      <c r="C679" s="73">
        <v>427</v>
      </c>
      <c r="D679" s="73"/>
      <c r="E679" s="73"/>
      <c r="F679" s="1"/>
      <c r="G679" s="1"/>
      <c r="H679" s="1"/>
      <c r="I679" s="1"/>
      <c r="J679" s="1"/>
      <c r="K679" s="1"/>
      <c r="L679" s="1"/>
      <c r="M679" s="1"/>
      <c r="N679" s="1"/>
      <c r="O679" s="1"/>
      <c r="P679" s="1"/>
      <c r="Q679" s="1"/>
      <c r="R679" s="1"/>
      <c r="S679" s="1"/>
      <c r="T679" s="1"/>
    </row>
    <row r="680" spans="1:20" x14ac:dyDescent="0.25">
      <c r="A680" s="1"/>
      <c r="B680" s="63" t="s">
        <v>26</v>
      </c>
      <c r="C680" s="63"/>
      <c r="D680" s="63"/>
      <c r="E680" s="63"/>
      <c r="F680" s="72">
        <v>51.098700000000001</v>
      </c>
      <c r="G680" s="72"/>
      <c r="H680" s="72"/>
      <c r="I680" s="72"/>
      <c r="J680" s="72"/>
      <c r="K680" s="1"/>
      <c r="L680" s="1"/>
      <c r="M680" s="1"/>
      <c r="N680" s="1"/>
      <c r="O680" s="1"/>
      <c r="P680" s="1"/>
      <c r="Q680" s="1"/>
      <c r="R680" s="1"/>
      <c r="S680" s="1"/>
      <c r="T680" s="1"/>
    </row>
    <row r="681" spans="1:20" x14ac:dyDescent="0.25">
      <c r="A681" s="1"/>
      <c r="B681" s="63" t="s">
        <v>27</v>
      </c>
      <c r="C681" s="63"/>
      <c r="D681" s="72">
        <v>26.129799999999999</v>
      </c>
      <c r="E681" s="72"/>
      <c r="F681" s="72"/>
      <c r="G681" s="72"/>
      <c r="H681" s="72"/>
      <c r="I681" s="1"/>
      <c r="J681" s="1"/>
      <c r="K681" s="1"/>
      <c r="L681" s="1"/>
      <c r="M681" s="1"/>
      <c r="N681" s="1"/>
      <c r="O681" s="1"/>
      <c r="P681" s="1"/>
      <c r="Q681" s="1"/>
      <c r="R681" s="1"/>
      <c r="S681" s="1"/>
      <c r="T681" s="1"/>
    </row>
    <row r="682" spans="1:20" x14ac:dyDescent="0.25">
      <c r="A682" s="1"/>
      <c r="B682" s="63" t="s">
        <v>28</v>
      </c>
      <c r="C682" s="63"/>
      <c r="D682" s="63"/>
      <c r="E682" s="63"/>
      <c r="F682" s="72">
        <v>0.60619999999999996</v>
      </c>
      <c r="G682" s="72"/>
      <c r="H682" s="72"/>
      <c r="I682" s="72"/>
      <c r="J682" s="1"/>
      <c r="K682" s="1"/>
      <c r="L682" s="1"/>
      <c r="M682" s="1"/>
      <c r="N682" s="1"/>
      <c r="O682" s="1"/>
      <c r="P682" s="1"/>
      <c r="Q682" s="1"/>
      <c r="R682" s="1"/>
      <c r="S682" s="1"/>
      <c r="T682" s="1"/>
    </row>
    <row r="683" spans="1:20" x14ac:dyDescent="0.25">
      <c r="A683" s="1"/>
      <c r="B683" s="63" t="s">
        <v>29</v>
      </c>
      <c r="C683" s="63"/>
      <c r="D683" s="72">
        <v>4.9200000000000001E-2</v>
      </c>
      <c r="E683" s="72"/>
      <c r="F683" s="72"/>
      <c r="G683" s="72"/>
      <c r="H683" s="1"/>
      <c r="I683" s="1"/>
      <c r="J683" s="1"/>
      <c r="K683" s="1"/>
      <c r="L683" s="1"/>
      <c r="M683" s="1"/>
      <c r="N683" s="1"/>
      <c r="O683" s="1"/>
      <c r="P683" s="1"/>
      <c r="Q683" s="1"/>
      <c r="R683" s="1"/>
      <c r="S683" s="1"/>
      <c r="T683" s="1"/>
    </row>
    <row r="684" spans="1:20" x14ac:dyDescent="0.25">
      <c r="A684" s="1"/>
      <c r="B684" s="63" t="s">
        <v>30</v>
      </c>
      <c r="C684" s="63"/>
      <c r="D684" s="1"/>
      <c r="E684" s="1"/>
      <c r="F684" s="1"/>
      <c r="G684" s="1">
        <v>47.9</v>
      </c>
      <c r="H684" s="1"/>
      <c r="I684" s="1"/>
      <c r="J684" s="1"/>
      <c r="K684" s="1"/>
      <c r="L684" s="1"/>
      <c r="M684" s="1"/>
      <c r="N684" s="1"/>
      <c r="O684" s="1"/>
      <c r="P684" s="1"/>
      <c r="Q684" s="1"/>
      <c r="R684" s="1"/>
      <c r="S684" s="1"/>
      <c r="T684" s="1"/>
    </row>
    <row r="685" spans="1:20" x14ac:dyDescent="0.25">
      <c r="A685" s="1"/>
      <c r="B685" s="63" t="s">
        <v>31</v>
      </c>
      <c r="C685" s="63"/>
      <c r="D685" s="63"/>
      <c r="E685" s="1"/>
      <c r="F685" s="1"/>
      <c r="G685" s="1">
        <v>2016</v>
      </c>
      <c r="H685" s="1"/>
      <c r="I685" s="1"/>
      <c r="J685" s="1"/>
      <c r="K685" s="1"/>
      <c r="L685" s="1"/>
      <c r="M685" s="1"/>
      <c r="N685" s="1"/>
      <c r="O685" s="1"/>
      <c r="P685" s="1"/>
      <c r="Q685" s="1"/>
      <c r="R685" s="1"/>
      <c r="S685" s="1"/>
      <c r="T685" s="1"/>
    </row>
    <row r="686" spans="1:20" x14ac:dyDescent="0.25">
      <c r="A686" s="1"/>
      <c r="B686" s="63" t="s">
        <v>32</v>
      </c>
      <c r="C686" s="63"/>
      <c r="D686" s="1"/>
      <c r="E686" s="1"/>
      <c r="F686" s="1"/>
      <c r="G686" s="1"/>
      <c r="H686" s="1"/>
      <c r="I686" s="1"/>
      <c r="J686" s="1"/>
      <c r="K686" s="1"/>
      <c r="L686" s="1"/>
      <c r="M686" s="1"/>
      <c r="N686" s="1"/>
      <c r="O686" s="1"/>
      <c r="P686" s="1"/>
      <c r="Q686" s="1"/>
      <c r="R686" s="1"/>
      <c r="S686" s="1"/>
      <c r="T686" s="1"/>
    </row>
    <row r="687" spans="1:20" x14ac:dyDescent="0.25">
      <c r="A687" s="1"/>
      <c r="B687" s="1"/>
      <c r="C687" s="1"/>
      <c r="D687" s="1"/>
      <c r="E687" s="1"/>
      <c r="F687" s="1"/>
      <c r="G687" s="1"/>
      <c r="H687" s="1"/>
      <c r="I687" s="1"/>
      <c r="J687" s="1"/>
      <c r="K687" s="1"/>
      <c r="L687" s="1"/>
      <c r="M687" s="1"/>
      <c r="N687" s="1"/>
      <c r="O687" s="1"/>
      <c r="P687" s="1"/>
      <c r="Q687" s="1"/>
      <c r="R687" s="1"/>
      <c r="S687" s="1"/>
      <c r="T687" s="1"/>
    </row>
    <row r="688" spans="1:20" x14ac:dyDescent="0.25">
      <c r="A688" s="1"/>
      <c r="B688" s="1"/>
      <c r="C688" s="1"/>
      <c r="D688" s="1"/>
      <c r="E688" s="1"/>
      <c r="F688" s="1"/>
      <c r="G688" s="1"/>
      <c r="H688" s="1"/>
      <c r="I688" s="1"/>
      <c r="J688" s="1"/>
      <c r="K688" s="1"/>
      <c r="L688" s="1"/>
      <c r="M688" s="1"/>
      <c r="N688" s="1"/>
      <c r="O688" s="1"/>
      <c r="P688" s="1"/>
      <c r="Q688" s="1"/>
      <c r="R688" s="1"/>
      <c r="S688" s="1"/>
      <c r="T688" s="1"/>
    </row>
    <row r="689" spans="1:20" x14ac:dyDescent="0.25">
      <c r="A689" s="1"/>
      <c r="B689" s="1"/>
      <c r="C689" s="1"/>
      <c r="D689" s="1"/>
      <c r="E689" s="1"/>
      <c r="F689" s="1"/>
      <c r="G689" s="1"/>
      <c r="H689" s="1"/>
      <c r="I689" s="1"/>
      <c r="J689" s="1"/>
      <c r="K689" s="1"/>
      <c r="L689" s="1"/>
      <c r="M689" s="1"/>
      <c r="N689" s="1"/>
      <c r="O689" s="1"/>
      <c r="P689" s="1"/>
      <c r="Q689" s="1"/>
      <c r="R689" s="1"/>
      <c r="S689" s="1"/>
      <c r="T689" s="1"/>
    </row>
    <row r="690" spans="1:20" x14ac:dyDescent="0.25">
      <c r="A690" s="1"/>
      <c r="B690" s="1"/>
      <c r="C690" s="1"/>
      <c r="D690" s="1"/>
      <c r="E690" s="1"/>
      <c r="F690" s="1"/>
      <c r="G690" s="1"/>
      <c r="H690" s="1"/>
      <c r="I690" s="1"/>
      <c r="J690" s="1"/>
      <c r="K690" s="1"/>
      <c r="L690" s="66" t="s">
        <v>5</v>
      </c>
      <c r="M690" s="66"/>
      <c r="N690" s="66"/>
      <c r="O690" s="3" t="s">
        <v>6</v>
      </c>
      <c r="P690" s="67" t="s">
        <v>7</v>
      </c>
      <c r="Q690" s="67"/>
      <c r="R690" s="3" t="s">
        <v>8</v>
      </c>
      <c r="S690" s="57" t="s">
        <v>583</v>
      </c>
      <c r="T690" s="57" t="s">
        <v>7</v>
      </c>
    </row>
    <row r="691" spans="1:20" x14ac:dyDescent="0.25">
      <c r="A691" s="1"/>
      <c r="B691" s="5" t="s">
        <v>9</v>
      </c>
      <c r="C691" s="64" t="s">
        <v>151</v>
      </c>
      <c r="D691" s="64"/>
      <c r="E691" s="64"/>
      <c r="F691" s="64"/>
      <c r="G691" s="64"/>
      <c r="H691" s="1"/>
      <c r="I691" s="1"/>
      <c r="J691" s="1"/>
      <c r="K691" s="1"/>
      <c r="L691" s="4" t="s">
        <v>33</v>
      </c>
      <c r="M691" s="64" t="s">
        <v>34</v>
      </c>
      <c r="N691" s="64"/>
      <c r="O691" s="6">
        <v>3</v>
      </c>
      <c r="P691" s="65">
        <v>17.649999999999999</v>
      </c>
      <c r="Q691" s="65"/>
      <c r="R691" s="6">
        <v>5</v>
      </c>
      <c r="S691" s="61">
        <v>738.6</v>
      </c>
      <c r="T691" s="58">
        <v>0.28999999999999998</v>
      </c>
    </row>
    <row r="692" spans="1:20" x14ac:dyDescent="0.25">
      <c r="A692" s="1"/>
      <c r="B692" s="63" t="s">
        <v>13</v>
      </c>
      <c r="C692" s="64" t="s">
        <v>152</v>
      </c>
      <c r="D692" s="64"/>
      <c r="E692" s="64"/>
      <c r="F692" s="64"/>
      <c r="G692" s="1"/>
      <c r="H692" s="1"/>
      <c r="I692" s="1"/>
      <c r="J692" s="1"/>
      <c r="K692" s="1"/>
      <c r="L692" s="4" t="s">
        <v>36</v>
      </c>
      <c r="M692" s="64" t="s">
        <v>37</v>
      </c>
      <c r="N692" s="64"/>
      <c r="O692" s="6">
        <v>1</v>
      </c>
      <c r="P692" s="65">
        <v>5.88</v>
      </c>
      <c r="Q692" s="65"/>
      <c r="R692" s="6">
        <v>4</v>
      </c>
      <c r="S692" s="59">
        <v>117.6</v>
      </c>
      <c r="T692" s="58">
        <v>0.05</v>
      </c>
    </row>
    <row r="693" spans="1:20" x14ac:dyDescent="0.25">
      <c r="A693" s="1"/>
      <c r="B693" s="63"/>
      <c r="C693" s="64"/>
      <c r="D693" s="64"/>
      <c r="E693" s="64"/>
      <c r="F693" s="64"/>
      <c r="G693" s="1"/>
      <c r="H693" s="1"/>
      <c r="I693" s="1"/>
      <c r="J693" s="1"/>
      <c r="K693" s="1"/>
      <c r="L693" s="64" t="s">
        <v>11</v>
      </c>
      <c r="M693" s="64" t="s">
        <v>12</v>
      </c>
      <c r="N693" s="64"/>
      <c r="O693" s="71">
        <v>1</v>
      </c>
      <c r="P693" s="65">
        <v>5.88</v>
      </c>
      <c r="Q693" s="65"/>
      <c r="R693" s="71">
        <v>13</v>
      </c>
      <c r="S693" s="59">
        <v>382.8</v>
      </c>
      <c r="T693" s="58">
        <v>0.15</v>
      </c>
    </row>
    <row r="694" spans="1:20" x14ac:dyDescent="0.25">
      <c r="A694" s="1"/>
      <c r="B694" s="63" t="s">
        <v>19</v>
      </c>
      <c r="C694" s="64" t="s">
        <v>20</v>
      </c>
      <c r="D694" s="64"/>
      <c r="E694" s="64"/>
      <c r="F694" s="64"/>
      <c r="G694" s="1"/>
      <c r="H694" s="1"/>
      <c r="I694" s="1"/>
      <c r="J694" s="1"/>
      <c r="K694" s="1"/>
      <c r="L694" s="64"/>
      <c r="M694" s="64"/>
      <c r="N694" s="64"/>
      <c r="O694" s="71"/>
      <c r="P694" s="65"/>
      <c r="Q694" s="65"/>
      <c r="R694" s="71"/>
      <c r="S694" s="59"/>
      <c r="T694" s="58"/>
    </row>
    <row r="695" spans="1:20" x14ac:dyDescent="0.25">
      <c r="A695" s="1"/>
      <c r="B695" s="63"/>
      <c r="C695" s="64"/>
      <c r="D695" s="64"/>
      <c r="E695" s="64"/>
      <c r="F695" s="64"/>
      <c r="G695" s="1"/>
      <c r="H695" s="1"/>
      <c r="I695" s="1"/>
      <c r="J695" s="1"/>
      <c r="K695" s="1"/>
      <c r="L695" s="4" t="s">
        <v>39</v>
      </c>
      <c r="M695" s="64" t="s">
        <v>40</v>
      </c>
      <c r="N695" s="64"/>
      <c r="O695" s="6">
        <v>10</v>
      </c>
      <c r="P695" s="65">
        <v>58.82</v>
      </c>
      <c r="Q695" s="65"/>
      <c r="R695" s="6">
        <v>958</v>
      </c>
      <c r="S695" s="59">
        <v>209650.2</v>
      </c>
      <c r="T695" s="58">
        <v>81.540000000000006</v>
      </c>
    </row>
    <row r="696" spans="1:20" x14ac:dyDescent="0.25">
      <c r="A696" s="1"/>
      <c r="B696" s="5" t="s">
        <v>23</v>
      </c>
      <c r="C696" s="64" t="s">
        <v>153</v>
      </c>
      <c r="D696" s="64"/>
      <c r="E696" s="64"/>
      <c r="F696" s="64"/>
      <c r="G696" s="1"/>
      <c r="H696" s="1"/>
      <c r="I696" s="1"/>
      <c r="J696" s="1"/>
      <c r="K696" s="1"/>
      <c r="L696" s="4" t="s">
        <v>17</v>
      </c>
      <c r="M696" s="64" t="s">
        <v>18</v>
      </c>
      <c r="N696" s="64"/>
      <c r="O696" s="6">
        <v>1</v>
      </c>
      <c r="P696" s="65">
        <v>5.88</v>
      </c>
      <c r="Q696" s="65"/>
      <c r="R696" s="6">
        <v>89</v>
      </c>
      <c r="S696" s="59">
        <v>46140.6</v>
      </c>
      <c r="T696" s="58">
        <v>17.940000000000001</v>
      </c>
    </row>
    <row r="697" spans="1:20" x14ac:dyDescent="0.25">
      <c r="A697" s="1"/>
      <c r="B697" s="5" t="s">
        <v>25</v>
      </c>
      <c r="C697" s="73">
        <v>527</v>
      </c>
      <c r="D697" s="73"/>
      <c r="E697" s="73"/>
      <c r="F697" s="1"/>
      <c r="G697" s="1"/>
      <c r="H697" s="1"/>
      <c r="I697" s="1"/>
      <c r="J697" s="1"/>
      <c r="K697" s="1"/>
      <c r="L697" s="4" t="s">
        <v>42</v>
      </c>
      <c r="M697" s="64" t="s">
        <v>43</v>
      </c>
      <c r="N697" s="64"/>
      <c r="O697" s="6">
        <v>1</v>
      </c>
      <c r="P697" s="65">
        <v>5.88</v>
      </c>
      <c r="Q697" s="65"/>
      <c r="R697" s="6">
        <v>4</v>
      </c>
      <c r="S697" s="59">
        <v>95.4</v>
      </c>
      <c r="T697" s="58">
        <v>0.04</v>
      </c>
    </row>
    <row r="698" spans="1:20" x14ac:dyDescent="0.25">
      <c r="A698" s="1"/>
      <c r="B698" s="63" t="s">
        <v>26</v>
      </c>
      <c r="C698" s="63"/>
      <c r="D698" s="63"/>
      <c r="E698" s="63"/>
      <c r="F698" s="72">
        <v>242.7261</v>
      </c>
      <c r="G698" s="72"/>
      <c r="H698" s="72"/>
      <c r="I698" s="72"/>
      <c r="J698" s="72"/>
      <c r="K698" s="1"/>
      <c r="L698" s="1"/>
      <c r="M698" s="1"/>
      <c r="N698" s="1"/>
      <c r="O698" s="1"/>
      <c r="P698" s="1"/>
      <c r="Q698" s="1"/>
      <c r="R698" s="1"/>
      <c r="S698" s="1"/>
      <c r="T698" s="1"/>
    </row>
    <row r="699" spans="1:20" x14ac:dyDescent="0.25">
      <c r="A699" s="1"/>
      <c r="B699" s="63" t="s">
        <v>27</v>
      </c>
      <c r="C699" s="63"/>
      <c r="D699" s="72">
        <v>397.9896</v>
      </c>
      <c r="E699" s="72"/>
      <c r="F699" s="72"/>
      <c r="G699" s="72"/>
      <c r="H699" s="72"/>
      <c r="I699" s="1"/>
      <c r="J699" s="1"/>
      <c r="K699" s="1"/>
      <c r="L699" s="1"/>
      <c r="M699" s="1"/>
      <c r="N699" s="1"/>
      <c r="O699" s="1"/>
      <c r="P699" s="1"/>
      <c r="Q699" s="1"/>
      <c r="R699" s="1"/>
      <c r="S699" s="1"/>
      <c r="T699" s="1"/>
    </row>
    <row r="700" spans="1:20" x14ac:dyDescent="0.25">
      <c r="A700" s="1"/>
      <c r="B700" s="63" t="s">
        <v>28</v>
      </c>
      <c r="C700" s="63"/>
      <c r="D700" s="63"/>
      <c r="E700" s="63"/>
      <c r="F700" s="72">
        <v>1.7902</v>
      </c>
      <c r="G700" s="72"/>
      <c r="H700" s="72"/>
      <c r="I700" s="72"/>
      <c r="J700" s="1"/>
      <c r="K700" s="1"/>
      <c r="L700" s="1"/>
      <c r="M700" s="1"/>
      <c r="N700" s="1"/>
      <c r="O700" s="1"/>
      <c r="P700" s="1"/>
      <c r="Q700" s="1"/>
      <c r="R700" s="1"/>
      <c r="S700" s="1"/>
      <c r="T700" s="1"/>
    </row>
    <row r="701" spans="1:20" x14ac:dyDescent="0.25">
      <c r="A701" s="1"/>
      <c r="B701" s="63" t="s">
        <v>29</v>
      </c>
      <c r="C701" s="63"/>
      <c r="D701" s="72">
        <v>1.8186</v>
      </c>
      <c r="E701" s="72"/>
      <c r="F701" s="72"/>
      <c r="G701" s="72"/>
      <c r="H701" s="1"/>
      <c r="I701" s="1"/>
      <c r="J701" s="1"/>
      <c r="K701" s="1"/>
      <c r="L701" s="1"/>
      <c r="M701" s="1"/>
      <c r="N701" s="1"/>
      <c r="O701" s="1"/>
      <c r="P701" s="1"/>
      <c r="Q701" s="1"/>
      <c r="R701" s="1"/>
      <c r="S701" s="1"/>
      <c r="T701" s="1"/>
    </row>
    <row r="702" spans="1:20" x14ac:dyDescent="0.25">
      <c r="A702" s="1"/>
      <c r="B702" s="63" t="s">
        <v>30</v>
      </c>
      <c r="C702" s="63"/>
      <c r="D702" s="1"/>
      <c r="E702" s="1"/>
      <c r="F702" s="1"/>
      <c r="G702" s="1">
        <v>37.299999999999997</v>
      </c>
      <c r="H702" s="1"/>
      <c r="I702" s="1"/>
      <c r="J702" s="1"/>
      <c r="K702" s="1"/>
      <c r="L702" s="1"/>
      <c r="M702" s="1"/>
      <c r="N702" s="1"/>
      <c r="O702" s="1"/>
      <c r="P702" s="1"/>
      <c r="Q702" s="1"/>
      <c r="R702" s="1"/>
      <c r="S702" s="1"/>
      <c r="T702" s="1"/>
    </row>
    <row r="703" spans="1:20" x14ac:dyDescent="0.25">
      <c r="A703" s="1"/>
      <c r="B703" s="63" t="s">
        <v>31</v>
      </c>
      <c r="C703" s="63"/>
      <c r="D703" s="63"/>
      <c r="E703" s="1"/>
      <c r="F703" s="1"/>
      <c r="G703" s="1">
        <v>2016</v>
      </c>
      <c r="H703" s="1"/>
      <c r="I703" s="1"/>
      <c r="J703" s="1"/>
      <c r="K703" s="1"/>
      <c r="L703" s="1"/>
      <c r="M703" s="1"/>
      <c r="N703" s="1"/>
      <c r="O703" s="1"/>
      <c r="P703" s="1"/>
      <c r="Q703" s="1"/>
      <c r="R703" s="1"/>
      <c r="S703" s="1"/>
      <c r="T703" s="1"/>
    </row>
    <row r="704" spans="1:20" x14ac:dyDescent="0.25">
      <c r="A704" s="1"/>
      <c r="B704" s="63" t="s">
        <v>32</v>
      </c>
      <c r="C704" s="63"/>
      <c r="D704" s="1"/>
      <c r="E704" s="1"/>
      <c r="F704" s="1"/>
      <c r="G704" s="1"/>
      <c r="H704" s="1"/>
      <c r="I704" s="1"/>
      <c r="J704" s="1"/>
      <c r="K704" s="1"/>
      <c r="L704" s="1"/>
      <c r="M704" s="1"/>
      <c r="N704" s="1"/>
      <c r="O704" s="1"/>
      <c r="P704" s="1"/>
      <c r="Q704" s="1"/>
      <c r="R704" s="1"/>
      <c r="S704" s="1"/>
      <c r="T704" s="1"/>
    </row>
    <row r="705" spans="1:20" x14ac:dyDescent="0.25">
      <c r="A705" s="1"/>
      <c r="B705" s="1"/>
      <c r="C705" s="1"/>
      <c r="D705" s="1"/>
      <c r="E705" s="1"/>
      <c r="F705" s="1"/>
      <c r="G705" s="1"/>
      <c r="H705" s="1"/>
      <c r="I705" s="1"/>
      <c r="J705" s="1"/>
      <c r="K705" s="1"/>
      <c r="L705" s="1"/>
      <c r="M705" s="1"/>
      <c r="N705" s="1"/>
      <c r="O705" s="1"/>
      <c r="P705" s="1"/>
      <c r="Q705" s="1"/>
      <c r="R705" s="1"/>
      <c r="S705" s="1"/>
      <c r="T705" s="1"/>
    </row>
    <row r="706" spans="1:20" x14ac:dyDescent="0.25">
      <c r="A706" s="1"/>
      <c r="B706" s="1"/>
      <c r="C706" s="1"/>
      <c r="D706" s="1"/>
      <c r="E706" s="1"/>
      <c r="F706" s="1"/>
      <c r="G706" s="1"/>
      <c r="H706" s="1"/>
      <c r="I706" s="1"/>
      <c r="J706" s="1"/>
      <c r="K706" s="1"/>
      <c r="L706" s="1"/>
      <c r="M706" s="1"/>
      <c r="N706" s="1"/>
      <c r="O706" s="1"/>
      <c r="P706" s="1"/>
      <c r="Q706" s="1"/>
      <c r="R706" s="1"/>
      <c r="S706" s="1"/>
      <c r="T706" s="1"/>
    </row>
    <row r="707" spans="1:20" x14ac:dyDescent="0.25">
      <c r="A707" s="1"/>
      <c r="B707" s="1"/>
      <c r="C707" s="1"/>
      <c r="D707" s="1"/>
      <c r="E707" s="1"/>
      <c r="F707" s="1"/>
      <c r="G707" s="1"/>
      <c r="H707" s="1"/>
      <c r="I707" s="1"/>
      <c r="J707" s="1"/>
      <c r="K707" s="1"/>
      <c r="L707" s="66" t="s">
        <v>5</v>
      </c>
      <c r="M707" s="66"/>
      <c r="N707" s="66"/>
      <c r="O707" s="3" t="s">
        <v>6</v>
      </c>
      <c r="P707" s="67" t="s">
        <v>7</v>
      </c>
      <c r="Q707" s="67"/>
      <c r="R707" s="3" t="s">
        <v>8</v>
      </c>
      <c r="S707" s="57" t="s">
        <v>583</v>
      </c>
      <c r="T707" s="57" t="s">
        <v>7</v>
      </c>
    </row>
    <row r="708" spans="1:20" x14ac:dyDescent="0.25">
      <c r="A708" s="1"/>
      <c r="B708" s="5" t="s">
        <v>9</v>
      </c>
      <c r="C708" s="64" t="s">
        <v>151</v>
      </c>
      <c r="D708" s="64"/>
      <c r="E708" s="64"/>
      <c r="F708" s="64"/>
      <c r="G708" s="64"/>
      <c r="H708" s="1"/>
      <c r="I708" s="1"/>
      <c r="J708" s="1"/>
      <c r="K708" s="1"/>
      <c r="L708" s="4" t="s">
        <v>33</v>
      </c>
      <c r="M708" s="64" t="s">
        <v>34</v>
      </c>
      <c r="N708" s="64"/>
      <c r="O708" s="6">
        <v>5</v>
      </c>
      <c r="P708" s="65">
        <v>17.86</v>
      </c>
      <c r="Q708" s="65"/>
      <c r="R708" s="6">
        <v>11</v>
      </c>
      <c r="S708" s="61">
        <v>2280.6</v>
      </c>
      <c r="T708" s="58">
        <v>0.56000000000000005</v>
      </c>
    </row>
    <row r="709" spans="1:20" x14ac:dyDescent="0.25">
      <c r="A709" s="1"/>
      <c r="B709" s="63" t="s">
        <v>13</v>
      </c>
      <c r="C709" s="64" t="s">
        <v>154</v>
      </c>
      <c r="D709" s="64"/>
      <c r="E709" s="64"/>
      <c r="F709" s="64"/>
      <c r="G709" s="1"/>
      <c r="H709" s="1"/>
      <c r="I709" s="1"/>
      <c r="J709" s="1"/>
      <c r="K709" s="1"/>
      <c r="L709" s="4" t="s">
        <v>36</v>
      </c>
      <c r="M709" s="64" t="s">
        <v>37</v>
      </c>
      <c r="N709" s="64"/>
      <c r="O709" s="6">
        <v>1</v>
      </c>
      <c r="P709" s="65">
        <v>3.57</v>
      </c>
      <c r="Q709" s="65"/>
      <c r="R709" s="6">
        <v>3</v>
      </c>
      <c r="S709" s="59">
        <v>562.19999999999993</v>
      </c>
      <c r="T709" s="58">
        <v>0.14000000000000001</v>
      </c>
    </row>
    <row r="710" spans="1:20" x14ac:dyDescent="0.25">
      <c r="A710" s="1"/>
      <c r="B710" s="63"/>
      <c r="C710" s="64"/>
      <c r="D710" s="64"/>
      <c r="E710" s="64"/>
      <c r="F710" s="64"/>
      <c r="G710" s="1"/>
      <c r="H710" s="1"/>
      <c r="I710" s="1"/>
      <c r="J710" s="1"/>
      <c r="K710" s="1"/>
      <c r="L710" s="64" t="s">
        <v>11</v>
      </c>
      <c r="M710" s="64" t="s">
        <v>12</v>
      </c>
      <c r="N710" s="64"/>
      <c r="O710" s="71">
        <v>4</v>
      </c>
      <c r="P710" s="65">
        <v>14.29</v>
      </c>
      <c r="Q710" s="65"/>
      <c r="R710" s="71">
        <v>75</v>
      </c>
      <c r="S710" s="59">
        <v>9048.6</v>
      </c>
      <c r="T710" s="58">
        <v>2.23</v>
      </c>
    </row>
    <row r="711" spans="1:20" x14ac:dyDescent="0.25">
      <c r="A711" s="1"/>
      <c r="B711" s="63" t="s">
        <v>19</v>
      </c>
      <c r="C711" s="64" t="s">
        <v>57</v>
      </c>
      <c r="D711" s="64"/>
      <c r="E711" s="64"/>
      <c r="F711" s="64"/>
      <c r="G711" s="1"/>
      <c r="H711" s="1"/>
      <c r="I711" s="1"/>
      <c r="J711" s="1"/>
      <c r="K711" s="1"/>
      <c r="L711" s="64"/>
      <c r="M711" s="64"/>
      <c r="N711" s="64"/>
      <c r="O711" s="71"/>
      <c r="P711" s="65"/>
      <c r="Q711" s="65"/>
      <c r="R711" s="71"/>
      <c r="S711" s="59"/>
      <c r="T711" s="58"/>
    </row>
    <row r="712" spans="1:20" x14ac:dyDescent="0.25">
      <c r="A712" s="1"/>
      <c r="B712" s="63"/>
      <c r="C712" s="64"/>
      <c r="D712" s="64"/>
      <c r="E712" s="64"/>
      <c r="F712" s="64"/>
      <c r="G712" s="1"/>
      <c r="H712" s="1"/>
      <c r="I712" s="1"/>
      <c r="J712" s="1"/>
      <c r="K712" s="1"/>
      <c r="L712" s="4" t="s">
        <v>39</v>
      </c>
      <c r="M712" s="64" t="s">
        <v>40</v>
      </c>
      <c r="N712" s="64"/>
      <c r="O712" s="6">
        <v>8</v>
      </c>
      <c r="P712" s="65">
        <v>28.57</v>
      </c>
      <c r="Q712" s="65"/>
      <c r="R712" s="6">
        <v>678</v>
      </c>
      <c r="S712" s="59">
        <v>257511.00000000003</v>
      </c>
      <c r="T712" s="58">
        <v>63.54</v>
      </c>
    </row>
    <row r="713" spans="1:20" x14ac:dyDescent="0.25">
      <c r="A713" s="1"/>
      <c r="B713" s="5" t="s">
        <v>23</v>
      </c>
      <c r="C713" s="64" t="s">
        <v>155</v>
      </c>
      <c r="D713" s="64"/>
      <c r="E713" s="64"/>
      <c r="F713" s="64"/>
      <c r="G713" s="1"/>
      <c r="H713" s="1"/>
      <c r="I713" s="1"/>
      <c r="J713" s="1"/>
      <c r="K713" s="1"/>
      <c r="L713" s="4" t="s">
        <v>15</v>
      </c>
      <c r="M713" s="64" t="s">
        <v>16</v>
      </c>
      <c r="N713" s="64"/>
      <c r="O713" s="6">
        <v>2</v>
      </c>
      <c r="P713" s="65">
        <v>7.14</v>
      </c>
      <c r="Q713" s="65"/>
      <c r="R713" s="6">
        <v>24</v>
      </c>
      <c r="S713" s="59">
        <v>6238.2</v>
      </c>
      <c r="T713" s="58">
        <v>1.54</v>
      </c>
    </row>
    <row r="714" spans="1:20" x14ac:dyDescent="0.25">
      <c r="A714" s="1"/>
      <c r="B714" s="5" t="s">
        <v>25</v>
      </c>
      <c r="C714" s="73">
        <v>908</v>
      </c>
      <c r="D714" s="73"/>
      <c r="E714" s="73"/>
      <c r="F714" s="1"/>
      <c r="G714" s="1"/>
      <c r="H714" s="1"/>
      <c r="I714" s="1"/>
      <c r="J714" s="1"/>
      <c r="K714" s="1"/>
      <c r="L714" s="4" t="s">
        <v>17</v>
      </c>
      <c r="M714" s="64" t="s">
        <v>18</v>
      </c>
      <c r="N714" s="64"/>
      <c r="O714" s="6">
        <v>1</v>
      </c>
      <c r="P714" s="65">
        <v>3.57</v>
      </c>
      <c r="Q714" s="65"/>
      <c r="R714" s="6">
        <v>742</v>
      </c>
      <c r="S714" s="59">
        <v>117953.40000000001</v>
      </c>
      <c r="T714" s="58">
        <v>29.11</v>
      </c>
    </row>
    <row r="715" spans="1:20" x14ac:dyDescent="0.25">
      <c r="A715" s="1"/>
      <c r="B715" s="63" t="s">
        <v>26</v>
      </c>
      <c r="C715" s="63"/>
      <c r="D715" s="63"/>
      <c r="E715" s="63"/>
      <c r="F715" s="72">
        <v>243.2834</v>
      </c>
      <c r="G715" s="72"/>
      <c r="H715" s="72"/>
      <c r="I715" s="72"/>
      <c r="J715" s="72"/>
      <c r="K715" s="1"/>
      <c r="L715" s="4" t="s">
        <v>42</v>
      </c>
      <c r="M715" s="64" t="s">
        <v>43</v>
      </c>
      <c r="N715" s="64"/>
      <c r="O715" s="6">
        <v>4</v>
      </c>
      <c r="P715" s="65">
        <v>14.29</v>
      </c>
      <c r="Q715" s="65"/>
      <c r="R715" s="6">
        <v>12</v>
      </c>
      <c r="S715" s="59">
        <v>649.20000000000005</v>
      </c>
      <c r="T715" s="58">
        <v>0.16</v>
      </c>
    </row>
    <row r="716" spans="1:20" x14ac:dyDescent="0.25">
      <c r="A716" s="1"/>
      <c r="B716" s="63" t="s">
        <v>27</v>
      </c>
      <c r="C716" s="63"/>
      <c r="D716" s="72">
        <v>283.5335</v>
      </c>
      <c r="E716" s="72"/>
      <c r="F716" s="72"/>
      <c r="G716" s="72"/>
      <c r="H716" s="72"/>
      <c r="I716" s="1"/>
      <c r="J716" s="1"/>
      <c r="K716" s="1"/>
      <c r="L716" s="4" t="s">
        <v>54</v>
      </c>
      <c r="M716" s="64" t="s">
        <v>55</v>
      </c>
      <c r="N716" s="64"/>
      <c r="O716" s="6">
        <v>1</v>
      </c>
      <c r="P716" s="65">
        <v>3.57</v>
      </c>
      <c r="Q716" s="65"/>
      <c r="R716" s="6">
        <v>1</v>
      </c>
      <c r="S716" s="59">
        <v>90</v>
      </c>
      <c r="T716" s="58">
        <v>0.02</v>
      </c>
    </row>
    <row r="717" spans="1:20" x14ac:dyDescent="0.25">
      <c r="A717" s="1"/>
      <c r="B717" s="1"/>
      <c r="C717" s="1"/>
      <c r="D717" s="1"/>
      <c r="E717" s="1"/>
      <c r="F717" s="1"/>
      <c r="G717" s="1"/>
      <c r="H717" s="1"/>
      <c r="I717" s="1"/>
      <c r="J717" s="1"/>
      <c r="K717" s="1"/>
      <c r="L717" s="64" t="s">
        <v>21</v>
      </c>
      <c r="M717" s="64" t="s">
        <v>22</v>
      </c>
      <c r="N717" s="64"/>
      <c r="O717" s="71">
        <v>2</v>
      </c>
      <c r="P717" s="65">
        <v>7.14</v>
      </c>
      <c r="Q717" s="65"/>
      <c r="R717" s="71">
        <v>17</v>
      </c>
      <c r="S717" s="59">
        <v>10927.8</v>
      </c>
      <c r="T717" s="58">
        <v>2.7</v>
      </c>
    </row>
    <row r="718" spans="1:20" x14ac:dyDescent="0.25">
      <c r="A718" s="1"/>
      <c r="B718" s="63" t="s">
        <v>28</v>
      </c>
      <c r="C718" s="63"/>
      <c r="D718" s="63"/>
      <c r="E718" s="63"/>
      <c r="F718" s="72">
        <v>1.7061999999999999</v>
      </c>
      <c r="G718" s="72"/>
      <c r="H718" s="72"/>
      <c r="I718" s="72"/>
      <c r="J718" s="1"/>
      <c r="K718" s="1"/>
      <c r="L718" s="64"/>
      <c r="M718" s="64"/>
      <c r="N718" s="64"/>
      <c r="O718" s="71"/>
      <c r="P718" s="65"/>
      <c r="Q718" s="65"/>
      <c r="R718" s="71"/>
      <c r="S718" s="59"/>
      <c r="T718" s="58"/>
    </row>
    <row r="719" spans="1:20" x14ac:dyDescent="0.25">
      <c r="A719" s="1"/>
      <c r="B719" s="63"/>
      <c r="C719" s="63"/>
      <c r="D719" s="63"/>
      <c r="E719" s="63"/>
      <c r="F719" s="72"/>
      <c r="G719" s="72"/>
      <c r="H719" s="72"/>
      <c r="I719" s="72"/>
      <c r="J719" s="1"/>
      <c r="K719" s="1"/>
      <c r="L719" s="1"/>
      <c r="M719" s="1"/>
      <c r="N719" s="1"/>
      <c r="O719" s="1"/>
      <c r="P719" s="1"/>
      <c r="Q719" s="1"/>
      <c r="R719" s="1"/>
      <c r="S719" s="1"/>
      <c r="T719" s="1"/>
    </row>
    <row r="720" spans="1:20" x14ac:dyDescent="0.25">
      <c r="A720" s="1"/>
      <c r="B720" s="63" t="s">
        <v>29</v>
      </c>
      <c r="C720" s="63"/>
      <c r="D720" s="72">
        <v>0.81699999999999995</v>
      </c>
      <c r="E720" s="72"/>
      <c r="F720" s="72"/>
      <c r="G720" s="72"/>
      <c r="H720" s="1"/>
      <c r="I720" s="1"/>
      <c r="J720" s="1"/>
      <c r="K720" s="1"/>
      <c r="L720" s="1"/>
      <c r="M720" s="1"/>
      <c r="N720" s="1"/>
      <c r="O720" s="1"/>
      <c r="P720" s="1"/>
      <c r="Q720" s="1"/>
      <c r="R720" s="1"/>
      <c r="S720" s="1"/>
      <c r="T720" s="1"/>
    </row>
    <row r="721" spans="1:20" x14ac:dyDescent="0.25">
      <c r="A721" s="1"/>
      <c r="B721" s="63" t="s">
        <v>30</v>
      </c>
      <c r="C721" s="63"/>
      <c r="D721" s="1"/>
      <c r="E721" s="1"/>
      <c r="F721" s="1"/>
      <c r="G721" s="1">
        <v>82.7</v>
      </c>
      <c r="H721" s="1"/>
      <c r="I721" s="1"/>
      <c r="J721" s="1"/>
      <c r="K721" s="1"/>
      <c r="L721" s="1"/>
      <c r="M721" s="1"/>
      <c r="N721" s="1"/>
      <c r="O721" s="1"/>
      <c r="P721" s="1"/>
      <c r="Q721" s="1"/>
      <c r="R721" s="1"/>
      <c r="S721" s="1"/>
      <c r="T721" s="1"/>
    </row>
    <row r="722" spans="1:20" x14ac:dyDescent="0.25">
      <c r="A722" s="1"/>
      <c r="B722" s="63" t="s">
        <v>31</v>
      </c>
      <c r="C722" s="63"/>
      <c r="D722" s="63"/>
      <c r="E722" s="1"/>
      <c r="F722" s="1"/>
      <c r="G722" s="1">
        <v>2016</v>
      </c>
      <c r="H722" s="1"/>
      <c r="I722" s="1"/>
      <c r="J722" s="1"/>
      <c r="K722" s="1"/>
      <c r="L722" s="1"/>
      <c r="M722" s="1"/>
      <c r="N722" s="1"/>
      <c r="O722" s="1"/>
      <c r="P722" s="1"/>
      <c r="Q722" s="1"/>
      <c r="R722" s="1"/>
      <c r="S722" s="1"/>
      <c r="T722" s="1"/>
    </row>
    <row r="723" spans="1:20" x14ac:dyDescent="0.25">
      <c r="A723" s="1"/>
      <c r="B723" s="63" t="s">
        <v>32</v>
      </c>
      <c r="C723" s="63"/>
      <c r="D723" s="1"/>
      <c r="E723" s="1"/>
      <c r="F723" s="1"/>
      <c r="G723" s="1"/>
      <c r="H723" s="1"/>
      <c r="I723" s="1"/>
      <c r="J723" s="1"/>
      <c r="K723" s="1"/>
      <c r="L723" s="1"/>
      <c r="M723" s="1"/>
      <c r="N723" s="1"/>
      <c r="O723" s="1"/>
      <c r="P723" s="1"/>
      <c r="Q723" s="1"/>
      <c r="R723" s="1"/>
      <c r="S723" s="1"/>
      <c r="T723" s="1"/>
    </row>
    <row r="724" spans="1:20" x14ac:dyDescent="0.25">
      <c r="A724" s="1"/>
      <c r="B724" s="1"/>
      <c r="C724" s="1"/>
      <c r="D724" s="1"/>
      <c r="E724" s="1"/>
      <c r="F724" s="1"/>
      <c r="G724" s="1"/>
      <c r="H724" s="1"/>
      <c r="I724" s="1"/>
      <c r="J724" s="1"/>
      <c r="K724" s="1"/>
      <c r="L724" s="1"/>
      <c r="M724" s="1"/>
      <c r="N724" s="1"/>
      <c r="O724" s="1"/>
      <c r="P724" s="1"/>
      <c r="Q724" s="1"/>
      <c r="R724" s="1"/>
      <c r="S724" s="1"/>
      <c r="T724" s="1"/>
    </row>
    <row r="725" spans="1:20" x14ac:dyDescent="0.25">
      <c r="A725" s="1"/>
      <c r="B725" s="1"/>
      <c r="C725" s="1"/>
      <c r="D725" s="1"/>
      <c r="E725" s="1"/>
      <c r="F725" s="1"/>
      <c r="G725" s="1"/>
      <c r="H725" s="1"/>
      <c r="I725" s="1"/>
      <c r="J725" s="1"/>
      <c r="K725" s="1"/>
      <c r="L725" s="1"/>
      <c r="M725" s="1"/>
      <c r="N725" s="1"/>
      <c r="O725" s="1"/>
      <c r="P725" s="1"/>
      <c r="Q725" s="1"/>
      <c r="R725" s="1"/>
      <c r="S725" s="1"/>
      <c r="T725" s="1"/>
    </row>
    <row r="726" spans="1:20" x14ac:dyDescent="0.25">
      <c r="A726" s="1"/>
      <c r="B726" s="1"/>
      <c r="C726" s="1"/>
      <c r="D726" s="1"/>
      <c r="E726" s="1"/>
      <c r="F726" s="1"/>
      <c r="G726" s="1"/>
      <c r="H726" s="1"/>
      <c r="I726" s="1"/>
      <c r="J726" s="1"/>
      <c r="K726" s="1"/>
      <c r="L726" s="66" t="s">
        <v>5</v>
      </c>
      <c r="M726" s="66"/>
      <c r="N726" s="66"/>
      <c r="O726" s="3" t="s">
        <v>6</v>
      </c>
      <c r="P726" s="67" t="s">
        <v>7</v>
      </c>
      <c r="Q726" s="67"/>
      <c r="R726" s="3" t="s">
        <v>8</v>
      </c>
      <c r="S726" s="57" t="s">
        <v>583</v>
      </c>
      <c r="T726" s="57" t="s">
        <v>7</v>
      </c>
    </row>
    <row r="727" spans="1:20" x14ac:dyDescent="0.25">
      <c r="A727" s="1"/>
      <c r="B727" s="5" t="s">
        <v>9</v>
      </c>
      <c r="C727" s="64" t="s">
        <v>151</v>
      </c>
      <c r="D727" s="64"/>
      <c r="E727" s="64"/>
      <c r="F727" s="64"/>
      <c r="G727" s="64"/>
      <c r="H727" s="1"/>
      <c r="I727" s="1"/>
      <c r="J727" s="1"/>
      <c r="K727" s="1"/>
      <c r="L727" s="4" t="s">
        <v>303</v>
      </c>
      <c r="M727" s="64" t="s">
        <v>304</v>
      </c>
      <c r="N727" s="64"/>
      <c r="O727" s="6">
        <v>1</v>
      </c>
      <c r="P727" s="65">
        <v>11.11</v>
      </c>
      <c r="Q727" s="65"/>
      <c r="R727" s="6">
        <v>357</v>
      </c>
      <c r="S727" s="61">
        <v>108738</v>
      </c>
      <c r="T727" s="58">
        <v>80.819999999999993</v>
      </c>
    </row>
    <row r="728" spans="1:20" x14ac:dyDescent="0.25">
      <c r="A728" s="1"/>
      <c r="B728" s="63" t="s">
        <v>13</v>
      </c>
      <c r="C728" s="64" t="s">
        <v>156</v>
      </c>
      <c r="D728" s="64"/>
      <c r="E728" s="64"/>
      <c r="F728" s="64"/>
      <c r="G728" s="1"/>
      <c r="H728" s="1"/>
      <c r="I728" s="1"/>
      <c r="J728" s="1"/>
      <c r="K728" s="1"/>
      <c r="L728" s="4" t="s">
        <v>33</v>
      </c>
      <c r="M728" s="64" t="s">
        <v>34</v>
      </c>
      <c r="N728" s="64"/>
      <c r="O728" s="6">
        <v>2</v>
      </c>
      <c r="P728" s="65">
        <v>22.22</v>
      </c>
      <c r="Q728" s="65"/>
      <c r="R728" s="6">
        <v>4</v>
      </c>
      <c r="S728" s="59">
        <v>777</v>
      </c>
      <c r="T728" s="58">
        <v>0.57999999999999996</v>
      </c>
    </row>
    <row r="729" spans="1:20" x14ac:dyDescent="0.25">
      <c r="A729" s="1"/>
      <c r="B729" s="63"/>
      <c r="C729" s="64"/>
      <c r="D729" s="64"/>
      <c r="E729" s="64"/>
      <c r="F729" s="64"/>
      <c r="G729" s="1"/>
      <c r="H729" s="1"/>
      <c r="I729" s="1"/>
      <c r="J729" s="1"/>
      <c r="K729" s="1"/>
      <c r="L729" s="64" t="s">
        <v>11</v>
      </c>
      <c r="M729" s="64" t="s">
        <v>12</v>
      </c>
      <c r="N729" s="64"/>
      <c r="O729" s="71">
        <v>1</v>
      </c>
      <c r="P729" s="65">
        <v>11.11</v>
      </c>
      <c r="Q729" s="65"/>
      <c r="R729" s="71">
        <v>28</v>
      </c>
      <c r="S729" s="59">
        <v>2581.8000000000002</v>
      </c>
      <c r="T729" s="58">
        <v>1.92</v>
      </c>
    </row>
    <row r="730" spans="1:20" x14ac:dyDescent="0.25">
      <c r="A730" s="1"/>
      <c r="B730" s="63" t="s">
        <v>19</v>
      </c>
      <c r="C730" s="64" t="s">
        <v>60</v>
      </c>
      <c r="D730" s="64"/>
      <c r="E730" s="64"/>
      <c r="F730" s="64"/>
      <c r="G730" s="1"/>
      <c r="H730" s="1"/>
      <c r="I730" s="1"/>
      <c r="J730" s="1"/>
      <c r="K730" s="1"/>
      <c r="L730" s="64"/>
      <c r="M730" s="64"/>
      <c r="N730" s="64"/>
      <c r="O730" s="71"/>
      <c r="P730" s="65"/>
      <c r="Q730" s="65"/>
      <c r="R730" s="71"/>
      <c r="S730" s="59"/>
      <c r="T730" s="58"/>
    </row>
    <row r="731" spans="1:20" x14ac:dyDescent="0.25">
      <c r="A731" s="1"/>
      <c r="B731" s="63"/>
      <c r="C731" s="64"/>
      <c r="D731" s="64"/>
      <c r="E731" s="64"/>
      <c r="F731" s="64"/>
      <c r="G731" s="1"/>
      <c r="H731" s="1"/>
      <c r="I731" s="1"/>
      <c r="J731" s="1"/>
      <c r="K731" s="1"/>
      <c r="L731" s="4" t="s">
        <v>39</v>
      </c>
      <c r="M731" s="64" t="s">
        <v>40</v>
      </c>
      <c r="N731" s="64"/>
      <c r="O731" s="6">
        <v>4</v>
      </c>
      <c r="P731" s="65">
        <v>44.44</v>
      </c>
      <c r="Q731" s="65"/>
      <c r="R731" s="6">
        <v>128</v>
      </c>
      <c r="S731" s="59">
        <v>21968.399999999998</v>
      </c>
      <c r="T731" s="58">
        <v>16.329999999999998</v>
      </c>
    </row>
    <row r="732" spans="1:20" x14ac:dyDescent="0.25">
      <c r="A732" s="1"/>
      <c r="B732" s="5" t="s">
        <v>23</v>
      </c>
      <c r="C732" s="64" t="s">
        <v>157</v>
      </c>
      <c r="D732" s="64"/>
      <c r="E732" s="64"/>
      <c r="F732" s="64"/>
      <c r="G732" s="1"/>
      <c r="H732" s="1"/>
      <c r="I732" s="1"/>
      <c r="J732" s="1"/>
      <c r="K732" s="1"/>
      <c r="L732" s="4" t="s">
        <v>15</v>
      </c>
      <c r="M732" s="64" t="s">
        <v>16</v>
      </c>
      <c r="N732" s="64"/>
      <c r="O732" s="6">
        <v>1</v>
      </c>
      <c r="P732" s="65">
        <v>11.11</v>
      </c>
      <c r="Q732" s="65"/>
      <c r="R732" s="6">
        <v>2</v>
      </c>
      <c r="S732" s="59">
        <v>483.00000000000006</v>
      </c>
      <c r="T732" s="58">
        <v>0.36</v>
      </c>
    </row>
    <row r="733" spans="1:20" x14ac:dyDescent="0.25">
      <c r="A733" s="1"/>
      <c r="B733" s="5" t="s">
        <v>25</v>
      </c>
      <c r="C733" s="73">
        <v>521</v>
      </c>
      <c r="D733" s="73"/>
      <c r="E733" s="73"/>
      <c r="F733" s="1"/>
      <c r="G733" s="1"/>
      <c r="H733" s="1"/>
      <c r="I733" s="1"/>
      <c r="J733" s="1"/>
      <c r="K733" s="1"/>
      <c r="L733" s="1"/>
      <c r="M733" s="1"/>
      <c r="N733" s="1"/>
      <c r="O733" s="1"/>
      <c r="P733" s="1"/>
      <c r="Q733" s="1"/>
      <c r="R733" s="1"/>
      <c r="S733" s="1"/>
      <c r="T733" s="1"/>
    </row>
    <row r="734" spans="1:20" x14ac:dyDescent="0.25">
      <c r="A734" s="1"/>
      <c r="B734" s="63" t="s">
        <v>26</v>
      </c>
      <c r="C734" s="63"/>
      <c r="D734" s="63"/>
      <c r="E734" s="63"/>
      <c r="F734" s="72">
        <v>134.87530000000001</v>
      </c>
      <c r="G734" s="72"/>
      <c r="H734" s="72"/>
      <c r="I734" s="72"/>
      <c r="J734" s="72"/>
      <c r="K734" s="1"/>
      <c r="L734" s="1"/>
      <c r="M734" s="1"/>
      <c r="N734" s="1"/>
      <c r="O734" s="1"/>
      <c r="P734" s="1"/>
      <c r="Q734" s="1"/>
      <c r="R734" s="1"/>
      <c r="S734" s="1"/>
      <c r="T734" s="1"/>
    </row>
    <row r="735" spans="1:20" x14ac:dyDescent="0.25">
      <c r="A735" s="1"/>
      <c r="B735" s="63" t="s">
        <v>27</v>
      </c>
      <c r="C735" s="63"/>
      <c r="D735" s="72">
        <v>208.6463</v>
      </c>
      <c r="E735" s="72"/>
      <c r="F735" s="72"/>
      <c r="G735" s="72"/>
      <c r="H735" s="72"/>
      <c r="I735" s="1"/>
      <c r="J735" s="1"/>
      <c r="K735" s="1"/>
      <c r="L735" s="1"/>
      <c r="M735" s="1"/>
      <c r="N735" s="1"/>
      <c r="O735" s="1"/>
      <c r="P735" s="1"/>
      <c r="Q735" s="1"/>
      <c r="R735" s="1"/>
      <c r="S735" s="1"/>
      <c r="T735" s="1"/>
    </row>
    <row r="736" spans="1:20" x14ac:dyDescent="0.25">
      <c r="A736" s="1"/>
      <c r="B736" s="63" t="s">
        <v>28</v>
      </c>
      <c r="C736" s="63"/>
      <c r="D736" s="63"/>
      <c r="E736" s="63"/>
      <c r="F736" s="72">
        <v>1.5788</v>
      </c>
      <c r="G736" s="72"/>
      <c r="H736" s="72"/>
      <c r="I736" s="72"/>
      <c r="J736" s="1"/>
      <c r="K736" s="1"/>
      <c r="L736" s="1"/>
      <c r="M736" s="1"/>
      <c r="N736" s="1"/>
      <c r="O736" s="1"/>
      <c r="P736" s="1"/>
      <c r="Q736" s="1"/>
      <c r="R736" s="1"/>
      <c r="S736" s="1"/>
      <c r="T736" s="1"/>
    </row>
    <row r="737" spans="1:20" x14ac:dyDescent="0.25">
      <c r="A737" s="1"/>
      <c r="B737" s="63" t="s">
        <v>29</v>
      </c>
      <c r="C737" s="63"/>
      <c r="D737" s="72">
        <v>0.68500000000000005</v>
      </c>
      <c r="E737" s="72"/>
      <c r="F737" s="72"/>
      <c r="G737" s="72"/>
      <c r="H737" s="1"/>
      <c r="I737" s="1"/>
      <c r="J737" s="1"/>
      <c r="K737" s="1"/>
      <c r="L737" s="1"/>
      <c r="M737" s="1"/>
      <c r="N737" s="1"/>
      <c r="O737" s="1"/>
      <c r="P737" s="1"/>
      <c r="Q737" s="1"/>
      <c r="R737" s="1"/>
      <c r="S737" s="1"/>
      <c r="T737" s="1"/>
    </row>
    <row r="738" spans="1:20" x14ac:dyDescent="0.25">
      <c r="A738" s="1"/>
      <c r="B738" s="63" t="s">
        <v>30</v>
      </c>
      <c r="C738" s="63"/>
      <c r="D738" s="1"/>
      <c r="E738" s="1"/>
      <c r="F738" s="1"/>
      <c r="G738" s="1">
        <v>19.3</v>
      </c>
      <c r="H738" s="1"/>
      <c r="I738" s="1"/>
      <c r="J738" s="1"/>
      <c r="K738" s="1"/>
      <c r="L738" s="1"/>
      <c r="M738" s="1"/>
      <c r="N738" s="1"/>
      <c r="O738" s="1"/>
      <c r="P738" s="1"/>
      <c r="Q738" s="1"/>
      <c r="R738" s="1"/>
      <c r="S738" s="1"/>
      <c r="T738" s="1"/>
    </row>
    <row r="739" spans="1:20" x14ac:dyDescent="0.25">
      <c r="A739" s="1"/>
      <c r="B739" s="63" t="s">
        <v>31</v>
      </c>
      <c r="C739" s="63"/>
      <c r="D739" s="63"/>
      <c r="E739" s="1"/>
      <c r="F739" s="1"/>
      <c r="G739" s="1">
        <v>2021</v>
      </c>
      <c r="H739" s="1"/>
      <c r="I739" s="1"/>
      <c r="J739" s="1"/>
      <c r="K739" s="1"/>
      <c r="L739" s="1"/>
      <c r="M739" s="1"/>
      <c r="N739" s="1"/>
      <c r="O739" s="1"/>
      <c r="P739" s="1"/>
      <c r="Q739" s="1"/>
      <c r="R739" s="1"/>
      <c r="S739" s="1"/>
      <c r="T739" s="1"/>
    </row>
    <row r="740" spans="1:20" x14ac:dyDescent="0.25">
      <c r="A740" s="1"/>
      <c r="B740" s="63" t="s">
        <v>32</v>
      </c>
      <c r="C740" s="63"/>
      <c r="D740" s="1"/>
      <c r="E740" s="1"/>
      <c r="F740" s="1"/>
      <c r="G740" s="1"/>
      <c r="H740" s="1"/>
      <c r="I740" s="1"/>
      <c r="J740" s="1"/>
      <c r="K740" s="1"/>
      <c r="L740" s="1"/>
      <c r="M740" s="1"/>
      <c r="N740" s="1"/>
      <c r="O740" s="1"/>
      <c r="P740" s="1"/>
      <c r="Q740" s="1"/>
      <c r="R740" s="1"/>
      <c r="S740" s="1"/>
      <c r="T740" s="1"/>
    </row>
    <row r="741" spans="1:20" x14ac:dyDescent="0.25">
      <c r="A741" s="1"/>
      <c r="B741" s="1"/>
      <c r="C741" s="1"/>
      <c r="D741" s="1"/>
      <c r="E741" s="1"/>
      <c r="F741" s="1"/>
      <c r="G741" s="1"/>
      <c r="H741" s="1"/>
      <c r="I741" s="1"/>
      <c r="J741" s="1"/>
      <c r="K741" s="1"/>
      <c r="L741" s="1"/>
      <c r="M741" s="1"/>
      <c r="N741" s="1"/>
      <c r="O741" s="1"/>
      <c r="P741" s="1"/>
      <c r="Q741" s="1"/>
      <c r="R741" s="1"/>
      <c r="S741" s="1"/>
      <c r="T741" s="1"/>
    </row>
    <row r="742" spans="1:20" x14ac:dyDescent="0.25">
      <c r="A742" s="1"/>
      <c r="B742" s="1"/>
      <c r="C742" s="1"/>
      <c r="D742" s="1"/>
      <c r="E742" s="1"/>
      <c r="F742" s="1"/>
      <c r="G742" s="1"/>
      <c r="H742" s="1"/>
      <c r="I742" s="1"/>
      <c r="J742" s="1"/>
      <c r="K742" s="1"/>
      <c r="L742" s="1"/>
      <c r="M742" s="1"/>
      <c r="N742" s="1"/>
      <c r="O742" s="1"/>
      <c r="P742" s="1"/>
      <c r="Q742" s="1"/>
      <c r="R742" s="1"/>
      <c r="S742" s="1"/>
      <c r="T742" s="1"/>
    </row>
    <row r="743" spans="1:20" x14ac:dyDescent="0.25">
      <c r="A743" s="1"/>
      <c r="B743" s="1"/>
      <c r="C743" s="1"/>
      <c r="D743" s="1"/>
      <c r="E743" s="1"/>
      <c r="F743" s="1"/>
      <c r="G743" s="1"/>
      <c r="H743" s="1"/>
      <c r="I743" s="1"/>
      <c r="J743" s="1"/>
      <c r="K743" s="1"/>
      <c r="L743" s="66" t="s">
        <v>5</v>
      </c>
      <c r="M743" s="66"/>
      <c r="N743" s="66"/>
      <c r="O743" s="3" t="s">
        <v>6</v>
      </c>
      <c r="P743" s="67" t="s">
        <v>7</v>
      </c>
      <c r="Q743" s="67"/>
      <c r="R743" s="3" t="s">
        <v>8</v>
      </c>
      <c r="S743" s="57" t="s">
        <v>583</v>
      </c>
      <c r="T743" s="57" t="s">
        <v>7</v>
      </c>
    </row>
    <row r="744" spans="1:20" x14ac:dyDescent="0.25">
      <c r="A744" s="1"/>
      <c r="B744" s="5" t="s">
        <v>9</v>
      </c>
      <c r="C744" s="64" t="s">
        <v>151</v>
      </c>
      <c r="D744" s="64"/>
      <c r="E744" s="64"/>
      <c r="F744" s="64"/>
      <c r="G744" s="64"/>
      <c r="H744" s="1"/>
      <c r="I744" s="1"/>
      <c r="J744" s="1"/>
      <c r="K744" s="1"/>
      <c r="L744" s="4" t="s">
        <v>33</v>
      </c>
      <c r="M744" s="64" t="s">
        <v>34</v>
      </c>
      <c r="N744" s="64"/>
      <c r="O744" s="6">
        <v>2</v>
      </c>
      <c r="P744" s="65">
        <v>33.33</v>
      </c>
      <c r="Q744" s="65"/>
      <c r="R744" s="6">
        <v>9</v>
      </c>
      <c r="S744" s="61">
        <v>1225.2</v>
      </c>
      <c r="T744" s="58">
        <v>21.32</v>
      </c>
    </row>
    <row r="745" spans="1:20" x14ac:dyDescent="0.25">
      <c r="A745" s="1"/>
      <c r="B745" s="63" t="s">
        <v>13</v>
      </c>
      <c r="C745" s="64" t="s">
        <v>158</v>
      </c>
      <c r="D745" s="64"/>
      <c r="E745" s="64"/>
      <c r="F745" s="64"/>
      <c r="G745" s="1"/>
      <c r="H745" s="1"/>
      <c r="I745" s="1"/>
      <c r="J745" s="1"/>
      <c r="K745" s="1"/>
      <c r="L745" s="4" t="s">
        <v>11</v>
      </c>
      <c r="M745" s="64" t="s">
        <v>12</v>
      </c>
      <c r="N745" s="64"/>
      <c r="O745" s="6">
        <v>1</v>
      </c>
      <c r="P745" s="65">
        <v>16.670000000000002</v>
      </c>
      <c r="Q745" s="65"/>
      <c r="R745" s="6">
        <v>45</v>
      </c>
      <c r="S745" s="59">
        <v>3590.4</v>
      </c>
      <c r="T745" s="58">
        <v>62.48</v>
      </c>
    </row>
    <row r="746" spans="1:20" x14ac:dyDescent="0.25">
      <c r="A746" s="1"/>
      <c r="B746" s="63"/>
      <c r="C746" s="64"/>
      <c r="D746" s="64"/>
      <c r="E746" s="64"/>
      <c r="F746" s="64"/>
      <c r="G746" s="1"/>
      <c r="H746" s="1"/>
      <c r="I746" s="1"/>
      <c r="J746" s="1"/>
      <c r="K746" s="1"/>
      <c r="L746" s="64" t="s">
        <v>39</v>
      </c>
      <c r="M746" s="64" t="s">
        <v>40</v>
      </c>
      <c r="N746" s="64"/>
      <c r="O746" s="71">
        <v>1</v>
      </c>
      <c r="P746" s="65">
        <v>16.670000000000002</v>
      </c>
      <c r="Q746" s="65"/>
      <c r="R746" s="71">
        <v>13</v>
      </c>
      <c r="S746" s="59">
        <v>561.59999999999991</v>
      </c>
      <c r="T746" s="58">
        <v>9.77</v>
      </c>
    </row>
    <row r="747" spans="1:20" x14ac:dyDescent="0.25">
      <c r="A747" s="1"/>
      <c r="B747" s="63" t="s">
        <v>19</v>
      </c>
      <c r="C747" s="64" t="s">
        <v>38</v>
      </c>
      <c r="D747" s="64"/>
      <c r="E747" s="64"/>
      <c r="F747" s="64"/>
      <c r="G747" s="1"/>
      <c r="H747" s="1"/>
      <c r="I747" s="1"/>
      <c r="J747" s="1"/>
      <c r="K747" s="1"/>
      <c r="L747" s="64"/>
      <c r="M747" s="64"/>
      <c r="N747" s="64"/>
      <c r="O747" s="71"/>
      <c r="P747" s="65"/>
      <c r="Q747" s="65"/>
      <c r="R747" s="71"/>
      <c r="S747" s="59"/>
      <c r="T747" s="58"/>
    </row>
    <row r="748" spans="1:20" x14ac:dyDescent="0.25">
      <c r="A748" s="1"/>
      <c r="B748" s="63"/>
      <c r="C748" s="64"/>
      <c r="D748" s="64"/>
      <c r="E748" s="64"/>
      <c r="F748" s="64"/>
      <c r="G748" s="1"/>
      <c r="H748" s="1"/>
      <c r="I748" s="1"/>
      <c r="J748" s="1"/>
      <c r="K748" s="1"/>
      <c r="L748" s="4" t="s">
        <v>42</v>
      </c>
      <c r="M748" s="64" t="s">
        <v>43</v>
      </c>
      <c r="N748" s="64"/>
      <c r="O748" s="6">
        <v>1</v>
      </c>
      <c r="P748" s="65">
        <v>16.670000000000002</v>
      </c>
      <c r="Q748" s="65"/>
      <c r="R748" s="6">
        <v>13</v>
      </c>
      <c r="S748" s="59">
        <v>319.20000000000005</v>
      </c>
      <c r="T748" s="58">
        <v>5.55</v>
      </c>
    </row>
    <row r="749" spans="1:20" x14ac:dyDescent="0.25">
      <c r="A749" s="1"/>
      <c r="B749" s="5" t="s">
        <v>23</v>
      </c>
      <c r="C749" s="64" t="s">
        <v>159</v>
      </c>
      <c r="D749" s="64"/>
      <c r="E749" s="64"/>
      <c r="F749" s="64"/>
      <c r="G749" s="1"/>
      <c r="H749" s="1"/>
      <c r="I749" s="1"/>
      <c r="J749" s="1"/>
      <c r="K749" s="1"/>
      <c r="L749" s="4" t="s">
        <v>21</v>
      </c>
      <c r="M749" s="64" t="s">
        <v>22</v>
      </c>
      <c r="N749" s="64"/>
      <c r="O749" s="6">
        <v>1</v>
      </c>
      <c r="P749" s="65">
        <v>16.670000000000002</v>
      </c>
      <c r="Q749" s="65"/>
      <c r="R749" s="6">
        <v>1</v>
      </c>
      <c r="S749" s="59">
        <v>49.8</v>
      </c>
      <c r="T749" s="58">
        <v>0.87</v>
      </c>
    </row>
    <row r="750" spans="1:20" x14ac:dyDescent="0.25">
      <c r="A750" s="1"/>
      <c r="B750" s="5" t="s">
        <v>25</v>
      </c>
      <c r="C750" s="73">
        <v>269</v>
      </c>
      <c r="D750" s="73"/>
      <c r="E750" s="73"/>
      <c r="F750" s="1"/>
      <c r="G750" s="1"/>
      <c r="H750" s="1"/>
      <c r="I750" s="1"/>
      <c r="J750" s="1"/>
      <c r="K750" s="1"/>
      <c r="L750" s="1"/>
      <c r="M750" s="1"/>
      <c r="N750" s="1"/>
      <c r="O750" s="1"/>
      <c r="P750" s="1"/>
      <c r="Q750" s="1"/>
      <c r="R750" s="1"/>
      <c r="S750" s="1"/>
      <c r="T750" s="1"/>
    </row>
    <row r="751" spans="1:20" x14ac:dyDescent="0.25">
      <c r="A751" s="1"/>
      <c r="B751" s="63" t="s">
        <v>26</v>
      </c>
      <c r="C751" s="63"/>
      <c r="D751" s="63"/>
      <c r="E751" s="63"/>
      <c r="F751" s="72">
        <v>38.559100000000001</v>
      </c>
      <c r="G751" s="72"/>
      <c r="H751" s="72"/>
      <c r="I751" s="72"/>
      <c r="J751" s="72"/>
      <c r="K751" s="1"/>
      <c r="L751" s="1"/>
      <c r="M751" s="1"/>
      <c r="N751" s="1"/>
      <c r="O751" s="1"/>
      <c r="P751" s="1"/>
      <c r="Q751" s="1"/>
      <c r="R751" s="1"/>
      <c r="S751" s="1"/>
      <c r="T751" s="1"/>
    </row>
    <row r="752" spans="1:20" x14ac:dyDescent="0.25">
      <c r="A752" s="1"/>
      <c r="B752" s="63" t="s">
        <v>27</v>
      </c>
      <c r="C752" s="63"/>
      <c r="D752" s="72">
        <v>13.341200000000001</v>
      </c>
      <c r="E752" s="72"/>
      <c r="F752" s="72"/>
      <c r="G752" s="72"/>
      <c r="H752" s="72"/>
      <c r="I752" s="1"/>
      <c r="J752" s="1"/>
      <c r="K752" s="1"/>
      <c r="L752" s="1"/>
      <c r="M752" s="1"/>
      <c r="N752" s="1"/>
      <c r="O752" s="1"/>
      <c r="P752" s="1"/>
      <c r="Q752" s="1"/>
      <c r="R752" s="1"/>
      <c r="S752" s="1"/>
      <c r="T752" s="1"/>
    </row>
    <row r="753" spans="1:20" x14ac:dyDescent="0.25">
      <c r="A753" s="1"/>
      <c r="B753" s="63" t="s">
        <v>28</v>
      </c>
      <c r="C753" s="63"/>
      <c r="D753" s="63"/>
      <c r="E753" s="63"/>
      <c r="F753" s="72">
        <v>0.48830000000000001</v>
      </c>
      <c r="G753" s="72"/>
      <c r="H753" s="72"/>
      <c r="I753" s="72"/>
      <c r="J753" s="1"/>
      <c r="K753" s="1"/>
      <c r="L753" s="1"/>
      <c r="M753" s="1"/>
      <c r="N753" s="1"/>
      <c r="O753" s="1"/>
      <c r="P753" s="1"/>
      <c r="Q753" s="1"/>
      <c r="R753" s="1"/>
      <c r="S753" s="1"/>
      <c r="T753" s="1"/>
    </row>
    <row r="754" spans="1:20" x14ac:dyDescent="0.25">
      <c r="A754" s="1"/>
      <c r="B754" s="63" t="s">
        <v>29</v>
      </c>
      <c r="C754" s="63"/>
      <c r="D754" s="72">
        <v>0.16719999999999999</v>
      </c>
      <c r="E754" s="72"/>
      <c r="F754" s="72"/>
      <c r="G754" s="72"/>
      <c r="H754" s="1"/>
      <c r="I754" s="1"/>
      <c r="J754" s="1"/>
      <c r="K754" s="1"/>
      <c r="L754" s="1"/>
      <c r="M754" s="1"/>
      <c r="N754" s="1"/>
      <c r="O754" s="1"/>
      <c r="P754" s="1"/>
      <c r="Q754" s="1"/>
      <c r="R754" s="1"/>
      <c r="S754" s="1"/>
      <c r="T754" s="1"/>
    </row>
    <row r="755" spans="1:20" x14ac:dyDescent="0.25">
      <c r="A755" s="1"/>
      <c r="B755" s="63" t="s">
        <v>30</v>
      </c>
      <c r="C755" s="63"/>
      <c r="D755" s="1"/>
      <c r="E755" s="1"/>
      <c r="F755" s="1"/>
      <c r="G755" s="1">
        <v>36</v>
      </c>
      <c r="H755" s="1"/>
      <c r="I755" s="1"/>
      <c r="J755" s="1"/>
      <c r="K755" s="1"/>
      <c r="L755" s="1"/>
      <c r="M755" s="1"/>
      <c r="N755" s="1"/>
      <c r="O755" s="1"/>
      <c r="P755" s="1"/>
      <c r="Q755" s="1"/>
      <c r="R755" s="1"/>
      <c r="S755" s="1"/>
      <c r="T755" s="1"/>
    </row>
    <row r="756" spans="1:20" x14ac:dyDescent="0.25">
      <c r="A756" s="1"/>
      <c r="B756" s="63" t="s">
        <v>31</v>
      </c>
      <c r="C756" s="63"/>
      <c r="D756" s="63"/>
      <c r="E756" s="1"/>
      <c r="F756" s="1"/>
      <c r="G756" s="1">
        <v>2021</v>
      </c>
      <c r="H756" s="1"/>
      <c r="I756" s="1"/>
      <c r="J756" s="1"/>
      <c r="K756" s="1"/>
      <c r="L756" s="1"/>
      <c r="M756" s="1"/>
      <c r="N756" s="1"/>
      <c r="O756" s="1"/>
      <c r="P756" s="1"/>
      <c r="Q756" s="1"/>
      <c r="R756" s="1"/>
      <c r="S756" s="1"/>
      <c r="T756" s="1"/>
    </row>
    <row r="757" spans="1:20" x14ac:dyDescent="0.25">
      <c r="A757" s="1"/>
      <c r="B757" s="63" t="s">
        <v>32</v>
      </c>
      <c r="C757" s="63"/>
      <c r="D757" s="1"/>
      <c r="E757" s="1"/>
      <c r="F757" s="1"/>
      <c r="G757" s="1"/>
      <c r="H757" s="1"/>
      <c r="I757" s="1"/>
      <c r="J757" s="1"/>
      <c r="K757" s="1"/>
      <c r="L757" s="1"/>
      <c r="M757" s="1"/>
      <c r="N757" s="1"/>
      <c r="O757" s="1"/>
      <c r="P757" s="1"/>
      <c r="Q757" s="1"/>
      <c r="R757" s="1"/>
      <c r="S757" s="1"/>
      <c r="T757" s="1"/>
    </row>
    <row r="758" spans="1:20" x14ac:dyDescent="0.25">
      <c r="A758" s="1"/>
      <c r="B758" s="1"/>
      <c r="C758" s="1"/>
      <c r="D758" s="1"/>
      <c r="E758" s="1"/>
      <c r="F758" s="1"/>
      <c r="G758" s="1"/>
      <c r="H758" s="1"/>
      <c r="I758" s="1"/>
      <c r="J758" s="1"/>
      <c r="K758" s="1"/>
      <c r="L758" s="1"/>
      <c r="M758" s="1"/>
      <c r="N758" s="1"/>
      <c r="O758" s="1"/>
      <c r="P758" s="1"/>
      <c r="Q758" s="1"/>
      <c r="R758" s="1"/>
      <c r="S758" s="1"/>
      <c r="T758" s="1"/>
    </row>
    <row r="759" spans="1:20" x14ac:dyDescent="0.25">
      <c r="A759" s="1"/>
      <c r="B759" s="1"/>
      <c r="C759" s="1"/>
      <c r="D759" s="1"/>
      <c r="E759" s="1"/>
      <c r="F759" s="1"/>
      <c r="G759" s="1"/>
      <c r="H759" s="1"/>
      <c r="I759" s="1"/>
      <c r="J759" s="1"/>
      <c r="K759" s="1"/>
      <c r="L759" s="1"/>
      <c r="M759" s="1"/>
      <c r="N759" s="1"/>
      <c r="O759" s="1"/>
      <c r="P759" s="1"/>
      <c r="Q759" s="1"/>
      <c r="R759" s="1"/>
      <c r="S759" s="1"/>
      <c r="T759" s="1"/>
    </row>
    <row r="760" spans="1:20" x14ac:dyDescent="0.25">
      <c r="A760" s="1"/>
      <c r="B760" s="1"/>
      <c r="C760" s="1"/>
      <c r="D760" s="1"/>
      <c r="E760" s="1"/>
      <c r="F760" s="1"/>
      <c r="G760" s="1"/>
      <c r="H760" s="1"/>
      <c r="I760" s="1"/>
      <c r="J760" s="1"/>
      <c r="K760" s="1"/>
      <c r="L760" s="1"/>
      <c r="M760" s="1"/>
      <c r="N760" s="1"/>
      <c r="O760" s="1"/>
      <c r="P760" s="1"/>
      <c r="Q760" s="1"/>
      <c r="R760" s="1"/>
      <c r="S760" s="1"/>
      <c r="T760" s="1"/>
    </row>
    <row r="761" spans="1:20" x14ac:dyDescent="0.25">
      <c r="A761" s="1"/>
      <c r="B761" s="1"/>
      <c r="C761" s="1"/>
      <c r="D761" s="1"/>
      <c r="E761" s="1"/>
      <c r="F761" s="1"/>
      <c r="G761" s="1"/>
      <c r="H761" s="1"/>
      <c r="I761" s="1"/>
      <c r="J761" s="1"/>
      <c r="K761" s="1"/>
      <c r="L761" s="66" t="s">
        <v>5</v>
      </c>
      <c r="M761" s="66"/>
      <c r="N761" s="66"/>
      <c r="O761" s="3" t="s">
        <v>6</v>
      </c>
      <c r="P761" s="67" t="s">
        <v>7</v>
      </c>
      <c r="Q761" s="67"/>
      <c r="R761" s="3" t="s">
        <v>8</v>
      </c>
      <c r="S761" s="57" t="s">
        <v>583</v>
      </c>
      <c r="T761" s="57" t="s">
        <v>7</v>
      </c>
    </row>
    <row r="762" spans="1:20" x14ac:dyDescent="0.25">
      <c r="A762" s="1"/>
      <c r="B762" s="5" t="s">
        <v>9</v>
      </c>
      <c r="C762" s="64" t="s">
        <v>160</v>
      </c>
      <c r="D762" s="64"/>
      <c r="E762" s="64"/>
      <c r="F762" s="64"/>
      <c r="G762" s="64"/>
      <c r="H762" s="1"/>
      <c r="I762" s="1"/>
      <c r="J762" s="1"/>
      <c r="K762" s="1"/>
      <c r="L762" s="4" t="s">
        <v>11</v>
      </c>
      <c r="M762" s="64" t="s">
        <v>12</v>
      </c>
      <c r="N762" s="64"/>
      <c r="O762" s="6">
        <v>1</v>
      </c>
      <c r="P762" s="65">
        <v>14.29</v>
      </c>
      <c r="Q762" s="65"/>
      <c r="R762" s="6">
        <v>2</v>
      </c>
      <c r="S762" s="61">
        <v>142.20000000000002</v>
      </c>
      <c r="T762" s="58">
        <v>0.3</v>
      </c>
    </row>
    <row r="763" spans="1:20" x14ac:dyDescent="0.25">
      <c r="A763" s="1"/>
      <c r="B763" s="63" t="s">
        <v>13</v>
      </c>
      <c r="C763" s="64" t="s">
        <v>161</v>
      </c>
      <c r="D763" s="64"/>
      <c r="E763" s="64"/>
      <c r="F763" s="64"/>
      <c r="G763" s="1"/>
      <c r="H763" s="1"/>
      <c r="I763" s="1"/>
      <c r="J763" s="1"/>
      <c r="K763" s="1"/>
      <c r="L763" s="4" t="s">
        <v>39</v>
      </c>
      <c r="M763" s="64" t="s">
        <v>40</v>
      </c>
      <c r="N763" s="64"/>
      <c r="O763" s="6">
        <v>3</v>
      </c>
      <c r="P763" s="65">
        <v>42.86</v>
      </c>
      <c r="Q763" s="65"/>
      <c r="R763" s="6">
        <v>122</v>
      </c>
      <c r="S763" s="59">
        <v>46044.6</v>
      </c>
      <c r="T763" s="58">
        <v>98.46</v>
      </c>
    </row>
    <row r="764" spans="1:20" x14ac:dyDescent="0.25">
      <c r="A764" s="1"/>
      <c r="B764" s="63"/>
      <c r="C764" s="64"/>
      <c r="D764" s="64"/>
      <c r="E764" s="64"/>
      <c r="F764" s="64"/>
      <c r="G764" s="1"/>
      <c r="H764" s="1"/>
      <c r="I764" s="1"/>
      <c r="J764" s="1"/>
      <c r="K764" s="1"/>
      <c r="L764" s="64" t="s">
        <v>15</v>
      </c>
      <c r="M764" s="64" t="s">
        <v>16</v>
      </c>
      <c r="N764" s="64"/>
      <c r="O764" s="71">
        <v>1</v>
      </c>
      <c r="P764" s="65">
        <v>14.29</v>
      </c>
      <c r="Q764" s="65"/>
      <c r="R764" s="71">
        <v>5</v>
      </c>
      <c r="S764" s="59">
        <v>441.6</v>
      </c>
      <c r="T764" s="58">
        <v>0.94</v>
      </c>
    </row>
    <row r="765" spans="1:20" x14ac:dyDescent="0.25">
      <c r="A765" s="1"/>
      <c r="B765" s="63" t="s">
        <v>19</v>
      </c>
      <c r="C765" s="64" t="s">
        <v>20</v>
      </c>
      <c r="D765" s="64"/>
      <c r="E765" s="64"/>
      <c r="F765" s="64"/>
      <c r="G765" s="1"/>
      <c r="H765" s="1"/>
      <c r="I765" s="1"/>
      <c r="J765" s="1"/>
      <c r="K765" s="1"/>
      <c r="L765" s="64"/>
      <c r="M765" s="64"/>
      <c r="N765" s="64"/>
      <c r="O765" s="71"/>
      <c r="P765" s="65"/>
      <c r="Q765" s="65"/>
      <c r="R765" s="71"/>
      <c r="S765" s="59"/>
      <c r="T765" s="58"/>
    </row>
    <row r="766" spans="1:20" x14ac:dyDescent="0.25">
      <c r="A766" s="1"/>
      <c r="B766" s="63"/>
      <c r="C766" s="64"/>
      <c r="D766" s="64"/>
      <c r="E766" s="64"/>
      <c r="F766" s="64"/>
      <c r="G766" s="1"/>
      <c r="H766" s="1"/>
      <c r="I766" s="1"/>
      <c r="J766" s="1"/>
      <c r="K766" s="1"/>
      <c r="L766" s="4" t="s">
        <v>42</v>
      </c>
      <c r="M766" s="64" t="s">
        <v>43</v>
      </c>
      <c r="N766" s="64"/>
      <c r="O766" s="6">
        <v>2</v>
      </c>
      <c r="P766" s="65">
        <v>28.57</v>
      </c>
      <c r="Q766" s="65"/>
      <c r="R766" s="6">
        <v>2</v>
      </c>
      <c r="S766" s="59">
        <v>135.6</v>
      </c>
      <c r="T766" s="58">
        <v>0.28999999999999998</v>
      </c>
    </row>
    <row r="767" spans="1:20" x14ac:dyDescent="0.25">
      <c r="A767" s="1"/>
      <c r="B767" s="5" t="s">
        <v>23</v>
      </c>
      <c r="C767" s="64" t="s">
        <v>162</v>
      </c>
      <c r="D767" s="64"/>
      <c r="E767" s="64"/>
      <c r="F767" s="64"/>
      <c r="G767" s="1"/>
      <c r="H767" s="1"/>
      <c r="I767" s="1"/>
      <c r="J767" s="1"/>
      <c r="K767" s="1"/>
      <c r="L767" s="1"/>
      <c r="M767" s="1"/>
      <c r="N767" s="1"/>
      <c r="O767" s="1"/>
      <c r="P767" s="1"/>
      <c r="Q767" s="1"/>
      <c r="R767" s="1"/>
      <c r="S767" s="1"/>
      <c r="T767" s="1"/>
    </row>
    <row r="768" spans="1:20" x14ac:dyDescent="0.25">
      <c r="A768" s="1"/>
      <c r="B768" s="5" t="s">
        <v>25</v>
      </c>
      <c r="C768" s="73">
        <v>227</v>
      </c>
      <c r="D768" s="73"/>
      <c r="E768" s="73"/>
      <c r="F768" s="1"/>
      <c r="G768" s="1"/>
      <c r="H768" s="1"/>
      <c r="I768" s="1"/>
      <c r="J768" s="1"/>
      <c r="K768" s="1"/>
      <c r="L768" s="1"/>
      <c r="M768" s="1"/>
      <c r="N768" s="1"/>
      <c r="O768" s="1"/>
      <c r="P768" s="1"/>
      <c r="Q768" s="1"/>
      <c r="R768" s="1"/>
      <c r="S768" s="1"/>
      <c r="T768" s="1"/>
    </row>
    <row r="769" spans="1:20" x14ac:dyDescent="0.25">
      <c r="A769" s="1"/>
      <c r="B769" s="63" t="s">
        <v>26</v>
      </c>
      <c r="C769" s="63"/>
      <c r="D769" s="63"/>
      <c r="E769" s="63"/>
      <c r="F769" s="72">
        <v>175.39490000000001</v>
      </c>
      <c r="G769" s="72"/>
      <c r="H769" s="72"/>
      <c r="I769" s="72"/>
      <c r="J769" s="72"/>
      <c r="K769" s="1"/>
      <c r="L769" s="1"/>
      <c r="M769" s="1"/>
      <c r="N769" s="1"/>
      <c r="O769" s="1"/>
      <c r="P769" s="1"/>
      <c r="Q769" s="1"/>
      <c r="R769" s="1"/>
      <c r="S769" s="1"/>
      <c r="T769" s="1"/>
    </row>
    <row r="770" spans="1:20" x14ac:dyDescent="0.25">
      <c r="A770" s="1"/>
      <c r="B770" s="63" t="s">
        <v>27</v>
      </c>
      <c r="C770" s="63"/>
      <c r="D770" s="72">
        <v>203.11779999999999</v>
      </c>
      <c r="E770" s="72"/>
      <c r="F770" s="72"/>
      <c r="G770" s="72"/>
      <c r="H770" s="72"/>
      <c r="I770" s="1"/>
      <c r="J770" s="1"/>
      <c r="K770" s="1"/>
      <c r="L770" s="1"/>
      <c r="M770" s="1"/>
      <c r="N770" s="1"/>
      <c r="O770" s="1"/>
      <c r="P770" s="1"/>
      <c r="Q770" s="1"/>
      <c r="R770" s="1"/>
      <c r="S770" s="1"/>
      <c r="T770" s="1"/>
    </row>
    <row r="771" spans="1:20" x14ac:dyDescent="0.25">
      <c r="A771" s="1"/>
      <c r="B771" s="63" t="s">
        <v>28</v>
      </c>
      <c r="C771" s="63"/>
      <c r="D771" s="63"/>
      <c r="E771" s="63"/>
      <c r="F771" s="72">
        <v>1.9983</v>
      </c>
      <c r="G771" s="72"/>
      <c r="H771" s="72"/>
      <c r="I771" s="72"/>
      <c r="J771" s="1"/>
      <c r="K771" s="1"/>
      <c r="L771" s="1"/>
      <c r="M771" s="1"/>
      <c r="N771" s="1"/>
      <c r="O771" s="1"/>
      <c r="P771" s="1"/>
      <c r="Q771" s="1"/>
      <c r="R771" s="1"/>
      <c r="S771" s="1"/>
      <c r="T771" s="1"/>
    </row>
    <row r="772" spans="1:20" x14ac:dyDescent="0.25">
      <c r="A772" s="1"/>
      <c r="B772" s="63" t="s">
        <v>29</v>
      </c>
      <c r="C772" s="63"/>
      <c r="D772" s="72">
        <v>0.53820000000000001</v>
      </c>
      <c r="E772" s="72"/>
      <c r="F772" s="72"/>
      <c r="G772" s="72"/>
      <c r="H772" s="1"/>
      <c r="I772" s="1"/>
      <c r="J772" s="1"/>
      <c r="K772" s="1"/>
      <c r="L772" s="1"/>
      <c r="M772" s="1"/>
      <c r="N772" s="1"/>
      <c r="O772" s="1"/>
      <c r="P772" s="1"/>
      <c r="Q772" s="1"/>
      <c r="R772" s="1"/>
      <c r="S772" s="1"/>
      <c r="T772" s="1"/>
    </row>
    <row r="773" spans="1:20" x14ac:dyDescent="0.25">
      <c r="A773" s="1"/>
      <c r="B773" s="63" t="s">
        <v>30</v>
      </c>
      <c r="C773" s="63"/>
      <c r="D773" s="1"/>
      <c r="E773" s="1"/>
      <c r="F773" s="1"/>
      <c r="G773" s="1">
        <v>39.799999999999997</v>
      </c>
      <c r="H773" s="1"/>
      <c r="I773" s="1"/>
      <c r="J773" s="1"/>
      <c r="K773" s="1"/>
      <c r="L773" s="1"/>
      <c r="M773" s="1"/>
      <c r="N773" s="1"/>
      <c r="O773" s="1"/>
      <c r="P773" s="1"/>
      <c r="Q773" s="1"/>
      <c r="R773" s="1"/>
      <c r="S773" s="1"/>
      <c r="T773" s="1"/>
    </row>
    <row r="774" spans="1:20" x14ac:dyDescent="0.25">
      <c r="A774" s="1"/>
      <c r="B774" s="63" t="s">
        <v>31</v>
      </c>
      <c r="C774" s="63"/>
      <c r="D774" s="63"/>
      <c r="E774" s="1"/>
      <c r="F774" s="1"/>
      <c r="G774" s="1">
        <v>2015</v>
      </c>
      <c r="H774" s="1"/>
      <c r="I774" s="1"/>
      <c r="J774" s="1"/>
      <c r="K774" s="1"/>
      <c r="L774" s="1"/>
      <c r="M774" s="1"/>
      <c r="N774" s="1"/>
      <c r="O774" s="1"/>
      <c r="P774" s="1"/>
      <c r="Q774" s="1"/>
      <c r="R774" s="1"/>
      <c r="S774" s="1"/>
      <c r="T774" s="1"/>
    </row>
    <row r="775" spans="1:20" x14ac:dyDescent="0.25">
      <c r="A775" s="1"/>
      <c r="B775" s="63" t="s">
        <v>32</v>
      </c>
      <c r="C775" s="63"/>
      <c r="D775" s="1"/>
      <c r="E775" s="1"/>
      <c r="F775" s="1"/>
      <c r="G775" s="1"/>
      <c r="H775" s="1"/>
      <c r="I775" s="1"/>
      <c r="J775" s="1"/>
      <c r="K775" s="1"/>
      <c r="L775" s="1"/>
      <c r="M775" s="1"/>
      <c r="N775" s="1"/>
      <c r="O775" s="1"/>
      <c r="P775" s="1"/>
      <c r="Q775" s="1"/>
      <c r="R775" s="1"/>
      <c r="S775" s="1"/>
      <c r="T775" s="1"/>
    </row>
    <row r="776" spans="1:20" x14ac:dyDescent="0.25">
      <c r="A776" s="1"/>
      <c r="B776" s="1"/>
      <c r="C776" s="1"/>
      <c r="D776" s="1"/>
      <c r="E776" s="1"/>
      <c r="F776" s="1"/>
      <c r="G776" s="1"/>
      <c r="H776" s="1"/>
      <c r="I776" s="1"/>
      <c r="J776" s="1"/>
      <c r="K776" s="1"/>
      <c r="L776" s="1"/>
      <c r="M776" s="1"/>
      <c r="N776" s="1"/>
      <c r="O776" s="1"/>
      <c r="P776" s="1"/>
      <c r="Q776" s="1"/>
      <c r="R776" s="1"/>
      <c r="S776" s="1"/>
      <c r="T776" s="1"/>
    </row>
    <row r="777" spans="1:20" x14ac:dyDescent="0.25">
      <c r="A777" s="1"/>
      <c r="B777" s="1"/>
      <c r="C777" s="1"/>
      <c r="D777" s="1"/>
      <c r="E777" s="1"/>
      <c r="F777" s="1"/>
      <c r="G777" s="1"/>
      <c r="H777" s="1"/>
      <c r="I777" s="1"/>
      <c r="J777" s="1"/>
      <c r="K777" s="1"/>
      <c r="L777" s="1"/>
      <c r="M777" s="1"/>
      <c r="N777" s="1"/>
      <c r="O777" s="1"/>
      <c r="P777" s="1"/>
      <c r="Q777" s="1"/>
      <c r="R777" s="1"/>
      <c r="S777" s="1"/>
      <c r="T777" s="1"/>
    </row>
    <row r="778" spans="1:20" x14ac:dyDescent="0.25">
      <c r="A778" s="1"/>
      <c r="B778" s="1"/>
      <c r="C778" s="1"/>
      <c r="D778" s="1"/>
      <c r="E778" s="1"/>
      <c r="F778" s="1"/>
      <c r="G778" s="1"/>
      <c r="H778" s="1"/>
      <c r="I778" s="1"/>
      <c r="J778" s="1"/>
      <c r="K778" s="1"/>
      <c r="L778" s="66" t="s">
        <v>5</v>
      </c>
      <c r="M778" s="66"/>
      <c r="N778" s="66"/>
      <c r="O778" s="3" t="s">
        <v>6</v>
      </c>
      <c r="P778" s="67" t="s">
        <v>7</v>
      </c>
      <c r="Q778" s="67"/>
      <c r="R778" s="3" t="s">
        <v>8</v>
      </c>
      <c r="S778" s="57" t="s">
        <v>583</v>
      </c>
      <c r="T778" s="57" t="s">
        <v>7</v>
      </c>
    </row>
    <row r="779" spans="1:20" x14ac:dyDescent="0.25">
      <c r="A779" s="1"/>
      <c r="B779" s="5" t="s">
        <v>9</v>
      </c>
      <c r="C779" s="64" t="s">
        <v>160</v>
      </c>
      <c r="D779" s="64"/>
      <c r="E779" s="64"/>
      <c r="F779" s="64"/>
      <c r="G779" s="64"/>
      <c r="H779" s="1"/>
      <c r="I779" s="1"/>
      <c r="J779" s="1"/>
      <c r="K779" s="1"/>
      <c r="L779" s="4" t="s">
        <v>11</v>
      </c>
      <c r="M779" s="64" t="s">
        <v>12</v>
      </c>
      <c r="N779" s="64"/>
      <c r="O779" s="6">
        <v>4</v>
      </c>
      <c r="P779" s="65">
        <v>33.33</v>
      </c>
      <c r="Q779" s="65"/>
      <c r="R779" s="6">
        <v>40</v>
      </c>
      <c r="S779" s="61">
        <v>19229.400000000001</v>
      </c>
      <c r="T779" s="58">
        <v>29.9</v>
      </c>
    </row>
    <row r="780" spans="1:20" x14ac:dyDescent="0.25">
      <c r="A780" s="1"/>
      <c r="B780" s="63" t="s">
        <v>13</v>
      </c>
      <c r="C780" s="64" t="s">
        <v>163</v>
      </c>
      <c r="D780" s="64"/>
      <c r="E780" s="64"/>
      <c r="F780" s="64"/>
      <c r="G780" s="1"/>
      <c r="H780" s="1"/>
      <c r="I780" s="1"/>
      <c r="J780" s="1"/>
      <c r="K780" s="1"/>
      <c r="L780" s="4" t="s">
        <v>39</v>
      </c>
      <c r="M780" s="64" t="s">
        <v>40</v>
      </c>
      <c r="N780" s="64"/>
      <c r="O780" s="6">
        <v>2</v>
      </c>
      <c r="P780" s="65">
        <v>16.670000000000002</v>
      </c>
      <c r="Q780" s="65"/>
      <c r="R780" s="6">
        <v>375</v>
      </c>
      <c r="S780" s="59">
        <v>27501</v>
      </c>
      <c r="T780" s="58">
        <v>42.77</v>
      </c>
    </row>
    <row r="781" spans="1:20" x14ac:dyDescent="0.25">
      <c r="A781" s="1"/>
      <c r="B781" s="63"/>
      <c r="C781" s="64"/>
      <c r="D781" s="64"/>
      <c r="E781" s="64"/>
      <c r="F781" s="64"/>
      <c r="G781" s="1"/>
      <c r="H781" s="1"/>
      <c r="I781" s="1"/>
      <c r="J781" s="1"/>
      <c r="K781" s="1"/>
      <c r="L781" s="64" t="s">
        <v>15</v>
      </c>
      <c r="M781" s="64" t="s">
        <v>16</v>
      </c>
      <c r="N781" s="64"/>
      <c r="O781" s="71">
        <v>2</v>
      </c>
      <c r="P781" s="65">
        <v>16.670000000000002</v>
      </c>
      <c r="Q781" s="65"/>
      <c r="R781" s="71">
        <v>45</v>
      </c>
      <c r="S781" s="59">
        <v>17067</v>
      </c>
      <c r="T781" s="58">
        <v>26.54</v>
      </c>
    </row>
    <row r="782" spans="1:20" x14ac:dyDescent="0.25">
      <c r="A782" s="1"/>
      <c r="B782" s="63" t="s">
        <v>19</v>
      </c>
      <c r="C782" s="64" t="s">
        <v>57</v>
      </c>
      <c r="D782" s="64"/>
      <c r="E782" s="64"/>
      <c r="F782" s="64"/>
      <c r="G782" s="1"/>
      <c r="H782" s="1"/>
      <c r="I782" s="1"/>
      <c r="J782" s="1"/>
      <c r="K782" s="1"/>
      <c r="L782" s="64"/>
      <c r="M782" s="64"/>
      <c r="N782" s="64"/>
      <c r="O782" s="71"/>
      <c r="P782" s="65"/>
      <c r="Q782" s="65"/>
      <c r="R782" s="71"/>
      <c r="S782" s="59"/>
      <c r="T782" s="58"/>
    </row>
    <row r="783" spans="1:20" x14ac:dyDescent="0.25">
      <c r="A783" s="1"/>
      <c r="B783" s="63"/>
      <c r="C783" s="64"/>
      <c r="D783" s="64"/>
      <c r="E783" s="64"/>
      <c r="F783" s="64"/>
      <c r="G783" s="1"/>
      <c r="H783" s="1"/>
      <c r="I783" s="1"/>
      <c r="J783" s="1"/>
      <c r="K783" s="1"/>
      <c r="L783" s="4" t="s">
        <v>42</v>
      </c>
      <c r="M783" s="64" t="s">
        <v>43</v>
      </c>
      <c r="N783" s="64"/>
      <c r="O783" s="6">
        <v>3</v>
      </c>
      <c r="P783" s="65">
        <v>25</v>
      </c>
      <c r="Q783" s="65"/>
      <c r="R783" s="6">
        <v>5</v>
      </c>
      <c r="S783" s="59">
        <v>360</v>
      </c>
      <c r="T783" s="58">
        <v>0.56000000000000005</v>
      </c>
    </row>
    <row r="784" spans="1:20" x14ac:dyDescent="0.25">
      <c r="A784" s="1"/>
      <c r="B784" s="5" t="s">
        <v>23</v>
      </c>
      <c r="C784" s="64" t="s">
        <v>164</v>
      </c>
      <c r="D784" s="64"/>
      <c r="E784" s="64"/>
      <c r="F784" s="64"/>
      <c r="G784" s="1"/>
      <c r="H784" s="1"/>
      <c r="I784" s="1"/>
      <c r="J784" s="1"/>
      <c r="K784" s="1"/>
      <c r="L784" s="4" t="s">
        <v>44</v>
      </c>
      <c r="M784" s="64" t="s">
        <v>45</v>
      </c>
      <c r="N784" s="64"/>
      <c r="O784" s="6">
        <v>1</v>
      </c>
      <c r="P784" s="65">
        <v>8.33</v>
      </c>
      <c r="Q784" s="65"/>
      <c r="R784" s="6">
        <v>2</v>
      </c>
      <c r="S784" s="59">
        <v>148.20000000000002</v>
      </c>
      <c r="T784" s="58">
        <v>0.23</v>
      </c>
    </row>
    <row r="785" spans="1:20" x14ac:dyDescent="0.25">
      <c r="A785" s="1"/>
      <c r="B785" s="5" t="s">
        <v>25</v>
      </c>
      <c r="C785" s="73">
        <v>363</v>
      </c>
      <c r="D785" s="73"/>
      <c r="E785" s="73"/>
      <c r="F785" s="1"/>
      <c r="G785" s="1"/>
      <c r="H785" s="1"/>
      <c r="I785" s="1"/>
      <c r="J785" s="1"/>
      <c r="K785" s="1"/>
      <c r="L785" s="1"/>
      <c r="M785" s="1"/>
      <c r="N785" s="1"/>
      <c r="O785" s="1"/>
      <c r="P785" s="1"/>
      <c r="Q785" s="1"/>
      <c r="R785" s="1"/>
      <c r="S785" s="1"/>
      <c r="T785" s="1"/>
    </row>
    <row r="786" spans="1:20" x14ac:dyDescent="0.25">
      <c r="A786" s="1"/>
      <c r="B786" s="63" t="s">
        <v>26</v>
      </c>
      <c r="C786" s="63"/>
      <c r="D786" s="63"/>
      <c r="E786" s="63"/>
      <c r="F786" s="72">
        <v>332.95609999999999</v>
      </c>
      <c r="G786" s="72"/>
      <c r="H786" s="72"/>
      <c r="I786" s="72"/>
      <c r="J786" s="72"/>
      <c r="K786" s="1"/>
      <c r="L786" s="1"/>
      <c r="M786" s="1"/>
      <c r="N786" s="1"/>
      <c r="O786" s="1"/>
      <c r="P786" s="1"/>
      <c r="Q786" s="1"/>
      <c r="R786" s="1"/>
      <c r="S786" s="1"/>
      <c r="T786" s="1"/>
    </row>
    <row r="787" spans="1:20" x14ac:dyDescent="0.25">
      <c r="A787" s="1"/>
      <c r="B787" s="63" t="s">
        <v>27</v>
      </c>
      <c r="C787" s="63"/>
      <c r="D787" s="72">
        <v>75.809899999999999</v>
      </c>
      <c r="E787" s="72"/>
      <c r="F787" s="72"/>
      <c r="G787" s="72"/>
      <c r="H787" s="72"/>
      <c r="I787" s="1"/>
      <c r="J787" s="1"/>
      <c r="K787" s="1"/>
      <c r="L787" s="1"/>
      <c r="M787" s="1"/>
      <c r="N787" s="1"/>
      <c r="O787" s="1"/>
      <c r="P787" s="1"/>
      <c r="Q787" s="1"/>
      <c r="R787" s="1"/>
      <c r="S787" s="1"/>
      <c r="T787" s="1"/>
    </row>
    <row r="788" spans="1:20" x14ac:dyDescent="0.25">
      <c r="A788" s="1"/>
      <c r="B788" s="63" t="s">
        <v>28</v>
      </c>
      <c r="C788" s="63"/>
      <c r="D788" s="63"/>
      <c r="E788" s="63"/>
      <c r="F788" s="72">
        <v>2.6579999999999999</v>
      </c>
      <c r="G788" s="72"/>
      <c r="H788" s="72"/>
      <c r="I788" s="72"/>
      <c r="J788" s="1"/>
      <c r="K788" s="1"/>
      <c r="L788" s="1"/>
      <c r="M788" s="1"/>
      <c r="N788" s="1"/>
      <c r="O788" s="1"/>
      <c r="P788" s="1"/>
      <c r="Q788" s="1"/>
      <c r="R788" s="1"/>
      <c r="S788" s="1"/>
      <c r="T788" s="1"/>
    </row>
    <row r="789" spans="1:20" x14ac:dyDescent="0.25">
      <c r="A789" s="1"/>
      <c r="B789" s="63" t="s">
        <v>29</v>
      </c>
      <c r="C789" s="63"/>
      <c r="D789" s="72">
        <v>1.0337000000000001</v>
      </c>
      <c r="E789" s="72"/>
      <c r="F789" s="72"/>
      <c r="G789" s="72"/>
      <c r="H789" s="1"/>
      <c r="I789" s="1"/>
      <c r="J789" s="1"/>
      <c r="K789" s="1"/>
      <c r="L789" s="1"/>
      <c r="M789" s="1"/>
      <c r="N789" s="1"/>
      <c r="O789" s="1"/>
      <c r="P789" s="1"/>
      <c r="Q789" s="1"/>
      <c r="R789" s="1"/>
      <c r="S789" s="1"/>
      <c r="T789" s="1"/>
    </row>
    <row r="790" spans="1:20" x14ac:dyDescent="0.25">
      <c r="A790" s="1"/>
      <c r="B790" s="63" t="s">
        <v>30</v>
      </c>
      <c r="C790" s="63"/>
      <c r="D790" s="1"/>
      <c r="E790" s="1"/>
      <c r="F790" s="1"/>
      <c r="G790" s="1">
        <v>69.400000000000006</v>
      </c>
      <c r="H790" s="1"/>
      <c r="I790" s="1"/>
      <c r="J790" s="1"/>
      <c r="K790" s="1"/>
      <c r="L790" s="1"/>
      <c r="M790" s="1"/>
      <c r="N790" s="1"/>
      <c r="O790" s="1"/>
      <c r="P790" s="1"/>
      <c r="Q790" s="1"/>
      <c r="R790" s="1"/>
      <c r="S790" s="1"/>
      <c r="T790" s="1"/>
    </row>
    <row r="791" spans="1:20" x14ac:dyDescent="0.25">
      <c r="A791" s="1"/>
      <c r="B791" s="63" t="s">
        <v>31</v>
      </c>
      <c r="C791" s="63"/>
      <c r="D791" s="63"/>
      <c r="E791" s="1"/>
      <c r="F791" s="1"/>
      <c r="G791" s="1">
        <v>2023</v>
      </c>
      <c r="H791" s="1"/>
      <c r="I791" s="1"/>
      <c r="J791" s="1"/>
      <c r="K791" s="1"/>
      <c r="L791" s="1"/>
      <c r="M791" s="1"/>
      <c r="N791" s="1"/>
      <c r="O791" s="1"/>
      <c r="P791" s="1"/>
      <c r="Q791" s="1"/>
      <c r="R791" s="1"/>
      <c r="S791" s="1"/>
      <c r="T791" s="1"/>
    </row>
    <row r="792" spans="1:20" x14ac:dyDescent="0.25">
      <c r="A792" s="1"/>
      <c r="B792" s="63" t="s">
        <v>32</v>
      </c>
      <c r="C792" s="63"/>
      <c r="D792" s="1"/>
      <c r="E792" s="1"/>
      <c r="F792" s="1"/>
      <c r="G792" s="1"/>
      <c r="H792" s="1"/>
      <c r="I792" s="1"/>
      <c r="J792" s="1"/>
      <c r="K792" s="1"/>
      <c r="L792" s="1"/>
      <c r="M792" s="1"/>
      <c r="N792" s="1"/>
      <c r="O792" s="1"/>
      <c r="P792" s="1"/>
      <c r="Q792" s="1"/>
      <c r="R792" s="1"/>
      <c r="S792" s="1"/>
      <c r="T792" s="1"/>
    </row>
    <row r="793" spans="1:20" x14ac:dyDescent="0.25">
      <c r="A793" s="1"/>
      <c r="B793" s="1"/>
      <c r="C793" s="1"/>
      <c r="D793" s="1"/>
      <c r="E793" s="1"/>
      <c r="F793" s="1"/>
      <c r="G793" s="1"/>
      <c r="H793" s="1"/>
      <c r="I793" s="1"/>
      <c r="J793" s="1"/>
      <c r="K793" s="1"/>
      <c r="L793" s="1"/>
      <c r="M793" s="1"/>
      <c r="N793" s="1"/>
      <c r="O793" s="1"/>
      <c r="P793" s="1"/>
      <c r="Q793" s="1"/>
      <c r="R793" s="1"/>
      <c r="S793" s="1"/>
      <c r="T793" s="1"/>
    </row>
    <row r="794" spans="1:20" x14ac:dyDescent="0.25">
      <c r="A794" s="1"/>
      <c r="B794" s="1"/>
      <c r="C794" s="1"/>
      <c r="D794" s="1"/>
      <c r="E794" s="1"/>
      <c r="F794" s="1"/>
      <c r="G794" s="1"/>
      <c r="H794" s="1"/>
      <c r="I794" s="1"/>
      <c r="J794" s="1"/>
      <c r="K794" s="1"/>
      <c r="L794" s="1"/>
      <c r="M794" s="1"/>
      <c r="N794" s="1"/>
      <c r="O794" s="1"/>
      <c r="P794" s="1"/>
      <c r="Q794" s="1"/>
      <c r="R794" s="1"/>
      <c r="S794" s="1"/>
      <c r="T794" s="1"/>
    </row>
    <row r="795" spans="1:20" x14ac:dyDescent="0.25">
      <c r="A795" s="1"/>
      <c r="B795" s="1"/>
      <c r="C795" s="1"/>
      <c r="D795" s="1"/>
      <c r="E795" s="1"/>
      <c r="F795" s="1"/>
      <c r="G795" s="1"/>
      <c r="H795" s="1"/>
      <c r="I795" s="1"/>
      <c r="J795" s="1"/>
      <c r="K795" s="1"/>
      <c r="L795" s="1"/>
      <c r="M795" s="1"/>
      <c r="N795" s="1"/>
      <c r="O795" s="1"/>
      <c r="P795" s="1"/>
      <c r="Q795" s="1"/>
      <c r="R795" s="1"/>
      <c r="S795" s="1"/>
      <c r="T795" s="1"/>
    </row>
    <row r="796" spans="1:20" x14ac:dyDescent="0.25">
      <c r="A796" s="1"/>
      <c r="B796" s="1"/>
      <c r="C796" s="1"/>
      <c r="D796" s="1"/>
      <c r="E796" s="1"/>
      <c r="F796" s="1"/>
      <c r="G796" s="1"/>
      <c r="H796" s="1"/>
      <c r="I796" s="1"/>
      <c r="J796" s="1"/>
      <c r="K796" s="1"/>
      <c r="L796" s="66" t="s">
        <v>5</v>
      </c>
      <c r="M796" s="66"/>
      <c r="N796" s="66"/>
      <c r="O796" s="3" t="s">
        <v>6</v>
      </c>
      <c r="P796" s="67" t="s">
        <v>7</v>
      </c>
      <c r="Q796" s="67"/>
      <c r="R796" s="3" t="s">
        <v>8</v>
      </c>
      <c r="S796" s="57" t="s">
        <v>583</v>
      </c>
      <c r="T796" s="57" t="s">
        <v>7</v>
      </c>
    </row>
    <row r="797" spans="1:20" x14ac:dyDescent="0.25">
      <c r="A797" s="1"/>
      <c r="B797" s="5" t="s">
        <v>9</v>
      </c>
      <c r="C797" s="64" t="s">
        <v>165</v>
      </c>
      <c r="D797" s="64"/>
      <c r="E797" s="64"/>
      <c r="F797" s="64"/>
      <c r="G797" s="64"/>
      <c r="H797" s="1"/>
      <c r="I797" s="1"/>
      <c r="J797" s="1"/>
      <c r="K797" s="1"/>
      <c r="L797" s="4" t="s">
        <v>36</v>
      </c>
      <c r="M797" s="64" t="s">
        <v>37</v>
      </c>
      <c r="N797" s="64"/>
      <c r="O797" s="6">
        <v>2</v>
      </c>
      <c r="P797" s="65">
        <v>25</v>
      </c>
      <c r="Q797" s="65"/>
      <c r="R797" s="6">
        <v>2</v>
      </c>
      <c r="S797" s="61">
        <v>141</v>
      </c>
      <c r="T797" s="58">
        <v>0.3</v>
      </c>
    </row>
    <row r="798" spans="1:20" x14ac:dyDescent="0.25">
      <c r="A798" s="1"/>
      <c r="B798" s="63" t="s">
        <v>13</v>
      </c>
      <c r="C798" s="64" t="s">
        <v>166</v>
      </c>
      <c r="D798" s="64"/>
      <c r="E798" s="64"/>
      <c r="F798" s="64"/>
      <c r="G798" s="1"/>
      <c r="H798" s="1"/>
      <c r="I798" s="1"/>
      <c r="J798" s="1"/>
      <c r="K798" s="1"/>
      <c r="L798" s="4" t="s">
        <v>11</v>
      </c>
      <c r="M798" s="64" t="s">
        <v>12</v>
      </c>
      <c r="N798" s="64"/>
      <c r="O798" s="6">
        <v>1</v>
      </c>
      <c r="P798" s="65">
        <v>12.5</v>
      </c>
      <c r="Q798" s="65"/>
      <c r="R798" s="6">
        <v>2</v>
      </c>
      <c r="S798" s="59">
        <v>213</v>
      </c>
      <c r="T798" s="58">
        <v>0.45</v>
      </c>
    </row>
    <row r="799" spans="1:20" x14ac:dyDescent="0.25">
      <c r="A799" s="1"/>
      <c r="B799" s="63"/>
      <c r="C799" s="64"/>
      <c r="D799" s="64"/>
      <c r="E799" s="64"/>
      <c r="F799" s="64"/>
      <c r="G799" s="1"/>
      <c r="H799" s="1"/>
      <c r="I799" s="1"/>
      <c r="J799" s="1"/>
      <c r="K799" s="1"/>
      <c r="L799" s="64" t="s">
        <v>39</v>
      </c>
      <c r="M799" s="64" t="s">
        <v>40</v>
      </c>
      <c r="N799" s="64"/>
      <c r="O799" s="71">
        <v>3</v>
      </c>
      <c r="P799" s="65">
        <v>37.5</v>
      </c>
      <c r="Q799" s="65"/>
      <c r="R799" s="71">
        <v>55</v>
      </c>
      <c r="S799" s="59">
        <v>32818.200000000004</v>
      </c>
      <c r="T799" s="58">
        <v>69.66</v>
      </c>
    </row>
    <row r="800" spans="1:20" x14ac:dyDescent="0.25">
      <c r="A800" s="1"/>
      <c r="B800" s="63" t="s">
        <v>19</v>
      </c>
      <c r="C800" s="64" t="s">
        <v>57</v>
      </c>
      <c r="D800" s="64"/>
      <c r="E800" s="64"/>
      <c r="F800" s="64"/>
      <c r="G800" s="1"/>
      <c r="H800" s="1"/>
      <c r="I800" s="1"/>
      <c r="J800" s="1"/>
      <c r="K800" s="1"/>
      <c r="L800" s="64"/>
      <c r="M800" s="64"/>
      <c r="N800" s="64"/>
      <c r="O800" s="71"/>
      <c r="P800" s="65"/>
      <c r="Q800" s="65"/>
      <c r="R800" s="71"/>
      <c r="S800" s="59"/>
      <c r="T800" s="58"/>
    </row>
    <row r="801" spans="1:20" x14ac:dyDescent="0.25">
      <c r="A801" s="1"/>
      <c r="B801" s="63"/>
      <c r="C801" s="64"/>
      <c r="D801" s="64"/>
      <c r="E801" s="64"/>
      <c r="F801" s="64"/>
      <c r="G801" s="1"/>
      <c r="H801" s="1"/>
      <c r="I801" s="1"/>
      <c r="J801" s="1"/>
      <c r="K801" s="1"/>
      <c r="L801" s="4" t="s">
        <v>21</v>
      </c>
      <c r="M801" s="64" t="s">
        <v>22</v>
      </c>
      <c r="N801" s="64"/>
      <c r="O801" s="6">
        <v>2</v>
      </c>
      <c r="P801" s="65">
        <v>25</v>
      </c>
      <c r="Q801" s="65"/>
      <c r="R801" s="6">
        <v>98</v>
      </c>
      <c r="S801" s="59">
        <v>13940.4</v>
      </c>
      <c r="T801" s="58">
        <v>29.59</v>
      </c>
    </row>
    <row r="802" spans="1:20" x14ac:dyDescent="0.25">
      <c r="A802" s="1"/>
      <c r="B802" s="5" t="s">
        <v>23</v>
      </c>
      <c r="C802" s="64" t="s">
        <v>167</v>
      </c>
      <c r="D802" s="64"/>
      <c r="E802" s="64"/>
      <c r="F802" s="64"/>
      <c r="G802" s="1"/>
      <c r="H802" s="1"/>
      <c r="I802" s="1"/>
      <c r="J802" s="1"/>
      <c r="K802" s="1"/>
      <c r="L802" s="1"/>
      <c r="M802" s="1"/>
      <c r="N802" s="1"/>
      <c r="O802" s="1"/>
      <c r="P802" s="1"/>
      <c r="Q802" s="1"/>
      <c r="R802" s="1"/>
      <c r="S802" s="1"/>
      <c r="T802" s="1"/>
    </row>
    <row r="803" spans="1:20" x14ac:dyDescent="0.25">
      <c r="A803" s="1"/>
      <c r="B803" s="5" t="s">
        <v>25</v>
      </c>
      <c r="C803" s="73">
        <v>317</v>
      </c>
      <c r="D803" s="73"/>
      <c r="E803" s="73"/>
      <c r="F803" s="1"/>
      <c r="G803" s="1"/>
      <c r="H803" s="1"/>
      <c r="I803" s="1"/>
      <c r="J803" s="1"/>
      <c r="K803" s="1"/>
      <c r="L803" s="1"/>
      <c r="M803" s="1"/>
      <c r="N803" s="1"/>
      <c r="O803" s="1"/>
      <c r="P803" s="1"/>
      <c r="Q803" s="1"/>
      <c r="R803" s="1"/>
      <c r="S803" s="1"/>
      <c r="T803" s="1"/>
    </row>
    <row r="804" spans="1:20" x14ac:dyDescent="0.25">
      <c r="A804" s="1"/>
      <c r="B804" s="63" t="s">
        <v>26</v>
      </c>
      <c r="C804" s="63"/>
      <c r="D804" s="63"/>
      <c r="E804" s="63"/>
      <c r="F804" s="72">
        <v>85.796300000000002</v>
      </c>
      <c r="G804" s="72"/>
      <c r="H804" s="72"/>
      <c r="I804" s="72"/>
      <c r="J804" s="72"/>
      <c r="K804" s="1"/>
      <c r="L804" s="1"/>
      <c r="M804" s="1"/>
      <c r="N804" s="1"/>
      <c r="O804" s="1"/>
      <c r="P804" s="1"/>
      <c r="Q804" s="1"/>
      <c r="R804" s="1"/>
      <c r="S804" s="1"/>
      <c r="T804" s="1"/>
    </row>
    <row r="805" spans="1:20" x14ac:dyDescent="0.25">
      <c r="A805" s="1"/>
      <c r="B805" s="63" t="s">
        <v>27</v>
      </c>
      <c r="C805" s="63"/>
      <c r="D805" s="72">
        <v>103.5829</v>
      </c>
      <c r="E805" s="72"/>
      <c r="F805" s="72"/>
      <c r="G805" s="72"/>
      <c r="H805" s="72"/>
      <c r="I805" s="1"/>
      <c r="J805" s="1"/>
      <c r="K805" s="1"/>
      <c r="L805" s="1"/>
      <c r="M805" s="1"/>
      <c r="N805" s="1"/>
      <c r="O805" s="1"/>
      <c r="P805" s="1"/>
      <c r="Q805" s="1"/>
      <c r="R805" s="1"/>
      <c r="S805" s="1"/>
      <c r="T805" s="1"/>
    </row>
    <row r="806" spans="1:20" x14ac:dyDescent="0.25">
      <c r="A806" s="1"/>
      <c r="B806" s="63" t="s">
        <v>28</v>
      </c>
      <c r="C806" s="63"/>
      <c r="D806" s="63"/>
      <c r="E806" s="63"/>
      <c r="F806" s="72">
        <v>0.7329</v>
      </c>
      <c r="G806" s="72"/>
      <c r="H806" s="72"/>
      <c r="I806" s="72"/>
      <c r="J806" s="1"/>
      <c r="K806" s="1"/>
      <c r="L806" s="1"/>
      <c r="M806" s="1"/>
      <c r="N806" s="1"/>
      <c r="O806" s="1"/>
      <c r="P806" s="1"/>
      <c r="Q806" s="1"/>
      <c r="R806" s="1"/>
      <c r="S806" s="1"/>
      <c r="T806" s="1"/>
    </row>
    <row r="807" spans="1:20" x14ac:dyDescent="0.25">
      <c r="A807" s="1"/>
      <c r="B807" s="63" t="s">
        <v>29</v>
      </c>
      <c r="C807" s="63"/>
      <c r="D807" s="72">
        <v>0.30930000000000002</v>
      </c>
      <c r="E807" s="72"/>
      <c r="F807" s="72"/>
      <c r="G807" s="72"/>
      <c r="H807" s="1"/>
      <c r="I807" s="1"/>
      <c r="J807" s="1"/>
      <c r="K807" s="1"/>
      <c r="L807" s="1"/>
      <c r="M807" s="1"/>
      <c r="N807" s="1"/>
      <c r="O807" s="1"/>
      <c r="P807" s="1"/>
      <c r="Q807" s="1"/>
      <c r="R807" s="1"/>
      <c r="S807" s="1"/>
      <c r="T807" s="1"/>
    </row>
    <row r="808" spans="1:20" x14ac:dyDescent="0.25">
      <c r="A808" s="1"/>
      <c r="B808" s="63" t="s">
        <v>30</v>
      </c>
      <c r="C808" s="63"/>
      <c r="D808" s="1"/>
      <c r="E808" s="1"/>
      <c r="F808" s="1"/>
      <c r="G808" s="1">
        <v>35.6</v>
      </c>
      <c r="H808" s="1"/>
      <c r="I808" s="1"/>
      <c r="J808" s="1"/>
      <c r="K808" s="1"/>
      <c r="L808" s="1"/>
      <c r="M808" s="1"/>
      <c r="N808" s="1"/>
      <c r="O808" s="1"/>
      <c r="P808" s="1"/>
      <c r="Q808" s="1"/>
      <c r="R808" s="1"/>
      <c r="S808" s="1"/>
      <c r="T808" s="1"/>
    </row>
    <row r="809" spans="1:20" x14ac:dyDescent="0.25">
      <c r="A809" s="1"/>
      <c r="B809" s="63" t="s">
        <v>31</v>
      </c>
      <c r="C809" s="63"/>
      <c r="D809" s="63"/>
      <c r="E809" s="1"/>
      <c r="F809" s="1"/>
      <c r="G809" s="1">
        <v>2016</v>
      </c>
      <c r="H809" s="1"/>
      <c r="I809" s="1"/>
      <c r="J809" s="1"/>
      <c r="K809" s="1"/>
      <c r="L809" s="1"/>
      <c r="M809" s="1"/>
      <c r="N809" s="1"/>
      <c r="O809" s="1"/>
      <c r="P809" s="1"/>
      <c r="Q809" s="1"/>
      <c r="R809" s="1"/>
      <c r="S809" s="1"/>
      <c r="T809" s="1"/>
    </row>
    <row r="810" spans="1:20" x14ac:dyDescent="0.25">
      <c r="A810" s="1"/>
      <c r="B810" s="63" t="s">
        <v>32</v>
      </c>
      <c r="C810" s="63"/>
      <c r="D810" s="1"/>
      <c r="E810" s="1"/>
      <c r="F810" s="1"/>
      <c r="G810" s="1"/>
      <c r="H810" s="1"/>
      <c r="I810" s="1"/>
      <c r="J810" s="1"/>
      <c r="K810" s="1"/>
      <c r="L810" s="1"/>
      <c r="M810" s="1"/>
      <c r="N810" s="1"/>
      <c r="O810" s="1"/>
      <c r="P810" s="1"/>
      <c r="Q810" s="1"/>
      <c r="R810" s="1"/>
      <c r="S810" s="1"/>
      <c r="T810" s="1"/>
    </row>
    <row r="811" spans="1:20" x14ac:dyDescent="0.25">
      <c r="A811" s="1"/>
      <c r="B811" s="1"/>
      <c r="C811" s="1"/>
      <c r="D811" s="1"/>
      <c r="E811" s="1"/>
      <c r="F811" s="1"/>
      <c r="G811" s="1"/>
      <c r="H811" s="1"/>
      <c r="I811" s="1"/>
      <c r="J811" s="1"/>
      <c r="K811" s="1"/>
      <c r="L811" s="1"/>
      <c r="M811" s="1"/>
      <c r="N811" s="1"/>
      <c r="O811" s="1"/>
      <c r="P811" s="1"/>
      <c r="Q811" s="1"/>
      <c r="R811" s="1"/>
      <c r="S811" s="1"/>
      <c r="T811" s="1"/>
    </row>
    <row r="812" spans="1:20" x14ac:dyDescent="0.25">
      <c r="A812" s="1"/>
      <c r="B812" s="1"/>
      <c r="C812" s="1"/>
      <c r="D812" s="1"/>
      <c r="E812" s="1"/>
      <c r="F812" s="1"/>
      <c r="G812" s="1"/>
      <c r="H812" s="1"/>
      <c r="I812" s="1"/>
      <c r="J812" s="1"/>
      <c r="K812" s="1"/>
      <c r="L812" s="1"/>
      <c r="M812" s="1"/>
      <c r="N812" s="1"/>
      <c r="O812" s="1"/>
      <c r="P812" s="1"/>
      <c r="Q812" s="1"/>
      <c r="R812" s="1"/>
      <c r="S812" s="1"/>
      <c r="T812" s="1"/>
    </row>
    <row r="813" spans="1:20" x14ac:dyDescent="0.25">
      <c r="A813" s="1"/>
      <c r="B813" s="1"/>
      <c r="C813" s="1"/>
      <c r="D813" s="1"/>
      <c r="E813" s="1"/>
      <c r="F813" s="1"/>
      <c r="G813" s="1"/>
      <c r="H813" s="1"/>
      <c r="I813" s="1"/>
      <c r="J813" s="1"/>
      <c r="K813" s="1"/>
      <c r="L813" s="66" t="s">
        <v>5</v>
      </c>
      <c r="M813" s="66"/>
      <c r="N813" s="66"/>
      <c r="O813" s="3" t="s">
        <v>6</v>
      </c>
      <c r="P813" s="67" t="s">
        <v>7</v>
      </c>
      <c r="Q813" s="67"/>
      <c r="R813" s="3" t="s">
        <v>8</v>
      </c>
      <c r="S813" s="57" t="s">
        <v>583</v>
      </c>
      <c r="T813" s="57" t="s">
        <v>7</v>
      </c>
    </row>
    <row r="814" spans="1:20" x14ac:dyDescent="0.25">
      <c r="A814" s="1"/>
      <c r="B814" s="5" t="s">
        <v>9</v>
      </c>
      <c r="C814" s="64" t="s">
        <v>165</v>
      </c>
      <c r="D814" s="64"/>
      <c r="E814" s="64"/>
      <c r="F814" s="64"/>
      <c r="G814" s="64"/>
      <c r="H814" s="1"/>
      <c r="I814" s="1"/>
      <c r="J814" s="1"/>
      <c r="K814" s="1"/>
      <c r="L814" s="4" t="s">
        <v>39</v>
      </c>
      <c r="M814" s="64" t="s">
        <v>40</v>
      </c>
      <c r="N814" s="64"/>
      <c r="O814" s="6">
        <v>1</v>
      </c>
      <c r="P814" s="65">
        <v>100</v>
      </c>
      <c r="Q814" s="65"/>
      <c r="R814" s="6">
        <v>3</v>
      </c>
      <c r="S814" s="61">
        <v>105</v>
      </c>
      <c r="T814" s="58">
        <v>100</v>
      </c>
    </row>
    <row r="815" spans="1:20" x14ac:dyDescent="0.25">
      <c r="A815" s="1"/>
      <c r="B815" s="5" t="s">
        <v>13</v>
      </c>
      <c r="C815" s="64" t="s">
        <v>168</v>
      </c>
      <c r="D815" s="64"/>
      <c r="E815" s="64"/>
      <c r="F815" s="64"/>
      <c r="G815" s="1"/>
      <c r="H815" s="1"/>
      <c r="I815" s="1"/>
      <c r="J815" s="1"/>
      <c r="K815" s="1"/>
      <c r="L815" s="1"/>
      <c r="M815" s="1"/>
      <c r="N815" s="1"/>
      <c r="O815" s="1"/>
      <c r="P815" s="1"/>
      <c r="Q815" s="1"/>
      <c r="R815" s="1"/>
      <c r="S815" s="1"/>
      <c r="T815" s="1"/>
    </row>
    <row r="816" spans="1:20" x14ac:dyDescent="0.25">
      <c r="A816" s="1"/>
      <c r="B816" s="5" t="s">
        <v>19</v>
      </c>
      <c r="C816" s="64" t="s">
        <v>60</v>
      </c>
      <c r="D816" s="64"/>
      <c r="E816" s="64"/>
      <c r="F816" s="64"/>
      <c r="G816" s="1"/>
      <c r="H816" s="1"/>
      <c r="I816" s="1"/>
      <c r="J816" s="1"/>
      <c r="K816" s="1"/>
      <c r="L816" s="1"/>
      <c r="M816" s="1"/>
      <c r="N816" s="1"/>
      <c r="O816" s="1"/>
      <c r="P816" s="1"/>
      <c r="Q816" s="1"/>
      <c r="R816" s="1"/>
      <c r="S816" s="1"/>
      <c r="T816" s="1"/>
    </row>
    <row r="817" spans="1:20" x14ac:dyDescent="0.25">
      <c r="A817" s="1"/>
      <c r="B817" s="5" t="s">
        <v>23</v>
      </c>
      <c r="C817" s="64" t="s">
        <v>169</v>
      </c>
      <c r="D817" s="64"/>
      <c r="E817" s="64"/>
      <c r="F817" s="64"/>
      <c r="G817" s="1"/>
      <c r="H817" s="1"/>
      <c r="I817" s="1"/>
      <c r="J817" s="1"/>
      <c r="K817" s="1"/>
      <c r="L817" s="1"/>
      <c r="M817" s="1"/>
      <c r="N817" s="1"/>
      <c r="O817" s="1"/>
      <c r="P817" s="1"/>
      <c r="Q817" s="1"/>
      <c r="R817" s="1"/>
      <c r="S817" s="1"/>
      <c r="T817" s="1"/>
    </row>
    <row r="818" spans="1:20" x14ac:dyDescent="0.25">
      <c r="A818" s="1"/>
      <c r="B818" s="5" t="s">
        <v>25</v>
      </c>
      <c r="C818" s="73">
        <v>36</v>
      </c>
      <c r="D818" s="73"/>
      <c r="E818" s="73"/>
      <c r="F818" s="1"/>
      <c r="G818" s="1"/>
      <c r="H818" s="1"/>
      <c r="I818" s="1"/>
      <c r="J818" s="1"/>
      <c r="K818" s="1"/>
      <c r="L818" s="1"/>
      <c r="M818" s="1"/>
      <c r="N818" s="1"/>
      <c r="O818" s="1"/>
      <c r="P818" s="1"/>
      <c r="Q818" s="1"/>
      <c r="R818" s="1"/>
      <c r="S818" s="1"/>
      <c r="T818" s="1"/>
    </row>
    <row r="819" spans="1:20" x14ac:dyDescent="0.25">
      <c r="A819" s="1"/>
      <c r="B819" s="63" t="s">
        <v>26</v>
      </c>
      <c r="C819" s="63"/>
      <c r="D819" s="63"/>
      <c r="E819" s="63"/>
      <c r="F819" s="72">
        <v>50.429099999999998</v>
      </c>
      <c r="G819" s="72"/>
      <c r="H819" s="72"/>
      <c r="I819" s="72"/>
      <c r="J819" s="72"/>
      <c r="K819" s="1"/>
      <c r="L819" s="1"/>
      <c r="M819" s="1"/>
      <c r="N819" s="1"/>
      <c r="O819" s="1"/>
      <c r="P819" s="1"/>
      <c r="Q819" s="1"/>
      <c r="R819" s="1"/>
      <c r="S819" s="1"/>
      <c r="T819" s="1"/>
    </row>
    <row r="820" spans="1:20" x14ac:dyDescent="0.25">
      <c r="A820" s="1"/>
      <c r="B820" s="63" t="s">
        <v>27</v>
      </c>
      <c r="C820" s="63"/>
      <c r="D820" s="72">
        <v>2.8952</v>
      </c>
      <c r="E820" s="72"/>
      <c r="F820" s="72"/>
      <c r="G820" s="72"/>
      <c r="H820" s="72"/>
      <c r="I820" s="1"/>
      <c r="J820" s="1"/>
      <c r="K820" s="1"/>
      <c r="L820" s="1"/>
      <c r="M820" s="1"/>
      <c r="N820" s="1"/>
      <c r="O820" s="1"/>
      <c r="P820" s="1"/>
      <c r="Q820" s="1"/>
      <c r="R820" s="1"/>
      <c r="S820" s="1"/>
      <c r="T820" s="1"/>
    </row>
    <row r="821" spans="1:20" x14ac:dyDescent="0.25">
      <c r="A821" s="1"/>
      <c r="B821" s="63" t="s">
        <v>28</v>
      </c>
      <c r="C821" s="63"/>
      <c r="D821" s="63"/>
      <c r="E821" s="63"/>
      <c r="F821" s="72">
        <v>1.0979000000000001</v>
      </c>
      <c r="G821" s="72"/>
      <c r="H821" s="72"/>
      <c r="I821" s="72"/>
      <c r="J821" s="1"/>
      <c r="K821" s="1"/>
      <c r="L821" s="1"/>
      <c r="M821" s="1"/>
      <c r="N821" s="1"/>
      <c r="O821" s="1"/>
      <c r="P821" s="1"/>
      <c r="Q821" s="1"/>
      <c r="R821" s="1"/>
      <c r="S821" s="1"/>
      <c r="T821" s="1"/>
    </row>
    <row r="822" spans="1:20" x14ac:dyDescent="0.25">
      <c r="A822" s="1"/>
      <c r="B822" s="63" t="s">
        <v>29</v>
      </c>
      <c r="C822" s="63"/>
      <c r="D822" s="72">
        <v>8.2799999999999999E-2</v>
      </c>
      <c r="E822" s="72"/>
      <c r="F822" s="72"/>
      <c r="G822" s="72"/>
      <c r="H822" s="1"/>
      <c r="I822" s="1"/>
      <c r="J822" s="1"/>
      <c r="K822" s="1"/>
      <c r="L822" s="1"/>
      <c r="M822" s="1"/>
      <c r="N822" s="1"/>
      <c r="O822" s="1"/>
      <c r="P822" s="1"/>
      <c r="Q822" s="1"/>
      <c r="R822" s="1"/>
      <c r="S822" s="1"/>
      <c r="T822" s="1"/>
    </row>
    <row r="823" spans="1:20" x14ac:dyDescent="0.25">
      <c r="A823" s="1"/>
      <c r="B823" s="63" t="s">
        <v>30</v>
      </c>
      <c r="C823" s="63"/>
      <c r="D823" s="1"/>
      <c r="E823" s="1"/>
      <c r="F823" s="1"/>
      <c r="G823" s="1">
        <v>5.2</v>
      </c>
      <c r="H823" s="1"/>
      <c r="I823" s="1"/>
      <c r="J823" s="1"/>
      <c r="K823" s="1"/>
      <c r="L823" s="1"/>
      <c r="M823" s="1"/>
      <c r="N823" s="1"/>
      <c r="O823" s="1"/>
      <c r="P823" s="1"/>
      <c r="Q823" s="1"/>
      <c r="R823" s="1"/>
      <c r="S823" s="1"/>
      <c r="T823" s="1"/>
    </row>
    <row r="824" spans="1:20" x14ac:dyDescent="0.25">
      <c r="A824" s="1"/>
      <c r="B824" s="63" t="s">
        <v>31</v>
      </c>
      <c r="C824" s="63"/>
      <c r="D824" s="63"/>
      <c r="E824" s="1"/>
      <c r="F824" s="1"/>
      <c r="G824" s="1">
        <v>2016</v>
      </c>
      <c r="H824" s="1"/>
      <c r="I824" s="1"/>
      <c r="J824" s="1"/>
      <c r="K824" s="1"/>
      <c r="L824" s="1"/>
      <c r="M824" s="1"/>
      <c r="N824" s="1"/>
      <c r="O824" s="1"/>
      <c r="P824" s="1"/>
      <c r="Q824" s="1"/>
      <c r="R824" s="1"/>
      <c r="S824" s="1"/>
      <c r="T824" s="1"/>
    </row>
    <row r="825" spans="1:20" x14ac:dyDescent="0.25">
      <c r="A825" s="1"/>
      <c r="B825" s="63" t="s">
        <v>32</v>
      </c>
      <c r="C825" s="63"/>
      <c r="D825" s="1"/>
      <c r="E825" s="1"/>
      <c r="F825" s="1"/>
      <c r="G825" s="1"/>
      <c r="H825" s="1"/>
      <c r="I825" s="1"/>
      <c r="J825" s="1"/>
      <c r="K825" s="1"/>
      <c r="L825" s="1"/>
      <c r="M825" s="1"/>
      <c r="N825" s="1"/>
      <c r="O825" s="1"/>
      <c r="P825" s="1"/>
      <c r="Q825" s="1"/>
      <c r="R825" s="1"/>
      <c r="S825" s="1"/>
      <c r="T825" s="1"/>
    </row>
    <row r="826" spans="1:20" x14ac:dyDescent="0.25">
      <c r="A826" s="1"/>
      <c r="B826" s="1"/>
      <c r="C826" s="1"/>
      <c r="D826" s="1"/>
      <c r="E826" s="1"/>
      <c r="F826" s="1"/>
      <c r="G826" s="1"/>
      <c r="H826" s="1"/>
      <c r="I826" s="1"/>
      <c r="J826" s="1"/>
      <c r="K826" s="1"/>
      <c r="L826" s="1"/>
      <c r="M826" s="1"/>
      <c r="N826" s="1"/>
      <c r="O826" s="1"/>
      <c r="P826" s="1"/>
      <c r="Q826" s="1"/>
      <c r="R826" s="1"/>
      <c r="S826" s="1"/>
      <c r="T826" s="1"/>
    </row>
    <row r="827" spans="1:20" x14ac:dyDescent="0.25">
      <c r="A827" s="1"/>
      <c r="B827" s="1"/>
      <c r="C827" s="1"/>
      <c r="D827" s="1"/>
      <c r="E827" s="1"/>
      <c r="F827" s="1"/>
      <c r="G827" s="1"/>
      <c r="H827" s="1"/>
      <c r="I827" s="1"/>
      <c r="J827" s="1"/>
      <c r="K827" s="1"/>
      <c r="L827" s="1"/>
      <c r="M827" s="1"/>
      <c r="N827" s="1"/>
      <c r="O827" s="1"/>
      <c r="P827" s="1"/>
      <c r="Q827" s="1"/>
      <c r="R827" s="1"/>
      <c r="S827" s="1"/>
      <c r="T827" s="1"/>
    </row>
    <row r="828" spans="1:20" x14ac:dyDescent="0.25">
      <c r="A828" s="1"/>
      <c r="B828" s="1"/>
      <c r="C828" s="1"/>
      <c r="D828" s="1"/>
      <c r="E828" s="1"/>
      <c r="F828" s="1"/>
      <c r="G828" s="1"/>
      <c r="H828" s="1"/>
      <c r="I828" s="1"/>
      <c r="J828" s="1"/>
      <c r="K828" s="1"/>
      <c r="L828" s="66" t="s">
        <v>5</v>
      </c>
      <c r="M828" s="66"/>
      <c r="N828" s="66"/>
      <c r="O828" s="3" t="s">
        <v>6</v>
      </c>
      <c r="P828" s="67" t="s">
        <v>7</v>
      </c>
      <c r="Q828" s="67"/>
      <c r="R828" s="3" t="s">
        <v>8</v>
      </c>
      <c r="S828" s="57" t="s">
        <v>583</v>
      </c>
      <c r="T828" s="57" t="s">
        <v>7</v>
      </c>
    </row>
    <row r="829" spans="1:20" x14ac:dyDescent="0.25">
      <c r="A829" s="1"/>
      <c r="B829" s="5" t="s">
        <v>9</v>
      </c>
      <c r="C829" s="64" t="s">
        <v>165</v>
      </c>
      <c r="D829" s="64"/>
      <c r="E829" s="64"/>
      <c r="F829" s="64"/>
      <c r="G829" s="64"/>
      <c r="H829" s="1"/>
      <c r="I829" s="1"/>
      <c r="J829" s="1"/>
      <c r="K829" s="1"/>
      <c r="L829" s="4" t="s">
        <v>33</v>
      </c>
      <c r="M829" s="64" t="s">
        <v>34</v>
      </c>
      <c r="N829" s="64"/>
      <c r="O829" s="6">
        <v>3</v>
      </c>
      <c r="P829" s="65">
        <v>11.11</v>
      </c>
      <c r="Q829" s="65"/>
      <c r="R829" s="6">
        <v>8</v>
      </c>
      <c r="S829" s="61">
        <v>751.8</v>
      </c>
      <c r="T829" s="58">
        <v>0.53</v>
      </c>
    </row>
    <row r="830" spans="1:20" x14ac:dyDescent="0.25">
      <c r="A830" s="1"/>
      <c r="B830" s="63" t="s">
        <v>13</v>
      </c>
      <c r="C830" s="64" t="s">
        <v>170</v>
      </c>
      <c r="D830" s="64"/>
      <c r="E830" s="64"/>
      <c r="F830" s="64"/>
      <c r="G830" s="1"/>
      <c r="H830" s="1"/>
      <c r="I830" s="1"/>
      <c r="J830" s="1"/>
      <c r="K830" s="1"/>
      <c r="L830" s="4" t="s">
        <v>36</v>
      </c>
      <c r="M830" s="64" t="s">
        <v>37</v>
      </c>
      <c r="N830" s="64"/>
      <c r="O830" s="6">
        <v>2</v>
      </c>
      <c r="P830" s="65">
        <v>7.41</v>
      </c>
      <c r="Q830" s="65"/>
      <c r="R830" s="6">
        <v>3</v>
      </c>
      <c r="S830" s="59">
        <v>1125</v>
      </c>
      <c r="T830" s="58">
        <v>0.79</v>
      </c>
    </row>
    <row r="831" spans="1:20" x14ac:dyDescent="0.25">
      <c r="A831" s="1"/>
      <c r="B831" s="63"/>
      <c r="C831" s="64"/>
      <c r="D831" s="64"/>
      <c r="E831" s="64"/>
      <c r="F831" s="64"/>
      <c r="G831" s="1"/>
      <c r="H831" s="1"/>
      <c r="I831" s="1"/>
      <c r="J831" s="1"/>
      <c r="K831" s="1"/>
      <c r="L831" s="64" t="s">
        <v>11</v>
      </c>
      <c r="M831" s="64" t="s">
        <v>12</v>
      </c>
      <c r="N831" s="64"/>
      <c r="O831" s="71">
        <v>3</v>
      </c>
      <c r="P831" s="65">
        <v>11.11</v>
      </c>
      <c r="Q831" s="65"/>
      <c r="R831" s="71">
        <v>32</v>
      </c>
      <c r="S831" s="59">
        <v>4225.2</v>
      </c>
      <c r="T831" s="58">
        <v>2.98</v>
      </c>
    </row>
    <row r="832" spans="1:20" x14ac:dyDescent="0.25">
      <c r="A832" s="1"/>
      <c r="B832" s="63" t="s">
        <v>19</v>
      </c>
      <c r="C832" s="64" t="s">
        <v>38</v>
      </c>
      <c r="D832" s="64"/>
      <c r="E832" s="64"/>
      <c r="F832" s="64"/>
      <c r="G832" s="1"/>
      <c r="H832" s="1"/>
      <c r="I832" s="1"/>
      <c r="J832" s="1"/>
      <c r="K832" s="1"/>
      <c r="L832" s="64"/>
      <c r="M832" s="64"/>
      <c r="N832" s="64"/>
      <c r="O832" s="71"/>
      <c r="P832" s="65"/>
      <c r="Q832" s="65"/>
      <c r="R832" s="71"/>
      <c r="S832" s="59"/>
      <c r="T832" s="58"/>
    </row>
    <row r="833" spans="1:20" x14ac:dyDescent="0.25">
      <c r="A833" s="1"/>
      <c r="B833" s="63"/>
      <c r="C833" s="64"/>
      <c r="D833" s="64"/>
      <c r="E833" s="64"/>
      <c r="F833" s="64"/>
      <c r="G833" s="1"/>
      <c r="H833" s="1"/>
      <c r="I833" s="1"/>
      <c r="J833" s="1"/>
      <c r="K833" s="1"/>
      <c r="L833" s="4" t="s">
        <v>39</v>
      </c>
      <c r="M833" s="64" t="s">
        <v>40</v>
      </c>
      <c r="N833" s="64"/>
      <c r="O833" s="6">
        <v>3</v>
      </c>
      <c r="P833" s="65">
        <v>11.11</v>
      </c>
      <c r="Q833" s="65"/>
      <c r="R833" s="6">
        <v>68</v>
      </c>
      <c r="S833" s="59">
        <v>19589.400000000001</v>
      </c>
      <c r="T833" s="58">
        <v>13.83</v>
      </c>
    </row>
    <row r="834" spans="1:20" x14ac:dyDescent="0.25">
      <c r="A834" s="1"/>
      <c r="B834" s="5" t="s">
        <v>23</v>
      </c>
      <c r="C834" s="64" t="s">
        <v>171</v>
      </c>
      <c r="D834" s="64"/>
      <c r="E834" s="64"/>
      <c r="F834" s="64"/>
      <c r="G834" s="1"/>
      <c r="H834" s="1"/>
      <c r="I834" s="1"/>
      <c r="J834" s="1"/>
      <c r="K834" s="1"/>
      <c r="L834" s="4" t="s">
        <v>15</v>
      </c>
      <c r="M834" s="64" t="s">
        <v>16</v>
      </c>
      <c r="N834" s="64"/>
      <c r="O834" s="6">
        <v>4</v>
      </c>
      <c r="P834" s="65">
        <v>14.81</v>
      </c>
      <c r="Q834" s="65"/>
      <c r="R834" s="6">
        <v>41</v>
      </c>
      <c r="S834" s="59">
        <v>3084.6</v>
      </c>
      <c r="T834" s="58">
        <v>2.1800000000000002</v>
      </c>
    </row>
    <row r="835" spans="1:20" x14ac:dyDescent="0.25">
      <c r="A835" s="1"/>
      <c r="B835" s="5" t="s">
        <v>25</v>
      </c>
      <c r="C835" s="73">
        <v>1026</v>
      </c>
      <c r="D835" s="73"/>
      <c r="E835" s="73"/>
      <c r="F835" s="1"/>
      <c r="G835" s="1"/>
      <c r="H835" s="1"/>
      <c r="I835" s="1"/>
      <c r="J835" s="1"/>
      <c r="K835" s="1"/>
      <c r="L835" s="4" t="s">
        <v>42</v>
      </c>
      <c r="M835" s="64" t="s">
        <v>43</v>
      </c>
      <c r="N835" s="64"/>
      <c r="O835" s="6">
        <v>6</v>
      </c>
      <c r="P835" s="65">
        <v>22.22</v>
      </c>
      <c r="Q835" s="65"/>
      <c r="R835" s="6">
        <v>13</v>
      </c>
      <c r="S835" s="59">
        <v>813.6</v>
      </c>
      <c r="T835" s="58">
        <v>0.56999999999999995</v>
      </c>
    </row>
    <row r="836" spans="1:20" x14ac:dyDescent="0.25">
      <c r="A836" s="1"/>
      <c r="B836" s="63" t="s">
        <v>26</v>
      </c>
      <c r="C836" s="63"/>
      <c r="D836" s="63"/>
      <c r="E836" s="63"/>
      <c r="F836" s="72">
        <v>95.307100000000005</v>
      </c>
      <c r="G836" s="72"/>
      <c r="H836" s="72"/>
      <c r="I836" s="72"/>
      <c r="J836" s="72"/>
      <c r="K836" s="1"/>
      <c r="L836" s="4" t="s">
        <v>54</v>
      </c>
      <c r="M836" s="64" t="s">
        <v>55</v>
      </c>
      <c r="N836" s="64"/>
      <c r="O836" s="6">
        <v>4</v>
      </c>
      <c r="P836" s="65">
        <v>14.81</v>
      </c>
      <c r="Q836" s="65"/>
      <c r="R836" s="6">
        <v>1589</v>
      </c>
      <c r="S836" s="59">
        <v>111792.6</v>
      </c>
      <c r="T836" s="58">
        <v>78.930000000000007</v>
      </c>
    </row>
    <row r="837" spans="1:20" x14ac:dyDescent="0.25">
      <c r="A837" s="1"/>
      <c r="B837" s="63" t="s">
        <v>27</v>
      </c>
      <c r="C837" s="63"/>
      <c r="D837" s="72">
        <v>108.9581</v>
      </c>
      <c r="E837" s="72"/>
      <c r="F837" s="72"/>
      <c r="G837" s="72"/>
      <c r="H837" s="72"/>
      <c r="I837" s="1"/>
      <c r="J837" s="1"/>
      <c r="K837" s="1"/>
      <c r="L837" s="4" t="s">
        <v>44</v>
      </c>
      <c r="M837" s="64" t="s">
        <v>45</v>
      </c>
      <c r="N837" s="64"/>
      <c r="O837" s="6">
        <v>2</v>
      </c>
      <c r="P837" s="65">
        <v>7.41</v>
      </c>
      <c r="Q837" s="65"/>
      <c r="R837" s="6">
        <v>4</v>
      </c>
      <c r="S837" s="59">
        <v>247.20000000000002</v>
      </c>
      <c r="T837" s="58">
        <v>0.17</v>
      </c>
    </row>
    <row r="838" spans="1:20" x14ac:dyDescent="0.25">
      <c r="A838" s="1"/>
      <c r="B838" s="1"/>
      <c r="C838" s="1"/>
      <c r="D838" s="1"/>
      <c r="E838" s="1"/>
      <c r="F838" s="1"/>
      <c r="G838" s="1"/>
      <c r="H838" s="1"/>
      <c r="I838" s="1"/>
      <c r="J838" s="1"/>
      <c r="K838" s="1"/>
      <c r="L838" s="1"/>
      <c r="M838" s="1"/>
      <c r="N838" s="1"/>
      <c r="O838" s="1"/>
      <c r="P838" s="1"/>
      <c r="Q838" s="1"/>
      <c r="R838" s="1"/>
      <c r="S838" s="1"/>
      <c r="T838" s="1"/>
    </row>
    <row r="839" spans="1:20" x14ac:dyDescent="0.25">
      <c r="A839" s="1"/>
      <c r="B839" s="63" t="s">
        <v>28</v>
      </c>
      <c r="C839" s="63"/>
      <c r="D839" s="63"/>
      <c r="E839" s="63"/>
      <c r="F839" s="72">
        <v>0.90820000000000001</v>
      </c>
      <c r="G839" s="72"/>
      <c r="H839" s="72"/>
      <c r="I839" s="72"/>
      <c r="J839" s="1"/>
      <c r="K839" s="1"/>
      <c r="L839" s="1"/>
      <c r="M839" s="1"/>
      <c r="N839" s="1"/>
      <c r="O839" s="1"/>
      <c r="P839" s="1"/>
      <c r="Q839" s="1"/>
      <c r="R839" s="1"/>
      <c r="S839" s="1"/>
      <c r="T839" s="1"/>
    </row>
    <row r="840" spans="1:20" x14ac:dyDescent="0.25">
      <c r="A840" s="1"/>
      <c r="B840" s="63" t="s">
        <v>29</v>
      </c>
      <c r="C840" s="63"/>
      <c r="D840" s="72">
        <v>1.5487</v>
      </c>
      <c r="E840" s="72"/>
      <c r="F840" s="72"/>
      <c r="G840" s="72"/>
      <c r="H840" s="1"/>
      <c r="I840" s="1"/>
      <c r="J840" s="1"/>
      <c r="K840" s="1"/>
      <c r="L840" s="1"/>
      <c r="M840" s="1"/>
      <c r="N840" s="1"/>
      <c r="O840" s="1"/>
      <c r="P840" s="1"/>
      <c r="Q840" s="1"/>
      <c r="R840" s="1"/>
      <c r="S840" s="1"/>
      <c r="T840" s="1"/>
    </row>
    <row r="841" spans="1:20" x14ac:dyDescent="0.25">
      <c r="A841" s="1"/>
      <c r="B841" s="63" t="s">
        <v>30</v>
      </c>
      <c r="C841" s="63"/>
      <c r="D841" s="1"/>
      <c r="E841" s="1"/>
      <c r="F841" s="1"/>
      <c r="G841" s="1">
        <v>61.5</v>
      </c>
      <c r="H841" s="1"/>
      <c r="I841" s="1"/>
      <c r="J841" s="1"/>
      <c r="K841" s="1"/>
      <c r="L841" s="1"/>
      <c r="M841" s="1"/>
      <c r="N841" s="1"/>
      <c r="O841" s="1"/>
      <c r="P841" s="1"/>
      <c r="Q841" s="1"/>
      <c r="R841" s="1"/>
      <c r="S841" s="1"/>
      <c r="T841" s="1"/>
    </row>
    <row r="842" spans="1:20" x14ac:dyDescent="0.25">
      <c r="A842" s="1"/>
      <c r="B842" s="63" t="s">
        <v>31</v>
      </c>
      <c r="C842" s="63"/>
      <c r="D842" s="63"/>
      <c r="E842" s="1"/>
      <c r="F842" s="1"/>
      <c r="G842" s="1">
        <v>2022</v>
      </c>
      <c r="H842" s="1"/>
      <c r="I842" s="1"/>
      <c r="J842" s="1"/>
      <c r="K842" s="1"/>
      <c r="L842" s="1"/>
      <c r="M842" s="1"/>
      <c r="N842" s="1"/>
      <c r="O842" s="1"/>
      <c r="P842" s="1"/>
      <c r="Q842" s="1"/>
      <c r="R842" s="1"/>
      <c r="S842" s="1"/>
      <c r="T842" s="1"/>
    </row>
    <row r="843" spans="1:20" x14ac:dyDescent="0.25">
      <c r="A843" s="1"/>
      <c r="B843" s="63" t="s">
        <v>32</v>
      </c>
      <c r="C843" s="63"/>
      <c r="D843" s="1"/>
      <c r="E843" s="1"/>
      <c r="F843" s="1"/>
      <c r="G843" s="1"/>
      <c r="H843" s="1"/>
      <c r="I843" s="1"/>
      <c r="J843" s="1"/>
      <c r="K843" s="1"/>
      <c r="L843" s="1"/>
      <c r="M843" s="1"/>
      <c r="N843" s="1"/>
      <c r="O843" s="1"/>
      <c r="P843" s="1"/>
      <c r="Q843" s="1"/>
      <c r="R843" s="1"/>
      <c r="S843" s="1"/>
      <c r="T843" s="1"/>
    </row>
    <row r="844" spans="1:20" x14ac:dyDescent="0.25">
      <c r="A844" s="1"/>
      <c r="B844" s="1"/>
      <c r="C844" s="1"/>
      <c r="D844" s="1"/>
      <c r="E844" s="1"/>
      <c r="F844" s="1"/>
      <c r="G844" s="1"/>
      <c r="H844" s="1"/>
      <c r="I844" s="1"/>
      <c r="J844" s="1"/>
      <c r="K844" s="1"/>
      <c r="L844" s="1"/>
      <c r="M844" s="1"/>
      <c r="N844" s="1"/>
      <c r="O844" s="1"/>
      <c r="P844" s="1"/>
      <c r="Q844" s="1"/>
      <c r="R844" s="1"/>
      <c r="S844" s="1"/>
      <c r="T844" s="1"/>
    </row>
    <row r="845" spans="1:20" x14ac:dyDescent="0.25">
      <c r="A845" s="1"/>
      <c r="B845" s="1"/>
      <c r="C845" s="1"/>
      <c r="D845" s="1"/>
      <c r="E845" s="1"/>
      <c r="F845" s="1"/>
      <c r="G845" s="1"/>
      <c r="H845" s="1"/>
      <c r="I845" s="1"/>
      <c r="J845" s="1"/>
      <c r="K845" s="1"/>
      <c r="L845" s="1"/>
      <c r="M845" s="1"/>
      <c r="N845" s="1"/>
      <c r="O845" s="1"/>
      <c r="P845" s="1"/>
      <c r="Q845" s="1"/>
      <c r="R845" s="1"/>
      <c r="S845" s="1"/>
      <c r="T845" s="1"/>
    </row>
    <row r="846" spans="1:20" x14ac:dyDescent="0.25">
      <c r="A846" s="1"/>
      <c r="B846" s="1"/>
      <c r="C846" s="1"/>
      <c r="D846" s="1"/>
      <c r="E846" s="1"/>
      <c r="F846" s="1"/>
      <c r="G846" s="1"/>
      <c r="H846" s="1"/>
      <c r="I846" s="1"/>
      <c r="J846" s="1"/>
      <c r="K846" s="1"/>
      <c r="L846" s="1"/>
      <c r="M846" s="1"/>
      <c r="N846" s="1"/>
      <c r="O846" s="1"/>
      <c r="P846" s="1"/>
      <c r="Q846" s="1"/>
      <c r="R846" s="1"/>
      <c r="S846" s="1"/>
      <c r="T846" s="1"/>
    </row>
    <row r="847" spans="1:20" x14ac:dyDescent="0.25">
      <c r="A847" s="1"/>
      <c r="B847" s="1"/>
      <c r="C847" s="1"/>
      <c r="D847" s="1"/>
      <c r="E847" s="1"/>
      <c r="F847" s="1"/>
      <c r="G847" s="1"/>
      <c r="H847" s="1"/>
      <c r="I847" s="1"/>
      <c r="J847" s="1"/>
      <c r="K847" s="1"/>
      <c r="L847" s="66" t="s">
        <v>5</v>
      </c>
      <c r="M847" s="66"/>
      <c r="N847" s="66"/>
      <c r="O847" s="3" t="s">
        <v>6</v>
      </c>
      <c r="P847" s="67" t="s">
        <v>7</v>
      </c>
      <c r="Q847" s="67"/>
      <c r="R847" s="3" t="s">
        <v>8</v>
      </c>
      <c r="S847" s="57" t="s">
        <v>583</v>
      </c>
      <c r="T847" s="57" t="s">
        <v>7</v>
      </c>
    </row>
    <row r="848" spans="1:20" x14ac:dyDescent="0.25">
      <c r="A848" s="1"/>
      <c r="B848" s="5" t="s">
        <v>9</v>
      </c>
      <c r="C848" s="64" t="s">
        <v>172</v>
      </c>
      <c r="D848" s="64"/>
      <c r="E848" s="64"/>
      <c r="F848" s="64"/>
      <c r="G848" s="64"/>
      <c r="H848" s="1"/>
      <c r="I848" s="1"/>
      <c r="J848" s="1"/>
      <c r="K848" s="1"/>
      <c r="L848" s="4" t="s">
        <v>11</v>
      </c>
      <c r="M848" s="64" t="s">
        <v>12</v>
      </c>
      <c r="N848" s="64"/>
      <c r="O848" s="6">
        <v>2</v>
      </c>
      <c r="P848" s="65">
        <v>40</v>
      </c>
      <c r="Q848" s="65"/>
      <c r="R848" s="6">
        <v>4</v>
      </c>
      <c r="S848" s="61">
        <v>659.4</v>
      </c>
      <c r="T848" s="58">
        <v>27.21</v>
      </c>
    </row>
    <row r="849" spans="1:20" x14ac:dyDescent="0.25">
      <c r="A849" s="1"/>
      <c r="B849" s="63" t="s">
        <v>13</v>
      </c>
      <c r="C849" s="64" t="s">
        <v>173</v>
      </c>
      <c r="D849" s="64"/>
      <c r="E849" s="64"/>
      <c r="F849" s="64"/>
      <c r="G849" s="1"/>
      <c r="H849" s="1"/>
      <c r="I849" s="1"/>
      <c r="J849" s="1"/>
      <c r="K849" s="1"/>
      <c r="L849" s="4" t="s">
        <v>42</v>
      </c>
      <c r="M849" s="64" t="s">
        <v>43</v>
      </c>
      <c r="N849" s="64"/>
      <c r="O849" s="6">
        <v>2</v>
      </c>
      <c r="P849" s="65">
        <v>40</v>
      </c>
      <c r="Q849" s="65"/>
      <c r="R849" s="6">
        <v>34</v>
      </c>
      <c r="S849" s="59">
        <v>1581.6</v>
      </c>
      <c r="T849" s="58">
        <v>65.260000000000005</v>
      </c>
    </row>
    <row r="850" spans="1:20" x14ac:dyDescent="0.25">
      <c r="A850" s="1"/>
      <c r="B850" s="63"/>
      <c r="C850" s="64"/>
      <c r="D850" s="64"/>
      <c r="E850" s="64"/>
      <c r="F850" s="64"/>
      <c r="G850" s="1"/>
      <c r="H850" s="1"/>
      <c r="I850" s="1"/>
      <c r="J850" s="1"/>
      <c r="K850" s="1"/>
      <c r="L850" s="64" t="s">
        <v>44</v>
      </c>
      <c r="M850" s="64" t="s">
        <v>45</v>
      </c>
      <c r="N850" s="64"/>
      <c r="O850" s="71">
        <v>1</v>
      </c>
      <c r="P850" s="65">
        <v>20</v>
      </c>
      <c r="Q850" s="65"/>
      <c r="R850" s="71">
        <v>3</v>
      </c>
      <c r="S850" s="59">
        <v>182.4</v>
      </c>
      <c r="T850" s="58">
        <v>7.53</v>
      </c>
    </row>
    <row r="851" spans="1:20" x14ac:dyDescent="0.25">
      <c r="A851" s="1"/>
      <c r="B851" s="63" t="s">
        <v>19</v>
      </c>
      <c r="C851" s="64" t="s">
        <v>20</v>
      </c>
      <c r="D851" s="64"/>
      <c r="E851" s="64"/>
      <c r="F851" s="64"/>
      <c r="G851" s="1"/>
      <c r="H851" s="1"/>
      <c r="I851" s="1"/>
      <c r="J851" s="1"/>
      <c r="K851" s="1"/>
      <c r="L851" s="64"/>
      <c r="M851" s="64"/>
      <c r="N851" s="64"/>
      <c r="O851" s="71"/>
      <c r="P851" s="65"/>
      <c r="Q851" s="65"/>
      <c r="R851" s="71"/>
      <c r="S851" s="59"/>
      <c r="T851" s="58"/>
    </row>
    <row r="852" spans="1:20" x14ac:dyDescent="0.25">
      <c r="A852" s="1"/>
      <c r="B852" s="63"/>
      <c r="C852" s="64"/>
      <c r="D852" s="64"/>
      <c r="E852" s="64"/>
      <c r="F852" s="64"/>
      <c r="G852" s="1"/>
      <c r="H852" s="1"/>
      <c r="I852" s="1"/>
      <c r="J852" s="1"/>
      <c r="K852" s="1"/>
      <c r="L852" s="1"/>
      <c r="M852" s="1"/>
      <c r="N852" s="1"/>
      <c r="O852" s="1"/>
      <c r="P852" s="1"/>
      <c r="Q852" s="1"/>
      <c r="R852" s="1"/>
      <c r="S852" s="1"/>
      <c r="T852" s="1"/>
    </row>
    <row r="853" spans="1:20" x14ac:dyDescent="0.25">
      <c r="A853" s="1"/>
      <c r="B853" s="5" t="s">
        <v>23</v>
      </c>
      <c r="C853" s="64" t="s">
        <v>174</v>
      </c>
      <c r="D853" s="64"/>
      <c r="E853" s="64"/>
      <c r="F853" s="64"/>
      <c r="G853" s="1"/>
      <c r="H853" s="1"/>
      <c r="I853" s="1"/>
      <c r="J853" s="1"/>
      <c r="K853" s="1"/>
      <c r="L853" s="1"/>
      <c r="M853" s="1"/>
      <c r="N853" s="1"/>
      <c r="O853" s="1"/>
      <c r="P853" s="1"/>
      <c r="Q853" s="1"/>
      <c r="R853" s="1"/>
      <c r="S853" s="1"/>
      <c r="T853" s="1"/>
    </row>
    <row r="854" spans="1:20" x14ac:dyDescent="0.25">
      <c r="A854" s="1"/>
      <c r="B854" s="5" t="s">
        <v>25</v>
      </c>
      <c r="C854" s="73">
        <v>565</v>
      </c>
      <c r="D854" s="73"/>
      <c r="E854" s="73"/>
      <c r="F854" s="1"/>
      <c r="G854" s="1"/>
      <c r="H854" s="1"/>
      <c r="I854" s="1"/>
      <c r="J854" s="1"/>
      <c r="K854" s="1"/>
      <c r="L854" s="1"/>
      <c r="M854" s="1"/>
      <c r="N854" s="1"/>
      <c r="O854" s="1"/>
      <c r="P854" s="1"/>
      <c r="Q854" s="1"/>
      <c r="R854" s="1"/>
      <c r="S854" s="1"/>
      <c r="T854" s="1"/>
    </row>
    <row r="855" spans="1:20" x14ac:dyDescent="0.25">
      <c r="A855" s="1"/>
      <c r="B855" s="63" t="s">
        <v>26</v>
      </c>
      <c r="C855" s="63"/>
      <c r="D855" s="63"/>
      <c r="E855" s="63"/>
      <c r="F855" s="72">
        <v>144.11439999999999</v>
      </c>
      <c r="G855" s="72"/>
      <c r="H855" s="72"/>
      <c r="I855" s="72"/>
      <c r="J855" s="72"/>
      <c r="K855" s="1"/>
      <c r="L855" s="1"/>
      <c r="M855" s="1"/>
      <c r="N855" s="1"/>
      <c r="O855" s="1"/>
      <c r="P855" s="1"/>
      <c r="Q855" s="1"/>
      <c r="R855" s="1"/>
      <c r="S855" s="1"/>
      <c r="T855" s="1"/>
    </row>
    <row r="856" spans="1:20" x14ac:dyDescent="0.25">
      <c r="A856" s="1"/>
      <c r="B856" s="63" t="s">
        <v>27</v>
      </c>
      <c r="C856" s="63"/>
      <c r="D856" s="72">
        <v>2.7970000000000002</v>
      </c>
      <c r="E856" s="72"/>
      <c r="F856" s="72"/>
      <c r="G856" s="72"/>
      <c r="H856" s="72"/>
      <c r="I856" s="1"/>
      <c r="J856" s="1"/>
      <c r="K856" s="1"/>
      <c r="L856" s="1"/>
      <c r="M856" s="1"/>
      <c r="N856" s="1"/>
      <c r="O856" s="1"/>
      <c r="P856" s="1"/>
      <c r="Q856" s="1"/>
      <c r="R856" s="1"/>
      <c r="S856" s="1"/>
      <c r="T856" s="1"/>
    </row>
    <row r="857" spans="1:20" x14ac:dyDescent="0.25">
      <c r="A857" s="1"/>
      <c r="B857" s="63" t="s">
        <v>28</v>
      </c>
      <c r="C857" s="63"/>
      <c r="D857" s="63"/>
      <c r="E857" s="63"/>
      <c r="F857" s="72">
        <v>1.4318</v>
      </c>
      <c r="G857" s="72"/>
      <c r="H857" s="72"/>
      <c r="I857" s="72"/>
      <c r="J857" s="1"/>
      <c r="K857" s="1"/>
      <c r="L857" s="1"/>
      <c r="M857" s="1"/>
      <c r="N857" s="1"/>
      <c r="O857" s="1"/>
      <c r="P857" s="1"/>
      <c r="Q857" s="1"/>
      <c r="R857" s="1"/>
      <c r="S857" s="1"/>
      <c r="T857" s="1"/>
    </row>
    <row r="858" spans="1:20" x14ac:dyDescent="0.25">
      <c r="A858" s="1"/>
      <c r="B858" s="63" t="s">
        <v>29</v>
      </c>
      <c r="C858" s="63"/>
      <c r="D858" s="72">
        <v>6.0100000000000001E-2</v>
      </c>
      <c r="E858" s="72"/>
      <c r="F858" s="72"/>
      <c r="G858" s="72"/>
      <c r="H858" s="1"/>
      <c r="I858" s="1"/>
      <c r="J858" s="1"/>
      <c r="K858" s="1"/>
      <c r="L858" s="1"/>
      <c r="M858" s="1"/>
      <c r="N858" s="1"/>
      <c r="O858" s="1"/>
      <c r="P858" s="1"/>
      <c r="Q858" s="1"/>
      <c r="R858" s="1"/>
      <c r="S858" s="1"/>
      <c r="T858" s="1"/>
    </row>
    <row r="859" spans="1:20" x14ac:dyDescent="0.25">
      <c r="A859" s="1"/>
      <c r="B859" s="63" t="s">
        <v>30</v>
      </c>
      <c r="C859" s="63"/>
      <c r="D859" s="1"/>
      <c r="E859" s="1"/>
      <c r="F859" s="1"/>
      <c r="G859" s="1">
        <v>36.200000000000003</v>
      </c>
      <c r="H859" s="1"/>
      <c r="I859" s="1"/>
      <c r="J859" s="1"/>
      <c r="K859" s="1"/>
      <c r="L859" s="1"/>
      <c r="M859" s="1"/>
      <c r="N859" s="1"/>
      <c r="O859" s="1"/>
      <c r="P859" s="1"/>
      <c r="Q859" s="1"/>
      <c r="R859" s="1"/>
      <c r="S859" s="1"/>
      <c r="T859" s="1"/>
    </row>
    <row r="860" spans="1:20" x14ac:dyDescent="0.25">
      <c r="A860" s="1"/>
      <c r="B860" s="63" t="s">
        <v>31</v>
      </c>
      <c r="C860" s="63"/>
      <c r="D860" s="63"/>
      <c r="E860" s="1"/>
      <c r="F860" s="1"/>
      <c r="G860" s="1">
        <v>2017</v>
      </c>
      <c r="H860" s="1"/>
      <c r="I860" s="1"/>
      <c r="J860" s="1"/>
      <c r="K860" s="1"/>
      <c r="L860" s="1"/>
      <c r="M860" s="1"/>
      <c r="N860" s="1"/>
      <c r="O860" s="1"/>
      <c r="P860" s="1"/>
      <c r="Q860" s="1"/>
      <c r="R860" s="1"/>
      <c r="S860" s="1"/>
      <c r="T860" s="1"/>
    </row>
    <row r="861" spans="1:20" x14ac:dyDescent="0.25">
      <c r="A861" s="1"/>
      <c r="B861" s="63" t="s">
        <v>32</v>
      </c>
      <c r="C861" s="63"/>
      <c r="D861" s="1"/>
      <c r="E861" s="1"/>
      <c r="F861" s="1"/>
      <c r="G861" s="1"/>
      <c r="H861" s="1"/>
      <c r="I861" s="1"/>
      <c r="J861" s="1"/>
      <c r="K861" s="1"/>
      <c r="L861" s="1"/>
      <c r="M861" s="1"/>
      <c r="N861" s="1"/>
      <c r="O861" s="1"/>
      <c r="P861" s="1"/>
      <c r="Q861" s="1"/>
      <c r="R861" s="1"/>
      <c r="S861" s="1"/>
      <c r="T861" s="1"/>
    </row>
    <row r="862" spans="1:20" x14ac:dyDescent="0.25">
      <c r="A862" s="1"/>
      <c r="B862" s="1"/>
      <c r="C862" s="1"/>
      <c r="D862" s="1"/>
      <c r="E862" s="1"/>
      <c r="F862" s="1"/>
      <c r="G862" s="1"/>
      <c r="H862" s="1"/>
      <c r="I862" s="1"/>
      <c r="J862" s="1"/>
      <c r="K862" s="1"/>
      <c r="L862" s="1"/>
      <c r="M862" s="1"/>
      <c r="N862" s="1"/>
      <c r="O862" s="1"/>
      <c r="P862" s="1"/>
      <c r="Q862" s="1"/>
      <c r="R862" s="1"/>
      <c r="S862" s="1"/>
      <c r="T862" s="1"/>
    </row>
    <row r="863" spans="1:20" x14ac:dyDescent="0.25">
      <c r="A863" s="1"/>
      <c r="B863" s="1"/>
      <c r="C863" s="1"/>
      <c r="D863" s="1"/>
      <c r="E863" s="1"/>
      <c r="F863" s="1"/>
      <c r="G863" s="1"/>
      <c r="H863" s="1"/>
      <c r="I863" s="1"/>
      <c r="J863" s="1"/>
      <c r="K863" s="1"/>
      <c r="L863" s="1"/>
      <c r="M863" s="1"/>
      <c r="N863" s="1"/>
      <c r="O863" s="1"/>
      <c r="P863" s="1"/>
      <c r="Q863" s="1"/>
      <c r="R863" s="1"/>
      <c r="S863" s="1"/>
      <c r="T863" s="1"/>
    </row>
    <row r="864" spans="1:20" x14ac:dyDescent="0.25">
      <c r="A864" s="1"/>
      <c r="B864" s="1"/>
      <c r="C864" s="1"/>
      <c r="D864" s="1"/>
      <c r="E864" s="1"/>
      <c r="F864" s="1"/>
      <c r="G864" s="1"/>
      <c r="H864" s="1"/>
      <c r="I864" s="1"/>
      <c r="J864" s="1"/>
      <c r="K864" s="1"/>
      <c r="L864" s="66" t="s">
        <v>5</v>
      </c>
      <c r="M864" s="66"/>
      <c r="N864" s="66"/>
      <c r="O864" s="3" t="s">
        <v>6</v>
      </c>
      <c r="P864" s="67" t="s">
        <v>7</v>
      </c>
      <c r="Q864" s="67"/>
      <c r="R864" s="3" t="s">
        <v>8</v>
      </c>
      <c r="S864" s="57" t="s">
        <v>583</v>
      </c>
      <c r="T864" s="57" t="s">
        <v>7</v>
      </c>
    </row>
    <row r="865" spans="1:20" x14ac:dyDescent="0.25">
      <c r="A865" s="1"/>
      <c r="B865" s="5" t="s">
        <v>9</v>
      </c>
      <c r="C865" s="64" t="s">
        <v>172</v>
      </c>
      <c r="D865" s="64"/>
      <c r="E865" s="64"/>
      <c r="F865" s="64"/>
      <c r="G865" s="64"/>
      <c r="H865" s="1"/>
      <c r="I865" s="1"/>
      <c r="J865" s="1"/>
      <c r="K865" s="1"/>
      <c r="L865" s="4" t="s">
        <v>36</v>
      </c>
      <c r="M865" s="64" t="s">
        <v>37</v>
      </c>
      <c r="N865" s="64"/>
      <c r="O865" s="6">
        <v>3</v>
      </c>
      <c r="P865" s="65">
        <v>75</v>
      </c>
      <c r="Q865" s="65"/>
      <c r="R865" s="6">
        <v>4</v>
      </c>
      <c r="S865" s="61">
        <v>43.8</v>
      </c>
      <c r="T865" s="58">
        <v>73</v>
      </c>
    </row>
    <row r="866" spans="1:20" x14ac:dyDescent="0.25">
      <c r="A866" s="1"/>
      <c r="B866" s="63" t="s">
        <v>13</v>
      </c>
      <c r="C866" s="64" t="s">
        <v>175</v>
      </c>
      <c r="D866" s="64"/>
      <c r="E866" s="64"/>
      <c r="F866" s="64"/>
      <c r="G866" s="1"/>
      <c r="H866" s="1"/>
      <c r="I866" s="1"/>
      <c r="J866" s="1"/>
      <c r="K866" s="1"/>
      <c r="L866" s="4" t="s">
        <v>54</v>
      </c>
      <c r="M866" s="64" t="s">
        <v>55</v>
      </c>
      <c r="N866" s="64"/>
      <c r="O866" s="6">
        <v>1</v>
      </c>
      <c r="P866" s="65">
        <v>25</v>
      </c>
      <c r="Q866" s="65"/>
      <c r="R866" s="6">
        <v>1</v>
      </c>
      <c r="S866" s="59">
        <v>16.200000000000003</v>
      </c>
      <c r="T866" s="58">
        <v>27</v>
      </c>
    </row>
    <row r="867" spans="1:20" x14ac:dyDescent="0.25">
      <c r="A867" s="1"/>
      <c r="B867" s="63"/>
      <c r="C867" s="64"/>
      <c r="D867" s="64"/>
      <c r="E867" s="64"/>
      <c r="F867" s="64"/>
      <c r="G867" s="1"/>
      <c r="H867" s="1"/>
      <c r="I867" s="1"/>
      <c r="J867" s="1"/>
      <c r="K867" s="1"/>
      <c r="L867" s="1"/>
      <c r="M867" s="1"/>
      <c r="N867" s="1"/>
      <c r="O867" s="1"/>
      <c r="P867" s="1"/>
      <c r="Q867" s="1"/>
      <c r="R867" s="1"/>
      <c r="S867" s="1"/>
      <c r="T867" s="1"/>
    </row>
    <row r="868" spans="1:20" x14ac:dyDescent="0.25">
      <c r="A868" s="1"/>
      <c r="B868" s="5" t="s">
        <v>19</v>
      </c>
      <c r="C868" s="64" t="s">
        <v>57</v>
      </c>
      <c r="D868" s="64"/>
      <c r="E868" s="64"/>
      <c r="F868" s="64"/>
      <c r="G868" s="1"/>
      <c r="H868" s="1"/>
      <c r="I868" s="1"/>
      <c r="J868" s="1"/>
      <c r="K868" s="1"/>
      <c r="L868" s="1"/>
      <c r="M868" s="1"/>
      <c r="N868" s="1"/>
      <c r="O868" s="1"/>
      <c r="P868" s="1"/>
      <c r="Q868" s="1"/>
      <c r="R868" s="1"/>
      <c r="S868" s="1"/>
      <c r="T868" s="1"/>
    </row>
    <row r="869" spans="1:20" x14ac:dyDescent="0.25">
      <c r="A869" s="1"/>
      <c r="B869" s="5" t="s">
        <v>23</v>
      </c>
      <c r="C869" s="64" t="s">
        <v>176</v>
      </c>
      <c r="D869" s="64"/>
      <c r="E869" s="64"/>
      <c r="F869" s="64"/>
      <c r="G869" s="1"/>
      <c r="H869" s="1"/>
      <c r="I869" s="1"/>
      <c r="J869" s="1"/>
      <c r="K869" s="1"/>
      <c r="L869" s="1"/>
      <c r="M869" s="1"/>
      <c r="N869" s="1"/>
      <c r="O869" s="1"/>
      <c r="P869" s="1"/>
      <c r="Q869" s="1"/>
      <c r="R869" s="1"/>
      <c r="S869" s="1"/>
      <c r="T869" s="1"/>
    </row>
    <row r="870" spans="1:20" x14ac:dyDescent="0.25">
      <c r="A870" s="1"/>
      <c r="B870" s="5" t="s">
        <v>25</v>
      </c>
      <c r="C870" s="73">
        <v>471</v>
      </c>
      <c r="D870" s="73"/>
      <c r="E870" s="73"/>
      <c r="F870" s="1"/>
      <c r="G870" s="1"/>
      <c r="H870" s="1"/>
      <c r="I870" s="1"/>
      <c r="J870" s="1"/>
      <c r="K870" s="1"/>
      <c r="L870" s="1"/>
      <c r="M870" s="1"/>
      <c r="N870" s="1"/>
      <c r="O870" s="1"/>
      <c r="P870" s="1"/>
      <c r="Q870" s="1"/>
      <c r="R870" s="1"/>
      <c r="S870" s="1"/>
      <c r="T870" s="1"/>
    </row>
    <row r="871" spans="1:20" x14ac:dyDescent="0.25">
      <c r="A871" s="1"/>
      <c r="B871" s="63" t="s">
        <v>26</v>
      </c>
      <c r="C871" s="63"/>
      <c r="D871" s="63"/>
      <c r="E871" s="63"/>
      <c r="F871" s="72">
        <v>212.11199999999999</v>
      </c>
      <c r="G871" s="72"/>
      <c r="H871" s="72"/>
      <c r="I871" s="72"/>
      <c r="J871" s="72"/>
      <c r="K871" s="1"/>
      <c r="L871" s="1"/>
      <c r="M871" s="1"/>
      <c r="N871" s="1"/>
      <c r="O871" s="1"/>
      <c r="P871" s="1"/>
      <c r="Q871" s="1"/>
      <c r="R871" s="1"/>
      <c r="S871" s="1"/>
      <c r="T871" s="1"/>
    </row>
    <row r="872" spans="1:20" x14ac:dyDescent="0.25">
      <c r="A872" s="1"/>
      <c r="B872" s="63" t="s">
        <v>27</v>
      </c>
      <c r="C872" s="63"/>
      <c r="D872" s="72">
        <v>9.3100000000000002E-2</v>
      </c>
      <c r="E872" s="72"/>
      <c r="F872" s="72"/>
      <c r="G872" s="72"/>
      <c r="H872" s="72"/>
      <c r="I872" s="1"/>
      <c r="J872" s="1"/>
      <c r="K872" s="1"/>
      <c r="L872" s="1"/>
      <c r="M872" s="1"/>
      <c r="N872" s="1"/>
      <c r="O872" s="1"/>
      <c r="P872" s="1"/>
      <c r="Q872" s="1"/>
      <c r="R872" s="1"/>
      <c r="S872" s="1"/>
      <c r="T872" s="1"/>
    </row>
    <row r="873" spans="1:20" x14ac:dyDescent="0.25">
      <c r="A873" s="1"/>
      <c r="B873" s="63" t="s">
        <v>28</v>
      </c>
      <c r="C873" s="63"/>
      <c r="D873" s="63"/>
      <c r="E873" s="63"/>
      <c r="F873" s="72">
        <v>1.9043000000000001</v>
      </c>
      <c r="G873" s="72"/>
      <c r="H873" s="72"/>
      <c r="I873" s="72"/>
      <c r="J873" s="1"/>
      <c r="K873" s="1"/>
      <c r="L873" s="1"/>
      <c r="M873" s="1"/>
      <c r="N873" s="1"/>
      <c r="O873" s="1"/>
      <c r="P873" s="1"/>
      <c r="Q873" s="1"/>
      <c r="R873" s="1"/>
      <c r="S873" s="1"/>
      <c r="T873" s="1"/>
    </row>
    <row r="874" spans="1:20" x14ac:dyDescent="0.25">
      <c r="A874" s="1"/>
      <c r="B874" s="63" t="s">
        <v>29</v>
      </c>
      <c r="C874" s="63"/>
      <c r="D874" s="72">
        <v>8.5000000000000006E-3</v>
      </c>
      <c r="E874" s="72"/>
      <c r="F874" s="72"/>
      <c r="G874" s="72"/>
      <c r="H874" s="1"/>
      <c r="I874" s="1"/>
      <c r="J874" s="1"/>
      <c r="K874" s="1"/>
      <c r="L874" s="1"/>
      <c r="M874" s="1"/>
      <c r="N874" s="1"/>
      <c r="O874" s="1"/>
      <c r="P874" s="1"/>
      <c r="Q874" s="1"/>
      <c r="R874" s="1"/>
      <c r="S874" s="1"/>
      <c r="T874" s="1"/>
    </row>
    <row r="875" spans="1:20" x14ac:dyDescent="0.25">
      <c r="A875" s="1"/>
      <c r="B875" s="63" t="s">
        <v>30</v>
      </c>
      <c r="C875" s="63"/>
      <c r="D875" s="1"/>
      <c r="E875" s="1"/>
      <c r="F875" s="1"/>
      <c r="G875" s="1">
        <v>37.200000000000003</v>
      </c>
      <c r="H875" s="1"/>
      <c r="I875" s="1"/>
      <c r="J875" s="1"/>
      <c r="K875" s="1"/>
      <c r="L875" s="1"/>
      <c r="M875" s="1"/>
      <c r="N875" s="1"/>
      <c r="O875" s="1"/>
      <c r="P875" s="1"/>
      <c r="Q875" s="1"/>
      <c r="R875" s="1"/>
      <c r="S875" s="1"/>
      <c r="T875" s="1"/>
    </row>
    <row r="876" spans="1:20" x14ac:dyDescent="0.25">
      <c r="A876" s="1"/>
      <c r="B876" s="63" t="s">
        <v>31</v>
      </c>
      <c r="C876" s="63"/>
      <c r="D876" s="63"/>
      <c r="E876" s="1"/>
      <c r="F876" s="1"/>
      <c r="G876" s="1">
        <v>2022</v>
      </c>
      <c r="H876" s="1"/>
      <c r="I876" s="1"/>
      <c r="J876" s="1"/>
      <c r="K876" s="1"/>
      <c r="L876" s="1"/>
      <c r="M876" s="1"/>
      <c r="N876" s="1"/>
      <c r="O876" s="1"/>
      <c r="P876" s="1"/>
      <c r="Q876" s="1"/>
      <c r="R876" s="1"/>
      <c r="S876" s="1"/>
      <c r="T876" s="1"/>
    </row>
    <row r="877" spans="1:20" x14ac:dyDescent="0.25">
      <c r="A877" s="1"/>
      <c r="B877" s="63" t="s">
        <v>32</v>
      </c>
      <c r="C877" s="63"/>
      <c r="D877" s="1"/>
      <c r="E877" s="1"/>
      <c r="F877" s="1"/>
      <c r="G877" s="1"/>
      <c r="H877" s="1"/>
      <c r="I877" s="1"/>
      <c r="J877" s="1"/>
      <c r="K877" s="1"/>
      <c r="L877" s="1"/>
      <c r="M877" s="1"/>
      <c r="N877" s="1"/>
      <c r="O877" s="1"/>
      <c r="P877" s="1"/>
      <c r="Q877" s="1"/>
      <c r="R877" s="1"/>
      <c r="S877" s="1"/>
      <c r="T877" s="1"/>
    </row>
    <row r="878" spans="1:20" x14ac:dyDescent="0.25">
      <c r="A878" s="1"/>
      <c r="B878" s="1"/>
      <c r="C878" s="1"/>
      <c r="D878" s="1"/>
      <c r="E878" s="1"/>
      <c r="F878" s="1"/>
      <c r="G878" s="1"/>
      <c r="H878" s="1"/>
      <c r="I878" s="1"/>
      <c r="J878" s="1"/>
      <c r="K878" s="1"/>
      <c r="L878" s="1"/>
      <c r="M878" s="1"/>
      <c r="N878" s="1"/>
      <c r="O878" s="1"/>
      <c r="P878" s="1"/>
      <c r="Q878" s="1"/>
      <c r="R878" s="1"/>
      <c r="S878" s="1"/>
      <c r="T878" s="1"/>
    </row>
    <row r="879" spans="1:20" x14ac:dyDescent="0.25">
      <c r="A879" s="1"/>
      <c r="B879" s="1"/>
      <c r="C879" s="1"/>
      <c r="D879" s="1"/>
      <c r="E879" s="1"/>
      <c r="F879" s="1"/>
      <c r="G879" s="1"/>
      <c r="H879" s="1"/>
      <c r="I879" s="1"/>
      <c r="J879" s="1"/>
      <c r="K879" s="1"/>
      <c r="L879" s="1"/>
      <c r="M879" s="1"/>
      <c r="N879" s="1"/>
      <c r="O879" s="1"/>
      <c r="P879" s="1"/>
      <c r="Q879" s="1"/>
      <c r="R879" s="1"/>
      <c r="S879" s="1"/>
      <c r="T879" s="1"/>
    </row>
    <row r="880" spans="1:20" x14ac:dyDescent="0.25">
      <c r="A880" s="1"/>
      <c r="B880" s="1"/>
      <c r="C880" s="1"/>
      <c r="D880" s="1"/>
      <c r="E880" s="1"/>
      <c r="F880" s="1"/>
      <c r="G880" s="1"/>
      <c r="H880" s="1"/>
      <c r="I880" s="1"/>
      <c r="J880" s="1"/>
      <c r="K880" s="1"/>
      <c r="L880" s="66" t="s">
        <v>5</v>
      </c>
      <c r="M880" s="66"/>
      <c r="N880" s="66"/>
      <c r="O880" s="3" t="s">
        <v>6</v>
      </c>
      <c r="P880" s="67" t="s">
        <v>7</v>
      </c>
      <c r="Q880" s="67"/>
      <c r="R880" s="3" t="s">
        <v>8</v>
      </c>
      <c r="S880" s="57" t="s">
        <v>583</v>
      </c>
      <c r="T880" s="57" t="s">
        <v>7</v>
      </c>
    </row>
    <row r="881" spans="1:20" x14ac:dyDescent="0.25">
      <c r="A881" s="1"/>
      <c r="B881" s="5" t="s">
        <v>9</v>
      </c>
      <c r="C881" s="64" t="s">
        <v>172</v>
      </c>
      <c r="D881" s="64"/>
      <c r="E881" s="64"/>
      <c r="F881" s="64"/>
      <c r="G881" s="64"/>
      <c r="H881" s="1"/>
      <c r="I881" s="1"/>
      <c r="J881" s="1"/>
      <c r="K881" s="1"/>
      <c r="L881" s="4" t="s">
        <v>11</v>
      </c>
      <c r="M881" s="64" t="s">
        <v>12</v>
      </c>
      <c r="N881" s="64"/>
      <c r="O881" s="6">
        <v>1</v>
      </c>
      <c r="P881" s="65">
        <v>100</v>
      </c>
      <c r="Q881" s="65"/>
      <c r="R881" s="6">
        <v>3</v>
      </c>
      <c r="S881" s="61">
        <v>223.8</v>
      </c>
      <c r="T881" s="58">
        <v>100</v>
      </c>
    </row>
    <row r="882" spans="1:20" x14ac:dyDescent="0.25">
      <c r="A882" s="1"/>
      <c r="B882" s="5" t="s">
        <v>13</v>
      </c>
      <c r="C882" s="64" t="s">
        <v>177</v>
      </c>
      <c r="D882" s="64"/>
      <c r="E882" s="64"/>
      <c r="F882" s="64"/>
      <c r="G882" s="1"/>
      <c r="H882" s="1"/>
      <c r="I882" s="1"/>
      <c r="J882" s="1"/>
      <c r="K882" s="1"/>
      <c r="L882" s="1"/>
      <c r="M882" s="1"/>
      <c r="N882" s="1"/>
      <c r="O882" s="1"/>
      <c r="P882" s="1"/>
      <c r="Q882" s="1"/>
      <c r="R882" s="1"/>
      <c r="S882" s="1"/>
      <c r="T882" s="1"/>
    </row>
    <row r="883" spans="1:20" x14ac:dyDescent="0.25">
      <c r="A883" s="1"/>
      <c r="B883" s="5" t="s">
        <v>19</v>
      </c>
      <c r="C883" s="64" t="s">
        <v>60</v>
      </c>
      <c r="D883" s="64"/>
      <c r="E883" s="64"/>
      <c r="F883" s="64"/>
      <c r="G883" s="1"/>
      <c r="H883" s="1"/>
      <c r="I883" s="1"/>
      <c r="J883" s="1"/>
      <c r="K883" s="1"/>
      <c r="L883" s="1"/>
      <c r="M883" s="1"/>
      <c r="N883" s="1"/>
      <c r="O883" s="1"/>
      <c r="P883" s="1"/>
      <c r="Q883" s="1"/>
      <c r="R883" s="1"/>
      <c r="S883" s="1"/>
      <c r="T883" s="1"/>
    </row>
    <row r="884" spans="1:20" x14ac:dyDescent="0.25">
      <c r="A884" s="1"/>
      <c r="B884" s="5" t="s">
        <v>23</v>
      </c>
      <c r="C884" s="64" t="s">
        <v>178</v>
      </c>
      <c r="D884" s="64"/>
      <c r="E884" s="64"/>
      <c r="F884" s="64"/>
      <c r="G884" s="1"/>
      <c r="H884" s="1"/>
      <c r="I884" s="1"/>
      <c r="J884" s="1"/>
      <c r="K884" s="1"/>
      <c r="L884" s="1"/>
      <c r="M884" s="1"/>
      <c r="N884" s="1"/>
      <c r="O884" s="1"/>
      <c r="P884" s="1"/>
      <c r="Q884" s="1"/>
      <c r="R884" s="1"/>
      <c r="S884" s="1"/>
      <c r="T884" s="1"/>
    </row>
    <row r="885" spans="1:20" x14ac:dyDescent="0.25">
      <c r="A885" s="1"/>
      <c r="B885" s="5" t="s">
        <v>25</v>
      </c>
      <c r="C885" s="73">
        <v>163</v>
      </c>
      <c r="D885" s="73"/>
      <c r="E885" s="73"/>
      <c r="F885" s="1"/>
      <c r="G885" s="1"/>
      <c r="H885" s="1"/>
      <c r="I885" s="1"/>
      <c r="J885" s="1"/>
      <c r="K885" s="1"/>
      <c r="L885" s="1"/>
      <c r="M885" s="1"/>
      <c r="N885" s="1"/>
      <c r="O885" s="1"/>
      <c r="P885" s="1"/>
      <c r="Q885" s="1"/>
      <c r="R885" s="1"/>
      <c r="S885" s="1"/>
      <c r="T885" s="1"/>
    </row>
    <row r="886" spans="1:20" x14ac:dyDescent="0.25">
      <c r="A886" s="1"/>
      <c r="B886" s="63" t="s">
        <v>26</v>
      </c>
      <c r="C886" s="63"/>
      <c r="D886" s="63"/>
      <c r="E886" s="63"/>
      <c r="F886" s="72">
        <v>18.604600000000001</v>
      </c>
      <c r="G886" s="72"/>
      <c r="H886" s="72"/>
      <c r="I886" s="72"/>
      <c r="J886" s="72"/>
      <c r="K886" s="1"/>
      <c r="L886" s="1"/>
      <c r="M886" s="1"/>
      <c r="N886" s="1"/>
      <c r="O886" s="1"/>
      <c r="P886" s="1"/>
      <c r="Q886" s="1"/>
      <c r="R886" s="1"/>
      <c r="S886" s="1"/>
      <c r="T886" s="1"/>
    </row>
    <row r="887" spans="1:20" x14ac:dyDescent="0.25">
      <c r="A887" s="1"/>
      <c r="B887" s="63" t="s">
        <v>27</v>
      </c>
      <c r="C887" s="63"/>
      <c r="D887" s="72">
        <v>1.3754999999999999</v>
      </c>
      <c r="E887" s="72"/>
      <c r="F887" s="72"/>
      <c r="G887" s="72"/>
      <c r="H887" s="72"/>
      <c r="I887" s="1"/>
      <c r="J887" s="1"/>
      <c r="K887" s="1"/>
      <c r="L887" s="1"/>
      <c r="M887" s="1"/>
      <c r="N887" s="1"/>
      <c r="O887" s="1"/>
      <c r="P887" s="1"/>
      <c r="Q887" s="1"/>
      <c r="R887" s="1"/>
      <c r="S887" s="1"/>
      <c r="T887" s="1"/>
    </row>
    <row r="888" spans="1:20" x14ac:dyDescent="0.25">
      <c r="A888" s="1"/>
      <c r="B888" s="63" t="s">
        <v>28</v>
      </c>
      <c r="C888" s="63"/>
      <c r="D888" s="63"/>
      <c r="E888" s="63"/>
      <c r="F888" s="72">
        <v>0.25440000000000002</v>
      </c>
      <c r="G888" s="72"/>
      <c r="H888" s="72"/>
      <c r="I888" s="72"/>
      <c r="J888" s="1"/>
      <c r="K888" s="1"/>
      <c r="L888" s="1"/>
      <c r="M888" s="1"/>
      <c r="N888" s="1"/>
      <c r="O888" s="1"/>
      <c r="P888" s="1"/>
      <c r="Q888" s="1"/>
      <c r="R888" s="1"/>
      <c r="S888" s="1"/>
      <c r="T888" s="1"/>
    </row>
    <row r="889" spans="1:20" x14ac:dyDescent="0.25">
      <c r="A889" s="1"/>
      <c r="B889" s="63" t="s">
        <v>29</v>
      </c>
      <c r="C889" s="63"/>
      <c r="D889" s="72">
        <v>1.84E-2</v>
      </c>
      <c r="E889" s="72"/>
      <c r="F889" s="72"/>
      <c r="G889" s="72"/>
      <c r="H889" s="1"/>
      <c r="I889" s="1"/>
      <c r="J889" s="1"/>
      <c r="K889" s="1"/>
      <c r="L889" s="1"/>
      <c r="M889" s="1"/>
      <c r="N889" s="1"/>
      <c r="O889" s="1"/>
      <c r="P889" s="1"/>
      <c r="Q889" s="1"/>
      <c r="R889" s="1"/>
      <c r="S889" s="1"/>
      <c r="T889" s="1"/>
    </row>
    <row r="890" spans="1:20" x14ac:dyDescent="0.25">
      <c r="A890" s="1"/>
      <c r="B890" s="63" t="s">
        <v>30</v>
      </c>
      <c r="C890" s="63"/>
      <c r="D890" s="1"/>
      <c r="E890" s="1"/>
      <c r="F890" s="1"/>
      <c r="G890" s="1">
        <v>10.4</v>
      </c>
      <c r="H890" s="1"/>
      <c r="I890" s="1"/>
      <c r="J890" s="1"/>
      <c r="K890" s="1"/>
      <c r="L890" s="1"/>
      <c r="M890" s="1"/>
      <c r="N890" s="1"/>
      <c r="O890" s="1"/>
      <c r="P890" s="1"/>
      <c r="Q890" s="1"/>
      <c r="R890" s="1"/>
      <c r="S890" s="1"/>
      <c r="T890" s="1"/>
    </row>
    <row r="891" spans="1:20" x14ac:dyDescent="0.25">
      <c r="A891" s="1"/>
      <c r="B891" s="63" t="s">
        <v>31</v>
      </c>
      <c r="C891" s="63"/>
      <c r="D891" s="63"/>
      <c r="E891" s="1"/>
      <c r="F891" s="1"/>
      <c r="G891" s="1">
        <v>2017</v>
      </c>
      <c r="H891" s="1"/>
      <c r="I891" s="1"/>
      <c r="J891" s="1"/>
      <c r="K891" s="1"/>
      <c r="L891" s="1"/>
      <c r="M891" s="1"/>
      <c r="N891" s="1"/>
      <c r="O891" s="1"/>
      <c r="P891" s="1"/>
      <c r="Q891" s="1"/>
      <c r="R891" s="1"/>
      <c r="S891" s="1"/>
      <c r="T891" s="1"/>
    </row>
    <row r="892" spans="1:20" x14ac:dyDescent="0.25">
      <c r="A892" s="1"/>
      <c r="B892" s="63" t="s">
        <v>32</v>
      </c>
      <c r="C892" s="63"/>
      <c r="D892" s="1"/>
      <c r="E892" s="1"/>
      <c r="F892" s="1"/>
      <c r="G892" s="1"/>
      <c r="H892" s="1"/>
      <c r="I892" s="1"/>
      <c r="J892" s="1"/>
      <c r="K892" s="1"/>
      <c r="L892" s="1"/>
      <c r="M892" s="1"/>
      <c r="N892" s="1"/>
      <c r="O892" s="1"/>
      <c r="P892" s="1"/>
      <c r="Q892" s="1"/>
      <c r="R892" s="1"/>
      <c r="S892" s="1"/>
      <c r="T892" s="1"/>
    </row>
    <row r="893" spans="1:20" x14ac:dyDescent="0.25">
      <c r="A893" s="1"/>
      <c r="B893" s="1"/>
      <c r="C893" s="1"/>
      <c r="D893" s="1"/>
      <c r="E893" s="1"/>
      <c r="F893" s="1"/>
      <c r="G893" s="1"/>
      <c r="H893" s="1"/>
      <c r="I893" s="1"/>
      <c r="J893" s="1"/>
      <c r="K893" s="1"/>
      <c r="L893" s="1"/>
      <c r="M893" s="1"/>
      <c r="N893" s="1"/>
      <c r="O893" s="1"/>
      <c r="P893" s="1"/>
      <c r="Q893" s="1"/>
      <c r="R893" s="1"/>
      <c r="S893" s="1"/>
      <c r="T893" s="1"/>
    </row>
    <row r="894" spans="1:20" x14ac:dyDescent="0.25">
      <c r="A894" s="1"/>
      <c r="B894" s="1"/>
      <c r="C894" s="1"/>
      <c r="D894" s="1"/>
      <c r="E894" s="1"/>
      <c r="F894" s="1"/>
      <c r="G894" s="1"/>
      <c r="H894" s="1"/>
      <c r="I894" s="1"/>
      <c r="J894" s="1"/>
      <c r="K894" s="1"/>
      <c r="L894" s="1"/>
      <c r="M894" s="1"/>
      <c r="N894" s="1"/>
      <c r="O894" s="1"/>
      <c r="P894" s="1"/>
      <c r="Q894" s="1"/>
      <c r="R894" s="1"/>
      <c r="S894" s="1"/>
      <c r="T894" s="1"/>
    </row>
    <row r="895" spans="1:20" x14ac:dyDescent="0.25">
      <c r="A895" s="1"/>
      <c r="B895" s="1"/>
      <c r="C895" s="1"/>
      <c r="D895" s="1"/>
      <c r="E895" s="1"/>
      <c r="F895" s="1"/>
      <c r="G895" s="1"/>
      <c r="H895" s="1"/>
      <c r="I895" s="1"/>
      <c r="J895" s="1"/>
      <c r="K895" s="1"/>
      <c r="L895" s="66" t="s">
        <v>5</v>
      </c>
      <c r="M895" s="66"/>
      <c r="N895" s="66"/>
      <c r="O895" s="3" t="s">
        <v>6</v>
      </c>
      <c r="P895" s="67" t="s">
        <v>7</v>
      </c>
      <c r="Q895" s="67"/>
      <c r="R895" s="3" t="s">
        <v>8</v>
      </c>
      <c r="S895" s="57" t="s">
        <v>583</v>
      </c>
      <c r="T895" s="57" t="s">
        <v>7</v>
      </c>
    </row>
    <row r="896" spans="1:20" x14ac:dyDescent="0.25">
      <c r="A896" s="1"/>
      <c r="B896" s="5" t="s">
        <v>9</v>
      </c>
      <c r="C896" s="64" t="s">
        <v>172</v>
      </c>
      <c r="D896" s="64"/>
      <c r="E896" s="64"/>
      <c r="F896" s="64"/>
      <c r="G896" s="64"/>
      <c r="H896" s="1"/>
      <c r="I896" s="1"/>
      <c r="J896" s="1"/>
      <c r="K896" s="1"/>
      <c r="L896" s="4" t="s">
        <v>11</v>
      </c>
      <c r="M896" s="64" t="s">
        <v>12</v>
      </c>
      <c r="N896" s="64"/>
      <c r="O896" s="6">
        <v>1</v>
      </c>
      <c r="P896" s="65">
        <v>14.29</v>
      </c>
      <c r="Q896" s="65"/>
      <c r="R896" s="6">
        <v>1</v>
      </c>
      <c r="S896" s="61">
        <v>47.400000000000006</v>
      </c>
      <c r="T896" s="58">
        <v>0.06</v>
      </c>
    </row>
    <row r="897" spans="1:20" x14ac:dyDescent="0.25">
      <c r="A897" s="1"/>
      <c r="B897" s="63" t="s">
        <v>13</v>
      </c>
      <c r="C897" s="64" t="s">
        <v>179</v>
      </c>
      <c r="D897" s="64"/>
      <c r="E897" s="64"/>
      <c r="F897" s="64"/>
      <c r="G897" s="1"/>
      <c r="H897" s="1"/>
      <c r="I897" s="1"/>
      <c r="J897" s="1"/>
      <c r="K897" s="1"/>
      <c r="L897" s="4" t="s">
        <v>39</v>
      </c>
      <c r="M897" s="64" t="s">
        <v>40</v>
      </c>
      <c r="N897" s="64"/>
      <c r="O897" s="6">
        <v>3</v>
      </c>
      <c r="P897" s="65">
        <v>42.86</v>
      </c>
      <c r="Q897" s="65"/>
      <c r="R897" s="6">
        <v>141</v>
      </c>
      <c r="S897" s="59">
        <v>71692.2</v>
      </c>
      <c r="T897" s="58">
        <v>83.63</v>
      </c>
    </row>
    <row r="898" spans="1:20" x14ac:dyDescent="0.25">
      <c r="A898" s="1"/>
      <c r="B898" s="63"/>
      <c r="C898" s="64"/>
      <c r="D898" s="64"/>
      <c r="E898" s="64"/>
      <c r="F898" s="64"/>
      <c r="G898" s="1"/>
      <c r="H898" s="1"/>
      <c r="I898" s="1"/>
      <c r="J898" s="1"/>
      <c r="K898" s="1"/>
      <c r="L898" s="64" t="s">
        <v>42</v>
      </c>
      <c r="M898" s="64" t="s">
        <v>43</v>
      </c>
      <c r="N898" s="64"/>
      <c r="O898" s="71">
        <v>2</v>
      </c>
      <c r="P898" s="65">
        <v>28.57</v>
      </c>
      <c r="Q898" s="65"/>
      <c r="R898" s="71">
        <v>34</v>
      </c>
      <c r="S898" s="59">
        <v>2521.2000000000003</v>
      </c>
      <c r="T898" s="58">
        <v>2.94</v>
      </c>
    </row>
    <row r="899" spans="1:20" x14ac:dyDescent="0.25">
      <c r="A899" s="1"/>
      <c r="B899" s="63" t="s">
        <v>19</v>
      </c>
      <c r="C899" s="64" t="s">
        <v>38</v>
      </c>
      <c r="D899" s="64"/>
      <c r="E899" s="64"/>
      <c r="F899" s="64"/>
      <c r="G899" s="1"/>
      <c r="H899" s="1"/>
      <c r="I899" s="1"/>
      <c r="J899" s="1"/>
      <c r="K899" s="1"/>
      <c r="L899" s="64"/>
      <c r="M899" s="64"/>
      <c r="N899" s="64"/>
      <c r="O899" s="71"/>
      <c r="P899" s="65"/>
      <c r="Q899" s="65"/>
      <c r="R899" s="71"/>
      <c r="S899" s="59"/>
      <c r="T899" s="58"/>
    </row>
    <row r="900" spans="1:20" x14ac:dyDescent="0.25">
      <c r="A900" s="1"/>
      <c r="B900" s="63"/>
      <c r="C900" s="64"/>
      <c r="D900" s="64"/>
      <c r="E900" s="64"/>
      <c r="F900" s="64"/>
      <c r="G900" s="1"/>
      <c r="H900" s="1"/>
      <c r="I900" s="1"/>
      <c r="J900" s="1"/>
      <c r="K900" s="1"/>
      <c r="L900" s="4" t="s">
        <v>21</v>
      </c>
      <c r="M900" s="64" t="s">
        <v>22</v>
      </c>
      <c r="N900" s="64"/>
      <c r="O900" s="6">
        <v>1</v>
      </c>
      <c r="P900" s="65">
        <v>14.29</v>
      </c>
      <c r="Q900" s="65"/>
      <c r="R900" s="6">
        <v>96</v>
      </c>
      <c r="S900" s="59">
        <v>11469</v>
      </c>
      <c r="T900" s="58">
        <v>13.38</v>
      </c>
    </row>
    <row r="901" spans="1:20" x14ac:dyDescent="0.25">
      <c r="A901" s="1"/>
      <c r="B901" s="5" t="s">
        <v>23</v>
      </c>
      <c r="C901" s="64" t="s">
        <v>180</v>
      </c>
      <c r="D901" s="64"/>
      <c r="E901" s="64"/>
      <c r="F901" s="64"/>
      <c r="G901" s="1"/>
      <c r="H901" s="1"/>
      <c r="I901" s="1"/>
      <c r="J901" s="1"/>
      <c r="K901" s="1"/>
      <c r="L901" s="1"/>
      <c r="M901" s="1"/>
      <c r="N901" s="1"/>
      <c r="O901" s="1"/>
      <c r="P901" s="1"/>
      <c r="Q901" s="1"/>
      <c r="R901" s="1"/>
      <c r="S901" s="1"/>
      <c r="T901" s="1"/>
    </row>
    <row r="902" spans="1:20" x14ac:dyDescent="0.25">
      <c r="A902" s="1"/>
      <c r="B902" s="5" t="s">
        <v>25</v>
      </c>
      <c r="C902" s="73">
        <v>539</v>
      </c>
      <c r="D902" s="73"/>
      <c r="E902" s="73"/>
      <c r="F902" s="1"/>
      <c r="G902" s="1"/>
      <c r="H902" s="1"/>
      <c r="I902" s="1"/>
      <c r="J902" s="1"/>
      <c r="K902" s="1"/>
      <c r="L902" s="1"/>
      <c r="M902" s="1"/>
      <c r="N902" s="1"/>
      <c r="O902" s="1"/>
      <c r="P902" s="1"/>
      <c r="Q902" s="1"/>
      <c r="R902" s="1"/>
      <c r="S902" s="1"/>
      <c r="T902" s="1"/>
    </row>
    <row r="903" spans="1:20" x14ac:dyDescent="0.25">
      <c r="A903" s="1"/>
      <c r="B903" s="63" t="s">
        <v>26</v>
      </c>
      <c r="C903" s="63"/>
      <c r="D903" s="63"/>
      <c r="E903" s="63"/>
      <c r="F903" s="72">
        <v>137.34559999999999</v>
      </c>
      <c r="G903" s="72"/>
      <c r="H903" s="72"/>
      <c r="I903" s="72"/>
      <c r="J903" s="72"/>
      <c r="K903" s="1"/>
      <c r="L903" s="1"/>
      <c r="M903" s="1"/>
      <c r="N903" s="1"/>
      <c r="O903" s="1"/>
      <c r="P903" s="1"/>
      <c r="Q903" s="1"/>
      <c r="R903" s="1"/>
      <c r="S903" s="1"/>
      <c r="T903" s="1"/>
    </row>
    <row r="904" spans="1:20" x14ac:dyDescent="0.25">
      <c r="A904" s="1"/>
      <c r="B904" s="63" t="s">
        <v>27</v>
      </c>
      <c r="C904" s="63"/>
      <c r="D904" s="72">
        <v>133.06379999999999</v>
      </c>
      <c r="E904" s="72"/>
      <c r="F904" s="72"/>
      <c r="G904" s="72"/>
      <c r="H904" s="72"/>
      <c r="I904" s="1"/>
      <c r="J904" s="1"/>
      <c r="K904" s="1"/>
      <c r="L904" s="1"/>
      <c r="M904" s="1"/>
      <c r="N904" s="1"/>
      <c r="O904" s="1"/>
      <c r="P904" s="1"/>
      <c r="Q904" s="1"/>
      <c r="R904" s="1"/>
      <c r="S904" s="1"/>
      <c r="T904" s="1"/>
    </row>
    <row r="905" spans="1:20" x14ac:dyDescent="0.25">
      <c r="A905" s="1"/>
      <c r="B905" s="63" t="s">
        <v>28</v>
      </c>
      <c r="C905" s="63"/>
      <c r="D905" s="63"/>
      <c r="E905" s="63"/>
      <c r="F905" s="72">
        <v>1.6518999999999999</v>
      </c>
      <c r="G905" s="72"/>
      <c r="H905" s="72"/>
      <c r="I905" s="72"/>
      <c r="J905" s="1"/>
      <c r="K905" s="1"/>
      <c r="L905" s="1"/>
      <c r="M905" s="1"/>
      <c r="N905" s="1"/>
      <c r="O905" s="1"/>
      <c r="P905" s="1"/>
      <c r="Q905" s="1"/>
      <c r="R905" s="1"/>
      <c r="S905" s="1"/>
      <c r="T905" s="1"/>
    </row>
    <row r="906" spans="1:20" x14ac:dyDescent="0.25">
      <c r="A906" s="1"/>
      <c r="B906" s="63" t="s">
        <v>29</v>
      </c>
      <c r="C906" s="63"/>
      <c r="D906" s="72">
        <v>0.26169999999999999</v>
      </c>
      <c r="E906" s="72"/>
      <c r="F906" s="72"/>
      <c r="G906" s="72"/>
      <c r="H906" s="1"/>
      <c r="I906" s="1"/>
      <c r="J906" s="1"/>
      <c r="K906" s="1"/>
      <c r="L906" s="1"/>
      <c r="M906" s="1"/>
      <c r="N906" s="1"/>
      <c r="O906" s="1"/>
      <c r="P906" s="1"/>
      <c r="Q906" s="1"/>
      <c r="R906" s="1"/>
      <c r="S906" s="1"/>
      <c r="T906" s="1"/>
    </row>
    <row r="907" spans="1:20" x14ac:dyDescent="0.25">
      <c r="A907" s="1"/>
      <c r="B907" s="63" t="s">
        <v>30</v>
      </c>
      <c r="C907" s="63"/>
      <c r="D907" s="1"/>
      <c r="E907" s="1"/>
      <c r="F907" s="1"/>
      <c r="G907" s="1">
        <v>56.6</v>
      </c>
      <c r="H907" s="1"/>
      <c r="I907" s="1"/>
      <c r="J907" s="1"/>
      <c r="K907" s="1"/>
      <c r="L907" s="1"/>
      <c r="M907" s="1"/>
      <c r="N907" s="1"/>
      <c r="O907" s="1"/>
      <c r="P907" s="1"/>
      <c r="Q907" s="1"/>
      <c r="R907" s="1"/>
      <c r="S907" s="1"/>
      <c r="T907" s="1"/>
    </row>
    <row r="908" spans="1:20" x14ac:dyDescent="0.25">
      <c r="A908" s="1"/>
      <c r="B908" s="63" t="s">
        <v>31</v>
      </c>
      <c r="C908" s="63"/>
      <c r="D908" s="63"/>
      <c r="E908" s="1"/>
      <c r="F908" s="1"/>
      <c r="G908" s="1">
        <v>2022</v>
      </c>
      <c r="H908" s="1"/>
      <c r="I908" s="1"/>
      <c r="J908" s="1"/>
      <c r="K908" s="1"/>
      <c r="L908" s="1"/>
      <c r="M908" s="1"/>
      <c r="N908" s="1"/>
      <c r="O908" s="1"/>
      <c r="P908" s="1"/>
      <c r="Q908" s="1"/>
      <c r="R908" s="1"/>
      <c r="S908" s="1"/>
      <c r="T908" s="1"/>
    </row>
    <row r="909" spans="1:20" x14ac:dyDescent="0.25">
      <c r="A909" s="1"/>
      <c r="B909" s="63" t="s">
        <v>32</v>
      </c>
      <c r="C909" s="63"/>
      <c r="D909" s="1"/>
      <c r="E909" s="1"/>
      <c r="F909" s="1"/>
      <c r="G909" s="1"/>
      <c r="H909" s="1"/>
      <c r="I909" s="1"/>
      <c r="J909" s="1"/>
      <c r="K909" s="1"/>
      <c r="L909" s="1"/>
      <c r="M909" s="1"/>
      <c r="N909" s="1"/>
      <c r="O909" s="1"/>
      <c r="P909" s="1"/>
      <c r="Q909" s="1"/>
      <c r="R909" s="1"/>
      <c r="S909" s="1"/>
      <c r="T909" s="1"/>
    </row>
    <row r="910" spans="1:20" x14ac:dyDescent="0.25">
      <c r="A910" s="1"/>
      <c r="B910" s="1"/>
      <c r="C910" s="1"/>
      <c r="D910" s="1"/>
      <c r="E910" s="1"/>
      <c r="F910" s="1"/>
      <c r="G910" s="1"/>
      <c r="H910" s="1"/>
      <c r="I910" s="1"/>
      <c r="J910" s="1"/>
      <c r="K910" s="1"/>
      <c r="L910" s="1"/>
      <c r="M910" s="1"/>
      <c r="N910" s="1"/>
      <c r="O910" s="1"/>
      <c r="P910" s="1"/>
      <c r="Q910" s="1"/>
      <c r="R910" s="1"/>
      <c r="S910" s="1"/>
      <c r="T910" s="1"/>
    </row>
    <row r="911" spans="1:20" x14ac:dyDescent="0.25">
      <c r="A911" s="1"/>
      <c r="B911" s="1"/>
      <c r="C911" s="1"/>
      <c r="D911" s="1"/>
      <c r="E911" s="1"/>
      <c r="F911" s="1"/>
      <c r="G911" s="1"/>
      <c r="H911" s="1"/>
      <c r="I911" s="1"/>
      <c r="J911" s="1"/>
      <c r="K911" s="1"/>
      <c r="L911" s="1"/>
      <c r="M911" s="1"/>
      <c r="N911" s="1"/>
      <c r="O911" s="1"/>
      <c r="P911" s="1"/>
      <c r="Q911" s="1"/>
      <c r="R911" s="1"/>
      <c r="S911" s="1"/>
      <c r="T911" s="1"/>
    </row>
    <row r="912" spans="1:20" x14ac:dyDescent="0.25">
      <c r="A912" s="1"/>
      <c r="B912" s="1"/>
      <c r="C912" s="1"/>
      <c r="D912" s="1"/>
      <c r="E912" s="1"/>
      <c r="F912" s="1"/>
      <c r="G912" s="1"/>
      <c r="H912" s="1"/>
      <c r="I912" s="1"/>
      <c r="J912" s="1"/>
      <c r="K912" s="1"/>
      <c r="L912" s="1"/>
      <c r="M912" s="1"/>
      <c r="N912" s="1"/>
      <c r="O912" s="1"/>
      <c r="P912" s="1"/>
      <c r="Q912" s="1"/>
      <c r="R912" s="1"/>
      <c r="S912" s="1"/>
      <c r="T912" s="1"/>
    </row>
    <row r="913" spans="1:20" x14ac:dyDescent="0.25">
      <c r="A913" s="1"/>
      <c r="B913" s="1"/>
      <c r="C913" s="1"/>
      <c r="D913" s="1"/>
      <c r="E913" s="1"/>
      <c r="F913" s="1"/>
      <c r="G913" s="1"/>
      <c r="H913" s="1"/>
      <c r="I913" s="1"/>
      <c r="J913" s="1"/>
      <c r="K913" s="1"/>
      <c r="L913" s="66" t="s">
        <v>5</v>
      </c>
      <c r="M913" s="66"/>
      <c r="N913" s="66"/>
      <c r="O913" s="3" t="s">
        <v>6</v>
      </c>
      <c r="P913" s="67" t="s">
        <v>7</v>
      </c>
      <c r="Q913" s="67"/>
      <c r="R913" s="3" t="s">
        <v>8</v>
      </c>
      <c r="S913" s="57" t="s">
        <v>583</v>
      </c>
      <c r="T913" s="57" t="s">
        <v>7</v>
      </c>
    </row>
    <row r="914" spans="1:20" x14ac:dyDescent="0.25">
      <c r="A914" s="1"/>
      <c r="B914" s="5" t="s">
        <v>9</v>
      </c>
      <c r="C914" s="64" t="s">
        <v>181</v>
      </c>
      <c r="D914" s="64"/>
      <c r="E914" s="64"/>
      <c r="F914" s="64"/>
      <c r="G914" s="64"/>
      <c r="H914" s="1"/>
      <c r="I914" s="1"/>
      <c r="J914" s="1"/>
      <c r="K914" s="1"/>
      <c r="L914" s="4" t="s">
        <v>39</v>
      </c>
      <c r="M914" s="64" t="s">
        <v>40</v>
      </c>
      <c r="N914" s="64"/>
      <c r="O914" s="6">
        <v>1</v>
      </c>
      <c r="P914" s="65">
        <v>33.33</v>
      </c>
      <c r="Q914" s="65"/>
      <c r="R914" s="6">
        <v>7</v>
      </c>
      <c r="S914" s="61">
        <v>1222.2</v>
      </c>
      <c r="T914" s="58">
        <v>35.57</v>
      </c>
    </row>
    <row r="915" spans="1:20" x14ac:dyDescent="0.25">
      <c r="A915" s="1"/>
      <c r="B915" s="63" t="s">
        <v>13</v>
      </c>
      <c r="C915" s="64" t="s">
        <v>182</v>
      </c>
      <c r="D915" s="64"/>
      <c r="E915" s="64"/>
      <c r="F915" s="64"/>
      <c r="G915" s="1"/>
      <c r="H915" s="1"/>
      <c r="I915" s="1"/>
      <c r="J915" s="1"/>
      <c r="K915" s="1"/>
      <c r="L915" s="4" t="s">
        <v>15</v>
      </c>
      <c r="M915" s="64" t="s">
        <v>16</v>
      </c>
      <c r="N915" s="64"/>
      <c r="O915" s="6">
        <v>2</v>
      </c>
      <c r="P915" s="65">
        <v>66.67</v>
      </c>
      <c r="Q915" s="65"/>
      <c r="R915" s="6">
        <v>8</v>
      </c>
      <c r="S915" s="59">
        <v>2214</v>
      </c>
      <c r="T915" s="58">
        <v>64.430000000000007</v>
      </c>
    </row>
    <row r="916" spans="1:20" x14ac:dyDescent="0.25">
      <c r="A916" s="1"/>
      <c r="B916" s="63"/>
      <c r="C916" s="64"/>
      <c r="D916" s="64"/>
      <c r="E916" s="64"/>
      <c r="F916" s="64"/>
      <c r="G916" s="1"/>
      <c r="H916" s="1"/>
      <c r="I916" s="1"/>
      <c r="J916" s="1"/>
      <c r="K916" s="1"/>
      <c r="L916" s="1"/>
      <c r="M916" s="1"/>
      <c r="N916" s="1"/>
      <c r="O916" s="1"/>
      <c r="P916" s="1"/>
      <c r="Q916" s="1"/>
      <c r="R916" s="1"/>
      <c r="S916" s="1"/>
      <c r="T916" s="1"/>
    </row>
    <row r="917" spans="1:20" x14ac:dyDescent="0.25">
      <c r="A917" s="1"/>
      <c r="B917" s="5" t="s">
        <v>19</v>
      </c>
      <c r="C917" s="64" t="s">
        <v>20</v>
      </c>
      <c r="D917" s="64"/>
      <c r="E917" s="64"/>
      <c r="F917" s="64"/>
      <c r="G917" s="1"/>
      <c r="H917" s="1"/>
      <c r="I917" s="1"/>
      <c r="J917" s="1"/>
      <c r="K917" s="1"/>
      <c r="L917" s="1"/>
      <c r="M917" s="1"/>
      <c r="N917" s="1"/>
      <c r="O917" s="1"/>
      <c r="P917" s="1"/>
      <c r="Q917" s="1"/>
      <c r="R917" s="1"/>
      <c r="S917" s="1"/>
      <c r="T917" s="1"/>
    </row>
    <row r="918" spans="1:20" x14ac:dyDescent="0.25">
      <c r="A918" s="1"/>
      <c r="B918" s="5" t="s">
        <v>23</v>
      </c>
      <c r="C918" s="64" t="s">
        <v>183</v>
      </c>
      <c r="D918" s="64"/>
      <c r="E918" s="64"/>
      <c r="F918" s="64"/>
      <c r="G918" s="1"/>
      <c r="H918" s="1"/>
      <c r="I918" s="1"/>
      <c r="J918" s="1"/>
      <c r="K918" s="1"/>
      <c r="L918" s="1"/>
      <c r="M918" s="1"/>
      <c r="N918" s="1"/>
      <c r="O918" s="1"/>
      <c r="P918" s="1"/>
      <c r="Q918" s="1"/>
      <c r="R918" s="1"/>
      <c r="S918" s="1"/>
      <c r="T918" s="1"/>
    </row>
    <row r="919" spans="1:20" x14ac:dyDescent="0.25">
      <c r="A919" s="1"/>
      <c r="B919" s="5" t="s">
        <v>25</v>
      </c>
      <c r="C919" s="73">
        <v>132</v>
      </c>
      <c r="D919" s="73"/>
      <c r="E919" s="73"/>
      <c r="F919" s="1"/>
      <c r="G919" s="1"/>
      <c r="H919" s="1"/>
      <c r="I919" s="1"/>
      <c r="J919" s="1"/>
      <c r="K919" s="1"/>
      <c r="L919" s="1"/>
      <c r="M919" s="1"/>
      <c r="N919" s="1"/>
      <c r="O919" s="1"/>
      <c r="P919" s="1"/>
      <c r="Q919" s="1"/>
      <c r="R919" s="1"/>
      <c r="S919" s="1"/>
      <c r="T919" s="1"/>
    </row>
    <row r="920" spans="1:20" x14ac:dyDescent="0.25">
      <c r="A920" s="1"/>
      <c r="B920" s="63" t="s">
        <v>26</v>
      </c>
      <c r="C920" s="63"/>
      <c r="D920" s="63"/>
      <c r="E920" s="63"/>
      <c r="F920" s="72">
        <v>155.5335</v>
      </c>
      <c r="G920" s="72"/>
      <c r="H920" s="72"/>
      <c r="I920" s="72"/>
      <c r="J920" s="72"/>
      <c r="K920" s="1"/>
      <c r="L920" s="1"/>
      <c r="M920" s="1"/>
      <c r="N920" s="1"/>
      <c r="O920" s="1"/>
      <c r="P920" s="1"/>
      <c r="Q920" s="1"/>
      <c r="R920" s="1"/>
      <c r="S920" s="1"/>
      <c r="T920" s="1"/>
    </row>
    <row r="921" spans="1:20" x14ac:dyDescent="0.25">
      <c r="A921" s="1"/>
      <c r="B921" s="63" t="s">
        <v>27</v>
      </c>
      <c r="C921" s="63"/>
      <c r="D921" s="72">
        <v>16.7471</v>
      </c>
      <c r="E921" s="72"/>
      <c r="F921" s="72"/>
      <c r="G921" s="72"/>
      <c r="H921" s="72"/>
      <c r="I921" s="1"/>
      <c r="J921" s="1"/>
      <c r="K921" s="1"/>
      <c r="L921" s="1"/>
      <c r="M921" s="1"/>
      <c r="N921" s="1"/>
      <c r="O921" s="1"/>
      <c r="P921" s="1"/>
      <c r="Q921" s="1"/>
      <c r="R921" s="1"/>
      <c r="S921" s="1"/>
      <c r="T921" s="1"/>
    </row>
    <row r="922" spans="1:20" x14ac:dyDescent="0.25">
      <c r="A922" s="1"/>
      <c r="B922" s="63" t="s">
        <v>28</v>
      </c>
      <c r="C922" s="63"/>
      <c r="D922" s="63"/>
      <c r="E922" s="63"/>
      <c r="F922" s="72">
        <v>0.98960000000000004</v>
      </c>
      <c r="G922" s="72"/>
      <c r="H922" s="72"/>
      <c r="I922" s="72"/>
      <c r="J922" s="1"/>
      <c r="K922" s="1"/>
      <c r="L922" s="1"/>
      <c r="M922" s="1"/>
      <c r="N922" s="1"/>
      <c r="O922" s="1"/>
      <c r="P922" s="1"/>
      <c r="Q922" s="1"/>
      <c r="R922" s="1"/>
      <c r="S922" s="1"/>
      <c r="T922" s="1"/>
    </row>
    <row r="923" spans="1:20" x14ac:dyDescent="0.25">
      <c r="A923" s="1"/>
      <c r="B923" s="63" t="s">
        <v>29</v>
      </c>
      <c r="C923" s="63"/>
      <c r="D923" s="72">
        <v>6.0499999999999998E-2</v>
      </c>
      <c r="E923" s="72"/>
      <c r="F923" s="72"/>
      <c r="G923" s="72"/>
      <c r="H923" s="1"/>
      <c r="I923" s="1"/>
      <c r="J923" s="1"/>
      <c r="K923" s="1"/>
      <c r="L923" s="1"/>
      <c r="M923" s="1"/>
      <c r="N923" s="1"/>
      <c r="O923" s="1"/>
      <c r="P923" s="1"/>
      <c r="Q923" s="1"/>
      <c r="R923" s="1"/>
      <c r="S923" s="1"/>
      <c r="T923" s="1"/>
    </row>
    <row r="924" spans="1:20" x14ac:dyDescent="0.25">
      <c r="A924" s="1"/>
      <c r="B924" s="63" t="s">
        <v>30</v>
      </c>
      <c r="C924" s="63"/>
      <c r="D924" s="1"/>
      <c r="E924" s="1"/>
      <c r="F924" s="1"/>
      <c r="G924" s="1">
        <v>20.5</v>
      </c>
      <c r="H924" s="1"/>
      <c r="I924" s="1"/>
      <c r="J924" s="1"/>
      <c r="K924" s="1"/>
      <c r="L924" s="1"/>
      <c r="M924" s="1"/>
      <c r="N924" s="1"/>
      <c r="O924" s="1"/>
      <c r="P924" s="1"/>
      <c r="Q924" s="1"/>
      <c r="R924" s="1"/>
      <c r="S924" s="1"/>
      <c r="T924" s="1"/>
    </row>
    <row r="925" spans="1:20" x14ac:dyDescent="0.25">
      <c r="A925" s="1"/>
      <c r="B925" s="63" t="s">
        <v>31</v>
      </c>
      <c r="C925" s="63"/>
      <c r="D925" s="63"/>
      <c r="E925" s="1"/>
      <c r="F925" s="1"/>
      <c r="G925" s="1">
        <v>2015</v>
      </c>
      <c r="H925" s="1"/>
      <c r="I925" s="1"/>
      <c r="J925" s="1"/>
      <c r="K925" s="1"/>
      <c r="L925" s="1"/>
      <c r="M925" s="1"/>
      <c r="N925" s="1"/>
      <c r="O925" s="1"/>
      <c r="P925" s="1"/>
      <c r="Q925" s="1"/>
      <c r="R925" s="1"/>
      <c r="S925" s="1"/>
      <c r="T925" s="1"/>
    </row>
    <row r="926" spans="1:20" x14ac:dyDescent="0.25">
      <c r="A926" s="1"/>
      <c r="B926" s="63" t="s">
        <v>32</v>
      </c>
      <c r="C926" s="63"/>
      <c r="D926" s="1"/>
      <c r="E926" s="1"/>
      <c r="F926" s="1"/>
      <c r="G926" s="1"/>
      <c r="H926" s="1"/>
      <c r="I926" s="1"/>
      <c r="J926" s="1"/>
      <c r="K926" s="1"/>
      <c r="L926" s="1"/>
      <c r="M926" s="1"/>
      <c r="N926" s="1"/>
      <c r="O926" s="1"/>
      <c r="P926" s="1"/>
      <c r="Q926" s="1"/>
      <c r="R926" s="1"/>
      <c r="S926" s="1"/>
      <c r="T926" s="1"/>
    </row>
    <row r="927" spans="1:20" x14ac:dyDescent="0.25">
      <c r="A927" s="1"/>
      <c r="B927" s="1"/>
      <c r="C927" s="1"/>
      <c r="D927" s="1"/>
      <c r="E927" s="1"/>
      <c r="F927" s="1"/>
      <c r="G927" s="1"/>
      <c r="H927" s="1"/>
      <c r="I927" s="1"/>
      <c r="J927" s="1"/>
      <c r="K927" s="1"/>
      <c r="L927" s="1"/>
      <c r="M927" s="1"/>
      <c r="N927" s="1"/>
      <c r="O927" s="1"/>
      <c r="P927" s="1"/>
      <c r="Q927" s="1"/>
      <c r="R927" s="1"/>
      <c r="S927" s="1"/>
      <c r="T927" s="1"/>
    </row>
    <row r="928" spans="1:20" x14ac:dyDescent="0.25">
      <c r="A928" s="1"/>
      <c r="B928" s="1"/>
      <c r="C928" s="1"/>
      <c r="D928" s="1"/>
      <c r="E928" s="1"/>
      <c r="F928" s="1"/>
      <c r="G928" s="1"/>
      <c r="H928" s="1"/>
      <c r="I928" s="1"/>
      <c r="J928" s="1"/>
      <c r="K928" s="1"/>
      <c r="L928" s="1"/>
      <c r="M928" s="1"/>
      <c r="N928" s="1"/>
      <c r="O928" s="1"/>
      <c r="P928" s="1"/>
      <c r="Q928" s="1"/>
      <c r="R928" s="1"/>
      <c r="S928" s="1"/>
      <c r="T928" s="1"/>
    </row>
    <row r="929" spans="1:20" x14ac:dyDescent="0.25">
      <c r="A929" s="1"/>
      <c r="B929" s="1"/>
      <c r="C929" s="1"/>
      <c r="D929" s="1"/>
      <c r="E929" s="1"/>
      <c r="F929" s="1"/>
      <c r="G929" s="1"/>
      <c r="H929" s="1"/>
      <c r="I929" s="1"/>
      <c r="J929" s="1"/>
      <c r="K929" s="1"/>
      <c r="L929" s="66" t="s">
        <v>5</v>
      </c>
      <c r="M929" s="66"/>
      <c r="N929" s="66"/>
      <c r="O929" s="3" t="s">
        <v>6</v>
      </c>
      <c r="P929" s="67" t="s">
        <v>7</v>
      </c>
      <c r="Q929" s="67"/>
      <c r="R929" s="3" t="s">
        <v>8</v>
      </c>
      <c r="S929" s="57" t="s">
        <v>583</v>
      </c>
      <c r="T929" s="57" t="s">
        <v>7</v>
      </c>
    </row>
    <row r="930" spans="1:20" x14ac:dyDescent="0.25">
      <c r="A930" s="1"/>
      <c r="B930" s="5" t="s">
        <v>9</v>
      </c>
      <c r="C930" s="64" t="s">
        <v>181</v>
      </c>
      <c r="D930" s="64"/>
      <c r="E930" s="64"/>
      <c r="F930" s="64"/>
      <c r="G930" s="64"/>
      <c r="H930" s="1"/>
      <c r="I930" s="1"/>
      <c r="J930" s="1"/>
      <c r="K930" s="1"/>
      <c r="L930" s="4" t="s">
        <v>11</v>
      </c>
      <c r="M930" s="64" t="s">
        <v>12</v>
      </c>
      <c r="N930" s="64"/>
      <c r="O930" s="6">
        <v>2</v>
      </c>
      <c r="P930" s="65">
        <v>20</v>
      </c>
      <c r="Q930" s="65"/>
      <c r="R930" s="6">
        <v>8</v>
      </c>
      <c r="S930" s="61">
        <v>2845.2000000000003</v>
      </c>
      <c r="T930" s="58">
        <v>4.1399999999999997</v>
      </c>
    </row>
    <row r="931" spans="1:20" x14ac:dyDescent="0.25">
      <c r="A931" s="1"/>
      <c r="B931" s="63" t="s">
        <v>13</v>
      </c>
      <c r="C931" s="64" t="s">
        <v>184</v>
      </c>
      <c r="D931" s="64"/>
      <c r="E931" s="64"/>
      <c r="F931" s="64"/>
      <c r="G931" s="1"/>
      <c r="H931" s="1"/>
      <c r="I931" s="1"/>
      <c r="J931" s="1"/>
      <c r="K931" s="1"/>
      <c r="L931" s="4" t="s">
        <v>39</v>
      </c>
      <c r="M931" s="64" t="s">
        <v>40</v>
      </c>
      <c r="N931" s="64"/>
      <c r="O931" s="6">
        <v>7</v>
      </c>
      <c r="P931" s="65">
        <v>70</v>
      </c>
      <c r="Q931" s="65"/>
      <c r="R931" s="6">
        <v>159</v>
      </c>
      <c r="S931" s="59">
        <v>65024.4</v>
      </c>
      <c r="T931" s="58">
        <v>94.6</v>
      </c>
    </row>
    <row r="932" spans="1:20" x14ac:dyDescent="0.25">
      <c r="A932" s="1"/>
      <c r="B932" s="63"/>
      <c r="C932" s="64"/>
      <c r="D932" s="64"/>
      <c r="E932" s="64"/>
      <c r="F932" s="64"/>
      <c r="G932" s="1"/>
      <c r="H932" s="1"/>
      <c r="I932" s="1"/>
      <c r="J932" s="1"/>
      <c r="K932" s="1"/>
      <c r="L932" s="64" t="s">
        <v>54</v>
      </c>
      <c r="M932" s="64" t="s">
        <v>55</v>
      </c>
      <c r="N932" s="64"/>
      <c r="O932" s="71">
        <v>1</v>
      </c>
      <c r="P932" s="65">
        <v>10</v>
      </c>
      <c r="Q932" s="65"/>
      <c r="R932" s="71">
        <v>9</v>
      </c>
      <c r="S932" s="59">
        <v>869.4</v>
      </c>
      <c r="T932" s="58">
        <v>1.26</v>
      </c>
    </row>
    <row r="933" spans="1:20" x14ac:dyDescent="0.25">
      <c r="A933" s="1"/>
      <c r="B933" s="63" t="s">
        <v>19</v>
      </c>
      <c r="C933" s="64" t="s">
        <v>57</v>
      </c>
      <c r="D933" s="64"/>
      <c r="E933" s="64"/>
      <c r="F933" s="64"/>
      <c r="G933" s="1"/>
      <c r="H933" s="1"/>
      <c r="I933" s="1"/>
      <c r="J933" s="1"/>
      <c r="K933" s="1"/>
      <c r="L933" s="64"/>
      <c r="M933" s="64"/>
      <c r="N933" s="64"/>
      <c r="O933" s="71"/>
      <c r="P933" s="65"/>
      <c r="Q933" s="65"/>
      <c r="R933" s="71"/>
      <c r="S933" s="59"/>
      <c r="T933" s="58"/>
    </row>
    <row r="934" spans="1:20" x14ac:dyDescent="0.25">
      <c r="A934" s="1"/>
      <c r="B934" s="63"/>
      <c r="C934" s="64"/>
      <c r="D934" s="64"/>
      <c r="E934" s="64"/>
      <c r="F934" s="64"/>
      <c r="G934" s="1"/>
      <c r="H934" s="1"/>
      <c r="I934" s="1"/>
      <c r="J934" s="1"/>
      <c r="K934" s="1"/>
      <c r="L934" s="1"/>
      <c r="M934" s="1"/>
      <c r="N934" s="1"/>
      <c r="O934" s="1"/>
      <c r="P934" s="1"/>
      <c r="Q934" s="1"/>
      <c r="R934" s="1"/>
      <c r="S934" s="1"/>
      <c r="T934" s="1"/>
    </row>
    <row r="935" spans="1:20" x14ac:dyDescent="0.25">
      <c r="A935" s="1"/>
      <c r="B935" s="5" t="s">
        <v>23</v>
      </c>
      <c r="C935" s="64" t="s">
        <v>185</v>
      </c>
      <c r="D935" s="64"/>
      <c r="E935" s="64"/>
      <c r="F935" s="64"/>
      <c r="G935" s="1"/>
      <c r="H935" s="1"/>
      <c r="I935" s="1"/>
      <c r="J935" s="1"/>
      <c r="K935" s="1"/>
      <c r="L935" s="1"/>
      <c r="M935" s="1"/>
      <c r="N935" s="1"/>
      <c r="O935" s="1"/>
      <c r="P935" s="1"/>
      <c r="Q935" s="1"/>
      <c r="R935" s="1"/>
      <c r="S935" s="1"/>
      <c r="T935" s="1"/>
    </row>
    <row r="936" spans="1:20" x14ac:dyDescent="0.25">
      <c r="A936" s="1"/>
      <c r="B936" s="5" t="s">
        <v>25</v>
      </c>
      <c r="C936" s="73">
        <v>527</v>
      </c>
      <c r="D936" s="73"/>
      <c r="E936" s="73"/>
      <c r="F936" s="1"/>
      <c r="G936" s="1"/>
      <c r="H936" s="1"/>
      <c r="I936" s="1"/>
      <c r="J936" s="1"/>
      <c r="K936" s="1"/>
      <c r="L936" s="1"/>
      <c r="M936" s="1"/>
      <c r="N936" s="1"/>
      <c r="O936" s="1"/>
      <c r="P936" s="1"/>
      <c r="Q936" s="1"/>
      <c r="R936" s="1"/>
      <c r="S936" s="1"/>
      <c r="T936" s="1"/>
    </row>
    <row r="937" spans="1:20" x14ac:dyDescent="0.25">
      <c r="A937" s="1"/>
      <c r="B937" s="63" t="s">
        <v>26</v>
      </c>
      <c r="C937" s="63"/>
      <c r="D937" s="63"/>
      <c r="E937" s="63"/>
      <c r="F937" s="72">
        <v>78.879900000000006</v>
      </c>
      <c r="G937" s="72"/>
      <c r="H937" s="72"/>
      <c r="I937" s="72"/>
      <c r="J937" s="72"/>
      <c r="K937" s="1"/>
      <c r="L937" s="1"/>
      <c r="M937" s="1"/>
      <c r="N937" s="1"/>
      <c r="O937" s="1"/>
      <c r="P937" s="1"/>
      <c r="Q937" s="1"/>
      <c r="R937" s="1"/>
      <c r="S937" s="1"/>
      <c r="T937" s="1"/>
    </row>
    <row r="938" spans="1:20" x14ac:dyDescent="0.25">
      <c r="A938" s="1"/>
      <c r="B938" s="63" t="s">
        <v>27</v>
      </c>
      <c r="C938" s="63"/>
      <c r="D938" s="72">
        <v>123.322</v>
      </c>
      <c r="E938" s="72"/>
      <c r="F938" s="72"/>
      <c r="G938" s="72"/>
      <c r="H938" s="72"/>
      <c r="I938" s="1"/>
      <c r="J938" s="1"/>
      <c r="K938" s="1"/>
      <c r="L938" s="1"/>
      <c r="M938" s="1"/>
      <c r="N938" s="1"/>
      <c r="O938" s="1"/>
      <c r="P938" s="1"/>
      <c r="Q938" s="1"/>
      <c r="R938" s="1"/>
      <c r="S938" s="1"/>
      <c r="T938" s="1"/>
    </row>
    <row r="939" spans="1:20" x14ac:dyDescent="0.25">
      <c r="A939" s="1"/>
      <c r="B939" s="63" t="s">
        <v>28</v>
      </c>
      <c r="C939" s="63"/>
      <c r="D939" s="63"/>
      <c r="E939" s="63"/>
      <c r="F939" s="72">
        <v>0.87619999999999998</v>
      </c>
      <c r="G939" s="72"/>
      <c r="H939" s="72"/>
      <c r="I939" s="72"/>
      <c r="J939" s="1"/>
      <c r="K939" s="1"/>
      <c r="L939" s="1"/>
      <c r="M939" s="1"/>
      <c r="N939" s="1"/>
      <c r="O939" s="1"/>
      <c r="P939" s="1"/>
      <c r="Q939" s="1"/>
      <c r="R939" s="1"/>
      <c r="S939" s="1"/>
      <c r="T939" s="1"/>
    </row>
    <row r="940" spans="1:20" x14ac:dyDescent="0.25">
      <c r="A940" s="1"/>
      <c r="B940" s="63" t="s">
        <v>29</v>
      </c>
      <c r="C940" s="63"/>
      <c r="D940" s="72">
        <v>0.30159999999999998</v>
      </c>
      <c r="E940" s="72"/>
      <c r="F940" s="72"/>
      <c r="G940" s="72"/>
      <c r="H940" s="1"/>
      <c r="I940" s="1"/>
      <c r="J940" s="1"/>
      <c r="K940" s="1"/>
      <c r="L940" s="1"/>
      <c r="M940" s="1"/>
      <c r="N940" s="1"/>
      <c r="O940" s="1"/>
      <c r="P940" s="1"/>
      <c r="Q940" s="1"/>
      <c r="R940" s="1"/>
      <c r="S940" s="1"/>
      <c r="T940" s="1"/>
    </row>
    <row r="941" spans="1:20" x14ac:dyDescent="0.25">
      <c r="A941" s="1"/>
      <c r="B941" s="63" t="s">
        <v>30</v>
      </c>
      <c r="C941" s="63"/>
      <c r="D941" s="1"/>
      <c r="E941" s="1"/>
      <c r="F941" s="1"/>
      <c r="G941" s="1">
        <v>58.5</v>
      </c>
      <c r="H941" s="1"/>
      <c r="I941" s="1"/>
      <c r="J941" s="1"/>
      <c r="K941" s="1"/>
      <c r="L941" s="1"/>
      <c r="M941" s="1"/>
      <c r="N941" s="1"/>
      <c r="O941" s="1"/>
      <c r="P941" s="1"/>
      <c r="Q941" s="1"/>
      <c r="R941" s="1"/>
      <c r="S941" s="1"/>
      <c r="T941" s="1"/>
    </row>
    <row r="942" spans="1:20" x14ac:dyDescent="0.25">
      <c r="A942" s="1"/>
      <c r="B942" s="63" t="s">
        <v>31</v>
      </c>
      <c r="C942" s="63"/>
      <c r="D942" s="63"/>
      <c r="E942" s="1"/>
      <c r="F942" s="1"/>
      <c r="G942" s="1">
        <v>2015</v>
      </c>
      <c r="H942" s="1"/>
      <c r="I942" s="1"/>
      <c r="J942" s="1"/>
      <c r="K942" s="1"/>
      <c r="L942" s="1"/>
      <c r="M942" s="1"/>
      <c r="N942" s="1"/>
      <c r="O942" s="1"/>
      <c r="P942" s="1"/>
      <c r="Q942" s="1"/>
      <c r="R942" s="1"/>
      <c r="S942" s="1"/>
      <c r="T942" s="1"/>
    </row>
    <row r="943" spans="1:20" x14ac:dyDescent="0.25">
      <c r="A943" s="1"/>
      <c r="B943" s="63" t="s">
        <v>32</v>
      </c>
      <c r="C943" s="63"/>
      <c r="D943" s="1"/>
      <c r="E943" s="1"/>
      <c r="F943" s="1"/>
      <c r="G943" s="1"/>
      <c r="H943" s="1"/>
      <c r="I943" s="1"/>
      <c r="J943" s="1"/>
      <c r="K943" s="1"/>
      <c r="L943" s="1"/>
      <c r="M943" s="1"/>
      <c r="N943" s="1"/>
      <c r="O943" s="1"/>
      <c r="P943" s="1"/>
      <c r="Q943" s="1"/>
      <c r="R943" s="1"/>
      <c r="S943" s="1"/>
      <c r="T943" s="1"/>
    </row>
    <row r="944" spans="1:20" x14ac:dyDescent="0.25">
      <c r="A944" s="1"/>
      <c r="B944" s="1"/>
      <c r="C944" s="1"/>
      <c r="D944" s="1"/>
      <c r="E944" s="1"/>
      <c r="F944" s="1"/>
      <c r="G944" s="1"/>
      <c r="H944" s="1"/>
      <c r="I944" s="1"/>
      <c r="J944" s="1"/>
      <c r="K944" s="1"/>
      <c r="L944" s="1"/>
      <c r="M944" s="1"/>
      <c r="N944" s="1"/>
      <c r="O944" s="1"/>
      <c r="P944" s="1"/>
      <c r="Q944" s="1"/>
      <c r="R944" s="1"/>
      <c r="S944" s="1"/>
      <c r="T944" s="1"/>
    </row>
    <row r="945" spans="1:20" x14ac:dyDescent="0.25">
      <c r="A945" s="1"/>
      <c r="B945" s="1"/>
      <c r="C945" s="1"/>
      <c r="D945" s="1"/>
      <c r="E945" s="1"/>
      <c r="F945" s="1"/>
      <c r="G945" s="1"/>
      <c r="H945" s="1"/>
      <c r="I945" s="1"/>
      <c r="J945" s="1"/>
      <c r="K945" s="1"/>
      <c r="L945" s="1"/>
      <c r="M945" s="1"/>
      <c r="N945" s="1"/>
      <c r="O945" s="1"/>
      <c r="P945" s="1"/>
      <c r="Q945" s="1"/>
      <c r="R945" s="1"/>
      <c r="S945" s="1"/>
      <c r="T945" s="1"/>
    </row>
    <row r="946" spans="1:20" x14ac:dyDescent="0.25">
      <c r="A946" s="1"/>
      <c r="B946" s="1"/>
      <c r="C946" s="1"/>
      <c r="D946" s="1"/>
      <c r="E946" s="1"/>
      <c r="F946" s="1"/>
      <c r="G946" s="1"/>
      <c r="H946" s="1"/>
      <c r="I946" s="1"/>
      <c r="J946" s="1"/>
      <c r="K946" s="1"/>
      <c r="L946" s="66" t="s">
        <v>5</v>
      </c>
      <c r="M946" s="66"/>
      <c r="N946" s="66"/>
      <c r="O946" s="3" t="s">
        <v>6</v>
      </c>
      <c r="P946" s="67" t="s">
        <v>7</v>
      </c>
      <c r="Q946" s="67"/>
      <c r="R946" s="3" t="s">
        <v>8</v>
      </c>
      <c r="S946" s="57" t="s">
        <v>583</v>
      </c>
      <c r="T946" s="57" t="s">
        <v>7</v>
      </c>
    </row>
    <row r="947" spans="1:20" x14ac:dyDescent="0.25">
      <c r="A947" s="1"/>
      <c r="B947" s="5" t="s">
        <v>9</v>
      </c>
      <c r="C947" s="64" t="s">
        <v>181</v>
      </c>
      <c r="D947" s="64"/>
      <c r="E947" s="64"/>
      <c r="F947" s="64"/>
      <c r="G947" s="64"/>
      <c r="H947" s="1"/>
      <c r="I947" s="1"/>
      <c r="J947" s="1"/>
      <c r="K947" s="1"/>
      <c r="L947" s="4" t="s">
        <v>33</v>
      </c>
      <c r="M947" s="64" t="s">
        <v>34</v>
      </c>
      <c r="N947" s="64"/>
      <c r="O947" s="6">
        <v>11</v>
      </c>
      <c r="P947" s="65">
        <v>47.83</v>
      </c>
      <c r="Q947" s="65"/>
      <c r="R947" s="6">
        <v>15</v>
      </c>
      <c r="S947" s="61">
        <v>1312.2</v>
      </c>
      <c r="T947" s="58">
        <v>2.56</v>
      </c>
    </row>
    <row r="948" spans="1:20" x14ac:dyDescent="0.25">
      <c r="A948" s="1"/>
      <c r="B948" s="63" t="s">
        <v>13</v>
      </c>
      <c r="C948" s="64" t="s">
        <v>186</v>
      </c>
      <c r="D948" s="64"/>
      <c r="E948" s="64"/>
      <c r="F948" s="64"/>
      <c r="G948" s="1"/>
      <c r="H948" s="1"/>
      <c r="I948" s="1"/>
      <c r="J948" s="1"/>
      <c r="K948" s="1"/>
      <c r="L948" s="4" t="s">
        <v>11</v>
      </c>
      <c r="M948" s="64" t="s">
        <v>12</v>
      </c>
      <c r="N948" s="64"/>
      <c r="O948" s="6">
        <v>3</v>
      </c>
      <c r="P948" s="65">
        <v>13.04</v>
      </c>
      <c r="Q948" s="65"/>
      <c r="R948" s="6">
        <v>4</v>
      </c>
      <c r="S948" s="59">
        <v>287.39999999999998</v>
      </c>
      <c r="T948" s="58">
        <v>0.56000000000000005</v>
      </c>
    </row>
    <row r="949" spans="1:20" x14ac:dyDescent="0.25">
      <c r="A949" s="1"/>
      <c r="B949" s="63"/>
      <c r="C949" s="64"/>
      <c r="D949" s="64"/>
      <c r="E949" s="64"/>
      <c r="F949" s="64"/>
      <c r="G949" s="1"/>
      <c r="H949" s="1"/>
      <c r="I949" s="1"/>
      <c r="J949" s="1"/>
      <c r="K949" s="1"/>
      <c r="L949" s="64" t="s">
        <v>39</v>
      </c>
      <c r="M949" s="64" t="s">
        <v>40</v>
      </c>
      <c r="N949" s="64"/>
      <c r="O949" s="71">
        <v>2</v>
      </c>
      <c r="P949" s="65">
        <v>8.6999999999999993</v>
      </c>
      <c r="Q949" s="65"/>
      <c r="R949" s="71">
        <v>63</v>
      </c>
      <c r="S949" s="59">
        <v>27198</v>
      </c>
      <c r="T949" s="58">
        <v>52.98</v>
      </c>
    </row>
    <row r="950" spans="1:20" x14ac:dyDescent="0.25">
      <c r="A950" s="1"/>
      <c r="B950" s="63" t="s">
        <v>19</v>
      </c>
      <c r="C950" s="64" t="s">
        <v>60</v>
      </c>
      <c r="D950" s="64"/>
      <c r="E950" s="64"/>
      <c r="F950" s="64"/>
      <c r="G950" s="1"/>
      <c r="H950" s="1"/>
      <c r="I950" s="1"/>
      <c r="J950" s="1"/>
      <c r="K950" s="1"/>
      <c r="L950" s="64"/>
      <c r="M950" s="64"/>
      <c r="N950" s="64"/>
      <c r="O950" s="71"/>
      <c r="P950" s="65"/>
      <c r="Q950" s="65"/>
      <c r="R950" s="71"/>
      <c r="S950" s="59"/>
      <c r="T950" s="58"/>
    </row>
    <row r="951" spans="1:20" x14ac:dyDescent="0.25">
      <c r="A951" s="1"/>
      <c r="B951" s="63"/>
      <c r="C951" s="64"/>
      <c r="D951" s="64"/>
      <c r="E951" s="64"/>
      <c r="F951" s="64"/>
      <c r="G951" s="1"/>
      <c r="H951" s="1"/>
      <c r="I951" s="1"/>
      <c r="J951" s="1"/>
      <c r="K951" s="1"/>
      <c r="L951" s="4" t="s">
        <v>17</v>
      </c>
      <c r="M951" s="64" t="s">
        <v>18</v>
      </c>
      <c r="N951" s="64"/>
      <c r="O951" s="6">
        <v>2</v>
      </c>
      <c r="P951" s="65">
        <v>8.6999999999999993</v>
      </c>
      <c r="Q951" s="65"/>
      <c r="R951" s="6">
        <v>16</v>
      </c>
      <c r="S951" s="59">
        <v>1391.4</v>
      </c>
      <c r="T951" s="58">
        <v>2.71</v>
      </c>
    </row>
    <row r="952" spans="1:20" x14ac:dyDescent="0.25">
      <c r="A952" s="1"/>
      <c r="B952" s="5" t="s">
        <v>23</v>
      </c>
      <c r="C952" s="64" t="s">
        <v>187</v>
      </c>
      <c r="D952" s="64"/>
      <c r="E952" s="64"/>
      <c r="F952" s="64"/>
      <c r="G952" s="1"/>
      <c r="H952" s="1"/>
      <c r="I952" s="1"/>
      <c r="J952" s="1"/>
      <c r="K952" s="1"/>
      <c r="L952" s="4" t="s">
        <v>42</v>
      </c>
      <c r="M952" s="64" t="s">
        <v>43</v>
      </c>
      <c r="N952" s="64"/>
      <c r="O952" s="6">
        <v>4</v>
      </c>
      <c r="P952" s="65">
        <v>17.39</v>
      </c>
      <c r="Q952" s="65"/>
      <c r="R952" s="6">
        <v>300</v>
      </c>
      <c r="S952" s="59">
        <v>18684.600000000002</v>
      </c>
      <c r="T952" s="58">
        <v>36.4</v>
      </c>
    </row>
    <row r="953" spans="1:20" x14ac:dyDescent="0.25">
      <c r="A953" s="1"/>
      <c r="B953" s="5" t="s">
        <v>25</v>
      </c>
      <c r="C953" s="73">
        <v>526</v>
      </c>
      <c r="D953" s="73"/>
      <c r="E953" s="73"/>
      <c r="F953" s="1"/>
      <c r="G953" s="1"/>
      <c r="H953" s="1"/>
      <c r="I953" s="1"/>
      <c r="J953" s="1"/>
      <c r="K953" s="1"/>
      <c r="L953" s="4" t="s">
        <v>49</v>
      </c>
      <c r="M953" s="64" t="s">
        <v>50</v>
      </c>
      <c r="N953" s="64"/>
      <c r="O953" s="6">
        <v>1</v>
      </c>
      <c r="P953" s="65">
        <v>4.3499999999999996</v>
      </c>
      <c r="Q953" s="65"/>
      <c r="R953" s="6">
        <v>33</v>
      </c>
      <c r="S953" s="59">
        <v>2458.1999999999998</v>
      </c>
      <c r="T953" s="58">
        <v>4.79</v>
      </c>
    </row>
    <row r="954" spans="1:20" x14ac:dyDescent="0.25">
      <c r="A954" s="1"/>
      <c r="B954" s="63" t="s">
        <v>26</v>
      </c>
      <c r="C954" s="63"/>
      <c r="D954" s="63"/>
      <c r="E954" s="63"/>
      <c r="F954" s="72">
        <v>142.72</v>
      </c>
      <c r="G954" s="72"/>
      <c r="H954" s="72"/>
      <c r="I954" s="72"/>
      <c r="J954" s="72"/>
      <c r="K954" s="1"/>
      <c r="L954" s="1"/>
      <c r="M954" s="1"/>
      <c r="N954" s="1"/>
      <c r="O954" s="1"/>
      <c r="P954" s="1"/>
      <c r="Q954" s="1"/>
      <c r="R954" s="1"/>
      <c r="S954" s="1"/>
      <c r="T954" s="1"/>
    </row>
    <row r="955" spans="1:20" x14ac:dyDescent="0.25">
      <c r="A955" s="1"/>
      <c r="B955" s="63" t="s">
        <v>27</v>
      </c>
      <c r="C955" s="63"/>
      <c r="D955" s="72">
        <v>51.690899999999999</v>
      </c>
      <c r="E955" s="72"/>
      <c r="F955" s="72"/>
      <c r="G955" s="72"/>
      <c r="H955" s="72"/>
      <c r="I955" s="1"/>
      <c r="J955" s="1"/>
      <c r="K955" s="1"/>
      <c r="L955" s="1"/>
      <c r="M955" s="1"/>
      <c r="N955" s="1"/>
      <c r="O955" s="1"/>
      <c r="P955" s="1"/>
      <c r="Q955" s="1"/>
      <c r="R955" s="1"/>
      <c r="S955" s="1"/>
      <c r="T955" s="1"/>
    </row>
    <row r="956" spans="1:20" x14ac:dyDescent="0.25">
      <c r="A956" s="1"/>
      <c r="B956" s="63" t="s">
        <v>28</v>
      </c>
      <c r="C956" s="63"/>
      <c r="D956" s="63"/>
      <c r="E956" s="63"/>
      <c r="F956" s="72">
        <v>1.4584999999999999</v>
      </c>
      <c r="G956" s="72"/>
      <c r="H956" s="72"/>
      <c r="I956" s="72"/>
      <c r="J956" s="1"/>
      <c r="K956" s="1"/>
      <c r="L956" s="1"/>
      <c r="M956" s="1"/>
      <c r="N956" s="1"/>
      <c r="O956" s="1"/>
      <c r="P956" s="1"/>
      <c r="Q956" s="1"/>
      <c r="R956" s="1"/>
      <c r="S956" s="1"/>
      <c r="T956" s="1"/>
    </row>
    <row r="957" spans="1:20" x14ac:dyDescent="0.25">
      <c r="A957" s="1"/>
      <c r="B957" s="63" t="s">
        <v>29</v>
      </c>
      <c r="C957" s="63"/>
      <c r="D957" s="72">
        <v>0.57020000000000004</v>
      </c>
      <c r="E957" s="72"/>
      <c r="F957" s="72"/>
      <c r="G957" s="72"/>
      <c r="H957" s="1"/>
      <c r="I957" s="1"/>
      <c r="J957" s="1"/>
      <c r="K957" s="1"/>
      <c r="L957" s="1"/>
      <c r="M957" s="1"/>
      <c r="N957" s="1"/>
      <c r="O957" s="1"/>
      <c r="P957" s="1"/>
      <c r="Q957" s="1"/>
      <c r="R957" s="1"/>
      <c r="S957" s="1"/>
      <c r="T957" s="1"/>
    </row>
    <row r="958" spans="1:20" x14ac:dyDescent="0.25">
      <c r="A958" s="1"/>
      <c r="B958" s="63" t="s">
        <v>30</v>
      </c>
      <c r="C958" s="63"/>
      <c r="D958" s="1"/>
      <c r="E958" s="1"/>
      <c r="F958" s="1"/>
      <c r="G958" s="1">
        <v>65.7</v>
      </c>
      <c r="H958" s="1"/>
      <c r="I958" s="1"/>
      <c r="J958" s="1"/>
      <c r="K958" s="1"/>
      <c r="L958" s="1"/>
      <c r="M958" s="1"/>
      <c r="N958" s="1"/>
      <c r="O958" s="1"/>
      <c r="P958" s="1"/>
      <c r="Q958" s="1"/>
      <c r="R958" s="1"/>
      <c r="S958" s="1"/>
      <c r="T958" s="1"/>
    </row>
    <row r="959" spans="1:20" x14ac:dyDescent="0.25">
      <c r="A959" s="1"/>
      <c r="B959" s="63" t="s">
        <v>31</v>
      </c>
      <c r="C959" s="63"/>
      <c r="D959" s="63"/>
      <c r="E959" s="1"/>
      <c r="F959" s="1"/>
      <c r="G959" s="1">
        <v>2015</v>
      </c>
      <c r="H959" s="1"/>
      <c r="I959" s="1"/>
      <c r="J959" s="1"/>
      <c r="K959" s="1"/>
      <c r="L959" s="1"/>
      <c r="M959" s="1"/>
      <c r="N959" s="1"/>
      <c r="O959" s="1"/>
      <c r="P959" s="1"/>
      <c r="Q959" s="1"/>
      <c r="R959" s="1"/>
      <c r="S959" s="1"/>
      <c r="T959" s="1"/>
    </row>
    <row r="960" spans="1:20" x14ac:dyDescent="0.25">
      <c r="A960" s="1"/>
      <c r="B960" s="63" t="s">
        <v>32</v>
      </c>
      <c r="C960" s="63"/>
      <c r="D960" s="1"/>
      <c r="E960" s="1"/>
      <c r="F960" s="1"/>
      <c r="G960" s="1"/>
      <c r="H960" s="1"/>
      <c r="I960" s="1"/>
      <c r="J960" s="1"/>
      <c r="K960" s="1"/>
      <c r="L960" s="1"/>
      <c r="M960" s="1"/>
      <c r="N960" s="1"/>
      <c r="O960" s="1"/>
      <c r="P960" s="1"/>
      <c r="Q960" s="1"/>
      <c r="R960" s="1"/>
      <c r="S960" s="1"/>
      <c r="T960" s="1"/>
    </row>
    <row r="961" spans="1:20" x14ac:dyDescent="0.25">
      <c r="A961" s="1"/>
      <c r="B961" s="1"/>
      <c r="C961" s="1"/>
      <c r="D961" s="1"/>
      <c r="E961" s="1"/>
      <c r="F961" s="1"/>
      <c r="G961" s="1"/>
      <c r="H961" s="1"/>
      <c r="I961" s="1"/>
      <c r="J961" s="1"/>
      <c r="K961" s="1"/>
      <c r="L961" s="1"/>
      <c r="M961" s="1"/>
      <c r="N961" s="1"/>
      <c r="O961" s="1"/>
      <c r="P961" s="1"/>
      <c r="Q961" s="1"/>
      <c r="R961" s="1"/>
      <c r="S961" s="1"/>
      <c r="T961" s="1"/>
    </row>
    <row r="962" spans="1:20" x14ac:dyDescent="0.25">
      <c r="A962" s="1"/>
      <c r="B962" s="1"/>
      <c r="C962" s="1"/>
      <c r="D962" s="1"/>
      <c r="E962" s="1"/>
      <c r="F962" s="1"/>
      <c r="G962" s="1"/>
      <c r="H962" s="1"/>
      <c r="I962" s="1"/>
      <c r="J962" s="1"/>
      <c r="K962" s="1"/>
      <c r="L962" s="1"/>
      <c r="M962" s="1"/>
      <c r="N962" s="1"/>
      <c r="O962" s="1"/>
      <c r="P962" s="1"/>
      <c r="Q962" s="1"/>
      <c r="R962" s="1"/>
      <c r="S962" s="1"/>
      <c r="T962" s="1"/>
    </row>
    <row r="963" spans="1:20" x14ac:dyDescent="0.25">
      <c r="A963" s="1"/>
      <c r="B963" s="1"/>
      <c r="C963" s="1"/>
      <c r="D963" s="1"/>
      <c r="E963" s="1"/>
      <c r="F963" s="1"/>
      <c r="G963" s="1"/>
      <c r="H963" s="1"/>
      <c r="I963" s="1"/>
      <c r="J963" s="1"/>
      <c r="K963" s="1"/>
      <c r="L963" s="1"/>
      <c r="M963" s="1"/>
      <c r="N963" s="1"/>
      <c r="O963" s="1"/>
      <c r="P963" s="1"/>
      <c r="Q963" s="1"/>
      <c r="R963" s="1"/>
      <c r="S963" s="1"/>
      <c r="T963" s="1"/>
    </row>
    <row r="964" spans="1:20" x14ac:dyDescent="0.25">
      <c r="A964" s="1"/>
      <c r="B964" s="1"/>
      <c r="C964" s="1"/>
      <c r="D964" s="1"/>
      <c r="E964" s="1"/>
      <c r="F964" s="1"/>
      <c r="G964" s="1"/>
      <c r="H964" s="1"/>
      <c r="I964" s="1"/>
      <c r="J964" s="1"/>
      <c r="K964" s="1"/>
      <c r="L964" s="66" t="s">
        <v>5</v>
      </c>
      <c r="M964" s="66"/>
      <c r="N964" s="66"/>
      <c r="O964" s="3" t="s">
        <v>6</v>
      </c>
      <c r="P964" s="67" t="s">
        <v>7</v>
      </c>
      <c r="Q964" s="67"/>
      <c r="R964" s="3" t="s">
        <v>8</v>
      </c>
      <c r="S964" s="57" t="s">
        <v>583</v>
      </c>
      <c r="T964" s="57" t="s">
        <v>7</v>
      </c>
    </row>
    <row r="965" spans="1:20" x14ac:dyDescent="0.25">
      <c r="A965" s="1"/>
      <c r="B965" s="5" t="s">
        <v>9</v>
      </c>
      <c r="C965" s="64" t="s">
        <v>188</v>
      </c>
      <c r="D965" s="64"/>
      <c r="E965" s="64"/>
      <c r="F965" s="64"/>
      <c r="G965" s="64"/>
      <c r="H965" s="1"/>
      <c r="I965" s="1"/>
      <c r="J965" s="1"/>
      <c r="K965" s="1"/>
      <c r="L965" s="4" t="s">
        <v>36</v>
      </c>
      <c r="M965" s="64" t="s">
        <v>37</v>
      </c>
      <c r="N965" s="64"/>
      <c r="O965" s="6">
        <v>2</v>
      </c>
      <c r="P965" s="65">
        <v>66.67</v>
      </c>
      <c r="Q965" s="65"/>
      <c r="R965" s="6">
        <v>31</v>
      </c>
      <c r="S965" s="61">
        <v>2024.4</v>
      </c>
      <c r="T965" s="58">
        <v>95.77</v>
      </c>
    </row>
    <row r="966" spans="1:20" x14ac:dyDescent="0.25">
      <c r="A966" s="1"/>
      <c r="B966" s="63" t="s">
        <v>13</v>
      </c>
      <c r="C966" s="64" t="s">
        <v>189</v>
      </c>
      <c r="D966" s="64"/>
      <c r="E966" s="64"/>
      <c r="F966" s="64"/>
      <c r="G966" s="1"/>
      <c r="H966" s="1"/>
      <c r="I966" s="1"/>
      <c r="J966" s="1"/>
      <c r="K966" s="1"/>
      <c r="L966" s="4" t="s">
        <v>42</v>
      </c>
      <c r="M966" s="64" t="s">
        <v>43</v>
      </c>
      <c r="N966" s="64"/>
      <c r="O966" s="6">
        <v>1</v>
      </c>
      <c r="P966" s="65">
        <v>33.33</v>
      </c>
      <c r="Q966" s="65"/>
      <c r="R966" s="6">
        <v>1</v>
      </c>
      <c r="S966" s="59">
        <v>89.4</v>
      </c>
      <c r="T966" s="58">
        <v>4.2300000000000004</v>
      </c>
    </row>
    <row r="967" spans="1:20" x14ac:dyDescent="0.25">
      <c r="A967" s="1"/>
      <c r="B967" s="63"/>
      <c r="C967" s="64"/>
      <c r="D967" s="64"/>
      <c r="E967" s="64"/>
      <c r="F967" s="64"/>
      <c r="G967" s="1"/>
      <c r="H967" s="1"/>
      <c r="I967" s="1"/>
      <c r="J967" s="1"/>
      <c r="K967" s="1"/>
      <c r="L967" s="1"/>
      <c r="M967" s="1"/>
      <c r="N967" s="1"/>
      <c r="O967" s="1"/>
      <c r="P967" s="1"/>
      <c r="Q967" s="1"/>
      <c r="R967" s="1"/>
      <c r="S967" s="1"/>
      <c r="T967" s="1"/>
    </row>
    <row r="968" spans="1:20" x14ac:dyDescent="0.25">
      <c r="A968" s="1"/>
      <c r="B968" s="5" t="s">
        <v>19</v>
      </c>
      <c r="C968" s="64" t="s">
        <v>20</v>
      </c>
      <c r="D968" s="64"/>
      <c r="E968" s="64"/>
      <c r="F968" s="64"/>
      <c r="G968" s="1"/>
      <c r="H968" s="1"/>
      <c r="I968" s="1"/>
      <c r="J968" s="1"/>
      <c r="K968" s="1"/>
      <c r="L968" s="1"/>
      <c r="M968" s="1"/>
      <c r="N968" s="1"/>
      <c r="O968" s="1"/>
      <c r="P968" s="1"/>
      <c r="Q968" s="1"/>
      <c r="R968" s="1"/>
      <c r="S968" s="1"/>
      <c r="T968" s="1"/>
    </row>
    <row r="969" spans="1:20" x14ac:dyDescent="0.25">
      <c r="A969" s="1"/>
      <c r="B969" s="5" t="s">
        <v>23</v>
      </c>
      <c r="C969" s="64" t="s">
        <v>190</v>
      </c>
      <c r="D969" s="64"/>
      <c r="E969" s="64"/>
      <c r="F969" s="64"/>
      <c r="G969" s="1"/>
      <c r="H969" s="1"/>
      <c r="I969" s="1"/>
      <c r="J969" s="1"/>
      <c r="K969" s="1"/>
      <c r="L969" s="1"/>
      <c r="M969" s="1"/>
      <c r="N969" s="1"/>
      <c r="O969" s="1"/>
      <c r="P969" s="1"/>
      <c r="Q969" s="1"/>
      <c r="R969" s="1"/>
      <c r="S969" s="1"/>
      <c r="T969" s="1"/>
    </row>
    <row r="970" spans="1:20" x14ac:dyDescent="0.25">
      <c r="A970" s="1"/>
      <c r="B970" s="5" t="s">
        <v>25</v>
      </c>
      <c r="C970" s="73">
        <v>261</v>
      </c>
      <c r="D970" s="73"/>
      <c r="E970" s="73"/>
      <c r="F970" s="1"/>
      <c r="G970" s="1"/>
      <c r="H970" s="1"/>
      <c r="I970" s="1"/>
      <c r="J970" s="1"/>
      <c r="K970" s="1"/>
      <c r="L970" s="1"/>
      <c r="M970" s="1"/>
      <c r="N970" s="1"/>
      <c r="O970" s="1"/>
      <c r="P970" s="1"/>
      <c r="Q970" s="1"/>
      <c r="R970" s="1"/>
      <c r="S970" s="1"/>
      <c r="T970" s="1"/>
    </row>
    <row r="971" spans="1:20" x14ac:dyDescent="0.25">
      <c r="A971" s="1"/>
      <c r="B971" s="63" t="s">
        <v>26</v>
      </c>
      <c r="C971" s="63"/>
      <c r="D971" s="63"/>
      <c r="E971" s="63"/>
      <c r="F971" s="72">
        <v>81.729299999999995</v>
      </c>
      <c r="G971" s="72"/>
      <c r="H971" s="72"/>
      <c r="I971" s="72"/>
      <c r="J971" s="72"/>
      <c r="K971" s="1"/>
      <c r="L971" s="1"/>
      <c r="M971" s="1"/>
      <c r="N971" s="1"/>
      <c r="O971" s="1"/>
      <c r="P971" s="1"/>
      <c r="Q971" s="1"/>
      <c r="R971" s="1"/>
      <c r="S971" s="1"/>
      <c r="T971" s="1"/>
    </row>
    <row r="972" spans="1:20" x14ac:dyDescent="0.25">
      <c r="A972" s="1"/>
      <c r="B972" s="63" t="s">
        <v>27</v>
      </c>
      <c r="C972" s="63"/>
      <c r="D972" s="72">
        <v>7.7675000000000001</v>
      </c>
      <c r="E972" s="72"/>
      <c r="F972" s="72"/>
      <c r="G972" s="72"/>
      <c r="H972" s="72"/>
      <c r="I972" s="1"/>
      <c r="J972" s="1"/>
      <c r="K972" s="1"/>
      <c r="L972" s="1"/>
      <c r="M972" s="1"/>
      <c r="N972" s="1"/>
      <c r="O972" s="1"/>
      <c r="P972" s="1"/>
      <c r="Q972" s="1"/>
      <c r="R972" s="1"/>
      <c r="S972" s="1"/>
      <c r="T972" s="1"/>
    </row>
    <row r="973" spans="1:20" x14ac:dyDescent="0.25">
      <c r="A973" s="1"/>
      <c r="B973" s="63" t="s">
        <v>28</v>
      </c>
      <c r="C973" s="63"/>
      <c r="D973" s="63"/>
      <c r="E973" s="63"/>
      <c r="F973" s="72">
        <v>1.1742999999999999</v>
      </c>
      <c r="G973" s="72"/>
      <c r="H973" s="72"/>
      <c r="I973" s="72"/>
      <c r="J973" s="1"/>
      <c r="K973" s="1"/>
      <c r="L973" s="1"/>
      <c r="M973" s="1"/>
      <c r="N973" s="1"/>
      <c r="O973" s="1"/>
      <c r="P973" s="1"/>
      <c r="Q973" s="1"/>
      <c r="R973" s="1"/>
      <c r="S973" s="1"/>
      <c r="T973" s="1"/>
    </row>
    <row r="974" spans="1:20" x14ac:dyDescent="0.25">
      <c r="A974" s="1"/>
      <c r="B974" s="63" t="s">
        <v>29</v>
      </c>
      <c r="C974" s="63"/>
      <c r="D974" s="72">
        <v>0.11899999999999999</v>
      </c>
      <c r="E974" s="72"/>
      <c r="F974" s="72"/>
      <c r="G974" s="72"/>
      <c r="H974" s="1"/>
      <c r="I974" s="1"/>
      <c r="J974" s="1"/>
      <c r="K974" s="1"/>
      <c r="L974" s="1"/>
      <c r="M974" s="1"/>
      <c r="N974" s="1"/>
      <c r="O974" s="1"/>
      <c r="P974" s="1"/>
      <c r="Q974" s="1"/>
      <c r="R974" s="1"/>
      <c r="S974" s="1"/>
      <c r="T974" s="1"/>
    </row>
    <row r="975" spans="1:20" x14ac:dyDescent="0.25">
      <c r="A975" s="1"/>
      <c r="B975" s="63" t="s">
        <v>30</v>
      </c>
      <c r="C975" s="63"/>
      <c r="D975" s="1"/>
      <c r="E975" s="1"/>
      <c r="F975" s="1"/>
      <c r="G975" s="1">
        <v>16.399999999999999</v>
      </c>
      <c r="H975" s="1"/>
      <c r="I975" s="1"/>
      <c r="J975" s="1"/>
      <c r="K975" s="1"/>
      <c r="L975" s="1"/>
      <c r="M975" s="1"/>
      <c r="N975" s="1"/>
      <c r="O975" s="1"/>
      <c r="P975" s="1"/>
      <c r="Q975" s="1"/>
      <c r="R975" s="1"/>
      <c r="S975" s="1"/>
      <c r="T975" s="1"/>
    </row>
    <row r="976" spans="1:20" x14ac:dyDescent="0.25">
      <c r="A976" s="1"/>
      <c r="B976" s="63" t="s">
        <v>31</v>
      </c>
      <c r="C976" s="63"/>
      <c r="D976" s="63"/>
      <c r="E976" s="1"/>
      <c r="F976" s="1"/>
      <c r="G976" s="1">
        <v>2023</v>
      </c>
      <c r="H976" s="1"/>
      <c r="I976" s="1"/>
      <c r="J976" s="1"/>
      <c r="K976" s="1"/>
      <c r="L976" s="1"/>
      <c r="M976" s="1"/>
      <c r="N976" s="1"/>
      <c r="O976" s="1"/>
      <c r="P976" s="1"/>
      <c r="Q976" s="1"/>
      <c r="R976" s="1"/>
      <c r="S976" s="1"/>
      <c r="T976" s="1"/>
    </row>
    <row r="977" spans="1:20" x14ac:dyDescent="0.25">
      <c r="A977" s="1"/>
      <c r="B977" s="63" t="s">
        <v>32</v>
      </c>
      <c r="C977" s="63"/>
      <c r="D977" s="1"/>
      <c r="E977" s="1"/>
      <c r="F977" s="1"/>
      <c r="G977" s="1"/>
      <c r="H977" s="1"/>
      <c r="I977" s="1"/>
      <c r="J977" s="1"/>
      <c r="K977" s="1"/>
      <c r="L977" s="1"/>
      <c r="M977" s="1"/>
      <c r="N977" s="1"/>
      <c r="O977" s="1"/>
      <c r="P977" s="1"/>
      <c r="Q977" s="1"/>
      <c r="R977" s="1"/>
      <c r="S977" s="1"/>
      <c r="T977" s="1"/>
    </row>
    <row r="978" spans="1:20" x14ac:dyDescent="0.25">
      <c r="A978" s="1"/>
      <c r="B978" s="1"/>
      <c r="C978" s="1"/>
      <c r="D978" s="1"/>
      <c r="E978" s="1"/>
      <c r="F978" s="1"/>
      <c r="G978" s="1"/>
      <c r="H978" s="1"/>
      <c r="I978" s="1"/>
      <c r="J978" s="1"/>
      <c r="K978" s="1"/>
      <c r="L978" s="1"/>
      <c r="M978" s="1"/>
      <c r="N978" s="1"/>
      <c r="O978" s="1"/>
      <c r="P978" s="1"/>
      <c r="Q978" s="1"/>
      <c r="R978" s="1"/>
      <c r="S978" s="1"/>
      <c r="T978" s="1"/>
    </row>
    <row r="979" spans="1:20" x14ac:dyDescent="0.25">
      <c r="A979" s="1"/>
      <c r="B979" s="1"/>
      <c r="C979" s="1"/>
      <c r="D979" s="1"/>
      <c r="E979" s="1"/>
      <c r="F979" s="1"/>
      <c r="G979" s="1"/>
      <c r="H979" s="1"/>
      <c r="I979" s="1"/>
      <c r="J979" s="1"/>
      <c r="K979" s="1"/>
      <c r="L979" s="1"/>
      <c r="M979" s="1"/>
      <c r="N979" s="1"/>
      <c r="O979" s="1"/>
      <c r="P979" s="1"/>
      <c r="Q979" s="1"/>
      <c r="R979" s="1"/>
      <c r="S979" s="1"/>
      <c r="T979" s="1"/>
    </row>
    <row r="980" spans="1:20" x14ac:dyDescent="0.25">
      <c r="A980" s="1"/>
      <c r="B980" s="1"/>
      <c r="C980" s="1"/>
      <c r="D980" s="1"/>
      <c r="E980" s="1"/>
      <c r="F980" s="1"/>
      <c r="G980" s="1"/>
      <c r="H980" s="1"/>
      <c r="I980" s="1"/>
      <c r="J980" s="1"/>
      <c r="K980" s="1"/>
      <c r="L980" s="66" t="s">
        <v>5</v>
      </c>
      <c r="M980" s="66"/>
      <c r="N980" s="66"/>
      <c r="O980" s="3" t="s">
        <v>6</v>
      </c>
      <c r="P980" s="67" t="s">
        <v>7</v>
      </c>
      <c r="Q980" s="67"/>
      <c r="R980" s="3" t="s">
        <v>8</v>
      </c>
      <c r="S980" s="57" t="s">
        <v>583</v>
      </c>
      <c r="T980" s="57" t="s">
        <v>7</v>
      </c>
    </row>
    <row r="981" spans="1:20" x14ac:dyDescent="0.25">
      <c r="A981" s="1"/>
      <c r="B981" s="5" t="s">
        <v>9</v>
      </c>
      <c r="C981" s="64" t="s">
        <v>188</v>
      </c>
      <c r="D981" s="64"/>
      <c r="E981" s="64"/>
      <c r="F981" s="64"/>
      <c r="G981" s="64"/>
      <c r="H981" s="1"/>
      <c r="I981" s="1"/>
      <c r="J981" s="1"/>
      <c r="K981" s="1"/>
      <c r="L981" s="4" t="s">
        <v>39</v>
      </c>
      <c r="M981" s="64" t="s">
        <v>40</v>
      </c>
      <c r="N981" s="64"/>
      <c r="O981" s="6">
        <v>1</v>
      </c>
      <c r="P981" s="65">
        <v>50</v>
      </c>
      <c r="Q981" s="65"/>
      <c r="R981" s="6">
        <v>6</v>
      </c>
      <c r="S981" s="61">
        <v>341.40000000000003</v>
      </c>
      <c r="T981" s="58">
        <v>2.97</v>
      </c>
    </row>
    <row r="982" spans="1:20" x14ac:dyDescent="0.25">
      <c r="A982" s="1"/>
      <c r="B982" s="63" t="s">
        <v>13</v>
      </c>
      <c r="C982" s="64" t="s">
        <v>191</v>
      </c>
      <c r="D982" s="64"/>
      <c r="E982" s="64"/>
      <c r="F982" s="64"/>
      <c r="G982" s="1"/>
      <c r="H982" s="1"/>
      <c r="I982" s="1"/>
      <c r="J982" s="1"/>
      <c r="K982" s="1"/>
      <c r="L982" s="4" t="s">
        <v>15</v>
      </c>
      <c r="M982" s="64" t="s">
        <v>16</v>
      </c>
      <c r="N982" s="64"/>
      <c r="O982" s="6">
        <v>1</v>
      </c>
      <c r="P982" s="65">
        <v>50</v>
      </c>
      <c r="Q982" s="65"/>
      <c r="R982" s="6">
        <v>331</v>
      </c>
      <c r="S982" s="59">
        <v>11154.6</v>
      </c>
      <c r="T982" s="58">
        <v>97.03</v>
      </c>
    </row>
    <row r="983" spans="1:20" x14ac:dyDescent="0.25">
      <c r="A983" s="1"/>
      <c r="B983" s="63"/>
      <c r="C983" s="64"/>
      <c r="D983" s="64"/>
      <c r="E983" s="64"/>
      <c r="F983" s="64"/>
      <c r="G983" s="1"/>
      <c r="H983" s="1"/>
      <c r="I983" s="1"/>
      <c r="J983" s="1"/>
      <c r="K983" s="1"/>
      <c r="L983" s="1"/>
      <c r="M983" s="1"/>
      <c r="N983" s="1"/>
      <c r="O983" s="1"/>
      <c r="P983" s="1"/>
      <c r="Q983" s="1"/>
      <c r="R983" s="1"/>
      <c r="S983" s="1"/>
      <c r="T983" s="1"/>
    </row>
    <row r="984" spans="1:20" x14ac:dyDescent="0.25">
      <c r="A984" s="1"/>
      <c r="B984" s="5" t="s">
        <v>19</v>
      </c>
      <c r="C984" s="64" t="s">
        <v>57</v>
      </c>
      <c r="D984" s="64"/>
      <c r="E984" s="64"/>
      <c r="F984" s="64"/>
      <c r="G984" s="1"/>
      <c r="H984" s="1"/>
      <c r="I984" s="1"/>
      <c r="J984" s="1"/>
      <c r="K984" s="1"/>
      <c r="L984" s="1"/>
      <c r="M984" s="1"/>
      <c r="N984" s="1"/>
      <c r="O984" s="1"/>
      <c r="P984" s="1"/>
      <c r="Q984" s="1"/>
      <c r="R984" s="1"/>
      <c r="S984" s="1"/>
      <c r="T984" s="1"/>
    </row>
    <row r="985" spans="1:20" x14ac:dyDescent="0.25">
      <c r="A985" s="1"/>
      <c r="B985" s="5" t="s">
        <v>23</v>
      </c>
      <c r="C985" s="64" t="s">
        <v>192</v>
      </c>
      <c r="D985" s="64"/>
      <c r="E985" s="64"/>
      <c r="F985" s="64"/>
      <c r="G985" s="1"/>
      <c r="H985" s="1"/>
      <c r="I985" s="1"/>
      <c r="J985" s="1"/>
      <c r="K985" s="1"/>
      <c r="L985" s="1"/>
      <c r="M985" s="1"/>
      <c r="N985" s="1"/>
      <c r="O985" s="1"/>
      <c r="P985" s="1"/>
      <c r="Q985" s="1"/>
      <c r="R985" s="1"/>
      <c r="S985" s="1"/>
      <c r="T985" s="1"/>
    </row>
    <row r="986" spans="1:20" x14ac:dyDescent="0.25">
      <c r="A986" s="1"/>
      <c r="B986" s="5" t="s">
        <v>25</v>
      </c>
      <c r="C986" s="73">
        <v>395</v>
      </c>
      <c r="D986" s="73"/>
      <c r="E986" s="73"/>
      <c r="F986" s="1"/>
      <c r="G986" s="1"/>
      <c r="H986" s="1"/>
      <c r="I986" s="1"/>
      <c r="J986" s="1"/>
      <c r="K986" s="1"/>
      <c r="L986" s="1"/>
      <c r="M986" s="1"/>
      <c r="N986" s="1"/>
      <c r="O986" s="1"/>
      <c r="P986" s="1"/>
      <c r="Q986" s="1"/>
      <c r="R986" s="1"/>
      <c r="S986" s="1"/>
      <c r="T986" s="1"/>
    </row>
    <row r="987" spans="1:20" x14ac:dyDescent="0.25">
      <c r="A987" s="1"/>
      <c r="B987" s="63" t="s">
        <v>26</v>
      </c>
      <c r="C987" s="63"/>
      <c r="D987" s="63"/>
      <c r="E987" s="63"/>
      <c r="F987" s="72">
        <v>131.8784</v>
      </c>
      <c r="G987" s="72"/>
      <c r="H987" s="72"/>
      <c r="I987" s="72"/>
      <c r="J987" s="72"/>
      <c r="K987" s="1"/>
      <c r="L987" s="1"/>
      <c r="M987" s="1"/>
      <c r="N987" s="1"/>
      <c r="O987" s="1"/>
      <c r="P987" s="1"/>
      <c r="Q987" s="1"/>
      <c r="R987" s="1"/>
      <c r="S987" s="1"/>
      <c r="T987" s="1"/>
    </row>
    <row r="988" spans="1:20" x14ac:dyDescent="0.25">
      <c r="A988" s="1"/>
      <c r="B988" s="63" t="s">
        <v>27</v>
      </c>
      <c r="C988" s="63"/>
      <c r="D988" s="72">
        <v>28.250499999999999</v>
      </c>
      <c r="E988" s="72"/>
      <c r="F988" s="72"/>
      <c r="G988" s="72"/>
      <c r="H988" s="72"/>
      <c r="I988" s="1"/>
      <c r="J988" s="1"/>
      <c r="K988" s="1"/>
      <c r="L988" s="1"/>
      <c r="M988" s="1"/>
      <c r="N988" s="1"/>
      <c r="O988" s="1"/>
      <c r="P988" s="1"/>
      <c r="Q988" s="1"/>
      <c r="R988" s="1"/>
      <c r="S988" s="1"/>
      <c r="T988" s="1"/>
    </row>
    <row r="989" spans="1:20" x14ac:dyDescent="0.25">
      <c r="A989" s="1"/>
      <c r="B989" s="63" t="s">
        <v>28</v>
      </c>
      <c r="C989" s="63"/>
      <c r="D989" s="63"/>
      <c r="E989" s="63"/>
      <c r="F989" s="72">
        <v>1.3878999999999999</v>
      </c>
      <c r="G989" s="72"/>
      <c r="H989" s="72"/>
      <c r="I989" s="72"/>
      <c r="J989" s="1"/>
      <c r="K989" s="1"/>
      <c r="L989" s="1"/>
      <c r="M989" s="1"/>
      <c r="N989" s="1"/>
      <c r="O989" s="1"/>
      <c r="P989" s="1"/>
      <c r="Q989" s="1"/>
      <c r="R989" s="1"/>
      <c r="S989" s="1"/>
      <c r="T989" s="1"/>
    </row>
    <row r="990" spans="1:20" x14ac:dyDescent="0.25">
      <c r="A990" s="1"/>
      <c r="B990" s="63" t="s">
        <v>29</v>
      </c>
      <c r="C990" s="63"/>
      <c r="D990" s="72">
        <v>0.83830000000000005</v>
      </c>
      <c r="E990" s="72"/>
      <c r="F990" s="72"/>
      <c r="G990" s="72"/>
      <c r="H990" s="1"/>
      <c r="I990" s="1"/>
      <c r="J990" s="1"/>
      <c r="K990" s="1"/>
      <c r="L990" s="1"/>
      <c r="M990" s="1"/>
      <c r="N990" s="1"/>
      <c r="O990" s="1"/>
      <c r="P990" s="1"/>
      <c r="Q990" s="1"/>
      <c r="R990" s="1"/>
      <c r="S990" s="1"/>
      <c r="T990" s="1"/>
    </row>
    <row r="991" spans="1:20" x14ac:dyDescent="0.25">
      <c r="A991" s="1"/>
      <c r="B991" s="63" t="s">
        <v>30</v>
      </c>
      <c r="C991" s="63"/>
      <c r="D991" s="1"/>
      <c r="E991" s="1"/>
      <c r="F991" s="1"/>
      <c r="G991" s="1">
        <v>19</v>
      </c>
      <c r="H991" s="1"/>
      <c r="I991" s="1"/>
      <c r="J991" s="1"/>
      <c r="K991" s="1"/>
      <c r="L991" s="1"/>
      <c r="M991" s="1"/>
      <c r="N991" s="1"/>
      <c r="O991" s="1"/>
      <c r="P991" s="1"/>
      <c r="Q991" s="1"/>
      <c r="R991" s="1"/>
      <c r="S991" s="1"/>
      <c r="T991" s="1"/>
    </row>
    <row r="992" spans="1:20" x14ac:dyDescent="0.25">
      <c r="A992" s="1"/>
      <c r="B992" s="63" t="s">
        <v>31</v>
      </c>
      <c r="C992" s="63"/>
      <c r="D992" s="63"/>
      <c r="E992" s="1"/>
      <c r="F992" s="1"/>
      <c r="G992" s="1">
        <v>2023</v>
      </c>
      <c r="H992" s="1"/>
      <c r="I992" s="1"/>
      <c r="J992" s="1"/>
      <c r="K992" s="1"/>
      <c r="L992" s="1"/>
      <c r="M992" s="1"/>
      <c r="N992" s="1"/>
      <c r="O992" s="1"/>
      <c r="P992" s="1"/>
      <c r="Q992" s="1"/>
      <c r="R992" s="1"/>
      <c r="S992" s="1"/>
      <c r="T992" s="1"/>
    </row>
    <row r="993" spans="1:20" x14ac:dyDescent="0.25">
      <c r="A993" s="1"/>
      <c r="B993" s="63" t="s">
        <v>32</v>
      </c>
      <c r="C993" s="63"/>
      <c r="D993" s="1"/>
      <c r="E993" s="1"/>
      <c r="F993" s="1"/>
      <c r="G993" s="1"/>
      <c r="H993" s="1"/>
      <c r="I993" s="1"/>
      <c r="J993" s="1"/>
      <c r="K993" s="1"/>
      <c r="L993" s="1"/>
      <c r="M993" s="1"/>
      <c r="N993" s="1"/>
      <c r="O993" s="1"/>
      <c r="P993" s="1"/>
      <c r="Q993" s="1"/>
      <c r="R993" s="1"/>
      <c r="S993" s="1"/>
      <c r="T993" s="1"/>
    </row>
    <row r="994" spans="1:20" x14ac:dyDescent="0.25">
      <c r="A994" s="1"/>
      <c r="B994" s="1"/>
      <c r="C994" s="1"/>
      <c r="D994" s="1"/>
      <c r="E994" s="1"/>
      <c r="F994" s="1"/>
      <c r="G994" s="1"/>
      <c r="H994" s="1"/>
      <c r="I994" s="1"/>
      <c r="J994" s="1"/>
      <c r="K994" s="1"/>
      <c r="L994" s="1"/>
      <c r="M994" s="1"/>
      <c r="N994" s="1"/>
      <c r="O994" s="1"/>
      <c r="P994" s="1"/>
      <c r="Q994" s="1"/>
      <c r="R994" s="1"/>
      <c r="S994" s="1"/>
      <c r="T994" s="1"/>
    </row>
    <row r="995" spans="1:20" x14ac:dyDescent="0.25">
      <c r="A995" s="1"/>
      <c r="B995" s="1"/>
      <c r="C995" s="1"/>
      <c r="D995" s="1"/>
      <c r="E995" s="1"/>
      <c r="F995" s="1"/>
      <c r="G995" s="1"/>
      <c r="H995" s="1"/>
      <c r="I995" s="1"/>
      <c r="J995" s="1"/>
      <c r="K995" s="1"/>
      <c r="L995" s="1"/>
      <c r="M995" s="1"/>
      <c r="N995" s="1"/>
      <c r="O995" s="1"/>
      <c r="P995" s="1"/>
      <c r="Q995" s="1"/>
      <c r="R995" s="1"/>
      <c r="S995" s="1"/>
      <c r="T995" s="1"/>
    </row>
    <row r="996" spans="1:20" x14ac:dyDescent="0.25">
      <c r="A996" s="1"/>
      <c r="B996" s="1"/>
      <c r="C996" s="1"/>
      <c r="D996" s="1"/>
      <c r="E996" s="1"/>
      <c r="F996" s="1"/>
      <c r="G996" s="1"/>
      <c r="H996" s="1"/>
      <c r="I996" s="1"/>
      <c r="J996" s="1"/>
      <c r="K996" s="1"/>
      <c r="L996" s="66" t="s">
        <v>5</v>
      </c>
      <c r="M996" s="66"/>
      <c r="N996" s="66"/>
      <c r="O996" s="3" t="s">
        <v>6</v>
      </c>
      <c r="P996" s="67" t="s">
        <v>7</v>
      </c>
      <c r="Q996" s="67"/>
      <c r="R996" s="3" t="s">
        <v>8</v>
      </c>
      <c r="S996" s="57" t="s">
        <v>583</v>
      </c>
      <c r="T996" s="57" t="s">
        <v>7</v>
      </c>
    </row>
    <row r="997" spans="1:20" x14ac:dyDescent="0.25">
      <c r="A997" s="1"/>
      <c r="B997" s="5" t="s">
        <v>9</v>
      </c>
      <c r="C997" s="64" t="s">
        <v>188</v>
      </c>
      <c r="D997" s="64"/>
      <c r="E997" s="64"/>
      <c r="F997" s="64"/>
      <c r="G997" s="64"/>
      <c r="H997" s="1"/>
      <c r="I997" s="1"/>
      <c r="J997" s="1"/>
      <c r="K997" s="1"/>
      <c r="L997" s="4" t="s">
        <v>115</v>
      </c>
      <c r="M997" s="64" t="s">
        <v>115</v>
      </c>
      <c r="N997" s="64"/>
      <c r="O997" s="6">
        <v>0</v>
      </c>
      <c r="P997" s="65">
        <v>0</v>
      </c>
      <c r="Q997" s="65"/>
      <c r="R997" s="6">
        <v>0</v>
      </c>
      <c r="S997" s="61">
        <v>0</v>
      </c>
      <c r="T997" s="58">
        <v>0</v>
      </c>
    </row>
    <row r="998" spans="1:20" x14ac:dyDescent="0.25">
      <c r="A998" s="1"/>
      <c r="B998" s="5" t="s">
        <v>13</v>
      </c>
      <c r="C998" s="64" t="s">
        <v>62</v>
      </c>
      <c r="D998" s="64"/>
      <c r="E998" s="64"/>
      <c r="F998" s="64"/>
      <c r="G998" s="1"/>
      <c r="H998" s="1"/>
      <c r="I998" s="1"/>
      <c r="J998" s="1"/>
      <c r="K998" s="1"/>
      <c r="L998" s="1"/>
      <c r="M998" s="1"/>
      <c r="N998" s="1"/>
      <c r="O998" s="1"/>
      <c r="P998" s="1"/>
      <c r="Q998" s="1"/>
      <c r="R998" s="1"/>
      <c r="S998" s="1"/>
      <c r="T998" s="1"/>
    </row>
    <row r="999" spans="1:20" x14ac:dyDescent="0.25">
      <c r="A999" s="1"/>
      <c r="B999" s="5" t="s">
        <v>19</v>
      </c>
      <c r="C999" s="64" t="s">
        <v>60</v>
      </c>
      <c r="D999" s="64"/>
      <c r="E999" s="64"/>
      <c r="F999" s="64"/>
      <c r="G999" s="1"/>
      <c r="H999" s="1"/>
      <c r="I999" s="1"/>
      <c r="J999" s="1"/>
      <c r="K999" s="1"/>
      <c r="L999" s="1"/>
      <c r="M999" s="1"/>
      <c r="N999" s="1"/>
      <c r="O999" s="1"/>
      <c r="P999" s="1"/>
      <c r="Q999" s="1"/>
      <c r="R999" s="1"/>
      <c r="S999" s="1"/>
      <c r="T999" s="1"/>
    </row>
    <row r="1000" spans="1:20" x14ac:dyDescent="0.25">
      <c r="A1000" s="1"/>
      <c r="B1000" s="5" t="s">
        <v>23</v>
      </c>
      <c r="C1000" s="64" t="s">
        <v>193</v>
      </c>
      <c r="D1000" s="64"/>
      <c r="E1000" s="64"/>
      <c r="F1000" s="64"/>
      <c r="G1000" s="1"/>
      <c r="H1000" s="1"/>
      <c r="I1000" s="1"/>
      <c r="J1000" s="1"/>
      <c r="K1000" s="1"/>
      <c r="L1000" s="1"/>
      <c r="M1000" s="1"/>
      <c r="N1000" s="1"/>
      <c r="O1000" s="1"/>
      <c r="P1000" s="1"/>
      <c r="Q1000" s="1"/>
      <c r="R1000" s="1"/>
      <c r="S1000" s="1"/>
      <c r="T1000" s="1"/>
    </row>
    <row r="1001" spans="1:20" x14ac:dyDescent="0.25">
      <c r="A1001" s="1"/>
      <c r="B1001" s="5" t="s">
        <v>25</v>
      </c>
      <c r="C1001" s="73">
        <v>4</v>
      </c>
      <c r="D1001" s="73"/>
      <c r="E1001" s="73"/>
      <c r="F1001" s="1"/>
      <c r="G1001" s="1"/>
      <c r="H1001" s="1"/>
      <c r="I1001" s="1"/>
      <c r="J1001" s="1"/>
      <c r="K1001" s="1"/>
      <c r="L1001" s="1"/>
      <c r="M1001" s="1"/>
      <c r="N1001" s="1"/>
      <c r="O1001" s="1"/>
      <c r="P1001" s="1"/>
      <c r="Q1001" s="1"/>
      <c r="R1001" s="1"/>
      <c r="S1001" s="1"/>
      <c r="T1001" s="1"/>
    </row>
    <row r="1002" spans="1:20" x14ac:dyDescent="0.25">
      <c r="A1002" s="1"/>
      <c r="B1002" s="63" t="s">
        <v>26</v>
      </c>
      <c r="C1002" s="63"/>
      <c r="D1002" s="63"/>
      <c r="E1002" s="63"/>
      <c r="F1002" s="72">
        <v>39.133000000000003</v>
      </c>
      <c r="G1002" s="72"/>
      <c r="H1002" s="72"/>
      <c r="I1002" s="72"/>
      <c r="J1002" s="72"/>
      <c r="K1002" s="1"/>
      <c r="L1002" s="1"/>
      <c r="M1002" s="1"/>
      <c r="N1002" s="1"/>
      <c r="O1002" s="1"/>
      <c r="P1002" s="1"/>
      <c r="Q1002" s="1"/>
      <c r="R1002" s="1"/>
      <c r="S1002" s="1"/>
      <c r="T1002" s="1"/>
    </row>
    <row r="1003" spans="1:20" x14ac:dyDescent="0.25">
      <c r="A1003" s="1"/>
      <c r="B1003" s="63" t="s">
        <v>27</v>
      </c>
      <c r="C1003" s="63"/>
      <c r="D1003" s="72">
        <v>0</v>
      </c>
      <c r="E1003" s="72"/>
      <c r="F1003" s="72"/>
      <c r="G1003" s="72"/>
      <c r="H1003" s="72"/>
      <c r="I1003" s="1"/>
      <c r="J1003" s="1"/>
      <c r="K1003" s="1"/>
      <c r="L1003" s="1"/>
      <c r="M1003" s="1"/>
      <c r="N1003" s="1"/>
      <c r="O1003" s="1"/>
      <c r="P1003" s="1"/>
      <c r="Q1003" s="1"/>
      <c r="R1003" s="1"/>
      <c r="S1003" s="1"/>
      <c r="T1003" s="1"/>
    </row>
    <row r="1004" spans="1:20" x14ac:dyDescent="0.25">
      <c r="A1004" s="1"/>
      <c r="B1004" s="63" t="s">
        <v>28</v>
      </c>
      <c r="C1004" s="63"/>
      <c r="D1004" s="63"/>
      <c r="E1004" s="63"/>
      <c r="F1004" s="72">
        <v>0.57689999999999997</v>
      </c>
      <c r="G1004" s="72"/>
      <c r="H1004" s="72"/>
      <c r="I1004" s="72"/>
      <c r="J1004" s="1"/>
      <c r="K1004" s="1"/>
      <c r="L1004" s="1"/>
      <c r="M1004" s="1"/>
      <c r="N1004" s="1"/>
      <c r="O1004" s="1"/>
      <c r="P1004" s="1"/>
      <c r="Q1004" s="1"/>
      <c r="R1004" s="1"/>
      <c r="S1004" s="1"/>
      <c r="T1004" s="1"/>
    </row>
    <row r="1005" spans="1:20" x14ac:dyDescent="0.25">
      <c r="A1005" s="1"/>
      <c r="B1005" s="63" t="s">
        <v>29</v>
      </c>
      <c r="C1005" s="63"/>
      <c r="D1005" s="72">
        <v>0</v>
      </c>
      <c r="E1005" s="72"/>
      <c r="F1005" s="72"/>
      <c r="G1005" s="72"/>
      <c r="H1005" s="1"/>
      <c r="I1005" s="1"/>
      <c r="J1005" s="1"/>
      <c r="K1005" s="1"/>
      <c r="L1005" s="1"/>
      <c r="M1005" s="1"/>
      <c r="N1005" s="1"/>
      <c r="O1005" s="1"/>
      <c r="P1005" s="1"/>
      <c r="Q1005" s="1"/>
      <c r="R1005" s="1"/>
      <c r="S1005" s="1"/>
      <c r="T1005" s="1"/>
    </row>
    <row r="1006" spans="1:20" x14ac:dyDescent="0.25">
      <c r="A1006" s="1"/>
      <c r="B1006" s="63" t="s">
        <v>30</v>
      </c>
      <c r="C1006" s="63"/>
      <c r="D1006" s="1"/>
      <c r="E1006" s="1"/>
      <c r="F1006" s="1"/>
      <c r="G1006" s="1">
        <v>2</v>
      </c>
      <c r="H1006" s="1"/>
      <c r="I1006" s="1"/>
      <c r="J1006" s="1"/>
      <c r="K1006" s="1"/>
      <c r="L1006" s="1"/>
      <c r="M1006" s="1"/>
      <c r="N1006" s="1"/>
      <c r="O1006" s="1"/>
      <c r="P1006" s="1"/>
      <c r="Q1006" s="1"/>
      <c r="R1006" s="1"/>
      <c r="S1006" s="1"/>
      <c r="T1006" s="1"/>
    </row>
    <row r="1007" spans="1:20" x14ac:dyDescent="0.25">
      <c r="A1007" s="1"/>
      <c r="B1007" s="63" t="s">
        <v>31</v>
      </c>
      <c r="C1007" s="63"/>
      <c r="D1007" s="63"/>
      <c r="E1007" s="1"/>
      <c r="F1007" s="1"/>
      <c r="G1007" s="1">
        <v>2017</v>
      </c>
      <c r="H1007" s="1"/>
      <c r="I1007" s="1"/>
      <c r="J1007" s="1"/>
      <c r="K1007" s="1"/>
      <c r="L1007" s="1"/>
      <c r="M1007" s="1"/>
      <c r="N1007" s="1"/>
      <c r="O1007" s="1"/>
      <c r="P1007" s="1"/>
      <c r="Q1007" s="1"/>
      <c r="R1007" s="1"/>
      <c r="S1007" s="1"/>
      <c r="T1007" s="1"/>
    </row>
    <row r="1008" spans="1:20" x14ac:dyDescent="0.25">
      <c r="A1008" s="1"/>
      <c r="B1008" s="63" t="s">
        <v>32</v>
      </c>
      <c r="C1008" s="63"/>
      <c r="D1008" s="1"/>
      <c r="E1008" s="1"/>
      <c r="F1008" s="1"/>
      <c r="G1008" s="1"/>
      <c r="H1008" s="1"/>
      <c r="I1008" s="1"/>
      <c r="J1008" s="1"/>
      <c r="K1008" s="1"/>
      <c r="L1008" s="1"/>
      <c r="M1008" s="1"/>
      <c r="N1008" s="1"/>
      <c r="O1008" s="1"/>
      <c r="P1008" s="1"/>
      <c r="Q1008" s="1"/>
      <c r="R1008" s="1"/>
      <c r="S1008" s="1"/>
      <c r="T1008" s="1"/>
    </row>
    <row r="1009" spans="1:20" x14ac:dyDescent="0.25">
      <c r="A1009" s="1"/>
      <c r="B1009" s="1"/>
      <c r="C1009" s="1"/>
      <c r="D1009" s="1"/>
      <c r="E1009" s="1"/>
      <c r="F1009" s="1"/>
      <c r="G1009" s="1"/>
      <c r="H1009" s="1"/>
      <c r="I1009" s="1"/>
      <c r="J1009" s="1"/>
      <c r="K1009" s="1"/>
      <c r="L1009" s="1"/>
      <c r="M1009" s="1"/>
      <c r="N1009" s="1"/>
      <c r="O1009" s="1"/>
      <c r="P1009" s="1"/>
      <c r="Q1009" s="1"/>
      <c r="R1009" s="1"/>
      <c r="S1009" s="1"/>
      <c r="T1009" s="1"/>
    </row>
    <row r="1010" spans="1:20" x14ac:dyDescent="0.25">
      <c r="A1010" s="1"/>
      <c r="B1010" s="1"/>
      <c r="C1010" s="1"/>
      <c r="D1010" s="1"/>
      <c r="E1010" s="1"/>
      <c r="F1010" s="1"/>
      <c r="G1010" s="1"/>
      <c r="H1010" s="1"/>
      <c r="I1010" s="1"/>
      <c r="J1010" s="1"/>
      <c r="K1010" s="1"/>
      <c r="L1010" s="1"/>
      <c r="M1010" s="1"/>
      <c r="N1010" s="1"/>
      <c r="O1010" s="1"/>
      <c r="P1010" s="1"/>
      <c r="Q1010" s="1"/>
      <c r="R1010" s="1"/>
      <c r="S1010" s="1"/>
      <c r="T1010" s="1"/>
    </row>
    <row r="1011" spans="1:20" x14ac:dyDescent="0.25">
      <c r="A1011" s="1"/>
      <c r="B1011" s="1"/>
      <c r="C1011" s="1"/>
      <c r="D1011" s="1"/>
      <c r="E1011" s="1"/>
      <c r="F1011" s="1"/>
      <c r="G1011" s="1"/>
      <c r="H1011" s="1"/>
      <c r="I1011" s="1"/>
      <c r="J1011" s="1"/>
      <c r="K1011" s="1"/>
      <c r="L1011" s="1"/>
      <c r="M1011" s="1"/>
      <c r="N1011" s="1"/>
      <c r="O1011" s="1"/>
      <c r="P1011" s="1"/>
      <c r="Q1011" s="1"/>
      <c r="R1011" s="1"/>
      <c r="S1011" s="1"/>
      <c r="T1011" s="1"/>
    </row>
    <row r="1012" spans="1:20" x14ac:dyDescent="0.25">
      <c r="A1012" s="1"/>
      <c r="B1012" s="1"/>
      <c r="C1012" s="1"/>
      <c r="D1012" s="1"/>
      <c r="E1012" s="1"/>
      <c r="F1012" s="1"/>
      <c r="G1012" s="1"/>
      <c r="H1012" s="1"/>
      <c r="I1012" s="1"/>
      <c r="J1012" s="1"/>
      <c r="K1012" s="1"/>
      <c r="L1012" s="66" t="s">
        <v>5</v>
      </c>
      <c r="M1012" s="66"/>
      <c r="N1012" s="66"/>
      <c r="O1012" s="3" t="s">
        <v>6</v>
      </c>
      <c r="P1012" s="67" t="s">
        <v>7</v>
      </c>
      <c r="Q1012" s="67"/>
      <c r="R1012" s="3" t="s">
        <v>8</v>
      </c>
      <c r="S1012" s="57" t="s">
        <v>583</v>
      </c>
      <c r="T1012" s="57" t="s">
        <v>7</v>
      </c>
    </row>
    <row r="1013" spans="1:20" x14ac:dyDescent="0.25">
      <c r="A1013" s="1"/>
      <c r="B1013" s="5" t="s">
        <v>9</v>
      </c>
      <c r="C1013" s="64" t="s">
        <v>194</v>
      </c>
      <c r="D1013" s="64"/>
      <c r="E1013" s="64"/>
      <c r="F1013" s="64"/>
      <c r="G1013" s="64"/>
      <c r="H1013" s="1"/>
      <c r="I1013" s="1"/>
      <c r="J1013" s="1"/>
      <c r="K1013" s="1"/>
      <c r="L1013" s="4" t="s">
        <v>11</v>
      </c>
      <c r="M1013" s="64" t="s">
        <v>12</v>
      </c>
      <c r="N1013" s="64"/>
      <c r="O1013" s="6">
        <v>1</v>
      </c>
      <c r="P1013" s="65">
        <v>16.670000000000002</v>
      </c>
      <c r="Q1013" s="65"/>
      <c r="R1013" s="6">
        <v>2</v>
      </c>
      <c r="S1013" s="61">
        <v>90.6</v>
      </c>
      <c r="T1013" s="58">
        <v>0.5</v>
      </c>
    </row>
    <row r="1014" spans="1:20" x14ac:dyDescent="0.25">
      <c r="A1014" s="1"/>
      <c r="B1014" s="63" t="s">
        <v>13</v>
      </c>
      <c r="C1014" s="64" t="s">
        <v>195</v>
      </c>
      <c r="D1014" s="64"/>
      <c r="E1014" s="64"/>
      <c r="F1014" s="64"/>
      <c r="G1014" s="1"/>
      <c r="H1014" s="1"/>
      <c r="I1014" s="1"/>
      <c r="J1014" s="1"/>
      <c r="K1014" s="1"/>
      <c r="L1014" s="4" t="s">
        <v>39</v>
      </c>
      <c r="M1014" s="64" t="s">
        <v>40</v>
      </c>
      <c r="N1014" s="64"/>
      <c r="O1014" s="6">
        <v>5</v>
      </c>
      <c r="P1014" s="65">
        <v>83.33</v>
      </c>
      <c r="Q1014" s="65"/>
      <c r="R1014" s="6">
        <v>73</v>
      </c>
      <c r="S1014" s="59">
        <v>18105</v>
      </c>
      <c r="T1014" s="58">
        <v>99.5</v>
      </c>
    </row>
    <row r="1015" spans="1:20" x14ac:dyDescent="0.25">
      <c r="A1015" s="1"/>
      <c r="B1015" s="63"/>
      <c r="C1015" s="64"/>
      <c r="D1015" s="64"/>
      <c r="E1015" s="64"/>
      <c r="F1015" s="64"/>
      <c r="G1015" s="1"/>
      <c r="H1015" s="1"/>
      <c r="I1015" s="1"/>
      <c r="J1015" s="1"/>
      <c r="K1015" s="1"/>
      <c r="L1015" s="1"/>
      <c r="M1015" s="1"/>
      <c r="N1015" s="1"/>
      <c r="O1015" s="1"/>
      <c r="P1015" s="1"/>
      <c r="Q1015" s="1"/>
      <c r="R1015" s="1"/>
      <c r="S1015" s="1"/>
      <c r="T1015" s="1"/>
    </row>
    <row r="1016" spans="1:20" x14ac:dyDescent="0.25">
      <c r="A1016" s="1"/>
      <c r="B1016" s="5" t="s">
        <v>19</v>
      </c>
      <c r="C1016" s="64" t="s">
        <v>20</v>
      </c>
      <c r="D1016" s="64"/>
      <c r="E1016" s="64"/>
      <c r="F1016" s="64"/>
      <c r="G1016" s="1"/>
      <c r="H1016" s="1"/>
      <c r="I1016" s="1"/>
      <c r="J1016" s="1"/>
      <c r="K1016" s="1"/>
      <c r="L1016" s="1"/>
      <c r="M1016" s="1"/>
      <c r="N1016" s="1"/>
      <c r="O1016" s="1"/>
      <c r="P1016" s="1"/>
      <c r="Q1016" s="1"/>
      <c r="R1016" s="1"/>
      <c r="S1016" s="1"/>
      <c r="T1016" s="1"/>
    </row>
    <row r="1017" spans="1:20" x14ac:dyDescent="0.25">
      <c r="A1017" s="1"/>
      <c r="B1017" s="5" t="s">
        <v>23</v>
      </c>
      <c r="C1017" s="64" t="s">
        <v>196</v>
      </c>
      <c r="D1017" s="64"/>
      <c r="E1017" s="64"/>
      <c r="F1017" s="64"/>
      <c r="G1017" s="1"/>
      <c r="H1017" s="1"/>
      <c r="I1017" s="1"/>
      <c r="J1017" s="1"/>
      <c r="K1017" s="1"/>
      <c r="L1017" s="1"/>
      <c r="M1017" s="1"/>
      <c r="N1017" s="1"/>
      <c r="O1017" s="1"/>
      <c r="P1017" s="1"/>
      <c r="Q1017" s="1"/>
      <c r="R1017" s="1"/>
      <c r="S1017" s="1"/>
      <c r="T1017" s="1"/>
    </row>
    <row r="1018" spans="1:20" x14ac:dyDescent="0.25">
      <c r="A1018" s="1"/>
      <c r="B1018" s="5" t="s">
        <v>25</v>
      </c>
      <c r="C1018" s="73">
        <v>265</v>
      </c>
      <c r="D1018" s="73"/>
      <c r="E1018" s="73"/>
      <c r="F1018" s="1"/>
      <c r="G1018" s="1"/>
      <c r="H1018" s="1"/>
      <c r="I1018" s="1"/>
      <c r="J1018" s="1"/>
      <c r="K1018" s="1"/>
      <c r="L1018" s="1"/>
      <c r="M1018" s="1"/>
      <c r="N1018" s="1"/>
      <c r="O1018" s="1"/>
      <c r="P1018" s="1"/>
      <c r="Q1018" s="1"/>
      <c r="R1018" s="1"/>
      <c r="S1018" s="1"/>
      <c r="T1018" s="1"/>
    </row>
    <row r="1019" spans="1:20" x14ac:dyDescent="0.25">
      <c r="A1019" s="1"/>
      <c r="B1019" s="63" t="s">
        <v>26</v>
      </c>
      <c r="C1019" s="63"/>
      <c r="D1019" s="63"/>
      <c r="E1019" s="63"/>
      <c r="F1019" s="72">
        <v>204.39619999999999</v>
      </c>
      <c r="G1019" s="72"/>
      <c r="H1019" s="72"/>
      <c r="I1019" s="72"/>
      <c r="J1019" s="72"/>
      <c r="K1019" s="1"/>
      <c r="L1019" s="1"/>
      <c r="M1019" s="1"/>
      <c r="N1019" s="1"/>
      <c r="O1019" s="1"/>
      <c r="P1019" s="1"/>
      <c r="Q1019" s="1"/>
      <c r="R1019" s="1"/>
      <c r="S1019" s="1"/>
      <c r="T1019" s="1"/>
    </row>
    <row r="1020" spans="1:20" x14ac:dyDescent="0.25">
      <c r="A1020" s="1"/>
      <c r="B1020" s="63" t="s">
        <v>27</v>
      </c>
      <c r="C1020" s="63"/>
      <c r="D1020" s="72">
        <v>68.375799999999998</v>
      </c>
      <c r="E1020" s="72"/>
      <c r="F1020" s="72"/>
      <c r="G1020" s="72"/>
      <c r="H1020" s="72"/>
      <c r="I1020" s="1"/>
      <c r="J1020" s="1"/>
      <c r="K1020" s="1"/>
      <c r="L1020" s="1"/>
      <c r="M1020" s="1"/>
      <c r="N1020" s="1"/>
      <c r="O1020" s="1"/>
      <c r="P1020" s="1"/>
      <c r="Q1020" s="1"/>
      <c r="R1020" s="1"/>
      <c r="S1020" s="1"/>
      <c r="T1020" s="1"/>
    </row>
    <row r="1021" spans="1:20" x14ac:dyDescent="0.25">
      <c r="A1021" s="1"/>
      <c r="B1021" s="63" t="s">
        <v>28</v>
      </c>
      <c r="C1021" s="63"/>
      <c r="D1021" s="63"/>
      <c r="E1021" s="63"/>
      <c r="F1021" s="72">
        <v>1.8293999999999999</v>
      </c>
      <c r="G1021" s="72"/>
      <c r="H1021" s="72"/>
      <c r="I1021" s="72"/>
      <c r="J1021" s="1"/>
      <c r="K1021" s="1"/>
      <c r="L1021" s="1"/>
      <c r="M1021" s="1"/>
      <c r="N1021" s="1"/>
      <c r="O1021" s="1"/>
      <c r="P1021" s="1"/>
      <c r="Q1021" s="1"/>
      <c r="R1021" s="1"/>
      <c r="S1021" s="1"/>
      <c r="T1021" s="1"/>
    </row>
    <row r="1022" spans="1:20" x14ac:dyDescent="0.25">
      <c r="A1022" s="1"/>
      <c r="B1022" s="63" t="s">
        <v>29</v>
      </c>
      <c r="C1022" s="63"/>
      <c r="D1022" s="72">
        <v>0.2757</v>
      </c>
      <c r="E1022" s="72"/>
      <c r="F1022" s="72"/>
      <c r="G1022" s="72"/>
      <c r="H1022" s="1"/>
      <c r="I1022" s="1"/>
      <c r="J1022" s="1"/>
      <c r="K1022" s="1"/>
      <c r="L1022" s="1"/>
      <c r="M1022" s="1"/>
      <c r="N1022" s="1"/>
      <c r="O1022" s="1"/>
      <c r="P1022" s="1"/>
      <c r="Q1022" s="1"/>
      <c r="R1022" s="1"/>
      <c r="S1022" s="1"/>
      <c r="T1022" s="1"/>
    </row>
    <row r="1023" spans="1:20" x14ac:dyDescent="0.25">
      <c r="A1023" s="1"/>
      <c r="B1023" s="63" t="s">
        <v>30</v>
      </c>
      <c r="C1023" s="63"/>
      <c r="D1023" s="1"/>
      <c r="E1023" s="1"/>
      <c r="F1023" s="1"/>
      <c r="G1023" s="1">
        <v>44.8</v>
      </c>
      <c r="H1023" s="1"/>
      <c r="I1023" s="1"/>
      <c r="J1023" s="1"/>
      <c r="K1023" s="1"/>
      <c r="L1023" s="1"/>
      <c r="M1023" s="1"/>
      <c r="N1023" s="1"/>
      <c r="O1023" s="1"/>
      <c r="P1023" s="1"/>
      <c r="Q1023" s="1"/>
      <c r="R1023" s="1"/>
      <c r="S1023" s="1"/>
      <c r="T1023" s="1"/>
    </row>
    <row r="1024" spans="1:20" x14ac:dyDescent="0.25">
      <c r="A1024" s="1"/>
      <c r="B1024" s="63" t="s">
        <v>31</v>
      </c>
      <c r="C1024" s="63"/>
      <c r="D1024" s="63"/>
      <c r="E1024" s="1"/>
      <c r="F1024" s="1"/>
      <c r="G1024" s="1">
        <v>2022</v>
      </c>
      <c r="H1024" s="1"/>
      <c r="I1024" s="1"/>
      <c r="J1024" s="1"/>
      <c r="K1024" s="1"/>
      <c r="L1024" s="1"/>
      <c r="M1024" s="1"/>
      <c r="N1024" s="1"/>
      <c r="O1024" s="1"/>
      <c r="P1024" s="1"/>
      <c r="Q1024" s="1"/>
      <c r="R1024" s="1"/>
      <c r="S1024" s="1"/>
      <c r="T1024" s="1"/>
    </row>
    <row r="1025" spans="1:20" x14ac:dyDescent="0.25">
      <c r="A1025" s="1"/>
      <c r="B1025" s="63" t="s">
        <v>32</v>
      </c>
      <c r="C1025" s="63"/>
      <c r="D1025" s="1"/>
      <c r="E1025" s="1"/>
      <c r="F1025" s="1"/>
      <c r="G1025" s="1"/>
      <c r="H1025" s="1"/>
      <c r="I1025" s="1"/>
      <c r="J1025" s="1"/>
      <c r="K1025" s="1"/>
      <c r="L1025" s="1"/>
      <c r="M1025" s="1"/>
      <c r="N1025" s="1"/>
      <c r="O1025" s="1"/>
      <c r="P1025" s="1"/>
      <c r="Q1025" s="1"/>
      <c r="R1025" s="1"/>
      <c r="S1025" s="1"/>
      <c r="T1025" s="1"/>
    </row>
    <row r="1026" spans="1:20" x14ac:dyDescent="0.25">
      <c r="A1026" s="1"/>
      <c r="B1026" s="1"/>
      <c r="C1026" s="1"/>
      <c r="D1026" s="1"/>
      <c r="E1026" s="1"/>
      <c r="F1026" s="1"/>
      <c r="G1026" s="1"/>
      <c r="H1026" s="1"/>
      <c r="I1026" s="1"/>
      <c r="J1026" s="1"/>
      <c r="K1026" s="1"/>
      <c r="L1026" s="1"/>
      <c r="M1026" s="1"/>
      <c r="N1026" s="1"/>
      <c r="O1026" s="1"/>
      <c r="P1026" s="1"/>
      <c r="Q1026" s="1"/>
      <c r="R1026" s="1"/>
      <c r="S1026" s="1"/>
      <c r="T1026" s="1"/>
    </row>
    <row r="1027" spans="1:20" x14ac:dyDescent="0.25">
      <c r="A1027" s="1"/>
      <c r="B1027" s="1"/>
      <c r="C1027" s="1"/>
      <c r="D1027" s="1"/>
      <c r="E1027" s="1"/>
      <c r="F1027" s="1"/>
      <c r="G1027" s="1"/>
      <c r="H1027" s="1"/>
      <c r="I1027" s="1"/>
      <c r="J1027" s="1"/>
      <c r="K1027" s="1"/>
      <c r="L1027" s="1"/>
      <c r="M1027" s="1"/>
      <c r="N1027" s="1"/>
      <c r="O1027" s="1"/>
      <c r="P1027" s="1"/>
      <c r="Q1027" s="1"/>
      <c r="R1027" s="1"/>
      <c r="S1027" s="1"/>
      <c r="T1027" s="1"/>
    </row>
    <row r="1028" spans="1:20" x14ac:dyDescent="0.25">
      <c r="A1028" s="1"/>
      <c r="B1028" s="1"/>
      <c r="C1028" s="1"/>
      <c r="D1028" s="1"/>
      <c r="E1028" s="1"/>
      <c r="F1028" s="1"/>
      <c r="G1028" s="1"/>
      <c r="H1028" s="1"/>
      <c r="I1028" s="1"/>
      <c r="J1028" s="1"/>
      <c r="K1028" s="1"/>
      <c r="L1028" s="66" t="s">
        <v>5</v>
      </c>
      <c r="M1028" s="66"/>
      <c r="N1028" s="66"/>
      <c r="O1028" s="3" t="s">
        <v>6</v>
      </c>
      <c r="P1028" s="67" t="s">
        <v>7</v>
      </c>
      <c r="Q1028" s="67"/>
      <c r="R1028" s="3" t="s">
        <v>8</v>
      </c>
      <c r="S1028" s="57" t="s">
        <v>583</v>
      </c>
      <c r="T1028" s="57" t="s">
        <v>7</v>
      </c>
    </row>
    <row r="1029" spans="1:20" x14ac:dyDescent="0.25">
      <c r="A1029" s="1"/>
      <c r="B1029" s="5" t="s">
        <v>9</v>
      </c>
      <c r="C1029" s="64" t="s">
        <v>194</v>
      </c>
      <c r="D1029" s="64"/>
      <c r="E1029" s="64"/>
      <c r="F1029" s="64"/>
      <c r="G1029" s="64"/>
      <c r="H1029" s="1"/>
      <c r="I1029" s="1"/>
      <c r="J1029" s="1"/>
      <c r="K1029" s="1"/>
      <c r="L1029" s="4" t="s">
        <v>33</v>
      </c>
      <c r="M1029" s="64" t="s">
        <v>34</v>
      </c>
      <c r="N1029" s="64"/>
      <c r="O1029" s="6">
        <v>2</v>
      </c>
      <c r="P1029" s="65">
        <v>50</v>
      </c>
      <c r="Q1029" s="65"/>
      <c r="R1029" s="6">
        <v>3</v>
      </c>
      <c r="S1029" s="61">
        <v>210.6</v>
      </c>
      <c r="T1029" s="58">
        <v>5.35</v>
      </c>
    </row>
    <row r="1030" spans="1:20" x14ac:dyDescent="0.25">
      <c r="A1030" s="1"/>
      <c r="B1030" s="63" t="s">
        <v>13</v>
      </c>
      <c r="C1030" s="64" t="s">
        <v>197</v>
      </c>
      <c r="D1030" s="64"/>
      <c r="E1030" s="64"/>
      <c r="F1030" s="64"/>
      <c r="G1030" s="1"/>
      <c r="H1030" s="1"/>
      <c r="I1030" s="1"/>
      <c r="J1030" s="1"/>
      <c r="K1030" s="1"/>
      <c r="L1030" s="4" t="s">
        <v>39</v>
      </c>
      <c r="M1030" s="64" t="s">
        <v>40</v>
      </c>
      <c r="N1030" s="64"/>
      <c r="O1030" s="6">
        <v>1</v>
      </c>
      <c r="P1030" s="65">
        <v>25</v>
      </c>
      <c r="Q1030" s="65"/>
      <c r="R1030" s="6">
        <v>33</v>
      </c>
      <c r="S1030" s="59">
        <v>3192</v>
      </c>
      <c r="T1030" s="58">
        <v>81.06</v>
      </c>
    </row>
    <row r="1031" spans="1:20" x14ac:dyDescent="0.25">
      <c r="A1031" s="1"/>
      <c r="B1031" s="63"/>
      <c r="C1031" s="64"/>
      <c r="D1031" s="64"/>
      <c r="E1031" s="64"/>
      <c r="F1031" s="64"/>
      <c r="G1031" s="1"/>
      <c r="H1031" s="1"/>
      <c r="I1031" s="1"/>
      <c r="J1031" s="1"/>
      <c r="K1031" s="1"/>
      <c r="L1031" s="64" t="s">
        <v>15</v>
      </c>
      <c r="M1031" s="64" t="s">
        <v>16</v>
      </c>
      <c r="N1031" s="64"/>
      <c r="O1031" s="71">
        <v>1</v>
      </c>
      <c r="P1031" s="65">
        <v>25</v>
      </c>
      <c r="Q1031" s="65"/>
      <c r="R1031" s="71">
        <v>1</v>
      </c>
      <c r="S1031" s="59">
        <v>535.20000000000005</v>
      </c>
      <c r="T1031" s="58">
        <v>13.59</v>
      </c>
    </row>
    <row r="1032" spans="1:20" x14ac:dyDescent="0.25">
      <c r="A1032" s="1"/>
      <c r="B1032" s="63" t="s">
        <v>19</v>
      </c>
      <c r="C1032" s="64" t="s">
        <v>57</v>
      </c>
      <c r="D1032" s="64"/>
      <c r="E1032" s="64"/>
      <c r="F1032" s="64"/>
      <c r="G1032" s="1"/>
      <c r="H1032" s="1"/>
      <c r="I1032" s="1"/>
      <c r="J1032" s="1"/>
      <c r="K1032" s="1"/>
      <c r="L1032" s="64"/>
      <c r="M1032" s="64"/>
      <c r="N1032" s="64"/>
      <c r="O1032" s="71"/>
      <c r="P1032" s="65"/>
      <c r="Q1032" s="65"/>
      <c r="R1032" s="71"/>
      <c r="S1032" s="59"/>
      <c r="T1032" s="58"/>
    </row>
    <row r="1033" spans="1:20" x14ac:dyDescent="0.25">
      <c r="A1033" s="1"/>
      <c r="B1033" s="63"/>
      <c r="C1033" s="64"/>
      <c r="D1033" s="64"/>
      <c r="E1033" s="64"/>
      <c r="F1033" s="64"/>
      <c r="G1033" s="1"/>
      <c r="H1033" s="1"/>
      <c r="I1033" s="1"/>
      <c r="J1033" s="1"/>
      <c r="K1033" s="1"/>
      <c r="L1033" s="1"/>
      <c r="M1033" s="1"/>
      <c r="N1033" s="1"/>
      <c r="O1033" s="1"/>
      <c r="P1033" s="1"/>
      <c r="Q1033" s="1"/>
      <c r="R1033" s="1"/>
      <c r="S1033" s="1"/>
      <c r="T1033" s="1"/>
    </row>
    <row r="1034" spans="1:20" x14ac:dyDescent="0.25">
      <c r="A1034" s="1"/>
      <c r="B1034" s="5" t="s">
        <v>23</v>
      </c>
      <c r="C1034" s="64" t="s">
        <v>198</v>
      </c>
      <c r="D1034" s="64"/>
      <c r="E1034" s="64"/>
      <c r="F1034" s="64"/>
      <c r="G1034" s="1"/>
      <c r="H1034" s="1"/>
      <c r="I1034" s="1"/>
      <c r="J1034" s="1"/>
      <c r="K1034" s="1"/>
      <c r="L1034" s="1"/>
      <c r="M1034" s="1"/>
      <c r="N1034" s="1"/>
      <c r="O1034" s="1"/>
      <c r="P1034" s="1"/>
      <c r="Q1034" s="1"/>
      <c r="R1034" s="1"/>
      <c r="S1034" s="1"/>
      <c r="T1034" s="1"/>
    </row>
    <row r="1035" spans="1:20" x14ac:dyDescent="0.25">
      <c r="A1035" s="1"/>
      <c r="B1035" s="5" t="s">
        <v>25</v>
      </c>
      <c r="C1035" s="73">
        <v>264</v>
      </c>
      <c r="D1035" s="73"/>
      <c r="E1035" s="73"/>
      <c r="F1035" s="1"/>
      <c r="G1035" s="1"/>
      <c r="H1035" s="1"/>
      <c r="I1035" s="1"/>
      <c r="J1035" s="1"/>
      <c r="K1035" s="1"/>
      <c r="L1035" s="1"/>
      <c r="M1035" s="1"/>
      <c r="N1035" s="1"/>
      <c r="O1035" s="1"/>
      <c r="P1035" s="1"/>
      <c r="Q1035" s="1"/>
      <c r="R1035" s="1"/>
      <c r="S1035" s="1"/>
      <c r="T1035" s="1"/>
    </row>
    <row r="1036" spans="1:20" x14ac:dyDescent="0.25">
      <c r="A1036" s="1"/>
      <c r="B1036" s="63" t="s">
        <v>26</v>
      </c>
      <c r="C1036" s="63"/>
      <c r="D1036" s="63"/>
      <c r="E1036" s="63"/>
      <c r="F1036" s="72">
        <v>212.07570000000001</v>
      </c>
      <c r="G1036" s="72"/>
      <c r="H1036" s="72"/>
      <c r="I1036" s="72"/>
      <c r="J1036" s="72"/>
      <c r="K1036" s="1"/>
      <c r="L1036" s="1"/>
      <c r="M1036" s="1"/>
      <c r="N1036" s="1"/>
      <c r="O1036" s="1"/>
      <c r="P1036" s="1"/>
      <c r="Q1036" s="1"/>
      <c r="R1036" s="1"/>
      <c r="S1036" s="1"/>
      <c r="T1036" s="1"/>
    </row>
    <row r="1037" spans="1:20" x14ac:dyDescent="0.25">
      <c r="A1037" s="1"/>
      <c r="B1037" s="63" t="s">
        <v>27</v>
      </c>
      <c r="C1037" s="63"/>
      <c r="D1037" s="72">
        <v>12.0848</v>
      </c>
      <c r="E1037" s="72"/>
      <c r="F1037" s="72"/>
      <c r="G1037" s="72"/>
      <c r="H1037" s="72"/>
      <c r="I1037" s="1"/>
      <c r="J1037" s="1"/>
      <c r="K1037" s="1"/>
      <c r="L1037" s="1"/>
      <c r="M1037" s="1"/>
      <c r="N1037" s="1"/>
      <c r="O1037" s="1"/>
      <c r="P1037" s="1"/>
      <c r="Q1037" s="1"/>
      <c r="R1037" s="1"/>
      <c r="S1037" s="1"/>
      <c r="T1037" s="1"/>
    </row>
    <row r="1038" spans="1:20" x14ac:dyDescent="0.25">
      <c r="A1038" s="1"/>
      <c r="B1038" s="63" t="s">
        <v>28</v>
      </c>
      <c r="C1038" s="63"/>
      <c r="D1038" s="63"/>
      <c r="E1038" s="63"/>
      <c r="F1038" s="72">
        <v>1.3242</v>
      </c>
      <c r="G1038" s="72"/>
      <c r="H1038" s="72"/>
      <c r="I1038" s="72"/>
      <c r="J1038" s="1"/>
      <c r="K1038" s="1"/>
      <c r="L1038" s="1"/>
      <c r="M1038" s="1"/>
      <c r="N1038" s="1"/>
      <c r="O1038" s="1"/>
      <c r="P1038" s="1"/>
      <c r="Q1038" s="1"/>
      <c r="R1038" s="1"/>
      <c r="S1038" s="1"/>
      <c r="T1038" s="1"/>
    </row>
    <row r="1039" spans="1:20" x14ac:dyDescent="0.25">
      <c r="A1039" s="1"/>
      <c r="B1039" s="63" t="s">
        <v>29</v>
      </c>
      <c r="C1039" s="63"/>
      <c r="D1039" s="72">
        <v>0.1249</v>
      </c>
      <c r="E1039" s="72"/>
      <c r="F1039" s="72"/>
      <c r="G1039" s="72"/>
      <c r="H1039" s="1"/>
      <c r="I1039" s="1"/>
      <c r="J1039" s="1"/>
      <c r="K1039" s="1"/>
      <c r="L1039" s="1"/>
      <c r="M1039" s="1"/>
      <c r="N1039" s="1"/>
      <c r="O1039" s="1"/>
      <c r="P1039" s="1"/>
      <c r="Q1039" s="1"/>
      <c r="R1039" s="1"/>
      <c r="S1039" s="1"/>
      <c r="T1039" s="1"/>
    </row>
    <row r="1040" spans="1:20" x14ac:dyDescent="0.25">
      <c r="A1040" s="1"/>
      <c r="B1040" s="63" t="s">
        <v>30</v>
      </c>
      <c r="C1040" s="63"/>
      <c r="D1040" s="1"/>
      <c r="E1040" s="1"/>
      <c r="F1040" s="1"/>
      <c r="G1040" s="1">
        <v>45.5</v>
      </c>
      <c r="H1040" s="1"/>
      <c r="I1040" s="1"/>
      <c r="J1040" s="1"/>
      <c r="K1040" s="1"/>
      <c r="L1040" s="1"/>
      <c r="M1040" s="1"/>
      <c r="N1040" s="1"/>
      <c r="O1040" s="1"/>
      <c r="P1040" s="1"/>
      <c r="Q1040" s="1"/>
      <c r="R1040" s="1"/>
      <c r="S1040" s="1"/>
      <c r="T1040" s="1"/>
    </row>
    <row r="1041" spans="1:20" x14ac:dyDescent="0.25">
      <c r="A1041" s="1"/>
      <c r="B1041" s="63" t="s">
        <v>31</v>
      </c>
      <c r="C1041" s="63"/>
      <c r="D1041" s="63"/>
      <c r="E1041" s="1"/>
      <c r="F1041" s="1"/>
      <c r="G1041" s="1">
        <v>2015</v>
      </c>
      <c r="H1041" s="1"/>
      <c r="I1041" s="1"/>
      <c r="J1041" s="1"/>
      <c r="K1041" s="1"/>
      <c r="L1041" s="1"/>
      <c r="M1041" s="1"/>
      <c r="N1041" s="1"/>
      <c r="O1041" s="1"/>
      <c r="P1041" s="1"/>
      <c r="Q1041" s="1"/>
      <c r="R1041" s="1"/>
      <c r="S1041" s="1"/>
      <c r="T1041" s="1"/>
    </row>
    <row r="1042" spans="1:20" x14ac:dyDescent="0.25">
      <c r="A1042" s="1"/>
      <c r="B1042" s="63" t="s">
        <v>32</v>
      </c>
      <c r="C1042" s="63"/>
      <c r="D1042" s="1"/>
      <c r="E1042" s="1"/>
      <c r="F1042" s="1"/>
      <c r="G1042" s="1"/>
      <c r="H1042" s="1"/>
      <c r="I1042" s="1"/>
      <c r="J1042" s="1"/>
      <c r="K1042" s="1"/>
      <c r="L1042" s="1"/>
      <c r="M1042" s="1"/>
      <c r="N1042" s="1"/>
      <c r="O1042" s="1"/>
      <c r="P1042" s="1"/>
      <c r="Q1042" s="1"/>
      <c r="R1042" s="1"/>
      <c r="S1042" s="1"/>
      <c r="T1042" s="1"/>
    </row>
    <row r="1043" spans="1:20" x14ac:dyDescent="0.25">
      <c r="A1043" s="1"/>
      <c r="B1043" s="1"/>
      <c r="C1043" s="1"/>
      <c r="D1043" s="1"/>
      <c r="E1043" s="1"/>
      <c r="F1043" s="1"/>
      <c r="G1043" s="1"/>
      <c r="H1043" s="1"/>
      <c r="I1043" s="1"/>
      <c r="J1043" s="1"/>
      <c r="K1043" s="1"/>
      <c r="L1043" s="1"/>
      <c r="M1043" s="1"/>
      <c r="N1043" s="1"/>
      <c r="O1043" s="1"/>
      <c r="P1043" s="1"/>
      <c r="Q1043" s="1"/>
      <c r="R1043" s="1"/>
      <c r="S1043" s="1"/>
      <c r="T1043" s="1"/>
    </row>
    <row r="1044" spans="1:20" x14ac:dyDescent="0.25">
      <c r="A1044" s="1"/>
      <c r="B1044" s="1"/>
      <c r="C1044" s="1"/>
      <c r="D1044" s="1"/>
      <c r="E1044" s="1"/>
      <c r="F1044" s="1"/>
      <c r="G1044" s="1"/>
      <c r="H1044" s="1"/>
      <c r="I1044" s="1"/>
      <c r="J1044" s="1"/>
      <c r="K1044" s="1"/>
      <c r="L1044" s="1"/>
      <c r="M1044" s="1"/>
      <c r="N1044" s="1"/>
      <c r="O1044" s="1"/>
      <c r="P1044" s="1"/>
      <c r="Q1044" s="1"/>
      <c r="R1044" s="1"/>
      <c r="S1044" s="1"/>
      <c r="T1044" s="1"/>
    </row>
    <row r="1045" spans="1:20" x14ac:dyDescent="0.25">
      <c r="A1045" s="1"/>
      <c r="B1045" s="1"/>
      <c r="C1045" s="1"/>
      <c r="D1045" s="1"/>
      <c r="E1045" s="1"/>
      <c r="F1045" s="1"/>
      <c r="G1045" s="1"/>
      <c r="H1045" s="1"/>
      <c r="I1045" s="1"/>
      <c r="J1045" s="1"/>
      <c r="K1045" s="1"/>
      <c r="L1045" s="66" t="s">
        <v>5</v>
      </c>
      <c r="M1045" s="66"/>
      <c r="N1045" s="66"/>
      <c r="O1045" s="3" t="s">
        <v>6</v>
      </c>
      <c r="P1045" s="67" t="s">
        <v>7</v>
      </c>
      <c r="Q1045" s="67"/>
      <c r="R1045" s="3" t="s">
        <v>8</v>
      </c>
      <c r="S1045" s="57" t="s">
        <v>583</v>
      </c>
      <c r="T1045" s="57" t="s">
        <v>7</v>
      </c>
    </row>
    <row r="1046" spans="1:20" x14ac:dyDescent="0.25">
      <c r="A1046" s="1"/>
      <c r="B1046" s="5" t="s">
        <v>9</v>
      </c>
      <c r="C1046" s="64" t="s">
        <v>194</v>
      </c>
      <c r="D1046" s="64"/>
      <c r="E1046" s="64"/>
      <c r="F1046" s="64"/>
      <c r="G1046" s="64"/>
      <c r="H1046" s="1"/>
      <c r="I1046" s="1"/>
      <c r="J1046" s="1"/>
      <c r="K1046" s="1"/>
      <c r="L1046" s="4" t="s">
        <v>39</v>
      </c>
      <c r="M1046" s="64" t="s">
        <v>40</v>
      </c>
      <c r="N1046" s="64"/>
      <c r="O1046" s="6">
        <v>6</v>
      </c>
      <c r="P1046" s="65">
        <v>66.67</v>
      </c>
      <c r="Q1046" s="65"/>
      <c r="R1046" s="6">
        <v>203</v>
      </c>
      <c r="S1046" s="61">
        <v>165216.6</v>
      </c>
      <c r="T1046" s="58">
        <v>98.48</v>
      </c>
    </row>
    <row r="1047" spans="1:20" x14ac:dyDescent="0.25">
      <c r="A1047" s="1"/>
      <c r="B1047" s="63" t="s">
        <v>13</v>
      </c>
      <c r="C1047" s="64" t="s">
        <v>182</v>
      </c>
      <c r="D1047" s="64"/>
      <c r="E1047" s="64"/>
      <c r="F1047" s="64"/>
      <c r="G1047" s="1"/>
      <c r="H1047" s="1"/>
      <c r="I1047" s="1"/>
      <c r="J1047" s="1"/>
      <c r="K1047" s="1"/>
      <c r="L1047" s="4" t="s">
        <v>42</v>
      </c>
      <c r="M1047" s="64" t="s">
        <v>43</v>
      </c>
      <c r="N1047" s="64"/>
      <c r="O1047" s="6">
        <v>1</v>
      </c>
      <c r="P1047" s="65">
        <v>11.11</v>
      </c>
      <c r="Q1047" s="65"/>
      <c r="R1047" s="6">
        <v>4</v>
      </c>
      <c r="S1047" s="59">
        <v>280.79999999999995</v>
      </c>
      <c r="T1047" s="58">
        <v>0.17</v>
      </c>
    </row>
    <row r="1048" spans="1:20" x14ac:dyDescent="0.25">
      <c r="A1048" s="1"/>
      <c r="B1048" s="63"/>
      <c r="C1048" s="64"/>
      <c r="D1048" s="64"/>
      <c r="E1048" s="64"/>
      <c r="F1048" s="64"/>
      <c r="G1048" s="1"/>
      <c r="H1048" s="1"/>
      <c r="I1048" s="1"/>
      <c r="J1048" s="1"/>
      <c r="K1048" s="1"/>
      <c r="L1048" s="64" t="s">
        <v>54</v>
      </c>
      <c r="M1048" s="64" t="s">
        <v>55</v>
      </c>
      <c r="N1048" s="64"/>
      <c r="O1048" s="71">
        <v>1</v>
      </c>
      <c r="P1048" s="65">
        <v>11.11</v>
      </c>
      <c r="Q1048" s="65"/>
      <c r="R1048" s="71">
        <v>16</v>
      </c>
      <c r="S1048" s="59">
        <v>1633.1999999999998</v>
      </c>
      <c r="T1048" s="58">
        <v>0.97</v>
      </c>
    </row>
    <row r="1049" spans="1:20" x14ac:dyDescent="0.25">
      <c r="A1049" s="1"/>
      <c r="B1049" s="63" t="s">
        <v>19</v>
      </c>
      <c r="C1049" s="64" t="s">
        <v>60</v>
      </c>
      <c r="D1049" s="64"/>
      <c r="E1049" s="64"/>
      <c r="F1049" s="64"/>
      <c r="G1049" s="1"/>
      <c r="H1049" s="1"/>
      <c r="I1049" s="1"/>
      <c r="J1049" s="1"/>
      <c r="K1049" s="1"/>
      <c r="L1049" s="64"/>
      <c r="M1049" s="64"/>
      <c r="N1049" s="64"/>
      <c r="O1049" s="71"/>
      <c r="P1049" s="65"/>
      <c r="Q1049" s="65"/>
      <c r="R1049" s="71"/>
      <c r="S1049" s="59"/>
      <c r="T1049" s="58"/>
    </row>
    <row r="1050" spans="1:20" x14ac:dyDescent="0.25">
      <c r="A1050" s="1"/>
      <c r="B1050" s="63"/>
      <c r="C1050" s="64"/>
      <c r="D1050" s="64"/>
      <c r="E1050" s="64"/>
      <c r="F1050" s="64"/>
      <c r="G1050" s="1"/>
      <c r="H1050" s="1"/>
      <c r="I1050" s="1"/>
      <c r="J1050" s="1"/>
      <c r="K1050" s="1"/>
      <c r="L1050" s="4" t="s">
        <v>21</v>
      </c>
      <c r="M1050" s="64" t="s">
        <v>22</v>
      </c>
      <c r="N1050" s="64"/>
      <c r="O1050" s="6">
        <v>1</v>
      </c>
      <c r="P1050" s="65">
        <v>11.11</v>
      </c>
      <c r="Q1050" s="65"/>
      <c r="R1050" s="6">
        <v>7</v>
      </c>
      <c r="S1050" s="59">
        <v>642.6</v>
      </c>
      <c r="T1050" s="58">
        <v>0.38</v>
      </c>
    </row>
    <row r="1051" spans="1:20" x14ac:dyDescent="0.25">
      <c r="A1051" s="1"/>
      <c r="B1051" s="5" t="s">
        <v>23</v>
      </c>
      <c r="C1051" s="64" t="s">
        <v>199</v>
      </c>
      <c r="D1051" s="64"/>
      <c r="E1051" s="64"/>
      <c r="F1051" s="64"/>
      <c r="G1051" s="1"/>
      <c r="H1051" s="1"/>
      <c r="I1051" s="1"/>
      <c r="J1051" s="1"/>
      <c r="K1051" s="1"/>
      <c r="L1051" s="1"/>
      <c r="M1051" s="1"/>
      <c r="N1051" s="1"/>
      <c r="O1051" s="1"/>
      <c r="P1051" s="1"/>
      <c r="Q1051" s="1"/>
      <c r="R1051" s="1"/>
      <c r="S1051" s="1"/>
      <c r="T1051" s="1"/>
    </row>
    <row r="1052" spans="1:20" x14ac:dyDescent="0.25">
      <c r="A1052" s="1"/>
      <c r="B1052" s="5" t="s">
        <v>25</v>
      </c>
      <c r="C1052" s="73">
        <v>219</v>
      </c>
      <c r="D1052" s="73"/>
      <c r="E1052" s="73"/>
      <c r="F1052" s="1"/>
      <c r="G1052" s="1"/>
      <c r="H1052" s="1"/>
      <c r="I1052" s="1"/>
      <c r="J1052" s="1"/>
      <c r="K1052" s="1"/>
      <c r="L1052" s="1"/>
      <c r="M1052" s="1"/>
      <c r="N1052" s="1"/>
      <c r="O1052" s="1"/>
      <c r="P1052" s="1"/>
      <c r="Q1052" s="1"/>
      <c r="R1052" s="1"/>
      <c r="S1052" s="1"/>
      <c r="T1052" s="1"/>
    </row>
    <row r="1053" spans="1:20" x14ac:dyDescent="0.25">
      <c r="A1053" s="1"/>
      <c r="B1053" s="63" t="s">
        <v>26</v>
      </c>
      <c r="C1053" s="63"/>
      <c r="D1053" s="63"/>
      <c r="E1053" s="63"/>
      <c r="F1053" s="72">
        <v>590.01909999999998</v>
      </c>
      <c r="G1053" s="72"/>
      <c r="H1053" s="72"/>
      <c r="I1053" s="72"/>
      <c r="J1053" s="72"/>
      <c r="K1053" s="1"/>
      <c r="L1053" s="1"/>
      <c r="M1053" s="1"/>
      <c r="N1053" s="1"/>
      <c r="O1053" s="1"/>
      <c r="P1053" s="1"/>
      <c r="Q1053" s="1"/>
      <c r="R1053" s="1"/>
      <c r="S1053" s="1"/>
      <c r="T1053" s="1"/>
    </row>
    <row r="1054" spans="1:20" x14ac:dyDescent="0.25">
      <c r="A1054" s="1"/>
      <c r="B1054" s="63" t="s">
        <v>27</v>
      </c>
      <c r="C1054" s="63"/>
      <c r="D1054" s="72">
        <v>753.14319999999998</v>
      </c>
      <c r="E1054" s="72"/>
      <c r="F1054" s="72"/>
      <c r="G1054" s="72"/>
      <c r="H1054" s="72"/>
      <c r="I1054" s="1"/>
      <c r="J1054" s="1"/>
      <c r="K1054" s="1"/>
      <c r="L1054" s="1"/>
      <c r="M1054" s="1"/>
      <c r="N1054" s="1"/>
      <c r="O1054" s="1"/>
      <c r="P1054" s="1"/>
      <c r="Q1054" s="1"/>
      <c r="R1054" s="1"/>
      <c r="S1054" s="1"/>
      <c r="T1054" s="1"/>
    </row>
    <row r="1055" spans="1:20" x14ac:dyDescent="0.25">
      <c r="A1055" s="1"/>
      <c r="B1055" s="63" t="s">
        <v>28</v>
      </c>
      <c r="C1055" s="63"/>
      <c r="D1055" s="63"/>
      <c r="E1055" s="63"/>
      <c r="F1055" s="72">
        <v>3.6486000000000001</v>
      </c>
      <c r="G1055" s="72"/>
      <c r="H1055" s="72"/>
      <c r="I1055" s="72"/>
      <c r="J1055" s="1"/>
      <c r="K1055" s="1"/>
      <c r="L1055" s="1"/>
      <c r="M1055" s="1"/>
      <c r="N1055" s="1"/>
      <c r="O1055" s="1"/>
      <c r="P1055" s="1"/>
      <c r="Q1055" s="1"/>
      <c r="R1055" s="1"/>
      <c r="S1055" s="1"/>
      <c r="T1055" s="1"/>
    </row>
    <row r="1056" spans="1:20" x14ac:dyDescent="0.25">
      <c r="A1056" s="1"/>
      <c r="B1056" s="63" t="s">
        <v>29</v>
      </c>
      <c r="C1056" s="63"/>
      <c r="D1056" s="72">
        <v>0.9254</v>
      </c>
      <c r="E1056" s="72"/>
      <c r="F1056" s="72"/>
      <c r="G1056" s="72"/>
      <c r="H1056" s="1"/>
      <c r="I1056" s="1"/>
      <c r="J1056" s="1"/>
      <c r="K1056" s="1"/>
      <c r="L1056" s="1"/>
      <c r="M1056" s="1"/>
      <c r="N1056" s="1"/>
      <c r="O1056" s="1"/>
      <c r="P1056" s="1"/>
      <c r="Q1056" s="1"/>
      <c r="R1056" s="1"/>
      <c r="S1056" s="1"/>
      <c r="T1056" s="1"/>
    </row>
    <row r="1057" spans="1:20" x14ac:dyDescent="0.25">
      <c r="A1057" s="1"/>
      <c r="B1057" s="63" t="s">
        <v>30</v>
      </c>
      <c r="C1057" s="63"/>
      <c r="D1057" s="1"/>
      <c r="E1057" s="1"/>
      <c r="F1057" s="1"/>
      <c r="G1057" s="1">
        <v>30.1</v>
      </c>
      <c r="H1057" s="1"/>
      <c r="I1057" s="1"/>
      <c r="J1057" s="1"/>
      <c r="K1057" s="1"/>
      <c r="L1057" s="1"/>
      <c r="M1057" s="1"/>
      <c r="N1057" s="1"/>
      <c r="O1057" s="1"/>
      <c r="P1057" s="1"/>
      <c r="Q1057" s="1"/>
      <c r="R1057" s="1"/>
      <c r="S1057" s="1"/>
      <c r="T1057" s="1"/>
    </row>
    <row r="1058" spans="1:20" x14ac:dyDescent="0.25">
      <c r="A1058" s="1"/>
      <c r="B1058" s="63" t="s">
        <v>31</v>
      </c>
      <c r="C1058" s="63"/>
      <c r="D1058" s="63"/>
      <c r="E1058" s="1"/>
      <c r="F1058" s="1"/>
      <c r="G1058" s="1">
        <v>2022</v>
      </c>
      <c r="H1058" s="1"/>
      <c r="I1058" s="1"/>
      <c r="J1058" s="1"/>
      <c r="K1058" s="1"/>
      <c r="L1058" s="1"/>
      <c r="M1058" s="1"/>
      <c r="N1058" s="1"/>
      <c r="O1058" s="1"/>
      <c r="P1058" s="1"/>
      <c r="Q1058" s="1"/>
      <c r="R1058" s="1"/>
      <c r="S1058" s="1"/>
      <c r="T1058" s="1"/>
    </row>
    <row r="1059" spans="1:20" x14ac:dyDescent="0.25">
      <c r="A1059" s="1"/>
      <c r="B1059" s="63" t="s">
        <v>32</v>
      </c>
      <c r="C1059" s="63"/>
      <c r="D1059" s="1"/>
      <c r="E1059" s="1"/>
      <c r="F1059" s="1"/>
      <c r="G1059" s="1"/>
      <c r="H1059" s="1"/>
      <c r="I1059" s="1"/>
      <c r="J1059" s="1"/>
      <c r="K1059" s="1"/>
      <c r="L1059" s="1"/>
      <c r="M1059" s="1"/>
      <c r="N1059" s="1"/>
      <c r="O1059" s="1"/>
      <c r="P1059" s="1"/>
      <c r="Q1059" s="1"/>
      <c r="R1059" s="1"/>
      <c r="S1059" s="1"/>
      <c r="T1059" s="1"/>
    </row>
    <row r="1060" spans="1:20" x14ac:dyDescent="0.25">
      <c r="A1060" s="1"/>
      <c r="B1060" s="1"/>
      <c r="C1060" s="1"/>
      <c r="D1060" s="1"/>
      <c r="E1060" s="1"/>
      <c r="F1060" s="1"/>
      <c r="G1060" s="1"/>
      <c r="H1060" s="1"/>
      <c r="I1060" s="1"/>
      <c r="J1060" s="1"/>
      <c r="K1060" s="1"/>
      <c r="L1060" s="1"/>
      <c r="M1060" s="1"/>
      <c r="N1060" s="1"/>
      <c r="O1060" s="1"/>
      <c r="P1060" s="1"/>
      <c r="Q1060" s="1"/>
      <c r="R1060" s="1"/>
      <c r="S1060" s="1"/>
      <c r="T1060" s="1"/>
    </row>
    <row r="1061" spans="1:20" x14ac:dyDescent="0.25">
      <c r="A1061" s="1"/>
      <c r="B1061" s="1"/>
      <c r="C1061" s="1"/>
      <c r="D1061" s="1"/>
      <c r="E1061" s="1"/>
      <c r="F1061" s="1"/>
      <c r="G1061" s="1"/>
      <c r="H1061" s="1"/>
      <c r="I1061" s="1"/>
      <c r="J1061" s="1"/>
      <c r="K1061" s="1"/>
      <c r="L1061" s="1"/>
      <c r="M1061" s="1"/>
      <c r="N1061" s="1"/>
      <c r="O1061" s="1"/>
      <c r="P1061" s="1"/>
      <c r="Q1061" s="1"/>
      <c r="R1061" s="1"/>
      <c r="S1061" s="1"/>
      <c r="T1061" s="1"/>
    </row>
    <row r="1062" spans="1:20" x14ac:dyDescent="0.25">
      <c r="A1062" s="1"/>
      <c r="B1062" s="1"/>
      <c r="C1062" s="1"/>
      <c r="D1062" s="1"/>
      <c r="E1062" s="1"/>
      <c r="F1062" s="1"/>
      <c r="G1062" s="1"/>
      <c r="H1062" s="1"/>
      <c r="I1062" s="1"/>
      <c r="J1062" s="1"/>
      <c r="K1062" s="1"/>
      <c r="L1062" s="66" t="s">
        <v>5</v>
      </c>
      <c r="M1062" s="66"/>
      <c r="N1062" s="66"/>
      <c r="O1062" s="3" t="s">
        <v>6</v>
      </c>
      <c r="P1062" s="67" t="s">
        <v>7</v>
      </c>
      <c r="Q1062" s="67"/>
      <c r="R1062" s="3" t="s">
        <v>8</v>
      </c>
      <c r="S1062" s="57" t="s">
        <v>583</v>
      </c>
      <c r="T1062" s="57" t="s">
        <v>7</v>
      </c>
    </row>
    <row r="1063" spans="1:20" x14ac:dyDescent="0.25">
      <c r="A1063" s="1"/>
      <c r="B1063" s="5" t="s">
        <v>9</v>
      </c>
      <c r="C1063" s="64" t="s">
        <v>194</v>
      </c>
      <c r="D1063" s="64"/>
      <c r="E1063" s="64"/>
      <c r="F1063" s="64"/>
      <c r="G1063" s="64"/>
      <c r="H1063" s="1"/>
      <c r="I1063" s="1"/>
      <c r="J1063" s="1"/>
      <c r="K1063" s="1"/>
      <c r="L1063" s="4" t="s">
        <v>11</v>
      </c>
      <c r="M1063" s="64" t="s">
        <v>12</v>
      </c>
      <c r="N1063" s="64"/>
      <c r="O1063" s="6">
        <v>1</v>
      </c>
      <c r="P1063" s="65">
        <v>6.25</v>
      </c>
      <c r="Q1063" s="65"/>
      <c r="R1063" s="6">
        <v>7</v>
      </c>
      <c r="S1063" s="61">
        <v>787.19999999999993</v>
      </c>
      <c r="T1063" s="58">
        <v>1.17</v>
      </c>
    </row>
    <row r="1064" spans="1:20" x14ac:dyDescent="0.25">
      <c r="A1064" s="1"/>
      <c r="B1064" s="63" t="s">
        <v>13</v>
      </c>
      <c r="C1064" s="64" t="s">
        <v>200</v>
      </c>
      <c r="D1064" s="64"/>
      <c r="E1064" s="64"/>
      <c r="F1064" s="64"/>
      <c r="G1064" s="1"/>
      <c r="H1064" s="1"/>
      <c r="I1064" s="1"/>
      <c r="J1064" s="1"/>
      <c r="K1064" s="1"/>
      <c r="L1064" s="4" t="s">
        <v>39</v>
      </c>
      <c r="M1064" s="64" t="s">
        <v>40</v>
      </c>
      <c r="N1064" s="64"/>
      <c r="O1064" s="6">
        <v>9</v>
      </c>
      <c r="P1064" s="65">
        <v>56.25</v>
      </c>
      <c r="Q1064" s="65"/>
      <c r="R1064" s="6">
        <v>141</v>
      </c>
      <c r="S1064" s="59">
        <v>55738.8</v>
      </c>
      <c r="T1064" s="58">
        <v>82.61</v>
      </c>
    </row>
    <row r="1065" spans="1:20" x14ac:dyDescent="0.25">
      <c r="A1065" s="1"/>
      <c r="B1065" s="63"/>
      <c r="C1065" s="64"/>
      <c r="D1065" s="64"/>
      <c r="E1065" s="64"/>
      <c r="F1065" s="64"/>
      <c r="G1065" s="1"/>
      <c r="H1065" s="1"/>
      <c r="I1065" s="1"/>
      <c r="J1065" s="1"/>
      <c r="K1065" s="1"/>
      <c r="L1065" s="64" t="s">
        <v>15</v>
      </c>
      <c r="M1065" s="64" t="s">
        <v>16</v>
      </c>
      <c r="N1065" s="64"/>
      <c r="O1065" s="71">
        <v>3</v>
      </c>
      <c r="P1065" s="65">
        <v>18.75</v>
      </c>
      <c r="Q1065" s="65"/>
      <c r="R1065" s="71">
        <v>26</v>
      </c>
      <c r="S1065" s="59">
        <v>8496.6</v>
      </c>
      <c r="T1065" s="58">
        <v>12.59</v>
      </c>
    </row>
    <row r="1066" spans="1:20" x14ac:dyDescent="0.25">
      <c r="A1066" s="1"/>
      <c r="B1066" s="63" t="s">
        <v>19</v>
      </c>
      <c r="C1066" s="64" t="s">
        <v>38</v>
      </c>
      <c r="D1066" s="64"/>
      <c r="E1066" s="64"/>
      <c r="F1066" s="64"/>
      <c r="G1066" s="1"/>
      <c r="H1066" s="1"/>
      <c r="I1066" s="1"/>
      <c r="J1066" s="1"/>
      <c r="K1066" s="1"/>
      <c r="L1066" s="64"/>
      <c r="M1066" s="64"/>
      <c r="N1066" s="64"/>
      <c r="O1066" s="71"/>
      <c r="P1066" s="65"/>
      <c r="Q1066" s="65"/>
      <c r="R1066" s="71"/>
      <c r="S1066" s="59"/>
      <c r="T1066" s="58"/>
    </row>
    <row r="1067" spans="1:20" x14ac:dyDescent="0.25">
      <c r="A1067" s="1"/>
      <c r="B1067" s="63"/>
      <c r="C1067" s="64"/>
      <c r="D1067" s="64"/>
      <c r="E1067" s="64"/>
      <c r="F1067" s="64"/>
      <c r="G1067" s="1"/>
      <c r="H1067" s="1"/>
      <c r="I1067" s="1"/>
      <c r="J1067" s="1"/>
      <c r="K1067" s="1"/>
      <c r="L1067" s="4" t="s">
        <v>21</v>
      </c>
      <c r="M1067" s="64" t="s">
        <v>22</v>
      </c>
      <c r="N1067" s="64"/>
      <c r="O1067" s="6">
        <v>3</v>
      </c>
      <c r="P1067" s="65">
        <v>18.75</v>
      </c>
      <c r="Q1067" s="65"/>
      <c r="R1067" s="6">
        <v>20</v>
      </c>
      <c r="S1067" s="59">
        <v>2451</v>
      </c>
      <c r="T1067" s="58">
        <v>3.63</v>
      </c>
    </row>
    <row r="1068" spans="1:20" x14ac:dyDescent="0.25">
      <c r="A1068" s="1"/>
      <c r="B1068" s="5" t="s">
        <v>23</v>
      </c>
      <c r="C1068" s="64" t="s">
        <v>201</v>
      </c>
      <c r="D1068" s="64"/>
      <c r="E1068" s="64"/>
      <c r="F1068" s="64"/>
      <c r="G1068" s="1"/>
      <c r="H1068" s="1"/>
      <c r="I1068" s="1"/>
      <c r="J1068" s="1"/>
      <c r="K1068" s="1"/>
      <c r="L1068" s="1"/>
      <c r="M1068" s="1"/>
      <c r="N1068" s="1"/>
      <c r="O1068" s="1"/>
      <c r="P1068" s="1"/>
      <c r="Q1068" s="1"/>
      <c r="R1068" s="1"/>
      <c r="S1068" s="1"/>
      <c r="T1068" s="1"/>
    </row>
    <row r="1069" spans="1:20" x14ac:dyDescent="0.25">
      <c r="A1069" s="1"/>
      <c r="B1069" s="5" t="s">
        <v>25</v>
      </c>
      <c r="C1069" s="73">
        <v>355</v>
      </c>
      <c r="D1069" s="73"/>
      <c r="E1069" s="73"/>
      <c r="F1069" s="1"/>
      <c r="G1069" s="1"/>
      <c r="H1069" s="1"/>
      <c r="I1069" s="1"/>
      <c r="J1069" s="1"/>
      <c r="K1069" s="1"/>
      <c r="L1069" s="1"/>
      <c r="M1069" s="1"/>
      <c r="N1069" s="1"/>
      <c r="O1069" s="1"/>
      <c r="P1069" s="1"/>
      <c r="Q1069" s="1"/>
      <c r="R1069" s="1"/>
      <c r="S1069" s="1"/>
      <c r="T1069" s="1"/>
    </row>
    <row r="1070" spans="1:20" x14ac:dyDescent="0.25">
      <c r="A1070" s="1"/>
      <c r="B1070" s="63" t="s">
        <v>26</v>
      </c>
      <c r="C1070" s="63"/>
      <c r="D1070" s="63"/>
      <c r="E1070" s="63"/>
      <c r="F1070" s="72">
        <v>317.63290000000001</v>
      </c>
      <c r="G1070" s="72"/>
      <c r="H1070" s="72"/>
      <c r="I1070" s="72"/>
      <c r="J1070" s="72"/>
      <c r="K1070" s="1"/>
      <c r="L1070" s="1"/>
      <c r="M1070" s="1"/>
      <c r="N1070" s="1"/>
      <c r="O1070" s="1"/>
      <c r="P1070" s="1"/>
      <c r="Q1070" s="1"/>
      <c r="R1070" s="1"/>
      <c r="S1070" s="1"/>
      <c r="T1070" s="1"/>
    </row>
    <row r="1071" spans="1:20" x14ac:dyDescent="0.25">
      <c r="A1071" s="1"/>
      <c r="B1071" s="63" t="s">
        <v>27</v>
      </c>
      <c r="C1071" s="63"/>
      <c r="D1071" s="72">
        <v>157.08109999999999</v>
      </c>
      <c r="E1071" s="72"/>
      <c r="F1071" s="72"/>
      <c r="G1071" s="72"/>
      <c r="H1071" s="72"/>
      <c r="I1071" s="1"/>
      <c r="J1071" s="1"/>
      <c r="K1071" s="1"/>
      <c r="L1071" s="1"/>
      <c r="M1071" s="1"/>
      <c r="N1071" s="1"/>
      <c r="O1071" s="1"/>
      <c r="P1071" s="1"/>
      <c r="Q1071" s="1"/>
      <c r="R1071" s="1"/>
      <c r="S1071" s="1"/>
      <c r="T1071" s="1"/>
    </row>
    <row r="1072" spans="1:20" x14ac:dyDescent="0.25">
      <c r="A1072" s="1"/>
      <c r="B1072" s="63" t="s">
        <v>28</v>
      </c>
      <c r="C1072" s="63"/>
      <c r="D1072" s="63"/>
      <c r="E1072" s="63"/>
      <c r="F1072" s="72">
        <v>2.4005000000000001</v>
      </c>
      <c r="G1072" s="72"/>
      <c r="H1072" s="72"/>
      <c r="I1072" s="72"/>
      <c r="J1072" s="1"/>
      <c r="K1072" s="1"/>
      <c r="L1072" s="1"/>
      <c r="M1072" s="1"/>
      <c r="N1072" s="1"/>
      <c r="O1072" s="1"/>
      <c r="P1072" s="1"/>
      <c r="Q1072" s="1"/>
      <c r="R1072" s="1"/>
      <c r="S1072" s="1"/>
      <c r="T1072" s="1"/>
    </row>
    <row r="1073" spans="1:20" x14ac:dyDescent="0.25">
      <c r="A1073" s="1"/>
      <c r="B1073" s="63" t="s">
        <v>29</v>
      </c>
      <c r="C1073" s="63"/>
      <c r="D1073" s="72">
        <v>1.0202</v>
      </c>
      <c r="E1073" s="72"/>
      <c r="F1073" s="72"/>
      <c r="G1073" s="72"/>
      <c r="H1073" s="1"/>
      <c r="I1073" s="1"/>
      <c r="J1073" s="1"/>
      <c r="K1073" s="1"/>
      <c r="L1073" s="1"/>
      <c r="M1073" s="1"/>
      <c r="N1073" s="1"/>
      <c r="O1073" s="1"/>
      <c r="P1073" s="1"/>
      <c r="Q1073" s="1"/>
      <c r="R1073" s="1"/>
      <c r="S1073" s="1"/>
      <c r="T1073" s="1"/>
    </row>
    <row r="1074" spans="1:20" x14ac:dyDescent="0.25">
      <c r="A1074" s="1"/>
      <c r="B1074" s="63" t="s">
        <v>30</v>
      </c>
      <c r="C1074" s="63"/>
      <c r="D1074" s="1"/>
      <c r="E1074" s="1"/>
      <c r="F1074" s="1"/>
      <c r="G1074" s="1">
        <v>49.3</v>
      </c>
      <c r="H1074" s="1"/>
      <c r="I1074" s="1"/>
      <c r="J1074" s="1"/>
      <c r="K1074" s="1"/>
      <c r="L1074" s="1"/>
      <c r="M1074" s="1"/>
      <c r="N1074" s="1"/>
      <c r="O1074" s="1"/>
      <c r="P1074" s="1"/>
      <c r="Q1074" s="1"/>
      <c r="R1074" s="1"/>
      <c r="S1074" s="1"/>
      <c r="T1074" s="1"/>
    </row>
    <row r="1075" spans="1:20" x14ac:dyDescent="0.25">
      <c r="A1075" s="1"/>
      <c r="B1075" s="63" t="s">
        <v>31</v>
      </c>
      <c r="C1075" s="63"/>
      <c r="D1075" s="63"/>
      <c r="E1075" s="1"/>
      <c r="F1075" s="1"/>
      <c r="G1075" s="1">
        <v>2021</v>
      </c>
      <c r="H1075" s="1"/>
      <c r="I1075" s="1"/>
      <c r="J1075" s="1"/>
      <c r="K1075" s="1"/>
      <c r="L1075" s="1"/>
      <c r="M1075" s="1"/>
      <c r="N1075" s="1"/>
      <c r="O1075" s="1"/>
      <c r="P1075" s="1"/>
      <c r="Q1075" s="1"/>
      <c r="R1075" s="1"/>
      <c r="S1075" s="1"/>
      <c r="T1075" s="1"/>
    </row>
    <row r="1076" spans="1:20" x14ac:dyDescent="0.25">
      <c r="A1076" s="1"/>
      <c r="B1076" s="63" t="s">
        <v>32</v>
      </c>
      <c r="C1076" s="63"/>
      <c r="D1076" s="1"/>
      <c r="E1076" s="1"/>
      <c r="F1076" s="1"/>
      <c r="G1076" s="1"/>
      <c r="H1076" s="1"/>
      <c r="I1076" s="1"/>
      <c r="J1076" s="1"/>
      <c r="K1076" s="1"/>
      <c r="L1076" s="1"/>
      <c r="M1076" s="1"/>
      <c r="N1076" s="1"/>
      <c r="O1076" s="1"/>
      <c r="P1076" s="1"/>
      <c r="Q1076" s="1"/>
      <c r="R1076" s="1"/>
      <c r="S1076" s="1"/>
      <c r="T1076" s="1"/>
    </row>
    <row r="1077" spans="1:20" x14ac:dyDescent="0.25">
      <c r="A1077" s="1"/>
      <c r="B1077" s="1"/>
      <c r="C1077" s="1"/>
      <c r="D1077" s="1"/>
      <c r="E1077" s="1"/>
      <c r="F1077" s="1"/>
      <c r="G1077" s="1"/>
      <c r="H1077" s="1"/>
      <c r="I1077" s="1"/>
      <c r="J1077" s="1"/>
      <c r="K1077" s="1"/>
      <c r="L1077" s="1"/>
      <c r="M1077" s="1"/>
      <c r="N1077" s="1"/>
      <c r="O1077" s="1"/>
      <c r="P1077" s="1"/>
      <c r="Q1077" s="1"/>
      <c r="R1077" s="1"/>
      <c r="S1077" s="1"/>
      <c r="T1077" s="1"/>
    </row>
    <row r="1078" spans="1:20" x14ac:dyDescent="0.25">
      <c r="A1078" s="1"/>
      <c r="B1078" s="1"/>
      <c r="C1078" s="1"/>
      <c r="D1078" s="1"/>
      <c r="E1078" s="1"/>
      <c r="F1078" s="1"/>
      <c r="G1078" s="1"/>
      <c r="H1078" s="1"/>
      <c r="I1078" s="1"/>
      <c r="J1078" s="1"/>
      <c r="K1078" s="1"/>
      <c r="L1078" s="1"/>
      <c r="M1078" s="1"/>
      <c r="N1078" s="1"/>
      <c r="O1078" s="1"/>
      <c r="P1078" s="1"/>
      <c r="Q1078" s="1"/>
      <c r="R1078" s="1"/>
      <c r="S1078" s="1"/>
      <c r="T1078" s="1"/>
    </row>
    <row r="1079" spans="1:20" x14ac:dyDescent="0.25">
      <c r="A1079" s="1"/>
      <c r="B1079" s="1"/>
      <c r="C1079" s="1"/>
      <c r="D1079" s="1"/>
      <c r="E1079" s="1"/>
      <c r="F1079" s="1"/>
      <c r="G1079" s="1"/>
      <c r="H1079" s="1"/>
      <c r="I1079" s="1"/>
      <c r="J1079" s="1"/>
      <c r="K1079" s="1"/>
      <c r="L1079" s="66" t="s">
        <v>5</v>
      </c>
      <c r="M1079" s="66"/>
      <c r="N1079" s="66"/>
      <c r="O1079" s="3" t="s">
        <v>6</v>
      </c>
      <c r="P1079" s="67" t="s">
        <v>7</v>
      </c>
      <c r="Q1079" s="67"/>
      <c r="R1079" s="3" t="s">
        <v>8</v>
      </c>
      <c r="S1079" s="57" t="s">
        <v>583</v>
      </c>
      <c r="T1079" s="57" t="s">
        <v>7</v>
      </c>
    </row>
    <row r="1080" spans="1:20" x14ac:dyDescent="0.25">
      <c r="A1080" s="1"/>
      <c r="B1080" s="5" t="s">
        <v>9</v>
      </c>
      <c r="C1080" s="64" t="s">
        <v>194</v>
      </c>
      <c r="D1080" s="64"/>
      <c r="E1080" s="64"/>
      <c r="F1080" s="64"/>
      <c r="G1080" s="64"/>
      <c r="H1080" s="1"/>
      <c r="I1080" s="1"/>
      <c r="J1080" s="1"/>
      <c r="K1080" s="1"/>
      <c r="L1080" s="4" t="s">
        <v>33</v>
      </c>
      <c r="M1080" s="64" t="s">
        <v>34</v>
      </c>
      <c r="N1080" s="64"/>
      <c r="O1080" s="6">
        <v>1</v>
      </c>
      <c r="P1080" s="65">
        <v>5.88</v>
      </c>
      <c r="Q1080" s="65"/>
      <c r="R1080" s="6">
        <v>2</v>
      </c>
      <c r="S1080" s="61">
        <v>94.2</v>
      </c>
      <c r="T1080" s="58">
        <v>0.21</v>
      </c>
    </row>
    <row r="1081" spans="1:20" x14ac:dyDescent="0.25">
      <c r="A1081" s="1"/>
      <c r="B1081" s="63" t="s">
        <v>13</v>
      </c>
      <c r="C1081" s="64" t="s">
        <v>202</v>
      </c>
      <c r="D1081" s="64"/>
      <c r="E1081" s="64"/>
      <c r="F1081" s="64"/>
      <c r="G1081" s="1"/>
      <c r="H1081" s="1"/>
      <c r="I1081" s="1"/>
      <c r="J1081" s="1"/>
      <c r="K1081" s="1"/>
      <c r="L1081" s="4" t="s">
        <v>36</v>
      </c>
      <c r="M1081" s="64" t="s">
        <v>37</v>
      </c>
      <c r="N1081" s="64"/>
      <c r="O1081" s="6">
        <v>3</v>
      </c>
      <c r="P1081" s="65">
        <v>17.649999999999999</v>
      </c>
      <c r="Q1081" s="65"/>
      <c r="R1081" s="6">
        <v>27</v>
      </c>
      <c r="S1081" s="59">
        <v>8340.5999999999985</v>
      </c>
      <c r="T1081" s="58">
        <v>18.329999999999998</v>
      </c>
    </row>
    <row r="1082" spans="1:20" x14ac:dyDescent="0.25">
      <c r="A1082" s="1"/>
      <c r="B1082" s="63"/>
      <c r="C1082" s="64"/>
      <c r="D1082" s="64"/>
      <c r="E1082" s="64"/>
      <c r="F1082" s="64"/>
      <c r="G1082" s="1"/>
      <c r="H1082" s="1"/>
      <c r="I1082" s="1"/>
      <c r="J1082" s="1"/>
      <c r="K1082" s="1"/>
      <c r="L1082" s="64" t="s">
        <v>11</v>
      </c>
      <c r="M1082" s="64" t="s">
        <v>12</v>
      </c>
      <c r="N1082" s="64"/>
      <c r="O1082" s="71">
        <v>2</v>
      </c>
      <c r="P1082" s="65">
        <v>11.76</v>
      </c>
      <c r="Q1082" s="65"/>
      <c r="R1082" s="71">
        <v>4</v>
      </c>
      <c r="S1082" s="59">
        <v>310.2</v>
      </c>
      <c r="T1082" s="58">
        <v>0.68</v>
      </c>
    </row>
    <row r="1083" spans="1:20" x14ac:dyDescent="0.25">
      <c r="A1083" s="1"/>
      <c r="B1083" s="63" t="s">
        <v>19</v>
      </c>
      <c r="C1083" s="64" t="s">
        <v>47</v>
      </c>
      <c r="D1083" s="64"/>
      <c r="E1083" s="64"/>
      <c r="F1083" s="64"/>
      <c r="G1083" s="1"/>
      <c r="H1083" s="1"/>
      <c r="I1083" s="1"/>
      <c r="J1083" s="1"/>
      <c r="K1083" s="1"/>
      <c r="L1083" s="64"/>
      <c r="M1083" s="64"/>
      <c r="N1083" s="64"/>
      <c r="O1083" s="71"/>
      <c r="P1083" s="65"/>
      <c r="Q1083" s="65"/>
      <c r="R1083" s="71"/>
      <c r="S1083" s="59"/>
      <c r="T1083" s="58"/>
    </row>
    <row r="1084" spans="1:20" x14ac:dyDescent="0.25">
      <c r="A1084" s="1"/>
      <c r="B1084" s="63"/>
      <c r="C1084" s="64"/>
      <c r="D1084" s="64"/>
      <c r="E1084" s="64"/>
      <c r="F1084" s="64"/>
      <c r="G1084" s="1"/>
      <c r="H1084" s="1"/>
      <c r="I1084" s="1"/>
      <c r="J1084" s="1"/>
      <c r="K1084" s="1"/>
      <c r="L1084" s="4" t="s">
        <v>39</v>
      </c>
      <c r="M1084" s="64" t="s">
        <v>40</v>
      </c>
      <c r="N1084" s="64"/>
      <c r="O1084" s="6">
        <v>5</v>
      </c>
      <c r="P1084" s="65">
        <v>29.41</v>
      </c>
      <c r="Q1084" s="65"/>
      <c r="R1084" s="6">
        <v>59</v>
      </c>
      <c r="S1084" s="59">
        <v>32661</v>
      </c>
      <c r="T1084" s="58">
        <v>71.77</v>
      </c>
    </row>
    <row r="1085" spans="1:20" x14ac:dyDescent="0.25">
      <c r="A1085" s="1"/>
      <c r="B1085" s="5" t="s">
        <v>23</v>
      </c>
      <c r="C1085" s="64" t="s">
        <v>203</v>
      </c>
      <c r="D1085" s="64"/>
      <c r="E1085" s="64"/>
      <c r="F1085" s="64"/>
      <c r="G1085" s="1"/>
      <c r="H1085" s="1"/>
      <c r="I1085" s="1"/>
      <c r="J1085" s="1"/>
      <c r="K1085" s="1"/>
      <c r="L1085" s="4" t="s">
        <v>15</v>
      </c>
      <c r="M1085" s="64" t="s">
        <v>16</v>
      </c>
      <c r="N1085" s="64"/>
      <c r="O1085" s="6">
        <v>1</v>
      </c>
      <c r="P1085" s="65">
        <v>5.88</v>
      </c>
      <c r="Q1085" s="65"/>
      <c r="R1085" s="6">
        <v>1</v>
      </c>
      <c r="S1085" s="59">
        <v>634.20000000000005</v>
      </c>
      <c r="T1085" s="58">
        <v>1.39</v>
      </c>
    </row>
    <row r="1086" spans="1:20" x14ac:dyDescent="0.25">
      <c r="A1086" s="1"/>
      <c r="B1086" s="5" t="s">
        <v>25</v>
      </c>
      <c r="C1086" s="73">
        <v>358</v>
      </c>
      <c r="D1086" s="73"/>
      <c r="E1086" s="73"/>
      <c r="F1086" s="1"/>
      <c r="G1086" s="1"/>
      <c r="H1086" s="1"/>
      <c r="I1086" s="1"/>
      <c r="J1086" s="1"/>
      <c r="K1086" s="1"/>
      <c r="L1086" s="4" t="s">
        <v>42</v>
      </c>
      <c r="M1086" s="64" t="s">
        <v>43</v>
      </c>
      <c r="N1086" s="64"/>
      <c r="O1086" s="6">
        <v>1</v>
      </c>
      <c r="P1086" s="65">
        <v>5.88</v>
      </c>
      <c r="Q1086" s="65"/>
      <c r="R1086" s="6">
        <v>2</v>
      </c>
      <c r="S1086" s="59">
        <v>175.8</v>
      </c>
      <c r="T1086" s="58">
        <v>0.39</v>
      </c>
    </row>
    <row r="1087" spans="1:20" x14ac:dyDescent="0.25">
      <c r="A1087" s="1"/>
      <c r="B1087" s="63" t="s">
        <v>26</v>
      </c>
      <c r="C1087" s="63"/>
      <c r="D1087" s="63"/>
      <c r="E1087" s="63"/>
      <c r="F1087" s="72">
        <v>258.68380000000002</v>
      </c>
      <c r="G1087" s="72"/>
      <c r="H1087" s="72"/>
      <c r="I1087" s="72"/>
      <c r="J1087" s="72"/>
      <c r="K1087" s="1"/>
      <c r="L1087" s="4" t="s">
        <v>54</v>
      </c>
      <c r="M1087" s="64" t="s">
        <v>55</v>
      </c>
      <c r="N1087" s="64"/>
      <c r="O1087" s="6">
        <v>1</v>
      </c>
      <c r="P1087" s="65">
        <v>5.88</v>
      </c>
      <c r="Q1087" s="65"/>
      <c r="R1087" s="6">
        <v>2</v>
      </c>
      <c r="S1087" s="59">
        <v>113.39999999999999</v>
      </c>
      <c r="T1087" s="58">
        <v>0.25</v>
      </c>
    </row>
    <row r="1088" spans="1:20" x14ac:dyDescent="0.25">
      <c r="A1088" s="1"/>
      <c r="B1088" s="63" t="s">
        <v>27</v>
      </c>
      <c r="C1088" s="63"/>
      <c r="D1088" s="72">
        <v>91.1785</v>
      </c>
      <c r="E1088" s="72"/>
      <c r="F1088" s="72"/>
      <c r="G1088" s="72"/>
      <c r="H1088" s="72"/>
      <c r="I1088" s="1"/>
      <c r="J1088" s="1"/>
      <c r="K1088" s="1"/>
      <c r="L1088" s="4" t="s">
        <v>44</v>
      </c>
      <c r="M1088" s="64" t="s">
        <v>45</v>
      </c>
      <c r="N1088" s="64"/>
      <c r="O1088" s="6">
        <v>1</v>
      </c>
      <c r="P1088" s="65">
        <v>5.88</v>
      </c>
      <c r="Q1088" s="65"/>
      <c r="R1088" s="6">
        <v>26</v>
      </c>
      <c r="S1088" s="59">
        <v>3055.2000000000003</v>
      </c>
      <c r="T1088" s="58">
        <v>6.71</v>
      </c>
    </row>
    <row r="1089" spans="1:20" x14ac:dyDescent="0.25">
      <c r="A1089" s="1"/>
      <c r="B1089" s="1"/>
      <c r="C1089" s="1"/>
      <c r="D1089" s="1"/>
      <c r="E1089" s="1"/>
      <c r="F1089" s="1"/>
      <c r="G1089" s="1"/>
      <c r="H1089" s="1"/>
      <c r="I1089" s="1"/>
      <c r="J1089" s="1"/>
      <c r="K1089" s="1"/>
      <c r="L1089" s="64" t="s">
        <v>21</v>
      </c>
      <c r="M1089" s="64" t="s">
        <v>22</v>
      </c>
      <c r="N1089" s="64"/>
      <c r="O1089" s="71">
        <v>2</v>
      </c>
      <c r="P1089" s="65">
        <v>11.76</v>
      </c>
      <c r="Q1089" s="65"/>
      <c r="R1089" s="71">
        <v>2</v>
      </c>
      <c r="S1089" s="59">
        <v>123.60000000000001</v>
      </c>
      <c r="T1089" s="58">
        <v>0.27</v>
      </c>
    </row>
    <row r="1090" spans="1:20" x14ac:dyDescent="0.25">
      <c r="A1090" s="1"/>
      <c r="B1090" s="63" t="s">
        <v>28</v>
      </c>
      <c r="C1090" s="63"/>
      <c r="D1090" s="63"/>
      <c r="E1090" s="63"/>
      <c r="F1090" s="72">
        <v>2.3349000000000002</v>
      </c>
      <c r="G1090" s="72"/>
      <c r="H1090" s="72"/>
      <c r="I1090" s="72"/>
      <c r="J1090" s="1"/>
      <c r="K1090" s="1"/>
      <c r="L1090" s="64"/>
      <c r="M1090" s="64"/>
      <c r="N1090" s="64"/>
      <c r="O1090" s="71"/>
      <c r="P1090" s="65"/>
      <c r="Q1090" s="65"/>
      <c r="R1090" s="71"/>
      <c r="S1090" s="59"/>
      <c r="T1090" s="58"/>
    </row>
    <row r="1091" spans="1:20" x14ac:dyDescent="0.25">
      <c r="A1091" s="1"/>
      <c r="B1091" s="63"/>
      <c r="C1091" s="63"/>
      <c r="D1091" s="63"/>
      <c r="E1091" s="63"/>
      <c r="F1091" s="72"/>
      <c r="G1091" s="72"/>
      <c r="H1091" s="72"/>
      <c r="I1091" s="72"/>
      <c r="J1091" s="1"/>
      <c r="K1091" s="1"/>
      <c r="L1091" s="1"/>
      <c r="M1091" s="1"/>
      <c r="N1091" s="1"/>
      <c r="O1091" s="1"/>
      <c r="P1091" s="1"/>
      <c r="Q1091" s="1"/>
      <c r="R1091" s="1"/>
      <c r="S1091" s="1"/>
      <c r="T1091" s="1"/>
    </row>
    <row r="1092" spans="1:20" x14ac:dyDescent="0.25">
      <c r="A1092" s="1"/>
      <c r="B1092" s="63" t="s">
        <v>29</v>
      </c>
      <c r="C1092" s="63"/>
      <c r="D1092" s="72">
        <v>0.16470000000000001</v>
      </c>
      <c r="E1092" s="72"/>
      <c r="F1092" s="72"/>
      <c r="G1092" s="72"/>
      <c r="H1092" s="1"/>
      <c r="I1092" s="1"/>
      <c r="J1092" s="1"/>
      <c r="K1092" s="1"/>
      <c r="L1092" s="1"/>
      <c r="M1092" s="1"/>
      <c r="N1092" s="1"/>
      <c r="O1092" s="1"/>
      <c r="P1092" s="1"/>
      <c r="Q1092" s="1"/>
      <c r="R1092" s="1"/>
      <c r="S1092" s="1"/>
      <c r="T1092" s="1"/>
    </row>
    <row r="1093" spans="1:20" x14ac:dyDescent="0.25">
      <c r="A1093" s="1"/>
      <c r="B1093" s="63" t="s">
        <v>30</v>
      </c>
      <c r="C1093" s="63"/>
      <c r="D1093" s="1"/>
      <c r="E1093" s="1"/>
      <c r="F1093" s="1"/>
      <c r="G1093" s="1">
        <v>67.8</v>
      </c>
      <c r="H1093" s="1"/>
      <c r="I1093" s="1"/>
      <c r="J1093" s="1"/>
      <c r="K1093" s="1"/>
      <c r="L1093" s="1"/>
      <c r="M1093" s="1"/>
      <c r="N1093" s="1"/>
      <c r="O1093" s="1"/>
      <c r="P1093" s="1"/>
      <c r="Q1093" s="1"/>
      <c r="R1093" s="1"/>
      <c r="S1093" s="1"/>
      <c r="T1093" s="1"/>
    </row>
    <row r="1094" spans="1:20" x14ac:dyDescent="0.25">
      <c r="A1094" s="1"/>
      <c r="B1094" s="63" t="s">
        <v>31</v>
      </c>
      <c r="C1094" s="63"/>
      <c r="D1094" s="63"/>
      <c r="E1094" s="1"/>
      <c r="F1094" s="1"/>
      <c r="G1094" s="1">
        <v>2023</v>
      </c>
      <c r="H1094" s="1"/>
      <c r="I1094" s="1"/>
      <c r="J1094" s="1"/>
      <c r="K1094" s="1"/>
      <c r="L1094" s="1"/>
      <c r="M1094" s="1"/>
      <c r="N1094" s="1"/>
      <c r="O1094" s="1"/>
      <c r="P1094" s="1"/>
      <c r="Q1094" s="1"/>
      <c r="R1094" s="1"/>
      <c r="S1094" s="1"/>
      <c r="T1094" s="1"/>
    </row>
    <row r="1095" spans="1:20" x14ac:dyDescent="0.25">
      <c r="A1095" s="1"/>
      <c r="B1095" s="63" t="s">
        <v>32</v>
      </c>
      <c r="C1095" s="63"/>
      <c r="D1095" s="1"/>
      <c r="E1095" s="1"/>
      <c r="F1095" s="1"/>
      <c r="G1095" s="1"/>
      <c r="H1095" s="1"/>
      <c r="I1095" s="1"/>
      <c r="J1095" s="1"/>
      <c r="K1095" s="1"/>
      <c r="L1095" s="1"/>
      <c r="M1095" s="1"/>
      <c r="N1095" s="1"/>
      <c r="O1095" s="1"/>
      <c r="P1095" s="1"/>
      <c r="Q1095" s="1"/>
      <c r="R1095" s="1"/>
      <c r="S1095" s="1"/>
      <c r="T1095" s="1"/>
    </row>
    <row r="1096" spans="1:20" x14ac:dyDescent="0.25">
      <c r="A1096" s="1"/>
      <c r="B1096" s="1"/>
      <c r="C1096" s="1"/>
      <c r="D1096" s="1"/>
      <c r="E1096" s="1"/>
      <c r="F1096" s="1"/>
      <c r="G1096" s="1"/>
      <c r="H1096" s="1"/>
      <c r="I1096" s="1"/>
      <c r="J1096" s="1"/>
      <c r="K1096" s="1"/>
      <c r="L1096" s="1"/>
      <c r="M1096" s="1"/>
      <c r="N1096" s="1"/>
      <c r="O1096" s="1"/>
      <c r="P1096" s="1"/>
      <c r="Q1096" s="1"/>
      <c r="R1096" s="1"/>
      <c r="S1096" s="1"/>
      <c r="T1096" s="1"/>
    </row>
    <row r="1097" spans="1:20" x14ac:dyDescent="0.25">
      <c r="A1097" s="1"/>
      <c r="B1097" s="1"/>
      <c r="C1097" s="1"/>
      <c r="D1097" s="1"/>
      <c r="E1097" s="1"/>
      <c r="F1097" s="1"/>
      <c r="G1097" s="1"/>
      <c r="H1097" s="1"/>
      <c r="I1097" s="1"/>
      <c r="J1097" s="1"/>
      <c r="K1097" s="1"/>
      <c r="L1097" s="1"/>
      <c r="M1097" s="1"/>
      <c r="N1097" s="1"/>
      <c r="O1097" s="1"/>
      <c r="P1097" s="1"/>
      <c r="Q1097" s="1"/>
      <c r="R1097" s="1"/>
      <c r="S1097" s="1"/>
      <c r="T1097" s="1"/>
    </row>
    <row r="1098" spans="1:20" x14ac:dyDescent="0.25">
      <c r="A1098" s="1"/>
      <c r="B1098" s="1"/>
      <c r="C1098" s="1"/>
      <c r="D1098" s="1"/>
      <c r="E1098" s="1"/>
      <c r="F1098" s="1"/>
      <c r="G1098" s="1"/>
      <c r="H1098" s="1"/>
      <c r="I1098" s="1"/>
      <c r="J1098" s="1"/>
      <c r="K1098" s="1"/>
      <c r="L1098" s="1"/>
      <c r="M1098" s="1"/>
      <c r="N1098" s="1"/>
      <c r="O1098" s="1"/>
      <c r="P1098" s="1"/>
      <c r="Q1098" s="1"/>
      <c r="R1098" s="1"/>
      <c r="S1098" s="1"/>
      <c r="T1098" s="1"/>
    </row>
    <row r="1099" spans="1:20" x14ac:dyDescent="0.25">
      <c r="A1099" s="1"/>
      <c r="B1099" s="1"/>
      <c r="C1099" s="1"/>
      <c r="D1099" s="1"/>
      <c r="E1099" s="1"/>
      <c r="F1099" s="1"/>
      <c r="G1099" s="1"/>
      <c r="H1099" s="1"/>
      <c r="I1099" s="1"/>
      <c r="J1099" s="1"/>
      <c r="K1099" s="1"/>
      <c r="L1099" s="66" t="s">
        <v>5</v>
      </c>
      <c r="M1099" s="66"/>
      <c r="N1099" s="66"/>
      <c r="O1099" s="3" t="s">
        <v>6</v>
      </c>
      <c r="P1099" s="67" t="s">
        <v>7</v>
      </c>
      <c r="Q1099" s="67"/>
      <c r="R1099" s="3" t="s">
        <v>8</v>
      </c>
      <c r="S1099" s="57" t="s">
        <v>583</v>
      </c>
      <c r="T1099" s="57" t="s">
        <v>7</v>
      </c>
    </row>
    <row r="1100" spans="1:20" x14ac:dyDescent="0.25">
      <c r="A1100" s="1"/>
      <c r="B1100" s="5" t="s">
        <v>9</v>
      </c>
      <c r="C1100" s="64" t="s">
        <v>204</v>
      </c>
      <c r="D1100" s="64"/>
      <c r="E1100" s="64"/>
      <c r="F1100" s="64"/>
      <c r="G1100" s="64"/>
      <c r="H1100" s="1"/>
      <c r="I1100" s="1"/>
      <c r="J1100" s="1"/>
      <c r="K1100" s="1"/>
      <c r="L1100" s="4" t="s">
        <v>15</v>
      </c>
      <c r="M1100" s="64" t="s">
        <v>16</v>
      </c>
      <c r="N1100" s="64"/>
      <c r="O1100" s="6">
        <v>1</v>
      </c>
      <c r="P1100" s="65">
        <v>100</v>
      </c>
      <c r="Q1100" s="65"/>
      <c r="R1100" s="6">
        <v>2</v>
      </c>
      <c r="S1100" s="61">
        <v>48.6</v>
      </c>
      <c r="T1100" s="58">
        <v>100</v>
      </c>
    </row>
    <row r="1101" spans="1:20" x14ac:dyDescent="0.25">
      <c r="A1101" s="1"/>
      <c r="B1101" s="5" t="s">
        <v>13</v>
      </c>
      <c r="C1101" s="64" t="s">
        <v>205</v>
      </c>
      <c r="D1101" s="64"/>
      <c r="E1101" s="64"/>
      <c r="F1101" s="64"/>
      <c r="G1101" s="1"/>
      <c r="H1101" s="1"/>
      <c r="I1101" s="1"/>
      <c r="J1101" s="1"/>
      <c r="K1101" s="1"/>
      <c r="L1101" s="1"/>
      <c r="M1101" s="1"/>
      <c r="N1101" s="1"/>
      <c r="O1101" s="1"/>
      <c r="P1101" s="1"/>
      <c r="Q1101" s="1"/>
      <c r="R1101" s="1"/>
      <c r="S1101" s="1"/>
      <c r="T1101" s="1"/>
    </row>
    <row r="1102" spans="1:20" x14ac:dyDescent="0.25">
      <c r="A1102" s="1"/>
      <c r="B1102" s="5" t="s">
        <v>19</v>
      </c>
      <c r="C1102" s="64" t="s">
        <v>20</v>
      </c>
      <c r="D1102" s="64"/>
      <c r="E1102" s="64"/>
      <c r="F1102" s="64"/>
      <c r="G1102" s="1"/>
      <c r="H1102" s="1"/>
      <c r="I1102" s="1"/>
      <c r="J1102" s="1"/>
      <c r="K1102" s="1"/>
      <c r="L1102" s="1"/>
      <c r="M1102" s="1"/>
      <c r="N1102" s="1"/>
      <c r="O1102" s="1"/>
      <c r="P1102" s="1"/>
      <c r="Q1102" s="1"/>
      <c r="R1102" s="1"/>
      <c r="S1102" s="1"/>
      <c r="T1102" s="1"/>
    </row>
    <row r="1103" spans="1:20" x14ac:dyDescent="0.25">
      <c r="A1103" s="1"/>
      <c r="B1103" s="5" t="s">
        <v>23</v>
      </c>
      <c r="C1103" s="64" t="s">
        <v>206</v>
      </c>
      <c r="D1103" s="64"/>
      <c r="E1103" s="64"/>
      <c r="F1103" s="64"/>
      <c r="G1103" s="1"/>
      <c r="H1103" s="1"/>
      <c r="I1103" s="1"/>
      <c r="J1103" s="1"/>
      <c r="K1103" s="1"/>
      <c r="L1103" s="1"/>
      <c r="M1103" s="1"/>
      <c r="N1103" s="1"/>
      <c r="O1103" s="1"/>
      <c r="P1103" s="1"/>
      <c r="Q1103" s="1"/>
      <c r="R1103" s="1"/>
      <c r="S1103" s="1"/>
      <c r="T1103" s="1"/>
    </row>
    <row r="1104" spans="1:20" x14ac:dyDescent="0.25">
      <c r="A1104" s="1"/>
      <c r="B1104" s="5" t="s">
        <v>25</v>
      </c>
      <c r="C1104" s="73">
        <v>589</v>
      </c>
      <c r="D1104" s="73"/>
      <c r="E1104" s="73"/>
      <c r="F1104" s="1"/>
      <c r="G1104" s="1"/>
      <c r="H1104" s="1"/>
      <c r="I1104" s="1"/>
      <c r="J1104" s="1"/>
      <c r="K1104" s="1"/>
      <c r="L1104" s="1"/>
      <c r="M1104" s="1"/>
      <c r="N1104" s="1"/>
      <c r="O1104" s="1"/>
      <c r="P1104" s="1"/>
      <c r="Q1104" s="1"/>
      <c r="R1104" s="1"/>
      <c r="S1104" s="1"/>
      <c r="T1104" s="1"/>
    </row>
    <row r="1105" spans="1:20" x14ac:dyDescent="0.25">
      <c r="A1105" s="1"/>
      <c r="B1105" s="63" t="s">
        <v>26</v>
      </c>
      <c r="C1105" s="63"/>
      <c r="D1105" s="63"/>
      <c r="E1105" s="63"/>
      <c r="F1105" s="72">
        <v>66.825100000000006</v>
      </c>
      <c r="G1105" s="72"/>
      <c r="H1105" s="72"/>
      <c r="I1105" s="72"/>
      <c r="J1105" s="72"/>
      <c r="K1105" s="1"/>
      <c r="L1105" s="1"/>
      <c r="M1105" s="1"/>
      <c r="N1105" s="1"/>
      <c r="O1105" s="1"/>
      <c r="P1105" s="1"/>
      <c r="Q1105" s="1"/>
      <c r="R1105" s="1"/>
      <c r="S1105" s="1"/>
      <c r="T1105" s="1"/>
    </row>
    <row r="1106" spans="1:20" x14ac:dyDescent="0.25">
      <c r="A1106" s="1"/>
      <c r="B1106" s="63" t="s">
        <v>27</v>
      </c>
      <c r="C1106" s="63"/>
      <c r="D1106" s="72">
        <v>8.2199999999999995E-2</v>
      </c>
      <c r="E1106" s="72"/>
      <c r="F1106" s="72"/>
      <c r="G1106" s="72"/>
      <c r="H1106" s="72"/>
      <c r="I1106" s="1"/>
      <c r="J1106" s="1"/>
      <c r="K1106" s="1"/>
      <c r="L1106" s="1"/>
      <c r="M1106" s="1"/>
      <c r="N1106" s="1"/>
      <c r="O1106" s="1"/>
      <c r="P1106" s="1"/>
      <c r="Q1106" s="1"/>
      <c r="R1106" s="1"/>
      <c r="S1106" s="1"/>
      <c r="T1106" s="1"/>
    </row>
    <row r="1107" spans="1:20" x14ac:dyDescent="0.25">
      <c r="A1107" s="1"/>
      <c r="B1107" s="63" t="s">
        <v>28</v>
      </c>
      <c r="C1107" s="63"/>
      <c r="D1107" s="63"/>
      <c r="E1107" s="63"/>
      <c r="F1107" s="72">
        <v>1.4107000000000001</v>
      </c>
      <c r="G1107" s="72"/>
      <c r="H1107" s="72"/>
      <c r="I1107" s="72"/>
      <c r="J1107" s="1"/>
      <c r="K1107" s="1"/>
      <c r="L1107" s="1"/>
      <c r="M1107" s="1"/>
      <c r="N1107" s="1"/>
      <c r="O1107" s="1"/>
      <c r="P1107" s="1"/>
      <c r="Q1107" s="1"/>
      <c r="R1107" s="1"/>
      <c r="S1107" s="1"/>
      <c r="T1107" s="1"/>
    </row>
    <row r="1108" spans="1:20" x14ac:dyDescent="0.25">
      <c r="A1108" s="1"/>
      <c r="B1108" s="63" t="s">
        <v>29</v>
      </c>
      <c r="C1108" s="63"/>
      <c r="D1108" s="72">
        <v>3.3999999999999998E-3</v>
      </c>
      <c r="E1108" s="72"/>
      <c r="F1108" s="72"/>
      <c r="G1108" s="72"/>
      <c r="H1108" s="1"/>
      <c r="I1108" s="1"/>
      <c r="J1108" s="1"/>
      <c r="K1108" s="1"/>
      <c r="L1108" s="1"/>
      <c r="M1108" s="1"/>
      <c r="N1108" s="1"/>
      <c r="O1108" s="1"/>
      <c r="P1108" s="1"/>
      <c r="Q1108" s="1"/>
      <c r="R1108" s="1"/>
      <c r="S1108" s="1"/>
      <c r="T1108" s="1"/>
    </row>
    <row r="1109" spans="1:20" x14ac:dyDescent="0.25">
      <c r="A1109" s="1"/>
      <c r="B1109" s="63" t="s">
        <v>30</v>
      </c>
      <c r="C1109" s="63"/>
      <c r="D1109" s="1"/>
      <c r="E1109" s="1"/>
      <c r="F1109" s="1"/>
      <c r="G1109" s="1">
        <v>24</v>
      </c>
      <c r="H1109" s="1"/>
      <c r="I1109" s="1"/>
      <c r="J1109" s="1"/>
      <c r="K1109" s="1"/>
      <c r="L1109" s="1"/>
      <c r="M1109" s="1"/>
      <c r="N1109" s="1"/>
      <c r="O1109" s="1"/>
      <c r="P1109" s="1"/>
      <c r="Q1109" s="1"/>
      <c r="R1109" s="1"/>
      <c r="S1109" s="1"/>
      <c r="T1109" s="1"/>
    </row>
    <row r="1110" spans="1:20" x14ac:dyDescent="0.25">
      <c r="A1110" s="1"/>
      <c r="B1110" s="63" t="s">
        <v>31</v>
      </c>
      <c r="C1110" s="63"/>
      <c r="D1110" s="63"/>
      <c r="E1110" s="1"/>
      <c r="F1110" s="1"/>
      <c r="G1110" s="1">
        <v>2022</v>
      </c>
      <c r="H1110" s="1"/>
      <c r="I1110" s="1"/>
      <c r="J1110" s="1"/>
      <c r="K1110" s="1"/>
      <c r="L1110" s="1"/>
      <c r="M1110" s="1"/>
      <c r="N1110" s="1"/>
      <c r="O1110" s="1"/>
      <c r="P1110" s="1"/>
      <c r="Q1110" s="1"/>
      <c r="R1110" s="1"/>
      <c r="S1110" s="1"/>
      <c r="T1110" s="1"/>
    </row>
    <row r="1111" spans="1:20" x14ac:dyDescent="0.25">
      <c r="A1111" s="1"/>
      <c r="B1111" s="63" t="s">
        <v>32</v>
      </c>
      <c r="C1111" s="63"/>
      <c r="D1111" s="1"/>
      <c r="E1111" s="1"/>
      <c r="F1111" s="1"/>
      <c r="G1111" s="1"/>
      <c r="H1111" s="1"/>
      <c r="I1111" s="1"/>
      <c r="J1111" s="1"/>
      <c r="K1111" s="1"/>
      <c r="L1111" s="1"/>
      <c r="M1111" s="1"/>
      <c r="N1111" s="1"/>
      <c r="O1111" s="1"/>
      <c r="P1111" s="1"/>
      <c r="Q1111" s="1"/>
      <c r="R1111" s="1"/>
      <c r="S1111" s="1"/>
      <c r="T1111" s="1"/>
    </row>
    <row r="1112" spans="1:20" x14ac:dyDescent="0.25">
      <c r="A1112" s="1"/>
      <c r="B1112" s="1"/>
      <c r="C1112" s="1"/>
      <c r="D1112" s="1"/>
      <c r="E1112" s="1"/>
      <c r="F1112" s="1"/>
      <c r="G1112" s="1"/>
      <c r="H1112" s="1"/>
      <c r="I1112" s="1"/>
      <c r="J1112" s="1"/>
      <c r="K1112" s="1"/>
      <c r="L1112" s="1"/>
      <c r="M1112" s="1"/>
      <c r="N1112" s="1"/>
      <c r="O1112" s="1"/>
      <c r="P1112" s="1"/>
      <c r="Q1112" s="1"/>
      <c r="R1112" s="1"/>
      <c r="S1112" s="1"/>
      <c r="T1112" s="1"/>
    </row>
    <row r="1113" spans="1:20" x14ac:dyDescent="0.25">
      <c r="A1113" s="1"/>
      <c r="B1113" s="1"/>
      <c r="C1113" s="1"/>
      <c r="D1113" s="1"/>
      <c r="E1113" s="1"/>
      <c r="F1113" s="1"/>
      <c r="G1113" s="1"/>
      <c r="H1113" s="1"/>
      <c r="I1113" s="1"/>
      <c r="J1113" s="1"/>
      <c r="K1113" s="1"/>
      <c r="L1113" s="1"/>
      <c r="M1113" s="1"/>
      <c r="N1113" s="1"/>
      <c r="O1113" s="1"/>
      <c r="P1113" s="1"/>
      <c r="Q1113" s="1"/>
      <c r="R1113" s="1"/>
      <c r="S1113" s="1"/>
      <c r="T1113" s="1"/>
    </row>
    <row r="1114" spans="1:20" x14ac:dyDescent="0.25">
      <c r="A1114" s="1"/>
      <c r="B1114" s="1"/>
      <c r="C1114" s="1"/>
      <c r="D1114" s="1"/>
      <c r="E1114" s="1"/>
      <c r="F1114" s="1"/>
      <c r="G1114" s="1"/>
      <c r="H1114" s="1"/>
      <c r="I1114" s="1"/>
      <c r="J1114" s="1"/>
      <c r="K1114" s="1"/>
      <c r="L1114" s="66" t="s">
        <v>5</v>
      </c>
      <c r="M1114" s="66"/>
      <c r="N1114" s="66"/>
      <c r="O1114" s="3" t="s">
        <v>6</v>
      </c>
      <c r="P1114" s="67" t="s">
        <v>7</v>
      </c>
      <c r="Q1114" s="67"/>
      <c r="R1114" s="3" t="s">
        <v>8</v>
      </c>
      <c r="S1114" s="57" t="s">
        <v>583</v>
      </c>
      <c r="T1114" s="57" t="s">
        <v>7</v>
      </c>
    </row>
    <row r="1115" spans="1:20" x14ac:dyDescent="0.25">
      <c r="A1115" s="1"/>
      <c r="B1115" s="5" t="s">
        <v>9</v>
      </c>
      <c r="C1115" s="64" t="s">
        <v>204</v>
      </c>
      <c r="D1115" s="64"/>
      <c r="E1115" s="64"/>
      <c r="F1115" s="64"/>
      <c r="G1115" s="64"/>
      <c r="H1115" s="1"/>
      <c r="I1115" s="1"/>
      <c r="J1115" s="1"/>
      <c r="K1115" s="1"/>
      <c r="L1115" s="4" t="s">
        <v>36</v>
      </c>
      <c r="M1115" s="64" t="s">
        <v>37</v>
      </c>
      <c r="N1115" s="64"/>
      <c r="O1115" s="6">
        <v>1</v>
      </c>
      <c r="P1115" s="65">
        <v>33.33</v>
      </c>
      <c r="Q1115" s="65"/>
      <c r="R1115" s="6">
        <v>2</v>
      </c>
      <c r="S1115" s="61">
        <v>66</v>
      </c>
      <c r="T1115" s="58">
        <v>0.28000000000000003</v>
      </c>
    </row>
    <row r="1116" spans="1:20" x14ac:dyDescent="0.25">
      <c r="A1116" s="1"/>
      <c r="B1116" s="63" t="s">
        <v>13</v>
      </c>
      <c r="C1116" s="64" t="s">
        <v>207</v>
      </c>
      <c r="D1116" s="64"/>
      <c r="E1116" s="64"/>
      <c r="F1116" s="64"/>
      <c r="G1116" s="1"/>
      <c r="H1116" s="1"/>
      <c r="I1116" s="1"/>
      <c r="J1116" s="1"/>
      <c r="K1116" s="1"/>
      <c r="L1116" s="4" t="s">
        <v>39</v>
      </c>
      <c r="M1116" s="64" t="s">
        <v>40</v>
      </c>
      <c r="N1116" s="64"/>
      <c r="O1116" s="6">
        <v>1</v>
      </c>
      <c r="P1116" s="65">
        <v>33.33</v>
      </c>
      <c r="Q1116" s="65"/>
      <c r="R1116" s="6">
        <v>146</v>
      </c>
      <c r="S1116" s="59">
        <v>23571.600000000002</v>
      </c>
      <c r="T1116" s="58">
        <v>99.51</v>
      </c>
    </row>
    <row r="1117" spans="1:20" x14ac:dyDescent="0.25">
      <c r="A1117" s="1"/>
      <c r="B1117" s="63"/>
      <c r="C1117" s="64"/>
      <c r="D1117" s="64"/>
      <c r="E1117" s="64"/>
      <c r="F1117" s="64"/>
      <c r="G1117" s="1"/>
      <c r="H1117" s="1"/>
      <c r="I1117" s="1"/>
      <c r="J1117" s="1"/>
      <c r="K1117" s="1"/>
      <c r="L1117" s="64" t="s">
        <v>42</v>
      </c>
      <c r="M1117" s="64" t="s">
        <v>43</v>
      </c>
      <c r="N1117" s="64"/>
      <c r="O1117" s="71">
        <v>1</v>
      </c>
      <c r="P1117" s="65">
        <v>33.33</v>
      </c>
      <c r="Q1117" s="65"/>
      <c r="R1117" s="71">
        <v>1</v>
      </c>
      <c r="S1117" s="59">
        <v>49.199999999999996</v>
      </c>
      <c r="T1117" s="58">
        <v>0.21</v>
      </c>
    </row>
    <row r="1118" spans="1:20" x14ac:dyDescent="0.25">
      <c r="A1118" s="1"/>
      <c r="B1118" s="63" t="s">
        <v>19</v>
      </c>
      <c r="C1118" s="64" t="s">
        <v>57</v>
      </c>
      <c r="D1118" s="64"/>
      <c r="E1118" s="64"/>
      <c r="F1118" s="64"/>
      <c r="G1118" s="1"/>
      <c r="H1118" s="1"/>
      <c r="I1118" s="1"/>
      <c r="J1118" s="1"/>
      <c r="K1118" s="1"/>
      <c r="L1118" s="64"/>
      <c r="M1118" s="64"/>
      <c r="N1118" s="64"/>
      <c r="O1118" s="71"/>
      <c r="P1118" s="65"/>
      <c r="Q1118" s="65"/>
      <c r="R1118" s="71"/>
      <c r="S1118" s="59"/>
      <c r="T1118" s="58"/>
    </row>
    <row r="1119" spans="1:20" x14ac:dyDescent="0.25">
      <c r="A1119" s="1"/>
      <c r="B1119" s="63"/>
      <c r="C1119" s="64"/>
      <c r="D1119" s="64"/>
      <c r="E1119" s="64"/>
      <c r="F1119" s="64"/>
      <c r="G1119" s="1"/>
      <c r="H1119" s="1"/>
      <c r="I1119" s="1"/>
      <c r="J1119" s="1"/>
      <c r="K1119" s="1"/>
      <c r="L1119" s="1"/>
      <c r="M1119" s="1"/>
      <c r="N1119" s="1"/>
      <c r="O1119" s="1"/>
      <c r="P1119" s="1"/>
      <c r="Q1119" s="1"/>
      <c r="R1119" s="1"/>
      <c r="S1119" s="1"/>
      <c r="T1119" s="1"/>
    </row>
    <row r="1120" spans="1:20" x14ac:dyDescent="0.25">
      <c r="A1120" s="1"/>
      <c r="B1120" s="5" t="s">
        <v>23</v>
      </c>
      <c r="C1120" s="64" t="s">
        <v>208</v>
      </c>
      <c r="D1120" s="64"/>
      <c r="E1120" s="64"/>
      <c r="F1120" s="64"/>
      <c r="G1120" s="1"/>
      <c r="H1120" s="1"/>
      <c r="I1120" s="1"/>
      <c r="J1120" s="1"/>
      <c r="K1120" s="1"/>
      <c r="L1120" s="1"/>
      <c r="M1120" s="1"/>
      <c r="N1120" s="1"/>
      <c r="O1120" s="1"/>
      <c r="P1120" s="1"/>
      <c r="Q1120" s="1"/>
      <c r="R1120" s="1"/>
      <c r="S1120" s="1"/>
      <c r="T1120" s="1"/>
    </row>
    <row r="1121" spans="1:20" x14ac:dyDescent="0.25">
      <c r="A1121" s="1"/>
      <c r="B1121" s="5" t="s">
        <v>25</v>
      </c>
      <c r="C1121" s="73">
        <v>481</v>
      </c>
      <c r="D1121" s="73"/>
      <c r="E1121" s="73"/>
      <c r="F1121" s="1"/>
      <c r="G1121" s="1"/>
      <c r="H1121" s="1"/>
      <c r="I1121" s="1"/>
      <c r="J1121" s="1"/>
      <c r="K1121" s="1"/>
      <c r="L1121" s="1"/>
      <c r="M1121" s="1"/>
      <c r="N1121" s="1"/>
      <c r="O1121" s="1"/>
      <c r="P1121" s="1"/>
      <c r="Q1121" s="1"/>
      <c r="R1121" s="1"/>
      <c r="S1121" s="1"/>
      <c r="T1121" s="1"/>
    </row>
    <row r="1122" spans="1:20" x14ac:dyDescent="0.25">
      <c r="A1122" s="1"/>
      <c r="B1122" s="63" t="s">
        <v>26</v>
      </c>
      <c r="C1122" s="63"/>
      <c r="D1122" s="63"/>
      <c r="E1122" s="63"/>
      <c r="F1122" s="72">
        <v>150.61529999999999</v>
      </c>
      <c r="G1122" s="72"/>
      <c r="H1122" s="72"/>
      <c r="I1122" s="72"/>
      <c r="J1122" s="72"/>
      <c r="K1122" s="1"/>
      <c r="L1122" s="1"/>
      <c r="M1122" s="1"/>
      <c r="N1122" s="1"/>
      <c r="O1122" s="1"/>
      <c r="P1122" s="1"/>
      <c r="Q1122" s="1"/>
      <c r="R1122" s="1"/>
      <c r="S1122" s="1"/>
      <c r="T1122" s="1"/>
    </row>
    <row r="1123" spans="1:20" x14ac:dyDescent="0.25">
      <c r="A1123" s="1"/>
      <c r="B1123" s="63" t="s">
        <v>27</v>
      </c>
      <c r="C1123" s="63"/>
      <c r="D1123" s="72">
        <v>48.995899999999999</v>
      </c>
      <c r="E1123" s="72"/>
      <c r="F1123" s="72"/>
      <c r="G1123" s="72"/>
      <c r="H1123" s="72"/>
      <c r="I1123" s="1"/>
      <c r="J1123" s="1"/>
      <c r="K1123" s="1"/>
      <c r="L1123" s="1"/>
      <c r="M1123" s="1"/>
      <c r="N1123" s="1"/>
      <c r="O1123" s="1"/>
      <c r="P1123" s="1"/>
      <c r="Q1123" s="1"/>
      <c r="R1123" s="1"/>
      <c r="S1123" s="1"/>
      <c r="T1123" s="1"/>
    </row>
    <row r="1124" spans="1:20" x14ac:dyDescent="0.25">
      <c r="A1124" s="1"/>
      <c r="B1124" s="63" t="s">
        <v>28</v>
      </c>
      <c r="C1124" s="63"/>
      <c r="D1124" s="63"/>
      <c r="E1124" s="63"/>
      <c r="F1124" s="72">
        <v>1.7257</v>
      </c>
      <c r="G1124" s="72"/>
      <c r="H1124" s="72"/>
      <c r="I1124" s="72"/>
      <c r="J1124" s="1"/>
      <c r="K1124" s="1"/>
      <c r="L1124" s="1"/>
      <c r="M1124" s="1"/>
      <c r="N1124" s="1"/>
      <c r="O1124" s="1"/>
      <c r="P1124" s="1"/>
      <c r="Q1124" s="1"/>
      <c r="R1124" s="1"/>
      <c r="S1124" s="1"/>
      <c r="T1124" s="1"/>
    </row>
    <row r="1125" spans="1:20" x14ac:dyDescent="0.25">
      <c r="A1125" s="1"/>
      <c r="B1125" s="63" t="s">
        <v>29</v>
      </c>
      <c r="C1125" s="63"/>
      <c r="D1125" s="72">
        <v>0.30349999999999999</v>
      </c>
      <c r="E1125" s="72"/>
      <c r="F1125" s="72"/>
      <c r="G1125" s="72"/>
      <c r="H1125" s="1"/>
      <c r="I1125" s="1"/>
      <c r="J1125" s="1"/>
      <c r="K1125" s="1"/>
      <c r="L1125" s="1"/>
      <c r="M1125" s="1"/>
      <c r="N1125" s="1"/>
      <c r="O1125" s="1"/>
      <c r="P1125" s="1"/>
      <c r="Q1125" s="1"/>
      <c r="R1125" s="1"/>
      <c r="S1125" s="1"/>
      <c r="T1125" s="1"/>
    </row>
    <row r="1126" spans="1:20" x14ac:dyDescent="0.25">
      <c r="A1126" s="1"/>
      <c r="B1126" s="63" t="s">
        <v>30</v>
      </c>
      <c r="C1126" s="63"/>
      <c r="D1126" s="1"/>
      <c r="E1126" s="1"/>
      <c r="F1126" s="1"/>
      <c r="G1126" s="1">
        <v>33.1</v>
      </c>
      <c r="H1126" s="1"/>
      <c r="I1126" s="1"/>
      <c r="J1126" s="1"/>
      <c r="K1126" s="1"/>
      <c r="L1126" s="1"/>
      <c r="M1126" s="1"/>
      <c r="N1126" s="1"/>
      <c r="O1126" s="1"/>
      <c r="P1126" s="1"/>
      <c r="Q1126" s="1"/>
      <c r="R1126" s="1"/>
      <c r="S1126" s="1"/>
      <c r="T1126" s="1"/>
    </row>
    <row r="1127" spans="1:20" x14ac:dyDescent="0.25">
      <c r="A1127" s="1"/>
      <c r="B1127" s="63" t="s">
        <v>31</v>
      </c>
      <c r="C1127" s="63"/>
      <c r="D1127" s="63"/>
      <c r="E1127" s="1"/>
      <c r="F1127" s="1"/>
      <c r="G1127" s="1">
        <v>2015</v>
      </c>
      <c r="H1127" s="1"/>
      <c r="I1127" s="1"/>
      <c r="J1127" s="1"/>
      <c r="K1127" s="1"/>
      <c r="L1127" s="1"/>
      <c r="M1127" s="1"/>
      <c r="N1127" s="1"/>
      <c r="O1127" s="1"/>
      <c r="P1127" s="1"/>
      <c r="Q1127" s="1"/>
      <c r="R1127" s="1"/>
      <c r="S1127" s="1"/>
      <c r="T1127" s="1"/>
    </row>
    <row r="1128" spans="1:20" x14ac:dyDescent="0.25">
      <c r="A1128" s="1"/>
      <c r="B1128" s="63" t="s">
        <v>32</v>
      </c>
      <c r="C1128" s="63"/>
      <c r="D1128" s="1"/>
      <c r="E1128" s="1"/>
      <c r="F1128" s="1"/>
      <c r="G1128" s="1"/>
      <c r="H1128" s="1"/>
      <c r="I1128" s="1"/>
      <c r="J1128" s="1"/>
      <c r="K1128" s="1"/>
      <c r="L1128" s="1"/>
      <c r="M1128" s="1"/>
      <c r="N1128" s="1"/>
      <c r="O1128" s="1"/>
      <c r="P1128" s="1"/>
      <c r="Q1128" s="1"/>
      <c r="R1128" s="1"/>
      <c r="S1128" s="1"/>
      <c r="T1128" s="1"/>
    </row>
    <row r="1129" spans="1:20" x14ac:dyDescent="0.25">
      <c r="A1129" s="1"/>
      <c r="B1129" s="1"/>
      <c r="C1129" s="1"/>
      <c r="D1129" s="1"/>
      <c r="E1129" s="1"/>
      <c r="F1129" s="1"/>
      <c r="G1129" s="1"/>
      <c r="H1129" s="1"/>
      <c r="I1129" s="1"/>
      <c r="J1129" s="1"/>
      <c r="K1129" s="1"/>
      <c r="L1129" s="1"/>
      <c r="M1129" s="1"/>
      <c r="N1129" s="1"/>
      <c r="O1129" s="1"/>
      <c r="P1129" s="1"/>
      <c r="Q1129" s="1"/>
      <c r="R1129" s="1"/>
      <c r="S1129" s="1"/>
      <c r="T1129" s="1"/>
    </row>
    <row r="1130" spans="1:20" x14ac:dyDescent="0.25">
      <c r="A1130" s="1"/>
      <c r="B1130" s="1"/>
      <c r="C1130" s="1"/>
      <c r="D1130" s="1"/>
      <c r="E1130" s="1"/>
      <c r="F1130" s="1"/>
      <c r="G1130" s="1"/>
      <c r="H1130" s="1"/>
      <c r="I1130" s="1"/>
      <c r="J1130" s="1"/>
      <c r="K1130" s="1"/>
      <c r="L1130" s="1"/>
      <c r="M1130" s="1"/>
      <c r="N1130" s="1"/>
      <c r="O1130" s="1"/>
      <c r="P1130" s="1"/>
      <c r="Q1130" s="1"/>
      <c r="R1130" s="1"/>
      <c r="S1130" s="1"/>
      <c r="T1130" s="1"/>
    </row>
    <row r="1131" spans="1:20" x14ac:dyDescent="0.25">
      <c r="A1131" s="1"/>
      <c r="B1131" s="1"/>
      <c r="C1131" s="1"/>
      <c r="D1131" s="1"/>
      <c r="E1131" s="1"/>
      <c r="F1131" s="1"/>
      <c r="G1131" s="1"/>
      <c r="H1131" s="1"/>
      <c r="I1131" s="1"/>
      <c r="J1131" s="1"/>
      <c r="K1131" s="1"/>
      <c r="L1131" s="66" t="s">
        <v>5</v>
      </c>
      <c r="M1131" s="66"/>
      <c r="N1131" s="66"/>
      <c r="O1131" s="3" t="s">
        <v>6</v>
      </c>
      <c r="P1131" s="67" t="s">
        <v>7</v>
      </c>
      <c r="Q1131" s="67"/>
      <c r="R1131" s="3" t="s">
        <v>8</v>
      </c>
      <c r="S1131" s="57" t="s">
        <v>583</v>
      </c>
      <c r="T1131" s="57" t="s">
        <v>7</v>
      </c>
    </row>
    <row r="1132" spans="1:20" x14ac:dyDescent="0.25">
      <c r="A1132" s="1"/>
      <c r="B1132" s="5" t="s">
        <v>9</v>
      </c>
      <c r="C1132" s="64" t="s">
        <v>204</v>
      </c>
      <c r="D1132" s="64"/>
      <c r="E1132" s="64"/>
      <c r="F1132" s="64"/>
      <c r="G1132" s="64"/>
      <c r="H1132" s="1"/>
      <c r="I1132" s="1"/>
      <c r="J1132" s="1"/>
      <c r="K1132" s="1"/>
      <c r="L1132" s="4" t="s">
        <v>11</v>
      </c>
      <c r="M1132" s="64" t="s">
        <v>12</v>
      </c>
      <c r="N1132" s="64"/>
      <c r="O1132" s="6">
        <v>1</v>
      </c>
      <c r="P1132" s="65">
        <v>50</v>
      </c>
      <c r="Q1132" s="65"/>
      <c r="R1132" s="6">
        <v>1</v>
      </c>
      <c r="S1132" s="61">
        <v>576.59999999999991</v>
      </c>
      <c r="T1132" s="58">
        <v>26.95</v>
      </c>
    </row>
    <row r="1133" spans="1:20" x14ac:dyDescent="0.25">
      <c r="A1133" s="1"/>
      <c r="B1133" s="63" t="s">
        <v>13</v>
      </c>
      <c r="C1133" s="64" t="s">
        <v>209</v>
      </c>
      <c r="D1133" s="64"/>
      <c r="E1133" s="64"/>
      <c r="F1133" s="64"/>
      <c r="G1133" s="1"/>
      <c r="H1133" s="1"/>
      <c r="I1133" s="1"/>
      <c r="J1133" s="1"/>
      <c r="K1133" s="1"/>
      <c r="L1133" s="4" t="s">
        <v>42</v>
      </c>
      <c r="M1133" s="64" t="s">
        <v>43</v>
      </c>
      <c r="N1133" s="64"/>
      <c r="O1133" s="6">
        <v>1</v>
      </c>
      <c r="P1133" s="65">
        <v>50</v>
      </c>
      <c r="Q1133" s="65"/>
      <c r="R1133" s="6">
        <v>8</v>
      </c>
      <c r="S1133" s="59">
        <v>1563</v>
      </c>
      <c r="T1133" s="58">
        <v>73.05</v>
      </c>
    </row>
    <row r="1134" spans="1:20" x14ac:dyDescent="0.25">
      <c r="A1134" s="1"/>
      <c r="B1134" s="63"/>
      <c r="C1134" s="64"/>
      <c r="D1134" s="64"/>
      <c r="E1134" s="64"/>
      <c r="F1134" s="64"/>
      <c r="G1134" s="1"/>
      <c r="H1134" s="1"/>
      <c r="I1134" s="1"/>
      <c r="J1134" s="1"/>
      <c r="K1134" s="1"/>
      <c r="L1134" s="1"/>
      <c r="M1134" s="1"/>
      <c r="N1134" s="1"/>
      <c r="O1134" s="1"/>
      <c r="P1134" s="1"/>
      <c r="Q1134" s="1"/>
      <c r="R1134" s="1"/>
      <c r="S1134" s="1"/>
      <c r="T1134" s="1"/>
    </row>
    <row r="1135" spans="1:20" x14ac:dyDescent="0.25">
      <c r="A1135" s="1"/>
      <c r="B1135" s="5" t="s">
        <v>19</v>
      </c>
      <c r="C1135" s="64" t="s">
        <v>60</v>
      </c>
      <c r="D1135" s="64"/>
      <c r="E1135" s="64"/>
      <c r="F1135" s="64"/>
      <c r="G1135" s="1"/>
      <c r="H1135" s="1"/>
      <c r="I1135" s="1"/>
      <c r="J1135" s="1"/>
      <c r="K1135" s="1"/>
      <c r="L1135" s="1"/>
      <c r="M1135" s="1"/>
      <c r="N1135" s="1"/>
      <c r="O1135" s="1"/>
      <c r="P1135" s="1"/>
      <c r="Q1135" s="1"/>
      <c r="R1135" s="1"/>
      <c r="S1135" s="1"/>
      <c r="T1135" s="1"/>
    </row>
    <row r="1136" spans="1:20" x14ac:dyDescent="0.25">
      <c r="A1136" s="1"/>
      <c r="B1136" s="5" t="s">
        <v>23</v>
      </c>
      <c r="C1136" s="64" t="s">
        <v>210</v>
      </c>
      <c r="D1136" s="64"/>
      <c r="E1136" s="64"/>
      <c r="F1136" s="64"/>
      <c r="G1136" s="1"/>
      <c r="H1136" s="1"/>
      <c r="I1136" s="1"/>
      <c r="J1136" s="1"/>
      <c r="K1136" s="1"/>
      <c r="L1136" s="1"/>
      <c r="M1136" s="1"/>
      <c r="N1136" s="1"/>
      <c r="O1136" s="1"/>
      <c r="P1136" s="1"/>
      <c r="Q1136" s="1"/>
      <c r="R1136" s="1"/>
      <c r="S1136" s="1"/>
      <c r="T1136" s="1"/>
    </row>
    <row r="1137" spans="1:20" x14ac:dyDescent="0.25">
      <c r="A1137" s="1"/>
      <c r="B1137" s="5" t="s">
        <v>25</v>
      </c>
      <c r="C1137" s="73">
        <v>8</v>
      </c>
      <c r="D1137" s="73"/>
      <c r="E1137" s="73"/>
      <c r="F1137" s="1"/>
      <c r="G1137" s="1"/>
      <c r="H1137" s="1"/>
      <c r="I1137" s="1"/>
      <c r="J1137" s="1"/>
      <c r="K1137" s="1"/>
      <c r="L1137" s="1"/>
      <c r="M1137" s="1"/>
      <c r="N1137" s="1"/>
      <c r="O1137" s="1"/>
      <c r="P1137" s="1"/>
      <c r="Q1137" s="1"/>
      <c r="R1137" s="1"/>
      <c r="S1137" s="1"/>
      <c r="T1137" s="1"/>
    </row>
    <row r="1138" spans="1:20" x14ac:dyDescent="0.25">
      <c r="A1138" s="1"/>
      <c r="B1138" s="63" t="s">
        <v>26</v>
      </c>
      <c r="C1138" s="63"/>
      <c r="D1138" s="63"/>
      <c r="E1138" s="63"/>
      <c r="F1138" s="72">
        <v>152.7175</v>
      </c>
      <c r="G1138" s="72"/>
      <c r="H1138" s="72"/>
      <c r="I1138" s="72"/>
      <c r="J1138" s="72"/>
      <c r="K1138" s="1"/>
      <c r="L1138" s="1"/>
      <c r="M1138" s="1"/>
      <c r="N1138" s="1"/>
      <c r="O1138" s="1"/>
      <c r="P1138" s="1"/>
      <c r="Q1138" s="1"/>
      <c r="R1138" s="1"/>
      <c r="S1138" s="1"/>
      <c r="T1138" s="1"/>
    </row>
    <row r="1139" spans="1:20" x14ac:dyDescent="0.25">
      <c r="A1139" s="1"/>
      <c r="B1139" s="63" t="s">
        <v>27</v>
      </c>
      <c r="C1139" s="63"/>
      <c r="D1139" s="72">
        <v>195.35</v>
      </c>
      <c r="E1139" s="72"/>
      <c r="F1139" s="72"/>
      <c r="G1139" s="72"/>
      <c r="H1139" s="72"/>
      <c r="I1139" s="1"/>
      <c r="J1139" s="1"/>
      <c r="K1139" s="1"/>
      <c r="L1139" s="1"/>
      <c r="M1139" s="1"/>
      <c r="N1139" s="1"/>
      <c r="O1139" s="1"/>
      <c r="P1139" s="1"/>
      <c r="Q1139" s="1"/>
      <c r="R1139" s="1"/>
      <c r="S1139" s="1"/>
      <c r="T1139" s="1"/>
    </row>
    <row r="1140" spans="1:20" x14ac:dyDescent="0.25">
      <c r="A1140" s="1"/>
      <c r="B1140" s="63" t="s">
        <v>28</v>
      </c>
      <c r="C1140" s="63"/>
      <c r="D1140" s="63"/>
      <c r="E1140" s="63"/>
      <c r="F1140" s="72">
        <v>1.1000000000000001</v>
      </c>
      <c r="G1140" s="72"/>
      <c r="H1140" s="72"/>
      <c r="I1140" s="72"/>
      <c r="J1140" s="1"/>
      <c r="K1140" s="1"/>
      <c r="L1140" s="1"/>
      <c r="M1140" s="1"/>
      <c r="N1140" s="1"/>
      <c r="O1140" s="1"/>
      <c r="P1140" s="1"/>
      <c r="Q1140" s="1"/>
      <c r="R1140" s="1"/>
      <c r="S1140" s="1"/>
      <c r="T1140" s="1"/>
    </row>
    <row r="1141" spans="1:20" x14ac:dyDescent="0.25">
      <c r="A1141" s="1"/>
      <c r="B1141" s="63" t="s">
        <v>29</v>
      </c>
      <c r="C1141" s="63"/>
      <c r="D1141" s="72">
        <v>1</v>
      </c>
      <c r="E1141" s="72"/>
      <c r="F1141" s="72"/>
      <c r="G1141" s="72"/>
      <c r="H1141" s="1"/>
      <c r="I1141" s="1"/>
      <c r="J1141" s="1"/>
      <c r="K1141" s="1"/>
      <c r="L1141" s="1"/>
      <c r="M1141" s="1"/>
      <c r="N1141" s="1"/>
      <c r="O1141" s="1"/>
      <c r="P1141" s="1"/>
      <c r="Q1141" s="1"/>
      <c r="R1141" s="1"/>
      <c r="S1141" s="1"/>
      <c r="T1141" s="1"/>
    </row>
    <row r="1142" spans="1:20" x14ac:dyDescent="0.25">
      <c r="A1142" s="1"/>
      <c r="B1142" s="63" t="s">
        <v>30</v>
      </c>
      <c r="C1142" s="63"/>
      <c r="D1142" s="1"/>
      <c r="E1142" s="1"/>
      <c r="F1142" s="1"/>
      <c r="G1142" s="1">
        <v>2.8</v>
      </c>
      <c r="H1142" s="1"/>
      <c r="I1142" s="1"/>
      <c r="J1142" s="1"/>
      <c r="K1142" s="1"/>
      <c r="L1142" s="1"/>
      <c r="M1142" s="1"/>
      <c r="N1142" s="1"/>
      <c r="O1142" s="1"/>
      <c r="P1142" s="1"/>
      <c r="Q1142" s="1"/>
      <c r="R1142" s="1"/>
      <c r="S1142" s="1"/>
      <c r="T1142" s="1"/>
    </row>
    <row r="1143" spans="1:20" x14ac:dyDescent="0.25">
      <c r="A1143" s="1"/>
      <c r="B1143" s="63" t="s">
        <v>31</v>
      </c>
      <c r="C1143" s="63"/>
      <c r="D1143" s="63"/>
      <c r="E1143" s="1"/>
      <c r="F1143" s="1"/>
      <c r="G1143" s="1">
        <v>2015</v>
      </c>
      <c r="H1143" s="1"/>
      <c r="I1143" s="1"/>
      <c r="J1143" s="1"/>
      <c r="K1143" s="1"/>
      <c r="L1143" s="1"/>
      <c r="M1143" s="1"/>
      <c r="N1143" s="1"/>
      <c r="O1143" s="1"/>
      <c r="P1143" s="1"/>
      <c r="Q1143" s="1"/>
      <c r="R1143" s="1"/>
      <c r="S1143" s="1"/>
      <c r="T1143" s="1"/>
    </row>
    <row r="1144" spans="1:20" x14ac:dyDescent="0.25">
      <c r="A1144" s="1"/>
      <c r="B1144" s="63" t="s">
        <v>32</v>
      </c>
      <c r="C1144" s="63"/>
      <c r="D1144" s="1"/>
      <c r="E1144" s="1"/>
      <c r="F1144" s="1"/>
      <c r="G1144" s="1"/>
      <c r="H1144" s="1"/>
      <c r="I1144" s="1"/>
      <c r="J1144" s="1"/>
      <c r="K1144" s="1"/>
      <c r="L1144" s="1"/>
      <c r="M1144" s="1"/>
      <c r="N1144" s="1"/>
      <c r="O1144" s="1"/>
      <c r="P1144" s="1"/>
      <c r="Q1144" s="1"/>
      <c r="R1144" s="1"/>
      <c r="S1144" s="1"/>
      <c r="T1144" s="1"/>
    </row>
    <row r="1145" spans="1:20" x14ac:dyDescent="0.25">
      <c r="A1145" s="1"/>
      <c r="B1145" s="1"/>
      <c r="C1145" s="1"/>
      <c r="D1145" s="1"/>
      <c r="E1145" s="1"/>
      <c r="F1145" s="1"/>
      <c r="G1145" s="1"/>
      <c r="H1145" s="1"/>
      <c r="I1145" s="1"/>
      <c r="J1145" s="1"/>
      <c r="K1145" s="1"/>
      <c r="L1145" s="1"/>
      <c r="M1145" s="1"/>
      <c r="N1145" s="1"/>
      <c r="O1145" s="1"/>
      <c r="P1145" s="1"/>
      <c r="Q1145" s="1"/>
      <c r="R1145" s="1"/>
      <c r="S1145" s="1"/>
      <c r="T1145" s="1"/>
    </row>
    <row r="1146" spans="1:20" x14ac:dyDescent="0.25">
      <c r="A1146" s="1"/>
      <c r="B1146" s="1"/>
      <c r="C1146" s="1"/>
      <c r="D1146" s="1"/>
      <c r="E1146" s="1"/>
      <c r="F1146" s="1"/>
      <c r="G1146" s="1"/>
      <c r="H1146" s="1"/>
      <c r="I1146" s="1"/>
      <c r="J1146" s="1"/>
      <c r="K1146" s="1"/>
      <c r="L1146" s="1"/>
      <c r="M1146" s="1"/>
      <c r="N1146" s="1"/>
      <c r="O1146" s="1"/>
      <c r="P1146" s="1"/>
      <c r="Q1146" s="1"/>
      <c r="R1146" s="1"/>
      <c r="S1146" s="1"/>
      <c r="T1146" s="1"/>
    </row>
    <row r="1147" spans="1:20" x14ac:dyDescent="0.25">
      <c r="A1147" s="1"/>
      <c r="B1147" s="1"/>
      <c r="C1147" s="1"/>
      <c r="D1147" s="1"/>
      <c r="E1147" s="1"/>
      <c r="F1147" s="1"/>
      <c r="G1147" s="1"/>
      <c r="H1147" s="1"/>
      <c r="I1147" s="1"/>
      <c r="J1147" s="1"/>
      <c r="K1147" s="1"/>
      <c r="L1147" s="1"/>
      <c r="M1147" s="1"/>
      <c r="N1147" s="1"/>
      <c r="O1147" s="1"/>
      <c r="P1147" s="1"/>
      <c r="Q1147" s="1"/>
      <c r="R1147" s="1"/>
      <c r="S1147" s="1"/>
      <c r="T1147" s="1"/>
    </row>
    <row r="1148" spans="1:20" x14ac:dyDescent="0.25">
      <c r="A1148" s="1"/>
      <c r="B1148" s="1"/>
      <c r="C1148" s="1"/>
      <c r="D1148" s="1"/>
      <c r="E1148" s="1"/>
      <c r="F1148" s="1"/>
      <c r="G1148" s="1"/>
      <c r="H1148" s="1"/>
      <c r="I1148" s="1"/>
      <c r="J1148" s="1"/>
      <c r="K1148" s="1"/>
      <c r="L1148" s="66" t="s">
        <v>5</v>
      </c>
      <c r="M1148" s="66"/>
      <c r="N1148" s="66"/>
      <c r="O1148" s="3" t="s">
        <v>6</v>
      </c>
      <c r="P1148" s="67" t="s">
        <v>7</v>
      </c>
      <c r="Q1148" s="67"/>
      <c r="R1148" s="3" t="s">
        <v>8</v>
      </c>
      <c r="S1148" s="57" t="s">
        <v>583</v>
      </c>
      <c r="T1148" s="57" t="s">
        <v>7</v>
      </c>
    </row>
    <row r="1149" spans="1:20" x14ac:dyDescent="0.25">
      <c r="A1149" s="1"/>
      <c r="B1149" s="5" t="s">
        <v>9</v>
      </c>
      <c r="C1149" s="64" t="s">
        <v>211</v>
      </c>
      <c r="D1149" s="64"/>
      <c r="E1149" s="64"/>
      <c r="F1149" s="64"/>
      <c r="G1149" s="64"/>
      <c r="H1149" s="1"/>
      <c r="I1149" s="1"/>
      <c r="J1149" s="1"/>
      <c r="K1149" s="1"/>
      <c r="L1149" s="4" t="s">
        <v>33</v>
      </c>
      <c r="M1149" s="64" t="s">
        <v>34</v>
      </c>
      <c r="N1149" s="64"/>
      <c r="O1149" s="6">
        <v>1</v>
      </c>
      <c r="P1149" s="65">
        <v>9.09</v>
      </c>
      <c r="Q1149" s="65"/>
      <c r="R1149" s="6">
        <v>1</v>
      </c>
      <c r="S1149" s="61">
        <v>126.6</v>
      </c>
      <c r="T1149" s="58">
        <v>0.13</v>
      </c>
    </row>
    <row r="1150" spans="1:20" x14ac:dyDescent="0.25">
      <c r="A1150" s="1"/>
      <c r="B1150" s="63" t="s">
        <v>13</v>
      </c>
      <c r="C1150" s="64" t="s">
        <v>52</v>
      </c>
      <c r="D1150" s="64"/>
      <c r="E1150" s="64"/>
      <c r="F1150" s="64"/>
      <c r="G1150" s="1"/>
      <c r="H1150" s="1"/>
      <c r="I1150" s="1"/>
      <c r="J1150" s="1"/>
      <c r="K1150" s="1"/>
      <c r="L1150" s="4" t="s">
        <v>11</v>
      </c>
      <c r="M1150" s="64" t="s">
        <v>12</v>
      </c>
      <c r="N1150" s="64"/>
      <c r="O1150" s="6">
        <v>1</v>
      </c>
      <c r="P1150" s="65">
        <v>9.09</v>
      </c>
      <c r="Q1150" s="65"/>
      <c r="R1150" s="6">
        <v>369</v>
      </c>
      <c r="S1150" s="59">
        <v>76075.8</v>
      </c>
      <c r="T1150" s="58">
        <v>78.709999999999994</v>
      </c>
    </row>
    <row r="1151" spans="1:20" x14ac:dyDescent="0.25">
      <c r="A1151" s="1"/>
      <c r="B1151" s="63"/>
      <c r="C1151" s="64"/>
      <c r="D1151" s="64"/>
      <c r="E1151" s="64"/>
      <c r="F1151" s="64"/>
      <c r="G1151" s="1"/>
      <c r="H1151" s="1"/>
      <c r="I1151" s="1"/>
      <c r="J1151" s="1"/>
      <c r="K1151" s="1"/>
      <c r="L1151" s="64" t="s">
        <v>39</v>
      </c>
      <c r="M1151" s="64" t="s">
        <v>40</v>
      </c>
      <c r="N1151" s="64"/>
      <c r="O1151" s="71">
        <v>8</v>
      </c>
      <c r="P1151" s="65">
        <v>72.73</v>
      </c>
      <c r="Q1151" s="65"/>
      <c r="R1151" s="71">
        <v>121</v>
      </c>
      <c r="S1151" s="59">
        <v>20242.2</v>
      </c>
      <c r="T1151" s="58">
        <v>20.94</v>
      </c>
    </row>
    <row r="1152" spans="1:20" x14ac:dyDescent="0.25">
      <c r="A1152" s="1"/>
      <c r="B1152" s="63" t="s">
        <v>19</v>
      </c>
      <c r="C1152" s="64" t="s">
        <v>20</v>
      </c>
      <c r="D1152" s="64"/>
      <c r="E1152" s="64"/>
      <c r="F1152" s="64"/>
      <c r="G1152" s="1"/>
      <c r="H1152" s="1"/>
      <c r="I1152" s="1"/>
      <c r="J1152" s="1"/>
      <c r="K1152" s="1"/>
      <c r="L1152" s="64"/>
      <c r="M1152" s="64"/>
      <c r="N1152" s="64"/>
      <c r="O1152" s="71"/>
      <c r="P1152" s="65"/>
      <c r="Q1152" s="65"/>
      <c r="R1152" s="71"/>
      <c r="S1152" s="59"/>
      <c r="T1152" s="58"/>
    </row>
    <row r="1153" spans="1:20" x14ac:dyDescent="0.25">
      <c r="A1153" s="1"/>
      <c r="B1153" s="63"/>
      <c r="C1153" s="64"/>
      <c r="D1153" s="64"/>
      <c r="E1153" s="64"/>
      <c r="F1153" s="64"/>
      <c r="G1153" s="1"/>
      <c r="H1153" s="1"/>
      <c r="I1153" s="1"/>
      <c r="J1153" s="1"/>
      <c r="K1153" s="1"/>
      <c r="L1153" s="4" t="s">
        <v>42</v>
      </c>
      <c r="M1153" s="64" t="s">
        <v>43</v>
      </c>
      <c r="N1153" s="64"/>
      <c r="O1153" s="6">
        <v>1</v>
      </c>
      <c r="P1153" s="65">
        <v>9.09</v>
      </c>
      <c r="Q1153" s="65"/>
      <c r="R1153" s="6">
        <v>8</v>
      </c>
      <c r="S1153" s="59">
        <v>214.8</v>
      </c>
      <c r="T1153" s="58">
        <v>0.22</v>
      </c>
    </row>
    <row r="1154" spans="1:20" x14ac:dyDescent="0.25">
      <c r="A1154" s="1"/>
      <c r="B1154" s="5" t="s">
        <v>23</v>
      </c>
      <c r="C1154" s="64" t="s">
        <v>212</v>
      </c>
      <c r="D1154" s="64"/>
      <c r="E1154" s="64"/>
      <c r="F1154" s="64"/>
      <c r="G1154" s="1"/>
      <c r="H1154" s="1"/>
      <c r="I1154" s="1"/>
      <c r="J1154" s="1"/>
      <c r="K1154" s="1"/>
      <c r="L1154" s="1"/>
      <c r="M1154" s="1"/>
      <c r="N1154" s="1"/>
      <c r="O1154" s="1"/>
      <c r="P1154" s="1"/>
      <c r="Q1154" s="1"/>
      <c r="R1154" s="1"/>
      <c r="S1154" s="1"/>
      <c r="T1154" s="1"/>
    </row>
    <row r="1155" spans="1:20" x14ac:dyDescent="0.25">
      <c r="A1155" s="1"/>
      <c r="B1155" s="5" t="s">
        <v>25</v>
      </c>
      <c r="C1155" s="73">
        <v>369</v>
      </c>
      <c r="D1155" s="73"/>
      <c r="E1155" s="73"/>
      <c r="F1155" s="1"/>
      <c r="G1155" s="1"/>
      <c r="H1155" s="1"/>
      <c r="I1155" s="1"/>
      <c r="J1155" s="1"/>
      <c r="K1155" s="1"/>
      <c r="L1155" s="1"/>
      <c r="M1155" s="1"/>
      <c r="N1155" s="1"/>
      <c r="O1155" s="1"/>
      <c r="P1155" s="1"/>
      <c r="Q1155" s="1"/>
      <c r="R1155" s="1"/>
      <c r="S1155" s="1"/>
      <c r="T1155" s="1"/>
    </row>
    <row r="1156" spans="1:20" x14ac:dyDescent="0.25">
      <c r="A1156" s="1"/>
      <c r="B1156" s="63" t="s">
        <v>26</v>
      </c>
      <c r="C1156" s="63"/>
      <c r="D1156" s="63"/>
      <c r="E1156" s="63"/>
      <c r="F1156" s="72">
        <v>229.73759999999999</v>
      </c>
      <c r="G1156" s="72"/>
      <c r="H1156" s="72"/>
      <c r="I1156" s="72"/>
      <c r="J1156" s="72"/>
      <c r="K1156" s="1"/>
      <c r="L1156" s="1"/>
      <c r="M1156" s="1"/>
      <c r="N1156" s="1"/>
      <c r="O1156" s="1"/>
      <c r="P1156" s="1"/>
      <c r="Q1156" s="1"/>
      <c r="R1156" s="1"/>
      <c r="S1156" s="1"/>
      <c r="T1156" s="1"/>
    </row>
    <row r="1157" spans="1:20" x14ac:dyDescent="0.25">
      <c r="A1157" s="1"/>
      <c r="B1157" s="63" t="s">
        <v>27</v>
      </c>
      <c r="C1157" s="63"/>
      <c r="D1157" s="72">
        <v>206.36240000000001</v>
      </c>
      <c r="E1157" s="72"/>
      <c r="F1157" s="72"/>
      <c r="G1157" s="72"/>
      <c r="H1157" s="72"/>
      <c r="I1157" s="1"/>
      <c r="J1157" s="1"/>
      <c r="K1157" s="1"/>
      <c r="L1157" s="1"/>
      <c r="M1157" s="1"/>
      <c r="N1157" s="1"/>
      <c r="O1157" s="1"/>
      <c r="P1157" s="1"/>
      <c r="Q1157" s="1"/>
      <c r="R1157" s="1"/>
      <c r="S1157" s="1"/>
      <c r="T1157" s="1"/>
    </row>
    <row r="1158" spans="1:20" x14ac:dyDescent="0.25">
      <c r="A1158" s="1"/>
      <c r="B1158" s="63" t="s">
        <v>28</v>
      </c>
      <c r="C1158" s="63"/>
      <c r="D1158" s="63"/>
      <c r="E1158" s="63"/>
      <c r="F1158" s="72">
        <v>1.7713000000000001</v>
      </c>
      <c r="G1158" s="72"/>
      <c r="H1158" s="72"/>
      <c r="I1158" s="72"/>
      <c r="J1158" s="1"/>
      <c r="K1158" s="1"/>
      <c r="L1158" s="1"/>
      <c r="M1158" s="1"/>
      <c r="N1158" s="1"/>
      <c r="O1158" s="1"/>
      <c r="P1158" s="1"/>
      <c r="Q1158" s="1"/>
      <c r="R1158" s="1"/>
      <c r="S1158" s="1"/>
      <c r="T1158" s="1"/>
    </row>
    <row r="1159" spans="1:20" x14ac:dyDescent="0.25">
      <c r="A1159" s="1"/>
      <c r="B1159" s="63" t="s">
        <v>29</v>
      </c>
      <c r="C1159" s="63"/>
      <c r="D1159" s="72">
        <v>1.0008999999999999</v>
      </c>
      <c r="E1159" s="72"/>
      <c r="F1159" s="72"/>
      <c r="G1159" s="72"/>
      <c r="H1159" s="1"/>
      <c r="I1159" s="1"/>
      <c r="J1159" s="1"/>
      <c r="K1159" s="1"/>
      <c r="L1159" s="1"/>
      <c r="M1159" s="1"/>
      <c r="N1159" s="1"/>
      <c r="O1159" s="1"/>
      <c r="P1159" s="1"/>
      <c r="Q1159" s="1"/>
      <c r="R1159" s="1"/>
      <c r="S1159" s="1"/>
      <c r="T1159" s="1"/>
    </row>
    <row r="1160" spans="1:20" x14ac:dyDescent="0.25">
      <c r="A1160" s="1"/>
      <c r="B1160" s="63" t="s">
        <v>30</v>
      </c>
      <c r="C1160" s="63"/>
      <c r="D1160" s="1"/>
      <c r="E1160" s="1"/>
      <c r="F1160" s="1"/>
      <c r="G1160" s="1">
        <v>29.9</v>
      </c>
      <c r="H1160" s="1"/>
      <c r="I1160" s="1"/>
      <c r="J1160" s="1"/>
      <c r="K1160" s="1"/>
      <c r="L1160" s="1"/>
      <c r="M1160" s="1"/>
      <c r="N1160" s="1"/>
      <c r="O1160" s="1"/>
      <c r="P1160" s="1"/>
      <c r="Q1160" s="1"/>
      <c r="R1160" s="1"/>
      <c r="S1160" s="1"/>
      <c r="T1160" s="1"/>
    </row>
    <row r="1161" spans="1:20" x14ac:dyDescent="0.25">
      <c r="A1161" s="1"/>
      <c r="B1161" s="63" t="s">
        <v>31</v>
      </c>
      <c r="C1161" s="63"/>
      <c r="D1161" s="63"/>
      <c r="E1161" s="1"/>
      <c r="F1161" s="1"/>
      <c r="G1161" s="1">
        <v>2015</v>
      </c>
      <c r="H1161" s="1"/>
      <c r="I1161" s="1"/>
      <c r="J1161" s="1"/>
      <c r="K1161" s="1"/>
      <c r="L1161" s="1"/>
      <c r="M1161" s="1"/>
      <c r="N1161" s="1"/>
      <c r="O1161" s="1"/>
      <c r="P1161" s="1"/>
      <c r="Q1161" s="1"/>
      <c r="R1161" s="1"/>
      <c r="S1161" s="1"/>
      <c r="T1161" s="1"/>
    </row>
    <row r="1162" spans="1:20" x14ac:dyDescent="0.25">
      <c r="A1162" s="1"/>
      <c r="B1162" s="63" t="s">
        <v>32</v>
      </c>
      <c r="C1162" s="63"/>
      <c r="D1162" s="1"/>
      <c r="E1162" s="1"/>
      <c r="F1162" s="1"/>
      <c r="G1162" s="1"/>
      <c r="H1162" s="1"/>
      <c r="I1162" s="1"/>
      <c r="J1162" s="1"/>
      <c r="K1162" s="1"/>
      <c r="L1162" s="1"/>
      <c r="M1162" s="1"/>
      <c r="N1162" s="1"/>
      <c r="O1162" s="1"/>
      <c r="P1162" s="1"/>
      <c r="Q1162" s="1"/>
      <c r="R1162" s="1"/>
      <c r="S1162" s="1"/>
      <c r="T1162" s="1"/>
    </row>
    <row r="1163" spans="1:20" x14ac:dyDescent="0.25">
      <c r="A1163" s="1"/>
      <c r="B1163" s="1"/>
      <c r="C1163" s="1"/>
      <c r="D1163" s="1"/>
      <c r="E1163" s="1"/>
      <c r="F1163" s="1"/>
      <c r="G1163" s="1"/>
      <c r="H1163" s="1"/>
      <c r="I1163" s="1"/>
      <c r="J1163" s="1"/>
      <c r="K1163" s="1"/>
      <c r="L1163" s="1"/>
      <c r="M1163" s="1"/>
      <c r="N1163" s="1"/>
      <c r="O1163" s="1"/>
      <c r="P1163" s="1"/>
      <c r="Q1163" s="1"/>
      <c r="R1163" s="1"/>
      <c r="S1163" s="1"/>
      <c r="T1163" s="1"/>
    </row>
    <row r="1164" spans="1:20" x14ac:dyDescent="0.25">
      <c r="A1164" s="1"/>
      <c r="B1164" s="1"/>
      <c r="C1164" s="1"/>
      <c r="D1164" s="1"/>
      <c r="E1164" s="1"/>
      <c r="F1164" s="1"/>
      <c r="G1164" s="1"/>
      <c r="H1164" s="1"/>
      <c r="I1164" s="1"/>
      <c r="J1164" s="1"/>
      <c r="K1164" s="1"/>
      <c r="L1164" s="1"/>
      <c r="M1164" s="1"/>
      <c r="N1164" s="1"/>
      <c r="O1164" s="1"/>
      <c r="P1164" s="1"/>
      <c r="Q1164" s="1"/>
      <c r="R1164" s="1"/>
      <c r="S1164" s="1"/>
      <c r="T1164" s="1"/>
    </row>
    <row r="1165" spans="1:20" x14ac:dyDescent="0.25">
      <c r="A1165" s="1"/>
      <c r="B1165" s="1"/>
      <c r="C1165" s="1"/>
      <c r="D1165" s="1"/>
      <c r="E1165" s="1"/>
      <c r="F1165" s="1"/>
      <c r="G1165" s="1"/>
      <c r="H1165" s="1"/>
      <c r="I1165" s="1"/>
      <c r="J1165" s="1"/>
      <c r="K1165" s="1"/>
      <c r="L1165" s="66" t="s">
        <v>5</v>
      </c>
      <c r="M1165" s="66"/>
      <c r="N1165" s="66"/>
      <c r="O1165" s="3" t="s">
        <v>6</v>
      </c>
      <c r="P1165" s="67" t="s">
        <v>7</v>
      </c>
      <c r="Q1165" s="67"/>
      <c r="R1165" s="3" t="s">
        <v>8</v>
      </c>
      <c r="S1165" s="57" t="s">
        <v>583</v>
      </c>
      <c r="T1165" s="57" t="s">
        <v>7</v>
      </c>
    </row>
    <row r="1166" spans="1:20" x14ac:dyDescent="0.25">
      <c r="A1166" s="1"/>
      <c r="B1166" s="5" t="s">
        <v>9</v>
      </c>
      <c r="C1166" s="64" t="s">
        <v>211</v>
      </c>
      <c r="D1166" s="64"/>
      <c r="E1166" s="64"/>
      <c r="F1166" s="64"/>
      <c r="G1166" s="64"/>
      <c r="H1166" s="1"/>
      <c r="I1166" s="1"/>
      <c r="J1166" s="1"/>
      <c r="K1166" s="1"/>
      <c r="L1166" s="4" t="s">
        <v>33</v>
      </c>
      <c r="M1166" s="64" t="s">
        <v>34</v>
      </c>
      <c r="N1166" s="64"/>
      <c r="O1166" s="6">
        <v>1</v>
      </c>
      <c r="P1166" s="65">
        <v>25</v>
      </c>
      <c r="Q1166" s="65"/>
      <c r="R1166" s="6">
        <v>1</v>
      </c>
      <c r="S1166" s="61">
        <v>163.20000000000002</v>
      </c>
      <c r="T1166" s="58">
        <v>1.48</v>
      </c>
    </row>
    <row r="1167" spans="1:20" x14ac:dyDescent="0.25">
      <c r="A1167" s="1"/>
      <c r="B1167" s="63" t="s">
        <v>13</v>
      </c>
      <c r="C1167" s="64" t="s">
        <v>89</v>
      </c>
      <c r="D1167" s="64"/>
      <c r="E1167" s="64"/>
      <c r="F1167" s="64"/>
      <c r="G1167" s="1"/>
      <c r="H1167" s="1"/>
      <c r="I1167" s="1"/>
      <c r="J1167" s="1"/>
      <c r="K1167" s="1"/>
      <c r="L1167" s="4" t="s">
        <v>36</v>
      </c>
      <c r="M1167" s="64" t="s">
        <v>37</v>
      </c>
      <c r="N1167" s="64"/>
      <c r="O1167" s="6">
        <v>1</v>
      </c>
      <c r="P1167" s="65">
        <v>25</v>
      </c>
      <c r="Q1167" s="65"/>
      <c r="R1167" s="6">
        <v>2</v>
      </c>
      <c r="S1167" s="59">
        <v>101.39999999999999</v>
      </c>
      <c r="T1167" s="58">
        <v>0.92</v>
      </c>
    </row>
    <row r="1168" spans="1:20" x14ac:dyDescent="0.25">
      <c r="A1168" s="1"/>
      <c r="B1168" s="63"/>
      <c r="C1168" s="64"/>
      <c r="D1168" s="64"/>
      <c r="E1168" s="64"/>
      <c r="F1168" s="64"/>
      <c r="G1168" s="1"/>
      <c r="H1168" s="1"/>
      <c r="I1168" s="1"/>
      <c r="J1168" s="1"/>
      <c r="K1168" s="1"/>
      <c r="L1168" s="64" t="s">
        <v>15</v>
      </c>
      <c r="M1168" s="64" t="s">
        <v>16</v>
      </c>
      <c r="N1168" s="64"/>
      <c r="O1168" s="71">
        <v>1</v>
      </c>
      <c r="P1168" s="65">
        <v>25</v>
      </c>
      <c r="Q1168" s="65"/>
      <c r="R1168" s="71">
        <v>25</v>
      </c>
      <c r="S1168" s="59">
        <v>10706.4</v>
      </c>
      <c r="T1168" s="58">
        <v>97.16</v>
      </c>
    </row>
    <row r="1169" spans="1:20" x14ac:dyDescent="0.25">
      <c r="A1169" s="1"/>
      <c r="B1169" s="63" t="s">
        <v>19</v>
      </c>
      <c r="C1169" s="64" t="s">
        <v>57</v>
      </c>
      <c r="D1169" s="64"/>
      <c r="E1169" s="64"/>
      <c r="F1169" s="64"/>
      <c r="G1169" s="1"/>
      <c r="H1169" s="1"/>
      <c r="I1169" s="1"/>
      <c r="J1169" s="1"/>
      <c r="K1169" s="1"/>
      <c r="L1169" s="64"/>
      <c r="M1169" s="64"/>
      <c r="N1169" s="64"/>
      <c r="O1169" s="71"/>
      <c r="P1169" s="65"/>
      <c r="Q1169" s="65"/>
      <c r="R1169" s="71"/>
      <c r="S1169" s="59"/>
      <c r="T1169" s="58"/>
    </row>
    <row r="1170" spans="1:20" x14ac:dyDescent="0.25">
      <c r="A1170" s="1"/>
      <c r="B1170" s="63"/>
      <c r="C1170" s="64"/>
      <c r="D1170" s="64"/>
      <c r="E1170" s="64"/>
      <c r="F1170" s="64"/>
      <c r="G1170" s="1"/>
      <c r="H1170" s="1"/>
      <c r="I1170" s="1"/>
      <c r="J1170" s="1"/>
      <c r="K1170" s="1"/>
      <c r="L1170" s="4" t="s">
        <v>42</v>
      </c>
      <c r="M1170" s="64" t="s">
        <v>43</v>
      </c>
      <c r="N1170" s="64"/>
      <c r="O1170" s="6">
        <v>1</v>
      </c>
      <c r="P1170" s="65">
        <v>25</v>
      </c>
      <c r="Q1170" s="65"/>
      <c r="R1170" s="6">
        <v>1</v>
      </c>
      <c r="S1170" s="59">
        <v>48.6</v>
      </c>
      <c r="T1170" s="58">
        <v>0.44</v>
      </c>
    </row>
    <row r="1171" spans="1:20" x14ac:dyDescent="0.25">
      <c r="A1171" s="1"/>
      <c r="B1171" s="5" t="s">
        <v>23</v>
      </c>
      <c r="C1171" s="64" t="s">
        <v>213</v>
      </c>
      <c r="D1171" s="64"/>
      <c r="E1171" s="64"/>
      <c r="F1171" s="64"/>
      <c r="G1171" s="1"/>
      <c r="H1171" s="1"/>
      <c r="I1171" s="1"/>
      <c r="J1171" s="1"/>
      <c r="K1171" s="1"/>
      <c r="L1171" s="1"/>
      <c r="M1171" s="1"/>
      <c r="N1171" s="1"/>
      <c r="O1171" s="1"/>
      <c r="P1171" s="1"/>
      <c r="Q1171" s="1"/>
      <c r="R1171" s="1"/>
      <c r="S1171" s="1"/>
      <c r="T1171" s="1"/>
    </row>
    <row r="1172" spans="1:20" x14ac:dyDescent="0.25">
      <c r="A1172" s="1"/>
      <c r="B1172" s="5" t="s">
        <v>25</v>
      </c>
      <c r="C1172" s="73">
        <v>302</v>
      </c>
      <c r="D1172" s="73"/>
      <c r="E1172" s="73"/>
      <c r="F1172" s="1"/>
      <c r="G1172" s="1"/>
      <c r="H1172" s="1"/>
      <c r="I1172" s="1"/>
      <c r="J1172" s="1"/>
      <c r="K1172" s="1"/>
      <c r="L1172" s="1"/>
      <c r="M1172" s="1"/>
      <c r="N1172" s="1"/>
      <c r="O1172" s="1"/>
      <c r="P1172" s="1"/>
      <c r="Q1172" s="1"/>
      <c r="R1172" s="1"/>
      <c r="S1172" s="1"/>
      <c r="T1172" s="1"/>
    </row>
    <row r="1173" spans="1:20" x14ac:dyDescent="0.25">
      <c r="A1173" s="1"/>
      <c r="B1173" s="63" t="s">
        <v>26</v>
      </c>
      <c r="C1173" s="63"/>
      <c r="D1173" s="63"/>
      <c r="E1173" s="63"/>
      <c r="F1173" s="72">
        <v>151.12719999999999</v>
      </c>
      <c r="G1173" s="72"/>
      <c r="H1173" s="72"/>
      <c r="I1173" s="72"/>
      <c r="J1173" s="72"/>
      <c r="K1173" s="1"/>
      <c r="L1173" s="1"/>
      <c r="M1173" s="1"/>
      <c r="N1173" s="1"/>
      <c r="O1173" s="1"/>
      <c r="P1173" s="1"/>
      <c r="Q1173" s="1"/>
      <c r="R1173" s="1"/>
      <c r="S1173" s="1"/>
      <c r="T1173" s="1"/>
    </row>
    <row r="1174" spans="1:20" x14ac:dyDescent="0.25">
      <c r="A1174" s="1"/>
      <c r="B1174" s="63" t="s">
        <v>27</v>
      </c>
      <c r="C1174" s="63"/>
      <c r="D1174" s="72">
        <v>35.506399999999999</v>
      </c>
      <c r="E1174" s="72"/>
      <c r="F1174" s="72"/>
      <c r="G1174" s="72"/>
      <c r="H1174" s="72"/>
      <c r="I1174" s="1"/>
      <c r="J1174" s="1"/>
      <c r="K1174" s="1"/>
      <c r="L1174" s="1"/>
      <c r="M1174" s="1"/>
      <c r="N1174" s="1"/>
      <c r="O1174" s="1"/>
      <c r="P1174" s="1"/>
      <c r="Q1174" s="1"/>
      <c r="R1174" s="1"/>
      <c r="S1174" s="1"/>
      <c r="T1174" s="1"/>
    </row>
    <row r="1175" spans="1:20" x14ac:dyDescent="0.25">
      <c r="A1175" s="1"/>
      <c r="B1175" s="63" t="s">
        <v>28</v>
      </c>
      <c r="C1175" s="63"/>
      <c r="D1175" s="63"/>
      <c r="E1175" s="63"/>
      <c r="F1175" s="72">
        <v>1.6171</v>
      </c>
      <c r="G1175" s="72"/>
      <c r="H1175" s="72"/>
      <c r="I1175" s="72"/>
      <c r="J1175" s="1"/>
      <c r="K1175" s="1"/>
      <c r="L1175" s="1"/>
      <c r="M1175" s="1"/>
      <c r="N1175" s="1"/>
      <c r="O1175" s="1"/>
      <c r="P1175" s="1"/>
      <c r="Q1175" s="1"/>
      <c r="R1175" s="1"/>
      <c r="S1175" s="1"/>
      <c r="T1175" s="1"/>
    </row>
    <row r="1176" spans="1:20" x14ac:dyDescent="0.25">
      <c r="A1176" s="1"/>
      <c r="B1176" s="63" t="s">
        <v>29</v>
      </c>
      <c r="C1176" s="63"/>
      <c r="D1176" s="72">
        <v>8.2900000000000001E-2</v>
      </c>
      <c r="E1176" s="72"/>
      <c r="F1176" s="72"/>
      <c r="G1176" s="72"/>
      <c r="H1176" s="1"/>
      <c r="I1176" s="1"/>
      <c r="J1176" s="1"/>
      <c r="K1176" s="1"/>
      <c r="L1176" s="1"/>
      <c r="M1176" s="1"/>
      <c r="N1176" s="1"/>
      <c r="O1176" s="1"/>
      <c r="P1176" s="1"/>
      <c r="Q1176" s="1"/>
      <c r="R1176" s="1"/>
      <c r="S1176" s="1"/>
      <c r="T1176" s="1"/>
    </row>
    <row r="1177" spans="1:20" x14ac:dyDescent="0.25">
      <c r="A1177" s="1"/>
      <c r="B1177" s="63" t="s">
        <v>30</v>
      </c>
      <c r="C1177" s="63"/>
      <c r="D1177" s="1"/>
      <c r="E1177" s="1"/>
      <c r="F1177" s="1"/>
      <c r="G1177" s="1">
        <v>21.7</v>
      </c>
      <c r="H1177" s="1"/>
      <c r="I1177" s="1"/>
      <c r="J1177" s="1"/>
      <c r="K1177" s="1"/>
      <c r="L1177" s="1"/>
      <c r="M1177" s="1"/>
      <c r="N1177" s="1"/>
      <c r="O1177" s="1"/>
      <c r="P1177" s="1"/>
      <c r="Q1177" s="1"/>
      <c r="R1177" s="1"/>
      <c r="S1177" s="1"/>
      <c r="T1177" s="1"/>
    </row>
    <row r="1178" spans="1:20" x14ac:dyDescent="0.25">
      <c r="A1178" s="1"/>
      <c r="B1178" s="63" t="s">
        <v>31</v>
      </c>
      <c r="C1178" s="63"/>
      <c r="D1178" s="63"/>
      <c r="E1178" s="1"/>
      <c r="F1178" s="1"/>
      <c r="G1178" s="1">
        <v>2015</v>
      </c>
      <c r="H1178" s="1"/>
      <c r="I1178" s="1"/>
      <c r="J1178" s="1"/>
      <c r="K1178" s="1"/>
      <c r="L1178" s="1"/>
      <c r="M1178" s="1"/>
      <c r="N1178" s="1"/>
      <c r="O1178" s="1"/>
      <c r="P1178" s="1"/>
      <c r="Q1178" s="1"/>
      <c r="R1178" s="1"/>
      <c r="S1178" s="1"/>
      <c r="T1178" s="1"/>
    </row>
    <row r="1179" spans="1:20" x14ac:dyDescent="0.25">
      <c r="A1179" s="1"/>
      <c r="B1179" s="63" t="s">
        <v>32</v>
      </c>
      <c r="C1179" s="63"/>
      <c r="D1179" s="1"/>
      <c r="E1179" s="1"/>
      <c r="F1179" s="1"/>
      <c r="G1179" s="1"/>
      <c r="H1179" s="1"/>
      <c r="I1179" s="1"/>
      <c r="J1179" s="1"/>
      <c r="K1179" s="1"/>
      <c r="L1179" s="1"/>
      <c r="M1179" s="1"/>
      <c r="N1179" s="1"/>
      <c r="O1179" s="1"/>
      <c r="P1179" s="1"/>
      <c r="Q1179" s="1"/>
      <c r="R1179" s="1"/>
      <c r="S1179" s="1"/>
      <c r="T1179" s="1"/>
    </row>
    <row r="1180" spans="1:20" x14ac:dyDescent="0.25">
      <c r="A1180" s="1"/>
      <c r="B1180" s="1"/>
      <c r="C1180" s="1"/>
      <c r="D1180" s="1"/>
      <c r="E1180" s="1"/>
      <c r="F1180" s="1"/>
      <c r="G1180" s="1"/>
      <c r="H1180" s="1"/>
      <c r="I1180" s="1"/>
      <c r="J1180" s="1"/>
      <c r="K1180" s="1"/>
      <c r="L1180" s="1"/>
      <c r="M1180" s="1"/>
      <c r="N1180" s="1"/>
      <c r="O1180" s="1"/>
      <c r="P1180" s="1"/>
      <c r="Q1180" s="1"/>
      <c r="R1180" s="1"/>
      <c r="S1180" s="1"/>
      <c r="T1180" s="1"/>
    </row>
    <row r="1181" spans="1:20" x14ac:dyDescent="0.25">
      <c r="A1181" s="1"/>
      <c r="B1181" s="1"/>
      <c r="C1181" s="1"/>
      <c r="D1181" s="1"/>
      <c r="E1181" s="1"/>
      <c r="F1181" s="1"/>
      <c r="G1181" s="1"/>
      <c r="H1181" s="1"/>
      <c r="I1181" s="1"/>
      <c r="J1181" s="1"/>
      <c r="K1181" s="1"/>
      <c r="L1181" s="1"/>
      <c r="M1181" s="1"/>
      <c r="N1181" s="1"/>
      <c r="O1181" s="1"/>
      <c r="P1181" s="1"/>
      <c r="Q1181" s="1"/>
      <c r="R1181" s="1"/>
      <c r="S1181" s="1"/>
      <c r="T1181" s="1"/>
    </row>
    <row r="1182" spans="1:20" x14ac:dyDescent="0.25">
      <c r="A1182" s="1"/>
      <c r="B1182" s="1"/>
      <c r="C1182" s="1"/>
      <c r="D1182" s="1"/>
      <c r="E1182" s="1"/>
      <c r="F1182" s="1"/>
      <c r="G1182" s="1"/>
      <c r="H1182" s="1"/>
      <c r="I1182" s="1"/>
      <c r="J1182" s="1"/>
      <c r="K1182" s="1"/>
      <c r="L1182" s="66" t="s">
        <v>5</v>
      </c>
      <c r="M1182" s="66"/>
      <c r="N1182" s="66"/>
      <c r="O1182" s="3" t="s">
        <v>6</v>
      </c>
      <c r="P1182" s="67" t="s">
        <v>7</v>
      </c>
      <c r="Q1182" s="67"/>
      <c r="R1182" s="3" t="s">
        <v>8</v>
      </c>
      <c r="S1182" s="57" t="s">
        <v>583</v>
      </c>
      <c r="T1182" s="57" t="s">
        <v>7</v>
      </c>
    </row>
    <row r="1183" spans="1:20" x14ac:dyDescent="0.25">
      <c r="A1183" s="1"/>
      <c r="B1183" s="5" t="s">
        <v>9</v>
      </c>
      <c r="C1183" s="64" t="s">
        <v>211</v>
      </c>
      <c r="D1183" s="64"/>
      <c r="E1183" s="64"/>
      <c r="F1183" s="64"/>
      <c r="G1183" s="64"/>
      <c r="H1183" s="1"/>
      <c r="I1183" s="1"/>
      <c r="J1183" s="1"/>
      <c r="K1183" s="1"/>
      <c r="L1183" s="4" t="s">
        <v>36</v>
      </c>
      <c r="M1183" s="64" t="s">
        <v>37</v>
      </c>
      <c r="N1183" s="64"/>
      <c r="O1183" s="6">
        <v>2</v>
      </c>
      <c r="P1183" s="65">
        <v>9.52</v>
      </c>
      <c r="Q1183" s="65"/>
      <c r="R1183" s="6">
        <v>4</v>
      </c>
      <c r="S1183" s="61">
        <v>172.20000000000002</v>
      </c>
      <c r="T1183" s="58">
        <v>0.47</v>
      </c>
    </row>
    <row r="1184" spans="1:20" x14ac:dyDescent="0.25">
      <c r="A1184" s="1"/>
      <c r="B1184" s="63" t="s">
        <v>13</v>
      </c>
      <c r="C1184" s="64" t="s">
        <v>214</v>
      </c>
      <c r="D1184" s="64"/>
      <c r="E1184" s="64"/>
      <c r="F1184" s="64"/>
      <c r="G1184" s="1"/>
      <c r="H1184" s="1"/>
      <c r="I1184" s="1"/>
      <c r="J1184" s="1"/>
      <c r="K1184" s="1"/>
      <c r="L1184" s="4" t="s">
        <v>39</v>
      </c>
      <c r="M1184" s="64" t="s">
        <v>40</v>
      </c>
      <c r="N1184" s="64"/>
      <c r="O1184" s="6">
        <v>7</v>
      </c>
      <c r="P1184" s="65">
        <v>33.33</v>
      </c>
      <c r="Q1184" s="65"/>
      <c r="R1184" s="6">
        <v>112</v>
      </c>
      <c r="S1184" s="59">
        <v>25150.2</v>
      </c>
      <c r="T1184" s="58">
        <v>69.08</v>
      </c>
    </row>
    <row r="1185" spans="1:20" x14ac:dyDescent="0.25">
      <c r="A1185" s="1"/>
      <c r="B1185" s="63"/>
      <c r="C1185" s="64"/>
      <c r="D1185" s="64"/>
      <c r="E1185" s="64"/>
      <c r="F1185" s="64"/>
      <c r="G1185" s="1"/>
      <c r="H1185" s="1"/>
      <c r="I1185" s="1"/>
      <c r="J1185" s="1"/>
      <c r="K1185" s="1"/>
      <c r="L1185" s="64" t="s">
        <v>15</v>
      </c>
      <c r="M1185" s="64" t="s">
        <v>16</v>
      </c>
      <c r="N1185" s="64"/>
      <c r="O1185" s="71">
        <v>2</v>
      </c>
      <c r="P1185" s="65">
        <v>9.52</v>
      </c>
      <c r="Q1185" s="65"/>
      <c r="R1185" s="71">
        <v>55</v>
      </c>
      <c r="S1185" s="59">
        <v>6178.2</v>
      </c>
      <c r="T1185" s="58">
        <v>16.97</v>
      </c>
    </row>
    <row r="1186" spans="1:20" x14ac:dyDescent="0.25">
      <c r="A1186" s="1"/>
      <c r="B1186" s="63" t="s">
        <v>19</v>
      </c>
      <c r="C1186" s="64" t="s">
        <v>60</v>
      </c>
      <c r="D1186" s="64"/>
      <c r="E1186" s="64"/>
      <c r="F1186" s="64"/>
      <c r="G1186" s="1"/>
      <c r="H1186" s="1"/>
      <c r="I1186" s="1"/>
      <c r="J1186" s="1"/>
      <c r="K1186" s="1"/>
      <c r="L1186" s="64"/>
      <c r="M1186" s="64"/>
      <c r="N1186" s="64"/>
      <c r="O1186" s="71"/>
      <c r="P1186" s="65"/>
      <c r="Q1186" s="65"/>
      <c r="R1186" s="71"/>
      <c r="S1186" s="59"/>
      <c r="T1186" s="58"/>
    </row>
    <row r="1187" spans="1:20" x14ac:dyDescent="0.25">
      <c r="A1187" s="1"/>
      <c r="B1187" s="63"/>
      <c r="C1187" s="64"/>
      <c r="D1187" s="64"/>
      <c r="E1187" s="64"/>
      <c r="F1187" s="64"/>
      <c r="G1187" s="1"/>
      <c r="H1187" s="1"/>
      <c r="I1187" s="1"/>
      <c r="J1187" s="1"/>
      <c r="K1187" s="1"/>
      <c r="L1187" s="4" t="s">
        <v>42</v>
      </c>
      <c r="M1187" s="64" t="s">
        <v>43</v>
      </c>
      <c r="N1187" s="64"/>
      <c r="O1187" s="6">
        <v>8</v>
      </c>
      <c r="P1187" s="65">
        <v>38.1</v>
      </c>
      <c r="Q1187" s="65"/>
      <c r="R1187" s="6">
        <v>72</v>
      </c>
      <c r="S1187" s="59">
        <v>4554</v>
      </c>
      <c r="T1187" s="58">
        <v>12.51</v>
      </c>
    </row>
    <row r="1188" spans="1:20" x14ac:dyDescent="0.25">
      <c r="A1188" s="1"/>
      <c r="B1188" s="5" t="s">
        <v>23</v>
      </c>
      <c r="C1188" s="64" t="s">
        <v>215</v>
      </c>
      <c r="D1188" s="64"/>
      <c r="E1188" s="64"/>
      <c r="F1188" s="64"/>
      <c r="G1188" s="1"/>
      <c r="H1188" s="1"/>
      <c r="I1188" s="1"/>
      <c r="J1188" s="1"/>
      <c r="K1188" s="1"/>
      <c r="L1188" s="4" t="s">
        <v>54</v>
      </c>
      <c r="M1188" s="64" t="s">
        <v>55</v>
      </c>
      <c r="N1188" s="64"/>
      <c r="O1188" s="6">
        <v>1</v>
      </c>
      <c r="P1188" s="65">
        <v>4.76</v>
      </c>
      <c r="Q1188" s="65"/>
      <c r="R1188" s="6">
        <v>3</v>
      </c>
      <c r="S1188" s="59">
        <v>301.2</v>
      </c>
      <c r="T1188" s="58">
        <v>0.83</v>
      </c>
    </row>
    <row r="1189" spans="1:20" x14ac:dyDescent="0.25">
      <c r="A1189" s="1"/>
      <c r="B1189" s="5" t="s">
        <v>25</v>
      </c>
      <c r="C1189" s="73">
        <v>744</v>
      </c>
      <c r="D1189" s="73"/>
      <c r="E1189" s="73"/>
      <c r="F1189" s="1"/>
      <c r="G1189" s="1"/>
      <c r="H1189" s="1"/>
      <c r="I1189" s="1"/>
      <c r="J1189" s="1"/>
      <c r="K1189" s="1"/>
      <c r="L1189" s="4" t="s">
        <v>21</v>
      </c>
      <c r="M1189" s="64" t="s">
        <v>22</v>
      </c>
      <c r="N1189" s="64"/>
      <c r="O1189" s="6">
        <v>1</v>
      </c>
      <c r="P1189" s="65">
        <v>4.76</v>
      </c>
      <c r="Q1189" s="65"/>
      <c r="R1189" s="6">
        <v>1</v>
      </c>
      <c r="S1189" s="59">
        <v>52.2</v>
      </c>
      <c r="T1189" s="58">
        <v>0.14000000000000001</v>
      </c>
    </row>
    <row r="1190" spans="1:20" x14ac:dyDescent="0.25">
      <c r="A1190" s="1"/>
      <c r="B1190" s="63" t="s">
        <v>26</v>
      </c>
      <c r="C1190" s="63"/>
      <c r="D1190" s="63"/>
      <c r="E1190" s="63"/>
      <c r="F1190" s="72">
        <v>126.0116</v>
      </c>
      <c r="G1190" s="72"/>
      <c r="H1190" s="72"/>
      <c r="I1190" s="72"/>
      <c r="J1190" s="72"/>
      <c r="K1190" s="1"/>
      <c r="L1190" s="1"/>
      <c r="M1190" s="1"/>
      <c r="N1190" s="1"/>
      <c r="O1190" s="1"/>
      <c r="P1190" s="1"/>
      <c r="Q1190" s="1"/>
      <c r="R1190" s="1"/>
      <c r="S1190" s="1"/>
      <c r="T1190" s="1"/>
    </row>
    <row r="1191" spans="1:20" x14ac:dyDescent="0.25">
      <c r="A1191" s="1"/>
      <c r="B1191" s="63" t="s">
        <v>27</v>
      </c>
      <c r="C1191" s="63"/>
      <c r="D1191" s="72">
        <v>33.789200000000001</v>
      </c>
      <c r="E1191" s="72"/>
      <c r="F1191" s="72"/>
      <c r="G1191" s="72"/>
      <c r="H1191" s="72"/>
      <c r="I1191" s="1"/>
      <c r="J1191" s="1"/>
      <c r="K1191" s="1"/>
      <c r="L1191" s="1"/>
      <c r="M1191" s="1"/>
      <c r="N1191" s="1"/>
      <c r="O1191" s="1"/>
      <c r="P1191" s="1"/>
      <c r="Q1191" s="1"/>
      <c r="R1191" s="1"/>
      <c r="S1191" s="1"/>
      <c r="T1191" s="1"/>
    </row>
    <row r="1192" spans="1:20" x14ac:dyDescent="0.25">
      <c r="A1192" s="1"/>
      <c r="B1192" s="63" t="s">
        <v>28</v>
      </c>
      <c r="C1192" s="63"/>
      <c r="D1192" s="63"/>
      <c r="E1192" s="63"/>
      <c r="F1192" s="72">
        <v>1.6727000000000001</v>
      </c>
      <c r="G1192" s="72"/>
      <c r="H1192" s="72"/>
      <c r="I1192" s="72"/>
      <c r="J1192" s="1"/>
      <c r="K1192" s="1"/>
      <c r="L1192" s="1"/>
      <c r="M1192" s="1"/>
      <c r="N1192" s="1"/>
      <c r="O1192" s="1"/>
      <c r="P1192" s="1"/>
      <c r="Q1192" s="1"/>
      <c r="R1192" s="1"/>
      <c r="S1192" s="1"/>
      <c r="T1192" s="1"/>
    </row>
    <row r="1193" spans="1:20" x14ac:dyDescent="0.25">
      <c r="A1193" s="1"/>
      <c r="B1193" s="63" t="s">
        <v>29</v>
      </c>
      <c r="C1193" s="63"/>
      <c r="D1193" s="72">
        <v>0.15049999999999999</v>
      </c>
      <c r="E1193" s="72"/>
      <c r="F1193" s="72"/>
      <c r="G1193" s="72"/>
      <c r="H1193" s="1"/>
      <c r="I1193" s="1"/>
      <c r="J1193" s="1"/>
      <c r="K1193" s="1"/>
      <c r="L1193" s="1"/>
      <c r="M1193" s="1"/>
      <c r="N1193" s="1"/>
      <c r="O1193" s="1"/>
      <c r="P1193" s="1"/>
      <c r="Q1193" s="1"/>
      <c r="R1193" s="1"/>
      <c r="S1193" s="1"/>
      <c r="T1193" s="1"/>
    </row>
    <row r="1194" spans="1:20" x14ac:dyDescent="0.25">
      <c r="A1194" s="1"/>
      <c r="B1194" s="63" t="s">
        <v>30</v>
      </c>
      <c r="C1194" s="63"/>
      <c r="D1194" s="1"/>
      <c r="E1194" s="1"/>
      <c r="F1194" s="1"/>
      <c r="G1194" s="1">
        <v>57.4</v>
      </c>
      <c r="H1194" s="1"/>
      <c r="I1194" s="1"/>
      <c r="J1194" s="1"/>
      <c r="K1194" s="1"/>
      <c r="L1194" s="1"/>
      <c r="M1194" s="1"/>
      <c r="N1194" s="1"/>
      <c r="O1194" s="1"/>
      <c r="P1194" s="1"/>
      <c r="Q1194" s="1"/>
      <c r="R1194" s="1"/>
      <c r="S1194" s="1"/>
      <c r="T1194" s="1"/>
    </row>
    <row r="1195" spans="1:20" x14ac:dyDescent="0.25">
      <c r="A1195" s="1"/>
      <c r="B1195" s="63" t="s">
        <v>31</v>
      </c>
      <c r="C1195" s="63"/>
      <c r="D1195" s="63"/>
      <c r="E1195" s="1"/>
      <c r="F1195" s="1"/>
      <c r="G1195" s="1">
        <v>2015</v>
      </c>
      <c r="H1195" s="1"/>
      <c r="I1195" s="1"/>
      <c r="J1195" s="1"/>
      <c r="K1195" s="1"/>
      <c r="L1195" s="1"/>
      <c r="M1195" s="1"/>
      <c r="N1195" s="1"/>
      <c r="O1195" s="1"/>
      <c r="P1195" s="1"/>
      <c r="Q1195" s="1"/>
      <c r="R1195" s="1"/>
      <c r="S1195" s="1"/>
      <c r="T1195" s="1"/>
    </row>
    <row r="1196" spans="1:20" x14ac:dyDescent="0.25">
      <c r="A1196" s="1"/>
      <c r="B1196" s="63" t="s">
        <v>32</v>
      </c>
      <c r="C1196" s="63"/>
      <c r="D1196" s="1"/>
      <c r="E1196" s="1"/>
      <c r="F1196" s="1"/>
      <c r="G1196" s="1"/>
      <c r="H1196" s="1"/>
      <c r="I1196" s="1"/>
      <c r="J1196" s="1"/>
      <c r="K1196" s="1"/>
      <c r="L1196" s="1"/>
      <c r="M1196" s="1"/>
      <c r="N1196" s="1"/>
      <c r="O1196" s="1"/>
      <c r="P1196" s="1"/>
      <c r="Q1196" s="1"/>
      <c r="R1196" s="1"/>
      <c r="S1196" s="1"/>
      <c r="T1196" s="1"/>
    </row>
    <row r="1197" spans="1:20" x14ac:dyDescent="0.25">
      <c r="A1197" s="1"/>
      <c r="B1197" s="1"/>
      <c r="C1197" s="1"/>
      <c r="D1197" s="1"/>
      <c r="E1197" s="1"/>
      <c r="F1197" s="1"/>
      <c r="G1197" s="1"/>
      <c r="H1197" s="1"/>
      <c r="I1197" s="1"/>
      <c r="J1197" s="1"/>
      <c r="K1197" s="1"/>
      <c r="L1197" s="1"/>
      <c r="M1197" s="1"/>
      <c r="N1197" s="1"/>
      <c r="O1197" s="1"/>
      <c r="P1197" s="1"/>
      <c r="Q1197" s="1"/>
      <c r="R1197" s="1"/>
      <c r="S1197" s="1"/>
      <c r="T1197" s="1"/>
    </row>
    <row r="1198" spans="1:20" x14ac:dyDescent="0.25">
      <c r="A1198" s="1"/>
      <c r="B1198" s="1"/>
      <c r="C1198" s="1"/>
      <c r="D1198" s="1"/>
      <c r="E1198" s="1"/>
      <c r="F1198" s="1"/>
      <c r="G1198" s="1"/>
      <c r="H1198" s="1"/>
      <c r="I1198" s="1"/>
      <c r="J1198" s="1"/>
      <c r="K1198" s="1"/>
      <c r="L1198" s="1"/>
      <c r="M1198" s="1"/>
      <c r="N1198" s="1"/>
      <c r="O1198" s="1"/>
      <c r="P1198" s="1"/>
      <c r="Q1198" s="1"/>
      <c r="R1198" s="1"/>
      <c r="S1198" s="1"/>
      <c r="T1198" s="1"/>
    </row>
    <row r="1199" spans="1:20" x14ac:dyDescent="0.25">
      <c r="A1199" s="1"/>
      <c r="B1199" s="1"/>
      <c r="C1199" s="1"/>
      <c r="D1199" s="1"/>
      <c r="E1199" s="1"/>
      <c r="F1199" s="1"/>
      <c r="G1199" s="1"/>
      <c r="H1199" s="1"/>
      <c r="I1199" s="1"/>
      <c r="J1199" s="1"/>
      <c r="K1199" s="1"/>
      <c r="L1199" s="1"/>
      <c r="M1199" s="1"/>
      <c r="N1199" s="1"/>
      <c r="O1199" s="1"/>
      <c r="P1199" s="1"/>
      <c r="Q1199" s="1"/>
      <c r="R1199" s="1"/>
      <c r="S1199" s="1"/>
      <c r="T1199" s="1"/>
    </row>
    <row r="1200" spans="1:20" x14ac:dyDescent="0.25">
      <c r="A1200" s="1"/>
      <c r="B1200" s="1"/>
      <c r="C1200" s="1"/>
      <c r="D1200" s="1"/>
      <c r="E1200" s="1"/>
      <c r="F1200" s="1"/>
      <c r="G1200" s="1"/>
      <c r="H1200" s="1"/>
      <c r="I1200" s="1"/>
      <c r="J1200" s="1"/>
      <c r="K1200" s="1"/>
      <c r="L1200" s="66" t="s">
        <v>5</v>
      </c>
      <c r="M1200" s="66"/>
      <c r="N1200" s="66"/>
      <c r="O1200" s="3" t="s">
        <v>6</v>
      </c>
      <c r="P1200" s="67" t="s">
        <v>7</v>
      </c>
      <c r="Q1200" s="67"/>
      <c r="R1200" s="3" t="s">
        <v>8</v>
      </c>
      <c r="S1200" s="57" t="s">
        <v>583</v>
      </c>
      <c r="T1200" s="57" t="s">
        <v>7</v>
      </c>
    </row>
    <row r="1201" spans="1:20" x14ac:dyDescent="0.25">
      <c r="A1201" s="1"/>
      <c r="B1201" s="5" t="s">
        <v>9</v>
      </c>
      <c r="C1201" s="64" t="s">
        <v>216</v>
      </c>
      <c r="D1201" s="64"/>
      <c r="E1201" s="64"/>
      <c r="F1201" s="64"/>
      <c r="G1201" s="64"/>
      <c r="H1201" s="1"/>
      <c r="I1201" s="1"/>
      <c r="J1201" s="1"/>
      <c r="K1201" s="1"/>
      <c r="L1201" s="4" t="s">
        <v>33</v>
      </c>
      <c r="M1201" s="64" t="s">
        <v>34</v>
      </c>
      <c r="N1201" s="64"/>
      <c r="O1201" s="6">
        <v>1</v>
      </c>
      <c r="P1201" s="65">
        <v>5.88</v>
      </c>
      <c r="Q1201" s="65"/>
      <c r="R1201" s="6">
        <v>4</v>
      </c>
      <c r="S1201" s="61">
        <v>351.6</v>
      </c>
      <c r="T1201" s="58">
        <v>0.2</v>
      </c>
    </row>
    <row r="1202" spans="1:20" x14ac:dyDescent="0.25">
      <c r="A1202" s="1"/>
      <c r="B1202" s="63" t="s">
        <v>13</v>
      </c>
      <c r="C1202" s="64" t="s">
        <v>78</v>
      </c>
      <c r="D1202" s="64"/>
      <c r="E1202" s="64"/>
      <c r="F1202" s="64"/>
      <c r="G1202" s="1"/>
      <c r="H1202" s="1"/>
      <c r="I1202" s="1"/>
      <c r="J1202" s="1"/>
      <c r="K1202" s="1"/>
      <c r="L1202" s="4" t="s">
        <v>11</v>
      </c>
      <c r="M1202" s="64" t="s">
        <v>12</v>
      </c>
      <c r="N1202" s="64"/>
      <c r="O1202" s="6">
        <v>6</v>
      </c>
      <c r="P1202" s="65">
        <v>35.29</v>
      </c>
      <c r="Q1202" s="65"/>
      <c r="R1202" s="6">
        <v>20</v>
      </c>
      <c r="S1202" s="59">
        <v>1354.2</v>
      </c>
      <c r="T1202" s="58">
        <v>0.76</v>
      </c>
    </row>
    <row r="1203" spans="1:20" x14ac:dyDescent="0.25">
      <c r="A1203" s="1"/>
      <c r="B1203" s="63"/>
      <c r="C1203" s="64"/>
      <c r="D1203" s="64"/>
      <c r="E1203" s="64"/>
      <c r="F1203" s="64"/>
      <c r="G1203" s="1"/>
      <c r="H1203" s="1"/>
      <c r="I1203" s="1"/>
      <c r="J1203" s="1"/>
      <c r="K1203" s="1"/>
      <c r="L1203" s="64" t="s">
        <v>39</v>
      </c>
      <c r="M1203" s="64" t="s">
        <v>40</v>
      </c>
      <c r="N1203" s="64"/>
      <c r="O1203" s="71">
        <v>4</v>
      </c>
      <c r="P1203" s="65">
        <v>23.53</v>
      </c>
      <c r="Q1203" s="65"/>
      <c r="R1203" s="71">
        <v>15</v>
      </c>
      <c r="S1203" s="59">
        <v>4447.7999999999993</v>
      </c>
      <c r="T1203" s="58">
        <v>2.5</v>
      </c>
    </row>
    <row r="1204" spans="1:20" x14ac:dyDescent="0.25">
      <c r="A1204" s="1"/>
      <c r="B1204" s="63" t="s">
        <v>19</v>
      </c>
      <c r="C1204" s="64" t="s">
        <v>57</v>
      </c>
      <c r="D1204" s="64"/>
      <c r="E1204" s="64"/>
      <c r="F1204" s="64"/>
      <c r="G1204" s="1"/>
      <c r="H1204" s="1"/>
      <c r="I1204" s="1"/>
      <c r="J1204" s="1"/>
      <c r="K1204" s="1"/>
      <c r="L1204" s="64"/>
      <c r="M1204" s="64"/>
      <c r="N1204" s="64"/>
      <c r="O1204" s="71"/>
      <c r="P1204" s="65"/>
      <c r="Q1204" s="65"/>
      <c r="R1204" s="71"/>
      <c r="S1204" s="59"/>
      <c r="T1204" s="58"/>
    </row>
    <row r="1205" spans="1:20" x14ac:dyDescent="0.25">
      <c r="A1205" s="1"/>
      <c r="B1205" s="63"/>
      <c r="C1205" s="64"/>
      <c r="D1205" s="64"/>
      <c r="E1205" s="64"/>
      <c r="F1205" s="64"/>
      <c r="G1205" s="1"/>
      <c r="H1205" s="1"/>
      <c r="I1205" s="1"/>
      <c r="J1205" s="1"/>
      <c r="K1205" s="1"/>
      <c r="L1205" s="4" t="s">
        <v>15</v>
      </c>
      <c r="M1205" s="64" t="s">
        <v>16</v>
      </c>
      <c r="N1205" s="64"/>
      <c r="O1205" s="6">
        <v>2</v>
      </c>
      <c r="P1205" s="65">
        <v>11.76</v>
      </c>
      <c r="Q1205" s="65"/>
      <c r="R1205" s="6">
        <v>607</v>
      </c>
      <c r="S1205" s="59">
        <v>170176.80000000002</v>
      </c>
      <c r="T1205" s="58">
        <v>95.71</v>
      </c>
    </row>
    <row r="1206" spans="1:20" x14ac:dyDescent="0.25">
      <c r="A1206" s="1"/>
      <c r="B1206" s="5" t="s">
        <v>23</v>
      </c>
      <c r="C1206" s="64" t="s">
        <v>217</v>
      </c>
      <c r="D1206" s="64"/>
      <c r="E1206" s="64"/>
      <c r="F1206" s="64"/>
      <c r="G1206" s="1"/>
      <c r="H1206" s="1"/>
      <c r="I1206" s="1"/>
      <c r="J1206" s="1"/>
      <c r="K1206" s="1"/>
      <c r="L1206" s="4" t="s">
        <v>42</v>
      </c>
      <c r="M1206" s="64" t="s">
        <v>43</v>
      </c>
      <c r="N1206" s="64"/>
      <c r="O1206" s="6">
        <v>3</v>
      </c>
      <c r="P1206" s="65">
        <v>17.649999999999999</v>
      </c>
      <c r="Q1206" s="65"/>
      <c r="R1206" s="6">
        <v>32</v>
      </c>
      <c r="S1206" s="59">
        <v>1379.3999999999999</v>
      </c>
      <c r="T1206" s="58">
        <v>0.78</v>
      </c>
    </row>
    <row r="1207" spans="1:20" x14ac:dyDescent="0.25">
      <c r="A1207" s="1"/>
      <c r="B1207" s="5" t="s">
        <v>25</v>
      </c>
      <c r="C1207" s="73">
        <v>545</v>
      </c>
      <c r="D1207" s="73"/>
      <c r="E1207" s="73"/>
      <c r="F1207" s="1"/>
      <c r="G1207" s="1"/>
      <c r="H1207" s="1"/>
      <c r="I1207" s="1"/>
      <c r="J1207" s="1"/>
      <c r="K1207" s="1"/>
      <c r="L1207" s="4" t="s">
        <v>44</v>
      </c>
      <c r="M1207" s="64" t="s">
        <v>45</v>
      </c>
      <c r="N1207" s="64"/>
      <c r="O1207" s="6">
        <v>1</v>
      </c>
      <c r="P1207" s="65">
        <v>5.88</v>
      </c>
      <c r="Q1207" s="65"/>
      <c r="R1207" s="6">
        <v>2</v>
      </c>
      <c r="S1207" s="59">
        <v>85.8</v>
      </c>
      <c r="T1207" s="58">
        <v>0.05</v>
      </c>
    </row>
    <row r="1208" spans="1:20" x14ac:dyDescent="0.25">
      <c r="A1208" s="1"/>
      <c r="B1208" s="63" t="s">
        <v>26</v>
      </c>
      <c r="C1208" s="63"/>
      <c r="D1208" s="63"/>
      <c r="E1208" s="63"/>
      <c r="F1208" s="72">
        <v>238.50899999999999</v>
      </c>
      <c r="G1208" s="72"/>
      <c r="H1208" s="72"/>
      <c r="I1208" s="72"/>
      <c r="J1208" s="72"/>
      <c r="K1208" s="1"/>
      <c r="L1208" s="1"/>
      <c r="M1208" s="1"/>
      <c r="N1208" s="1"/>
      <c r="O1208" s="1"/>
      <c r="P1208" s="1"/>
      <c r="Q1208" s="1"/>
      <c r="R1208" s="1"/>
      <c r="S1208" s="1"/>
      <c r="T1208" s="1"/>
    </row>
    <row r="1209" spans="1:20" x14ac:dyDescent="0.25">
      <c r="A1209" s="1"/>
      <c r="B1209" s="63" t="s">
        <v>27</v>
      </c>
      <c r="C1209" s="63"/>
      <c r="D1209" s="72">
        <v>312.48579999999998</v>
      </c>
      <c r="E1209" s="72"/>
      <c r="F1209" s="72"/>
      <c r="G1209" s="72"/>
      <c r="H1209" s="72"/>
      <c r="I1209" s="1"/>
      <c r="J1209" s="1"/>
      <c r="K1209" s="1"/>
      <c r="L1209" s="1"/>
      <c r="M1209" s="1"/>
      <c r="N1209" s="1"/>
      <c r="O1209" s="1"/>
      <c r="P1209" s="1"/>
      <c r="Q1209" s="1"/>
      <c r="R1209" s="1"/>
      <c r="S1209" s="1"/>
      <c r="T1209" s="1"/>
    </row>
    <row r="1210" spans="1:20" x14ac:dyDescent="0.25">
      <c r="A1210" s="1"/>
      <c r="B1210" s="63" t="s">
        <v>28</v>
      </c>
      <c r="C1210" s="63"/>
      <c r="D1210" s="63"/>
      <c r="E1210" s="63"/>
      <c r="F1210" s="72">
        <v>2.1444000000000001</v>
      </c>
      <c r="G1210" s="72"/>
      <c r="H1210" s="72"/>
      <c r="I1210" s="72"/>
      <c r="J1210" s="1"/>
      <c r="K1210" s="1"/>
      <c r="L1210" s="1"/>
      <c r="M1210" s="1"/>
      <c r="N1210" s="1"/>
      <c r="O1210" s="1"/>
      <c r="P1210" s="1"/>
      <c r="Q1210" s="1"/>
      <c r="R1210" s="1"/>
      <c r="S1210" s="1"/>
      <c r="T1210" s="1"/>
    </row>
    <row r="1211" spans="1:20" x14ac:dyDescent="0.25">
      <c r="A1211" s="1"/>
      <c r="B1211" s="63" t="s">
        <v>29</v>
      </c>
      <c r="C1211" s="63"/>
      <c r="D1211" s="72">
        <v>1.1146</v>
      </c>
      <c r="E1211" s="72"/>
      <c r="F1211" s="72"/>
      <c r="G1211" s="72"/>
      <c r="H1211" s="1"/>
      <c r="I1211" s="1"/>
      <c r="J1211" s="1"/>
      <c r="K1211" s="1"/>
      <c r="L1211" s="1"/>
      <c r="M1211" s="1"/>
      <c r="N1211" s="1"/>
      <c r="O1211" s="1"/>
      <c r="P1211" s="1"/>
      <c r="Q1211" s="1"/>
      <c r="R1211" s="1"/>
      <c r="S1211" s="1"/>
      <c r="T1211" s="1"/>
    </row>
    <row r="1212" spans="1:20" x14ac:dyDescent="0.25">
      <c r="A1212" s="1"/>
      <c r="B1212" s="63" t="s">
        <v>30</v>
      </c>
      <c r="C1212" s="63"/>
      <c r="D1212" s="1"/>
      <c r="E1212" s="1"/>
      <c r="F1212" s="1"/>
      <c r="G1212" s="1">
        <v>42.2</v>
      </c>
      <c r="H1212" s="1"/>
      <c r="I1212" s="1"/>
      <c r="J1212" s="1"/>
      <c r="K1212" s="1"/>
      <c r="L1212" s="1"/>
      <c r="M1212" s="1"/>
      <c r="N1212" s="1"/>
      <c r="O1212" s="1"/>
      <c r="P1212" s="1"/>
      <c r="Q1212" s="1"/>
      <c r="R1212" s="1"/>
      <c r="S1212" s="1"/>
      <c r="T1212" s="1"/>
    </row>
    <row r="1213" spans="1:20" x14ac:dyDescent="0.25">
      <c r="A1213" s="1"/>
      <c r="B1213" s="63" t="s">
        <v>31</v>
      </c>
      <c r="C1213" s="63"/>
      <c r="D1213" s="63"/>
      <c r="E1213" s="1"/>
      <c r="F1213" s="1"/>
      <c r="G1213" s="1">
        <v>2015</v>
      </c>
      <c r="H1213" s="1"/>
      <c r="I1213" s="1"/>
      <c r="J1213" s="1"/>
      <c r="K1213" s="1"/>
      <c r="L1213" s="1"/>
      <c r="M1213" s="1"/>
      <c r="N1213" s="1"/>
      <c r="O1213" s="1"/>
      <c r="P1213" s="1"/>
      <c r="Q1213" s="1"/>
      <c r="R1213" s="1"/>
      <c r="S1213" s="1"/>
      <c r="T1213" s="1"/>
    </row>
    <row r="1214" spans="1:20" x14ac:dyDescent="0.25">
      <c r="A1214" s="1"/>
      <c r="B1214" s="63" t="s">
        <v>32</v>
      </c>
      <c r="C1214" s="63"/>
      <c r="D1214" s="1"/>
      <c r="E1214" s="1"/>
      <c r="F1214" s="1"/>
      <c r="G1214" s="1"/>
      <c r="H1214" s="1"/>
      <c r="I1214" s="1"/>
      <c r="J1214" s="1"/>
      <c r="K1214" s="1"/>
      <c r="L1214" s="1"/>
      <c r="M1214" s="1"/>
      <c r="N1214" s="1"/>
      <c r="O1214" s="1"/>
      <c r="P1214" s="1"/>
      <c r="Q1214" s="1"/>
      <c r="R1214" s="1"/>
      <c r="S1214" s="1"/>
      <c r="T1214" s="1"/>
    </row>
    <row r="1215" spans="1:20" x14ac:dyDescent="0.25">
      <c r="A1215" s="1"/>
      <c r="B1215" s="1"/>
      <c r="C1215" s="1"/>
      <c r="D1215" s="1"/>
      <c r="E1215" s="1"/>
      <c r="F1215" s="1"/>
      <c r="G1215" s="1"/>
      <c r="H1215" s="1"/>
      <c r="I1215" s="1"/>
      <c r="J1215" s="1"/>
      <c r="K1215" s="1"/>
      <c r="L1215" s="1"/>
      <c r="M1215" s="1"/>
      <c r="N1215" s="1"/>
      <c r="O1215" s="1"/>
      <c r="P1215" s="1"/>
      <c r="Q1215" s="1"/>
      <c r="R1215" s="1"/>
      <c r="S1215" s="1"/>
      <c r="T1215" s="1"/>
    </row>
    <row r="1216" spans="1:20" x14ac:dyDescent="0.25">
      <c r="A1216" s="1"/>
      <c r="B1216" s="1"/>
      <c r="C1216" s="1"/>
      <c r="D1216" s="1"/>
      <c r="E1216" s="1"/>
      <c r="F1216" s="1"/>
      <c r="G1216" s="1"/>
      <c r="H1216" s="1"/>
      <c r="I1216" s="1"/>
      <c r="J1216" s="1"/>
      <c r="K1216" s="1"/>
      <c r="L1216" s="1"/>
      <c r="M1216" s="1"/>
      <c r="N1216" s="1"/>
      <c r="O1216" s="1"/>
      <c r="P1216" s="1"/>
      <c r="Q1216" s="1"/>
      <c r="R1216" s="1"/>
      <c r="S1216" s="1"/>
      <c r="T1216" s="1"/>
    </row>
    <row r="1217" spans="1:20" x14ac:dyDescent="0.25">
      <c r="A1217" s="1"/>
      <c r="B1217" s="1"/>
      <c r="C1217" s="1"/>
      <c r="D1217" s="1"/>
      <c r="E1217" s="1"/>
      <c r="F1217" s="1"/>
      <c r="G1217" s="1"/>
      <c r="H1217" s="1"/>
      <c r="I1217" s="1"/>
      <c r="J1217" s="1"/>
      <c r="K1217" s="1"/>
      <c r="L1217" s="66" t="s">
        <v>5</v>
      </c>
      <c r="M1217" s="66"/>
      <c r="N1217" s="66"/>
      <c r="O1217" s="3" t="s">
        <v>6</v>
      </c>
      <c r="P1217" s="67" t="s">
        <v>7</v>
      </c>
      <c r="Q1217" s="67"/>
      <c r="R1217" s="3" t="s">
        <v>8</v>
      </c>
      <c r="S1217" s="57" t="s">
        <v>583</v>
      </c>
      <c r="T1217" s="57" t="s">
        <v>7</v>
      </c>
    </row>
    <row r="1218" spans="1:20" x14ac:dyDescent="0.25">
      <c r="A1218" s="1"/>
      <c r="B1218" s="5" t="s">
        <v>9</v>
      </c>
      <c r="C1218" s="64" t="s">
        <v>216</v>
      </c>
      <c r="D1218" s="64"/>
      <c r="E1218" s="64"/>
      <c r="F1218" s="64"/>
      <c r="G1218" s="64"/>
      <c r="H1218" s="1"/>
      <c r="I1218" s="1"/>
      <c r="J1218" s="1"/>
      <c r="K1218" s="1"/>
      <c r="L1218" s="4" t="s">
        <v>36</v>
      </c>
      <c r="M1218" s="64" t="s">
        <v>37</v>
      </c>
      <c r="N1218" s="64"/>
      <c r="O1218" s="6">
        <v>1</v>
      </c>
      <c r="P1218" s="65">
        <v>14.29</v>
      </c>
      <c r="Q1218" s="65"/>
      <c r="R1218" s="6">
        <v>5</v>
      </c>
      <c r="S1218" s="61">
        <v>129.60000000000002</v>
      </c>
      <c r="T1218" s="58">
        <v>0.39</v>
      </c>
    </row>
    <row r="1219" spans="1:20" x14ac:dyDescent="0.25">
      <c r="A1219" s="1"/>
      <c r="B1219" s="63" t="s">
        <v>13</v>
      </c>
      <c r="C1219" s="64" t="s">
        <v>52</v>
      </c>
      <c r="D1219" s="64"/>
      <c r="E1219" s="64"/>
      <c r="F1219" s="64"/>
      <c r="G1219" s="1"/>
      <c r="H1219" s="1"/>
      <c r="I1219" s="1"/>
      <c r="J1219" s="1"/>
      <c r="K1219" s="1"/>
      <c r="L1219" s="4" t="s">
        <v>11</v>
      </c>
      <c r="M1219" s="64" t="s">
        <v>12</v>
      </c>
      <c r="N1219" s="64"/>
      <c r="O1219" s="6">
        <v>1</v>
      </c>
      <c r="P1219" s="65">
        <v>14.29</v>
      </c>
      <c r="Q1219" s="65"/>
      <c r="R1219" s="6">
        <v>40</v>
      </c>
      <c r="S1219" s="59">
        <v>5349.5999999999995</v>
      </c>
      <c r="T1219" s="58">
        <v>16.3</v>
      </c>
    </row>
    <row r="1220" spans="1:20" x14ac:dyDescent="0.25">
      <c r="A1220" s="1"/>
      <c r="B1220" s="63"/>
      <c r="C1220" s="64"/>
      <c r="D1220" s="64"/>
      <c r="E1220" s="64"/>
      <c r="F1220" s="64"/>
      <c r="G1220" s="1"/>
      <c r="H1220" s="1"/>
      <c r="I1220" s="1"/>
      <c r="J1220" s="1"/>
      <c r="K1220" s="1"/>
      <c r="L1220" s="64" t="s">
        <v>39</v>
      </c>
      <c r="M1220" s="64" t="s">
        <v>40</v>
      </c>
      <c r="N1220" s="64"/>
      <c r="O1220" s="71">
        <v>4</v>
      </c>
      <c r="P1220" s="65">
        <v>57.14</v>
      </c>
      <c r="Q1220" s="65"/>
      <c r="R1220" s="71">
        <v>16</v>
      </c>
      <c r="S1220" s="59">
        <v>2077.8000000000002</v>
      </c>
      <c r="T1220" s="58">
        <v>6.33</v>
      </c>
    </row>
    <row r="1221" spans="1:20" x14ac:dyDescent="0.25">
      <c r="A1221" s="1"/>
      <c r="B1221" s="63" t="s">
        <v>19</v>
      </c>
      <c r="C1221" s="64" t="s">
        <v>60</v>
      </c>
      <c r="D1221" s="64"/>
      <c r="E1221" s="64"/>
      <c r="F1221" s="64"/>
      <c r="G1221" s="1"/>
      <c r="H1221" s="1"/>
      <c r="I1221" s="1"/>
      <c r="J1221" s="1"/>
      <c r="K1221" s="1"/>
      <c r="L1221" s="64"/>
      <c r="M1221" s="64"/>
      <c r="N1221" s="64"/>
      <c r="O1221" s="71"/>
      <c r="P1221" s="65"/>
      <c r="Q1221" s="65"/>
      <c r="R1221" s="71"/>
      <c r="S1221" s="59"/>
      <c r="T1221" s="58"/>
    </row>
    <row r="1222" spans="1:20" x14ac:dyDescent="0.25">
      <c r="A1222" s="1"/>
      <c r="B1222" s="63"/>
      <c r="C1222" s="64"/>
      <c r="D1222" s="64"/>
      <c r="E1222" s="64"/>
      <c r="F1222" s="64"/>
      <c r="G1222" s="1"/>
      <c r="H1222" s="1"/>
      <c r="I1222" s="1"/>
      <c r="J1222" s="1"/>
      <c r="K1222" s="1"/>
      <c r="L1222" s="4" t="s">
        <v>15</v>
      </c>
      <c r="M1222" s="64" t="s">
        <v>16</v>
      </c>
      <c r="N1222" s="64"/>
      <c r="O1222" s="6">
        <v>1</v>
      </c>
      <c r="P1222" s="65">
        <v>14.29</v>
      </c>
      <c r="Q1222" s="65"/>
      <c r="R1222" s="6">
        <v>203</v>
      </c>
      <c r="S1222" s="59">
        <v>25253.399999999998</v>
      </c>
      <c r="T1222" s="58">
        <v>76.97</v>
      </c>
    </row>
    <row r="1223" spans="1:20" x14ac:dyDescent="0.25">
      <c r="A1223" s="1"/>
      <c r="B1223" s="5" t="s">
        <v>23</v>
      </c>
      <c r="C1223" s="64" t="s">
        <v>218</v>
      </c>
      <c r="D1223" s="64"/>
      <c r="E1223" s="64"/>
      <c r="F1223" s="64"/>
      <c r="G1223" s="1"/>
      <c r="H1223" s="1"/>
      <c r="I1223" s="1"/>
      <c r="J1223" s="1"/>
      <c r="K1223" s="1"/>
      <c r="L1223" s="1"/>
      <c r="M1223" s="1"/>
      <c r="N1223" s="1"/>
      <c r="O1223" s="1"/>
      <c r="P1223" s="1"/>
      <c r="Q1223" s="1"/>
      <c r="R1223" s="1"/>
      <c r="S1223" s="1"/>
      <c r="T1223" s="1"/>
    </row>
    <row r="1224" spans="1:20" x14ac:dyDescent="0.25">
      <c r="A1224" s="1"/>
      <c r="B1224" s="5" t="s">
        <v>25</v>
      </c>
      <c r="C1224" s="73">
        <v>201</v>
      </c>
      <c r="D1224" s="73"/>
      <c r="E1224" s="73"/>
      <c r="F1224" s="1"/>
      <c r="G1224" s="1"/>
      <c r="H1224" s="1"/>
      <c r="I1224" s="1"/>
      <c r="J1224" s="1"/>
      <c r="K1224" s="1"/>
      <c r="L1224" s="1"/>
      <c r="M1224" s="1"/>
      <c r="N1224" s="1"/>
      <c r="O1224" s="1"/>
      <c r="P1224" s="1"/>
      <c r="Q1224" s="1"/>
      <c r="R1224" s="1"/>
      <c r="S1224" s="1"/>
      <c r="T1224" s="1"/>
    </row>
    <row r="1225" spans="1:20" x14ac:dyDescent="0.25">
      <c r="A1225" s="1"/>
      <c r="B1225" s="63" t="s">
        <v>26</v>
      </c>
      <c r="C1225" s="63"/>
      <c r="D1225" s="63"/>
      <c r="E1225" s="63"/>
      <c r="F1225" s="72">
        <v>149.3802</v>
      </c>
      <c r="G1225" s="72"/>
      <c r="H1225" s="72"/>
      <c r="I1225" s="72"/>
      <c r="J1225" s="72"/>
      <c r="K1225" s="1"/>
      <c r="L1225" s="1"/>
      <c r="M1225" s="1"/>
      <c r="N1225" s="1"/>
      <c r="O1225" s="1"/>
      <c r="P1225" s="1"/>
      <c r="Q1225" s="1"/>
      <c r="R1225" s="1"/>
      <c r="S1225" s="1"/>
      <c r="T1225" s="1"/>
    </row>
    <row r="1226" spans="1:20" x14ac:dyDescent="0.25">
      <c r="A1226" s="1"/>
      <c r="B1226" s="63" t="s">
        <v>27</v>
      </c>
      <c r="C1226" s="63"/>
      <c r="D1226" s="72">
        <v>125.86320000000001</v>
      </c>
      <c r="E1226" s="72"/>
      <c r="F1226" s="72"/>
      <c r="G1226" s="72"/>
      <c r="H1226" s="72"/>
      <c r="I1226" s="1"/>
      <c r="J1226" s="1"/>
      <c r="K1226" s="1"/>
      <c r="L1226" s="1"/>
      <c r="M1226" s="1"/>
      <c r="N1226" s="1"/>
      <c r="O1226" s="1"/>
      <c r="P1226" s="1"/>
      <c r="Q1226" s="1"/>
      <c r="R1226" s="1"/>
      <c r="S1226" s="1"/>
      <c r="T1226" s="1"/>
    </row>
    <row r="1227" spans="1:20" x14ac:dyDescent="0.25">
      <c r="A1227" s="1"/>
      <c r="B1227" s="63" t="s">
        <v>28</v>
      </c>
      <c r="C1227" s="63"/>
      <c r="D1227" s="63"/>
      <c r="E1227" s="63"/>
      <c r="F1227" s="72">
        <v>1.2261</v>
      </c>
      <c r="G1227" s="72"/>
      <c r="H1227" s="72"/>
      <c r="I1227" s="72"/>
      <c r="J1227" s="1"/>
      <c r="K1227" s="1"/>
      <c r="L1227" s="1"/>
      <c r="M1227" s="1"/>
      <c r="N1227" s="1"/>
      <c r="O1227" s="1"/>
      <c r="P1227" s="1"/>
      <c r="Q1227" s="1"/>
      <c r="R1227" s="1"/>
      <c r="S1227" s="1"/>
      <c r="T1227" s="1"/>
    </row>
    <row r="1228" spans="1:20" x14ac:dyDescent="0.25">
      <c r="A1228" s="1"/>
      <c r="B1228" s="63" t="s">
        <v>29</v>
      </c>
      <c r="C1228" s="63"/>
      <c r="D1228" s="72">
        <v>1.0118</v>
      </c>
      <c r="E1228" s="72"/>
      <c r="F1228" s="72"/>
      <c r="G1228" s="72"/>
      <c r="H1228" s="1"/>
      <c r="I1228" s="1"/>
      <c r="J1228" s="1"/>
      <c r="K1228" s="1"/>
      <c r="L1228" s="1"/>
      <c r="M1228" s="1"/>
      <c r="N1228" s="1"/>
      <c r="O1228" s="1"/>
      <c r="P1228" s="1"/>
      <c r="Q1228" s="1"/>
      <c r="R1228" s="1"/>
      <c r="S1228" s="1"/>
      <c r="T1228" s="1"/>
    </row>
    <row r="1229" spans="1:20" x14ac:dyDescent="0.25">
      <c r="A1229" s="1"/>
      <c r="B1229" s="63" t="s">
        <v>30</v>
      </c>
      <c r="C1229" s="63"/>
      <c r="D1229" s="1"/>
      <c r="E1229" s="1"/>
      <c r="F1229" s="1"/>
      <c r="G1229" s="1">
        <v>15</v>
      </c>
      <c r="H1229" s="1"/>
      <c r="I1229" s="1"/>
      <c r="J1229" s="1"/>
      <c r="K1229" s="1"/>
      <c r="L1229" s="1"/>
      <c r="M1229" s="1"/>
      <c r="N1229" s="1"/>
      <c r="O1229" s="1"/>
      <c r="P1229" s="1"/>
      <c r="Q1229" s="1"/>
      <c r="R1229" s="1"/>
      <c r="S1229" s="1"/>
      <c r="T1229" s="1"/>
    </row>
    <row r="1230" spans="1:20" x14ac:dyDescent="0.25">
      <c r="A1230" s="1"/>
      <c r="B1230" s="63" t="s">
        <v>31</v>
      </c>
      <c r="C1230" s="63"/>
      <c r="D1230" s="63"/>
      <c r="E1230" s="1"/>
      <c r="F1230" s="1"/>
      <c r="G1230" s="1">
        <v>2015</v>
      </c>
      <c r="H1230" s="1"/>
      <c r="I1230" s="1"/>
      <c r="J1230" s="1"/>
      <c r="K1230" s="1"/>
      <c r="L1230" s="1"/>
      <c r="M1230" s="1"/>
      <c r="N1230" s="1"/>
      <c r="O1230" s="1"/>
      <c r="P1230" s="1"/>
      <c r="Q1230" s="1"/>
      <c r="R1230" s="1"/>
      <c r="S1230" s="1"/>
      <c r="T1230" s="1"/>
    </row>
    <row r="1231" spans="1:20" x14ac:dyDescent="0.25">
      <c r="A1231" s="1"/>
      <c r="B1231" s="63" t="s">
        <v>32</v>
      </c>
      <c r="C1231" s="63"/>
      <c r="D1231" s="1"/>
      <c r="E1231" s="1"/>
      <c r="F1231" s="1"/>
      <c r="G1231" s="1"/>
      <c r="H1231" s="1"/>
      <c r="I1231" s="1"/>
      <c r="J1231" s="1"/>
      <c r="K1231" s="1"/>
      <c r="L1231" s="1"/>
      <c r="M1231" s="1"/>
      <c r="N1231" s="1"/>
      <c r="O1231" s="1"/>
      <c r="P1231" s="1"/>
      <c r="Q1231" s="1"/>
      <c r="R1231" s="1"/>
      <c r="S1231" s="1"/>
      <c r="T1231" s="1"/>
    </row>
    <row r="1232" spans="1:20" x14ac:dyDescent="0.25">
      <c r="A1232" s="1"/>
      <c r="B1232" s="1"/>
      <c r="C1232" s="1"/>
      <c r="D1232" s="1"/>
      <c r="E1232" s="1"/>
      <c r="F1232" s="1"/>
      <c r="G1232" s="1"/>
      <c r="H1232" s="1"/>
      <c r="I1232" s="1"/>
      <c r="J1232" s="1"/>
      <c r="K1232" s="1"/>
      <c r="L1232" s="1"/>
      <c r="M1232" s="1"/>
      <c r="N1232" s="1"/>
      <c r="O1232" s="1"/>
      <c r="P1232" s="1"/>
      <c r="Q1232" s="1"/>
      <c r="R1232" s="1"/>
      <c r="S1232" s="1"/>
      <c r="T1232" s="1"/>
    </row>
    <row r="1233" spans="1:20" x14ac:dyDescent="0.25">
      <c r="A1233" s="1"/>
      <c r="B1233" s="1"/>
      <c r="C1233" s="1"/>
      <c r="D1233" s="1"/>
      <c r="E1233" s="1"/>
      <c r="F1233" s="1"/>
      <c r="G1233" s="1"/>
      <c r="H1233" s="1"/>
      <c r="I1233" s="1"/>
      <c r="J1233" s="1"/>
      <c r="K1233" s="1"/>
      <c r="L1233" s="1"/>
      <c r="M1233" s="1"/>
      <c r="N1233" s="1"/>
      <c r="O1233" s="1"/>
      <c r="P1233" s="1"/>
      <c r="Q1233" s="1"/>
      <c r="R1233" s="1"/>
      <c r="S1233" s="1"/>
      <c r="T1233" s="1"/>
    </row>
    <row r="1234" spans="1:20" x14ac:dyDescent="0.25">
      <c r="A1234" s="1"/>
      <c r="B1234" s="1"/>
      <c r="C1234" s="1"/>
      <c r="D1234" s="1"/>
      <c r="E1234" s="1"/>
      <c r="F1234" s="1"/>
      <c r="G1234" s="1"/>
      <c r="H1234" s="1"/>
      <c r="I1234" s="1"/>
      <c r="J1234" s="1"/>
      <c r="K1234" s="1"/>
      <c r="L1234" s="66" t="s">
        <v>5</v>
      </c>
      <c r="M1234" s="66"/>
      <c r="N1234" s="66"/>
      <c r="O1234" s="3" t="s">
        <v>6</v>
      </c>
      <c r="P1234" s="67" t="s">
        <v>7</v>
      </c>
      <c r="Q1234" s="67"/>
      <c r="R1234" s="3" t="s">
        <v>8</v>
      </c>
      <c r="S1234" s="57" t="s">
        <v>583</v>
      </c>
      <c r="T1234" s="57" t="s">
        <v>7</v>
      </c>
    </row>
    <row r="1235" spans="1:20" x14ac:dyDescent="0.25">
      <c r="A1235" s="1"/>
      <c r="B1235" s="5" t="s">
        <v>9</v>
      </c>
      <c r="C1235" s="64" t="s">
        <v>216</v>
      </c>
      <c r="D1235" s="64"/>
      <c r="E1235" s="64"/>
      <c r="F1235" s="64"/>
      <c r="G1235" s="64"/>
      <c r="H1235" s="1"/>
      <c r="I1235" s="1"/>
      <c r="J1235" s="1"/>
      <c r="K1235" s="1"/>
      <c r="L1235" s="4" t="s">
        <v>33</v>
      </c>
      <c r="M1235" s="64" t="s">
        <v>34</v>
      </c>
      <c r="N1235" s="64"/>
      <c r="O1235" s="6">
        <v>1</v>
      </c>
      <c r="P1235" s="65">
        <v>10</v>
      </c>
      <c r="Q1235" s="65"/>
      <c r="R1235" s="6">
        <v>8</v>
      </c>
      <c r="S1235" s="61">
        <v>1670.4</v>
      </c>
      <c r="T1235" s="58">
        <v>1.54</v>
      </c>
    </row>
    <row r="1236" spans="1:20" x14ac:dyDescent="0.25">
      <c r="A1236" s="1"/>
      <c r="B1236" s="63" t="s">
        <v>13</v>
      </c>
      <c r="C1236" s="64" t="s">
        <v>219</v>
      </c>
      <c r="D1236" s="64"/>
      <c r="E1236" s="64"/>
      <c r="F1236" s="64"/>
      <c r="G1236" s="1"/>
      <c r="H1236" s="1"/>
      <c r="I1236" s="1"/>
      <c r="J1236" s="1"/>
      <c r="K1236" s="1"/>
      <c r="L1236" s="4" t="s">
        <v>39</v>
      </c>
      <c r="M1236" s="64" t="s">
        <v>40</v>
      </c>
      <c r="N1236" s="64"/>
      <c r="O1236" s="6">
        <v>2</v>
      </c>
      <c r="P1236" s="65">
        <v>20</v>
      </c>
      <c r="Q1236" s="65"/>
      <c r="R1236" s="6">
        <v>3</v>
      </c>
      <c r="S1236" s="59">
        <v>319.8</v>
      </c>
      <c r="T1236" s="58">
        <v>0.3</v>
      </c>
    </row>
    <row r="1237" spans="1:20" x14ac:dyDescent="0.25">
      <c r="A1237" s="1"/>
      <c r="B1237" s="63"/>
      <c r="C1237" s="64"/>
      <c r="D1237" s="64"/>
      <c r="E1237" s="64"/>
      <c r="F1237" s="64"/>
      <c r="G1237" s="1"/>
      <c r="H1237" s="1"/>
      <c r="I1237" s="1"/>
      <c r="J1237" s="1"/>
      <c r="K1237" s="1"/>
      <c r="L1237" s="64" t="s">
        <v>15</v>
      </c>
      <c r="M1237" s="64" t="s">
        <v>16</v>
      </c>
      <c r="N1237" s="64"/>
      <c r="O1237" s="71">
        <v>2</v>
      </c>
      <c r="P1237" s="65">
        <v>20</v>
      </c>
      <c r="Q1237" s="65"/>
      <c r="R1237" s="71">
        <v>208</v>
      </c>
      <c r="S1237" s="59">
        <v>92856.599999999991</v>
      </c>
      <c r="T1237" s="58">
        <v>85.73</v>
      </c>
    </row>
    <row r="1238" spans="1:20" x14ac:dyDescent="0.25">
      <c r="A1238" s="1"/>
      <c r="B1238" s="63" t="s">
        <v>19</v>
      </c>
      <c r="C1238" s="64" t="s">
        <v>47</v>
      </c>
      <c r="D1238" s="64"/>
      <c r="E1238" s="64"/>
      <c r="F1238" s="64"/>
      <c r="G1238" s="1"/>
      <c r="H1238" s="1"/>
      <c r="I1238" s="1"/>
      <c r="J1238" s="1"/>
      <c r="K1238" s="1"/>
      <c r="L1238" s="64"/>
      <c r="M1238" s="64"/>
      <c r="N1238" s="64"/>
      <c r="O1238" s="71"/>
      <c r="P1238" s="65"/>
      <c r="Q1238" s="65"/>
      <c r="R1238" s="71"/>
      <c r="S1238" s="59"/>
      <c r="T1238" s="58"/>
    </row>
    <row r="1239" spans="1:20" x14ac:dyDescent="0.25">
      <c r="A1239" s="1"/>
      <c r="B1239" s="63"/>
      <c r="C1239" s="64"/>
      <c r="D1239" s="64"/>
      <c r="E1239" s="64"/>
      <c r="F1239" s="64"/>
      <c r="G1239" s="1"/>
      <c r="H1239" s="1"/>
      <c r="I1239" s="1"/>
      <c r="J1239" s="1"/>
      <c r="K1239" s="1"/>
      <c r="L1239" s="4" t="s">
        <v>17</v>
      </c>
      <c r="M1239" s="64" t="s">
        <v>18</v>
      </c>
      <c r="N1239" s="64"/>
      <c r="O1239" s="6">
        <v>1</v>
      </c>
      <c r="P1239" s="65">
        <v>10</v>
      </c>
      <c r="Q1239" s="65"/>
      <c r="R1239" s="6">
        <v>1</v>
      </c>
      <c r="S1239" s="59">
        <v>67.8</v>
      </c>
      <c r="T1239" s="58">
        <v>0.06</v>
      </c>
    </row>
    <row r="1240" spans="1:20" x14ac:dyDescent="0.25">
      <c r="A1240" s="1"/>
      <c r="B1240" s="5" t="s">
        <v>23</v>
      </c>
      <c r="C1240" s="64" t="s">
        <v>220</v>
      </c>
      <c r="D1240" s="64"/>
      <c r="E1240" s="64"/>
      <c r="F1240" s="64"/>
      <c r="G1240" s="1"/>
      <c r="H1240" s="1"/>
      <c r="I1240" s="1"/>
      <c r="J1240" s="1"/>
      <c r="K1240" s="1"/>
      <c r="L1240" s="4" t="s">
        <v>42</v>
      </c>
      <c r="M1240" s="64" t="s">
        <v>43</v>
      </c>
      <c r="N1240" s="64"/>
      <c r="O1240" s="6">
        <v>4</v>
      </c>
      <c r="P1240" s="65">
        <v>40</v>
      </c>
      <c r="Q1240" s="65"/>
      <c r="R1240" s="6">
        <v>230</v>
      </c>
      <c r="S1240" s="59">
        <v>13401</v>
      </c>
      <c r="T1240" s="58">
        <v>12.37</v>
      </c>
    </row>
    <row r="1241" spans="1:20" x14ac:dyDescent="0.25">
      <c r="A1241" s="1"/>
      <c r="B1241" s="5" t="s">
        <v>25</v>
      </c>
      <c r="C1241" s="73">
        <v>207</v>
      </c>
      <c r="D1241" s="73"/>
      <c r="E1241" s="73"/>
      <c r="F1241" s="1"/>
      <c r="G1241" s="1"/>
      <c r="H1241" s="1"/>
      <c r="I1241" s="1"/>
      <c r="J1241" s="1"/>
      <c r="K1241" s="1"/>
      <c r="L1241" s="1"/>
      <c r="M1241" s="1"/>
      <c r="N1241" s="1"/>
      <c r="O1241" s="1"/>
      <c r="P1241" s="1"/>
      <c r="Q1241" s="1"/>
      <c r="R1241" s="1"/>
      <c r="S1241" s="1"/>
      <c r="T1241" s="1"/>
    </row>
    <row r="1242" spans="1:20" x14ac:dyDescent="0.25">
      <c r="A1242" s="1"/>
      <c r="B1242" s="63" t="s">
        <v>26</v>
      </c>
      <c r="C1242" s="63"/>
      <c r="D1242" s="63"/>
      <c r="E1242" s="63"/>
      <c r="F1242" s="72">
        <v>285.94970000000001</v>
      </c>
      <c r="G1242" s="72"/>
      <c r="H1242" s="72"/>
      <c r="I1242" s="72"/>
      <c r="J1242" s="72"/>
      <c r="K1242" s="1"/>
      <c r="L1242" s="1"/>
      <c r="M1242" s="1"/>
      <c r="N1242" s="1"/>
      <c r="O1242" s="1"/>
      <c r="P1242" s="1"/>
      <c r="Q1242" s="1"/>
      <c r="R1242" s="1"/>
      <c r="S1242" s="1"/>
      <c r="T1242" s="1"/>
    </row>
    <row r="1243" spans="1:20" x14ac:dyDescent="0.25">
      <c r="A1243" s="1"/>
      <c r="B1243" s="63" t="s">
        <v>27</v>
      </c>
      <c r="C1243" s="63"/>
      <c r="D1243" s="72">
        <v>449.29770000000002</v>
      </c>
      <c r="E1243" s="72"/>
      <c r="F1243" s="72"/>
      <c r="G1243" s="72"/>
      <c r="H1243" s="72"/>
      <c r="I1243" s="1"/>
      <c r="J1243" s="1"/>
      <c r="K1243" s="1"/>
      <c r="L1243" s="1"/>
      <c r="M1243" s="1"/>
      <c r="N1243" s="1"/>
      <c r="O1243" s="1"/>
      <c r="P1243" s="1"/>
      <c r="Q1243" s="1"/>
      <c r="R1243" s="1"/>
      <c r="S1243" s="1"/>
      <c r="T1243" s="1"/>
    </row>
    <row r="1244" spans="1:20" x14ac:dyDescent="0.25">
      <c r="A1244" s="1"/>
      <c r="B1244" s="63" t="s">
        <v>28</v>
      </c>
      <c r="C1244" s="63"/>
      <c r="D1244" s="63"/>
      <c r="E1244" s="63"/>
      <c r="F1244" s="72">
        <v>1.4168000000000001</v>
      </c>
      <c r="G1244" s="72"/>
      <c r="H1244" s="72"/>
      <c r="I1244" s="72"/>
      <c r="J1244" s="1"/>
      <c r="K1244" s="1"/>
      <c r="L1244" s="1"/>
      <c r="M1244" s="1"/>
      <c r="N1244" s="1"/>
      <c r="O1244" s="1"/>
      <c r="P1244" s="1"/>
      <c r="Q1244" s="1"/>
      <c r="R1244" s="1"/>
      <c r="S1244" s="1"/>
      <c r="T1244" s="1"/>
    </row>
    <row r="1245" spans="1:20" x14ac:dyDescent="0.25">
      <c r="A1245" s="1"/>
      <c r="B1245" s="63" t="s">
        <v>29</v>
      </c>
      <c r="C1245" s="63"/>
      <c r="D1245" s="72">
        <v>1.1129</v>
      </c>
      <c r="E1245" s="72"/>
      <c r="F1245" s="72"/>
      <c r="G1245" s="72"/>
      <c r="H1245" s="1"/>
      <c r="I1245" s="1"/>
      <c r="J1245" s="1"/>
      <c r="K1245" s="1"/>
      <c r="L1245" s="1"/>
      <c r="M1245" s="1"/>
      <c r="N1245" s="1"/>
      <c r="O1245" s="1"/>
      <c r="P1245" s="1"/>
      <c r="Q1245" s="1"/>
      <c r="R1245" s="1"/>
      <c r="S1245" s="1"/>
      <c r="T1245" s="1"/>
    </row>
    <row r="1246" spans="1:20" x14ac:dyDescent="0.25">
      <c r="A1246" s="1"/>
      <c r="B1246" s="63" t="s">
        <v>30</v>
      </c>
      <c r="C1246" s="63"/>
      <c r="D1246" s="1"/>
      <c r="E1246" s="1"/>
      <c r="F1246" s="1"/>
      <c r="G1246" s="1">
        <v>29.5</v>
      </c>
      <c r="H1246" s="1"/>
      <c r="I1246" s="1"/>
      <c r="J1246" s="1"/>
      <c r="K1246" s="1"/>
      <c r="L1246" s="1"/>
      <c r="M1246" s="1"/>
      <c r="N1246" s="1"/>
      <c r="O1246" s="1"/>
      <c r="P1246" s="1"/>
      <c r="Q1246" s="1"/>
      <c r="R1246" s="1"/>
      <c r="S1246" s="1"/>
      <c r="T1246" s="1"/>
    </row>
    <row r="1247" spans="1:20" x14ac:dyDescent="0.25">
      <c r="A1247" s="1"/>
      <c r="B1247" s="63" t="s">
        <v>31</v>
      </c>
      <c r="C1247" s="63"/>
      <c r="D1247" s="63"/>
      <c r="E1247" s="1"/>
      <c r="F1247" s="1"/>
      <c r="G1247" s="1">
        <v>2015</v>
      </c>
      <c r="H1247" s="1"/>
      <c r="I1247" s="1"/>
      <c r="J1247" s="1"/>
      <c r="K1247" s="1"/>
      <c r="L1247" s="1"/>
      <c r="M1247" s="1"/>
      <c r="N1247" s="1"/>
      <c r="O1247" s="1"/>
      <c r="P1247" s="1"/>
      <c r="Q1247" s="1"/>
      <c r="R1247" s="1"/>
      <c r="S1247" s="1"/>
      <c r="T1247" s="1"/>
    </row>
    <row r="1248" spans="1:20" x14ac:dyDescent="0.25">
      <c r="A1248" s="1"/>
      <c r="B1248" s="63" t="s">
        <v>32</v>
      </c>
      <c r="C1248" s="63"/>
      <c r="D1248" s="1"/>
      <c r="E1248" s="1"/>
      <c r="F1248" s="1"/>
      <c r="G1248" s="1"/>
      <c r="H1248" s="1"/>
      <c r="I1248" s="1"/>
      <c r="J1248" s="1"/>
      <c r="K1248" s="1"/>
      <c r="L1248" s="1"/>
      <c r="M1248" s="1"/>
      <c r="N1248" s="1"/>
      <c r="O1248" s="1"/>
      <c r="P1248" s="1"/>
      <c r="Q1248" s="1"/>
      <c r="R1248" s="1"/>
      <c r="S1248" s="1"/>
      <c r="T1248" s="1"/>
    </row>
    <row r="1249" spans="1:20" x14ac:dyDescent="0.25">
      <c r="A1249" s="1"/>
      <c r="B1249" s="1"/>
      <c r="C1249" s="1"/>
      <c r="D1249" s="1"/>
      <c r="E1249" s="1"/>
      <c r="F1249" s="1"/>
      <c r="G1249" s="1"/>
      <c r="H1249" s="1"/>
      <c r="I1249" s="1"/>
      <c r="J1249" s="1"/>
      <c r="K1249" s="1"/>
      <c r="L1249" s="1"/>
      <c r="M1249" s="1"/>
      <c r="N1249" s="1"/>
      <c r="O1249" s="1"/>
      <c r="P1249" s="1"/>
      <c r="Q1249" s="1"/>
      <c r="R1249" s="1"/>
      <c r="S1249" s="1"/>
      <c r="T1249" s="1"/>
    </row>
    <row r="1250" spans="1:20" x14ac:dyDescent="0.25">
      <c r="A1250" s="1"/>
      <c r="B1250" s="1"/>
      <c r="C1250" s="1"/>
      <c r="D1250" s="1"/>
      <c r="E1250" s="1"/>
      <c r="F1250" s="1"/>
      <c r="G1250" s="1"/>
      <c r="H1250" s="1"/>
      <c r="I1250" s="1"/>
      <c r="J1250" s="1"/>
      <c r="K1250" s="1"/>
      <c r="L1250" s="1"/>
      <c r="M1250" s="1"/>
      <c r="N1250" s="1"/>
      <c r="O1250" s="1"/>
      <c r="P1250" s="1"/>
      <c r="Q1250" s="1"/>
      <c r="R1250" s="1"/>
      <c r="S1250" s="1"/>
      <c r="T1250" s="1"/>
    </row>
    <row r="1251" spans="1:20" x14ac:dyDescent="0.25">
      <c r="A1251" s="1"/>
      <c r="B1251" s="1"/>
      <c r="C1251" s="1"/>
      <c r="D1251" s="1"/>
      <c r="E1251" s="1"/>
      <c r="F1251" s="1"/>
      <c r="G1251" s="1"/>
      <c r="H1251" s="1"/>
      <c r="I1251" s="1"/>
      <c r="J1251" s="1"/>
      <c r="K1251" s="1"/>
      <c r="L1251" s="66" t="s">
        <v>5</v>
      </c>
      <c r="M1251" s="66"/>
      <c r="N1251" s="66"/>
      <c r="O1251" s="3" t="s">
        <v>6</v>
      </c>
      <c r="P1251" s="67" t="s">
        <v>7</v>
      </c>
      <c r="Q1251" s="67"/>
      <c r="R1251" s="3" t="s">
        <v>8</v>
      </c>
      <c r="S1251" s="57" t="s">
        <v>583</v>
      </c>
      <c r="T1251" s="57" t="s">
        <v>7</v>
      </c>
    </row>
    <row r="1252" spans="1:20" x14ac:dyDescent="0.25">
      <c r="A1252" s="1"/>
      <c r="B1252" s="5" t="s">
        <v>9</v>
      </c>
      <c r="C1252" s="64" t="s">
        <v>216</v>
      </c>
      <c r="D1252" s="64"/>
      <c r="E1252" s="64"/>
      <c r="F1252" s="64"/>
      <c r="G1252" s="64"/>
      <c r="H1252" s="1"/>
      <c r="I1252" s="1"/>
      <c r="J1252" s="1"/>
      <c r="K1252" s="1"/>
      <c r="L1252" s="4" t="s">
        <v>115</v>
      </c>
      <c r="M1252" s="64" t="s">
        <v>115</v>
      </c>
      <c r="N1252" s="64"/>
      <c r="O1252" s="6">
        <v>0</v>
      </c>
      <c r="P1252" s="65">
        <v>0</v>
      </c>
      <c r="Q1252" s="65"/>
      <c r="R1252" s="6">
        <v>0</v>
      </c>
      <c r="S1252" s="61">
        <v>0</v>
      </c>
      <c r="T1252" s="58">
        <v>0</v>
      </c>
    </row>
    <row r="1253" spans="1:20" x14ac:dyDescent="0.25">
      <c r="A1253" s="1"/>
      <c r="B1253" s="5" t="s">
        <v>13</v>
      </c>
      <c r="C1253" s="64" t="s">
        <v>221</v>
      </c>
      <c r="D1253" s="64"/>
      <c r="E1253" s="64"/>
      <c r="F1253" s="64"/>
      <c r="G1253" s="1"/>
      <c r="H1253" s="1"/>
      <c r="I1253" s="1"/>
      <c r="J1253" s="1"/>
      <c r="K1253" s="1"/>
      <c r="L1253" s="1"/>
      <c r="M1253" s="1"/>
      <c r="N1253" s="1"/>
      <c r="O1253" s="1"/>
      <c r="P1253" s="1"/>
      <c r="Q1253" s="1"/>
      <c r="R1253" s="1"/>
      <c r="S1253" s="1"/>
      <c r="T1253" s="1"/>
    </row>
    <row r="1254" spans="1:20" x14ac:dyDescent="0.25">
      <c r="A1254" s="1"/>
      <c r="B1254" s="5" t="s">
        <v>19</v>
      </c>
      <c r="C1254" s="64" t="s">
        <v>222</v>
      </c>
      <c r="D1254" s="64"/>
      <c r="E1254" s="64"/>
      <c r="F1254" s="64"/>
      <c r="G1254" s="1"/>
      <c r="H1254" s="1"/>
      <c r="I1254" s="1"/>
      <c r="J1254" s="1"/>
      <c r="K1254" s="1"/>
      <c r="L1254" s="1"/>
      <c r="M1254" s="1"/>
      <c r="N1254" s="1"/>
      <c r="O1254" s="1"/>
      <c r="P1254" s="1"/>
      <c r="Q1254" s="1"/>
      <c r="R1254" s="1"/>
      <c r="S1254" s="1"/>
      <c r="T1254" s="1"/>
    </row>
    <row r="1255" spans="1:20" x14ac:dyDescent="0.25">
      <c r="A1255" s="1"/>
      <c r="B1255" s="5" t="s">
        <v>23</v>
      </c>
      <c r="C1255" s="64" t="s">
        <v>223</v>
      </c>
      <c r="D1255" s="64"/>
      <c r="E1255" s="64"/>
      <c r="F1255" s="64"/>
      <c r="G1255" s="1"/>
      <c r="H1255" s="1"/>
      <c r="I1255" s="1"/>
      <c r="J1255" s="1"/>
      <c r="K1255" s="1"/>
      <c r="L1255" s="1"/>
      <c r="M1255" s="1"/>
      <c r="N1255" s="1"/>
      <c r="O1255" s="1"/>
      <c r="P1255" s="1"/>
      <c r="Q1255" s="1"/>
      <c r="R1255" s="1"/>
      <c r="S1255" s="1"/>
      <c r="T1255" s="1"/>
    </row>
    <row r="1256" spans="1:20" x14ac:dyDescent="0.25">
      <c r="A1256" s="1"/>
      <c r="B1256" s="5" t="s">
        <v>25</v>
      </c>
      <c r="C1256" s="73">
        <v>2</v>
      </c>
      <c r="D1256" s="73"/>
      <c r="E1256" s="73"/>
      <c r="F1256" s="1"/>
      <c r="G1256" s="1"/>
      <c r="H1256" s="1"/>
      <c r="I1256" s="1"/>
      <c r="J1256" s="1"/>
      <c r="K1256" s="1"/>
      <c r="L1256" s="1"/>
      <c r="M1256" s="1"/>
      <c r="N1256" s="1"/>
      <c r="O1256" s="1"/>
      <c r="P1256" s="1"/>
      <c r="Q1256" s="1"/>
      <c r="R1256" s="1"/>
      <c r="S1256" s="1"/>
      <c r="T1256" s="1"/>
    </row>
    <row r="1257" spans="1:20" x14ac:dyDescent="0.25">
      <c r="A1257" s="1"/>
      <c r="B1257" s="63" t="s">
        <v>26</v>
      </c>
      <c r="C1257" s="63"/>
      <c r="D1257" s="63"/>
      <c r="E1257" s="63"/>
      <c r="F1257" s="72">
        <v>6.6132999999999997</v>
      </c>
      <c r="G1257" s="72"/>
      <c r="H1257" s="72"/>
      <c r="I1257" s="72"/>
      <c r="J1257" s="72"/>
      <c r="K1257" s="1"/>
      <c r="L1257" s="1"/>
      <c r="M1257" s="1"/>
      <c r="N1257" s="1"/>
      <c r="O1257" s="1"/>
      <c r="P1257" s="1"/>
      <c r="Q1257" s="1"/>
      <c r="R1257" s="1"/>
      <c r="S1257" s="1"/>
      <c r="T1257" s="1"/>
    </row>
    <row r="1258" spans="1:20" x14ac:dyDescent="0.25">
      <c r="A1258" s="1"/>
      <c r="B1258" s="63" t="s">
        <v>27</v>
      </c>
      <c r="C1258" s="63"/>
      <c r="D1258" s="72">
        <v>0</v>
      </c>
      <c r="E1258" s="72"/>
      <c r="F1258" s="72"/>
      <c r="G1258" s="72"/>
      <c r="H1258" s="72"/>
      <c r="I1258" s="1"/>
      <c r="J1258" s="1"/>
      <c r="K1258" s="1"/>
      <c r="L1258" s="1"/>
      <c r="M1258" s="1"/>
      <c r="N1258" s="1"/>
      <c r="O1258" s="1"/>
      <c r="P1258" s="1"/>
      <c r="Q1258" s="1"/>
      <c r="R1258" s="1"/>
      <c r="S1258" s="1"/>
      <c r="T1258" s="1"/>
    </row>
    <row r="1259" spans="1:20" x14ac:dyDescent="0.25">
      <c r="A1259" s="1"/>
      <c r="B1259" s="63" t="s">
        <v>28</v>
      </c>
      <c r="C1259" s="63"/>
      <c r="D1259" s="63"/>
      <c r="E1259" s="63"/>
      <c r="F1259" s="72">
        <v>0.2</v>
      </c>
      <c r="G1259" s="72"/>
      <c r="H1259" s="72"/>
      <c r="I1259" s="72"/>
      <c r="J1259" s="1"/>
      <c r="K1259" s="1"/>
      <c r="L1259" s="1"/>
      <c r="M1259" s="1"/>
      <c r="N1259" s="1"/>
      <c r="O1259" s="1"/>
      <c r="P1259" s="1"/>
      <c r="Q1259" s="1"/>
      <c r="R1259" s="1"/>
      <c r="S1259" s="1"/>
      <c r="T1259" s="1"/>
    </row>
    <row r="1260" spans="1:20" x14ac:dyDescent="0.25">
      <c r="A1260" s="1"/>
      <c r="B1260" s="63" t="s">
        <v>29</v>
      </c>
      <c r="C1260" s="63"/>
      <c r="D1260" s="72">
        <v>0</v>
      </c>
      <c r="E1260" s="72"/>
      <c r="F1260" s="72"/>
      <c r="G1260" s="72"/>
      <c r="H1260" s="1"/>
      <c r="I1260" s="1"/>
      <c r="J1260" s="1"/>
      <c r="K1260" s="1"/>
      <c r="L1260" s="1"/>
      <c r="M1260" s="1"/>
      <c r="N1260" s="1"/>
      <c r="O1260" s="1"/>
      <c r="P1260" s="1"/>
      <c r="Q1260" s="1"/>
      <c r="R1260" s="1"/>
      <c r="S1260" s="1"/>
      <c r="T1260" s="1"/>
    </row>
    <row r="1261" spans="1:20" x14ac:dyDescent="0.25">
      <c r="A1261" s="1"/>
      <c r="B1261" s="63" t="s">
        <v>30</v>
      </c>
      <c r="C1261" s="63"/>
      <c r="D1261" s="1"/>
      <c r="E1261" s="1"/>
      <c r="F1261" s="1"/>
      <c r="G1261" s="1">
        <v>3.9</v>
      </c>
      <c r="H1261" s="1"/>
      <c r="I1261" s="1"/>
      <c r="J1261" s="1"/>
      <c r="K1261" s="1"/>
      <c r="L1261" s="1"/>
      <c r="M1261" s="1"/>
      <c r="N1261" s="1"/>
      <c r="O1261" s="1"/>
      <c r="P1261" s="1"/>
      <c r="Q1261" s="1"/>
      <c r="R1261" s="1"/>
      <c r="S1261" s="1"/>
      <c r="T1261" s="1"/>
    </row>
    <row r="1262" spans="1:20" x14ac:dyDescent="0.25">
      <c r="A1262" s="1"/>
      <c r="B1262" s="63" t="s">
        <v>31</v>
      </c>
      <c r="C1262" s="63"/>
      <c r="D1262" s="63"/>
      <c r="E1262" s="1"/>
      <c r="F1262" s="1"/>
      <c r="G1262" s="1">
        <v>2015</v>
      </c>
      <c r="H1262" s="1"/>
      <c r="I1262" s="1"/>
      <c r="J1262" s="1"/>
      <c r="K1262" s="1"/>
      <c r="L1262" s="1"/>
      <c r="M1262" s="1"/>
      <c r="N1262" s="1"/>
      <c r="O1262" s="1"/>
      <c r="P1262" s="1"/>
      <c r="Q1262" s="1"/>
      <c r="R1262" s="1"/>
      <c r="S1262" s="1"/>
      <c r="T1262" s="1"/>
    </row>
    <row r="1263" spans="1:20" x14ac:dyDescent="0.25">
      <c r="A1263" s="1"/>
      <c r="B1263" s="63" t="s">
        <v>32</v>
      </c>
      <c r="C1263" s="63"/>
      <c r="D1263" s="1"/>
      <c r="E1263" s="1"/>
      <c r="F1263" s="1"/>
      <c r="G1263" s="1"/>
      <c r="H1263" s="1"/>
      <c r="I1263" s="1"/>
      <c r="J1263" s="1"/>
      <c r="K1263" s="1"/>
      <c r="L1263" s="1"/>
      <c r="M1263" s="1"/>
      <c r="N1263" s="1"/>
      <c r="O1263" s="1"/>
      <c r="P1263" s="1"/>
      <c r="Q1263" s="1"/>
      <c r="R1263" s="1"/>
      <c r="S1263" s="1"/>
      <c r="T1263" s="1"/>
    </row>
    <row r="1264" spans="1:20" x14ac:dyDescent="0.25">
      <c r="A1264" s="1"/>
      <c r="B1264" s="1"/>
      <c r="C1264" s="1"/>
      <c r="D1264" s="1"/>
      <c r="E1264" s="1"/>
      <c r="F1264" s="1"/>
      <c r="G1264" s="1"/>
      <c r="H1264" s="1"/>
      <c r="I1264" s="1"/>
      <c r="J1264" s="1"/>
      <c r="K1264" s="1"/>
      <c r="L1264" s="1"/>
      <c r="M1264" s="1"/>
      <c r="N1264" s="1"/>
      <c r="O1264" s="1"/>
      <c r="P1264" s="1"/>
      <c r="Q1264" s="1"/>
      <c r="R1264" s="1"/>
      <c r="S1264" s="1"/>
      <c r="T1264" s="1"/>
    </row>
    <row r="1265" spans="1:20" x14ac:dyDescent="0.25">
      <c r="A1265" s="1"/>
      <c r="B1265" s="1"/>
      <c r="C1265" s="1"/>
      <c r="D1265" s="1"/>
      <c r="E1265" s="1"/>
      <c r="F1265" s="1"/>
      <c r="G1265" s="1"/>
      <c r="H1265" s="1"/>
      <c r="I1265" s="1"/>
      <c r="J1265" s="1"/>
      <c r="K1265" s="1"/>
      <c r="L1265" s="1"/>
      <c r="M1265" s="1"/>
      <c r="N1265" s="1"/>
      <c r="O1265" s="1"/>
      <c r="P1265" s="1"/>
      <c r="Q1265" s="1"/>
      <c r="R1265" s="1"/>
      <c r="S1265" s="1"/>
      <c r="T1265" s="1"/>
    </row>
    <row r="1266" spans="1:20" x14ac:dyDescent="0.25">
      <c r="A1266" s="1"/>
      <c r="B1266" s="1"/>
      <c r="C1266" s="1"/>
      <c r="D1266" s="1"/>
      <c r="E1266" s="1"/>
      <c r="F1266" s="1"/>
      <c r="G1266" s="1"/>
      <c r="H1266" s="1"/>
      <c r="I1266" s="1"/>
      <c r="J1266" s="1"/>
      <c r="K1266" s="1"/>
      <c r="L1266" s="1"/>
      <c r="M1266" s="1"/>
      <c r="N1266" s="1"/>
      <c r="O1266" s="1"/>
      <c r="P1266" s="1"/>
      <c r="Q1266" s="1"/>
      <c r="R1266" s="1"/>
      <c r="S1266" s="1"/>
      <c r="T1266" s="1"/>
    </row>
    <row r="1267" spans="1:20" x14ac:dyDescent="0.25">
      <c r="A1267" s="1"/>
      <c r="B1267" s="1"/>
      <c r="C1267" s="1"/>
      <c r="D1267" s="1"/>
      <c r="E1267" s="1"/>
      <c r="F1267" s="1"/>
      <c r="G1267" s="1"/>
      <c r="H1267" s="1"/>
      <c r="I1267" s="1"/>
      <c r="J1267" s="1"/>
      <c r="K1267" s="1"/>
      <c r="L1267" s="66" t="s">
        <v>5</v>
      </c>
      <c r="M1267" s="66"/>
      <c r="N1267" s="66"/>
      <c r="O1267" s="3" t="s">
        <v>6</v>
      </c>
      <c r="P1267" s="67" t="s">
        <v>7</v>
      </c>
      <c r="Q1267" s="67"/>
      <c r="R1267" s="3" t="s">
        <v>8</v>
      </c>
      <c r="S1267" s="57" t="s">
        <v>583</v>
      </c>
      <c r="T1267" s="57" t="s">
        <v>7</v>
      </c>
    </row>
    <row r="1268" spans="1:20" x14ac:dyDescent="0.25">
      <c r="A1268" s="1"/>
      <c r="B1268" s="5" t="s">
        <v>9</v>
      </c>
      <c r="C1268" s="64" t="s">
        <v>224</v>
      </c>
      <c r="D1268" s="64"/>
      <c r="E1268" s="64"/>
      <c r="F1268" s="64"/>
      <c r="G1268" s="64"/>
      <c r="H1268" s="1"/>
      <c r="I1268" s="1"/>
      <c r="J1268" s="1"/>
      <c r="K1268" s="1"/>
      <c r="L1268" s="4" t="s">
        <v>39</v>
      </c>
      <c r="M1268" s="64" t="s">
        <v>40</v>
      </c>
      <c r="N1268" s="64"/>
      <c r="O1268" s="6">
        <v>4</v>
      </c>
      <c r="P1268" s="65">
        <v>44.44</v>
      </c>
      <c r="Q1268" s="65"/>
      <c r="R1268" s="6">
        <v>20</v>
      </c>
      <c r="S1268" s="61">
        <v>2745.6</v>
      </c>
      <c r="T1268" s="58">
        <v>11.89</v>
      </c>
    </row>
    <row r="1269" spans="1:20" x14ac:dyDescent="0.25">
      <c r="A1269" s="1"/>
      <c r="B1269" s="63" t="s">
        <v>13</v>
      </c>
      <c r="C1269" s="64" t="s">
        <v>225</v>
      </c>
      <c r="D1269" s="64"/>
      <c r="E1269" s="64"/>
      <c r="F1269" s="64"/>
      <c r="G1269" s="1"/>
      <c r="H1269" s="1"/>
      <c r="I1269" s="1"/>
      <c r="J1269" s="1"/>
      <c r="K1269" s="1"/>
      <c r="L1269" s="4" t="s">
        <v>15</v>
      </c>
      <c r="M1269" s="64" t="s">
        <v>16</v>
      </c>
      <c r="N1269" s="64"/>
      <c r="O1269" s="6">
        <v>1</v>
      </c>
      <c r="P1269" s="65">
        <v>11.11</v>
      </c>
      <c r="Q1269" s="65"/>
      <c r="R1269" s="6">
        <v>241</v>
      </c>
      <c r="S1269" s="59">
        <v>19203.599999999999</v>
      </c>
      <c r="T1269" s="58">
        <v>83.19</v>
      </c>
    </row>
    <row r="1270" spans="1:20" x14ac:dyDescent="0.25">
      <c r="A1270" s="1"/>
      <c r="B1270" s="63"/>
      <c r="C1270" s="64"/>
      <c r="D1270" s="64"/>
      <c r="E1270" s="64"/>
      <c r="F1270" s="64"/>
      <c r="G1270" s="1"/>
      <c r="H1270" s="1"/>
      <c r="I1270" s="1"/>
      <c r="J1270" s="1"/>
      <c r="K1270" s="1"/>
      <c r="L1270" s="64" t="s">
        <v>17</v>
      </c>
      <c r="M1270" s="64" t="s">
        <v>18</v>
      </c>
      <c r="N1270" s="64"/>
      <c r="O1270" s="71">
        <v>1</v>
      </c>
      <c r="P1270" s="65">
        <v>11.11</v>
      </c>
      <c r="Q1270" s="65"/>
      <c r="R1270" s="71">
        <v>1</v>
      </c>
      <c r="S1270" s="59">
        <v>322.8</v>
      </c>
      <c r="T1270" s="58">
        <v>1.4</v>
      </c>
    </row>
    <row r="1271" spans="1:20" x14ac:dyDescent="0.25">
      <c r="A1271" s="1"/>
      <c r="B1271" s="63" t="s">
        <v>19</v>
      </c>
      <c r="C1271" s="64" t="s">
        <v>20</v>
      </c>
      <c r="D1271" s="64"/>
      <c r="E1271" s="64"/>
      <c r="F1271" s="64"/>
      <c r="G1271" s="1"/>
      <c r="H1271" s="1"/>
      <c r="I1271" s="1"/>
      <c r="J1271" s="1"/>
      <c r="K1271" s="1"/>
      <c r="L1271" s="64"/>
      <c r="M1271" s="64"/>
      <c r="N1271" s="64"/>
      <c r="O1271" s="71"/>
      <c r="P1271" s="65"/>
      <c r="Q1271" s="65"/>
      <c r="R1271" s="71"/>
      <c r="S1271" s="59"/>
      <c r="T1271" s="58"/>
    </row>
    <row r="1272" spans="1:20" x14ac:dyDescent="0.25">
      <c r="A1272" s="1"/>
      <c r="B1272" s="63"/>
      <c r="C1272" s="64"/>
      <c r="D1272" s="64"/>
      <c r="E1272" s="64"/>
      <c r="F1272" s="64"/>
      <c r="G1272" s="1"/>
      <c r="H1272" s="1"/>
      <c r="I1272" s="1"/>
      <c r="J1272" s="1"/>
      <c r="K1272" s="1"/>
      <c r="L1272" s="4" t="s">
        <v>54</v>
      </c>
      <c r="M1272" s="64" t="s">
        <v>55</v>
      </c>
      <c r="N1272" s="64"/>
      <c r="O1272" s="6">
        <v>1</v>
      </c>
      <c r="P1272" s="65">
        <v>11.11</v>
      </c>
      <c r="Q1272" s="65"/>
      <c r="R1272" s="6">
        <v>5</v>
      </c>
      <c r="S1272" s="59">
        <v>680.4</v>
      </c>
      <c r="T1272" s="58">
        <v>2.95</v>
      </c>
    </row>
    <row r="1273" spans="1:20" x14ac:dyDescent="0.25">
      <c r="A1273" s="1"/>
      <c r="B1273" s="5" t="s">
        <v>23</v>
      </c>
      <c r="C1273" s="64" t="s">
        <v>226</v>
      </c>
      <c r="D1273" s="64"/>
      <c r="E1273" s="64"/>
      <c r="F1273" s="64"/>
      <c r="G1273" s="1"/>
      <c r="H1273" s="1"/>
      <c r="I1273" s="1"/>
      <c r="J1273" s="1"/>
      <c r="K1273" s="1"/>
      <c r="L1273" s="4" t="s">
        <v>44</v>
      </c>
      <c r="M1273" s="64" t="s">
        <v>45</v>
      </c>
      <c r="N1273" s="64"/>
      <c r="O1273" s="6">
        <v>1</v>
      </c>
      <c r="P1273" s="65">
        <v>11.11</v>
      </c>
      <c r="Q1273" s="65"/>
      <c r="R1273" s="6">
        <v>1</v>
      </c>
      <c r="S1273" s="59">
        <v>79.800000000000011</v>
      </c>
      <c r="T1273" s="58">
        <v>0.35</v>
      </c>
    </row>
    <row r="1274" spans="1:20" x14ac:dyDescent="0.25">
      <c r="A1274" s="1"/>
      <c r="B1274" s="5" t="s">
        <v>25</v>
      </c>
      <c r="C1274" s="73">
        <v>238</v>
      </c>
      <c r="D1274" s="73"/>
      <c r="E1274" s="73"/>
      <c r="F1274" s="1"/>
      <c r="G1274" s="1"/>
      <c r="H1274" s="1"/>
      <c r="I1274" s="1"/>
      <c r="J1274" s="1"/>
      <c r="K1274" s="1"/>
      <c r="L1274" s="4" t="s">
        <v>21</v>
      </c>
      <c r="M1274" s="64" t="s">
        <v>22</v>
      </c>
      <c r="N1274" s="64"/>
      <c r="O1274" s="6">
        <v>1</v>
      </c>
      <c r="P1274" s="65">
        <v>11.11</v>
      </c>
      <c r="Q1274" s="65"/>
      <c r="R1274" s="6">
        <v>1</v>
      </c>
      <c r="S1274" s="59">
        <v>52.8</v>
      </c>
      <c r="T1274" s="58">
        <v>0.23</v>
      </c>
    </row>
    <row r="1275" spans="1:20" x14ac:dyDescent="0.25">
      <c r="A1275" s="1"/>
      <c r="B1275" s="63" t="s">
        <v>26</v>
      </c>
      <c r="C1275" s="63"/>
      <c r="D1275" s="63"/>
      <c r="E1275" s="63"/>
      <c r="F1275" s="72">
        <v>208.8192</v>
      </c>
      <c r="G1275" s="72"/>
      <c r="H1275" s="72"/>
      <c r="I1275" s="72"/>
      <c r="J1275" s="72"/>
      <c r="K1275" s="1"/>
      <c r="L1275" s="1"/>
      <c r="M1275" s="1"/>
      <c r="N1275" s="1"/>
      <c r="O1275" s="1"/>
      <c r="P1275" s="1"/>
      <c r="Q1275" s="1"/>
      <c r="R1275" s="1"/>
      <c r="S1275" s="1"/>
      <c r="T1275" s="1"/>
    </row>
    <row r="1276" spans="1:20" x14ac:dyDescent="0.25">
      <c r="A1276" s="1"/>
      <c r="B1276" s="63" t="s">
        <v>27</v>
      </c>
      <c r="C1276" s="63"/>
      <c r="D1276" s="72">
        <v>80.769199999999998</v>
      </c>
      <c r="E1276" s="72"/>
      <c r="F1276" s="72"/>
      <c r="G1276" s="72"/>
      <c r="H1276" s="72"/>
      <c r="I1276" s="1"/>
      <c r="J1276" s="1"/>
      <c r="K1276" s="1"/>
      <c r="L1276" s="1"/>
      <c r="M1276" s="1"/>
      <c r="N1276" s="1"/>
      <c r="O1276" s="1"/>
      <c r="P1276" s="1"/>
      <c r="Q1276" s="1"/>
      <c r="R1276" s="1"/>
      <c r="S1276" s="1"/>
      <c r="T1276" s="1"/>
    </row>
    <row r="1277" spans="1:20" x14ac:dyDescent="0.25">
      <c r="A1277" s="1"/>
      <c r="B1277" s="63" t="s">
        <v>28</v>
      </c>
      <c r="C1277" s="63"/>
      <c r="D1277" s="63"/>
      <c r="E1277" s="63"/>
      <c r="F1277" s="72">
        <v>1.6294</v>
      </c>
      <c r="G1277" s="72"/>
      <c r="H1277" s="72"/>
      <c r="I1277" s="72"/>
      <c r="J1277" s="1"/>
      <c r="K1277" s="1"/>
      <c r="L1277" s="1"/>
      <c r="M1277" s="1"/>
      <c r="N1277" s="1"/>
      <c r="O1277" s="1"/>
      <c r="P1277" s="1"/>
      <c r="Q1277" s="1"/>
      <c r="R1277" s="1"/>
      <c r="S1277" s="1"/>
      <c r="T1277" s="1"/>
    </row>
    <row r="1278" spans="1:20" x14ac:dyDescent="0.25">
      <c r="A1278" s="1"/>
      <c r="B1278" s="63" t="s">
        <v>29</v>
      </c>
      <c r="C1278" s="63"/>
      <c r="D1278" s="72">
        <v>1.0136000000000001</v>
      </c>
      <c r="E1278" s="72"/>
      <c r="F1278" s="72"/>
      <c r="G1278" s="72"/>
      <c r="H1278" s="1"/>
      <c r="I1278" s="1"/>
      <c r="J1278" s="1"/>
      <c r="K1278" s="1"/>
      <c r="L1278" s="1"/>
      <c r="M1278" s="1"/>
      <c r="N1278" s="1"/>
      <c r="O1278" s="1"/>
      <c r="P1278" s="1"/>
      <c r="Q1278" s="1"/>
      <c r="R1278" s="1"/>
      <c r="S1278" s="1"/>
      <c r="T1278" s="1"/>
    </row>
    <row r="1279" spans="1:20" x14ac:dyDescent="0.25">
      <c r="A1279" s="1"/>
      <c r="B1279" s="63" t="s">
        <v>30</v>
      </c>
      <c r="C1279" s="63"/>
      <c r="D1279" s="1"/>
      <c r="E1279" s="1"/>
      <c r="F1279" s="1"/>
      <c r="G1279" s="1">
        <v>50</v>
      </c>
      <c r="H1279" s="1"/>
      <c r="I1279" s="1"/>
      <c r="J1279" s="1"/>
      <c r="K1279" s="1"/>
      <c r="L1279" s="1"/>
      <c r="M1279" s="1"/>
      <c r="N1279" s="1"/>
      <c r="O1279" s="1"/>
      <c r="P1279" s="1"/>
      <c r="Q1279" s="1"/>
      <c r="R1279" s="1"/>
      <c r="S1279" s="1"/>
      <c r="T1279" s="1"/>
    </row>
    <row r="1280" spans="1:20" x14ac:dyDescent="0.25">
      <c r="A1280" s="1"/>
      <c r="B1280" s="63" t="s">
        <v>31</v>
      </c>
      <c r="C1280" s="63"/>
      <c r="D1280" s="63"/>
      <c r="E1280" s="1"/>
      <c r="F1280" s="1"/>
      <c r="G1280" s="1">
        <v>2022</v>
      </c>
      <c r="H1280" s="1"/>
      <c r="I1280" s="1"/>
      <c r="J1280" s="1"/>
      <c r="K1280" s="1"/>
      <c r="L1280" s="1"/>
      <c r="M1280" s="1"/>
      <c r="N1280" s="1"/>
      <c r="O1280" s="1"/>
      <c r="P1280" s="1"/>
      <c r="Q1280" s="1"/>
      <c r="R1280" s="1"/>
      <c r="S1280" s="1"/>
      <c r="T1280" s="1"/>
    </row>
    <row r="1281" spans="1:20" x14ac:dyDescent="0.25">
      <c r="A1281" s="1"/>
      <c r="B1281" s="63" t="s">
        <v>32</v>
      </c>
      <c r="C1281" s="63"/>
      <c r="D1281" s="1"/>
      <c r="E1281" s="1"/>
      <c r="F1281" s="1"/>
      <c r="G1281" s="1"/>
      <c r="H1281" s="1"/>
      <c r="I1281" s="1"/>
      <c r="J1281" s="1"/>
      <c r="K1281" s="1"/>
      <c r="L1281" s="1"/>
      <c r="M1281" s="1"/>
      <c r="N1281" s="1"/>
      <c r="O1281" s="1"/>
      <c r="P1281" s="1"/>
      <c r="Q1281" s="1"/>
      <c r="R1281" s="1"/>
      <c r="S1281" s="1"/>
      <c r="T1281" s="1"/>
    </row>
    <row r="1282" spans="1:20" x14ac:dyDescent="0.25">
      <c r="A1282" s="1"/>
      <c r="B1282" s="1"/>
      <c r="C1282" s="1"/>
      <c r="D1282" s="1"/>
      <c r="E1282" s="1"/>
      <c r="F1282" s="1"/>
      <c r="G1282" s="1"/>
      <c r="H1282" s="1"/>
      <c r="I1282" s="1"/>
      <c r="J1282" s="1"/>
      <c r="K1282" s="1"/>
      <c r="L1282" s="1"/>
      <c r="M1282" s="1"/>
      <c r="N1282" s="1"/>
      <c r="O1282" s="1"/>
      <c r="P1282" s="1"/>
      <c r="Q1282" s="1"/>
      <c r="R1282" s="1"/>
      <c r="S1282" s="1"/>
      <c r="T1282" s="1"/>
    </row>
    <row r="1283" spans="1:20" x14ac:dyDescent="0.25">
      <c r="A1283" s="1"/>
      <c r="B1283" s="1"/>
      <c r="C1283" s="1"/>
      <c r="D1283" s="1"/>
      <c r="E1283" s="1"/>
      <c r="F1283" s="1"/>
      <c r="G1283" s="1"/>
      <c r="H1283" s="1"/>
      <c r="I1283" s="1"/>
      <c r="J1283" s="1"/>
      <c r="K1283" s="1"/>
      <c r="L1283" s="1"/>
      <c r="M1283" s="1"/>
      <c r="N1283" s="1"/>
      <c r="O1283" s="1"/>
      <c r="P1283" s="1"/>
      <c r="Q1283" s="1"/>
      <c r="R1283" s="1"/>
      <c r="S1283" s="1"/>
      <c r="T1283" s="1"/>
    </row>
    <row r="1284" spans="1:20" x14ac:dyDescent="0.25">
      <c r="A1284" s="1"/>
      <c r="B1284" s="1"/>
      <c r="C1284" s="1"/>
      <c r="D1284" s="1"/>
      <c r="E1284" s="1"/>
      <c r="F1284" s="1"/>
      <c r="G1284" s="1"/>
      <c r="H1284" s="1"/>
      <c r="I1284" s="1"/>
      <c r="J1284" s="1"/>
      <c r="K1284" s="1"/>
      <c r="L1284" s="66" t="s">
        <v>5</v>
      </c>
      <c r="M1284" s="66"/>
      <c r="N1284" s="66"/>
      <c r="O1284" s="3" t="s">
        <v>6</v>
      </c>
      <c r="P1284" s="67" t="s">
        <v>7</v>
      </c>
      <c r="Q1284" s="67"/>
      <c r="R1284" s="3" t="s">
        <v>8</v>
      </c>
      <c r="S1284" s="57" t="s">
        <v>583</v>
      </c>
      <c r="T1284" s="57" t="s">
        <v>7</v>
      </c>
    </row>
    <row r="1285" spans="1:20" x14ac:dyDescent="0.25">
      <c r="A1285" s="1"/>
      <c r="B1285" s="5" t="s">
        <v>9</v>
      </c>
      <c r="C1285" s="64" t="s">
        <v>224</v>
      </c>
      <c r="D1285" s="64"/>
      <c r="E1285" s="64"/>
      <c r="F1285" s="64"/>
      <c r="G1285" s="64"/>
      <c r="H1285" s="1"/>
      <c r="I1285" s="1"/>
      <c r="J1285" s="1"/>
      <c r="K1285" s="1"/>
      <c r="L1285" s="4" t="s">
        <v>11</v>
      </c>
      <c r="M1285" s="64" t="s">
        <v>12</v>
      </c>
      <c r="N1285" s="64"/>
      <c r="O1285" s="6">
        <v>2</v>
      </c>
      <c r="P1285" s="65">
        <v>33.33</v>
      </c>
      <c r="Q1285" s="65"/>
      <c r="R1285" s="6">
        <v>45</v>
      </c>
      <c r="S1285" s="61">
        <v>4290.6000000000004</v>
      </c>
      <c r="T1285" s="58">
        <v>44.98</v>
      </c>
    </row>
    <row r="1286" spans="1:20" x14ac:dyDescent="0.25">
      <c r="A1286" s="1"/>
      <c r="B1286" s="63" t="s">
        <v>13</v>
      </c>
      <c r="C1286" s="64" t="s">
        <v>227</v>
      </c>
      <c r="D1286" s="64"/>
      <c r="E1286" s="64"/>
      <c r="F1286" s="64"/>
      <c r="G1286" s="1"/>
      <c r="H1286" s="1"/>
      <c r="I1286" s="1"/>
      <c r="J1286" s="1"/>
      <c r="K1286" s="1"/>
      <c r="L1286" s="4" t="s">
        <v>15</v>
      </c>
      <c r="M1286" s="64" t="s">
        <v>16</v>
      </c>
      <c r="N1286" s="64"/>
      <c r="O1286" s="6">
        <v>1</v>
      </c>
      <c r="P1286" s="65">
        <v>16.670000000000002</v>
      </c>
      <c r="Q1286" s="65"/>
      <c r="R1286" s="6">
        <v>1</v>
      </c>
      <c r="S1286" s="59">
        <v>82.8</v>
      </c>
      <c r="T1286" s="58">
        <v>0.87</v>
      </c>
    </row>
    <row r="1287" spans="1:20" x14ac:dyDescent="0.25">
      <c r="A1287" s="1"/>
      <c r="B1287" s="63"/>
      <c r="C1287" s="64"/>
      <c r="D1287" s="64"/>
      <c r="E1287" s="64"/>
      <c r="F1287" s="64"/>
      <c r="G1287" s="1"/>
      <c r="H1287" s="1"/>
      <c r="I1287" s="1"/>
      <c r="J1287" s="1"/>
      <c r="K1287" s="1"/>
      <c r="L1287" s="64" t="s">
        <v>42</v>
      </c>
      <c r="M1287" s="64" t="s">
        <v>43</v>
      </c>
      <c r="N1287" s="64"/>
      <c r="O1287" s="71">
        <v>2</v>
      </c>
      <c r="P1287" s="65">
        <v>33.33</v>
      </c>
      <c r="Q1287" s="65"/>
      <c r="R1287" s="71">
        <v>2</v>
      </c>
      <c r="S1287" s="59">
        <v>98.399999999999991</v>
      </c>
      <c r="T1287" s="58">
        <v>1.03</v>
      </c>
    </row>
    <row r="1288" spans="1:20" x14ac:dyDescent="0.25">
      <c r="A1288" s="1"/>
      <c r="B1288" s="63" t="s">
        <v>19</v>
      </c>
      <c r="C1288" s="64" t="s">
        <v>57</v>
      </c>
      <c r="D1288" s="64"/>
      <c r="E1288" s="64"/>
      <c r="F1288" s="64"/>
      <c r="G1288" s="1"/>
      <c r="H1288" s="1"/>
      <c r="I1288" s="1"/>
      <c r="J1288" s="1"/>
      <c r="K1288" s="1"/>
      <c r="L1288" s="64"/>
      <c r="M1288" s="64"/>
      <c r="N1288" s="64"/>
      <c r="O1288" s="71"/>
      <c r="P1288" s="65"/>
      <c r="Q1288" s="65"/>
      <c r="R1288" s="71"/>
      <c r="S1288" s="59"/>
      <c r="T1288" s="58"/>
    </row>
    <row r="1289" spans="1:20" x14ac:dyDescent="0.25">
      <c r="A1289" s="1"/>
      <c r="B1289" s="63"/>
      <c r="C1289" s="64"/>
      <c r="D1289" s="64"/>
      <c r="E1289" s="64"/>
      <c r="F1289" s="64"/>
      <c r="G1289" s="1"/>
      <c r="H1289" s="1"/>
      <c r="I1289" s="1"/>
      <c r="J1289" s="1"/>
      <c r="K1289" s="1"/>
      <c r="L1289" s="4" t="s">
        <v>21</v>
      </c>
      <c r="M1289" s="64" t="s">
        <v>22</v>
      </c>
      <c r="N1289" s="64"/>
      <c r="O1289" s="6">
        <v>1</v>
      </c>
      <c r="P1289" s="65">
        <v>16.670000000000002</v>
      </c>
      <c r="Q1289" s="65"/>
      <c r="R1289" s="6">
        <v>44</v>
      </c>
      <c r="S1289" s="59">
        <v>5066.3999999999996</v>
      </c>
      <c r="T1289" s="58">
        <v>53.12</v>
      </c>
    </row>
    <row r="1290" spans="1:20" x14ac:dyDescent="0.25">
      <c r="A1290" s="1"/>
      <c r="B1290" s="5" t="s">
        <v>23</v>
      </c>
      <c r="C1290" s="64" t="s">
        <v>228</v>
      </c>
      <c r="D1290" s="64"/>
      <c r="E1290" s="64"/>
      <c r="F1290" s="64"/>
      <c r="G1290" s="1"/>
      <c r="H1290" s="1"/>
      <c r="I1290" s="1"/>
      <c r="J1290" s="1"/>
      <c r="K1290" s="1"/>
      <c r="L1290" s="1"/>
      <c r="M1290" s="1"/>
      <c r="N1290" s="1"/>
      <c r="O1290" s="1"/>
      <c r="P1290" s="1"/>
      <c r="Q1290" s="1"/>
      <c r="R1290" s="1"/>
      <c r="S1290" s="1"/>
      <c r="T1290" s="1"/>
    </row>
    <row r="1291" spans="1:20" x14ac:dyDescent="0.25">
      <c r="A1291" s="1"/>
      <c r="B1291" s="5" t="s">
        <v>25</v>
      </c>
      <c r="C1291" s="73">
        <v>222</v>
      </c>
      <c r="D1291" s="73"/>
      <c r="E1291" s="73"/>
      <c r="F1291" s="1"/>
      <c r="G1291" s="1"/>
      <c r="H1291" s="1"/>
      <c r="I1291" s="1"/>
      <c r="J1291" s="1"/>
      <c r="K1291" s="1"/>
      <c r="L1291" s="1"/>
      <c r="M1291" s="1"/>
      <c r="N1291" s="1"/>
      <c r="O1291" s="1"/>
      <c r="P1291" s="1"/>
      <c r="Q1291" s="1"/>
      <c r="R1291" s="1"/>
      <c r="S1291" s="1"/>
      <c r="T1291" s="1"/>
    </row>
    <row r="1292" spans="1:20" x14ac:dyDescent="0.25">
      <c r="A1292" s="1"/>
      <c r="B1292" s="63" t="s">
        <v>26</v>
      </c>
      <c r="C1292" s="63"/>
      <c r="D1292" s="63"/>
      <c r="E1292" s="63"/>
      <c r="F1292" s="72">
        <v>156.98419999999999</v>
      </c>
      <c r="G1292" s="72"/>
      <c r="H1292" s="72"/>
      <c r="I1292" s="72"/>
      <c r="J1292" s="72"/>
      <c r="K1292" s="1"/>
      <c r="L1292" s="1"/>
      <c r="M1292" s="1"/>
      <c r="N1292" s="1"/>
      <c r="O1292" s="1"/>
      <c r="P1292" s="1"/>
      <c r="Q1292" s="1"/>
      <c r="R1292" s="1"/>
      <c r="S1292" s="1"/>
      <c r="T1292" s="1"/>
    </row>
    <row r="1293" spans="1:20" x14ac:dyDescent="0.25">
      <c r="A1293" s="1"/>
      <c r="B1293" s="63" t="s">
        <v>27</v>
      </c>
      <c r="C1293" s="63"/>
      <c r="D1293" s="72">
        <v>22.814299999999999</v>
      </c>
      <c r="E1293" s="72"/>
      <c r="F1293" s="72"/>
      <c r="G1293" s="72"/>
      <c r="H1293" s="72"/>
      <c r="I1293" s="1"/>
      <c r="J1293" s="1"/>
      <c r="K1293" s="1"/>
      <c r="L1293" s="1"/>
      <c r="M1293" s="1"/>
      <c r="N1293" s="1"/>
      <c r="O1293" s="1"/>
      <c r="P1293" s="1"/>
      <c r="Q1293" s="1"/>
      <c r="R1293" s="1"/>
      <c r="S1293" s="1"/>
      <c r="T1293" s="1"/>
    </row>
    <row r="1294" spans="1:20" x14ac:dyDescent="0.25">
      <c r="A1294" s="1"/>
      <c r="B1294" s="63" t="s">
        <v>28</v>
      </c>
      <c r="C1294" s="63"/>
      <c r="D1294" s="63"/>
      <c r="E1294" s="63"/>
      <c r="F1294" s="72">
        <v>1.5724</v>
      </c>
      <c r="G1294" s="72"/>
      <c r="H1294" s="72"/>
      <c r="I1294" s="72"/>
      <c r="J1294" s="1"/>
      <c r="K1294" s="1"/>
      <c r="L1294" s="1"/>
      <c r="M1294" s="1"/>
      <c r="N1294" s="1"/>
      <c r="O1294" s="1"/>
      <c r="P1294" s="1"/>
      <c r="Q1294" s="1"/>
      <c r="R1294" s="1"/>
      <c r="S1294" s="1"/>
      <c r="T1294" s="1"/>
    </row>
    <row r="1295" spans="1:20" x14ac:dyDescent="0.25">
      <c r="A1295" s="1"/>
      <c r="B1295" s="63" t="s">
        <v>29</v>
      </c>
      <c r="C1295" s="63"/>
      <c r="D1295" s="72">
        <v>0.2026</v>
      </c>
      <c r="E1295" s="72"/>
      <c r="F1295" s="72"/>
      <c r="G1295" s="72"/>
      <c r="H1295" s="1"/>
      <c r="I1295" s="1"/>
      <c r="J1295" s="1"/>
      <c r="K1295" s="1"/>
      <c r="L1295" s="1"/>
      <c r="M1295" s="1"/>
      <c r="N1295" s="1"/>
      <c r="O1295" s="1"/>
      <c r="P1295" s="1"/>
      <c r="Q1295" s="1"/>
      <c r="R1295" s="1"/>
      <c r="S1295" s="1"/>
      <c r="T1295" s="1"/>
    </row>
    <row r="1296" spans="1:20" x14ac:dyDescent="0.25">
      <c r="A1296" s="1"/>
      <c r="B1296" s="63" t="s">
        <v>30</v>
      </c>
      <c r="C1296" s="63"/>
      <c r="D1296" s="1"/>
      <c r="E1296" s="1"/>
      <c r="F1296" s="1"/>
      <c r="G1296" s="1">
        <v>33.4</v>
      </c>
      <c r="H1296" s="1"/>
      <c r="I1296" s="1"/>
      <c r="J1296" s="1"/>
      <c r="K1296" s="1"/>
      <c r="L1296" s="1"/>
      <c r="M1296" s="1"/>
      <c r="N1296" s="1"/>
      <c r="O1296" s="1"/>
      <c r="P1296" s="1"/>
      <c r="Q1296" s="1"/>
      <c r="R1296" s="1"/>
      <c r="S1296" s="1"/>
      <c r="T1296" s="1"/>
    </row>
    <row r="1297" spans="1:20" x14ac:dyDescent="0.25">
      <c r="A1297" s="1"/>
      <c r="B1297" s="63" t="s">
        <v>31</v>
      </c>
      <c r="C1297" s="63"/>
      <c r="D1297" s="63"/>
      <c r="E1297" s="1"/>
      <c r="F1297" s="1"/>
      <c r="G1297" s="1">
        <v>2023</v>
      </c>
      <c r="H1297" s="1"/>
      <c r="I1297" s="1"/>
      <c r="J1297" s="1"/>
      <c r="K1297" s="1"/>
      <c r="L1297" s="1"/>
      <c r="M1297" s="1"/>
      <c r="N1297" s="1"/>
      <c r="O1297" s="1"/>
      <c r="P1297" s="1"/>
      <c r="Q1297" s="1"/>
      <c r="R1297" s="1"/>
      <c r="S1297" s="1"/>
      <c r="T1297" s="1"/>
    </row>
    <row r="1298" spans="1:20" x14ac:dyDescent="0.25">
      <c r="A1298" s="1"/>
      <c r="B1298" s="63" t="s">
        <v>32</v>
      </c>
      <c r="C1298" s="63"/>
      <c r="D1298" s="1"/>
      <c r="E1298" s="1"/>
      <c r="F1298" s="1"/>
      <c r="G1298" s="1"/>
      <c r="H1298" s="1"/>
      <c r="I1298" s="1"/>
      <c r="J1298" s="1"/>
      <c r="K1298" s="1"/>
      <c r="L1298" s="1"/>
      <c r="M1298" s="1"/>
      <c r="N1298" s="1"/>
      <c r="O1298" s="1"/>
      <c r="P1298" s="1"/>
      <c r="Q1298" s="1"/>
      <c r="R1298" s="1"/>
      <c r="S1298" s="1"/>
      <c r="T1298" s="1"/>
    </row>
    <row r="1299" spans="1:20" x14ac:dyDescent="0.25">
      <c r="A1299" s="1"/>
      <c r="B1299" s="1"/>
      <c r="C1299" s="1"/>
      <c r="D1299" s="1"/>
      <c r="E1299" s="1"/>
      <c r="F1299" s="1"/>
      <c r="G1299" s="1"/>
      <c r="H1299" s="1"/>
      <c r="I1299" s="1"/>
      <c r="J1299" s="1"/>
      <c r="K1299" s="1"/>
      <c r="L1299" s="1"/>
      <c r="M1299" s="1"/>
      <c r="N1299" s="1"/>
      <c r="O1299" s="1"/>
      <c r="P1299" s="1"/>
      <c r="Q1299" s="1"/>
      <c r="R1299" s="1"/>
      <c r="S1299" s="1"/>
      <c r="T1299" s="1"/>
    </row>
    <row r="1300" spans="1:20" x14ac:dyDescent="0.25">
      <c r="A1300" s="1"/>
      <c r="B1300" s="1"/>
      <c r="C1300" s="1"/>
      <c r="D1300" s="1"/>
      <c r="E1300" s="1"/>
      <c r="F1300" s="1"/>
      <c r="G1300" s="1"/>
      <c r="H1300" s="1"/>
      <c r="I1300" s="1"/>
      <c r="J1300" s="1"/>
      <c r="K1300" s="1"/>
      <c r="L1300" s="1"/>
      <c r="M1300" s="1"/>
      <c r="N1300" s="1"/>
      <c r="O1300" s="1"/>
      <c r="P1300" s="1"/>
      <c r="Q1300" s="1"/>
      <c r="R1300" s="1"/>
      <c r="S1300" s="1"/>
      <c r="T1300" s="1"/>
    </row>
    <row r="1301" spans="1:20" x14ac:dyDescent="0.25">
      <c r="A1301" s="1"/>
      <c r="B1301" s="1"/>
      <c r="C1301" s="1"/>
      <c r="D1301" s="1"/>
      <c r="E1301" s="1"/>
      <c r="F1301" s="1"/>
      <c r="G1301" s="1"/>
      <c r="H1301" s="1"/>
      <c r="I1301" s="1"/>
      <c r="J1301" s="1"/>
      <c r="K1301" s="1"/>
      <c r="L1301" s="1"/>
      <c r="M1301" s="1"/>
      <c r="N1301" s="1"/>
      <c r="O1301" s="1"/>
      <c r="P1301" s="1"/>
      <c r="Q1301" s="1"/>
      <c r="R1301" s="1"/>
      <c r="S1301" s="1"/>
      <c r="T1301" s="1"/>
    </row>
    <row r="1302" spans="1:20" x14ac:dyDescent="0.25">
      <c r="A1302" s="1"/>
      <c r="B1302" s="1"/>
      <c r="C1302" s="1"/>
      <c r="D1302" s="1"/>
      <c r="E1302" s="1"/>
      <c r="F1302" s="1"/>
      <c r="G1302" s="1"/>
      <c r="H1302" s="1"/>
      <c r="I1302" s="1"/>
      <c r="J1302" s="1"/>
      <c r="K1302" s="1"/>
      <c r="L1302" s="66" t="s">
        <v>5</v>
      </c>
      <c r="M1302" s="66"/>
      <c r="N1302" s="66"/>
      <c r="O1302" s="3" t="s">
        <v>6</v>
      </c>
      <c r="P1302" s="67" t="s">
        <v>7</v>
      </c>
      <c r="Q1302" s="67"/>
      <c r="R1302" s="3" t="s">
        <v>8</v>
      </c>
      <c r="S1302" s="57" t="s">
        <v>583</v>
      </c>
      <c r="T1302" s="57" t="s">
        <v>7</v>
      </c>
    </row>
    <row r="1303" spans="1:20" x14ac:dyDescent="0.25">
      <c r="A1303" s="1"/>
      <c r="B1303" s="5" t="s">
        <v>9</v>
      </c>
      <c r="C1303" s="64" t="s">
        <v>229</v>
      </c>
      <c r="D1303" s="64"/>
      <c r="E1303" s="64"/>
      <c r="F1303" s="64"/>
      <c r="G1303" s="64"/>
      <c r="H1303" s="1"/>
      <c r="I1303" s="1"/>
      <c r="J1303" s="1"/>
      <c r="K1303" s="1"/>
      <c r="L1303" s="4" t="s">
        <v>33</v>
      </c>
      <c r="M1303" s="64" t="s">
        <v>34</v>
      </c>
      <c r="N1303" s="64"/>
      <c r="O1303" s="6">
        <v>2</v>
      </c>
      <c r="P1303" s="65">
        <v>33.33</v>
      </c>
      <c r="Q1303" s="65"/>
      <c r="R1303" s="6">
        <v>5</v>
      </c>
      <c r="S1303" s="61">
        <v>439.20000000000005</v>
      </c>
      <c r="T1303" s="58">
        <v>0.21</v>
      </c>
    </row>
    <row r="1304" spans="1:20" x14ac:dyDescent="0.25">
      <c r="A1304" s="1"/>
      <c r="B1304" s="63" t="s">
        <v>13</v>
      </c>
      <c r="C1304" s="64" t="s">
        <v>230</v>
      </c>
      <c r="D1304" s="64"/>
      <c r="E1304" s="64"/>
      <c r="F1304" s="64"/>
      <c r="G1304" s="1"/>
      <c r="H1304" s="1"/>
      <c r="I1304" s="1"/>
      <c r="J1304" s="1"/>
      <c r="K1304" s="1"/>
      <c r="L1304" s="4" t="s">
        <v>11</v>
      </c>
      <c r="M1304" s="64" t="s">
        <v>12</v>
      </c>
      <c r="N1304" s="64"/>
      <c r="O1304" s="6">
        <v>1</v>
      </c>
      <c r="P1304" s="65">
        <v>16.670000000000002</v>
      </c>
      <c r="Q1304" s="65"/>
      <c r="R1304" s="6">
        <v>44</v>
      </c>
      <c r="S1304" s="59">
        <v>9926.4</v>
      </c>
      <c r="T1304" s="58">
        <v>4.68</v>
      </c>
    </row>
    <row r="1305" spans="1:20" x14ac:dyDescent="0.25">
      <c r="A1305" s="1"/>
      <c r="B1305" s="63"/>
      <c r="C1305" s="64"/>
      <c r="D1305" s="64"/>
      <c r="E1305" s="64"/>
      <c r="F1305" s="64"/>
      <c r="G1305" s="1"/>
      <c r="H1305" s="1"/>
      <c r="I1305" s="1"/>
      <c r="J1305" s="1"/>
      <c r="K1305" s="1"/>
      <c r="L1305" s="64" t="s">
        <v>39</v>
      </c>
      <c r="M1305" s="64" t="s">
        <v>40</v>
      </c>
      <c r="N1305" s="64"/>
      <c r="O1305" s="71">
        <v>2</v>
      </c>
      <c r="P1305" s="65">
        <v>33.33</v>
      </c>
      <c r="Q1305" s="65"/>
      <c r="R1305" s="71">
        <v>358</v>
      </c>
      <c r="S1305" s="59">
        <v>201610.8</v>
      </c>
      <c r="T1305" s="58">
        <v>95.09</v>
      </c>
    </row>
    <row r="1306" spans="1:20" x14ac:dyDescent="0.25">
      <c r="A1306" s="1"/>
      <c r="B1306" s="63" t="s">
        <v>19</v>
      </c>
      <c r="C1306" s="64" t="s">
        <v>20</v>
      </c>
      <c r="D1306" s="64"/>
      <c r="E1306" s="64"/>
      <c r="F1306" s="64"/>
      <c r="G1306" s="1"/>
      <c r="H1306" s="1"/>
      <c r="I1306" s="1"/>
      <c r="J1306" s="1"/>
      <c r="K1306" s="1"/>
      <c r="L1306" s="64"/>
      <c r="M1306" s="64"/>
      <c r="N1306" s="64"/>
      <c r="O1306" s="71"/>
      <c r="P1306" s="65"/>
      <c r="Q1306" s="65"/>
      <c r="R1306" s="71"/>
      <c r="S1306" s="59"/>
      <c r="T1306" s="58"/>
    </row>
    <row r="1307" spans="1:20" x14ac:dyDescent="0.25">
      <c r="A1307" s="1"/>
      <c r="B1307" s="63"/>
      <c r="C1307" s="64"/>
      <c r="D1307" s="64"/>
      <c r="E1307" s="64"/>
      <c r="F1307" s="64"/>
      <c r="G1307" s="1"/>
      <c r="H1307" s="1"/>
      <c r="I1307" s="1"/>
      <c r="J1307" s="1"/>
      <c r="K1307" s="1"/>
      <c r="L1307" s="4" t="s">
        <v>42</v>
      </c>
      <c r="M1307" s="64" t="s">
        <v>43</v>
      </c>
      <c r="N1307" s="64"/>
      <c r="O1307" s="6">
        <v>1</v>
      </c>
      <c r="P1307" s="65">
        <v>16.670000000000002</v>
      </c>
      <c r="Q1307" s="65"/>
      <c r="R1307" s="6">
        <v>2</v>
      </c>
      <c r="S1307" s="59">
        <v>48.6</v>
      </c>
      <c r="T1307" s="58">
        <v>0.02</v>
      </c>
    </row>
    <row r="1308" spans="1:20" x14ac:dyDescent="0.25">
      <c r="A1308" s="1"/>
      <c r="B1308" s="5" t="s">
        <v>23</v>
      </c>
      <c r="C1308" s="64" t="s">
        <v>231</v>
      </c>
      <c r="D1308" s="64"/>
      <c r="E1308" s="64"/>
      <c r="F1308" s="64"/>
      <c r="G1308" s="1"/>
      <c r="H1308" s="1"/>
      <c r="I1308" s="1"/>
      <c r="J1308" s="1"/>
      <c r="K1308" s="1"/>
      <c r="L1308" s="1"/>
      <c r="M1308" s="1"/>
      <c r="N1308" s="1"/>
      <c r="O1308" s="1"/>
      <c r="P1308" s="1"/>
      <c r="Q1308" s="1"/>
      <c r="R1308" s="1"/>
      <c r="S1308" s="1"/>
      <c r="T1308" s="1"/>
    </row>
    <row r="1309" spans="1:20" x14ac:dyDescent="0.25">
      <c r="A1309" s="1"/>
      <c r="B1309" s="5" t="s">
        <v>25</v>
      </c>
      <c r="C1309" s="73">
        <v>341</v>
      </c>
      <c r="D1309" s="73"/>
      <c r="E1309" s="73"/>
      <c r="F1309" s="1"/>
      <c r="G1309" s="1"/>
      <c r="H1309" s="1"/>
      <c r="I1309" s="1"/>
      <c r="J1309" s="1"/>
      <c r="K1309" s="1"/>
      <c r="L1309" s="1"/>
      <c r="M1309" s="1"/>
      <c r="N1309" s="1"/>
      <c r="O1309" s="1"/>
      <c r="P1309" s="1"/>
      <c r="Q1309" s="1"/>
      <c r="R1309" s="1"/>
      <c r="S1309" s="1"/>
      <c r="T1309" s="1"/>
    </row>
    <row r="1310" spans="1:20" x14ac:dyDescent="0.25">
      <c r="A1310" s="1"/>
      <c r="B1310" s="63" t="s">
        <v>26</v>
      </c>
      <c r="C1310" s="63"/>
      <c r="D1310" s="63"/>
      <c r="E1310" s="63"/>
      <c r="F1310" s="72">
        <v>408.17020000000002</v>
      </c>
      <c r="G1310" s="72"/>
      <c r="H1310" s="72"/>
      <c r="I1310" s="72"/>
      <c r="J1310" s="72"/>
      <c r="K1310" s="1"/>
      <c r="L1310" s="1"/>
      <c r="M1310" s="1"/>
      <c r="N1310" s="1"/>
      <c r="O1310" s="1"/>
      <c r="P1310" s="1"/>
      <c r="Q1310" s="1"/>
      <c r="R1310" s="1"/>
      <c r="S1310" s="1"/>
      <c r="T1310" s="1"/>
    </row>
    <row r="1311" spans="1:20" x14ac:dyDescent="0.25">
      <c r="A1311" s="1"/>
      <c r="B1311" s="63" t="s">
        <v>27</v>
      </c>
      <c r="C1311" s="63"/>
      <c r="D1311" s="72">
        <v>591.94629999999995</v>
      </c>
      <c r="E1311" s="72"/>
      <c r="F1311" s="72"/>
      <c r="G1311" s="72"/>
      <c r="H1311" s="72"/>
      <c r="I1311" s="1"/>
      <c r="J1311" s="1"/>
      <c r="K1311" s="1"/>
      <c r="L1311" s="1"/>
      <c r="M1311" s="1"/>
      <c r="N1311" s="1"/>
      <c r="O1311" s="1"/>
      <c r="P1311" s="1"/>
      <c r="Q1311" s="1"/>
      <c r="R1311" s="1"/>
      <c r="S1311" s="1"/>
      <c r="T1311" s="1"/>
    </row>
    <row r="1312" spans="1:20" x14ac:dyDescent="0.25">
      <c r="A1312" s="1"/>
      <c r="B1312" s="63" t="s">
        <v>28</v>
      </c>
      <c r="C1312" s="63"/>
      <c r="D1312" s="63"/>
      <c r="E1312" s="63"/>
      <c r="F1312" s="72">
        <v>1.6254</v>
      </c>
      <c r="G1312" s="72"/>
      <c r="H1312" s="72"/>
      <c r="I1312" s="72"/>
      <c r="J1312" s="1"/>
      <c r="K1312" s="1"/>
      <c r="L1312" s="1"/>
      <c r="M1312" s="1"/>
      <c r="N1312" s="1"/>
      <c r="O1312" s="1"/>
      <c r="P1312" s="1"/>
      <c r="Q1312" s="1"/>
      <c r="R1312" s="1"/>
      <c r="S1312" s="1"/>
      <c r="T1312" s="1"/>
    </row>
    <row r="1313" spans="1:20" x14ac:dyDescent="0.25">
      <c r="A1313" s="1"/>
      <c r="B1313" s="63" t="s">
        <v>29</v>
      </c>
      <c r="C1313" s="63"/>
      <c r="D1313" s="72">
        <v>1.0510999999999999</v>
      </c>
      <c r="E1313" s="72"/>
      <c r="F1313" s="72"/>
      <c r="G1313" s="72"/>
      <c r="H1313" s="1"/>
      <c r="I1313" s="1"/>
      <c r="J1313" s="1"/>
      <c r="K1313" s="1"/>
      <c r="L1313" s="1"/>
      <c r="M1313" s="1"/>
      <c r="N1313" s="1"/>
      <c r="O1313" s="1"/>
      <c r="P1313" s="1"/>
      <c r="Q1313" s="1"/>
      <c r="R1313" s="1"/>
      <c r="S1313" s="1"/>
      <c r="T1313" s="1"/>
    </row>
    <row r="1314" spans="1:20" x14ac:dyDescent="0.25">
      <c r="A1314" s="1"/>
      <c r="B1314" s="63" t="s">
        <v>30</v>
      </c>
      <c r="C1314" s="63"/>
      <c r="D1314" s="1"/>
      <c r="E1314" s="1"/>
      <c r="F1314" s="1"/>
      <c r="G1314" s="1">
        <v>20.100000000000001</v>
      </c>
      <c r="H1314" s="1"/>
      <c r="I1314" s="1"/>
      <c r="J1314" s="1"/>
      <c r="K1314" s="1"/>
      <c r="L1314" s="1"/>
      <c r="M1314" s="1"/>
      <c r="N1314" s="1"/>
      <c r="O1314" s="1"/>
      <c r="P1314" s="1"/>
      <c r="Q1314" s="1"/>
      <c r="R1314" s="1"/>
      <c r="S1314" s="1"/>
      <c r="T1314" s="1"/>
    </row>
    <row r="1315" spans="1:20" x14ac:dyDescent="0.25">
      <c r="A1315" s="1"/>
      <c r="B1315" s="63" t="s">
        <v>31</v>
      </c>
      <c r="C1315" s="63"/>
      <c r="D1315" s="63"/>
      <c r="E1315" s="1"/>
      <c r="F1315" s="1"/>
      <c r="G1315" s="1">
        <v>2022</v>
      </c>
      <c r="H1315" s="1"/>
      <c r="I1315" s="1"/>
      <c r="J1315" s="1"/>
      <c r="K1315" s="1"/>
      <c r="L1315" s="1"/>
      <c r="M1315" s="1"/>
      <c r="N1315" s="1"/>
      <c r="O1315" s="1"/>
      <c r="P1315" s="1"/>
      <c r="Q1315" s="1"/>
      <c r="R1315" s="1"/>
      <c r="S1315" s="1"/>
      <c r="T1315" s="1"/>
    </row>
    <row r="1316" spans="1:20" x14ac:dyDescent="0.25">
      <c r="A1316" s="1"/>
      <c r="B1316" s="63" t="s">
        <v>32</v>
      </c>
      <c r="C1316" s="63"/>
      <c r="D1316" s="1"/>
      <c r="E1316" s="1"/>
      <c r="F1316" s="1"/>
      <c r="G1316" s="1"/>
      <c r="H1316" s="1"/>
      <c r="I1316" s="1"/>
      <c r="J1316" s="1"/>
      <c r="K1316" s="1"/>
      <c r="L1316" s="1"/>
      <c r="M1316" s="1"/>
      <c r="N1316" s="1"/>
      <c r="O1316" s="1"/>
      <c r="P1316" s="1"/>
      <c r="Q1316" s="1"/>
      <c r="R1316" s="1"/>
      <c r="S1316" s="1"/>
      <c r="T1316" s="1"/>
    </row>
    <row r="1317" spans="1:20" x14ac:dyDescent="0.25">
      <c r="A1317" s="1"/>
      <c r="B1317" s="1"/>
      <c r="C1317" s="1"/>
      <c r="D1317" s="1"/>
      <c r="E1317" s="1"/>
      <c r="F1317" s="1"/>
      <c r="G1317" s="1"/>
      <c r="H1317" s="1"/>
      <c r="I1317" s="1"/>
      <c r="J1317" s="1"/>
      <c r="K1317" s="1"/>
      <c r="L1317" s="1"/>
      <c r="M1317" s="1"/>
      <c r="N1317" s="1"/>
      <c r="O1317" s="1"/>
      <c r="P1317" s="1"/>
      <c r="Q1317" s="1"/>
      <c r="R1317" s="1"/>
      <c r="S1317" s="1"/>
      <c r="T1317" s="1"/>
    </row>
    <row r="1318" spans="1:20" x14ac:dyDescent="0.25">
      <c r="A1318" s="1"/>
      <c r="B1318" s="1"/>
      <c r="C1318" s="1"/>
      <c r="D1318" s="1"/>
      <c r="E1318" s="1"/>
      <c r="F1318" s="1"/>
      <c r="G1318" s="1"/>
      <c r="H1318" s="1"/>
      <c r="I1318" s="1"/>
      <c r="J1318" s="1"/>
      <c r="K1318" s="1"/>
      <c r="L1318" s="1"/>
      <c r="M1318" s="1"/>
      <c r="N1318" s="1"/>
      <c r="O1318" s="1"/>
      <c r="P1318" s="1"/>
      <c r="Q1318" s="1"/>
      <c r="R1318" s="1"/>
      <c r="S1318" s="1"/>
      <c r="T1318" s="1"/>
    </row>
    <row r="1319" spans="1:20" x14ac:dyDescent="0.25">
      <c r="A1319" s="1"/>
      <c r="B1319" s="1"/>
      <c r="C1319" s="1"/>
      <c r="D1319" s="1"/>
      <c r="E1319" s="1"/>
      <c r="F1319" s="1"/>
      <c r="G1319" s="1"/>
      <c r="H1319" s="1"/>
      <c r="I1319" s="1"/>
      <c r="J1319" s="1"/>
      <c r="K1319" s="1"/>
      <c r="L1319" s="66" t="s">
        <v>5</v>
      </c>
      <c r="M1319" s="66"/>
      <c r="N1319" s="66"/>
      <c r="O1319" s="3" t="s">
        <v>6</v>
      </c>
      <c r="P1319" s="67" t="s">
        <v>7</v>
      </c>
      <c r="Q1319" s="67"/>
      <c r="R1319" s="3" t="s">
        <v>8</v>
      </c>
      <c r="S1319" s="57" t="s">
        <v>583</v>
      </c>
      <c r="T1319" s="57" t="s">
        <v>7</v>
      </c>
    </row>
    <row r="1320" spans="1:20" x14ac:dyDescent="0.25">
      <c r="A1320" s="1"/>
      <c r="B1320" s="5" t="s">
        <v>9</v>
      </c>
      <c r="C1320" s="64" t="s">
        <v>229</v>
      </c>
      <c r="D1320" s="64"/>
      <c r="E1320" s="64"/>
      <c r="F1320" s="64"/>
      <c r="G1320" s="64"/>
      <c r="H1320" s="1"/>
      <c r="I1320" s="1"/>
      <c r="J1320" s="1"/>
      <c r="K1320" s="1"/>
      <c r="L1320" s="4" t="s">
        <v>33</v>
      </c>
      <c r="M1320" s="64" t="s">
        <v>34</v>
      </c>
      <c r="N1320" s="64"/>
      <c r="O1320" s="6">
        <v>2</v>
      </c>
      <c r="P1320" s="65">
        <v>66.67</v>
      </c>
      <c r="Q1320" s="65"/>
      <c r="R1320" s="6">
        <v>11</v>
      </c>
      <c r="S1320" s="61">
        <v>1457.3999999999999</v>
      </c>
      <c r="T1320" s="58">
        <v>25.51</v>
      </c>
    </row>
    <row r="1321" spans="1:20" x14ac:dyDescent="0.25">
      <c r="A1321" s="1"/>
      <c r="B1321" s="63" t="s">
        <v>13</v>
      </c>
      <c r="C1321" s="64" t="s">
        <v>232</v>
      </c>
      <c r="D1321" s="64"/>
      <c r="E1321" s="64"/>
      <c r="F1321" s="64"/>
      <c r="G1321" s="1"/>
      <c r="H1321" s="1"/>
      <c r="I1321" s="1"/>
      <c r="J1321" s="1"/>
      <c r="K1321" s="1"/>
      <c r="L1321" s="4" t="s">
        <v>39</v>
      </c>
      <c r="M1321" s="64" t="s">
        <v>40</v>
      </c>
      <c r="N1321" s="64"/>
      <c r="O1321" s="6">
        <v>1</v>
      </c>
      <c r="P1321" s="65">
        <v>33.33</v>
      </c>
      <c r="Q1321" s="65"/>
      <c r="R1321" s="6">
        <v>7</v>
      </c>
      <c r="S1321" s="59">
        <v>4255.8</v>
      </c>
      <c r="T1321" s="58">
        <v>74.489999999999995</v>
      </c>
    </row>
    <row r="1322" spans="1:20" x14ac:dyDescent="0.25">
      <c r="A1322" s="1"/>
      <c r="B1322" s="63"/>
      <c r="C1322" s="64"/>
      <c r="D1322" s="64"/>
      <c r="E1322" s="64"/>
      <c r="F1322" s="64"/>
      <c r="G1322" s="1"/>
      <c r="H1322" s="1"/>
      <c r="I1322" s="1"/>
      <c r="J1322" s="1"/>
      <c r="K1322" s="1"/>
      <c r="L1322" s="1"/>
      <c r="M1322" s="1"/>
      <c r="N1322" s="1"/>
      <c r="O1322" s="1"/>
      <c r="P1322" s="1"/>
      <c r="Q1322" s="1"/>
      <c r="R1322" s="1"/>
      <c r="S1322" s="1"/>
      <c r="T1322" s="1"/>
    </row>
    <row r="1323" spans="1:20" x14ac:dyDescent="0.25">
      <c r="A1323" s="1"/>
      <c r="B1323" s="5" t="s">
        <v>19</v>
      </c>
      <c r="C1323" s="64" t="s">
        <v>57</v>
      </c>
      <c r="D1323" s="64"/>
      <c r="E1323" s="64"/>
      <c r="F1323" s="64"/>
      <c r="G1323" s="1"/>
      <c r="H1323" s="1"/>
      <c r="I1323" s="1"/>
      <c r="J1323" s="1"/>
      <c r="K1323" s="1"/>
      <c r="L1323" s="1"/>
      <c r="M1323" s="1"/>
      <c r="N1323" s="1"/>
      <c r="O1323" s="1"/>
      <c r="P1323" s="1"/>
      <c r="Q1323" s="1"/>
      <c r="R1323" s="1"/>
      <c r="S1323" s="1"/>
      <c r="T1323" s="1"/>
    </row>
    <row r="1324" spans="1:20" x14ac:dyDescent="0.25">
      <c r="A1324" s="1"/>
      <c r="B1324" s="5" t="s">
        <v>23</v>
      </c>
      <c r="C1324" s="64" t="s">
        <v>233</v>
      </c>
      <c r="D1324" s="64"/>
      <c r="E1324" s="64"/>
      <c r="F1324" s="64"/>
      <c r="G1324" s="1"/>
      <c r="H1324" s="1"/>
      <c r="I1324" s="1"/>
      <c r="J1324" s="1"/>
      <c r="K1324" s="1"/>
      <c r="L1324" s="1"/>
      <c r="M1324" s="1"/>
      <c r="N1324" s="1"/>
      <c r="O1324" s="1"/>
      <c r="P1324" s="1"/>
      <c r="Q1324" s="1"/>
      <c r="R1324" s="1"/>
      <c r="S1324" s="1"/>
      <c r="T1324" s="1"/>
    </row>
    <row r="1325" spans="1:20" x14ac:dyDescent="0.25">
      <c r="A1325" s="1"/>
      <c r="B1325" s="5" t="s">
        <v>25</v>
      </c>
      <c r="C1325" s="73">
        <v>50</v>
      </c>
      <c r="D1325" s="73"/>
      <c r="E1325" s="73"/>
      <c r="F1325" s="1"/>
      <c r="G1325" s="1"/>
      <c r="H1325" s="1"/>
      <c r="I1325" s="1"/>
      <c r="J1325" s="1"/>
      <c r="K1325" s="1"/>
      <c r="L1325" s="1"/>
      <c r="M1325" s="1"/>
      <c r="N1325" s="1"/>
      <c r="O1325" s="1"/>
      <c r="P1325" s="1"/>
      <c r="Q1325" s="1"/>
      <c r="R1325" s="1"/>
      <c r="S1325" s="1"/>
      <c r="T1325" s="1"/>
    </row>
    <row r="1326" spans="1:20" x14ac:dyDescent="0.25">
      <c r="A1326" s="1"/>
      <c r="B1326" s="63" t="s">
        <v>26</v>
      </c>
      <c r="C1326" s="63"/>
      <c r="D1326" s="63"/>
      <c r="E1326" s="63"/>
      <c r="F1326" s="72">
        <v>176.30340000000001</v>
      </c>
      <c r="G1326" s="72"/>
      <c r="H1326" s="72"/>
      <c r="I1326" s="72"/>
      <c r="J1326" s="72"/>
      <c r="K1326" s="1"/>
      <c r="L1326" s="1"/>
      <c r="M1326" s="1"/>
      <c r="N1326" s="1"/>
      <c r="O1326" s="1"/>
      <c r="P1326" s="1"/>
      <c r="Q1326" s="1"/>
      <c r="R1326" s="1"/>
      <c r="S1326" s="1"/>
      <c r="T1326" s="1"/>
    </row>
    <row r="1327" spans="1:20" x14ac:dyDescent="0.25">
      <c r="A1327" s="1"/>
      <c r="B1327" s="63" t="s">
        <v>27</v>
      </c>
      <c r="C1327" s="63"/>
      <c r="D1327" s="72">
        <v>84.646000000000001</v>
      </c>
      <c r="E1327" s="72"/>
      <c r="F1327" s="72"/>
      <c r="G1327" s="72"/>
      <c r="H1327" s="72"/>
      <c r="I1327" s="1"/>
      <c r="J1327" s="1"/>
      <c r="K1327" s="1"/>
      <c r="L1327" s="1"/>
      <c r="M1327" s="1"/>
      <c r="N1327" s="1"/>
      <c r="O1327" s="1"/>
      <c r="P1327" s="1"/>
      <c r="Q1327" s="1"/>
      <c r="R1327" s="1"/>
      <c r="S1327" s="1"/>
      <c r="T1327" s="1"/>
    </row>
    <row r="1328" spans="1:20" x14ac:dyDescent="0.25">
      <c r="A1328" s="1"/>
      <c r="B1328" s="63" t="s">
        <v>28</v>
      </c>
      <c r="C1328" s="63"/>
      <c r="D1328" s="63"/>
      <c r="E1328" s="63"/>
      <c r="F1328" s="72">
        <v>0.88700000000000001</v>
      </c>
      <c r="G1328" s="72"/>
      <c r="H1328" s="72"/>
      <c r="I1328" s="72"/>
      <c r="J1328" s="1"/>
      <c r="K1328" s="1"/>
      <c r="L1328" s="1"/>
      <c r="M1328" s="1"/>
      <c r="N1328" s="1"/>
      <c r="O1328" s="1"/>
      <c r="P1328" s="1"/>
      <c r="Q1328" s="1"/>
      <c r="R1328" s="1"/>
      <c r="S1328" s="1"/>
      <c r="T1328" s="1"/>
    </row>
    <row r="1329" spans="1:20" x14ac:dyDescent="0.25">
      <c r="A1329" s="1"/>
      <c r="B1329" s="63" t="s">
        <v>29</v>
      </c>
      <c r="C1329" s="63"/>
      <c r="D1329" s="72">
        <v>0.21879999999999999</v>
      </c>
      <c r="E1329" s="72"/>
      <c r="F1329" s="72"/>
      <c r="G1329" s="72"/>
      <c r="H1329" s="1"/>
      <c r="I1329" s="1"/>
      <c r="J1329" s="1"/>
      <c r="K1329" s="1"/>
      <c r="L1329" s="1"/>
      <c r="M1329" s="1"/>
      <c r="N1329" s="1"/>
      <c r="O1329" s="1"/>
      <c r="P1329" s="1"/>
      <c r="Q1329" s="1"/>
      <c r="R1329" s="1"/>
      <c r="S1329" s="1"/>
      <c r="T1329" s="1"/>
    </row>
    <row r="1330" spans="1:20" x14ac:dyDescent="0.25">
      <c r="A1330" s="1"/>
      <c r="B1330" s="63" t="s">
        <v>30</v>
      </c>
      <c r="C1330" s="63"/>
      <c r="D1330" s="1"/>
      <c r="E1330" s="1"/>
      <c r="F1330" s="1"/>
      <c r="G1330" s="1">
        <v>2.9</v>
      </c>
      <c r="H1330" s="1"/>
      <c r="I1330" s="1"/>
      <c r="J1330" s="1"/>
      <c r="K1330" s="1"/>
      <c r="L1330" s="1"/>
      <c r="M1330" s="1"/>
      <c r="N1330" s="1"/>
      <c r="O1330" s="1"/>
      <c r="P1330" s="1"/>
      <c r="Q1330" s="1"/>
      <c r="R1330" s="1"/>
      <c r="S1330" s="1"/>
      <c r="T1330" s="1"/>
    </row>
    <row r="1331" spans="1:20" x14ac:dyDescent="0.25">
      <c r="A1331" s="1"/>
      <c r="B1331" s="63" t="s">
        <v>31</v>
      </c>
      <c r="C1331" s="63"/>
      <c r="D1331" s="63"/>
      <c r="E1331" s="1"/>
      <c r="F1331" s="1"/>
      <c r="G1331" s="1">
        <v>2017</v>
      </c>
      <c r="H1331" s="1"/>
      <c r="I1331" s="1"/>
      <c r="J1331" s="1"/>
      <c r="K1331" s="1"/>
      <c r="L1331" s="1"/>
      <c r="M1331" s="1"/>
      <c r="N1331" s="1"/>
      <c r="O1331" s="1"/>
      <c r="P1331" s="1"/>
      <c r="Q1331" s="1"/>
      <c r="R1331" s="1"/>
      <c r="S1331" s="1"/>
      <c r="T1331" s="1"/>
    </row>
    <row r="1332" spans="1:20" x14ac:dyDescent="0.25">
      <c r="A1332" s="1"/>
      <c r="B1332" s="63" t="s">
        <v>32</v>
      </c>
      <c r="C1332" s="63"/>
      <c r="D1332" s="1"/>
      <c r="E1332" s="1"/>
      <c r="F1332" s="1"/>
      <c r="G1332" s="1"/>
      <c r="H1332" s="1"/>
      <c r="I1332" s="1"/>
      <c r="J1332" s="1"/>
      <c r="K1332" s="1"/>
      <c r="L1332" s="1"/>
      <c r="M1332" s="1"/>
      <c r="N1332" s="1"/>
      <c r="O1332" s="1"/>
      <c r="P1332" s="1"/>
      <c r="Q1332" s="1"/>
      <c r="R1332" s="1"/>
      <c r="S1332" s="1"/>
      <c r="T1332" s="1"/>
    </row>
    <row r="1333" spans="1:20" x14ac:dyDescent="0.25">
      <c r="A1333" s="1"/>
      <c r="B1333" s="1"/>
      <c r="C1333" s="1"/>
      <c r="D1333" s="1"/>
      <c r="E1333" s="1"/>
      <c r="F1333" s="1"/>
      <c r="G1333" s="1"/>
      <c r="H1333" s="1"/>
      <c r="I1333" s="1"/>
      <c r="J1333" s="1"/>
      <c r="K1333" s="1"/>
      <c r="L1333" s="1"/>
      <c r="M1333" s="1"/>
      <c r="N1333" s="1"/>
      <c r="O1333" s="1"/>
      <c r="P1333" s="1"/>
      <c r="Q1333" s="1"/>
      <c r="R1333" s="1"/>
      <c r="S1333" s="1"/>
      <c r="T1333" s="1"/>
    </row>
    <row r="1334" spans="1:20" x14ac:dyDescent="0.25">
      <c r="A1334" s="1"/>
      <c r="B1334" s="1"/>
      <c r="C1334" s="1"/>
      <c r="D1334" s="1"/>
      <c r="E1334" s="1"/>
      <c r="F1334" s="1"/>
      <c r="G1334" s="1"/>
      <c r="H1334" s="1"/>
      <c r="I1334" s="1"/>
      <c r="J1334" s="1"/>
      <c r="K1334" s="1"/>
      <c r="L1334" s="1"/>
      <c r="M1334" s="1"/>
      <c r="N1334" s="1"/>
      <c r="O1334" s="1"/>
      <c r="P1334" s="1"/>
      <c r="Q1334" s="1"/>
      <c r="R1334" s="1"/>
      <c r="S1334" s="1"/>
      <c r="T1334" s="1"/>
    </row>
    <row r="1335" spans="1:20" x14ac:dyDescent="0.25">
      <c r="A1335" s="1"/>
      <c r="B1335" s="1"/>
      <c r="C1335" s="1"/>
      <c r="D1335" s="1"/>
      <c r="E1335" s="1"/>
      <c r="F1335" s="1"/>
      <c r="G1335" s="1"/>
      <c r="H1335" s="1"/>
      <c r="I1335" s="1"/>
      <c r="J1335" s="1"/>
      <c r="K1335" s="1"/>
      <c r="L1335" s="66" t="s">
        <v>5</v>
      </c>
      <c r="M1335" s="66"/>
      <c r="N1335" s="66"/>
      <c r="O1335" s="3" t="s">
        <v>6</v>
      </c>
      <c r="P1335" s="67" t="s">
        <v>7</v>
      </c>
      <c r="Q1335" s="67"/>
      <c r="R1335" s="3" t="s">
        <v>8</v>
      </c>
      <c r="S1335" s="57" t="s">
        <v>583</v>
      </c>
      <c r="T1335" s="57" t="s">
        <v>7</v>
      </c>
    </row>
    <row r="1336" spans="1:20" x14ac:dyDescent="0.25">
      <c r="A1336" s="1"/>
      <c r="B1336" s="5" t="s">
        <v>9</v>
      </c>
      <c r="C1336" s="64" t="s">
        <v>229</v>
      </c>
      <c r="D1336" s="64"/>
      <c r="E1336" s="64"/>
      <c r="F1336" s="64"/>
      <c r="G1336" s="64"/>
      <c r="H1336" s="1"/>
      <c r="I1336" s="1"/>
      <c r="J1336" s="1"/>
      <c r="K1336" s="1"/>
      <c r="L1336" s="4" t="s">
        <v>36</v>
      </c>
      <c r="M1336" s="64" t="s">
        <v>37</v>
      </c>
      <c r="N1336" s="64"/>
      <c r="O1336" s="6">
        <v>1</v>
      </c>
      <c r="P1336" s="65">
        <v>33.33</v>
      </c>
      <c r="Q1336" s="65"/>
      <c r="R1336" s="6">
        <v>193</v>
      </c>
      <c r="S1336" s="61">
        <v>6095.4000000000005</v>
      </c>
      <c r="T1336" s="58">
        <v>19.8</v>
      </c>
    </row>
    <row r="1337" spans="1:20" x14ac:dyDescent="0.25">
      <c r="A1337" s="1"/>
      <c r="B1337" s="63" t="s">
        <v>13</v>
      </c>
      <c r="C1337" s="64" t="s">
        <v>234</v>
      </c>
      <c r="D1337" s="64"/>
      <c r="E1337" s="64"/>
      <c r="F1337" s="64"/>
      <c r="G1337" s="1"/>
      <c r="H1337" s="1"/>
      <c r="I1337" s="1"/>
      <c r="J1337" s="1"/>
      <c r="K1337" s="1"/>
      <c r="L1337" s="4" t="s">
        <v>11</v>
      </c>
      <c r="M1337" s="64" t="s">
        <v>12</v>
      </c>
      <c r="N1337" s="64"/>
      <c r="O1337" s="6">
        <v>1</v>
      </c>
      <c r="P1337" s="65">
        <v>33.33</v>
      </c>
      <c r="Q1337" s="65"/>
      <c r="R1337" s="6">
        <v>193</v>
      </c>
      <c r="S1337" s="59">
        <v>3287.4</v>
      </c>
      <c r="T1337" s="58">
        <v>10.68</v>
      </c>
    </row>
    <row r="1338" spans="1:20" x14ac:dyDescent="0.25">
      <c r="A1338" s="1"/>
      <c r="B1338" s="63"/>
      <c r="C1338" s="64"/>
      <c r="D1338" s="64"/>
      <c r="E1338" s="64"/>
      <c r="F1338" s="64"/>
      <c r="G1338" s="1"/>
      <c r="H1338" s="1"/>
      <c r="I1338" s="1"/>
      <c r="J1338" s="1"/>
      <c r="K1338" s="1"/>
      <c r="L1338" s="64" t="s">
        <v>39</v>
      </c>
      <c r="M1338" s="64" t="s">
        <v>40</v>
      </c>
      <c r="N1338" s="64"/>
      <c r="O1338" s="71">
        <v>1</v>
      </c>
      <c r="P1338" s="65">
        <v>33.33</v>
      </c>
      <c r="Q1338" s="65"/>
      <c r="R1338" s="71">
        <v>193</v>
      </c>
      <c r="S1338" s="59">
        <v>21397.200000000001</v>
      </c>
      <c r="T1338" s="58">
        <v>69.52</v>
      </c>
    </row>
    <row r="1339" spans="1:20" x14ac:dyDescent="0.25">
      <c r="A1339" s="1"/>
      <c r="B1339" s="63" t="s">
        <v>19</v>
      </c>
      <c r="C1339" s="64" t="s">
        <v>60</v>
      </c>
      <c r="D1339" s="64"/>
      <c r="E1339" s="64"/>
      <c r="F1339" s="64"/>
      <c r="G1339" s="1"/>
      <c r="H1339" s="1"/>
      <c r="I1339" s="1"/>
      <c r="J1339" s="1"/>
      <c r="K1339" s="1"/>
      <c r="L1339" s="64"/>
      <c r="M1339" s="64"/>
      <c r="N1339" s="64"/>
      <c r="O1339" s="71"/>
      <c r="P1339" s="65"/>
      <c r="Q1339" s="65"/>
      <c r="R1339" s="71"/>
      <c r="S1339" s="59"/>
      <c r="T1339" s="58"/>
    </row>
    <row r="1340" spans="1:20" x14ac:dyDescent="0.25">
      <c r="A1340" s="1"/>
      <c r="B1340" s="63"/>
      <c r="C1340" s="64"/>
      <c r="D1340" s="64"/>
      <c r="E1340" s="64"/>
      <c r="F1340" s="64"/>
      <c r="G1340" s="1"/>
      <c r="H1340" s="1"/>
      <c r="I1340" s="1"/>
      <c r="J1340" s="1"/>
      <c r="K1340" s="1"/>
      <c r="L1340" s="1"/>
      <c r="M1340" s="1"/>
      <c r="N1340" s="1"/>
      <c r="O1340" s="1"/>
      <c r="P1340" s="1"/>
      <c r="Q1340" s="1"/>
      <c r="R1340" s="1"/>
      <c r="S1340" s="1"/>
      <c r="T1340" s="1"/>
    </row>
    <row r="1341" spans="1:20" x14ac:dyDescent="0.25">
      <c r="A1341" s="1"/>
      <c r="B1341" s="5" t="s">
        <v>23</v>
      </c>
      <c r="C1341" s="64" t="s">
        <v>235</v>
      </c>
      <c r="D1341" s="64"/>
      <c r="E1341" s="64"/>
      <c r="F1341" s="64"/>
      <c r="G1341" s="1"/>
      <c r="H1341" s="1"/>
      <c r="I1341" s="1"/>
      <c r="J1341" s="1"/>
      <c r="K1341" s="1"/>
      <c r="L1341" s="1"/>
      <c r="M1341" s="1"/>
      <c r="N1341" s="1"/>
      <c r="O1341" s="1"/>
      <c r="P1341" s="1"/>
      <c r="Q1341" s="1"/>
      <c r="R1341" s="1"/>
      <c r="S1341" s="1"/>
      <c r="T1341" s="1"/>
    </row>
    <row r="1342" spans="1:20" x14ac:dyDescent="0.25">
      <c r="A1342" s="1"/>
      <c r="B1342" s="5" t="s">
        <v>25</v>
      </c>
      <c r="C1342" s="73">
        <v>197</v>
      </c>
      <c r="D1342" s="73"/>
      <c r="E1342" s="73"/>
      <c r="F1342" s="1"/>
      <c r="G1342" s="1"/>
      <c r="H1342" s="1"/>
      <c r="I1342" s="1"/>
      <c r="J1342" s="1"/>
      <c r="K1342" s="1"/>
      <c r="L1342" s="1"/>
      <c r="M1342" s="1"/>
      <c r="N1342" s="1"/>
      <c r="O1342" s="1"/>
      <c r="P1342" s="1"/>
      <c r="Q1342" s="1"/>
      <c r="R1342" s="1"/>
      <c r="S1342" s="1"/>
      <c r="T1342" s="1"/>
    </row>
    <row r="1343" spans="1:20" x14ac:dyDescent="0.25">
      <c r="A1343" s="1"/>
      <c r="B1343" s="63" t="s">
        <v>26</v>
      </c>
      <c r="C1343" s="63"/>
      <c r="D1343" s="63"/>
      <c r="E1343" s="63"/>
      <c r="F1343" s="72">
        <v>216.61879999999999</v>
      </c>
      <c r="G1343" s="72"/>
      <c r="H1343" s="72"/>
      <c r="I1343" s="72"/>
      <c r="J1343" s="72"/>
      <c r="K1343" s="1"/>
      <c r="L1343" s="1"/>
      <c r="M1343" s="1"/>
      <c r="N1343" s="1"/>
      <c r="O1343" s="1"/>
      <c r="P1343" s="1"/>
      <c r="Q1343" s="1"/>
      <c r="R1343" s="1"/>
      <c r="S1343" s="1"/>
      <c r="T1343" s="1"/>
    </row>
    <row r="1344" spans="1:20" x14ac:dyDescent="0.25">
      <c r="A1344" s="1"/>
      <c r="B1344" s="63" t="s">
        <v>27</v>
      </c>
      <c r="C1344" s="63"/>
      <c r="D1344" s="72">
        <v>108.59350000000001</v>
      </c>
      <c r="E1344" s="72"/>
      <c r="F1344" s="72"/>
      <c r="G1344" s="72"/>
      <c r="H1344" s="72"/>
      <c r="I1344" s="1"/>
      <c r="J1344" s="1"/>
      <c r="K1344" s="1"/>
      <c r="L1344" s="1"/>
      <c r="M1344" s="1"/>
      <c r="N1344" s="1"/>
      <c r="O1344" s="1"/>
      <c r="P1344" s="1"/>
      <c r="Q1344" s="1"/>
      <c r="R1344" s="1"/>
      <c r="S1344" s="1"/>
      <c r="T1344" s="1"/>
    </row>
    <row r="1345" spans="1:20" x14ac:dyDescent="0.25">
      <c r="A1345" s="1"/>
      <c r="B1345" s="63" t="s">
        <v>28</v>
      </c>
      <c r="C1345" s="63"/>
      <c r="D1345" s="63"/>
      <c r="E1345" s="63"/>
      <c r="F1345" s="72">
        <v>1.7255</v>
      </c>
      <c r="G1345" s="72"/>
      <c r="H1345" s="72"/>
      <c r="I1345" s="72"/>
      <c r="J1345" s="1"/>
      <c r="K1345" s="1"/>
      <c r="L1345" s="1"/>
      <c r="M1345" s="1"/>
      <c r="N1345" s="1"/>
      <c r="O1345" s="1"/>
      <c r="P1345" s="1"/>
      <c r="Q1345" s="1"/>
      <c r="R1345" s="1"/>
      <c r="S1345" s="1"/>
      <c r="T1345" s="1"/>
    </row>
    <row r="1346" spans="1:20" x14ac:dyDescent="0.25">
      <c r="A1346" s="1"/>
      <c r="B1346" s="63" t="s">
        <v>29</v>
      </c>
      <c r="C1346" s="63"/>
      <c r="D1346" s="72">
        <v>0.97950000000000004</v>
      </c>
      <c r="E1346" s="72"/>
      <c r="F1346" s="72"/>
      <c r="G1346" s="72"/>
      <c r="H1346" s="1"/>
      <c r="I1346" s="1"/>
      <c r="J1346" s="1"/>
      <c r="K1346" s="1"/>
      <c r="L1346" s="1"/>
      <c r="M1346" s="1"/>
      <c r="N1346" s="1"/>
      <c r="O1346" s="1"/>
      <c r="P1346" s="1"/>
      <c r="Q1346" s="1"/>
      <c r="R1346" s="1"/>
      <c r="S1346" s="1"/>
      <c r="T1346" s="1"/>
    </row>
    <row r="1347" spans="1:20" x14ac:dyDescent="0.25">
      <c r="A1347" s="1"/>
      <c r="B1347" s="63" t="s">
        <v>30</v>
      </c>
      <c r="C1347" s="63"/>
      <c r="D1347" s="1"/>
      <c r="E1347" s="1"/>
      <c r="F1347" s="1"/>
      <c r="G1347" s="1">
        <v>11.7</v>
      </c>
      <c r="H1347" s="1"/>
      <c r="I1347" s="1"/>
      <c r="J1347" s="1"/>
      <c r="K1347" s="1"/>
      <c r="L1347" s="1"/>
      <c r="M1347" s="1"/>
      <c r="N1347" s="1"/>
      <c r="O1347" s="1"/>
      <c r="P1347" s="1"/>
      <c r="Q1347" s="1"/>
      <c r="R1347" s="1"/>
      <c r="S1347" s="1"/>
      <c r="T1347" s="1"/>
    </row>
    <row r="1348" spans="1:20" x14ac:dyDescent="0.25">
      <c r="A1348" s="1"/>
      <c r="B1348" s="63" t="s">
        <v>31</v>
      </c>
      <c r="C1348" s="63"/>
      <c r="D1348" s="63"/>
      <c r="E1348" s="1"/>
      <c r="F1348" s="1"/>
      <c r="G1348" s="1">
        <v>2017</v>
      </c>
      <c r="H1348" s="1"/>
      <c r="I1348" s="1"/>
      <c r="J1348" s="1"/>
      <c r="K1348" s="1"/>
      <c r="L1348" s="1"/>
      <c r="M1348" s="1"/>
      <c r="N1348" s="1"/>
      <c r="O1348" s="1"/>
      <c r="P1348" s="1"/>
      <c r="Q1348" s="1"/>
      <c r="R1348" s="1"/>
      <c r="S1348" s="1"/>
      <c r="T1348" s="1"/>
    </row>
    <row r="1349" spans="1:20" x14ac:dyDescent="0.25">
      <c r="A1349" s="1"/>
      <c r="B1349" s="63" t="s">
        <v>32</v>
      </c>
      <c r="C1349" s="63"/>
      <c r="D1349" s="1"/>
      <c r="E1349" s="1"/>
      <c r="F1349" s="1"/>
      <c r="G1349" s="1"/>
      <c r="H1349" s="1"/>
      <c r="I1349" s="1"/>
      <c r="J1349" s="1"/>
      <c r="K1349" s="1"/>
      <c r="L1349" s="1"/>
      <c r="M1349" s="1"/>
      <c r="N1349" s="1"/>
      <c r="O1349" s="1"/>
      <c r="P1349" s="1"/>
      <c r="Q1349" s="1"/>
      <c r="R1349" s="1"/>
      <c r="S1349" s="1"/>
      <c r="T1349" s="1"/>
    </row>
    <row r="1350" spans="1:20" x14ac:dyDescent="0.25">
      <c r="A1350" s="1"/>
      <c r="B1350" s="1"/>
      <c r="C1350" s="1"/>
      <c r="D1350" s="1"/>
      <c r="E1350" s="1"/>
      <c r="F1350" s="1"/>
      <c r="G1350" s="1"/>
      <c r="H1350" s="1"/>
      <c r="I1350" s="1"/>
      <c r="J1350" s="1"/>
      <c r="K1350" s="1"/>
      <c r="L1350" s="1"/>
      <c r="M1350" s="1"/>
      <c r="N1350" s="1"/>
      <c r="O1350" s="1"/>
      <c r="P1350" s="1"/>
      <c r="Q1350" s="1"/>
      <c r="R1350" s="1"/>
      <c r="S1350" s="1"/>
      <c r="T1350" s="1"/>
    </row>
    <row r="1351" spans="1:20" x14ac:dyDescent="0.25">
      <c r="A1351" s="1"/>
      <c r="B1351" s="1"/>
      <c r="C1351" s="1"/>
      <c r="D1351" s="1"/>
      <c r="E1351" s="1"/>
      <c r="F1351" s="1"/>
      <c r="G1351" s="1"/>
      <c r="H1351" s="1"/>
      <c r="I1351" s="1"/>
      <c r="J1351" s="1"/>
      <c r="K1351" s="1"/>
      <c r="L1351" s="1"/>
      <c r="M1351" s="1"/>
      <c r="N1351" s="1"/>
      <c r="O1351" s="1"/>
      <c r="P1351" s="1"/>
      <c r="Q1351" s="1"/>
      <c r="R1351" s="1"/>
      <c r="S1351" s="1"/>
      <c r="T1351" s="1"/>
    </row>
    <row r="1352" spans="1:20" x14ac:dyDescent="0.25">
      <c r="A1352" s="1"/>
      <c r="B1352" s="1"/>
      <c r="C1352" s="1"/>
      <c r="D1352" s="1"/>
      <c r="E1352" s="1"/>
      <c r="F1352" s="1"/>
      <c r="G1352" s="1"/>
      <c r="H1352" s="1"/>
      <c r="I1352" s="1"/>
      <c r="J1352" s="1"/>
      <c r="K1352" s="1"/>
      <c r="L1352" s="66" t="s">
        <v>5</v>
      </c>
      <c r="M1352" s="66"/>
      <c r="N1352" s="66"/>
      <c r="O1352" s="3" t="s">
        <v>6</v>
      </c>
      <c r="P1352" s="67" t="s">
        <v>7</v>
      </c>
      <c r="Q1352" s="67"/>
      <c r="R1352" s="3" t="s">
        <v>8</v>
      </c>
      <c r="S1352" s="57" t="s">
        <v>583</v>
      </c>
      <c r="T1352" s="57" t="s">
        <v>7</v>
      </c>
    </row>
    <row r="1353" spans="1:20" x14ac:dyDescent="0.25">
      <c r="A1353" s="1"/>
      <c r="B1353" s="5" t="s">
        <v>9</v>
      </c>
      <c r="C1353" s="64" t="s">
        <v>229</v>
      </c>
      <c r="D1353" s="64"/>
      <c r="E1353" s="64"/>
      <c r="F1353" s="64"/>
      <c r="G1353" s="64"/>
      <c r="H1353" s="1"/>
      <c r="I1353" s="1"/>
      <c r="J1353" s="1"/>
      <c r="K1353" s="1"/>
      <c r="L1353" s="4" t="s">
        <v>36</v>
      </c>
      <c r="M1353" s="64" t="s">
        <v>37</v>
      </c>
      <c r="N1353" s="64"/>
      <c r="O1353" s="6">
        <v>1</v>
      </c>
      <c r="P1353" s="65">
        <v>20</v>
      </c>
      <c r="Q1353" s="65"/>
      <c r="R1353" s="6">
        <v>94</v>
      </c>
      <c r="S1353" s="61">
        <v>987</v>
      </c>
      <c r="T1353" s="58">
        <v>7.36</v>
      </c>
    </row>
    <row r="1354" spans="1:20" x14ac:dyDescent="0.25">
      <c r="A1354" s="1"/>
      <c r="B1354" s="63" t="s">
        <v>13</v>
      </c>
      <c r="C1354" s="64" t="s">
        <v>236</v>
      </c>
      <c r="D1354" s="64"/>
      <c r="E1354" s="64"/>
      <c r="F1354" s="64"/>
      <c r="G1354" s="1"/>
      <c r="H1354" s="1"/>
      <c r="I1354" s="1"/>
      <c r="J1354" s="1"/>
      <c r="K1354" s="1"/>
      <c r="L1354" s="4" t="s">
        <v>11</v>
      </c>
      <c r="M1354" s="64" t="s">
        <v>12</v>
      </c>
      <c r="N1354" s="64"/>
      <c r="O1354" s="6">
        <v>1</v>
      </c>
      <c r="P1354" s="65">
        <v>20</v>
      </c>
      <c r="Q1354" s="65"/>
      <c r="R1354" s="6">
        <v>2</v>
      </c>
      <c r="S1354" s="59">
        <v>175.8</v>
      </c>
      <c r="T1354" s="58">
        <v>1.31</v>
      </c>
    </row>
    <row r="1355" spans="1:20" x14ac:dyDescent="0.25">
      <c r="A1355" s="1"/>
      <c r="B1355" s="63"/>
      <c r="C1355" s="64"/>
      <c r="D1355" s="64"/>
      <c r="E1355" s="64"/>
      <c r="F1355" s="64"/>
      <c r="G1355" s="1"/>
      <c r="H1355" s="1"/>
      <c r="I1355" s="1"/>
      <c r="J1355" s="1"/>
      <c r="K1355" s="1"/>
      <c r="L1355" s="64" t="s">
        <v>39</v>
      </c>
      <c r="M1355" s="64" t="s">
        <v>40</v>
      </c>
      <c r="N1355" s="64"/>
      <c r="O1355" s="71">
        <v>3</v>
      </c>
      <c r="P1355" s="65">
        <v>60</v>
      </c>
      <c r="Q1355" s="65"/>
      <c r="R1355" s="71">
        <v>190</v>
      </c>
      <c r="S1355" s="59">
        <v>12245.4</v>
      </c>
      <c r="T1355" s="58">
        <v>91.33</v>
      </c>
    </row>
    <row r="1356" spans="1:20" x14ac:dyDescent="0.25">
      <c r="A1356" s="1"/>
      <c r="B1356" s="63" t="s">
        <v>19</v>
      </c>
      <c r="C1356" s="64" t="s">
        <v>38</v>
      </c>
      <c r="D1356" s="64"/>
      <c r="E1356" s="64"/>
      <c r="F1356" s="64"/>
      <c r="G1356" s="1"/>
      <c r="H1356" s="1"/>
      <c r="I1356" s="1"/>
      <c r="J1356" s="1"/>
      <c r="K1356" s="1"/>
      <c r="L1356" s="64"/>
      <c r="M1356" s="64"/>
      <c r="N1356" s="64"/>
      <c r="O1356" s="71"/>
      <c r="P1356" s="65"/>
      <c r="Q1356" s="65"/>
      <c r="R1356" s="71"/>
      <c r="S1356" s="59"/>
      <c r="T1356" s="58"/>
    </row>
    <row r="1357" spans="1:20" x14ac:dyDescent="0.25">
      <c r="A1357" s="1"/>
      <c r="B1357" s="63"/>
      <c r="C1357" s="64"/>
      <c r="D1357" s="64"/>
      <c r="E1357" s="64"/>
      <c r="F1357" s="64"/>
      <c r="G1357" s="1"/>
      <c r="H1357" s="1"/>
      <c r="I1357" s="1"/>
      <c r="J1357" s="1"/>
      <c r="K1357" s="1"/>
      <c r="L1357" s="1"/>
      <c r="M1357" s="1"/>
      <c r="N1357" s="1"/>
      <c r="O1357" s="1"/>
      <c r="P1357" s="1"/>
      <c r="Q1357" s="1"/>
      <c r="R1357" s="1"/>
      <c r="S1357" s="1"/>
      <c r="T1357" s="1"/>
    </row>
    <row r="1358" spans="1:20" x14ac:dyDescent="0.25">
      <c r="A1358" s="1"/>
      <c r="B1358" s="5" t="s">
        <v>23</v>
      </c>
      <c r="C1358" s="64" t="s">
        <v>237</v>
      </c>
      <c r="D1358" s="64"/>
      <c r="E1358" s="64"/>
      <c r="F1358" s="64"/>
      <c r="G1358" s="1"/>
      <c r="H1358" s="1"/>
      <c r="I1358" s="1"/>
      <c r="J1358" s="1"/>
      <c r="K1358" s="1"/>
      <c r="L1358" s="1"/>
      <c r="M1358" s="1"/>
      <c r="N1358" s="1"/>
      <c r="O1358" s="1"/>
      <c r="P1358" s="1"/>
      <c r="Q1358" s="1"/>
      <c r="R1358" s="1"/>
      <c r="S1358" s="1"/>
      <c r="T1358" s="1"/>
    </row>
    <row r="1359" spans="1:20" x14ac:dyDescent="0.25">
      <c r="A1359" s="1"/>
      <c r="B1359" s="5" t="s">
        <v>25</v>
      </c>
      <c r="C1359" s="73">
        <v>98</v>
      </c>
      <c r="D1359" s="73"/>
      <c r="E1359" s="73"/>
      <c r="F1359" s="1"/>
      <c r="G1359" s="1"/>
      <c r="H1359" s="1"/>
      <c r="I1359" s="1"/>
      <c r="J1359" s="1"/>
      <c r="K1359" s="1"/>
      <c r="L1359" s="1"/>
      <c r="M1359" s="1"/>
      <c r="N1359" s="1"/>
      <c r="O1359" s="1"/>
      <c r="P1359" s="1"/>
      <c r="Q1359" s="1"/>
      <c r="R1359" s="1"/>
      <c r="S1359" s="1"/>
      <c r="T1359" s="1"/>
    </row>
    <row r="1360" spans="1:20" x14ac:dyDescent="0.25">
      <c r="A1360" s="1"/>
      <c r="B1360" s="63" t="s">
        <v>26</v>
      </c>
      <c r="C1360" s="63"/>
      <c r="D1360" s="63"/>
      <c r="E1360" s="63"/>
      <c r="F1360" s="72">
        <v>330.73700000000002</v>
      </c>
      <c r="G1360" s="72"/>
      <c r="H1360" s="72"/>
      <c r="I1360" s="72"/>
      <c r="J1360" s="72"/>
      <c r="K1360" s="1"/>
      <c r="L1360" s="1"/>
      <c r="M1360" s="1"/>
      <c r="N1360" s="1"/>
      <c r="O1360" s="1"/>
      <c r="P1360" s="1"/>
      <c r="Q1360" s="1"/>
      <c r="R1360" s="1"/>
      <c r="S1360" s="1"/>
      <c r="T1360" s="1"/>
    </row>
    <row r="1361" spans="1:20" x14ac:dyDescent="0.25">
      <c r="A1361" s="1"/>
      <c r="B1361" s="63" t="s">
        <v>27</v>
      </c>
      <c r="C1361" s="63"/>
      <c r="D1361" s="72">
        <v>124.4173</v>
      </c>
      <c r="E1361" s="72"/>
      <c r="F1361" s="72"/>
      <c r="G1361" s="72"/>
      <c r="H1361" s="72"/>
      <c r="I1361" s="1"/>
      <c r="J1361" s="1"/>
      <c r="K1361" s="1"/>
      <c r="L1361" s="1"/>
      <c r="M1361" s="1"/>
      <c r="N1361" s="1"/>
      <c r="O1361" s="1"/>
      <c r="P1361" s="1"/>
      <c r="Q1361" s="1"/>
      <c r="R1361" s="1"/>
      <c r="S1361" s="1"/>
      <c r="T1361" s="1"/>
    </row>
    <row r="1362" spans="1:20" x14ac:dyDescent="0.25">
      <c r="A1362" s="1"/>
      <c r="B1362" s="63" t="s">
        <v>28</v>
      </c>
      <c r="C1362" s="63"/>
      <c r="D1362" s="63"/>
      <c r="E1362" s="63"/>
      <c r="F1362" s="72">
        <v>1.4550000000000001</v>
      </c>
      <c r="G1362" s="72"/>
      <c r="H1362" s="72"/>
      <c r="I1362" s="72"/>
      <c r="J1362" s="1"/>
      <c r="K1362" s="1"/>
      <c r="L1362" s="1"/>
      <c r="M1362" s="1"/>
      <c r="N1362" s="1"/>
      <c r="O1362" s="1"/>
      <c r="P1362" s="1"/>
      <c r="Q1362" s="1"/>
      <c r="R1362" s="1"/>
      <c r="S1362" s="1"/>
      <c r="T1362" s="1"/>
    </row>
    <row r="1363" spans="1:20" x14ac:dyDescent="0.25">
      <c r="A1363" s="1"/>
      <c r="B1363" s="63" t="s">
        <v>29</v>
      </c>
      <c r="C1363" s="63"/>
      <c r="D1363" s="72">
        <v>1.9305000000000001</v>
      </c>
      <c r="E1363" s="72"/>
      <c r="F1363" s="72"/>
      <c r="G1363" s="72"/>
      <c r="H1363" s="1"/>
      <c r="I1363" s="1"/>
      <c r="J1363" s="1"/>
      <c r="K1363" s="1"/>
      <c r="L1363" s="1"/>
      <c r="M1363" s="1"/>
      <c r="N1363" s="1"/>
      <c r="O1363" s="1"/>
      <c r="P1363" s="1"/>
      <c r="Q1363" s="1"/>
      <c r="R1363" s="1"/>
      <c r="S1363" s="1"/>
      <c r="T1363" s="1"/>
    </row>
    <row r="1364" spans="1:20" x14ac:dyDescent="0.25">
      <c r="A1364" s="1"/>
      <c r="B1364" s="63" t="s">
        <v>30</v>
      </c>
      <c r="C1364" s="63"/>
      <c r="D1364" s="1"/>
      <c r="E1364" s="1"/>
      <c r="F1364" s="1"/>
      <c r="G1364" s="1">
        <v>11</v>
      </c>
      <c r="H1364" s="1"/>
      <c r="I1364" s="1"/>
      <c r="J1364" s="1"/>
      <c r="K1364" s="1"/>
      <c r="L1364" s="1"/>
      <c r="M1364" s="1"/>
      <c r="N1364" s="1"/>
      <c r="O1364" s="1"/>
      <c r="P1364" s="1"/>
      <c r="Q1364" s="1"/>
      <c r="R1364" s="1"/>
      <c r="S1364" s="1"/>
      <c r="T1364" s="1"/>
    </row>
    <row r="1365" spans="1:20" x14ac:dyDescent="0.25">
      <c r="A1365" s="1"/>
      <c r="B1365" s="63" t="s">
        <v>31</v>
      </c>
      <c r="C1365" s="63"/>
      <c r="D1365" s="63"/>
      <c r="E1365" s="1"/>
      <c r="F1365" s="1"/>
      <c r="G1365" s="1">
        <v>2017</v>
      </c>
      <c r="H1365" s="1"/>
      <c r="I1365" s="1"/>
      <c r="J1365" s="1"/>
      <c r="K1365" s="1"/>
      <c r="L1365" s="1"/>
      <c r="M1365" s="1"/>
      <c r="N1365" s="1"/>
      <c r="O1365" s="1"/>
      <c r="P1365" s="1"/>
      <c r="Q1365" s="1"/>
      <c r="R1365" s="1"/>
      <c r="S1365" s="1"/>
      <c r="T1365" s="1"/>
    </row>
    <row r="1366" spans="1:20" x14ac:dyDescent="0.25">
      <c r="A1366" s="1"/>
      <c r="B1366" s="63" t="s">
        <v>32</v>
      </c>
      <c r="C1366" s="63"/>
      <c r="D1366" s="1"/>
      <c r="E1366" s="1"/>
      <c r="F1366" s="1"/>
      <c r="G1366" s="1"/>
      <c r="H1366" s="1"/>
      <c r="I1366" s="1"/>
      <c r="J1366" s="1"/>
      <c r="K1366" s="1"/>
      <c r="L1366" s="1"/>
      <c r="M1366" s="1"/>
      <c r="N1366" s="1"/>
      <c r="O1366" s="1"/>
      <c r="P1366" s="1"/>
      <c r="Q1366" s="1"/>
      <c r="R1366" s="1"/>
      <c r="S1366" s="1"/>
      <c r="T1366" s="1"/>
    </row>
    <row r="1367" spans="1:20" x14ac:dyDescent="0.25">
      <c r="A1367" s="1"/>
      <c r="B1367" s="1"/>
      <c r="C1367" s="1"/>
      <c r="D1367" s="1"/>
      <c r="E1367" s="1"/>
      <c r="F1367" s="1"/>
      <c r="G1367" s="1"/>
      <c r="H1367" s="1"/>
      <c r="I1367" s="1"/>
      <c r="J1367" s="1"/>
      <c r="K1367" s="1"/>
      <c r="L1367" s="1"/>
      <c r="M1367" s="1"/>
      <c r="N1367" s="1"/>
      <c r="O1367" s="1"/>
      <c r="P1367" s="1"/>
      <c r="Q1367" s="1"/>
      <c r="R1367" s="1"/>
      <c r="S1367" s="1"/>
      <c r="T1367" s="1"/>
    </row>
    <row r="1368" spans="1:20" x14ac:dyDescent="0.25">
      <c r="A1368" s="1"/>
      <c r="B1368" s="1"/>
      <c r="C1368" s="1"/>
      <c r="D1368" s="1"/>
      <c r="E1368" s="1"/>
      <c r="F1368" s="1"/>
      <c r="G1368" s="1"/>
      <c r="H1368" s="1"/>
      <c r="I1368" s="1"/>
      <c r="J1368" s="1"/>
      <c r="K1368" s="1"/>
      <c r="L1368" s="1"/>
      <c r="M1368" s="1"/>
      <c r="N1368" s="1"/>
      <c r="O1368" s="1"/>
      <c r="P1368" s="1"/>
      <c r="Q1368" s="1"/>
      <c r="R1368" s="1"/>
      <c r="S1368" s="1"/>
      <c r="T1368" s="1"/>
    </row>
    <row r="1369" spans="1:20" x14ac:dyDescent="0.25">
      <c r="A1369" s="1"/>
      <c r="B1369" s="1"/>
      <c r="C1369" s="1"/>
      <c r="D1369" s="1"/>
      <c r="E1369" s="1"/>
      <c r="F1369" s="1"/>
      <c r="G1369" s="1"/>
      <c r="H1369" s="1"/>
      <c r="I1369" s="1"/>
      <c r="J1369" s="1"/>
      <c r="K1369" s="1"/>
      <c r="L1369" s="1"/>
      <c r="M1369" s="1"/>
      <c r="N1369" s="1"/>
      <c r="O1369" s="1"/>
      <c r="P1369" s="1"/>
      <c r="Q1369" s="1"/>
      <c r="R1369" s="1"/>
      <c r="S1369" s="1"/>
      <c r="T1369" s="1"/>
    </row>
    <row r="1370" spans="1:20" x14ac:dyDescent="0.25">
      <c r="A1370" s="1"/>
      <c r="B1370" s="1"/>
      <c r="C1370" s="1"/>
      <c r="D1370" s="1"/>
      <c r="E1370" s="1"/>
      <c r="F1370" s="1"/>
      <c r="G1370" s="1"/>
      <c r="H1370" s="1"/>
      <c r="I1370" s="1"/>
      <c r="J1370" s="1"/>
      <c r="K1370" s="1"/>
      <c r="L1370" s="66" t="s">
        <v>5</v>
      </c>
      <c r="M1370" s="66"/>
      <c r="N1370" s="66"/>
      <c r="O1370" s="3" t="s">
        <v>6</v>
      </c>
      <c r="P1370" s="67" t="s">
        <v>7</v>
      </c>
      <c r="Q1370" s="67"/>
      <c r="R1370" s="3" t="s">
        <v>8</v>
      </c>
      <c r="S1370" s="57" t="s">
        <v>583</v>
      </c>
      <c r="T1370" s="57" t="s">
        <v>7</v>
      </c>
    </row>
    <row r="1371" spans="1:20" x14ac:dyDescent="0.25">
      <c r="A1371" s="1"/>
      <c r="B1371" s="5" t="s">
        <v>9</v>
      </c>
      <c r="C1371" s="64" t="s">
        <v>238</v>
      </c>
      <c r="D1371" s="64"/>
      <c r="E1371" s="64"/>
      <c r="F1371" s="64"/>
      <c r="G1371" s="64"/>
      <c r="H1371" s="1"/>
      <c r="I1371" s="1"/>
      <c r="J1371" s="1"/>
      <c r="K1371" s="1"/>
      <c r="L1371" s="4" t="s">
        <v>33</v>
      </c>
      <c r="M1371" s="64" t="s">
        <v>34</v>
      </c>
      <c r="N1371" s="64"/>
      <c r="O1371" s="6">
        <v>3</v>
      </c>
      <c r="P1371" s="65">
        <v>33.33</v>
      </c>
      <c r="Q1371" s="65"/>
      <c r="R1371" s="6">
        <v>6</v>
      </c>
      <c r="S1371" s="61">
        <v>548.40000000000009</v>
      </c>
      <c r="T1371" s="58">
        <v>3.81</v>
      </c>
    </row>
    <row r="1372" spans="1:20" x14ac:dyDescent="0.25">
      <c r="A1372" s="1"/>
      <c r="B1372" s="63" t="s">
        <v>13</v>
      </c>
      <c r="C1372" s="64" t="s">
        <v>46</v>
      </c>
      <c r="D1372" s="64"/>
      <c r="E1372" s="64"/>
      <c r="F1372" s="64"/>
      <c r="G1372" s="1"/>
      <c r="H1372" s="1"/>
      <c r="I1372" s="1"/>
      <c r="J1372" s="1"/>
      <c r="K1372" s="1"/>
      <c r="L1372" s="4" t="s">
        <v>39</v>
      </c>
      <c r="M1372" s="64" t="s">
        <v>40</v>
      </c>
      <c r="N1372" s="64"/>
      <c r="O1372" s="6">
        <v>4</v>
      </c>
      <c r="P1372" s="65">
        <v>44.44</v>
      </c>
      <c r="Q1372" s="65"/>
      <c r="R1372" s="6">
        <v>24</v>
      </c>
      <c r="S1372" s="59">
        <v>13752.6</v>
      </c>
      <c r="T1372" s="58">
        <v>95.45</v>
      </c>
    </row>
    <row r="1373" spans="1:20" x14ac:dyDescent="0.25">
      <c r="A1373" s="1"/>
      <c r="B1373" s="63"/>
      <c r="C1373" s="64"/>
      <c r="D1373" s="64"/>
      <c r="E1373" s="64"/>
      <c r="F1373" s="64"/>
      <c r="G1373" s="1"/>
      <c r="H1373" s="1"/>
      <c r="I1373" s="1"/>
      <c r="J1373" s="1"/>
      <c r="K1373" s="1"/>
      <c r="L1373" s="64" t="s">
        <v>15</v>
      </c>
      <c r="M1373" s="64" t="s">
        <v>16</v>
      </c>
      <c r="N1373" s="64"/>
      <c r="O1373" s="71">
        <v>1</v>
      </c>
      <c r="P1373" s="65">
        <v>11.11</v>
      </c>
      <c r="Q1373" s="65"/>
      <c r="R1373" s="71">
        <v>1</v>
      </c>
      <c r="S1373" s="59">
        <v>32.400000000000006</v>
      </c>
      <c r="T1373" s="58">
        <v>0.22</v>
      </c>
    </row>
    <row r="1374" spans="1:20" x14ac:dyDescent="0.25">
      <c r="A1374" s="1"/>
      <c r="B1374" s="63" t="s">
        <v>19</v>
      </c>
      <c r="C1374" s="64" t="s">
        <v>20</v>
      </c>
      <c r="D1374" s="64"/>
      <c r="E1374" s="64"/>
      <c r="F1374" s="64"/>
      <c r="G1374" s="1"/>
      <c r="H1374" s="1"/>
      <c r="I1374" s="1"/>
      <c r="J1374" s="1"/>
      <c r="K1374" s="1"/>
      <c r="L1374" s="64"/>
      <c r="M1374" s="64"/>
      <c r="N1374" s="64"/>
      <c r="O1374" s="71"/>
      <c r="P1374" s="65"/>
      <c r="Q1374" s="65"/>
      <c r="R1374" s="71"/>
      <c r="S1374" s="59"/>
      <c r="T1374" s="58"/>
    </row>
    <row r="1375" spans="1:20" x14ac:dyDescent="0.25">
      <c r="A1375" s="1"/>
      <c r="B1375" s="63"/>
      <c r="C1375" s="64"/>
      <c r="D1375" s="64"/>
      <c r="E1375" s="64"/>
      <c r="F1375" s="64"/>
      <c r="G1375" s="1"/>
      <c r="H1375" s="1"/>
      <c r="I1375" s="1"/>
      <c r="J1375" s="1"/>
      <c r="K1375" s="1"/>
      <c r="L1375" s="4" t="s">
        <v>21</v>
      </c>
      <c r="M1375" s="64" t="s">
        <v>22</v>
      </c>
      <c r="N1375" s="64"/>
      <c r="O1375" s="6">
        <v>1</v>
      </c>
      <c r="P1375" s="65">
        <v>11.11</v>
      </c>
      <c r="Q1375" s="65"/>
      <c r="R1375" s="6">
        <v>1</v>
      </c>
      <c r="S1375" s="59">
        <v>75</v>
      </c>
      <c r="T1375" s="58">
        <v>0.52</v>
      </c>
    </row>
    <row r="1376" spans="1:20" x14ac:dyDescent="0.25">
      <c r="A1376" s="1"/>
      <c r="B1376" s="5" t="s">
        <v>23</v>
      </c>
      <c r="C1376" s="64" t="s">
        <v>239</v>
      </c>
      <c r="D1376" s="64"/>
      <c r="E1376" s="64"/>
      <c r="F1376" s="64"/>
      <c r="G1376" s="1"/>
      <c r="H1376" s="1"/>
      <c r="I1376" s="1"/>
      <c r="J1376" s="1"/>
      <c r="K1376" s="1"/>
      <c r="L1376" s="1"/>
      <c r="M1376" s="1"/>
      <c r="N1376" s="1"/>
      <c r="O1376" s="1"/>
      <c r="P1376" s="1"/>
      <c r="Q1376" s="1"/>
      <c r="R1376" s="1"/>
      <c r="S1376" s="1"/>
      <c r="T1376" s="1"/>
    </row>
    <row r="1377" spans="1:20" x14ac:dyDescent="0.25">
      <c r="A1377" s="1"/>
      <c r="B1377" s="5" t="s">
        <v>25</v>
      </c>
      <c r="C1377" s="73">
        <v>381</v>
      </c>
      <c r="D1377" s="73"/>
      <c r="E1377" s="73"/>
      <c r="F1377" s="1"/>
      <c r="G1377" s="1"/>
      <c r="H1377" s="1"/>
      <c r="I1377" s="1"/>
      <c r="J1377" s="1"/>
      <c r="K1377" s="1"/>
      <c r="L1377" s="1"/>
      <c r="M1377" s="1"/>
      <c r="N1377" s="1"/>
      <c r="O1377" s="1"/>
      <c r="P1377" s="1"/>
      <c r="Q1377" s="1"/>
      <c r="R1377" s="1"/>
      <c r="S1377" s="1"/>
      <c r="T1377" s="1"/>
    </row>
    <row r="1378" spans="1:20" x14ac:dyDescent="0.25">
      <c r="A1378" s="1"/>
      <c r="B1378" s="63" t="s">
        <v>26</v>
      </c>
      <c r="C1378" s="63"/>
      <c r="D1378" s="63"/>
      <c r="E1378" s="63"/>
      <c r="F1378" s="72">
        <v>51.798000000000002</v>
      </c>
      <c r="G1378" s="72"/>
      <c r="H1378" s="72"/>
      <c r="I1378" s="72"/>
      <c r="J1378" s="72"/>
      <c r="K1378" s="1"/>
      <c r="L1378" s="1"/>
      <c r="M1378" s="1"/>
      <c r="N1378" s="1"/>
      <c r="O1378" s="1"/>
      <c r="P1378" s="1"/>
      <c r="Q1378" s="1"/>
      <c r="R1378" s="1"/>
      <c r="S1378" s="1"/>
      <c r="T1378" s="1"/>
    </row>
    <row r="1379" spans="1:20" x14ac:dyDescent="0.25">
      <c r="A1379" s="1"/>
      <c r="B1379" s="63" t="s">
        <v>27</v>
      </c>
      <c r="C1379" s="63"/>
      <c r="D1379" s="72">
        <v>36.048200000000001</v>
      </c>
      <c r="E1379" s="72"/>
      <c r="F1379" s="72"/>
      <c r="G1379" s="72"/>
      <c r="H1379" s="72"/>
      <c r="I1379" s="1"/>
      <c r="J1379" s="1"/>
      <c r="K1379" s="1"/>
      <c r="L1379" s="1"/>
      <c r="M1379" s="1"/>
      <c r="N1379" s="1"/>
      <c r="O1379" s="1"/>
      <c r="P1379" s="1"/>
      <c r="Q1379" s="1"/>
      <c r="R1379" s="1"/>
      <c r="S1379" s="1"/>
      <c r="T1379" s="1"/>
    </row>
    <row r="1380" spans="1:20" x14ac:dyDescent="0.25">
      <c r="A1380" s="1"/>
      <c r="B1380" s="63" t="s">
        <v>28</v>
      </c>
      <c r="C1380" s="63"/>
      <c r="D1380" s="63"/>
      <c r="E1380" s="63"/>
      <c r="F1380" s="72">
        <v>0.2999</v>
      </c>
      <c r="G1380" s="72"/>
      <c r="H1380" s="72"/>
      <c r="I1380" s="72"/>
      <c r="J1380" s="1"/>
      <c r="K1380" s="1"/>
      <c r="L1380" s="1"/>
      <c r="M1380" s="1"/>
      <c r="N1380" s="1"/>
      <c r="O1380" s="1"/>
      <c r="P1380" s="1"/>
      <c r="Q1380" s="1"/>
      <c r="R1380" s="1"/>
      <c r="S1380" s="1"/>
      <c r="T1380" s="1"/>
    </row>
    <row r="1381" spans="1:20" x14ac:dyDescent="0.25">
      <c r="A1381" s="1"/>
      <c r="B1381" s="63" t="s">
        <v>29</v>
      </c>
      <c r="C1381" s="63"/>
      <c r="D1381" s="72">
        <v>6.2899999999999998E-2</v>
      </c>
      <c r="E1381" s="72"/>
      <c r="F1381" s="72"/>
      <c r="G1381" s="72"/>
      <c r="H1381" s="1"/>
      <c r="I1381" s="1"/>
      <c r="J1381" s="1"/>
      <c r="K1381" s="1"/>
      <c r="L1381" s="1"/>
      <c r="M1381" s="1"/>
      <c r="N1381" s="1"/>
      <c r="O1381" s="1"/>
      <c r="P1381" s="1"/>
      <c r="Q1381" s="1"/>
      <c r="R1381" s="1"/>
      <c r="S1381" s="1"/>
      <c r="T1381" s="1"/>
    </row>
    <row r="1382" spans="1:20" x14ac:dyDescent="0.25">
      <c r="A1382" s="1"/>
      <c r="B1382" s="63" t="s">
        <v>30</v>
      </c>
      <c r="C1382" s="63"/>
      <c r="D1382" s="1"/>
      <c r="E1382" s="1"/>
      <c r="F1382" s="1"/>
      <c r="G1382" s="1">
        <v>30.2</v>
      </c>
      <c r="H1382" s="1"/>
      <c r="I1382" s="1"/>
      <c r="J1382" s="1"/>
      <c r="K1382" s="1"/>
      <c r="L1382" s="1"/>
      <c r="M1382" s="1"/>
      <c r="N1382" s="1"/>
      <c r="O1382" s="1"/>
      <c r="P1382" s="1"/>
      <c r="Q1382" s="1"/>
      <c r="R1382" s="1"/>
      <c r="S1382" s="1"/>
      <c r="T1382" s="1"/>
    </row>
    <row r="1383" spans="1:20" x14ac:dyDescent="0.25">
      <c r="A1383" s="1"/>
      <c r="B1383" s="63" t="s">
        <v>31</v>
      </c>
      <c r="C1383" s="63"/>
      <c r="D1383" s="63"/>
      <c r="E1383" s="1"/>
      <c r="F1383" s="1"/>
      <c r="G1383" s="1">
        <v>2019</v>
      </c>
      <c r="H1383" s="1"/>
      <c r="I1383" s="1"/>
      <c r="J1383" s="1"/>
      <c r="K1383" s="1"/>
      <c r="L1383" s="1"/>
      <c r="M1383" s="1"/>
      <c r="N1383" s="1"/>
      <c r="O1383" s="1"/>
      <c r="P1383" s="1"/>
      <c r="Q1383" s="1"/>
      <c r="R1383" s="1"/>
      <c r="S1383" s="1"/>
      <c r="T1383" s="1"/>
    </row>
    <row r="1384" spans="1:20" x14ac:dyDescent="0.25">
      <c r="A1384" s="1"/>
      <c r="B1384" s="63" t="s">
        <v>32</v>
      </c>
      <c r="C1384" s="63"/>
      <c r="D1384" s="1"/>
      <c r="E1384" s="1"/>
      <c r="F1384" s="1"/>
      <c r="G1384" s="1"/>
      <c r="H1384" s="1"/>
      <c r="I1384" s="1"/>
      <c r="J1384" s="1"/>
      <c r="K1384" s="1"/>
      <c r="L1384" s="1"/>
      <c r="M1384" s="1"/>
      <c r="N1384" s="1"/>
      <c r="O1384" s="1"/>
      <c r="P1384" s="1"/>
      <c r="Q1384" s="1"/>
      <c r="R1384" s="1"/>
      <c r="S1384" s="1"/>
      <c r="T1384" s="1"/>
    </row>
    <row r="1385" spans="1:20" x14ac:dyDescent="0.25">
      <c r="A1385" s="1"/>
      <c r="B1385" s="1"/>
      <c r="C1385" s="1"/>
      <c r="D1385" s="1"/>
      <c r="E1385" s="1"/>
      <c r="F1385" s="1"/>
      <c r="G1385" s="1"/>
      <c r="H1385" s="1"/>
      <c r="I1385" s="1"/>
      <c r="J1385" s="1"/>
      <c r="K1385" s="1"/>
      <c r="L1385" s="1"/>
      <c r="M1385" s="1"/>
      <c r="N1385" s="1"/>
      <c r="O1385" s="1"/>
      <c r="P1385" s="1"/>
      <c r="Q1385" s="1"/>
      <c r="R1385" s="1"/>
      <c r="S1385" s="1"/>
      <c r="T1385" s="1"/>
    </row>
    <row r="1386" spans="1:20" x14ac:dyDescent="0.25">
      <c r="A1386" s="1"/>
      <c r="B1386" s="1"/>
      <c r="C1386" s="1"/>
      <c r="D1386" s="1"/>
      <c r="E1386" s="1"/>
      <c r="F1386" s="1"/>
      <c r="G1386" s="1"/>
      <c r="H1386" s="1"/>
      <c r="I1386" s="1"/>
      <c r="J1386" s="1"/>
      <c r="K1386" s="1"/>
      <c r="L1386" s="1"/>
      <c r="M1386" s="1"/>
      <c r="N1386" s="1"/>
      <c r="O1386" s="1"/>
      <c r="P1386" s="1"/>
      <c r="Q1386" s="1"/>
      <c r="R1386" s="1"/>
      <c r="S1386" s="1"/>
      <c r="T1386" s="1"/>
    </row>
    <row r="1387" spans="1:20" x14ac:dyDescent="0.25">
      <c r="A1387" s="1"/>
      <c r="B1387" s="1"/>
      <c r="C1387" s="1"/>
      <c r="D1387" s="1"/>
      <c r="E1387" s="1"/>
      <c r="F1387" s="1"/>
      <c r="G1387" s="1"/>
      <c r="H1387" s="1"/>
      <c r="I1387" s="1"/>
      <c r="J1387" s="1"/>
      <c r="K1387" s="1"/>
      <c r="L1387" s="66" t="s">
        <v>5</v>
      </c>
      <c r="M1387" s="66"/>
      <c r="N1387" s="66"/>
      <c r="O1387" s="3" t="s">
        <v>6</v>
      </c>
      <c r="P1387" s="67" t="s">
        <v>7</v>
      </c>
      <c r="Q1387" s="67"/>
      <c r="R1387" s="3" t="s">
        <v>8</v>
      </c>
      <c r="S1387" s="57" t="s">
        <v>583</v>
      </c>
      <c r="T1387" s="57" t="s">
        <v>7</v>
      </c>
    </row>
    <row r="1388" spans="1:20" x14ac:dyDescent="0.25">
      <c r="A1388" s="1"/>
      <c r="B1388" s="5" t="s">
        <v>9</v>
      </c>
      <c r="C1388" s="64" t="s">
        <v>238</v>
      </c>
      <c r="D1388" s="64"/>
      <c r="E1388" s="64"/>
      <c r="F1388" s="64"/>
      <c r="G1388" s="64"/>
      <c r="H1388" s="1"/>
      <c r="I1388" s="1"/>
      <c r="J1388" s="1"/>
      <c r="K1388" s="1"/>
      <c r="L1388" s="4" t="s">
        <v>36</v>
      </c>
      <c r="M1388" s="64" t="s">
        <v>37</v>
      </c>
      <c r="N1388" s="64"/>
      <c r="O1388" s="6">
        <v>4</v>
      </c>
      <c r="P1388" s="65">
        <v>12.12</v>
      </c>
      <c r="Q1388" s="65"/>
      <c r="R1388" s="6">
        <v>6</v>
      </c>
      <c r="S1388" s="61">
        <v>453.59999999999997</v>
      </c>
      <c r="T1388" s="58">
        <v>0.24</v>
      </c>
    </row>
    <row r="1389" spans="1:20" x14ac:dyDescent="0.25">
      <c r="A1389" s="1"/>
      <c r="B1389" s="63" t="s">
        <v>13</v>
      </c>
      <c r="C1389" s="64" t="s">
        <v>240</v>
      </c>
      <c r="D1389" s="64"/>
      <c r="E1389" s="64"/>
      <c r="F1389" s="64"/>
      <c r="G1389" s="1"/>
      <c r="H1389" s="1"/>
      <c r="I1389" s="1"/>
      <c r="J1389" s="1"/>
      <c r="K1389" s="1"/>
      <c r="L1389" s="4" t="s">
        <v>11</v>
      </c>
      <c r="M1389" s="64" t="s">
        <v>12</v>
      </c>
      <c r="N1389" s="64"/>
      <c r="O1389" s="6">
        <v>4</v>
      </c>
      <c r="P1389" s="65">
        <v>12.12</v>
      </c>
      <c r="Q1389" s="65"/>
      <c r="R1389" s="6">
        <v>77</v>
      </c>
      <c r="S1389" s="59">
        <v>38505.599999999999</v>
      </c>
      <c r="T1389" s="58">
        <v>20.13</v>
      </c>
    </row>
    <row r="1390" spans="1:20" x14ac:dyDescent="0.25">
      <c r="A1390" s="1"/>
      <c r="B1390" s="63"/>
      <c r="C1390" s="64"/>
      <c r="D1390" s="64"/>
      <c r="E1390" s="64"/>
      <c r="F1390" s="64"/>
      <c r="G1390" s="1"/>
      <c r="H1390" s="1"/>
      <c r="I1390" s="1"/>
      <c r="J1390" s="1"/>
      <c r="K1390" s="1"/>
      <c r="L1390" s="64" t="s">
        <v>39</v>
      </c>
      <c r="M1390" s="64" t="s">
        <v>40</v>
      </c>
      <c r="N1390" s="64"/>
      <c r="O1390" s="71">
        <v>11</v>
      </c>
      <c r="P1390" s="65">
        <v>33.33</v>
      </c>
      <c r="Q1390" s="65"/>
      <c r="R1390" s="71">
        <v>726</v>
      </c>
      <c r="S1390" s="59">
        <v>148953.60000000001</v>
      </c>
      <c r="T1390" s="58">
        <v>77.87</v>
      </c>
    </row>
    <row r="1391" spans="1:20" x14ac:dyDescent="0.25">
      <c r="A1391" s="1"/>
      <c r="B1391" s="63" t="s">
        <v>19</v>
      </c>
      <c r="C1391" s="64" t="s">
        <v>57</v>
      </c>
      <c r="D1391" s="64"/>
      <c r="E1391" s="64"/>
      <c r="F1391" s="64"/>
      <c r="G1391" s="1"/>
      <c r="H1391" s="1"/>
      <c r="I1391" s="1"/>
      <c r="J1391" s="1"/>
      <c r="K1391" s="1"/>
      <c r="L1391" s="64"/>
      <c r="M1391" s="64"/>
      <c r="N1391" s="64"/>
      <c r="O1391" s="71"/>
      <c r="P1391" s="65"/>
      <c r="Q1391" s="65"/>
      <c r="R1391" s="71"/>
      <c r="S1391" s="59"/>
      <c r="T1391" s="58"/>
    </row>
    <row r="1392" spans="1:20" x14ac:dyDescent="0.25">
      <c r="A1392" s="1"/>
      <c r="B1392" s="63"/>
      <c r="C1392" s="64"/>
      <c r="D1392" s="64"/>
      <c r="E1392" s="64"/>
      <c r="F1392" s="64"/>
      <c r="G1392" s="1"/>
      <c r="H1392" s="1"/>
      <c r="I1392" s="1"/>
      <c r="J1392" s="1"/>
      <c r="K1392" s="1"/>
      <c r="L1392" s="4" t="s">
        <v>15</v>
      </c>
      <c r="M1392" s="64" t="s">
        <v>16</v>
      </c>
      <c r="N1392" s="64"/>
      <c r="O1392" s="6">
        <v>3</v>
      </c>
      <c r="P1392" s="65">
        <v>9.09</v>
      </c>
      <c r="Q1392" s="65"/>
      <c r="R1392" s="6">
        <v>4</v>
      </c>
      <c r="S1392" s="59">
        <v>517.19999999999993</v>
      </c>
      <c r="T1392" s="58">
        <v>0.27</v>
      </c>
    </row>
    <row r="1393" spans="1:20" x14ac:dyDescent="0.25">
      <c r="A1393" s="1"/>
      <c r="B1393" s="5" t="s">
        <v>23</v>
      </c>
      <c r="C1393" s="64" t="s">
        <v>241</v>
      </c>
      <c r="D1393" s="64"/>
      <c r="E1393" s="64"/>
      <c r="F1393" s="64"/>
      <c r="G1393" s="1"/>
      <c r="H1393" s="1"/>
      <c r="I1393" s="1"/>
      <c r="J1393" s="1"/>
      <c r="K1393" s="1"/>
      <c r="L1393" s="4" t="s">
        <v>17</v>
      </c>
      <c r="M1393" s="64" t="s">
        <v>18</v>
      </c>
      <c r="N1393" s="64"/>
      <c r="O1393" s="6">
        <v>1</v>
      </c>
      <c r="P1393" s="65">
        <v>3.03</v>
      </c>
      <c r="Q1393" s="65"/>
      <c r="R1393" s="6">
        <v>1</v>
      </c>
      <c r="S1393" s="59">
        <v>87</v>
      </c>
      <c r="T1393" s="58">
        <v>0.05</v>
      </c>
    </row>
    <row r="1394" spans="1:20" x14ac:dyDescent="0.25">
      <c r="A1394" s="1"/>
      <c r="B1394" s="5" t="s">
        <v>25</v>
      </c>
      <c r="C1394" s="73">
        <v>558</v>
      </c>
      <c r="D1394" s="73"/>
      <c r="E1394" s="73"/>
      <c r="F1394" s="1"/>
      <c r="G1394" s="1"/>
      <c r="H1394" s="1"/>
      <c r="I1394" s="1"/>
      <c r="J1394" s="1"/>
      <c r="K1394" s="1"/>
      <c r="L1394" s="4" t="s">
        <v>42</v>
      </c>
      <c r="M1394" s="64" t="s">
        <v>43</v>
      </c>
      <c r="N1394" s="64"/>
      <c r="O1394" s="6">
        <v>4</v>
      </c>
      <c r="P1394" s="65">
        <v>12.12</v>
      </c>
      <c r="Q1394" s="65"/>
      <c r="R1394" s="6">
        <v>4</v>
      </c>
      <c r="S1394" s="59">
        <v>327</v>
      </c>
      <c r="T1394" s="58">
        <v>0.17</v>
      </c>
    </row>
    <row r="1395" spans="1:20" x14ac:dyDescent="0.25">
      <c r="A1395" s="1"/>
      <c r="B1395" s="63" t="s">
        <v>26</v>
      </c>
      <c r="C1395" s="63"/>
      <c r="D1395" s="63"/>
      <c r="E1395" s="63"/>
      <c r="F1395" s="72">
        <v>254.0883</v>
      </c>
      <c r="G1395" s="72"/>
      <c r="H1395" s="72"/>
      <c r="I1395" s="72"/>
      <c r="J1395" s="72"/>
      <c r="K1395" s="1"/>
      <c r="L1395" s="4" t="s">
        <v>44</v>
      </c>
      <c r="M1395" s="64" t="s">
        <v>45</v>
      </c>
      <c r="N1395" s="64"/>
      <c r="O1395" s="6">
        <v>1</v>
      </c>
      <c r="P1395" s="65">
        <v>3.03</v>
      </c>
      <c r="Q1395" s="65"/>
      <c r="R1395" s="6">
        <v>13</v>
      </c>
      <c r="S1395" s="59">
        <v>628.20000000000005</v>
      </c>
      <c r="T1395" s="58">
        <v>0.33</v>
      </c>
    </row>
    <row r="1396" spans="1:20" x14ac:dyDescent="0.25">
      <c r="A1396" s="1"/>
      <c r="B1396" s="63" t="s">
        <v>27</v>
      </c>
      <c r="C1396" s="63"/>
      <c r="D1396" s="72">
        <v>267.0274</v>
      </c>
      <c r="E1396" s="72"/>
      <c r="F1396" s="72"/>
      <c r="G1396" s="72"/>
      <c r="H1396" s="72"/>
      <c r="I1396" s="1"/>
      <c r="J1396" s="1"/>
      <c r="K1396" s="1"/>
      <c r="L1396" s="4" t="s">
        <v>21</v>
      </c>
      <c r="M1396" s="64" t="s">
        <v>22</v>
      </c>
      <c r="N1396" s="64"/>
      <c r="O1396" s="6">
        <v>5</v>
      </c>
      <c r="P1396" s="65">
        <v>15.15</v>
      </c>
      <c r="Q1396" s="65"/>
      <c r="R1396" s="6">
        <v>21</v>
      </c>
      <c r="S1396" s="59">
        <v>1802.3999999999999</v>
      </c>
      <c r="T1396" s="58">
        <v>0.94</v>
      </c>
    </row>
    <row r="1397" spans="1:20" x14ac:dyDescent="0.25">
      <c r="A1397" s="1"/>
      <c r="B1397" s="1"/>
      <c r="C1397" s="1"/>
      <c r="D1397" s="1"/>
      <c r="E1397" s="1"/>
      <c r="F1397" s="1"/>
      <c r="G1397" s="1"/>
      <c r="H1397" s="1"/>
      <c r="I1397" s="1"/>
      <c r="J1397" s="1"/>
      <c r="K1397" s="1"/>
      <c r="L1397" s="1"/>
      <c r="M1397" s="1"/>
      <c r="N1397" s="1"/>
      <c r="O1397" s="1"/>
      <c r="P1397" s="1"/>
      <c r="Q1397" s="1"/>
      <c r="R1397" s="1"/>
      <c r="S1397" s="1"/>
      <c r="T1397" s="1"/>
    </row>
    <row r="1398" spans="1:20" x14ac:dyDescent="0.25">
      <c r="A1398" s="1"/>
      <c r="B1398" s="63" t="s">
        <v>28</v>
      </c>
      <c r="C1398" s="63"/>
      <c r="D1398" s="63"/>
      <c r="E1398" s="63"/>
      <c r="F1398" s="72">
        <v>1.389</v>
      </c>
      <c r="G1398" s="72"/>
      <c r="H1398" s="72"/>
      <c r="I1398" s="72"/>
      <c r="J1398" s="1"/>
      <c r="K1398" s="1"/>
      <c r="L1398" s="1"/>
      <c r="M1398" s="1"/>
      <c r="N1398" s="1"/>
      <c r="O1398" s="1"/>
      <c r="P1398" s="1"/>
      <c r="Q1398" s="1"/>
      <c r="R1398" s="1"/>
      <c r="S1398" s="1"/>
      <c r="T1398" s="1"/>
    </row>
    <row r="1399" spans="1:20" x14ac:dyDescent="0.25">
      <c r="A1399" s="1"/>
      <c r="B1399" s="63" t="s">
        <v>29</v>
      </c>
      <c r="C1399" s="63"/>
      <c r="D1399" s="72">
        <v>1.3015000000000001</v>
      </c>
      <c r="E1399" s="72"/>
      <c r="F1399" s="72"/>
      <c r="G1399" s="72"/>
      <c r="H1399" s="1"/>
      <c r="I1399" s="1"/>
      <c r="J1399" s="1"/>
      <c r="K1399" s="1"/>
      <c r="L1399" s="1"/>
      <c r="M1399" s="1"/>
      <c r="N1399" s="1"/>
      <c r="O1399" s="1"/>
      <c r="P1399" s="1"/>
      <c r="Q1399" s="1"/>
      <c r="R1399" s="1"/>
      <c r="S1399" s="1"/>
      <c r="T1399" s="1"/>
    </row>
    <row r="1400" spans="1:20" x14ac:dyDescent="0.25">
      <c r="A1400" s="1"/>
      <c r="B1400" s="63" t="s">
        <v>30</v>
      </c>
      <c r="C1400" s="63"/>
      <c r="D1400" s="1"/>
      <c r="E1400" s="1"/>
      <c r="F1400" s="1"/>
      <c r="G1400" s="1">
        <v>107.1</v>
      </c>
      <c r="H1400" s="1"/>
      <c r="I1400" s="1"/>
      <c r="J1400" s="1"/>
      <c r="K1400" s="1"/>
      <c r="L1400" s="1"/>
      <c r="M1400" s="1"/>
      <c r="N1400" s="1"/>
      <c r="O1400" s="1"/>
      <c r="P1400" s="1"/>
      <c r="Q1400" s="1"/>
      <c r="R1400" s="1"/>
      <c r="S1400" s="1"/>
      <c r="T1400" s="1"/>
    </row>
    <row r="1401" spans="1:20" x14ac:dyDescent="0.25">
      <c r="A1401" s="1"/>
      <c r="B1401" s="63" t="s">
        <v>31</v>
      </c>
      <c r="C1401" s="63"/>
      <c r="D1401" s="63"/>
      <c r="E1401" s="1"/>
      <c r="F1401" s="1"/>
      <c r="G1401" s="1">
        <v>2019</v>
      </c>
      <c r="H1401" s="1"/>
      <c r="I1401" s="1"/>
      <c r="J1401" s="1"/>
      <c r="K1401" s="1"/>
      <c r="L1401" s="1"/>
      <c r="M1401" s="1"/>
      <c r="N1401" s="1"/>
      <c r="O1401" s="1"/>
      <c r="P1401" s="1"/>
      <c r="Q1401" s="1"/>
      <c r="R1401" s="1"/>
      <c r="S1401" s="1"/>
      <c r="T1401" s="1"/>
    </row>
    <row r="1402" spans="1:20" x14ac:dyDescent="0.25">
      <c r="A1402" s="1"/>
      <c r="B1402" s="63" t="s">
        <v>32</v>
      </c>
      <c r="C1402" s="63"/>
      <c r="D1402" s="1"/>
      <c r="E1402" s="1"/>
      <c r="F1402" s="1"/>
      <c r="G1402" s="1"/>
      <c r="H1402" s="1"/>
      <c r="I1402" s="1"/>
      <c r="J1402" s="1"/>
      <c r="K1402" s="1"/>
      <c r="L1402" s="1"/>
      <c r="M1402" s="1"/>
      <c r="N1402" s="1"/>
      <c r="O1402" s="1"/>
      <c r="P1402" s="1"/>
      <c r="Q1402" s="1"/>
      <c r="R1402" s="1"/>
      <c r="S1402" s="1"/>
      <c r="T1402" s="1"/>
    </row>
    <row r="1403" spans="1:20" x14ac:dyDescent="0.25">
      <c r="A1403" s="1"/>
      <c r="B1403" s="1"/>
      <c r="C1403" s="1"/>
      <c r="D1403" s="1"/>
      <c r="E1403" s="1"/>
      <c r="F1403" s="1"/>
      <c r="G1403" s="1"/>
      <c r="H1403" s="1"/>
      <c r="I1403" s="1"/>
      <c r="J1403" s="1"/>
      <c r="K1403" s="1"/>
      <c r="L1403" s="1"/>
      <c r="M1403" s="1"/>
      <c r="N1403" s="1"/>
      <c r="O1403" s="1"/>
      <c r="P1403" s="1"/>
      <c r="Q1403" s="1"/>
      <c r="R1403" s="1"/>
      <c r="S1403" s="1"/>
      <c r="T1403" s="1"/>
    </row>
    <row r="1404" spans="1:20" x14ac:dyDescent="0.25">
      <c r="A1404" s="1"/>
      <c r="B1404" s="1"/>
      <c r="C1404" s="1"/>
      <c r="D1404" s="1"/>
      <c r="E1404" s="1"/>
      <c r="F1404" s="1"/>
      <c r="G1404" s="1"/>
      <c r="H1404" s="1"/>
      <c r="I1404" s="1"/>
      <c r="J1404" s="1"/>
      <c r="K1404" s="1"/>
      <c r="L1404" s="1"/>
      <c r="M1404" s="1"/>
      <c r="N1404" s="1"/>
      <c r="O1404" s="1"/>
      <c r="P1404" s="1"/>
      <c r="Q1404" s="1"/>
      <c r="R1404" s="1"/>
      <c r="S1404" s="1"/>
      <c r="T1404" s="1"/>
    </row>
    <row r="1405" spans="1:20" x14ac:dyDescent="0.25">
      <c r="A1405" s="1"/>
      <c r="B1405" s="1"/>
      <c r="C1405" s="1"/>
      <c r="D1405" s="1"/>
      <c r="E1405" s="1"/>
      <c r="F1405" s="1"/>
      <c r="G1405" s="1"/>
      <c r="H1405" s="1"/>
      <c r="I1405" s="1"/>
      <c r="J1405" s="1"/>
      <c r="K1405" s="1"/>
      <c r="L1405" s="66" t="s">
        <v>5</v>
      </c>
      <c r="M1405" s="66"/>
      <c r="N1405" s="66"/>
      <c r="O1405" s="3" t="s">
        <v>6</v>
      </c>
      <c r="P1405" s="67" t="s">
        <v>7</v>
      </c>
      <c r="Q1405" s="67"/>
      <c r="R1405" s="3" t="s">
        <v>8</v>
      </c>
      <c r="S1405" s="57" t="s">
        <v>583</v>
      </c>
      <c r="T1405" s="57" t="s">
        <v>7</v>
      </c>
    </row>
    <row r="1406" spans="1:20" x14ac:dyDescent="0.25">
      <c r="A1406" s="1"/>
      <c r="B1406" s="5" t="s">
        <v>9</v>
      </c>
      <c r="C1406" s="64" t="s">
        <v>238</v>
      </c>
      <c r="D1406" s="64"/>
      <c r="E1406" s="64"/>
      <c r="F1406" s="64"/>
      <c r="G1406" s="64"/>
      <c r="H1406" s="1"/>
      <c r="I1406" s="1"/>
      <c r="J1406" s="1"/>
      <c r="K1406" s="1"/>
      <c r="L1406" s="4" t="s">
        <v>36</v>
      </c>
      <c r="M1406" s="64" t="s">
        <v>37</v>
      </c>
      <c r="N1406" s="64"/>
      <c r="O1406" s="6">
        <v>1</v>
      </c>
      <c r="P1406" s="65">
        <v>12.5</v>
      </c>
      <c r="Q1406" s="65"/>
      <c r="R1406" s="6">
        <v>1</v>
      </c>
      <c r="S1406" s="61">
        <v>24</v>
      </c>
      <c r="T1406" s="58">
        <v>0.22</v>
      </c>
    </row>
    <row r="1407" spans="1:20" x14ac:dyDescent="0.25">
      <c r="A1407" s="1"/>
      <c r="B1407" s="63" t="s">
        <v>13</v>
      </c>
      <c r="C1407" s="64" t="s">
        <v>242</v>
      </c>
      <c r="D1407" s="64"/>
      <c r="E1407" s="64"/>
      <c r="F1407" s="64"/>
      <c r="G1407" s="1"/>
      <c r="H1407" s="1"/>
      <c r="I1407" s="1"/>
      <c r="J1407" s="1"/>
      <c r="K1407" s="1"/>
      <c r="L1407" s="4" t="s">
        <v>39</v>
      </c>
      <c r="M1407" s="64" t="s">
        <v>40</v>
      </c>
      <c r="N1407" s="64"/>
      <c r="O1407" s="6">
        <v>3</v>
      </c>
      <c r="P1407" s="65">
        <v>37.5</v>
      </c>
      <c r="Q1407" s="65"/>
      <c r="R1407" s="6">
        <v>41</v>
      </c>
      <c r="S1407" s="59">
        <v>8516.4</v>
      </c>
      <c r="T1407" s="58">
        <v>78.84</v>
      </c>
    </row>
    <row r="1408" spans="1:20" x14ac:dyDescent="0.25">
      <c r="A1408" s="1"/>
      <c r="B1408" s="63"/>
      <c r="C1408" s="64"/>
      <c r="D1408" s="64"/>
      <c r="E1408" s="64"/>
      <c r="F1408" s="64"/>
      <c r="G1408" s="1"/>
      <c r="H1408" s="1"/>
      <c r="I1408" s="1"/>
      <c r="J1408" s="1"/>
      <c r="K1408" s="1"/>
      <c r="L1408" s="64" t="s">
        <v>15</v>
      </c>
      <c r="M1408" s="64" t="s">
        <v>16</v>
      </c>
      <c r="N1408" s="64"/>
      <c r="O1408" s="71">
        <v>2</v>
      </c>
      <c r="P1408" s="65">
        <v>25</v>
      </c>
      <c r="Q1408" s="65"/>
      <c r="R1408" s="71">
        <v>7</v>
      </c>
      <c r="S1408" s="59">
        <v>781.19999999999993</v>
      </c>
      <c r="T1408" s="58">
        <v>7.23</v>
      </c>
    </row>
    <row r="1409" spans="1:20" x14ac:dyDescent="0.25">
      <c r="A1409" s="1"/>
      <c r="B1409" s="63" t="s">
        <v>19</v>
      </c>
      <c r="C1409" s="64" t="s">
        <v>38</v>
      </c>
      <c r="D1409" s="64"/>
      <c r="E1409" s="64"/>
      <c r="F1409" s="64"/>
      <c r="G1409" s="1"/>
      <c r="H1409" s="1"/>
      <c r="I1409" s="1"/>
      <c r="J1409" s="1"/>
      <c r="K1409" s="1"/>
      <c r="L1409" s="64"/>
      <c r="M1409" s="64"/>
      <c r="N1409" s="64"/>
      <c r="O1409" s="71"/>
      <c r="P1409" s="65"/>
      <c r="Q1409" s="65"/>
      <c r="R1409" s="71"/>
      <c r="S1409" s="59">
        <v>0</v>
      </c>
      <c r="T1409" s="58"/>
    </row>
    <row r="1410" spans="1:20" x14ac:dyDescent="0.25">
      <c r="A1410" s="1"/>
      <c r="B1410" s="63"/>
      <c r="C1410" s="64"/>
      <c r="D1410" s="64"/>
      <c r="E1410" s="64"/>
      <c r="F1410" s="64"/>
      <c r="G1410" s="1"/>
      <c r="H1410" s="1"/>
      <c r="I1410" s="1"/>
      <c r="J1410" s="1"/>
      <c r="K1410" s="1"/>
      <c r="L1410" s="4" t="s">
        <v>42</v>
      </c>
      <c r="M1410" s="64" t="s">
        <v>43</v>
      </c>
      <c r="N1410" s="64"/>
      <c r="O1410" s="6">
        <v>1</v>
      </c>
      <c r="P1410" s="65">
        <v>12.5</v>
      </c>
      <c r="Q1410" s="65"/>
      <c r="R1410" s="6">
        <v>10</v>
      </c>
      <c r="S1410" s="59">
        <v>1378.1999999999998</v>
      </c>
      <c r="T1410" s="58">
        <v>12.76</v>
      </c>
    </row>
    <row r="1411" spans="1:20" x14ac:dyDescent="0.25">
      <c r="A1411" s="1"/>
      <c r="B1411" s="5" t="s">
        <v>23</v>
      </c>
      <c r="C1411" s="64" t="s">
        <v>243</v>
      </c>
      <c r="D1411" s="64"/>
      <c r="E1411" s="64"/>
      <c r="F1411" s="64"/>
      <c r="G1411" s="1"/>
      <c r="H1411" s="1"/>
      <c r="I1411" s="1"/>
      <c r="J1411" s="1"/>
      <c r="K1411" s="1"/>
      <c r="L1411" s="4" t="s">
        <v>21</v>
      </c>
      <c r="M1411" s="64" t="s">
        <v>22</v>
      </c>
      <c r="N1411" s="64"/>
      <c r="O1411" s="6">
        <v>1</v>
      </c>
      <c r="P1411" s="65">
        <v>12.5</v>
      </c>
      <c r="Q1411" s="65"/>
      <c r="R1411" s="6">
        <v>1</v>
      </c>
      <c r="S1411" s="59">
        <v>102</v>
      </c>
      <c r="T1411" s="58">
        <v>0.94</v>
      </c>
    </row>
    <row r="1412" spans="1:20" x14ac:dyDescent="0.25">
      <c r="A1412" s="1"/>
      <c r="B1412" s="5" t="s">
        <v>25</v>
      </c>
      <c r="C1412" s="73">
        <v>385</v>
      </c>
      <c r="D1412" s="73"/>
      <c r="E1412" s="73"/>
      <c r="F1412" s="1"/>
      <c r="G1412" s="1"/>
      <c r="H1412" s="1"/>
      <c r="I1412" s="1"/>
      <c r="J1412" s="1"/>
      <c r="K1412" s="1"/>
      <c r="L1412" s="1"/>
      <c r="M1412" s="1"/>
      <c r="N1412" s="1"/>
      <c r="O1412" s="1"/>
      <c r="P1412" s="1"/>
      <c r="Q1412" s="1"/>
      <c r="R1412" s="1"/>
      <c r="S1412" s="1"/>
      <c r="T1412" s="1"/>
    </row>
    <row r="1413" spans="1:20" x14ac:dyDescent="0.25">
      <c r="A1413" s="1"/>
      <c r="B1413" s="63" t="s">
        <v>26</v>
      </c>
      <c r="C1413" s="63"/>
      <c r="D1413" s="63"/>
      <c r="E1413" s="63"/>
      <c r="F1413" s="72">
        <v>78.151499999999999</v>
      </c>
      <c r="G1413" s="72"/>
      <c r="H1413" s="72"/>
      <c r="I1413" s="72"/>
      <c r="J1413" s="72"/>
      <c r="K1413" s="1"/>
      <c r="L1413" s="1"/>
      <c r="M1413" s="1"/>
      <c r="N1413" s="1"/>
      <c r="O1413" s="1"/>
      <c r="P1413" s="1"/>
      <c r="Q1413" s="1"/>
      <c r="R1413" s="1"/>
      <c r="S1413" s="1"/>
      <c r="T1413" s="1"/>
    </row>
    <row r="1414" spans="1:20" x14ac:dyDescent="0.25">
      <c r="A1414" s="1"/>
      <c r="B1414" s="63" t="s">
        <v>27</v>
      </c>
      <c r="C1414" s="63"/>
      <c r="D1414" s="72">
        <v>22.097899999999999</v>
      </c>
      <c r="E1414" s="72"/>
      <c r="F1414" s="72"/>
      <c r="G1414" s="72"/>
      <c r="H1414" s="72"/>
      <c r="I1414" s="1"/>
      <c r="J1414" s="1"/>
      <c r="K1414" s="1"/>
      <c r="L1414" s="1"/>
      <c r="M1414" s="1"/>
      <c r="N1414" s="1"/>
      <c r="O1414" s="1"/>
      <c r="P1414" s="1"/>
      <c r="Q1414" s="1"/>
      <c r="R1414" s="1"/>
      <c r="S1414" s="1"/>
      <c r="T1414" s="1"/>
    </row>
    <row r="1415" spans="1:20" x14ac:dyDescent="0.25">
      <c r="A1415" s="1"/>
      <c r="B1415" s="63" t="s">
        <v>28</v>
      </c>
      <c r="C1415" s="63"/>
      <c r="D1415" s="63"/>
      <c r="E1415" s="63"/>
      <c r="F1415" s="72">
        <v>0.92120000000000002</v>
      </c>
      <c r="G1415" s="72"/>
      <c r="H1415" s="72"/>
      <c r="I1415" s="72"/>
      <c r="J1415" s="1"/>
      <c r="K1415" s="1"/>
      <c r="L1415" s="1"/>
      <c r="M1415" s="1"/>
      <c r="N1415" s="1"/>
      <c r="O1415" s="1"/>
      <c r="P1415" s="1"/>
      <c r="Q1415" s="1"/>
      <c r="R1415" s="1"/>
      <c r="S1415" s="1"/>
      <c r="T1415" s="1"/>
    </row>
    <row r="1416" spans="1:20" x14ac:dyDescent="0.25">
      <c r="A1416" s="1"/>
      <c r="B1416" s="63" t="s">
        <v>29</v>
      </c>
      <c r="C1416" s="63"/>
      <c r="D1416" s="72">
        <v>0.10639999999999999</v>
      </c>
      <c r="E1416" s="72"/>
      <c r="F1416" s="72"/>
      <c r="G1416" s="72"/>
      <c r="H1416" s="1"/>
      <c r="I1416" s="1"/>
      <c r="J1416" s="1"/>
      <c r="K1416" s="1"/>
      <c r="L1416" s="1"/>
      <c r="M1416" s="1"/>
      <c r="N1416" s="1"/>
      <c r="O1416" s="1"/>
      <c r="P1416" s="1"/>
      <c r="Q1416" s="1"/>
      <c r="R1416" s="1"/>
      <c r="S1416" s="1"/>
      <c r="T1416" s="1"/>
    </row>
    <row r="1417" spans="1:20" x14ac:dyDescent="0.25">
      <c r="A1417" s="1"/>
      <c r="B1417" s="63" t="s">
        <v>30</v>
      </c>
      <c r="C1417" s="63"/>
      <c r="D1417" s="1"/>
      <c r="E1417" s="1"/>
      <c r="F1417" s="1"/>
      <c r="G1417" s="1">
        <v>57.8</v>
      </c>
      <c r="H1417" s="1"/>
      <c r="I1417" s="1"/>
      <c r="J1417" s="1"/>
      <c r="K1417" s="1"/>
      <c r="L1417" s="1"/>
      <c r="M1417" s="1"/>
      <c r="N1417" s="1"/>
      <c r="O1417" s="1"/>
      <c r="P1417" s="1"/>
      <c r="Q1417" s="1"/>
      <c r="R1417" s="1"/>
      <c r="S1417" s="1"/>
      <c r="T1417" s="1"/>
    </row>
    <row r="1418" spans="1:20" x14ac:dyDescent="0.25">
      <c r="A1418" s="1"/>
      <c r="B1418" s="63" t="s">
        <v>31</v>
      </c>
      <c r="C1418" s="63"/>
      <c r="D1418" s="63"/>
      <c r="E1418" s="1"/>
      <c r="F1418" s="1"/>
      <c r="G1418" s="1">
        <v>2019</v>
      </c>
      <c r="H1418" s="1"/>
      <c r="I1418" s="1"/>
      <c r="J1418" s="1"/>
      <c r="K1418" s="1"/>
      <c r="L1418" s="1"/>
      <c r="M1418" s="1"/>
      <c r="N1418" s="1"/>
      <c r="O1418" s="1"/>
      <c r="P1418" s="1"/>
      <c r="Q1418" s="1"/>
      <c r="R1418" s="1"/>
      <c r="S1418" s="1"/>
      <c r="T1418" s="1"/>
    </row>
    <row r="1419" spans="1:20" x14ac:dyDescent="0.25">
      <c r="A1419" s="1"/>
      <c r="B1419" s="63" t="s">
        <v>32</v>
      </c>
      <c r="C1419" s="63"/>
      <c r="D1419" s="1"/>
      <c r="E1419" s="1"/>
      <c r="F1419" s="1"/>
      <c r="G1419" s="1"/>
      <c r="H1419" s="1"/>
      <c r="I1419" s="1"/>
      <c r="J1419" s="1"/>
      <c r="K1419" s="1"/>
      <c r="L1419" s="1"/>
      <c r="M1419" s="1"/>
      <c r="N1419" s="1"/>
      <c r="O1419" s="1"/>
      <c r="P1419" s="1"/>
      <c r="Q1419" s="1"/>
      <c r="R1419" s="1"/>
      <c r="S1419" s="1"/>
      <c r="T1419" s="1"/>
    </row>
    <row r="1420" spans="1:20" x14ac:dyDescent="0.25">
      <c r="A1420" s="1"/>
      <c r="B1420" s="1"/>
      <c r="C1420" s="1"/>
      <c r="D1420" s="1"/>
      <c r="E1420" s="1"/>
      <c r="F1420" s="1"/>
      <c r="G1420" s="1"/>
      <c r="H1420" s="1"/>
      <c r="I1420" s="1"/>
      <c r="J1420" s="1"/>
      <c r="K1420" s="1"/>
      <c r="L1420" s="1"/>
      <c r="M1420" s="1"/>
      <c r="N1420" s="1"/>
      <c r="O1420" s="1"/>
      <c r="P1420" s="1"/>
      <c r="Q1420" s="1"/>
      <c r="R1420" s="1"/>
      <c r="S1420" s="1"/>
      <c r="T1420" s="1"/>
    </row>
    <row r="1421" spans="1:20" x14ac:dyDescent="0.25">
      <c r="A1421" s="1"/>
      <c r="B1421" s="1"/>
      <c r="C1421" s="1"/>
      <c r="D1421" s="1"/>
      <c r="E1421" s="1"/>
      <c r="F1421" s="1"/>
      <c r="G1421" s="1"/>
      <c r="H1421" s="1"/>
      <c r="I1421" s="1"/>
      <c r="J1421" s="1"/>
      <c r="K1421" s="1"/>
      <c r="L1421" s="1"/>
      <c r="M1421" s="1"/>
      <c r="N1421" s="1"/>
      <c r="O1421" s="1"/>
      <c r="P1421" s="1"/>
      <c r="Q1421" s="1"/>
      <c r="R1421" s="1"/>
      <c r="S1421" s="1"/>
      <c r="T1421" s="1"/>
    </row>
    <row r="1422" spans="1:20" x14ac:dyDescent="0.25">
      <c r="A1422" s="1"/>
      <c r="B1422" s="1"/>
      <c r="C1422" s="1"/>
      <c r="D1422" s="1"/>
      <c r="E1422" s="1"/>
      <c r="F1422" s="1"/>
      <c r="G1422" s="1"/>
      <c r="H1422" s="1"/>
      <c r="I1422" s="1"/>
      <c r="J1422" s="1"/>
      <c r="K1422" s="1"/>
      <c r="L1422" s="66" t="s">
        <v>5</v>
      </c>
      <c r="M1422" s="66"/>
      <c r="N1422" s="66"/>
      <c r="O1422" s="3" t="s">
        <v>6</v>
      </c>
      <c r="P1422" s="67" t="s">
        <v>7</v>
      </c>
      <c r="Q1422" s="67"/>
      <c r="R1422" s="3" t="s">
        <v>8</v>
      </c>
      <c r="S1422" s="57" t="s">
        <v>583</v>
      </c>
      <c r="T1422" s="57" t="s">
        <v>7</v>
      </c>
    </row>
    <row r="1423" spans="1:20" x14ac:dyDescent="0.25">
      <c r="A1423" s="1"/>
      <c r="B1423" s="5" t="s">
        <v>9</v>
      </c>
      <c r="C1423" s="64" t="s">
        <v>238</v>
      </c>
      <c r="D1423" s="64"/>
      <c r="E1423" s="64"/>
      <c r="F1423" s="64"/>
      <c r="G1423" s="64"/>
      <c r="H1423" s="1"/>
      <c r="I1423" s="1"/>
      <c r="J1423" s="1"/>
      <c r="K1423" s="1"/>
      <c r="L1423" s="4" t="s">
        <v>115</v>
      </c>
      <c r="M1423" s="64" t="s">
        <v>115</v>
      </c>
      <c r="N1423" s="64"/>
      <c r="O1423" s="6">
        <v>0</v>
      </c>
      <c r="P1423" s="65">
        <v>0</v>
      </c>
      <c r="Q1423" s="65"/>
      <c r="R1423" s="6">
        <v>0</v>
      </c>
      <c r="S1423" s="61">
        <v>0</v>
      </c>
      <c r="T1423" s="58">
        <v>0</v>
      </c>
    </row>
    <row r="1424" spans="1:20" x14ac:dyDescent="0.25">
      <c r="A1424" s="1"/>
      <c r="B1424" s="5" t="s">
        <v>13</v>
      </c>
      <c r="C1424" s="64" t="s">
        <v>244</v>
      </c>
      <c r="D1424" s="64"/>
      <c r="E1424" s="64"/>
      <c r="F1424" s="64"/>
      <c r="G1424" s="1"/>
      <c r="H1424" s="1"/>
      <c r="I1424" s="1"/>
      <c r="J1424" s="1"/>
      <c r="K1424" s="1"/>
      <c r="L1424" s="1"/>
      <c r="M1424" s="1"/>
      <c r="N1424" s="1"/>
      <c r="O1424" s="1"/>
      <c r="P1424" s="1"/>
      <c r="Q1424" s="1"/>
      <c r="R1424" s="1"/>
      <c r="S1424" s="1"/>
      <c r="T1424" s="1"/>
    </row>
    <row r="1425" spans="1:20" x14ac:dyDescent="0.25">
      <c r="A1425" s="1"/>
      <c r="B1425" s="5" t="s">
        <v>19</v>
      </c>
      <c r="C1425" s="64" t="s">
        <v>117</v>
      </c>
      <c r="D1425" s="64"/>
      <c r="E1425" s="64"/>
      <c r="F1425" s="64"/>
      <c r="G1425" s="1"/>
      <c r="H1425" s="1"/>
      <c r="I1425" s="1"/>
      <c r="J1425" s="1"/>
      <c r="K1425" s="1"/>
      <c r="L1425" s="1"/>
      <c r="M1425" s="1"/>
      <c r="N1425" s="1"/>
      <c r="O1425" s="1"/>
      <c r="P1425" s="1"/>
      <c r="Q1425" s="1"/>
      <c r="R1425" s="1"/>
      <c r="S1425" s="1"/>
      <c r="T1425" s="1"/>
    </row>
    <row r="1426" spans="1:20" x14ac:dyDescent="0.25">
      <c r="A1426" s="1"/>
      <c r="B1426" s="5" t="s">
        <v>23</v>
      </c>
      <c r="C1426" s="64" t="s">
        <v>245</v>
      </c>
      <c r="D1426" s="64"/>
      <c r="E1426" s="64"/>
      <c r="F1426" s="64"/>
      <c r="G1426" s="1"/>
      <c r="H1426" s="1"/>
      <c r="I1426" s="1"/>
      <c r="J1426" s="1"/>
      <c r="K1426" s="1"/>
      <c r="L1426" s="1"/>
      <c r="M1426" s="1"/>
      <c r="N1426" s="1"/>
      <c r="O1426" s="1"/>
      <c r="P1426" s="1"/>
      <c r="Q1426" s="1"/>
      <c r="R1426" s="1"/>
      <c r="S1426" s="1"/>
      <c r="T1426" s="1"/>
    </row>
    <row r="1427" spans="1:20" x14ac:dyDescent="0.25">
      <c r="A1427" s="1"/>
      <c r="B1427" s="5" t="s">
        <v>25</v>
      </c>
      <c r="C1427" s="73">
        <v>0</v>
      </c>
      <c r="D1427" s="73"/>
      <c r="E1427" s="73"/>
      <c r="F1427" s="1"/>
      <c r="G1427" s="1"/>
      <c r="H1427" s="1"/>
      <c r="I1427" s="1"/>
      <c r="J1427" s="1"/>
      <c r="K1427" s="1"/>
      <c r="L1427" s="1"/>
      <c r="M1427" s="1"/>
      <c r="N1427" s="1"/>
      <c r="O1427" s="1"/>
      <c r="P1427" s="1"/>
      <c r="Q1427" s="1"/>
      <c r="R1427" s="1"/>
      <c r="S1427" s="1"/>
      <c r="T1427" s="1"/>
    </row>
    <row r="1428" spans="1:20" x14ac:dyDescent="0.25">
      <c r="A1428" s="1"/>
      <c r="B1428" s="63" t="s">
        <v>26</v>
      </c>
      <c r="C1428" s="63"/>
      <c r="D1428" s="63"/>
      <c r="E1428" s="63"/>
      <c r="F1428" s="72">
        <v>0</v>
      </c>
      <c r="G1428" s="72"/>
      <c r="H1428" s="72"/>
      <c r="I1428" s="72"/>
      <c r="J1428" s="72"/>
      <c r="K1428" s="1"/>
      <c r="L1428" s="1"/>
      <c r="M1428" s="1"/>
      <c r="N1428" s="1"/>
      <c r="O1428" s="1"/>
      <c r="P1428" s="1"/>
      <c r="Q1428" s="1"/>
      <c r="R1428" s="1"/>
      <c r="S1428" s="1"/>
      <c r="T1428" s="1"/>
    </row>
    <row r="1429" spans="1:20" x14ac:dyDescent="0.25">
      <c r="A1429" s="1"/>
      <c r="B1429" s="63" t="s">
        <v>27</v>
      </c>
      <c r="C1429" s="63"/>
      <c r="D1429" s="72">
        <v>0</v>
      </c>
      <c r="E1429" s="72"/>
      <c r="F1429" s="72"/>
      <c r="G1429" s="72"/>
      <c r="H1429" s="72"/>
      <c r="I1429" s="1"/>
      <c r="J1429" s="1"/>
      <c r="K1429" s="1"/>
      <c r="L1429" s="1"/>
      <c r="M1429" s="1"/>
      <c r="N1429" s="1"/>
      <c r="O1429" s="1"/>
      <c r="P1429" s="1"/>
      <c r="Q1429" s="1"/>
      <c r="R1429" s="1"/>
      <c r="S1429" s="1"/>
      <c r="T1429" s="1"/>
    </row>
    <row r="1430" spans="1:20" x14ac:dyDescent="0.25">
      <c r="A1430" s="1"/>
      <c r="B1430" s="63" t="s">
        <v>28</v>
      </c>
      <c r="C1430" s="63"/>
      <c r="D1430" s="63"/>
      <c r="E1430" s="63"/>
      <c r="F1430" s="72">
        <v>0</v>
      </c>
      <c r="G1430" s="72"/>
      <c r="H1430" s="72"/>
      <c r="I1430" s="72"/>
      <c r="J1430" s="1"/>
      <c r="K1430" s="1"/>
      <c r="L1430" s="1"/>
      <c r="M1430" s="1"/>
      <c r="N1430" s="1"/>
      <c r="O1430" s="1"/>
      <c r="P1430" s="1"/>
      <c r="Q1430" s="1"/>
      <c r="R1430" s="1"/>
      <c r="S1430" s="1"/>
      <c r="T1430" s="1"/>
    </row>
    <row r="1431" spans="1:20" x14ac:dyDescent="0.25">
      <c r="A1431" s="1"/>
      <c r="B1431" s="63" t="s">
        <v>29</v>
      </c>
      <c r="C1431" s="63"/>
      <c r="D1431" s="72">
        <v>0</v>
      </c>
      <c r="E1431" s="72"/>
      <c r="F1431" s="72"/>
      <c r="G1431" s="72"/>
      <c r="H1431" s="1"/>
      <c r="I1431" s="1"/>
      <c r="J1431" s="1"/>
      <c r="K1431" s="1"/>
      <c r="L1431" s="1"/>
      <c r="M1431" s="1"/>
      <c r="N1431" s="1"/>
      <c r="O1431" s="1"/>
      <c r="P1431" s="1"/>
      <c r="Q1431" s="1"/>
      <c r="R1431" s="1"/>
      <c r="S1431" s="1"/>
      <c r="T1431" s="1"/>
    </row>
    <row r="1432" spans="1:20" x14ac:dyDescent="0.25">
      <c r="A1432" s="1"/>
      <c r="B1432" s="63" t="s">
        <v>30</v>
      </c>
      <c r="C1432" s="63"/>
      <c r="D1432" s="1"/>
      <c r="E1432" s="1"/>
      <c r="F1432" s="1"/>
      <c r="G1432" s="1"/>
      <c r="H1432" s="1"/>
      <c r="I1432" s="1"/>
      <c r="J1432" s="1"/>
      <c r="K1432" s="1"/>
      <c r="L1432" s="1"/>
      <c r="M1432" s="1"/>
      <c r="N1432" s="1"/>
      <c r="O1432" s="1"/>
      <c r="P1432" s="1"/>
      <c r="Q1432" s="1"/>
      <c r="R1432" s="1"/>
      <c r="S1432" s="1"/>
      <c r="T1432" s="1"/>
    </row>
    <row r="1433" spans="1:20" x14ac:dyDescent="0.25">
      <c r="A1433" s="1"/>
      <c r="B1433" s="63" t="s">
        <v>31</v>
      </c>
      <c r="C1433" s="63"/>
      <c r="D1433" s="63"/>
      <c r="E1433" s="1"/>
      <c r="F1433" s="1"/>
      <c r="G1433" s="1"/>
      <c r="H1433" s="1"/>
      <c r="I1433" s="1"/>
      <c r="J1433" s="1"/>
      <c r="K1433" s="1"/>
      <c r="L1433" s="1"/>
      <c r="M1433" s="1"/>
      <c r="N1433" s="1"/>
      <c r="O1433" s="1"/>
      <c r="P1433" s="1"/>
      <c r="Q1433" s="1"/>
      <c r="R1433" s="1"/>
      <c r="S1433" s="1"/>
      <c r="T1433" s="1"/>
    </row>
    <row r="1434" spans="1:20" x14ac:dyDescent="0.25">
      <c r="A1434" s="1"/>
      <c r="B1434" s="63" t="s">
        <v>32</v>
      </c>
      <c r="C1434" s="63"/>
      <c r="D1434" s="1"/>
      <c r="E1434" s="1"/>
      <c r="F1434" s="1"/>
      <c r="G1434" s="1"/>
      <c r="H1434" s="1"/>
      <c r="I1434" s="1"/>
      <c r="J1434" s="1"/>
      <c r="K1434" s="1"/>
      <c r="L1434" s="1"/>
      <c r="M1434" s="1"/>
      <c r="N1434" s="1"/>
      <c r="O1434" s="1"/>
      <c r="P1434" s="1"/>
      <c r="Q1434" s="1"/>
      <c r="R1434" s="1"/>
      <c r="S1434" s="1"/>
      <c r="T1434" s="1"/>
    </row>
    <row r="1435" spans="1:20" x14ac:dyDescent="0.25">
      <c r="A1435" s="1"/>
      <c r="B1435" s="1"/>
      <c r="C1435" s="1"/>
      <c r="D1435" s="1"/>
      <c r="E1435" s="1"/>
      <c r="F1435" s="1"/>
      <c r="G1435" s="1"/>
      <c r="H1435" s="1"/>
      <c r="I1435" s="1"/>
      <c r="J1435" s="1"/>
      <c r="K1435" s="1"/>
      <c r="L1435" s="1"/>
      <c r="M1435" s="1"/>
      <c r="N1435" s="1"/>
      <c r="O1435" s="1"/>
      <c r="P1435" s="1"/>
      <c r="Q1435" s="1"/>
      <c r="R1435" s="1"/>
      <c r="S1435" s="1"/>
      <c r="T1435" s="1"/>
    </row>
    <row r="1436" spans="1:20" x14ac:dyDescent="0.25">
      <c r="A1436" s="1"/>
      <c r="B1436" s="1"/>
      <c r="C1436" s="1"/>
      <c r="D1436" s="1"/>
      <c r="E1436" s="1"/>
      <c r="F1436" s="1"/>
      <c r="G1436" s="1"/>
      <c r="H1436" s="1"/>
      <c r="I1436" s="1"/>
      <c r="J1436" s="1"/>
      <c r="K1436" s="1"/>
      <c r="L1436" s="1"/>
      <c r="M1436" s="1"/>
      <c r="N1436" s="1"/>
      <c r="O1436" s="1"/>
      <c r="P1436" s="1"/>
      <c r="Q1436" s="1"/>
      <c r="R1436" s="1"/>
      <c r="S1436" s="1"/>
      <c r="T1436" s="1"/>
    </row>
    <row r="1437" spans="1:20" x14ac:dyDescent="0.25">
      <c r="A1437" s="1"/>
      <c r="B1437" s="1"/>
      <c r="C1437" s="1"/>
      <c r="D1437" s="1"/>
      <c r="E1437" s="1"/>
      <c r="F1437" s="1"/>
      <c r="G1437" s="1"/>
      <c r="H1437" s="1"/>
      <c r="I1437" s="1"/>
      <c r="J1437" s="1"/>
      <c r="K1437" s="1"/>
      <c r="L1437" s="1"/>
      <c r="M1437" s="1"/>
      <c r="N1437" s="1"/>
      <c r="O1437" s="1"/>
      <c r="P1437" s="1"/>
      <c r="Q1437" s="1"/>
      <c r="R1437" s="1"/>
      <c r="S1437" s="1"/>
      <c r="T1437" s="1"/>
    </row>
    <row r="1438" spans="1:20" x14ac:dyDescent="0.25">
      <c r="A1438" s="1"/>
      <c r="B1438" s="1"/>
      <c r="C1438" s="1"/>
      <c r="D1438" s="1"/>
      <c r="E1438" s="1"/>
      <c r="F1438" s="1"/>
      <c r="G1438" s="1"/>
      <c r="H1438" s="1"/>
      <c r="I1438" s="1"/>
      <c r="J1438" s="1"/>
      <c r="K1438" s="1"/>
      <c r="L1438" s="66" t="s">
        <v>5</v>
      </c>
      <c r="M1438" s="66"/>
      <c r="N1438" s="66"/>
      <c r="O1438" s="3" t="s">
        <v>6</v>
      </c>
      <c r="P1438" s="67" t="s">
        <v>7</v>
      </c>
      <c r="Q1438" s="67"/>
      <c r="R1438" s="3" t="s">
        <v>8</v>
      </c>
      <c r="S1438" s="57" t="s">
        <v>583</v>
      </c>
      <c r="T1438" s="57" t="s">
        <v>7</v>
      </c>
    </row>
    <row r="1439" spans="1:20" x14ac:dyDescent="0.25">
      <c r="A1439" s="1"/>
      <c r="B1439" s="5" t="s">
        <v>9</v>
      </c>
      <c r="C1439" s="64" t="s">
        <v>246</v>
      </c>
      <c r="D1439" s="64"/>
      <c r="E1439" s="64"/>
      <c r="F1439" s="64"/>
      <c r="G1439" s="64"/>
      <c r="H1439" s="1"/>
      <c r="I1439" s="1"/>
      <c r="J1439" s="1"/>
      <c r="K1439" s="1"/>
      <c r="L1439" s="4" t="s">
        <v>36</v>
      </c>
      <c r="M1439" s="64" t="s">
        <v>37</v>
      </c>
      <c r="N1439" s="64"/>
      <c r="O1439" s="6">
        <v>1</v>
      </c>
      <c r="P1439" s="65">
        <v>9.09</v>
      </c>
      <c r="Q1439" s="65"/>
      <c r="R1439" s="6">
        <v>52</v>
      </c>
      <c r="S1439" s="61">
        <v>3634.7999999999997</v>
      </c>
      <c r="T1439" s="58">
        <v>1.73</v>
      </c>
    </row>
    <row r="1440" spans="1:20" x14ac:dyDescent="0.25">
      <c r="A1440" s="1"/>
      <c r="B1440" s="63" t="s">
        <v>13</v>
      </c>
      <c r="C1440" s="64" t="s">
        <v>247</v>
      </c>
      <c r="D1440" s="64"/>
      <c r="E1440" s="64"/>
      <c r="F1440" s="64"/>
      <c r="G1440" s="1"/>
      <c r="H1440" s="1"/>
      <c r="I1440" s="1"/>
      <c r="J1440" s="1"/>
      <c r="K1440" s="1"/>
      <c r="L1440" s="4" t="s">
        <v>39</v>
      </c>
      <c r="M1440" s="64" t="s">
        <v>40</v>
      </c>
      <c r="N1440" s="64"/>
      <c r="O1440" s="6">
        <v>8</v>
      </c>
      <c r="P1440" s="65">
        <v>72.73</v>
      </c>
      <c r="Q1440" s="65"/>
      <c r="R1440" s="6">
        <v>471</v>
      </c>
      <c r="S1440" s="59">
        <v>205984.8</v>
      </c>
      <c r="T1440" s="58">
        <v>98.17</v>
      </c>
    </row>
    <row r="1441" spans="1:20" x14ac:dyDescent="0.25">
      <c r="A1441" s="1"/>
      <c r="B1441" s="63"/>
      <c r="C1441" s="64"/>
      <c r="D1441" s="64"/>
      <c r="E1441" s="64"/>
      <c r="F1441" s="64"/>
      <c r="G1441" s="1"/>
      <c r="H1441" s="1"/>
      <c r="I1441" s="1"/>
      <c r="J1441" s="1"/>
      <c r="K1441" s="1"/>
      <c r="L1441" s="64" t="s">
        <v>44</v>
      </c>
      <c r="M1441" s="64" t="s">
        <v>45</v>
      </c>
      <c r="N1441" s="64"/>
      <c r="O1441" s="71">
        <v>1</v>
      </c>
      <c r="P1441" s="65">
        <v>9.09</v>
      </c>
      <c r="Q1441" s="65"/>
      <c r="R1441" s="71">
        <v>3</v>
      </c>
      <c r="S1441" s="59">
        <v>128.4</v>
      </c>
      <c r="T1441" s="58">
        <v>0.06</v>
      </c>
    </row>
    <row r="1442" spans="1:20" x14ac:dyDescent="0.25">
      <c r="A1442" s="1"/>
      <c r="B1442" s="63" t="s">
        <v>19</v>
      </c>
      <c r="C1442" s="64" t="s">
        <v>57</v>
      </c>
      <c r="D1442" s="64"/>
      <c r="E1442" s="64"/>
      <c r="F1442" s="64"/>
      <c r="G1442" s="1"/>
      <c r="H1442" s="1"/>
      <c r="I1442" s="1"/>
      <c r="J1442" s="1"/>
      <c r="K1442" s="1"/>
      <c r="L1442" s="64"/>
      <c r="M1442" s="64"/>
      <c r="N1442" s="64"/>
      <c r="O1442" s="71"/>
      <c r="P1442" s="65"/>
      <c r="Q1442" s="65"/>
      <c r="R1442" s="71"/>
      <c r="S1442" s="59"/>
      <c r="T1442" s="58"/>
    </row>
    <row r="1443" spans="1:20" x14ac:dyDescent="0.25">
      <c r="A1443" s="1"/>
      <c r="B1443" s="63"/>
      <c r="C1443" s="64"/>
      <c r="D1443" s="64"/>
      <c r="E1443" s="64"/>
      <c r="F1443" s="64"/>
      <c r="G1443" s="1"/>
      <c r="H1443" s="1"/>
      <c r="I1443" s="1"/>
      <c r="J1443" s="1"/>
      <c r="K1443" s="1"/>
      <c r="L1443" s="4" t="s">
        <v>21</v>
      </c>
      <c r="M1443" s="64" t="s">
        <v>22</v>
      </c>
      <c r="N1443" s="64"/>
      <c r="O1443" s="6">
        <v>1</v>
      </c>
      <c r="P1443" s="65">
        <v>9.09</v>
      </c>
      <c r="Q1443" s="65"/>
      <c r="R1443" s="6">
        <v>1</v>
      </c>
      <c r="S1443" s="59">
        <v>66</v>
      </c>
      <c r="T1443" s="58">
        <v>0.03</v>
      </c>
    </row>
    <row r="1444" spans="1:20" x14ac:dyDescent="0.25">
      <c r="A1444" s="1"/>
      <c r="B1444" s="5" t="s">
        <v>23</v>
      </c>
      <c r="C1444" s="64" t="s">
        <v>248</v>
      </c>
      <c r="D1444" s="64"/>
      <c r="E1444" s="64"/>
      <c r="F1444" s="64"/>
      <c r="G1444" s="1"/>
      <c r="H1444" s="1"/>
      <c r="I1444" s="1"/>
      <c r="J1444" s="1"/>
      <c r="K1444" s="1"/>
      <c r="L1444" s="1"/>
      <c r="M1444" s="1"/>
      <c r="N1444" s="1"/>
      <c r="O1444" s="1"/>
      <c r="P1444" s="1"/>
      <c r="Q1444" s="1"/>
      <c r="R1444" s="1"/>
      <c r="S1444" s="1"/>
      <c r="T1444" s="1"/>
    </row>
    <row r="1445" spans="1:20" x14ac:dyDescent="0.25">
      <c r="A1445" s="1"/>
      <c r="B1445" s="5" t="s">
        <v>25</v>
      </c>
      <c r="C1445" s="73">
        <v>731</v>
      </c>
      <c r="D1445" s="73"/>
      <c r="E1445" s="73"/>
      <c r="F1445" s="1"/>
      <c r="G1445" s="1"/>
      <c r="H1445" s="1"/>
      <c r="I1445" s="1"/>
      <c r="J1445" s="1"/>
      <c r="K1445" s="1"/>
      <c r="L1445" s="1"/>
      <c r="M1445" s="1"/>
      <c r="N1445" s="1"/>
      <c r="O1445" s="1"/>
      <c r="P1445" s="1"/>
      <c r="Q1445" s="1"/>
      <c r="R1445" s="1"/>
      <c r="S1445" s="1"/>
      <c r="T1445" s="1"/>
    </row>
    <row r="1446" spans="1:20" x14ac:dyDescent="0.25">
      <c r="A1446" s="1"/>
      <c r="B1446" s="63" t="s">
        <v>26</v>
      </c>
      <c r="C1446" s="63"/>
      <c r="D1446" s="63"/>
      <c r="E1446" s="63"/>
      <c r="F1446" s="72">
        <v>138.34379999999999</v>
      </c>
      <c r="G1446" s="72"/>
      <c r="H1446" s="72"/>
      <c r="I1446" s="72"/>
      <c r="J1446" s="72"/>
      <c r="K1446" s="1"/>
      <c r="L1446" s="1"/>
      <c r="M1446" s="1"/>
      <c r="N1446" s="1"/>
      <c r="O1446" s="1"/>
      <c r="P1446" s="1"/>
      <c r="Q1446" s="1"/>
      <c r="R1446" s="1"/>
      <c r="S1446" s="1"/>
      <c r="T1446" s="1"/>
    </row>
    <row r="1447" spans="1:20" x14ac:dyDescent="0.25">
      <c r="A1447" s="1"/>
      <c r="B1447" s="63" t="s">
        <v>27</v>
      </c>
      <c r="C1447" s="63"/>
      <c r="D1447" s="72">
        <v>281.93509999999998</v>
      </c>
      <c r="E1447" s="72"/>
      <c r="F1447" s="72"/>
      <c r="G1447" s="72"/>
      <c r="H1447" s="72"/>
      <c r="I1447" s="1"/>
      <c r="J1447" s="1"/>
      <c r="K1447" s="1"/>
      <c r="L1447" s="1"/>
      <c r="M1447" s="1"/>
      <c r="N1447" s="1"/>
      <c r="O1447" s="1"/>
      <c r="P1447" s="1"/>
      <c r="Q1447" s="1"/>
      <c r="R1447" s="1"/>
      <c r="S1447" s="1"/>
      <c r="T1447" s="1"/>
    </row>
    <row r="1448" spans="1:20" x14ac:dyDescent="0.25">
      <c r="A1448" s="1"/>
      <c r="B1448" s="63" t="s">
        <v>28</v>
      </c>
      <c r="C1448" s="63"/>
      <c r="D1448" s="63"/>
      <c r="E1448" s="63"/>
      <c r="F1448" s="72">
        <v>0.96440000000000003</v>
      </c>
      <c r="G1448" s="72"/>
      <c r="H1448" s="72"/>
      <c r="I1448" s="72"/>
      <c r="J1448" s="1"/>
      <c r="K1448" s="1"/>
      <c r="L1448" s="1"/>
      <c r="M1448" s="1"/>
      <c r="N1448" s="1"/>
      <c r="O1448" s="1"/>
      <c r="P1448" s="1"/>
      <c r="Q1448" s="1"/>
      <c r="R1448" s="1"/>
      <c r="S1448" s="1"/>
      <c r="T1448" s="1"/>
    </row>
    <row r="1449" spans="1:20" x14ac:dyDescent="0.25">
      <c r="A1449" s="1"/>
      <c r="B1449" s="63" t="s">
        <v>29</v>
      </c>
      <c r="C1449" s="63"/>
      <c r="D1449" s="72">
        <v>0.64470000000000005</v>
      </c>
      <c r="E1449" s="72"/>
      <c r="F1449" s="72"/>
      <c r="G1449" s="72"/>
      <c r="H1449" s="1"/>
      <c r="I1449" s="1"/>
      <c r="J1449" s="1"/>
      <c r="K1449" s="1"/>
      <c r="L1449" s="1"/>
      <c r="M1449" s="1"/>
      <c r="N1449" s="1"/>
      <c r="O1449" s="1"/>
      <c r="P1449" s="1"/>
      <c r="Q1449" s="1"/>
      <c r="R1449" s="1"/>
      <c r="S1449" s="1"/>
      <c r="T1449" s="1"/>
    </row>
    <row r="1450" spans="1:20" x14ac:dyDescent="0.25">
      <c r="A1450" s="1"/>
      <c r="B1450" s="63" t="s">
        <v>30</v>
      </c>
      <c r="C1450" s="63"/>
      <c r="D1450" s="1"/>
      <c r="E1450" s="1"/>
      <c r="F1450" s="1"/>
      <c r="G1450" s="1">
        <v>31.5</v>
      </c>
      <c r="H1450" s="1"/>
      <c r="I1450" s="1"/>
      <c r="J1450" s="1"/>
      <c r="K1450" s="1"/>
      <c r="L1450" s="1"/>
      <c r="M1450" s="1"/>
      <c r="N1450" s="1"/>
      <c r="O1450" s="1"/>
      <c r="P1450" s="1"/>
      <c r="Q1450" s="1"/>
      <c r="R1450" s="1"/>
      <c r="S1450" s="1"/>
      <c r="T1450" s="1"/>
    </row>
    <row r="1451" spans="1:20" x14ac:dyDescent="0.25">
      <c r="A1451" s="1"/>
      <c r="B1451" s="63" t="s">
        <v>31</v>
      </c>
      <c r="C1451" s="63"/>
      <c r="D1451" s="63"/>
      <c r="E1451" s="1"/>
      <c r="F1451" s="1"/>
      <c r="G1451" s="1">
        <v>2015</v>
      </c>
      <c r="H1451" s="1"/>
      <c r="I1451" s="1"/>
      <c r="J1451" s="1"/>
      <c r="K1451" s="1"/>
      <c r="L1451" s="1"/>
      <c r="M1451" s="1"/>
      <c r="N1451" s="1"/>
      <c r="O1451" s="1"/>
      <c r="P1451" s="1"/>
      <c r="Q1451" s="1"/>
      <c r="R1451" s="1"/>
      <c r="S1451" s="1"/>
      <c r="T1451" s="1"/>
    </row>
    <row r="1452" spans="1:20" x14ac:dyDescent="0.25">
      <c r="A1452" s="1"/>
      <c r="B1452" s="63" t="s">
        <v>32</v>
      </c>
      <c r="C1452" s="63"/>
      <c r="D1452" s="1"/>
      <c r="E1452" s="1"/>
      <c r="F1452" s="1"/>
      <c r="G1452" s="1"/>
      <c r="H1452" s="1"/>
      <c r="I1452" s="1"/>
      <c r="J1452" s="1"/>
      <c r="K1452" s="1"/>
      <c r="L1452" s="1"/>
      <c r="M1452" s="1"/>
      <c r="N1452" s="1"/>
      <c r="O1452" s="1"/>
      <c r="P1452" s="1"/>
      <c r="Q1452" s="1"/>
      <c r="R1452" s="1"/>
      <c r="S1452" s="1"/>
      <c r="T1452" s="1"/>
    </row>
    <row r="1453" spans="1:20" x14ac:dyDescent="0.25">
      <c r="A1453" s="1"/>
      <c r="B1453" s="1"/>
      <c r="C1453" s="1"/>
      <c r="D1453" s="1"/>
      <c r="E1453" s="1"/>
      <c r="F1453" s="1"/>
      <c r="G1453" s="1"/>
      <c r="H1453" s="1"/>
      <c r="I1453" s="1"/>
      <c r="J1453" s="1"/>
      <c r="K1453" s="1"/>
      <c r="L1453" s="1"/>
      <c r="M1453" s="1"/>
      <c r="N1453" s="1"/>
      <c r="O1453" s="1"/>
      <c r="P1453" s="1"/>
      <c r="Q1453" s="1"/>
      <c r="R1453" s="1"/>
      <c r="S1453" s="1"/>
      <c r="T1453" s="1"/>
    </row>
    <row r="1454" spans="1:20" x14ac:dyDescent="0.25">
      <c r="A1454" s="1"/>
      <c r="B1454" s="1"/>
      <c r="C1454" s="1"/>
      <c r="D1454" s="1"/>
      <c r="E1454" s="1"/>
      <c r="F1454" s="1"/>
      <c r="G1454" s="1"/>
      <c r="H1454" s="1"/>
      <c r="I1454" s="1"/>
      <c r="J1454" s="1"/>
      <c r="K1454" s="1"/>
      <c r="L1454" s="1"/>
      <c r="M1454" s="1"/>
      <c r="N1454" s="1"/>
      <c r="O1454" s="1"/>
      <c r="P1454" s="1"/>
      <c r="Q1454" s="1"/>
      <c r="R1454" s="1"/>
      <c r="S1454" s="1"/>
      <c r="T1454" s="1"/>
    </row>
    <row r="1455" spans="1:20" x14ac:dyDescent="0.25">
      <c r="A1455" s="1"/>
      <c r="B1455" s="1"/>
      <c r="C1455" s="1"/>
      <c r="D1455" s="1"/>
      <c r="E1455" s="1"/>
      <c r="F1455" s="1"/>
      <c r="G1455" s="1"/>
      <c r="H1455" s="1"/>
      <c r="I1455" s="1"/>
      <c r="J1455" s="1"/>
      <c r="K1455" s="1"/>
      <c r="L1455" s="66" t="s">
        <v>5</v>
      </c>
      <c r="M1455" s="66"/>
      <c r="N1455" s="66"/>
      <c r="O1455" s="3" t="s">
        <v>6</v>
      </c>
      <c r="P1455" s="67" t="s">
        <v>7</v>
      </c>
      <c r="Q1455" s="67"/>
      <c r="R1455" s="3" t="s">
        <v>8</v>
      </c>
      <c r="S1455" s="57" t="s">
        <v>583</v>
      </c>
      <c r="T1455" s="57" t="s">
        <v>7</v>
      </c>
    </row>
    <row r="1456" spans="1:20" x14ac:dyDescent="0.25">
      <c r="A1456" s="1"/>
      <c r="B1456" s="5" t="s">
        <v>9</v>
      </c>
      <c r="C1456" s="64" t="s">
        <v>246</v>
      </c>
      <c r="D1456" s="64"/>
      <c r="E1456" s="64"/>
      <c r="F1456" s="64"/>
      <c r="G1456" s="64"/>
      <c r="H1456" s="1"/>
      <c r="I1456" s="1"/>
      <c r="J1456" s="1"/>
      <c r="K1456" s="1"/>
      <c r="L1456" s="4" t="s">
        <v>115</v>
      </c>
      <c r="M1456" s="64" t="s">
        <v>115</v>
      </c>
      <c r="N1456" s="64"/>
      <c r="O1456" s="6">
        <v>0</v>
      </c>
      <c r="P1456" s="65">
        <v>0</v>
      </c>
      <c r="Q1456" s="65"/>
      <c r="R1456" s="6">
        <v>0</v>
      </c>
      <c r="S1456" s="61">
        <v>0</v>
      </c>
      <c r="T1456" s="58">
        <v>0</v>
      </c>
    </row>
    <row r="1457" spans="1:20" x14ac:dyDescent="0.25">
      <c r="A1457" s="1"/>
      <c r="B1457" s="5" t="s">
        <v>13</v>
      </c>
      <c r="C1457" s="64" t="s">
        <v>251</v>
      </c>
      <c r="D1457" s="64"/>
      <c r="E1457" s="64"/>
      <c r="F1457" s="64"/>
      <c r="G1457" s="1"/>
      <c r="H1457" s="1"/>
      <c r="I1457" s="1"/>
      <c r="J1457" s="1"/>
      <c r="K1457" s="1"/>
      <c r="L1457" s="1"/>
      <c r="M1457" s="1"/>
      <c r="N1457" s="1"/>
      <c r="O1457" s="1"/>
      <c r="P1457" s="1"/>
      <c r="Q1457" s="1"/>
      <c r="R1457" s="1"/>
      <c r="S1457" s="1"/>
      <c r="T1457" s="1"/>
    </row>
    <row r="1458" spans="1:20" x14ac:dyDescent="0.25">
      <c r="A1458" s="1"/>
      <c r="B1458" s="5" t="s">
        <v>19</v>
      </c>
      <c r="C1458" s="64" t="s">
        <v>60</v>
      </c>
      <c r="D1458" s="64"/>
      <c r="E1458" s="64"/>
      <c r="F1458" s="64"/>
      <c r="G1458" s="1"/>
      <c r="H1458" s="1"/>
      <c r="I1458" s="1"/>
      <c r="J1458" s="1"/>
      <c r="K1458" s="1"/>
      <c r="L1458" s="1"/>
      <c r="M1458" s="1"/>
      <c r="N1458" s="1"/>
      <c r="O1458" s="1"/>
      <c r="P1458" s="1"/>
      <c r="Q1458" s="1"/>
      <c r="R1458" s="1"/>
      <c r="S1458" s="1"/>
      <c r="T1458" s="1"/>
    </row>
    <row r="1459" spans="1:20" x14ac:dyDescent="0.25">
      <c r="A1459" s="1"/>
      <c r="B1459" s="5" t="s">
        <v>23</v>
      </c>
      <c r="C1459" s="64" t="s">
        <v>252</v>
      </c>
      <c r="D1459" s="64"/>
      <c r="E1459" s="64"/>
      <c r="F1459" s="64"/>
      <c r="G1459" s="1"/>
      <c r="H1459" s="1"/>
      <c r="I1459" s="1"/>
      <c r="J1459" s="1"/>
      <c r="K1459" s="1"/>
      <c r="L1459" s="1"/>
      <c r="M1459" s="1"/>
      <c r="N1459" s="1"/>
      <c r="O1459" s="1"/>
      <c r="P1459" s="1"/>
      <c r="Q1459" s="1"/>
      <c r="R1459" s="1"/>
      <c r="S1459" s="1"/>
      <c r="T1459" s="1"/>
    </row>
    <row r="1460" spans="1:20" x14ac:dyDescent="0.25">
      <c r="A1460" s="1"/>
      <c r="B1460" s="5" t="s">
        <v>25</v>
      </c>
      <c r="C1460" s="73">
        <v>542</v>
      </c>
      <c r="D1460" s="73"/>
      <c r="E1460" s="73"/>
      <c r="F1460" s="1"/>
      <c r="G1460" s="1"/>
      <c r="H1460" s="1"/>
      <c r="I1460" s="1"/>
      <c r="J1460" s="1"/>
      <c r="K1460" s="1"/>
      <c r="L1460" s="1"/>
      <c r="M1460" s="1"/>
      <c r="N1460" s="1"/>
      <c r="O1460" s="1"/>
      <c r="P1460" s="1"/>
      <c r="Q1460" s="1"/>
      <c r="R1460" s="1"/>
      <c r="S1460" s="1"/>
      <c r="T1460" s="1"/>
    </row>
    <row r="1461" spans="1:20" x14ac:dyDescent="0.25">
      <c r="A1461" s="1"/>
      <c r="B1461" s="63" t="s">
        <v>26</v>
      </c>
      <c r="C1461" s="63"/>
      <c r="D1461" s="63"/>
      <c r="E1461" s="63"/>
      <c r="F1461" s="72">
        <v>10.0184</v>
      </c>
      <c r="G1461" s="72"/>
      <c r="H1461" s="72"/>
      <c r="I1461" s="72"/>
      <c r="J1461" s="72"/>
      <c r="K1461" s="1"/>
      <c r="L1461" s="1"/>
      <c r="M1461" s="1"/>
      <c r="N1461" s="1"/>
      <c r="O1461" s="1"/>
      <c r="P1461" s="1"/>
      <c r="Q1461" s="1"/>
      <c r="R1461" s="1"/>
      <c r="S1461" s="1"/>
      <c r="T1461" s="1"/>
    </row>
    <row r="1462" spans="1:20" x14ac:dyDescent="0.25">
      <c r="A1462" s="1"/>
      <c r="B1462" s="63" t="s">
        <v>27</v>
      </c>
      <c r="C1462" s="63"/>
      <c r="D1462" s="72">
        <v>0</v>
      </c>
      <c r="E1462" s="72"/>
      <c r="F1462" s="72"/>
      <c r="G1462" s="72"/>
      <c r="H1462" s="72"/>
      <c r="I1462" s="1"/>
      <c r="J1462" s="1"/>
      <c r="K1462" s="1"/>
      <c r="L1462" s="1"/>
      <c r="M1462" s="1"/>
      <c r="N1462" s="1"/>
      <c r="O1462" s="1"/>
      <c r="P1462" s="1"/>
      <c r="Q1462" s="1"/>
      <c r="R1462" s="1"/>
      <c r="S1462" s="1"/>
      <c r="T1462" s="1"/>
    </row>
    <row r="1463" spans="1:20" x14ac:dyDescent="0.25">
      <c r="A1463" s="1"/>
      <c r="B1463" s="63" t="s">
        <v>28</v>
      </c>
      <c r="C1463" s="63"/>
      <c r="D1463" s="63"/>
      <c r="E1463" s="63"/>
      <c r="F1463" s="72">
        <v>0.25590000000000002</v>
      </c>
      <c r="G1463" s="72"/>
      <c r="H1463" s="72"/>
      <c r="I1463" s="72"/>
      <c r="J1463" s="1"/>
      <c r="K1463" s="1"/>
      <c r="L1463" s="1"/>
      <c r="M1463" s="1"/>
      <c r="N1463" s="1"/>
      <c r="O1463" s="1"/>
      <c r="P1463" s="1"/>
      <c r="Q1463" s="1"/>
      <c r="R1463" s="1"/>
      <c r="S1463" s="1"/>
      <c r="T1463" s="1"/>
    </row>
    <row r="1464" spans="1:20" x14ac:dyDescent="0.25">
      <c r="A1464" s="1"/>
      <c r="B1464" s="63" t="s">
        <v>29</v>
      </c>
      <c r="C1464" s="63"/>
      <c r="D1464" s="72">
        <v>0</v>
      </c>
      <c r="E1464" s="72"/>
      <c r="F1464" s="72"/>
      <c r="G1464" s="72"/>
      <c r="H1464" s="1"/>
      <c r="I1464" s="1"/>
      <c r="J1464" s="1"/>
      <c r="K1464" s="1"/>
      <c r="L1464" s="1"/>
      <c r="M1464" s="1"/>
      <c r="N1464" s="1"/>
      <c r="O1464" s="1"/>
      <c r="P1464" s="1"/>
      <c r="Q1464" s="1"/>
      <c r="R1464" s="1"/>
      <c r="S1464" s="1"/>
      <c r="T1464" s="1"/>
    </row>
    <row r="1465" spans="1:20" x14ac:dyDescent="0.25">
      <c r="A1465" s="1"/>
      <c r="B1465" s="63" t="s">
        <v>30</v>
      </c>
      <c r="C1465" s="63"/>
      <c r="D1465" s="1"/>
      <c r="E1465" s="1"/>
      <c r="F1465" s="1"/>
      <c r="G1465" s="1">
        <v>9.8000000000000007</v>
      </c>
      <c r="H1465" s="1"/>
      <c r="I1465" s="1"/>
      <c r="J1465" s="1"/>
      <c r="K1465" s="1"/>
      <c r="L1465" s="1"/>
      <c r="M1465" s="1"/>
      <c r="N1465" s="1"/>
      <c r="O1465" s="1"/>
      <c r="P1465" s="1"/>
      <c r="Q1465" s="1"/>
      <c r="R1465" s="1"/>
      <c r="S1465" s="1"/>
      <c r="T1465" s="1"/>
    </row>
    <row r="1466" spans="1:20" x14ac:dyDescent="0.25">
      <c r="A1466" s="1"/>
      <c r="B1466" s="63" t="s">
        <v>31</v>
      </c>
      <c r="C1466" s="63"/>
      <c r="D1466" s="63"/>
      <c r="E1466" s="1"/>
      <c r="F1466" s="1"/>
      <c r="G1466" s="1">
        <v>2015</v>
      </c>
      <c r="H1466" s="1"/>
      <c r="I1466" s="1"/>
      <c r="J1466" s="1"/>
      <c r="K1466" s="1"/>
      <c r="L1466" s="1"/>
      <c r="M1466" s="1"/>
      <c r="N1466" s="1"/>
      <c r="O1466" s="1"/>
      <c r="P1466" s="1"/>
      <c r="Q1466" s="1"/>
      <c r="R1466" s="1"/>
      <c r="S1466" s="1"/>
      <c r="T1466" s="1"/>
    </row>
    <row r="1467" spans="1:20" x14ac:dyDescent="0.25">
      <c r="A1467" s="1"/>
      <c r="B1467" s="63" t="s">
        <v>32</v>
      </c>
      <c r="C1467" s="63"/>
      <c r="D1467" s="1"/>
      <c r="E1467" s="1"/>
      <c r="F1467" s="1"/>
      <c r="G1467" s="1"/>
      <c r="H1467" s="1"/>
      <c r="I1467" s="1"/>
      <c r="J1467" s="1"/>
      <c r="K1467" s="1"/>
      <c r="L1467" s="1"/>
      <c r="M1467" s="1"/>
      <c r="N1467" s="1"/>
      <c r="O1467" s="1"/>
      <c r="P1467" s="1"/>
      <c r="Q1467" s="1"/>
      <c r="R1467" s="1"/>
      <c r="S1467" s="1"/>
      <c r="T1467" s="1"/>
    </row>
    <row r="1468" spans="1:20" x14ac:dyDescent="0.25">
      <c r="A1468" s="1"/>
      <c r="B1468" s="1"/>
      <c r="C1468" s="1"/>
      <c r="D1468" s="1"/>
      <c r="E1468" s="1"/>
      <c r="F1468" s="1"/>
      <c r="G1468" s="1"/>
      <c r="H1468" s="1"/>
      <c r="I1468" s="1"/>
      <c r="J1468" s="1"/>
      <c r="K1468" s="1"/>
      <c r="L1468" s="1"/>
      <c r="M1468" s="1"/>
      <c r="N1468" s="1"/>
      <c r="O1468" s="1"/>
      <c r="P1468" s="1"/>
      <c r="Q1468" s="1"/>
      <c r="R1468" s="1"/>
      <c r="S1468" s="1"/>
      <c r="T1468" s="1"/>
    </row>
    <row r="1469" spans="1:20" x14ac:dyDescent="0.25">
      <c r="A1469" s="1"/>
      <c r="B1469" s="1"/>
      <c r="C1469" s="1"/>
      <c r="D1469" s="1"/>
      <c r="E1469" s="1"/>
      <c r="F1469" s="1"/>
      <c r="G1469" s="1"/>
      <c r="H1469" s="1"/>
      <c r="I1469" s="1"/>
      <c r="J1469" s="1"/>
      <c r="K1469" s="1"/>
      <c r="L1469" s="1"/>
      <c r="M1469" s="1"/>
      <c r="N1469" s="1"/>
      <c r="O1469" s="1"/>
      <c r="P1469" s="1"/>
      <c r="Q1469" s="1"/>
      <c r="R1469" s="1"/>
      <c r="S1469" s="1"/>
      <c r="T1469" s="1"/>
    </row>
    <row r="1470" spans="1:20" x14ac:dyDescent="0.25">
      <c r="A1470" s="1"/>
      <c r="B1470" s="1"/>
      <c r="C1470" s="1"/>
      <c r="D1470" s="1"/>
      <c r="E1470" s="1"/>
      <c r="F1470" s="1"/>
      <c r="G1470" s="1"/>
      <c r="H1470" s="1"/>
      <c r="I1470" s="1"/>
      <c r="J1470" s="1"/>
      <c r="K1470" s="1"/>
      <c r="L1470" s="66" t="s">
        <v>5</v>
      </c>
      <c r="M1470" s="66"/>
      <c r="N1470" s="66"/>
      <c r="O1470" s="3" t="s">
        <v>6</v>
      </c>
      <c r="P1470" s="67" t="s">
        <v>7</v>
      </c>
      <c r="Q1470" s="67"/>
      <c r="R1470" s="3" t="s">
        <v>8</v>
      </c>
      <c r="S1470" s="57" t="s">
        <v>583</v>
      </c>
      <c r="T1470" s="57" t="s">
        <v>7</v>
      </c>
    </row>
    <row r="1471" spans="1:20" x14ac:dyDescent="0.25">
      <c r="A1471" s="1"/>
      <c r="B1471" s="5" t="s">
        <v>9</v>
      </c>
      <c r="C1471" s="64" t="s">
        <v>246</v>
      </c>
      <c r="D1471" s="64"/>
      <c r="E1471" s="64"/>
      <c r="F1471" s="64"/>
      <c r="G1471" s="64"/>
      <c r="H1471" s="1"/>
      <c r="I1471" s="1"/>
      <c r="J1471" s="1"/>
      <c r="K1471" s="1"/>
      <c r="L1471" s="4" t="s">
        <v>115</v>
      </c>
      <c r="M1471" s="64" t="s">
        <v>115</v>
      </c>
      <c r="N1471" s="64"/>
      <c r="O1471" s="6">
        <v>0</v>
      </c>
      <c r="P1471" s="65">
        <v>0</v>
      </c>
      <c r="Q1471" s="65"/>
      <c r="R1471" s="6">
        <v>0</v>
      </c>
      <c r="S1471" s="61">
        <v>0</v>
      </c>
      <c r="T1471" s="58">
        <v>0</v>
      </c>
    </row>
    <row r="1472" spans="1:20" x14ac:dyDescent="0.25">
      <c r="A1472" s="1"/>
      <c r="B1472" s="5" t="s">
        <v>13</v>
      </c>
      <c r="C1472" s="64" t="s">
        <v>253</v>
      </c>
      <c r="D1472" s="64"/>
      <c r="E1472" s="64"/>
      <c r="F1472" s="64"/>
      <c r="G1472" s="1"/>
      <c r="H1472" s="1"/>
      <c r="I1472" s="1"/>
      <c r="J1472" s="1"/>
      <c r="K1472" s="1"/>
      <c r="L1472" s="1"/>
      <c r="M1472" s="1"/>
      <c r="N1472" s="1"/>
      <c r="O1472" s="1"/>
      <c r="P1472" s="1"/>
      <c r="Q1472" s="1"/>
      <c r="R1472" s="1"/>
      <c r="S1472" s="1"/>
      <c r="T1472" s="1"/>
    </row>
    <row r="1473" spans="1:20" x14ac:dyDescent="0.25">
      <c r="A1473" s="1"/>
      <c r="B1473" s="5" t="s">
        <v>19</v>
      </c>
      <c r="C1473" s="64" t="s">
        <v>47</v>
      </c>
      <c r="D1473" s="64"/>
      <c r="E1473" s="64"/>
      <c r="F1473" s="64"/>
      <c r="G1473" s="1"/>
      <c r="H1473" s="1"/>
      <c r="I1473" s="1"/>
      <c r="J1473" s="1"/>
      <c r="K1473" s="1"/>
      <c r="L1473" s="1"/>
      <c r="M1473" s="1"/>
      <c r="N1473" s="1"/>
      <c r="O1473" s="1"/>
      <c r="P1473" s="1"/>
      <c r="Q1473" s="1"/>
      <c r="R1473" s="1"/>
      <c r="S1473" s="1"/>
      <c r="T1473" s="1"/>
    </row>
    <row r="1474" spans="1:20" x14ac:dyDescent="0.25">
      <c r="A1474" s="1"/>
      <c r="B1474" s="5" t="s">
        <v>23</v>
      </c>
      <c r="C1474" s="64" t="s">
        <v>254</v>
      </c>
      <c r="D1474" s="64"/>
      <c r="E1474" s="64"/>
      <c r="F1474" s="64"/>
      <c r="G1474" s="1"/>
      <c r="H1474" s="1"/>
      <c r="I1474" s="1"/>
      <c r="J1474" s="1"/>
      <c r="K1474" s="1"/>
      <c r="L1474" s="1"/>
      <c r="M1474" s="1"/>
      <c r="N1474" s="1"/>
      <c r="O1474" s="1"/>
      <c r="P1474" s="1"/>
      <c r="Q1474" s="1"/>
      <c r="R1474" s="1"/>
      <c r="S1474" s="1"/>
      <c r="T1474" s="1"/>
    </row>
    <row r="1475" spans="1:20" x14ac:dyDescent="0.25">
      <c r="A1475" s="1"/>
      <c r="B1475" s="5" t="s">
        <v>25</v>
      </c>
      <c r="C1475" s="73">
        <v>87</v>
      </c>
      <c r="D1475" s="73"/>
      <c r="E1475" s="73"/>
      <c r="F1475" s="1"/>
      <c r="G1475" s="1"/>
      <c r="H1475" s="1"/>
      <c r="I1475" s="1"/>
      <c r="J1475" s="1"/>
      <c r="K1475" s="1"/>
      <c r="L1475" s="1"/>
      <c r="M1475" s="1"/>
      <c r="N1475" s="1"/>
      <c r="O1475" s="1"/>
      <c r="P1475" s="1"/>
      <c r="Q1475" s="1"/>
      <c r="R1475" s="1"/>
      <c r="S1475" s="1"/>
      <c r="T1475" s="1"/>
    </row>
    <row r="1476" spans="1:20" x14ac:dyDescent="0.25">
      <c r="A1476" s="1"/>
      <c r="B1476" s="63" t="s">
        <v>26</v>
      </c>
      <c r="C1476" s="63"/>
      <c r="D1476" s="63"/>
      <c r="E1476" s="63"/>
      <c r="F1476" s="72">
        <v>1.2438</v>
      </c>
      <c r="G1476" s="72"/>
      <c r="H1476" s="72"/>
      <c r="I1476" s="72"/>
      <c r="J1476" s="72"/>
      <c r="K1476" s="1"/>
      <c r="L1476" s="1"/>
      <c r="M1476" s="1"/>
      <c r="N1476" s="1"/>
      <c r="O1476" s="1"/>
      <c r="P1476" s="1"/>
      <c r="Q1476" s="1"/>
      <c r="R1476" s="1"/>
      <c r="S1476" s="1"/>
      <c r="T1476" s="1"/>
    </row>
    <row r="1477" spans="1:20" x14ac:dyDescent="0.25">
      <c r="A1477" s="1"/>
      <c r="B1477" s="63" t="s">
        <v>27</v>
      </c>
      <c r="C1477" s="63"/>
      <c r="D1477" s="72">
        <v>0</v>
      </c>
      <c r="E1477" s="72"/>
      <c r="F1477" s="72"/>
      <c r="G1477" s="72"/>
      <c r="H1477" s="72"/>
      <c r="I1477" s="1"/>
      <c r="J1477" s="1"/>
      <c r="K1477" s="1"/>
      <c r="L1477" s="1"/>
      <c r="M1477" s="1"/>
      <c r="N1477" s="1"/>
      <c r="O1477" s="1"/>
      <c r="P1477" s="1"/>
      <c r="Q1477" s="1"/>
      <c r="R1477" s="1"/>
      <c r="S1477" s="1"/>
      <c r="T1477" s="1"/>
    </row>
    <row r="1478" spans="1:20" x14ac:dyDescent="0.25">
      <c r="A1478" s="1"/>
      <c r="B1478" s="63" t="s">
        <v>28</v>
      </c>
      <c r="C1478" s="63"/>
      <c r="D1478" s="63"/>
      <c r="E1478" s="63"/>
      <c r="F1478" s="72">
        <v>0.2039</v>
      </c>
      <c r="G1478" s="72"/>
      <c r="H1478" s="72"/>
      <c r="I1478" s="72"/>
      <c r="J1478" s="1"/>
      <c r="K1478" s="1"/>
      <c r="L1478" s="1"/>
      <c r="M1478" s="1"/>
      <c r="N1478" s="1"/>
      <c r="O1478" s="1"/>
      <c r="P1478" s="1"/>
      <c r="Q1478" s="1"/>
      <c r="R1478" s="1"/>
      <c r="S1478" s="1"/>
      <c r="T1478" s="1"/>
    </row>
    <row r="1479" spans="1:20" x14ac:dyDescent="0.25">
      <c r="A1479" s="1"/>
      <c r="B1479" s="63" t="s">
        <v>29</v>
      </c>
      <c r="C1479" s="63"/>
      <c r="D1479" s="72">
        <v>0</v>
      </c>
      <c r="E1479" s="72"/>
      <c r="F1479" s="72"/>
      <c r="G1479" s="72"/>
      <c r="H1479" s="1"/>
      <c r="I1479" s="1"/>
      <c r="J1479" s="1"/>
      <c r="K1479" s="1"/>
      <c r="L1479" s="1"/>
      <c r="M1479" s="1"/>
      <c r="N1479" s="1"/>
      <c r="O1479" s="1"/>
      <c r="P1479" s="1"/>
      <c r="Q1479" s="1"/>
      <c r="R1479" s="1"/>
      <c r="S1479" s="1"/>
      <c r="T1479" s="1"/>
    </row>
    <row r="1480" spans="1:20" x14ac:dyDescent="0.25">
      <c r="A1480" s="1"/>
      <c r="B1480" s="63" t="s">
        <v>30</v>
      </c>
      <c r="C1480" s="63"/>
      <c r="D1480" s="1"/>
      <c r="E1480" s="1"/>
      <c r="F1480" s="1"/>
      <c r="G1480" s="1">
        <v>5</v>
      </c>
      <c r="H1480" s="1"/>
      <c r="I1480" s="1"/>
      <c r="J1480" s="1"/>
      <c r="K1480" s="1"/>
      <c r="L1480" s="1"/>
      <c r="M1480" s="1"/>
      <c r="N1480" s="1"/>
      <c r="O1480" s="1"/>
      <c r="P1480" s="1"/>
      <c r="Q1480" s="1"/>
      <c r="R1480" s="1"/>
      <c r="S1480" s="1"/>
      <c r="T1480" s="1"/>
    </row>
    <row r="1481" spans="1:20" x14ac:dyDescent="0.25">
      <c r="A1481" s="1"/>
      <c r="B1481" s="63" t="s">
        <v>31</v>
      </c>
      <c r="C1481" s="63"/>
      <c r="D1481" s="63"/>
      <c r="E1481" s="1"/>
      <c r="F1481" s="1"/>
      <c r="G1481" s="1">
        <v>2015</v>
      </c>
      <c r="H1481" s="1"/>
      <c r="I1481" s="1"/>
      <c r="J1481" s="1"/>
      <c r="K1481" s="1"/>
      <c r="L1481" s="1"/>
      <c r="M1481" s="1"/>
      <c r="N1481" s="1"/>
      <c r="O1481" s="1"/>
      <c r="P1481" s="1"/>
      <c r="Q1481" s="1"/>
      <c r="R1481" s="1"/>
      <c r="S1481" s="1"/>
      <c r="T1481" s="1"/>
    </row>
    <row r="1482" spans="1:20" x14ac:dyDescent="0.25">
      <c r="A1482" s="1"/>
      <c r="B1482" s="63" t="s">
        <v>32</v>
      </c>
      <c r="C1482" s="63"/>
      <c r="D1482" s="1"/>
      <c r="E1482" s="1"/>
      <c r="F1482" s="1"/>
      <c r="G1482" s="1"/>
      <c r="H1482" s="1"/>
      <c r="I1482" s="1"/>
      <c r="J1482" s="1"/>
      <c r="K1482" s="1"/>
      <c r="L1482" s="1"/>
      <c r="M1482" s="1"/>
      <c r="N1482" s="1"/>
      <c r="O1482" s="1"/>
      <c r="P1482" s="1"/>
      <c r="Q1482" s="1"/>
      <c r="R1482" s="1"/>
      <c r="S1482" s="1"/>
      <c r="T1482" s="1"/>
    </row>
    <row r="1483" spans="1:20" x14ac:dyDescent="0.25">
      <c r="A1483" s="1"/>
      <c r="B1483" s="1"/>
      <c r="C1483" s="1"/>
      <c r="D1483" s="1"/>
      <c r="E1483" s="1"/>
      <c r="F1483" s="1"/>
      <c r="G1483" s="1"/>
      <c r="H1483" s="1"/>
      <c r="I1483" s="1"/>
      <c r="J1483" s="1"/>
      <c r="K1483" s="1"/>
      <c r="L1483" s="1"/>
      <c r="M1483" s="1"/>
      <c r="N1483" s="1"/>
      <c r="O1483" s="1"/>
      <c r="P1483" s="1"/>
      <c r="Q1483" s="1"/>
      <c r="R1483" s="1"/>
      <c r="S1483" s="1"/>
      <c r="T1483" s="1"/>
    </row>
    <row r="1484" spans="1:20" x14ac:dyDescent="0.25">
      <c r="A1484" s="1"/>
      <c r="B1484" s="1"/>
      <c r="C1484" s="1"/>
      <c r="D1484" s="1"/>
      <c r="E1484" s="1"/>
      <c r="F1484" s="1"/>
      <c r="G1484" s="1"/>
      <c r="H1484" s="1"/>
      <c r="I1484" s="1"/>
      <c r="J1484" s="1"/>
      <c r="K1484" s="1"/>
      <c r="L1484" s="1"/>
      <c r="M1484" s="1"/>
      <c r="N1484" s="1"/>
      <c r="O1484" s="1"/>
      <c r="P1484" s="1"/>
      <c r="Q1484" s="1"/>
      <c r="R1484" s="1"/>
      <c r="S1484" s="1"/>
      <c r="T1484" s="1"/>
    </row>
    <row r="1485" spans="1:20" x14ac:dyDescent="0.25">
      <c r="A1485" s="1"/>
      <c r="B1485" s="1"/>
      <c r="C1485" s="1"/>
      <c r="D1485" s="1"/>
      <c r="E1485" s="1"/>
      <c r="F1485" s="1"/>
      <c r="G1485" s="1"/>
      <c r="H1485" s="1"/>
      <c r="I1485" s="1"/>
      <c r="J1485" s="1"/>
      <c r="K1485" s="1"/>
      <c r="L1485" s="66" t="s">
        <v>5</v>
      </c>
      <c r="M1485" s="66"/>
      <c r="N1485" s="66"/>
      <c r="O1485" s="3" t="s">
        <v>6</v>
      </c>
      <c r="P1485" s="67" t="s">
        <v>7</v>
      </c>
      <c r="Q1485" s="67"/>
      <c r="R1485" s="3" t="s">
        <v>8</v>
      </c>
      <c r="S1485" s="57" t="s">
        <v>583</v>
      </c>
      <c r="T1485" s="57" t="s">
        <v>7</v>
      </c>
    </row>
    <row r="1486" spans="1:20" x14ac:dyDescent="0.25">
      <c r="A1486" s="1"/>
      <c r="B1486" s="5" t="s">
        <v>9</v>
      </c>
      <c r="C1486" s="64" t="s">
        <v>246</v>
      </c>
      <c r="D1486" s="64"/>
      <c r="E1486" s="64"/>
      <c r="F1486" s="64"/>
      <c r="G1486" s="64"/>
      <c r="H1486" s="1"/>
      <c r="I1486" s="1"/>
      <c r="J1486" s="1"/>
      <c r="K1486" s="1"/>
      <c r="L1486" s="4" t="s">
        <v>115</v>
      </c>
      <c r="M1486" s="64" t="s">
        <v>115</v>
      </c>
      <c r="N1486" s="64"/>
      <c r="O1486" s="6">
        <v>0</v>
      </c>
      <c r="P1486" s="65">
        <v>0</v>
      </c>
      <c r="Q1486" s="65"/>
      <c r="R1486" s="6">
        <v>0</v>
      </c>
      <c r="S1486" s="61">
        <v>0</v>
      </c>
      <c r="T1486" s="58">
        <v>0</v>
      </c>
    </row>
    <row r="1487" spans="1:20" x14ac:dyDescent="0.25">
      <c r="A1487" s="1"/>
      <c r="B1487" s="5" t="s">
        <v>13</v>
      </c>
      <c r="C1487" s="64" t="s">
        <v>255</v>
      </c>
      <c r="D1487" s="64"/>
      <c r="E1487" s="64"/>
      <c r="F1487" s="64"/>
      <c r="G1487" s="1"/>
      <c r="H1487" s="1"/>
      <c r="I1487" s="1"/>
      <c r="J1487" s="1"/>
      <c r="K1487" s="1"/>
      <c r="L1487" s="1"/>
      <c r="M1487" s="1"/>
      <c r="N1487" s="1"/>
      <c r="O1487" s="1"/>
      <c r="P1487" s="1"/>
      <c r="Q1487" s="1"/>
      <c r="R1487" s="1"/>
      <c r="S1487" s="1"/>
      <c r="T1487" s="1"/>
    </row>
    <row r="1488" spans="1:20" x14ac:dyDescent="0.25">
      <c r="A1488" s="1"/>
      <c r="B1488" s="5" t="s">
        <v>19</v>
      </c>
      <c r="C1488" s="64" t="s">
        <v>222</v>
      </c>
      <c r="D1488" s="64"/>
      <c r="E1488" s="64"/>
      <c r="F1488" s="64"/>
      <c r="G1488" s="1"/>
      <c r="H1488" s="1"/>
      <c r="I1488" s="1"/>
      <c r="J1488" s="1"/>
      <c r="K1488" s="1"/>
      <c r="L1488" s="1"/>
      <c r="M1488" s="1"/>
      <c r="N1488" s="1"/>
      <c r="O1488" s="1"/>
      <c r="P1488" s="1"/>
      <c r="Q1488" s="1"/>
      <c r="R1488" s="1"/>
      <c r="S1488" s="1"/>
      <c r="T1488" s="1"/>
    </row>
    <row r="1489" spans="1:20" x14ac:dyDescent="0.25">
      <c r="A1489" s="1"/>
      <c r="B1489" s="5" t="s">
        <v>23</v>
      </c>
      <c r="C1489" s="64" t="s">
        <v>256</v>
      </c>
      <c r="D1489" s="64"/>
      <c r="E1489" s="64"/>
      <c r="F1489" s="64"/>
      <c r="G1489" s="1"/>
      <c r="H1489" s="1"/>
      <c r="I1489" s="1"/>
      <c r="J1489" s="1"/>
      <c r="K1489" s="1"/>
      <c r="L1489" s="1"/>
      <c r="M1489" s="1"/>
      <c r="N1489" s="1"/>
      <c r="O1489" s="1"/>
      <c r="P1489" s="1"/>
      <c r="Q1489" s="1"/>
      <c r="R1489" s="1"/>
      <c r="S1489" s="1"/>
      <c r="T1489" s="1"/>
    </row>
    <row r="1490" spans="1:20" x14ac:dyDescent="0.25">
      <c r="A1490" s="1"/>
      <c r="B1490" s="5" t="s">
        <v>25</v>
      </c>
      <c r="C1490" s="73">
        <v>13</v>
      </c>
      <c r="D1490" s="73"/>
      <c r="E1490" s="73"/>
      <c r="F1490" s="1"/>
      <c r="G1490" s="1"/>
      <c r="H1490" s="1"/>
      <c r="I1490" s="1"/>
      <c r="J1490" s="1"/>
      <c r="K1490" s="1"/>
      <c r="L1490" s="1"/>
      <c r="M1490" s="1"/>
      <c r="N1490" s="1"/>
      <c r="O1490" s="1"/>
      <c r="P1490" s="1"/>
      <c r="Q1490" s="1"/>
      <c r="R1490" s="1"/>
      <c r="S1490" s="1"/>
      <c r="T1490" s="1"/>
    </row>
    <row r="1491" spans="1:20" x14ac:dyDescent="0.25">
      <c r="A1491" s="1"/>
      <c r="B1491" s="63" t="s">
        <v>26</v>
      </c>
      <c r="C1491" s="63"/>
      <c r="D1491" s="63"/>
      <c r="E1491" s="63"/>
      <c r="F1491" s="72">
        <v>0.51280000000000003</v>
      </c>
      <c r="G1491" s="72"/>
      <c r="H1491" s="72"/>
      <c r="I1491" s="72"/>
      <c r="J1491" s="72"/>
      <c r="K1491" s="1"/>
      <c r="L1491" s="1"/>
      <c r="M1491" s="1"/>
      <c r="N1491" s="1"/>
      <c r="O1491" s="1"/>
      <c r="P1491" s="1"/>
      <c r="Q1491" s="1"/>
      <c r="R1491" s="1"/>
      <c r="S1491" s="1"/>
      <c r="T1491" s="1"/>
    </row>
    <row r="1492" spans="1:20" x14ac:dyDescent="0.25">
      <c r="A1492" s="1"/>
      <c r="B1492" s="63" t="s">
        <v>27</v>
      </c>
      <c r="C1492" s="63"/>
      <c r="D1492" s="72">
        <v>0</v>
      </c>
      <c r="E1492" s="72"/>
      <c r="F1492" s="72"/>
      <c r="G1492" s="72"/>
      <c r="H1492" s="72"/>
      <c r="I1492" s="1"/>
      <c r="J1492" s="1"/>
      <c r="K1492" s="1"/>
      <c r="L1492" s="1"/>
      <c r="M1492" s="1"/>
      <c r="N1492" s="1"/>
      <c r="O1492" s="1"/>
      <c r="P1492" s="1"/>
      <c r="Q1492" s="1"/>
      <c r="R1492" s="1"/>
      <c r="S1492" s="1"/>
      <c r="T1492" s="1"/>
    </row>
    <row r="1493" spans="1:20" x14ac:dyDescent="0.25">
      <c r="A1493" s="1"/>
      <c r="B1493" s="63" t="s">
        <v>28</v>
      </c>
      <c r="C1493" s="63"/>
      <c r="D1493" s="63"/>
      <c r="E1493" s="63"/>
      <c r="F1493" s="72">
        <v>0.1709</v>
      </c>
      <c r="G1493" s="72"/>
      <c r="H1493" s="72"/>
      <c r="I1493" s="72"/>
      <c r="J1493" s="1"/>
      <c r="K1493" s="1"/>
      <c r="L1493" s="1"/>
      <c r="M1493" s="1"/>
      <c r="N1493" s="1"/>
      <c r="O1493" s="1"/>
      <c r="P1493" s="1"/>
      <c r="Q1493" s="1"/>
      <c r="R1493" s="1"/>
      <c r="S1493" s="1"/>
      <c r="T1493" s="1"/>
    </row>
    <row r="1494" spans="1:20" x14ac:dyDescent="0.25">
      <c r="A1494" s="1"/>
      <c r="B1494" s="63" t="s">
        <v>29</v>
      </c>
      <c r="C1494" s="63"/>
      <c r="D1494" s="72">
        <v>0</v>
      </c>
      <c r="E1494" s="72"/>
      <c r="F1494" s="72"/>
      <c r="G1494" s="72"/>
      <c r="H1494" s="1"/>
      <c r="I1494" s="1"/>
      <c r="J1494" s="1"/>
      <c r="K1494" s="1"/>
      <c r="L1494" s="1"/>
      <c r="M1494" s="1"/>
      <c r="N1494" s="1"/>
      <c r="O1494" s="1"/>
      <c r="P1494" s="1"/>
      <c r="Q1494" s="1"/>
      <c r="R1494" s="1"/>
      <c r="S1494" s="1"/>
      <c r="T1494" s="1"/>
    </row>
    <row r="1495" spans="1:20" x14ac:dyDescent="0.25">
      <c r="A1495" s="1"/>
      <c r="B1495" s="63" t="s">
        <v>30</v>
      </c>
      <c r="C1495" s="63"/>
      <c r="D1495" s="1"/>
      <c r="E1495" s="1"/>
      <c r="F1495" s="1"/>
      <c r="G1495" s="1">
        <v>1.8</v>
      </c>
      <c r="H1495" s="1"/>
      <c r="I1495" s="1"/>
      <c r="J1495" s="1"/>
      <c r="K1495" s="1"/>
      <c r="L1495" s="1"/>
      <c r="M1495" s="1"/>
      <c r="N1495" s="1"/>
      <c r="O1495" s="1"/>
      <c r="P1495" s="1"/>
      <c r="Q1495" s="1"/>
      <c r="R1495" s="1"/>
      <c r="S1495" s="1"/>
      <c r="T1495" s="1"/>
    </row>
    <row r="1496" spans="1:20" x14ac:dyDescent="0.25">
      <c r="A1496" s="1"/>
      <c r="B1496" s="63" t="s">
        <v>31</v>
      </c>
      <c r="C1496" s="63"/>
      <c r="D1496" s="63"/>
      <c r="E1496" s="1"/>
      <c r="F1496" s="1"/>
      <c r="G1496" s="1">
        <v>2015</v>
      </c>
      <c r="H1496" s="1"/>
      <c r="I1496" s="1"/>
      <c r="J1496" s="1"/>
      <c r="K1496" s="1"/>
      <c r="L1496" s="1"/>
      <c r="M1496" s="1"/>
      <c r="N1496" s="1"/>
      <c r="O1496" s="1"/>
      <c r="P1496" s="1"/>
      <c r="Q1496" s="1"/>
      <c r="R1496" s="1"/>
      <c r="S1496" s="1"/>
      <c r="T1496" s="1"/>
    </row>
    <row r="1497" spans="1:20" x14ac:dyDescent="0.25">
      <c r="A1497" s="1"/>
      <c r="B1497" s="63" t="s">
        <v>32</v>
      </c>
      <c r="C1497" s="63"/>
      <c r="D1497" s="1"/>
      <c r="E1497" s="1"/>
      <c r="F1497" s="1"/>
      <c r="G1497" s="1"/>
      <c r="H1497" s="1"/>
      <c r="I1497" s="1"/>
      <c r="J1497" s="1"/>
      <c r="K1497" s="1"/>
      <c r="L1497" s="1"/>
      <c r="M1497" s="1"/>
      <c r="N1497" s="1"/>
      <c r="O1497" s="1"/>
      <c r="P1497" s="1"/>
      <c r="Q1497" s="1"/>
      <c r="R1497" s="1"/>
      <c r="S1497" s="1"/>
      <c r="T1497" s="1"/>
    </row>
    <row r="1498" spans="1:20" x14ac:dyDescent="0.25">
      <c r="A1498" s="1"/>
      <c r="B1498" s="1"/>
      <c r="C1498" s="1"/>
      <c r="D1498" s="1"/>
      <c r="E1498" s="1"/>
      <c r="F1498" s="1"/>
      <c r="G1498" s="1"/>
      <c r="H1498" s="1"/>
      <c r="I1498" s="1"/>
      <c r="J1498" s="1"/>
      <c r="K1498" s="1"/>
      <c r="L1498" s="1"/>
      <c r="M1498" s="1"/>
      <c r="N1498" s="1"/>
      <c r="O1498" s="1"/>
      <c r="P1498" s="1"/>
      <c r="Q1498" s="1"/>
      <c r="R1498" s="1"/>
      <c r="S1498" s="1"/>
      <c r="T1498" s="1"/>
    </row>
    <row r="1499" spans="1:20" x14ac:dyDescent="0.25">
      <c r="A1499" s="1"/>
      <c r="B1499" s="1"/>
      <c r="C1499" s="1"/>
      <c r="D1499" s="1"/>
      <c r="E1499" s="1"/>
      <c r="F1499" s="1"/>
      <c r="G1499" s="1"/>
      <c r="H1499" s="1"/>
      <c r="I1499" s="1"/>
      <c r="J1499" s="1"/>
      <c r="K1499" s="1"/>
      <c r="L1499" s="1"/>
      <c r="M1499" s="1"/>
      <c r="N1499" s="1"/>
      <c r="O1499" s="1"/>
      <c r="P1499" s="1"/>
      <c r="Q1499" s="1"/>
      <c r="R1499" s="1"/>
      <c r="S1499" s="1"/>
      <c r="T1499" s="1"/>
    </row>
    <row r="1500" spans="1:20" x14ac:dyDescent="0.25">
      <c r="A1500" s="1"/>
      <c r="B1500" s="1"/>
      <c r="C1500" s="1"/>
      <c r="D1500" s="1"/>
      <c r="E1500" s="1"/>
      <c r="F1500" s="1"/>
      <c r="G1500" s="1"/>
      <c r="H1500" s="1"/>
      <c r="I1500" s="1"/>
      <c r="J1500" s="1"/>
      <c r="K1500" s="1"/>
      <c r="L1500" s="66" t="s">
        <v>5</v>
      </c>
      <c r="M1500" s="66"/>
      <c r="N1500" s="66"/>
      <c r="O1500" s="3" t="s">
        <v>6</v>
      </c>
      <c r="P1500" s="67" t="s">
        <v>7</v>
      </c>
      <c r="Q1500" s="67"/>
      <c r="R1500" s="3" t="s">
        <v>8</v>
      </c>
      <c r="S1500" s="57" t="s">
        <v>583</v>
      </c>
      <c r="T1500" s="57" t="s">
        <v>7</v>
      </c>
    </row>
    <row r="1501" spans="1:20" x14ac:dyDescent="0.25">
      <c r="A1501" s="1"/>
      <c r="B1501" s="5" t="s">
        <v>9</v>
      </c>
      <c r="C1501" s="64" t="s">
        <v>246</v>
      </c>
      <c r="D1501" s="64"/>
      <c r="E1501" s="64"/>
      <c r="F1501" s="64"/>
      <c r="G1501" s="64"/>
      <c r="H1501" s="1"/>
      <c r="I1501" s="1"/>
      <c r="J1501" s="1"/>
      <c r="K1501" s="1"/>
      <c r="L1501" s="4" t="s">
        <v>115</v>
      </c>
      <c r="M1501" s="64" t="s">
        <v>115</v>
      </c>
      <c r="N1501" s="64"/>
      <c r="O1501" s="6">
        <v>0</v>
      </c>
      <c r="P1501" s="65">
        <v>0</v>
      </c>
      <c r="Q1501" s="65"/>
      <c r="R1501" s="6">
        <v>0</v>
      </c>
      <c r="S1501" s="61">
        <v>0</v>
      </c>
      <c r="T1501" s="58">
        <v>0</v>
      </c>
    </row>
    <row r="1502" spans="1:20" x14ac:dyDescent="0.25">
      <c r="A1502" s="1"/>
      <c r="B1502" s="5" t="s">
        <v>13</v>
      </c>
      <c r="C1502" s="64" t="s">
        <v>257</v>
      </c>
      <c r="D1502" s="64"/>
      <c r="E1502" s="64"/>
      <c r="F1502" s="64"/>
      <c r="G1502" s="1"/>
      <c r="H1502" s="1"/>
      <c r="I1502" s="1"/>
      <c r="J1502" s="1"/>
      <c r="K1502" s="1"/>
      <c r="L1502" s="1"/>
      <c r="M1502" s="1"/>
      <c r="N1502" s="1"/>
      <c r="O1502" s="1"/>
      <c r="P1502" s="1"/>
      <c r="Q1502" s="1"/>
      <c r="R1502" s="1"/>
      <c r="S1502" s="1"/>
      <c r="T1502" s="1"/>
    </row>
    <row r="1503" spans="1:20" x14ac:dyDescent="0.25">
      <c r="A1503" s="1"/>
      <c r="B1503" s="5" t="s">
        <v>19</v>
      </c>
      <c r="C1503" s="64" t="s">
        <v>258</v>
      </c>
      <c r="D1503" s="64"/>
      <c r="E1503" s="64"/>
      <c r="F1503" s="64"/>
      <c r="G1503" s="1"/>
      <c r="H1503" s="1"/>
      <c r="I1503" s="1"/>
      <c r="J1503" s="1"/>
      <c r="K1503" s="1"/>
      <c r="L1503" s="1"/>
      <c r="M1503" s="1"/>
      <c r="N1503" s="1"/>
      <c r="O1503" s="1"/>
      <c r="P1503" s="1"/>
      <c r="Q1503" s="1"/>
      <c r="R1503" s="1"/>
      <c r="S1503" s="1"/>
      <c r="T1503" s="1"/>
    </row>
    <row r="1504" spans="1:20" x14ac:dyDescent="0.25">
      <c r="A1504" s="1"/>
      <c r="B1504" s="5" t="s">
        <v>23</v>
      </c>
      <c r="C1504" s="64" t="s">
        <v>259</v>
      </c>
      <c r="D1504" s="64"/>
      <c r="E1504" s="64"/>
      <c r="F1504" s="64"/>
      <c r="G1504" s="1"/>
      <c r="H1504" s="1"/>
      <c r="I1504" s="1"/>
      <c r="J1504" s="1"/>
      <c r="K1504" s="1"/>
      <c r="L1504" s="1"/>
      <c r="M1504" s="1"/>
      <c r="N1504" s="1"/>
      <c r="O1504" s="1"/>
      <c r="P1504" s="1"/>
      <c r="Q1504" s="1"/>
      <c r="R1504" s="1"/>
      <c r="S1504" s="1"/>
      <c r="T1504" s="1"/>
    </row>
    <row r="1505" spans="1:20" x14ac:dyDescent="0.25">
      <c r="A1505" s="1"/>
      <c r="B1505" s="5" t="s">
        <v>25</v>
      </c>
      <c r="C1505" s="73">
        <v>0</v>
      </c>
      <c r="D1505" s="73"/>
      <c r="E1505" s="73"/>
      <c r="F1505" s="1"/>
      <c r="G1505" s="1"/>
      <c r="H1505" s="1"/>
      <c r="I1505" s="1"/>
      <c r="J1505" s="1"/>
      <c r="K1505" s="1"/>
      <c r="L1505" s="1"/>
      <c r="M1505" s="1"/>
      <c r="N1505" s="1"/>
      <c r="O1505" s="1"/>
      <c r="P1505" s="1"/>
      <c r="Q1505" s="1"/>
      <c r="R1505" s="1"/>
      <c r="S1505" s="1"/>
      <c r="T1505" s="1"/>
    </row>
    <row r="1506" spans="1:20" x14ac:dyDescent="0.25">
      <c r="A1506" s="1"/>
      <c r="B1506" s="63" t="s">
        <v>26</v>
      </c>
      <c r="C1506" s="63"/>
      <c r="D1506" s="63"/>
      <c r="E1506" s="63"/>
      <c r="F1506" s="72">
        <v>0</v>
      </c>
      <c r="G1506" s="72"/>
      <c r="H1506" s="72"/>
      <c r="I1506" s="72"/>
      <c r="J1506" s="72"/>
      <c r="K1506" s="1"/>
      <c r="L1506" s="1"/>
      <c r="M1506" s="1"/>
      <c r="N1506" s="1"/>
      <c r="O1506" s="1"/>
      <c r="P1506" s="1"/>
      <c r="Q1506" s="1"/>
      <c r="R1506" s="1"/>
      <c r="S1506" s="1"/>
      <c r="T1506" s="1"/>
    </row>
    <row r="1507" spans="1:20" x14ac:dyDescent="0.25">
      <c r="A1507" s="1"/>
      <c r="B1507" s="63" t="s">
        <v>27</v>
      </c>
      <c r="C1507" s="63"/>
      <c r="D1507" s="72">
        <v>0</v>
      </c>
      <c r="E1507" s="72"/>
      <c r="F1507" s="72"/>
      <c r="G1507" s="72"/>
      <c r="H1507" s="72"/>
      <c r="I1507" s="1"/>
      <c r="J1507" s="1"/>
      <c r="K1507" s="1"/>
      <c r="L1507" s="1"/>
      <c r="M1507" s="1"/>
      <c r="N1507" s="1"/>
      <c r="O1507" s="1"/>
      <c r="P1507" s="1"/>
      <c r="Q1507" s="1"/>
      <c r="R1507" s="1"/>
      <c r="S1507" s="1"/>
      <c r="T1507" s="1"/>
    </row>
    <row r="1508" spans="1:20" x14ac:dyDescent="0.25">
      <c r="A1508" s="1"/>
      <c r="B1508" s="63" t="s">
        <v>28</v>
      </c>
      <c r="C1508" s="63"/>
      <c r="D1508" s="63"/>
      <c r="E1508" s="63"/>
      <c r="F1508" s="72">
        <v>0</v>
      </c>
      <c r="G1508" s="72"/>
      <c r="H1508" s="72"/>
      <c r="I1508" s="72"/>
      <c r="J1508" s="1"/>
      <c r="K1508" s="1"/>
      <c r="L1508" s="1"/>
      <c r="M1508" s="1"/>
      <c r="N1508" s="1"/>
      <c r="O1508" s="1"/>
      <c r="P1508" s="1"/>
      <c r="Q1508" s="1"/>
      <c r="R1508" s="1"/>
      <c r="S1508" s="1"/>
      <c r="T1508" s="1"/>
    </row>
    <row r="1509" spans="1:20" x14ac:dyDescent="0.25">
      <c r="A1509" s="1"/>
      <c r="B1509" s="63" t="s">
        <v>29</v>
      </c>
      <c r="C1509" s="63"/>
      <c r="D1509" s="72">
        <v>0</v>
      </c>
      <c r="E1509" s="72"/>
      <c r="F1509" s="72"/>
      <c r="G1509" s="72"/>
      <c r="H1509" s="1"/>
      <c r="I1509" s="1"/>
      <c r="J1509" s="1"/>
      <c r="K1509" s="1"/>
      <c r="L1509" s="1"/>
      <c r="M1509" s="1"/>
      <c r="N1509" s="1"/>
      <c r="O1509" s="1"/>
      <c r="P1509" s="1"/>
      <c r="Q1509" s="1"/>
      <c r="R1509" s="1"/>
      <c r="S1509" s="1"/>
      <c r="T1509" s="1"/>
    </row>
    <row r="1510" spans="1:20" x14ac:dyDescent="0.25">
      <c r="A1510" s="1"/>
      <c r="B1510" s="63" t="s">
        <v>30</v>
      </c>
      <c r="C1510" s="63"/>
      <c r="D1510" s="1"/>
      <c r="E1510" s="1"/>
      <c r="F1510" s="1"/>
      <c r="G1510" s="1"/>
      <c r="H1510" s="1"/>
      <c r="I1510" s="1"/>
      <c r="J1510" s="1"/>
      <c r="K1510" s="1"/>
      <c r="L1510" s="1"/>
      <c r="M1510" s="1"/>
      <c r="N1510" s="1"/>
      <c r="O1510" s="1"/>
      <c r="P1510" s="1"/>
      <c r="Q1510" s="1"/>
      <c r="R1510" s="1"/>
      <c r="S1510" s="1"/>
      <c r="T1510" s="1"/>
    </row>
    <row r="1511" spans="1:20" x14ac:dyDescent="0.25">
      <c r="A1511" s="1"/>
      <c r="B1511" s="63" t="s">
        <v>31</v>
      </c>
      <c r="C1511" s="63"/>
      <c r="D1511" s="63"/>
      <c r="E1511" s="1"/>
      <c r="F1511" s="1"/>
      <c r="G1511" s="1"/>
      <c r="H1511" s="1"/>
      <c r="I1511" s="1"/>
      <c r="J1511" s="1"/>
      <c r="K1511" s="1"/>
      <c r="L1511" s="1"/>
      <c r="M1511" s="1"/>
      <c r="N1511" s="1"/>
      <c r="O1511" s="1"/>
      <c r="P1511" s="1"/>
      <c r="Q1511" s="1"/>
      <c r="R1511" s="1"/>
      <c r="S1511" s="1"/>
      <c r="T1511" s="1"/>
    </row>
    <row r="1512" spans="1:20" x14ac:dyDescent="0.25">
      <c r="A1512" s="1"/>
      <c r="B1512" s="63" t="s">
        <v>32</v>
      </c>
      <c r="C1512" s="63"/>
      <c r="D1512" s="1"/>
      <c r="E1512" s="1"/>
      <c r="F1512" s="1"/>
      <c r="G1512" s="1"/>
      <c r="H1512" s="1"/>
      <c r="I1512" s="1"/>
      <c r="J1512" s="1"/>
      <c r="K1512" s="1"/>
      <c r="L1512" s="1"/>
      <c r="M1512" s="1"/>
      <c r="N1512" s="1"/>
      <c r="O1512" s="1"/>
      <c r="P1512" s="1"/>
      <c r="Q1512" s="1"/>
      <c r="R1512" s="1"/>
      <c r="S1512" s="1"/>
      <c r="T1512" s="1"/>
    </row>
    <row r="1513" spans="1:20" x14ac:dyDescent="0.25">
      <c r="A1513" s="1"/>
      <c r="B1513" s="1"/>
      <c r="C1513" s="1"/>
      <c r="D1513" s="1"/>
      <c r="E1513" s="1"/>
      <c r="F1513" s="1"/>
      <c r="G1513" s="1"/>
      <c r="H1513" s="1"/>
      <c r="I1513" s="1"/>
      <c r="J1513" s="1"/>
      <c r="K1513" s="1"/>
      <c r="L1513" s="1"/>
      <c r="M1513" s="1"/>
      <c r="N1513" s="1"/>
      <c r="O1513" s="1"/>
      <c r="P1513" s="1"/>
      <c r="Q1513" s="1"/>
      <c r="R1513" s="1"/>
      <c r="S1513" s="1"/>
      <c r="T1513" s="1"/>
    </row>
    <row r="1514" spans="1:20" x14ac:dyDescent="0.25">
      <c r="A1514" s="1"/>
      <c r="B1514" s="1"/>
      <c r="C1514" s="1"/>
      <c r="D1514" s="1"/>
      <c r="E1514" s="1"/>
      <c r="F1514" s="1"/>
      <c r="G1514" s="1"/>
      <c r="H1514" s="1"/>
      <c r="I1514" s="1"/>
      <c r="J1514" s="1"/>
      <c r="K1514" s="1"/>
      <c r="L1514" s="1"/>
      <c r="M1514" s="1"/>
      <c r="N1514" s="1"/>
      <c r="O1514" s="1"/>
      <c r="P1514" s="1"/>
      <c r="Q1514" s="1"/>
      <c r="R1514" s="1"/>
      <c r="S1514" s="1"/>
      <c r="T1514" s="1"/>
    </row>
    <row r="1515" spans="1:20" x14ac:dyDescent="0.25">
      <c r="A1515" s="1"/>
      <c r="B1515" s="1"/>
      <c r="C1515" s="1"/>
      <c r="D1515" s="1"/>
      <c r="E1515" s="1"/>
      <c r="F1515" s="1"/>
      <c r="G1515" s="1"/>
      <c r="H1515" s="1"/>
      <c r="I1515" s="1"/>
      <c r="J1515" s="1"/>
      <c r="K1515" s="1"/>
      <c r="L1515" s="1"/>
      <c r="M1515" s="1"/>
      <c r="N1515" s="1"/>
      <c r="O1515" s="1"/>
      <c r="P1515" s="1"/>
      <c r="Q1515" s="1"/>
      <c r="R1515" s="1"/>
      <c r="S1515" s="1"/>
      <c r="T1515" s="1"/>
    </row>
    <row r="1516" spans="1:20" x14ac:dyDescent="0.25">
      <c r="A1516" s="1"/>
      <c r="B1516" s="1"/>
      <c r="C1516" s="1"/>
      <c r="D1516" s="1"/>
      <c r="E1516" s="1"/>
      <c r="F1516" s="1"/>
      <c r="G1516" s="1"/>
      <c r="H1516" s="1"/>
      <c r="I1516" s="1"/>
      <c r="J1516" s="1"/>
      <c r="K1516" s="1"/>
      <c r="L1516" s="66" t="s">
        <v>5</v>
      </c>
      <c r="M1516" s="66"/>
      <c r="N1516" s="66"/>
      <c r="O1516" s="3" t="s">
        <v>6</v>
      </c>
      <c r="P1516" s="67" t="s">
        <v>7</v>
      </c>
      <c r="Q1516" s="67"/>
      <c r="R1516" s="3" t="s">
        <v>8</v>
      </c>
      <c r="S1516" s="57" t="s">
        <v>583</v>
      </c>
      <c r="T1516" s="57" t="s">
        <v>7</v>
      </c>
    </row>
    <row r="1517" spans="1:20" x14ac:dyDescent="0.25">
      <c r="A1517" s="1"/>
      <c r="B1517" s="5" t="s">
        <v>9</v>
      </c>
      <c r="C1517" s="64" t="s">
        <v>260</v>
      </c>
      <c r="D1517" s="64"/>
      <c r="E1517" s="64"/>
      <c r="F1517" s="64"/>
      <c r="G1517" s="64"/>
      <c r="H1517" s="1"/>
      <c r="I1517" s="1"/>
      <c r="J1517" s="1"/>
      <c r="K1517" s="1"/>
      <c r="L1517" s="4" t="s">
        <v>115</v>
      </c>
      <c r="M1517" s="64" t="s">
        <v>115</v>
      </c>
      <c r="N1517" s="64"/>
      <c r="O1517" s="6">
        <v>0</v>
      </c>
      <c r="P1517" s="65">
        <v>0</v>
      </c>
      <c r="Q1517" s="65"/>
      <c r="R1517" s="6">
        <v>0</v>
      </c>
      <c r="S1517" s="61">
        <v>0</v>
      </c>
      <c r="T1517" s="58">
        <v>0</v>
      </c>
    </row>
    <row r="1518" spans="1:20" x14ac:dyDescent="0.25">
      <c r="A1518" s="1"/>
      <c r="B1518" s="5" t="s">
        <v>13</v>
      </c>
      <c r="C1518" s="64" t="s">
        <v>261</v>
      </c>
      <c r="D1518" s="64"/>
      <c r="E1518" s="64"/>
      <c r="F1518" s="64"/>
      <c r="G1518" s="1"/>
      <c r="H1518" s="1"/>
      <c r="I1518" s="1"/>
      <c r="J1518" s="1"/>
      <c r="K1518" s="1"/>
      <c r="L1518" s="1"/>
      <c r="M1518" s="1"/>
      <c r="N1518" s="1"/>
      <c r="O1518" s="1"/>
      <c r="P1518" s="1"/>
      <c r="Q1518" s="1"/>
      <c r="R1518" s="1"/>
      <c r="S1518" s="1"/>
      <c r="T1518" s="1"/>
    </row>
    <row r="1519" spans="1:20" x14ac:dyDescent="0.25">
      <c r="A1519" s="1"/>
      <c r="B1519" s="5" t="s">
        <v>19</v>
      </c>
      <c r="C1519" s="64" t="s">
        <v>57</v>
      </c>
      <c r="D1519" s="64"/>
      <c r="E1519" s="64"/>
      <c r="F1519" s="64"/>
      <c r="G1519" s="1"/>
      <c r="H1519" s="1"/>
      <c r="I1519" s="1"/>
      <c r="J1519" s="1"/>
      <c r="K1519" s="1"/>
      <c r="L1519" s="1"/>
      <c r="M1519" s="1"/>
      <c r="N1519" s="1"/>
      <c r="O1519" s="1"/>
      <c r="P1519" s="1"/>
      <c r="Q1519" s="1"/>
      <c r="R1519" s="1"/>
      <c r="S1519" s="1"/>
      <c r="T1519" s="1"/>
    </row>
    <row r="1520" spans="1:20" x14ac:dyDescent="0.25">
      <c r="A1520" s="1"/>
      <c r="B1520" s="5" t="s">
        <v>23</v>
      </c>
      <c r="C1520" s="64" t="s">
        <v>262</v>
      </c>
      <c r="D1520" s="64"/>
      <c r="E1520" s="64"/>
      <c r="F1520" s="64"/>
      <c r="G1520" s="1"/>
      <c r="H1520" s="1"/>
      <c r="I1520" s="1"/>
      <c r="J1520" s="1"/>
      <c r="K1520" s="1"/>
      <c r="L1520" s="1"/>
      <c r="M1520" s="1"/>
      <c r="N1520" s="1"/>
      <c r="O1520" s="1"/>
      <c r="P1520" s="1"/>
      <c r="Q1520" s="1"/>
      <c r="R1520" s="1"/>
      <c r="S1520" s="1"/>
      <c r="T1520" s="1"/>
    </row>
    <row r="1521" spans="1:20" x14ac:dyDescent="0.25">
      <c r="A1521" s="1"/>
      <c r="B1521" s="5" t="s">
        <v>25</v>
      </c>
      <c r="C1521" s="73">
        <v>0</v>
      </c>
      <c r="D1521" s="73"/>
      <c r="E1521" s="73"/>
      <c r="F1521" s="1"/>
      <c r="G1521" s="1"/>
      <c r="H1521" s="1"/>
      <c r="I1521" s="1"/>
      <c r="J1521" s="1"/>
      <c r="K1521" s="1"/>
      <c r="L1521" s="1"/>
      <c r="M1521" s="1"/>
      <c r="N1521" s="1"/>
      <c r="O1521" s="1"/>
      <c r="P1521" s="1"/>
      <c r="Q1521" s="1"/>
      <c r="R1521" s="1"/>
      <c r="S1521" s="1"/>
      <c r="T1521" s="1"/>
    </row>
    <row r="1522" spans="1:20" x14ac:dyDescent="0.25">
      <c r="A1522" s="1"/>
      <c r="B1522" s="63" t="s">
        <v>26</v>
      </c>
      <c r="C1522" s="63"/>
      <c r="D1522" s="63"/>
      <c r="E1522" s="63"/>
      <c r="F1522" s="72">
        <v>0</v>
      </c>
      <c r="G1522" s="72"/>
      <c r="H1522" s="72"/>
      <c r="I1522" s="72"/>
      <c r="J1522" s="72"/>
      <c r="K1522" s="1"/>
      <c r="L1522" s="1"/>
      <c r="M1522" s="1"/>
      <c r="N1522" s="1"/>
      <c r="O1522" s="1"/>
      <c r="P1522" s="1"/>
      <c r="Q1522" s="1"/>
      <c r="R1522" s="1"/>
      <c r="S1522" s="1"/>
      <c r="T1522" s="1"/>
    </row>
    <row r="1523" spans="1:20" x14ac:dyDescent="0.25">
      <c r="A1523" s="1"/>
      <c r="B1523" s="63" t="s">
        <v>27</v>
      </c>
      <c r="C1523" s="63"/>
      <c r="D1523" s="72">
        <v>0</v>
      </c>
      <c r="E1523" s="72"/>
      <c r="F1523" s="72"/>
      <c r="G1523" s="72"/>
      <c r="H1523" s="72"/>
      <c r="I1523" s="1"/>
      <c r="J1523" s="1"/>
      <c r="K1523" s="1"/>
      <c r="L1523" s="1"/>
      <c r="M1523" s="1"/>
      <c r="N1523" s="1"/>
      <c r="O1523" s="1"/>
      <c r="P1523" s="1"/>
      <c r="Q1523" s="1"/>
      <c r="R1523" s="1"/>
      <c r="S1523" s="1"/>
      <c r="T1523" s="1"/>
    </row>
    <row r="1524" spans="1:20" x14ac:dyDescent="0.25">
      <c r="A1524" s="1"/>
      <c r="B1524" s="63" t="s">
        <v>28</v>
      </c>
      <c r="C1524" s="63"/>
      <c r="D1524" s="63"/>
      <c r="E1524" s="63"/>
      <c r="F1524" s="72">
        <v>0</v>
      </c>
      <c r="G1524" s="72"/>
      <c r="H1524" s="72"/>
      <c r="I1524" s="72"/>
      <c r="J1524" s="1"/>
      <c r="K1524" s="1"/>
      <c r="L1524" s="1"/>
      <c r="M1524" s="1"/>
      <c r="N1524" s="1"/>
      <c r="O1524" s="1"/>
      <c r="P1524" s="1"/>
      <c r="Q1524" s="1"/>
      <c r="R1524" s="1"/>
      <c r="S1524" s="1"/>
      <c r="T1524" s="1"/>
    </row>
    <row r="1525" spans="1:20" x14ac:dyDescent="0.25">
      <c r="A1525" s="1"/>
      <c r="B1525" s="63" t="s">
        <v>29</v>
      </c>
      <c r="C1525" s="63"/>
      <c r="D1525" s="72">
        <v>0</v>
      </c>
      <c r="E1525" s="72"/>
      <c r="F1525" s="72"/>
      <c r="G1525" s="72"/>
      <c r="H1525" s="1"/>
      <c r="I1525" s="1"/>
      <c r="J1525" s="1"/>
      <c r="K1525" s="1"/>
      <c r="L1525" s="1"/>
      <c r="M1525" s="1"/>
      <c r="N1525" s="1"/>
      <c r="O1525" s="1"/>
      <c r="P1525" s="1"/>
      <c r="Q1525" s="1"/>
      <c r="R1525" s="1"/>
      <c r="S1525" s="1"/>
      <c r="T1525" s="1"/>
    </row>
    <row r="1526" spans="1:20" x14ac:dyDescent="0.25">
      <c r="A1526" s="1"/>
      <c r="B1526" s="63" t="s">
        <v>30</v>
      </c>
      <c r="C1526" s="63"/>
      <c r="D1526" s="1"/>
      <c r="E1526" s="1"/>
      <c r="F1526" s="1"/>
      <c r="G1526" s="1">
        <v>2.4</v>
      </c>
      <c r="H1526" s="1"/>
      <c r="I1526" s="1"/>
      <c r="J1526" s="1"/>
      <c r="K1526" s="1"/>
      <c r="L1526" s="1"/>
      <c r="M1526" s="1"/>
      <c r="N1526" s="1"/>
      <c r="O1526" s="1"/>
      <c r="P1526" s="1"/>
      <c r="Q1526" s="1"/>
      <c r="R1526" s="1"/>
      <c r="S1526" s="1"/>
      <c r="T1526" s="1"/>
    </row>
    <row r="1527" spans="1:20" x14ac:dyDescent="0.25">
      <c r="A1527" s="1"/>
      <c r="B1527" s="63" t="s">
        <v>31</v>
      </c>
      <c r="C1527" s="63"/>
      <c r="D1527" s="63"/>
      <c r="E1527" s="1"/>
      <c r="F1527" s="1"/>
      <c r="G1527" s="1"/>
      <c r="H1527" s="1"/>
      <c r="I1527" s="1"/>
      <c r="J1527" s="1"/>
      <c r="K1527" s="1"/>
      <c r="L1527" s="1"/>
      <c r="M1527" s="1"/>
      <c r="N1527" s="1"/>
      <c r="O1527" s="1"/>
      <c r="P1527" s="1"/>
      <c r="Q1527" s="1"/>
      <c r="R1527" s="1"/>
      <c r="S1527" s="1"/>
      <c r="T1527" s="1"/>
    </row>
    <row r="1528" spans="1:20" x14ac:dyDescent="0.25">
      <c r="A1528" s="1"/>
      <c r="B1528" s="63" t="s">
        <v>32</v>
      </c>
      <c r="C1528" s="63"/>
      <c r="D1528" s="1"/>
      <c r="E1528" s="1"/>
      <c r="F1528" s="1"/>
      <c r="G1528" s="1"/>
      <c r="H1528" s="1"/>
      <c r="I1528" s="1"/>
      <c r="J1528" s="1"/>
      <c r="K1528" s="1"/>
      <c r="L1528" s="1"/>
      <c r="M1528" s="1"/>
      <c r="N1528" s="1"/>
      <c r="O1528" s="1"/>
      <c r="P1528" s="1"/>
      <c r="Q1528" s="1"/>
      <c r="R1528" s="1"/>
      <c r="S1528" s="1"/>
      <c r="T1528" s="1"/>
    </row>
    <row r="1529" spans="1:20" x14ac:dyDescent="0.25">
      <c r="A1529" s="1"/>
      <c r="B1529" s="1"/>
      <c r="C1529" s="1"/>
      <c r="D1529" s="1"/>
      <c r="E1529" s="1"/>
      <c r="F1529" s="1"/>
      <c r="G1529" s="1"/>
      <c r="H1529" s="1"/>
      <c r="I1529" s="1"/>
      <c r="J1529" s="1"/>
      <c r="K1529" s="1"/>
      <c r="L1529" s="1"/>
      <c r="M1529" s="1"/>
      <c r="N1529" s="1"/>
      <c r="O1529" s="1"/>
      <c r="P1529" s="1"/>
      <c r="Q1529" s="1"/>
      <c r="R1529" s="1"/>
      <c r="S1529" s="1"/>
      <c r="T1529" s="1"/>
    </row>
    <row r="1530" spans="1:20" x14ac:dyDescent="0.25">
      <c r="A1530" s="1"/>
      <c r="B1530" s="1"/>
      <c r="C1530" s="1"/>
      <c r="D1530" s="1"/>
      <c r="E1530" s="1"/>
      <c r="F1530" s="1"/>
      <c r="G1530" s="1"/>
      <c r="H1530" s="1"/>
      <c r="I1530" s="1"/>
      <c r="J1530" s="1"/>
      <c r="K1530" s="1"/>
      <c r="L1530" s="1"/>
      <c r="M1530" s="1"/>
      <c r="N1530" s="1"/>
      <c r="O1530" s="1"/>
      <c r="P1530" s="1"/>
      <c r="Q1530" s="1"/>
      <c r="R1530" s="1"/>
      <c r="S1530" s="1"/>
      <c r="T1530" s="1"/>
    </row>
    <row r="1531" spans="1:20" x14ac:dyDescent="0.25">
      <c r="A1531" s="1"/>
      <c r="B1531" s="1"/>
      <c r="C1531" s="1"/>
      <c r="D1531" s="1"/>
      <c r="E1531" s="1"/>
      <c r="F1531" s="1"/>
      <c r="G1531" s="1"/>
      <c r="H1531" s="1"/>
      <c r="I1531" s="1"/>
      <c r="J1531" s="1"/>
      <c r="K1531" s="1"/>
      <c r="L1531" s="66" t="s">
        <v>5</v>
      </c>
      <c r="M1531" s="66"/>
      <c r="N1531" s="66"/>
      <c r="O1531" s="3" t="s">
        <v>6</v>
      </c>
      <c r="P1531" s="67" t="s">
        <v>7</v>
      </c>
      <c r="Q1531" s="67"/>
      <c r="R1531" s="3" t="s">
        <v>8</v>
      </c>
      <c r="S1531" s="57" t="s">
        <v>583</v>
      </c>
      <c r="T1531" s="57" t="s">
        <v>7</v>
      </c>
    </row>
    <row r="1532" spans="1:20" x14ac:dyDescent="0.25">
      <c r="A1532" s="1"/>
      <c r="B1532" s="5" t="s">
        <v>9</v>
      </c>
      <c r="C1532" s="64" t="s">
        <v>260</v>
      </c>
      <c r="D1532" s="64"/>
      <c r="E1532" s="64"/>
      <c r="F1532" s="64"/>
      <c r="G1532" s="64"/>
      <c r="H1532" s="1"/>
      <c r="I1532" s="1"/>
      <c r="J1532" s="1"/>
      <c r="K1532" s="1"/>
      <c r="L1532" s="4" t="s">
        <v>115</v>
      </c>
      <c r="M1532" s="64" t="s">
        <v>115</v>
      </c>
      <c r="N1532" s="64"/>
      <c r="O1532" s="6">
        <v>0</v>
      </c>
      <c r="P1532" s="65">
        <v>0</v>
      </c>
      <c r="Q1532" s="65"/>
      <c r="R1532" s="6">
        <v>0</v>
      </c>
      <c r="S1532" s="61">
        <v>0</v>
      </c>
      <c r="T1532" s="58">
        <v>0</v>
      </c>
    </row>
    <row r="1533" spans="1:20" x14ac:dyDescent="0.25">
      <c r="A1533" s="1"/>
      <c r="B1533" s="5" t="s">
        <v>13</v>
      </c>
      <c r="C1533" s="64" t="s">
        <v>263</v>
      </c>
      <c r="D1533" s="64"/>
      <c r="E1533" s="64"/>
      <c r="F1533" s="64"/>
      <c r="G1533" s="1"/>
      <c r="H1533" s="1"/>
      <c r="I1533" s="1"/>
      <c r="J1533" s="1"/>
      <c r="K1533" s="1"/>
      <c r="L1533" s="1"/>
      <c r="M1533" s="1"/>
      <c r="N1533" s="1"/>
      <c r="O1533" s="1"/>
      <c r="P1533" s="1"/>
      <c r="Q1533" s="1"/>
      <c r="R1533" s="1"/>
      <c r="S1533" s="1"/>
      <c r="T1533" s="1"/>
    </row>
    <row r="1534" spans="1:20" x14ac:dyDescent="0.25">
      <c r="A1534" s="1"/>
      <c r="B1534" s="5" t="s">
        <v>19</v>
      </c>
      <c r="C1534" s="64" t="s">
        <v>60</v>
      </c>
      <c r="D1534" s="64"/>
      <c r="E1534" s="64"/>
      <c r="F1534" s="64"/>
      <c r="G1534" s="1"/>
      <c r="H1534" s="1"/>
      <c r="I1534" s="1"/>
      <c r="J1534" s="1"/>
      <c r="K1534" s="1"/>
      <c r="L1534" s="1"/>
      <c r="M1534" s="1"/>
      <c r="N1534" s="1"/>
      <c r="O1534" s="1"/>
      <c r="P1534" s="1"/>
      <c r="Q1534" s="1"/>
      <c r="R1534" s="1"/>
      <c r="S1534" s="1"/>
      <c r="T1534" s="1"/>
    </row>
    <row r="1535" spans="1:20" x14ac:dyDescent="0.25">
      <c r="A1535" s="1"/>
      <c r="B1535" s="5" t="s">
        <v>23</v>
      </c>
      <c r="C1535" s="64" t="s">
        <v>264</v>
      </c>
      <c r="D1535" s="64"/>
      <c r="E1535" s="64"/>
      <c r="F1535" s="64"/>
      <c r="G1535" s="1"/>
      <c r="H1535" s="1"/>
      <c r="I1535" s="1"/>
      <c r="J1535" s="1"/>
      <c r="K1535" s="1"/>
      <c r="L1535" s="1"/>
      <c r="M1535" s="1"/>
      <c r="N1535" s="1"/>
      <c r="O1535" s="1"/>
      <c r="P1535" s="1"/>
      <c r="Q1535" s="1"/>
      <c r="R1535" s="1"/>
      <c r="S1535" s="1"/>
      <c r="T1535" s="1"/>
    </row>
    <row r="1536" spans="1:20" x14ac:dyDescent="0.25">
      <c r="A1536" s="1"/>
      <c r="B1536" s="5" t="s">
        <v>25</v>
      </c>
      <c r="C1536" s="73">
        <v>1</v>
      </c>
      <c r="D1536" s="73"/>
      <c r="E1536" s="73"/>
      <c r="F1536" s="1"/>
      <c r="G1536" s="1"/>
      <c r="H1536" s="1"/>
      <c r="I1536" s="1"/>
      <c r="J1536" s="1"/>
      <c r="K1536" s="1"/>
      <c r="L1536" s="1"/>
      <c r="M1536" s="1"/>
      <c r="N1536" s="1"/>
      <c r="O1536" s="1"/>
      <c r="P1536" s="1"/>
      <c r="Q1536" s="1"/>
      <c r="R1536" s="1"/>
      <c r="S1536" s="1"/>
      <c r="T1536" s="1"/>
    </row>
    <row r="1537" spans="1:20" x14ac:dyDescent="0.25">
      <c r="A1537" s="1"/>
      <c r="B1537" s="63" t="s">
        <v>26</v>
      </c>
      <c r="C1537" s="63"/>
      <c r="D1537" s="63"/>
      <c r="E1537" s="63"/>
      <c r="F1537" s="72">
        <v>164.3733</v>
      </c>
      <c r="G1537" s="72"/>
      <c r="H1537" s="72"/>
      <c r="I1537" s="72"/>
      <c r="J1537" s="72"/>
      <c r="K1537" s="1"/>
      <c r="L1537" s="1"/>
      <c r="M1537" s="1"/>
      <c r="N1537" s="1"/>
      <c r="O1537" s="1"/>
      <c r="P1537" s="1"/>
      <c r="Q1537" s="1"/>
      <c r="R1537" s="1"/>
      <c r="S1537" s="1"/>
      <c r="T1537" s="1"/>
    </row>
    <row r="1538" spans="1:20" x14ac:dyDescent="0.25">
      <c r="A1538" s="1"/>
      <c r="B1538" s="63" t="s">
        <v>27</v>
      </c>
      <c r="C1538" s="63"/>
      <c r="D1538" s="72">
        <v>0</v>
      </c>
      <c r="E1538" s="72"/>
      <c r="F1538" s="72"/>
      <c r="G1538" s="72"/>
      <c r="H1538" s="72"/>
      <c r="I1538" s="1"/>
      <c r="J1538" s="1"/>
      <c r="K1538" s="1"/>
      <c r="L1538" s="1"/>
      <c r="M1538" s="1"/>
      <c r="N1538" s="1"/>
      <c r="O1538" s="1"/>
      <c r="P1538" s="1"/>
      <c r="Q1538" s="1"/>
      <c r="R1538" s="1"/>
      <c r="S1538" s="1"/>
      <c r="T1538" s="1"/>
    </row>
    <row r="1539" spans="1:20" x14ac:dyDescent="0.25">
      <c r="A1539" s="1"/>
      <c r="B1539" s="63" t="s">
        <v>28</v>
      </c>
      <c r="C1539" s="63"/>
      <c r="D1539" s="63"/>
      <c r="E1539" s="63"/>
      <c r="F1539" s="72">
        <v>1.4</v>
      </c>
      <c r="G1539" s="72"/>
      <c r="H1539" s="72"/>
      <c r="I1539" s="72"/>
      <c r="J1539" s="1"/>
      <c r="K1539" s="1"/>
      <c r="L1539" s="1"/>
      <c r="M1539" s="1"/>
      <c r="N1539" s="1"/>
      <c r="O1539" s="1"/>
      <c r="P1539" s="1"/>
      <c r="Q1539" s="1"/>
      <c r="R1539" s="1"/>
      <c r="S1539" s="1"/>
      <c r="T1539" s="1"/>
    </row>
    <row r="1540" spans="1:20" x14ac:dyDescent="0.25">
      <c r="A1540" s="1"/>
      <c r="B1540" s="63" t="s">
        <v>29</v>
      </c>
      <c r="C1540" s="63"/>
      <c r="D1540" s="72">
        <v>0</v>
      </c>
      <c r="E1540" s="72"/>
      <c r="F1540" s="72"/>
      <c r="G1540" s="72"/>
      <c r="H1540" s="1"/>
      <c r="I1540" s="1"/>
      <c r="J1540" s="1"/>
      <c r="K1540" s="1"/>
      <c r="L1540" s="1"/>
      <c r="M1540" s="1"/>
      <c r="N1540" s="1"/>
      <c r="O1540" s="1"/>
      <c r="P1540" s="1"/>
      <c r="Q1540" s="1"/>
      <c r="R1540" s="1"/>
      <c r="S1540" s="1"/>
      <c r="T1540" s="1"/>
    </row>
    <row r="1541" spans="1:20" x14ac:dyDescent="0.25">
      <c r="A1541" s="1"/>
      <c r="B1541" s="63" t="s">
        <v>30</v>
      </c>
      <c r="C1541" s="63"/>
      <c r="D1541" s="1"/>
      <c r="E1541" s="1"/>
      <c r="F1541" s="1"/>
      <c r="G1541" s="1">
        <v>1.3</v>
      </c>
      <c r="H1541" s="1"/>
      <c r="I1541" s="1"/>
      <c r="J1541" s="1"/>
      <c r="K1541" s="1"/>
      <c r="L1541" s="1"/>
      <c r="M1541" s="1"/>
      <c r="N1541" s="1"/>
      <c r="O1541" s="1"/>
      <c r="P1541" s="1"/>
      <c r="Q1541" s="1"/>
      <c r="R1541" s="1"/>
      <c r="S1541" s="1"/>
      <c r="T1541" s="1"/>
    </row>
    <row r="1542" spans="1:20" x14ac:dyDescent="0.25">
      <c r="A1542" s="1"/>
      <c r="B1542" s="63" t="s">
        <v>31</v>
      </c>
      <c r="C1542" s="63"/>
      <c r="D1542" s="63"/>
      <c r="E1542" s="1"/>
      <c r="F1542" s="1"/>
      <c r="G1542" s="1"/>
      <c r="H1542" s="1"/>
      <c r="I1542" s="1"/>
      <c r="J1542" s="1"/>
      <c r="K1542" s="1"/>
      <c r="L1542" s="1"/>
      <c r="M1542" s="1"/>
      <c r="N1542" s="1"/>
      <c r="O1542" s="1"/>
      <c r="P1542" s="1"/>
      <c r="Q1542" s="1"/>
      <c r="R1542" s="1"/>
      <c r="S1542" s="1"/>
      <c r="T1542" s="1"/>
    </row>
    <row r="1543" spans="1:20" x14ac:dyDescent="0.25">
      <c r="A1543" s="1"/>
      <c r="B1543" s="63" t="s">
        <v>32</v>
      </c>
      <c r="C1543" s="63"/>
      <c r="D1543" s="1"/>
      <c r="E1543" s="1"/>
      <c r="F1543" s="1"/>
      <c r="G1543" s="1"/>
      <c r="H1543" s="1"/>
      <c r="I1543" s="1"/>
      <c r="J1543" s="1"/>
      <c r="K1543" s="1"/>
      <c r="L1543" s="1"/>
      <c r="M1543" s="1"/>
      <c r="N1543" s="1"/>
      <c r="O1543" s="1"/>
      <c r="P1543" s="1"/>
      <c r="Q1543" s="1"/>
      <c r="R1543" s="1"/>
      <c r="S1543" s="1"/>
      <c r="T1543" s="1"/>
    </row>
    <row r="1544" spans="1:20" x14ac:dyDescent="0.25">
      <c r="A1544" s="1"/>
      <c r="B1544" s="1"/>
      <c r="C1544" s="1"/>
      <c r="D1544" s="1"/>
      <c r="E1544" s="1"/>
      <c r="F1544" s="1"/>
      <c r="G1544" s="1"/>
      <c r="H1544" s="1"/>
      <c r="I1544" s="1"/>
      <c r="J1544" s="1"/>
      <c r="K1544" s="1"/>
      <c r="L1544" s="1"/>
      <c r="M1544" s="1"/>
      <c r="N1544" s="1"/>
      <c r="O1544" s="1"/>
      <c r="P1544" s="1"/>
      <c r="Q1544" s="1"/>
      <c r="R1544" s="1"/>
      <c r="S1544" s="1"/>
      <c r="T1544" s="1"/>
    </row>
    <row r="1545" spans="1:20" x14ac:dyDescent="0.25">
      <c r="A1545" s="1"/>
      <c r="B1545" s="1"/>
      <c r="C1545" s="1"/>
      <c r="D1545" s="1"/>
      <c r="E1545" s="1"/>
      <c r="F1545" s="1"/>
      <c r="G1545" s="1"/>
      <c r="H1545" s="1"/>
      <c r="I1545" s="1"/>
      <c r="J1545" s="1"/>
      <c r="K1545" s="1"/>
      <c r="L1545" s="1"/>
      <c r="M1545" s="1"/>
      <c r="N1545" s="1"/>
      <c r="O1545" s="1"/>
      <c r="P1545" s="1"/>
      <c r="Q1545" s="1"/>
      <c r="R1545" s="1"/>
      <c r="S1545" s="1"/>
      <c r="T1545" s="1"/>
    </row>
    <row r="1546" spans="1:20" x14ac:dyDescent="0.25">
      <c r="A1546" s="1"/>
      <c r="B1546" s="1"/>
      <c r="C1546" s="1"/>
      <c r="D1546" s="1"/>
      <c r="E1546" s="1"/>
      <c r="F1546" s="1"/>
      <c r="G1546" s="1"/>
      <c r="H1546" s="1"/>
      <c r="I1546" s="1"/>
      <c r="J1546" s="1"/>
      <c r="K1546" s="1"/>
      <c r="L1546" s="66" t="s">
        <v>5</v>
      </c>
      <c r="M1546" s="66"/>
      <c r="N1546" s="66"/>
      <c r="O1546" s="3" t="s">
        <v>6</v>
      </c>
      <c r="P1546" s="67" t="s">
        <v>7</v>
      </c>
      <c r="Q1546" s="67"/>
      <c r="R1546" s="3" t="s">
        <v>8</v>
      </c>
      <c r="S1546" s="57" t="s">
        <v>583</v>
      </c>
      <c r="T1546" s="57" t="s">
        <v>7</v>
      </c>
    </row>
    <row r="1547" spans="1:20" x14ac:dyDescent="0.25">
      <c r="A1547" s="1"/>
      <c r="B1547" s="5" t="s">
        <v>9</v>
      </c>
      <c r="C1547" s="64" t="s">
        <v>260</v>
      </c>
      <c r="D1547" s="64"/>
      <c r="E1547" s="64"/>
      <c r="F1547" s="64"/>
      <c r="G1547" s="64"/>
      <c r="H1547" s="1"/>
      <c r="I1547" s="1"/>
      <c r="J1547" s="1"/>
      <c r="K1547" s="1"/>
      <c r="L1547" s="4" t="s">
        <v>39</v>
      </c>
      <c r="M1547" s="64" t="s">
        <v>40</v>
      </c>
      <c r="N1547" s="64"/>
      <c r="O1547" s="6">
        <v>1</v>
      </c>
      <c r="P1547" s="65">
        <v>33.33</v>
      </c>
      <c r="Q1547" s="65"/>
      <c r="R1547" s="6">
        <v>1</v>
      </c>
      <c r="S1547" s="61">
        <v>140.39999999999998</v>
      </c>
      <c r="T1547" s="58">
        <v>1.89</v>
      </c>
    </row>
    <row r="1548" spans="1:20" x14ac:dyDescent="0.25">
      <c r="A1548" s="1"/>
      <c r="B1548" s="63" t="s">
        <v>13</v>
      </c>
      <c r="C1548" s="64" t="s">
        <v>265</v>
      </c>
      <c r="D1548" s="64"/>
      <c r="E1548" s="64"/>
      <c r="F1548" s="64"/>
      <c r="G1548" s="1"/>
      <c r="H1548" s="1"/>
      <c r="I1548" s="1"/>
      <c r="J1548" s="1"/>
      <c r="K1548" s="1"/>
      <c r="L1548" s="4" t="s">
        <v>42</v>
      </c>
      <c r="M1548" s="64" t="s">
        <v>43</v>
      </c>
      <c r="N1548" s="64"/>
      <c r="O1548" s="6">
        <v>2</v>
      </c>
      <c r="P1548" s="65">
        <v>66.67</v>
      </c>
      <c r="Q1548" s="65"/>
      <c r="R1548" s="6">
        <v>72</v>
      </c>
      <c r="S1548" s="59">
        <v>7304.4</v>
      </c>
      <c r="T1548" s="58">
        <v>98.11</v>
      </c>
    </row>
    <row r="1549" spans="1:20" x14ac:dyDescent="0.25">
      <c r="A1549" s="1"/>
      <c r="B1549" s="63"/>
      <c r="C1549" s="64"/>
      <c r="D1549" s="64"/>
      <c r="E1549" s="64"/>
      <c r="F1549" s="64"/>
      <c r="G1549" s="1"/>
      <c r="H1549" s="1"/>
      <c r="I1549" s="1"/>
      <c r="J1549" s="1"/>
      <c r="K1549" s="1"/>
      <c r="L1549" s="1"/>
      <c r="M1549" s="1"/>
      <c r="N1549" s="1"/>
      <c r="O1549" s="1"/>
      <c r="P1549" s="1"/>
      <c r="Q1549" s="1"/>
      <c r="R1549" s="1"/>
      <c r="S1549" s="1"/>
      <c r="T1549" s="1"/>
    </row>
    <row r="1550" spans="1:20" x14ac:dyDescent="0.25">
      <c r="A1550" s="1"/>
      <c r="B1550" s="5" t="s">
        <v>19</v>
      </c>
      <c r="C1550" s="64" t="s">
        <v>38</v>
      </c>
      <c r="D1550" s="64"/>
      <c r="E1550" s="64"/>
      <c r="F1550" s="64"/>
      <c r="G1550" s="1"/>
      <c r="H1550" s="1"/>
      <c r="I1550" s="1"/>
      <c r="J1550" s="1"/>
      <c r="K1550" s="1"/>
      <c r="L1550" s="1"/>
      <c r="M1550" s="1"/>
      <c r="N1550" s="1"/>
      <c r="O1550" s="1"/>
      <c r="P1550" s="1"/>
      <c r="Q1550" s="1"/>
      <c r="R1550" s="1"/>
      <c r="S1550" s="1"/>
      <c r="T1550" s="1"/>
    </row>
    <row r="1551" spans="1:20" x14ac:dyDescent="0.25">
      <c r="A1551" s="1"/>
      <c r="B1551" s="5" t="s">
        <v>23</v>
      </c>
      <c r="C1551" s="64" t="s">
        <v>266</v>
      </c>
      <c r="D1551" s="64"/>
      <c r="E1551" s="64"/>
      <c r="F1551" s="64"/>
      <c r="G1551" s="1"/>
      <c r="H1551" s="1"/>
      <c r="I1551" s="1"/>
      <c r="J1551" s="1"/>
      <c r="K1551" s="1"/>
      <c r="L1551" s="1"/>
      <c r="M1551" s="1"/>
      <c r="N1551" s="1"/>
      <c r="O1551" s="1"/>
      <c r="P1551" s="1"/>
      <c r="Q1551" s="1"/>
      <c r="R1551" s="1"/>
      <c r="S1551" s="1"/>
      <c r="T1551" s="1"/>
    </row>
    <row r="1552" spans="1:20" x14ac:dyDescent="0.25">
      <c r="A1552" s="1"/>
      <c r="B1552" s="5" t="s">
        <v>25</v>
      </c>
      <c r="C1552" s="73">
        <v>35</v>
      </c>
      <c r="D1552" s="73"/>
      <c r="E1552" s="73"/>
      <c r="F1552" s="1"/>
      <c r="G1552" s="1"/>
      <c r="H1552" s="1"/>
      <c r="I1552" s="1"/>
      <c r="J1552" s="1"/>
      <c r="K1552" s="1"/>
      <c r="L1552" s="1"/>
      <c r="M1552" s="1"/>
      <c r="N1552" s="1"/>
      <c r="O1552" s="1"/>
      <c r="P1552" s="1"/>
      <c r="Q1552" s="1"/>
      <c r="R1552" s="1"/>
      <c r="S1552" s="1"/>
      <c r="T1552" s="1"/>
    </row>
    <row r="1553" spans="1:20" x14ac:dyDescent="0.25">
      <c r="A1553" s="1"/>
      <c r="B1553" s="63" t="s">
        <v>26</v>
      </c>
      <c r="C1553" s="63"/>
      <c r="D1553" s="63"/>
      <c r="E1553" s="63"/>
      <c r="F1553" s="72">
        <v>1203.1007</v>
      </c>
      <c r="G1553" s="72"/>
      <c r="H1553" s="72"/>
      <c r="I1553" s="72"/>
      <c r="J1553" s="72"/>
      <c r="K1553" s="1"/>
      <c r="L1553" s="1"/>
      <c r="M1553" s="1"/>
      <c r="N1553" s="1"/>
      <c r="O1553" s="1"/>
      <c r="P1553" s="1"/>
      <c r="Q1553" s="1"/>
      <c r="R1553" s="1"/>
      <c r="S1553" s="1"/>
      <c r="T1553" s="1"/>
    </row>
    <row r="1554" spans="1:20" x14ac:dyDescent="0.25">
      <c r="A1554" s="1"/>
      <c r="B1554" s="63" t="s">
        <v>27</v>
      </c>
      <c r="C1554" s="63"/>
      <c r="D1554" s="72">
        <v>211.0488</v>
      </c>
      <c r="E1554" s="72"/>
      <c r="F1554" s="72"/>
      <c r="G1554" s="72"/>
      <c r="H1554" s="72"/>
      <c r="I1554" s="1"/>
      <c r="J1554" s="1"/>
      <c r="K1554" s="1"/>
      <c r="L1554" s="1"/>
      <c r="M1554" s="1"/>
      <c r="N1554" s="1"/>
      <c r="O1554" s="1"/>
      <c r="P1554" s="1"/>
      <c r="Q1554" s="1"/>
      <c r="R1554" s="1"/>
      <c r="S1554" s="1"/>
      <c r="T1554" s="1"/>
    </row>
    <row r="1555" spans="1:20" x14ac:dyDescent="0.25">
      <c r="A1555" s="1"/>
      <c r="B1555" s="63" t="s">
        <v>28</v>
      </c>
      <c r="C1555" s="63"/>
      <c r="D1555" s="63"/>
      <c r="E1555" s="63"/>
      <c r="F1555" s="72">
        <v>11.5458</v>
      </c>
      <c r="G1555" s="72"/>
      <c r="H1555" s="72"/>
      <c r="I1555" s="72"/>
      <c r="J1555" s="1"/>
      <c r="K1555" s="1"/>
      <c r="L1555" s="1"/>
      <c r="M1555" s="1"/>
      <c r="N1555" s="1"/>
      <c r="O1555" s="1"/>
      <c r="P1555" s="1"/>
      <c r="Q1555" s="1"/>
      <c r="R1555" s="1"/>
      <c r="S1555" s="1"/>
      <c r="T1555" s="1"/>
    </row>
    <row r="1556" spans="1:20" x14ac:dyDescent="0.25">
      <c r="A1556" s="1"/>
      <c r="B1556" s="63" t="s">
        <v>29</v>
      </c>
      <c r="C1556" s="63"/>
      <c r="D1556" s="72">
        <v>2.0802999999999998</v>
      </c>
      <c r="E1556" s="72"/>
      <c r="F1556" s="72"/>
      <c r="G1556" s="72"/>
      <c r="H1556" s="1"/>
      <c r="I1556" s="1"/>
      <c r="J1556" s="1"/>
      <c r="K1556" s="1"/>
      <c r="L1556" s="1"/>
      <c r="M1556" s="1"/>
      <c r="N1556" s="1"/>
      <c r="O1556" s="1"/>
      <c r="P1556" s="1"/>
      <c r="Q1556" s="1"/>
      <c r="R1556" s="1"/>
      <c r="S1556" s="1"/>
      <c r="T1556" s="1"/>
    </row>
    <row r="1557" spans="1:20" x14ac:dyDescent="0.25">
      <c r="A1557" s="1"/>
      <c r="B1557" s="63" t="s">
        <v>30</v>
      </c>
      <c r="C1557" s="63"/>
      <c r="D1557" s="1"/>
      <c r="E1557" s="1"/>
      <c r="F1557" s="1"/>
      <c r="G1557" s="1">
        <v>8.1</v>
      </c>
      <c r="H1557" s="1"/>
      <c r="I1557" s="1"/>
      <c r="J1557" s="1"/>
      <c r="K1557" s="1"/>
      <c r="L1557" s="1"/>
      <c r="M1557" s="1"/>
      <c r="N1557" s="1"/>
      <c r="O1557" s="1"/>
      <c r="P1557" s="1"/>
      <c r="Q1557" s="1"/>
      <c r="R1557" s="1"/>
      <c r="S1557" s="1"/>
      <c r="T1557" s="1"/>
    </row>
    <row r="1558" spans="1:20" x14ac:dyDescent="0.25">
      <c r="A1558" s="1"/>
      <c r="B1558" s="63" t="s">
        <v>31</v>
      </c>
      <c r="C1558" s="63"/>
      <c r="D1558" s="63"/>
      <c r="E1558" s="1"/>
      <c r="F1558" s="1"/>
      <c r="G1558" s="1"/>
      <c r="H1558" s="1"/>
      <c r="I1558" s="1"/>
      <c r="J1558" s="1"/>
      <c r="K1558" s="1"/>
      <c r="L1558" s="1"/>
      <c r="M1558" s="1"/>
      <c r="N1558" s="1"/>
      <c r="O1558" s="1"/>
      <c r="P1558" s="1"/>
      <c r="Q1558" s="1"/>
      <c r="R1558" s="1"/>
      <c r="S1558" s="1"/>
      <c r="T1558" s="1"/>
    </row>
    <row r="1559" spans="1:20" x14ac:dyDescent="0.25">
      <c r="A1559" s="1"/>
      <c r="B1559" s="63" t="s">
        <v>32</v>
      </c>
      <c r="C1559" s="63"/>
      <c r="D1559" s="1"/>
      <c r="E1559" s="1"/>
      <c r="F1559" s="1"/>
      <c r="G1559" s="1"/>
      <c r="H1559" s="1"/>
      <c r="I1559" s="1"/>
      <c r="J1559" s="1"/>
      <c r="K1559" s="1"/>
      <c r="L1559" s="1"/>
      <c r="M1559" s="1"/>
      <c r="N1559" s="1"/>
      <c r="O1559" s="1"/>
      <c r="P1559" s="1"/>
      <c r="Q1559" s="1"/>
      <c r="R1559" s="1"/>
      <c r="S1559" s="1"/>
      <c r="T1559" s="1"/>
    </row>
    <row r="1560" spans="1:20" x14ac:dyDescent="0.25">
      <c r="A1560" s="1"/>
      <c r="B1560" s="1"/>
      <c r="C1560" s="1"/>
      <c r="D1560" s="1"/>
      <c r="E1560" s="1"/>
      <c r="F1560" s="1"/>
      <c r="G1560" s="1"/>
      <c r="H1560" s="1"/>
      <c r="I1560" s="1"/>
      <c r="J1560" s="1"/>
      <c r="K1560" s="1"/>
      <c r="L1560" s="1"/>
      <c r="M1560" s="1"/>
      <c r="N1560" s="1"/>
      <c r="O1560" s="1"/>
      <c r="P1560" s="1"/>
      <c r="Q1560" s="1"/>
      <c r="R1560" s="1"/>
      <c r="S1560" s="1"/>
      <c r="T1560" s="1"/>
    </row>
    <row r="1561" spans="1:20" x14ac:dyDescent="0.25">
      <c r="A1561" s="1"/>
      <c r="B1561" s="1"/>
      <c r="C1561" s="1"/>
      <c r="D1561" s="1"/>
      <c r="E1561" s="1"/>
      <c r="F1561" s="1"/>
      <c r="G1561" s="1"/>
      <c r="H1561" s="1"/>
      <c r="I1561" s="1"/>
      <c r="J1561" s="1"/>
      <c r="K1561" s="1"/>
      <c r="L1561" s="1"/>
      <c r="M1561" s="1"/>
      <c r="N1561" s="1"/>
      <c r="O1561" s="1"/>
      <c r="P1561" s="1"/>
      <c r="Q1561" s="1"/>
      <c r="R1561" s="1"/>
      <c r="S1561" s="1"/>
      <c r="T1561" s="1"/>
    </row>
    <row r="1562" spans="1:20" x14ac:dyDescent="0.25">
      <c r="A1562" s="1"/>
      <c r="B1562" s="1"/>
      <c r="C1562" s="1"/>
      <c r="D1562" s="1"/>
      <c r="E1562" s="1"/>
      <c r="F1562" s="1"/>
      <c r="G1562" s="1"/>
      <c r="H1562" s="1"/>
      <c r="I1562" s="1"/>
      <c r="J1562" s="1"/>
      <c r="K1562" s="1"/>
      <c r="L1562" s="66" t="s">
        <v>5</v>
      </c>
      <c r="M1562" s="66"/>
      <c r="N1562" s="66"/>
      <c r="O1562" s="3" t="s">
        <v>6</v>
      </c>
      <c r="P1562" s="67" t="s">
        <v>7</v>
      </c>
      <c r="Q1562" s="67"/>
      <c r="R1562" s="3" t="s">
        <v>8</v>
      </c>
      <c r="S1562" s="57" t="s">
        <v>583</v>
      </c>
      <c r="T1562" s="57" t="s">
        <v>7</v>
      </c>
    </row>
    <row r="1563" spans="1:20" x14ac:dyDescent="0.25">
      <c r="A1563" s="1"/>
      <c r="B1563" s="5" t="s">
        <v>9</v>
      </c>
      <c r="C1563" s="64" t="s">
        <v>260</v>
      </c>
      <c r="D1563" s="64"/>
      <c r="E1563" s="64"/>
      <c r="F1563" s="64"/>
      <c r="G1563" s="64"/>
      <c r="H1563" s="1"/>
      <c r="I1563" s="1"/>
      <c r="J1563" s="1"/>
      <c r="K1563" s="1"/>
      <c r="L1563" s="4" t="s">
        <v>11</v>
      </c>
      <c r="M1563" s="64" t="s">
        <v>12</v>
      </c>
      <c r="N1563" s="64"/>
      <c r="O1563" s="6">
        <v>1</v>
      </c>
      <c r="P1563" s="65">
        <v>25</v>
      </c>
      <c r="Q1563" s="65"/>
      <c r="R1563" s="6">
        <v>0</v>
      </c>
      <c r="S1563" s="61">
        <v>0</v>
      </c>
      <c r="T1563" s="58">
        <v>0</v>
      </c>
    </row>
    <row r="1564" spans="1:20" x14ac:dyDescent="0.25">
      <c r="A1564" s="1"/>
      <c r="B1564" s="63" t="s">
        <v>13</v>
      </c>
      <c r="C1564" s="64" t="s">
        <v>267</v>
      </c>
      <c r="D1564" s="64"/>
      <c r="E1564" s="64"/>
      <c r="F1564" s="64"/>
      <c r="G1564" s="1"/>
      <c r="H1564" s="1"/>
      <c r="I1564" s="1"/>
      <c r="J1564" s="1"/>
      <c r="K1564" s="1"/>
      <c r="L1564" s="4" t="s">
        <v>42</v>
      </c>
      <c r="M1564" s="64" t="s">
        <v>43</v>
      </c>
      <c r="N1564" s="64"/>
      <c r="O1564" s="6">
        <v>2</v>
      </c>
      <c r="P1564" s="65">
        <v>50</v>
      </c>
      <c r="Q1564" s="65"/>
      <c r="R1564" s="6">
        <v>1</v>
      </c>
      <c r="S1564" s="59">
        <v>105</v>
      </c>
      <c r="T1564" s="58">
        <v>100</v>
      </c>
    </row>
    <row r="1565" spans="1:20" x14ac:dyDescent="0.25">
      <c r="A1565" s="1"/>
      <c r="B1565" s="63"/>
      <c r="C1565" s="64"/>
      <c r="D1565" s="64"/>
      <c r="E1565" s="64"/>
      <c r="F1565" s="64"/>
      <c r="G1565" s="1"/>
      <c r="H1565" s="1"/>
      <c r="I1565" s="1"/>
      <c r="J1565" s="1"/>
      <c r="K1565" s="1"/>
      <c r="L1565" s="64" t="s">
        <v>44</v>
      </c>
      <c r="M1565" s="64" t="s">
        <v>45</v>
      </c>
      <c r="N1565" s="64"/>
      <c r="O1565" s="71">
        <v>1</v>
      </c>
      <c r="P1565" s="65">
        <v>25</v>
      </c>
      <c r="Q1565" s="65"/>
      <c r="R1565" s="71">
        <v>0</v>
      </c>
      <c r="S1565" s="59">
        <v>0</v>
      </c>
      <c r="T1565" s="58">
        <v>0</v>
      </c>
    </row>
    <row r="1566" spans="1:20" x14ac:dyDescent="0.25">
      <c r="A1566" s="1"/>
      <c r="B1566" s="63" t="s">
        <v>19</v>
      </c>
      <c r="C1566" s="64" t="s">
        <v>47</v>
      </c>
      <c r="D1566" s="64"/>
      <c r="E1566" s="64"/>
      <c r="F1566" s="64"/>
      <c r="G1566" s="1"/>
      <c r="H1566" s="1"/>
      <c r="I1566" s="1"/>
      <c r="J1566" s="1"/>
      <c r="K1566" s="1"/>
      <c r="L1566" s="64"/>
      <c r="M1566" s="64"/>
      <c r="N1566" s="64"/>
      <c r="O1566" s="71"/>
      <c r="P1566" s="65"/>
      <c r="Q1566" s="65"/>
      <c r="R1566" s="71"/>
      <c r="S1566" s="59"/>
      <c r="T1566" s="58"/>
    </row>
    <row r="1567" spans="1:20" x14ac:dyDescent="0.25">
      <c r="A1567" s="1"/>
      <c r="B1567" s="63"/>
      <c r="C1567" s="64"/>
      <c r="D1567" s="64"/>
      <c r="E1567" s="64"/>
      <c r="F1567" s="64"/>
      <c r="G1567" s="1"/>
      <c r="H1567" s="1"/>
      <c r="I1567" s="1"/>
      <c r="J1567" s="1"/>
      <c r="K1567" s="1"/>
      <c r="L1567" s="1"/>
      <c r="M1567" s="1"/>
      <c r="N1567" s="1"/>
      <c r="O1567" s="1"/>
      <c r="P1567" s="1"/>
      <c r="Q1567" s="1"/>
      <c r="R1567" s="1"/>
      <c r="S1567" s="1"/>
      <c r="T1567" s="1"/>
    </row>
    <row r="1568" spans="1:20" x14ac:dyDescent="0.25">
      <c r="A1568" s="1"/>
      <c r="B1568" s="5" t="s">
        <v>23</v>
      </c>
      <c r="C1568" s="64" t="s">
        <v>268</v>
      </c>
      <c r="D1568" s="64"/>
      <c r="E1568" s="64"/>
      <c r="F1568" s="64"/>
      <c r="G1568" s="1"/>
      <c r="H1568" s="1"/>
      <c r="I1568" s="1"/>
      <c r="J1568" s="1"/>
      <c r="K1568" s="1"/>
      <c r="L1568" s="1"/>
      <c r="M1568" s="1"/>
      <c r="N1568" s="1"/>
      <c r="O1568" s="1"/>
      <c r="P1568" s="1"/>
      <c r="Q1568" s="1"/>
      <c r="R1568" s="1"/>
      <c r="S1568" s="1"/>
      <c r="T1568" s="1"/>
    </row>
    <row r="1569" spans="1:20" x14ac:dyDescent="0.25">
      <c r="A1569" s="1"/>
      <c r="B1569" s="5" t="s">
        <v>25</v>
      </c>
      <c r="C1569" s="73">
        <v>2</v>
      </c>
      <c r="D1569" s="73"/>
      <c r="E1569" s="73"/>
      <c r="F1569" s="1"/>
      <c r="G1569" s="1"/>
      <c r="H1569" s="1"/>
      <c r="I1569" s="1"/>
      <c r="J1569" s="1"/>
      <c r="K1569" s="1"/>
      <c r="L1569" s="1"/>
      <c r="M1569" s="1"/>
      <c r="N1569" s="1"/>
      <c r="O1569" s="1"/>
      <c r="P1569" s="1"/>
      <c r="Q1569" s="1"/>
      <c r="R1569" s="1"/>
      <c r="S1569" s="1"/>
      <c r="T1569" s="1"/>
    </row>
    <row r="1570" spans="1:20" x14ac:dyDescent="0.25">
      <c r="A1570" s="1"/>
      <c r="B1570" s="63" t="s">
        <v>26</v>
      </c>
      <c r="C1570" s="63"/>
      <c r="D1570" s="63"/>
      <c r="E1570" s="63"/>
      <c r="F1570" s="72">
        <v>253.3777</v>
      </c>
      <c r="G1570" s="72"/>
      <c r="H1570" s="72"/>
      <c r="I1570" s="72"/>
      <c r="J1570" s="72"/>
      <c r="K1570" s="1"/>
      <c r="L1570" s="1"/>
      <c r="M1570" s="1"/>
      <c r="N1570" s="1"/>
      <c r="O1570" s="1"/>
      <c r="P1570" s="1"/>
      <c r="Q1570" s="1"/>
      <c r="R1570" s="1"/>
      <c r="S1570" s="1"/>
      <c r="T1570" s="1"/>
    </row>
    <row r="1571" spans="1:20" x14ac:dyDescent="0.25">
      <c r="A1571" s="1"/>
      <c r="B1571" s="63" t="s">
        <v>27</v>
      </c>
      <c r="C1571" s="63"/>
      <c r="D1571" s="72">
        <v>55.895400000000002</v>
      </c>
      <c r="E1571" s="72"/>
      <c r="F1571" s="72"/>
      <c r="G1571" s="72"/>
      <c r="H1571" s="72"/>
      <c r="I1571" s="1"/>
      <c r="J1571" s="1"/>
      <c r="K1571" s="1"/>
      <c r="L1571" s="1"/>
      <c r="M1571" s="1"/>
      <c r="N1571" s="1"/>
      <c r="O1571" s="1"/>
      <c r="P1571" s="1"/>
      <c r="Q1571" s="1"/>
      <c r="R1571" s="1"/>
      <c r="S1571" s="1"/>
      <c r="T1571" s="1"/>
    </row>
    <row r="1572" spans="1:20" x14ac:dyDescent="0.25">
      <c r="A1572" s="1"/>
      <c r="B1572" s="63" t="s">
        <v>28</v>
      </c>
      <c r="C1572" s="63"/>
      <c r="D1572" s="63"/>
      <c r="E1572" s="63"/>
      <c r="F1572" s="72">
        <v>1.5956999999999999</v>
      </c>
      <c r="G1572" s="72"/>
      <c r="H1572" s="72"/>
      <c r="I1572" s="72"/>
      <c r="J1572" s="1"/>
      <c r="K1572" s="1"/>
      <c r="L1572" s="1"/>
      <c r="M1572" s="1"/>
      <c r="N1572" s="1"/>
      <c r="O1572" s="1"/>
      <c r="P1572" s="1"/>
      <c r="Q1572" s="1"/>
      <c r="R1572" s="1"/>
      <c r="S1572" s="1"/>
      <c r="T1572" s="1"/>
    </row>
    <row r="1573" spans="1:20" x14ac:dyDescent="0.25">
      <c r="A1573" s="1"/>
      <c r="B1573" s="63" t="s">
        <v>29</v>
      </c>
      <c r="C1573" s="63"/>
      <c r="D1573" s="72">
        <v>0.53190000000000004</v>
      </c>
      <c r="E1573" s="72"/>
      <c r="F1573" s="72"/>
      <c r="G1573" s="72"/>
      <c r="H1573" s="1"/>
      <c r="I1573" s="1"/>
      <c r="J1573" s="1"/>
      <c r="K1573" s="1"/>
      <c r="L1573" s="1"/>
      <c r="M1573" s="1"/>
      <c r="N1573" s="1"/>
      <c r="O1573" s="1"/>
      <c r="P1573" s="1"/>
      <c r="Q1573" s="1"/>
      <c r="R1573" s="1"/>
      <c r="S1573" s="1"/>
      <c r="T1573" s="1"/>
    </row>
    <row r="1574" spans="1:20" x14ac:dyDescent="0.25">
      <c r="A1574" s="1"/>
      <c r="B1574" s="63" t="s">
        <v>30</v>
      </c>
      <c r="C1574" s="63"/>
      <c r="D1574" s="1"/>
      <c r="E1574" s="1"/>
      <c r="F1574" s="1"/>
      <c r="G1574" s="1">
        <v>5</v>
      </c>
      <c r="H1574" s="1"/>
      <c r="I1574" s="1"/>
      <c r="J1574" s="1"/>
      <c r="K1574" s="1"/>
      <c r="L1574" s="1"/>
      <c r="M1574" s="1"/>
      <c r="N1574" s="1"/>
      <c r="O1574" s="1"/>
      <c r="P1574" s="1"/>
      <c r="Q1574" s="1"/>
      <c r="R1574" s="1"/>
      <c r="S1574" s="1"/>
      <c r="T1574" s="1"/>
    </row>
    <row r="1575" spans="1:20" x14ac:dyDescent="0.25">
      <c r="A1575" s="1"/>
      <c r="B1575" s="63" t="s">
        <v>31</v>
      </c>
      <c r="C1575" s="63"/>
      <c r="D1575" s="63"/>
      <c r="E1575" s="1"/>
      <c r="F1575" s="1"/>
      <c r="G1575" s="1"/>
      <c r="H1575" s="1"/>
      <c r="I1575" s="1"/>
      <c r="J1575" s="1"/>
      <c r="K1575" s="1"/>
      <c r="L1575" s="1"/>
      <c r="M1575" s="1"/>
      <c r="N1575" s="1"/>
      <c r="O1575" s="1"/>
      <c r="P1575" s="1"/>
      <c r="Q1575" s="1"/>
      <c r="R1575" s="1"/>
      <c r="S1575" s="1"/>
      <c r="T1575" s="1"/>
    </row>
    <row r="1576" spans="1:20" x14ac:dyDescent="0.25">
      <c r="A1576" s="1"/>
      <c r="B1576" s="63" t="s">
        <v>32</v>
      </c>
      <c r="C1576" s="63"/>
      <c r="D1576" s="1"/>
      <c r="E1576" s="1"/>
      <c r="F1576" s="1"/>
      <c r="G1576" s="1"/>
      <c r="H1576" s="1"/>
      <c r="I1576" s="1"/>
      <c r="J1576" s="1"/>
      <c r="K1576" s="1"/>
      <c r="L1576" s="1"/>
      <c r="M1576" s="1"/>
      <c r="N1576" s="1"/>
      <c r="O1576" s="1"/>
      <c r="P1576" s="1"/>
      <c r="Q1576" s="1"/>
      <c r="R1576" s="1"/>
      <c r="S1576" s="1"/>
      <c r="T1576" s="1"/>
    </row>
    <row r="1577" spans="1:20" x14ac:dyDescent="0.25">
      <c r="A1577" s="1"/>
      <c r="B1577" s="1"/>
      <c r="C1577" s="1"/>
      <c r="D1577" s="1"/>
      <c r="E1577" s="1"/>
      <c r="F1577" s="1"/>
      <c r="G1577" s="1"/>
      <c r="H1577" s="1"/>
      <c r="I1577" s="1"/>
      <c r="J1577" s="1"/>
      <c r="K1577" s="1"/>
      <c r="L1577" s="1"/>
      <c r="M1577" s="1"/>
      <c r="N1577" s="1"/>
      <c r="O1577" s="1"/>
      <c r="P1577" s="1"/>
      <c r="Q1577" s="1"/>
      <c r="R1577" s="1"/>
      <c r="S1577" s="1"/>
      <c r="T1577" s="1"/>
    </row>
    <row r="1578" spans="1:20" x14ac:dyDescent="0.25">
      <c r="A1578" s="1"/>
      <c r="B1578" s="1"/>
      <c r="C1578" s="1"/>
      <c r="D1578" s="1"/>
      <c r="E1578" s="1"/>
      <c r="F1578" s="1"/>
      <c r="G1578" s="1"/>
      <c r="H1578" s="1"/>
      <c r="I1578" s="1"/>
      <c r="J1578" s="1"/>
      <c r="K1578" s="1"/>
      <c r="L1578" s="1"/>
      <c r="M1578" s="1"/>
      <c r="N1578" s="1"/>
      <c r="O1578" s="1"/>
      <c r="P1578" s="1"/>
      <c r="Q1578" s="1"/>
      <c r="R1578" s="1"/>
      <c r="S1578" s="1"/>
      <c r="T1578" s="1"/>
    </row>
    <row r="1579" spans="1:20" x14ac:dyDescent="0.25">
      <c r="A1579" s="1"/>
      <c r="B1579" s="1"/>
      <c r="C1579" s="1"/>
      <c r="D1579" s="1"/>
      <c r="E1579" s="1"/>
      <c r="F1579" s="1"/>
      <c r="G1579" s="1"/>
      <c r="H1579" s="1"/>
      <c r="I1579" s="1"/>
      <c r="J1579" s="1"/>
      <c r="K1579" s="1"/>
      <c r="L1579" s="1"/>
      <c r="M1579" s="1"/>
      <c r="N1579" s="1"/>
      <c r="O1579" s="1"/>
      <c r="P1579" s="1"/>
      <c r="Q1579" s="1"/>
      <c r="R1579" s="1"/>
      <c r="S1579" s="1"/>
      <c r="T1579" s="1"/>
    </row>
    <row r="1580" spans="1:20" x14ac:dyDescent="0.25">
      <c r="A1580" s="1"/>
      <c r="B1580" s="1"/>
      <c r="C1580" s="1"/>
      <c r="D1580" s="1"/>
      <c r="E1580" s="1"/>
      <c r="F1580" s="1"/>
      <c r="G1580" s="1"/>
      <c r="H1580" s="1"/>
      <c r="I1580" s="1"/>
      <c r="J1580" s="1"/>
      <c r="K1580" s="1"/>
      <c r="L1580" s="1"/>
      <c r="M1580" s="1"/>
      <c r="N1580" s="1"/>
      <c r="O1580" s="1"/>
      <c r="P1580" s="1"/>
      <c r="Q1580" s="1"/>
      <c r="R1580" s="1"/>
      <c r="S1580" s="1"/>
      <c r="T1580" s="1"/>
    </row>
    <row r="1581" spans="1:20" x14ac:dyDescent="0.25">
      <c r="A1581" s="1"/>
      <c r="B1581" s="64" t="s">
        <v>269</v>
      </c>
      <c r="C1581" s="64"/>
      <c r="D1581" s="64"/>
      <c r="E1581" s="76">
        <v>125835.34</v>
      </c>
      <c r="F1581" s="76"/>
      <c r="G1581" s="76"/>
      <c r="H1581" s="76"/>
      <c r="I1581" s="76"/>
      <c r="J1581" s="1"/>
      <c r="K1581" s="1" t="s">
        <v>586</v>
      </c>
      <c r="L1581" s="1"/>
      <c r="M1581" s="1"/>
      <c r="N1581" s="1">
        <f>125835.34*60</f>
        <v>7550120.3999999994</v>
      </c>
      <c r="O1581" s="1"/>
      <c r="P1581" s="1"/>
      <c r="Q1581" s="1"/>
      <c r="R1581" s="1"/>
      <c r="S1581" s="1"/>
      <c r="T1581" s="1"/>
    </row>
    <row r="1582" spans="1:20" x14ac:dyDescent="0.25">
      <c r="A1582" s="1"/>
      <c r="B1582" s="64" t="s">
        <v>270</v>
      </c>
      <c r="C1582" s="64"/>
      <c r="D1582" s="64"/>
      <c r="E1582" s="71">
        <v>24936</v>
      </c>
      <c r="F1582" s="71"/>
      <c r="G1582" s="71"/>
      <c r="H1582" s="71"/>
      <c r="I1582" s="71"/>
      <c r="J1582" s="1"/>
      <c r="K1582" s="1"/>
      <c r="L1582" s="1"/>
      <c r="M1582" s="1"/>
      <c r="N1582" s="1"/>
      <c r="O1582" s="1"/>
      <c r="P1582" s="1"/>
      <c r="Q1582" s="1"/>
      <c r="R1582" s="1"/>
      <c r="S1582" s="1"/>
      <c r="T1582" s="1"/>
    </row>
    <row r="1583" spans="1:20" x14ac:dyDescent="0.25">
      <c r="A1583" s="1"/>
      <c r="B1583" s="64" t="s">
        <v>271</v>
      </c>
      <c r="C1583" s="64"/>
      <c r="D1583" s="64"/>
      <c r="E1583" s="71">
        <v>840</v>
      </c>
      <c r="F1583" s="71"/>
      <c r="G1583" s="71"/>
      <c r="H1583" s="71"/>
      <c r="I1583" s="71"/>
      <c r="J1583" s="1"/>
      <c r="K1583" s="1"/>
      <c r="L1583" s="1"/>
      <c r="M1583" s="1"/>
      <c r="N1583" s="1"/>
      <c r="O1583" s="1"/>
      <c r="P1583" s="1"/>
      <c r="Q1583" s="1"/>
      <c r="R1583" s="1"/>
      <c r="S1583" s="1"/>
      <c r="T1583" s="1"/>
    </row>
    <row r="1584" spans="1:20" x14ac:dyDescent="0.25">
      <c r="A1584" s="1"/>
      <c r="B1584" s="1"/>
      <c r="C1584" s="1"/>
      <c r="D1584" s="1"/>
      <c r="E1584" s="1"/>
      <c r="F1584" s="1"/>
      <c r="G1584" s="1"/>
      <c r="H1584" s="1"/>
      <c r="I1584" s="1"/>
      <c r="J1584" s="1"/>
      <c r="K1584" s="1"/>
      <c r="L1584" s="1"/>
      <c r="M1584" s="1"/>
      <c r="N1584" s="1"/>
      <c r="O1584" s="1"/>
      <c r="P1584" s="1"/>
      <c r="Q1584" s="1"/>
      <c r="R1584" s="1"/>
      <c r="S1584" s="1"/>
      <c r="T1584" s="1"/>
    </row>
    <row r="1585" spans="1:20" x14ac:dyDescent="0.25">
      <c r="A1585" s="1"/>
      <c r="B1585" s="1"/>
      <c r="C1585" s="1"/>
      <c r="D1585" s="1"/>
      <c r="E1585" s="1"/>
      <c r="F1585" s="1"/>
      <c r="G1585" s="1"/>
      <c r="H1585" s="1"/>
      <c r="I1585" s="1"/>
      <c r="J1585" s="1"/>
      <c r="K1585" s="1"/>
      <c r="L1585" s="1"/>
      <c r="M1585" s="1"/>
      <c r="N1585" s="1"/>
      <c r="O1585" s="1"/>
      <c r="P1585" s="1"/>
      <c r="Q1585" s="1"/>
      <c r="R1585" s="1"/>
      <c r="S1585" s="1"/>
      <c r="T1585" s="1"/>
    </row>
    <row r="1586" spans="1:20" x14ac:dyDescent="0.25">
      <c r="A1586" s="1"/>
      <c r="B1586" s="1"/>
      <c r="C1586" s="1"/>
      <c r="D1586" s="1"/>
      <c r="E1586" s="1"/>
      <c r="F1586" s="1"/>
      <c r="G1586" s="1"/>
      <c r="H1586" s="1"/>
      <c r="I1586" s="1"/>
      <c r="J1586" s="1"/>
      <c r="K1586" s="1"/>
      <c r="L1586" s="1"/>
      <c r="M1586" s="1"/>
      <c r="N1586" s="1"/>
      <c r="O1586" s="1"/>
      <c r="P1586" s="1"/>
      <c r="Q1586" s="1"/>
      <c r="R1586" s="1"/>
      <c r="S1586" s="1"/>
      <c r="T1586" s="1"/>
    </row>
    <row r="1587" spans="1:20" x14ac:dyDescent="0.25">
      <c r="A1587" s="74" t="s">
        <v>272</v>
      </c>
      <c r="B1587" s="74"/>
      <c r="C1587" s="1"/>
      <c r="D1587" s="1"/>
      <c r="E1587" s="1"/>
      <c r="F1587" s="1"/>
      <c r="G1587" s="1"/>
      <c r="H1587" s="1"/>
      <c r="I1587" s="1"/>
      <c r="J1587" s="1"/>
      <c r="K1587" s="1"/>
      <c r="L1587" s="75" t="s">
        <v>273</v>
      </c>
      <c r="M1587" s="75"/>
      <c r="N1587" s="75"/>
      <c r="O1587" s="75"/>
      <c r="P1587" s="75"/>
      <c r="Q1587" s="1"/>
      <c r="R1587" s="1"/>
      <c r="S1587" s="1"/>
      <c r="T1587" s="1"/>
    </row>
    <row r="1588" spans="1:20" x14ac:dyDescent="0.25">
      <c r="A1588" s="1"/>
      <c r="B1588" s="1"/>
      <c r="C1588" s="1"/>
      <c r="D1588" s="1"/>
      <c r="E1588" s="1"/>
      <c r="F1588" s="1"/>
      <c r="G1588" s="1"/>
      <c r="H1588" s="1"/>
      <c r="I1588" s="1"/>
      <c r="J1588" s="1"/>
      <c r="K1588" s="1"/>
      <c r="L1588" s="1"/>
      <c r="M1588" s="1"/>
      <c r="N1588" s="1"/>
      <c r="O1588" s="1"/>
      <c r="P1588" s="1"/>
      <c r="Q1588" s="1"/>
      <c r="R1588" s="1"/>
      <c r="S1588" s="1"/>
      <c r="T1588" s="1"/>
    </row>
  </sheetData>
  <mergeCells count="2704">
    <mergeCell ref="B463:C463"/>
    <mergeCell ref="B462:D462"/>
    <mergeCell ref="D460:G460"/>
    <mergeCell ref="B461:C461"/>
    <mergeCell ref="B460:C460"/>
    <mergeCell ref="F459:I459"/>
    <mergeCell ref="B459:E459"/>
    <mergeCell ref="B1582:D1582"/>
    <mergeCell ref="E1582:I1582"/>
    <mergeCell ref="B1583:D1583"/>
    <mergeCell ref="E1583:I1583"/>
    <mergeCell ref="A1587:B1587"/>
    <mergeCell ref="L1587:P1587"/>
    <mergeCell ref="B1573:C1573"/>
    <mergeCell ref="D1573:G1573"/>
    <mergeCell ref="B1574:C1574"/>
    <mergeCell ref="B1575:D1575"/>
    <mergeCell ref="B1576:C1576"/>
    <mergeCell ref="B1581:D1581"/>
    <mergeCell ref="E1581:I1581"/>
    <mergeCell ref="B1570:E1570"/>
    <mergeCell ref="F1570:J1570"/>
    <mergeCell ref="B1571:C1571"/>
    <mergeCell ref="D1571:H1571"/>
    <mergeCell ref="B1572:E1572"/>
    <mergeCell ref="F1572:I1572"/>
    <mergeCell ref="B1566:B1567"/>
    <mergeCell ref="C1566:F1567"/>
    <mergeCell ref="C1568:F1568"/>
    <mergeCell ref="C1569:E1569"/>
    <mergeCell ref="B1564:B1565"/>
    <mergeCell ref="C1564:F1565"/>
    <mergeCell ref="M1564:N1564"/>
    <mergeCell ref="P1564:Q1564"/>
    <mergeCell ref="L1565:L1566"/>
    <mergeCell ref="M1565:N1566"/>
    <mergeCell ref="O1565:O1566"/>
    <mergeCell ref="P1565:Q1566"/>
    <mergeCell ref="R1565:R1566"/>
    <mergeCell ref="B1559:C1559"/>
    <mergeCell ref="L1562:N1562"/>
    <mergeCell ref="P1562:Q1562"/>
    <mergeCell ref="C1563:G1563"/>
    <mergeCell ref="M1563:N1563"/>
    <mergeCell ref="P1563:Q1563"/>
    <mergeCell ref="B1555:E1555"/>
    <mergeCell ref="F1555:I1555"/>
    <mergeCell ref="B1556:C1556"/>
    <mergeCell ref="D1556:G1556"/>
    <mergeCell ref="B1557:C1557"/>
    <mergeCell ref="B1558:D1558"/>
    <mergeCell ref="C1551:F1551"/>
    <mergeCell ref="C1552:E1552"/>
    <mergeCell ref="B1553:E1553"/>
    <mergeCell ref="F1553:J1553"/>
    <mergeCell ref="B1554:C1554"/>
    <mergeCell ref="D1554:H1554"/>
    <mergeCell ref="B1548:B1549"/>
    <mergeCell ref="C1548:F1549"/>
    <mergeCell ref="M1548:N1548"/>
    <mergeCell ref="P1548:Q1548"/>
    <mergeCell ref="C1550:F1550"/>
    <mergeCell ref="B1543:C1543"/>
    <mergeCell ref="L1546:N1546"/>
    <mergeCell ref="P1546:Q1546"/>
    <mergeCell ref="C1547:G1547"/>
    <mergeCell ref="M1547:N1547"/>
    <mergeCell ref="P1547:Q1547"/>
    <mergeCell ref="B1539:E1539"/>
    <mergeCell ref="F1539:I1539"/>
    <mergeCell ref="B1540:C1540"/>
    <mergeCell ref="D1540:G1540"/>
    <mergeCell ref="B1541:C1541"/>
    <mergeCell ref="B1542:D1542"/>
    <mergeCell ref="C1535:F1535"/>
    <mergeCell ref="C1536:E1536"/>
    <mergeCell ref="B1537:E1537"/>
    <mergeCell ref="F1537:J1537"/>
    <mergeCell ref="B1538:C1538"/>
    <mergeCell ref="D1538:H1538"/>
    <mergeCell ref="C1532:G1532"/>
    <mergeCell ref="M1532:N1532"/>
    <mergeCell ref="P1532:Q1532"/>
    <mergeCell ref="C1533:F1533"/>
    <mergeCell ref="C1534:F1534"/>
    <mergeCell ref="B1526:C1526"/>
    <mergeCell ref="B1527:D1527"/>
    <mergeCell ref="B1528:C1528"/>
    <mergeCell ref="L1531:N1531"/>
    <mergeCell ref="P1531:Q1531"/>
    <mergeCell ref="B1523:C1523"/>
    <mergeCell ref="D1523:H1523"/>
    <mergeCell ref="B1524:E1524"/>
    <mergeCell ref="F1524:I1524"/>
    <mergeCell ref="B1525:C1525"/>
    <mergeCell ref="D1525:G1525"/>
    <mergeCell ref="C1518:F1518"/>
    <mergeCell ref="C1519:F1519"/>
    <mergeCell ref="C1520:F1520"/>
    <mergeCell ref="C1521:E1521"/>
    <mergeCell ref="B1522:E1522"/>
    <mergeCell ref="F1522:J1522"/>
    <mergeCell ref="B1512:C1512"/>
    <mergeCell ref="L1516:N1516"/>
    <mergeCell ref="P1516:Q1516"/>
    <mergeCell ref="C1517:G1517"/>
    <mergeCell ref="M1517:N1517"/>
    <mergeCell ref="P1517:Q1517"/>
    <mergeCell ref="B1508:E1508"/>
    <mergeCell ref="F1508:I1508"/>
    <mergeCell ref="B1509:C1509"/>
    <mergeCell ref="D1509:G1509"/>
    <mergeCell ref="B1510:C1510"/>
    <mergeCell ref="B1511:D1511"/>
    <mergeCell ref="C1504:F1504"/>
    <mergeCell ref="C1505:E1505"/>
    <mergeCell ref="B1506:E1506"/>
    <mergeCell ref="F1506:J1506"/>
    <mergeCell ref="B1507:C1507"/>
    <mergeCell ref="D1507:H1507"/>
    <mergeCell ref="C1501:G1501"/>
    <mergeCell ref="M1501:N1501"/>
    <mergeCell ref="P1501:Q1501"/>
    <mergeCell ref="C1502:F1502"/>
    <mergeCell ref="C1503:F1503"/>
    <mergeCell ref="B1495:C1495"/>
    <mergeCell ref="B1496:D1496"/>
    <mergeCell ref="B1497:C1497"/>
    <mergeCell ref="L1500:N1500"/>
    <mergeCell ref="P1500:Q1500"/>
    <mergeCell ref="B1492:C1492"/>
    <mergeCell ref="D1492:H1492"/>
    <mergeCell ref="B1493:E1493"/>
    <mergeCell ref="F1493:I1493"/>
    <mergeCell ref="B1494:C1494"/>
    <mergeCell ref="D1494:G1494"/>
    <mergeCell ref="C1487:F1487"/>
    <mergeCell ref="C1488:F1488"/>
    <mergeCell ref="C1489:F1489"/>
    <mergeCell ref="C1490:E1490"/>
    <mergeCell ref="B1491:E1491"/>
    <mergeCell ref="F1491:J1491"/>
    <mergeCell ref="B1482:C1482"/>
    <mergeCell ref="L1485:N1485"/>
    <mergeCell ref="P1485:Q1485"/>
    <mergeCell ref="C1486:G1486"/>
    <mergeCell ref="M1486:N1486"/>
    <mergeCell ref="P1486:Q1486"/>
    <mergeCell ref="B1478:E1478"/>
    <mergeCell ref="F1478:I1478"/>
    <mergeCell ref="B1479:C1479"/>
    <mergeCell ref="D1479:G1479"/>
    <mergeCell ref="B1480:C1480"/>
    <mergeCell ref="B1481:D1481"/>
    <mergeCell ref="C1474:F1474"/>
    <mergeCell ref="C1475:E1475"/>
    <mergeCell ref="B1476:E1476"/>
    <mergeCell ref="F1476:J1476"/>
    <mergeCell ref="B1477:C1477"/>
    <mergeCell ref="D1477:H1477"/>
    <mergeCell ref="C1471:G1471"/>
    <mergeCell ref="M1471:N1471"/>
    <mergeCell ref="P1471:Q1471"/>
    <mergeCell ref="C1472:F1472"/>
    <mergeCell ref="C1473:F1473"/>
    <mergeCell ref="B1465:C1465"/>
    <mergeCell ref="B1466:D1466"/>
    <mergeCell ref="B1467:C1467"/>
    <mergeCell ref="L1470:N1470"/>
    <mergeCell ref="P1470:Q1470"/>
    <mergeCell ref="B1462:C1462"/>
    <mergeCell ref="D1462:H1462"/>
    <mergeCell ref="B1463:E1463"/>
    <mergeCell ref="F1463:I1463"/>
    <mergeCell ref="B1464:C1464"/>
    <mergeCell ref="D1464:G1464"/>
    <mergeCell ref="C1457:F1457"/>
    <mergeCell ref="C1458:F1458"/>
    <mergeCell ref="C1459:F1459"/>
    <mergeCell ref="C1460:E1460"/>
    <mergeCell ref="B1461:E1461"/>
    <mergeCell ref="F1461:J1461"/>
    <mergeCell ref="B1452:C1452"/>
    <mergeCell ref="L1455:N1455"/>
    <mergeCell ref="P1455:Q1455"/>
    <mergeCell ref="C1456:G1456"/>
    <mergeCell ref="M1456:N1456"/>
    <mergeCell ref="P1456:Q1456"/>
    <mergeCell ref="B1448:E1448"/>
    <mergeCell ref="F1448:I1448"/>
    <mergeCell ref="B1449:C1449"/>
    <mergeCell ref="D1449:G1449"/>
    <mergeCell ref="B1450:C1450"/>
    <mergeCell ref="B1451:D1451"/>
    <mergeCell ref="C1444:F1444"/>
    <mergeCell ref="C1445:E1445"/>
    <mergeCell ref="B1446:E1446"/>
    <mergeCell ref="F1446:J1446"/>
    <mergeCell ref="B1447:C1447"/>
    <mergeCell ref="D1447:H1447"/>
    <mergeCell ref="B1442:B1443"/>
    <mergeCell ref="C1442:F1443"/>
    <mergeCell ref="M1443:N1443"/>
    <mergeCell ref="P1443:Q1443"/>
    <mergeCell ref="B1440:B1441"/>
    <mergeCell ref="C1440:F1441"/>
    <mergeCell ref="M1440:N1440"/>
    <mergeCell ref="P1440:Q1440"/>
    <mergeCell ref="L1441:L1442"/>
    <mergeCell ref="M1441:N1442"/>
    <mergeCell ref="O1441:O1442"/>
    <mergeCell ref="P1441:Q1442"/>
    <mergeCell ref="R1441:R1442"/>
    <mergeCell ref="B1434:C1434"/>
    <mergeCell ref="L1438:N1438"/>
    <mergeCell ref="P1438:Q1438"/>
    <mergeCell ref="C1439:G1439"/>
    <mergeCell ref="M1439:N1439"/>
    <mergeCell ref="P1439:Q1439"/>
    <mergeCell ref="B1430:E1430"/>
    <mergeCell ref="F1430:I1430"/>
    <mergeCell ref="B1431:C1431"/>
    <mergeCell ref="D1431:G1431"/>
    <mergeCell ref="B1432:C1432"/>
    <mergeCell ref="B1433:D1433"/>
    <mergeCell ref="C1426:F1426"/>
    <mergeCell ref="C1427:E1427"/>
    <mergeCell ref="B1428:E1428"/>
    <mergeCell ref="F1428:J1428"/>
    <mergeCell ref="B1429:C1429"/>
    <mergeCell ref="D1429:H1429"/>
    <mergeCell ref="C1423:G1423"/>
    <mergeCell ref="M1423:N1423"/>
    <mergeCell ref="P1423:Q1423"/>
    <mergeCell ref="C1424:F1424"/>
    <mergeCell ref="C1425:F1425"/>
    <mergeCell ref="B1417:C1417"/>
    <mergeCell ref="B1418:D1418"/>
    <mergeCell ref="B1419:C1419"/>
    <mergeCell ref="L1422:N1422"/>
    <mergeCell ref="P1422:Q1422"/>
    <mergeCell ref="B1414:C1414"/>
    <mergeCell ref="D1414:H1414"/>
    <mergeCell ref="B1415:E1415"/>
    <mergeCell ref="F1415:I1415"/>
    <mergeCell ref="B1416:C1416"/>
    <mergeCell ref="D1416:G1416"/>
    <mergeCell ref="C1411:F1411"/>
    <mergeCell ref="M1411:N1411"/>
    <mergeCell ref="P1411:Q1411"/>
    <mergeCell ref="C1412:E1412"/>
    <mergeCell ref="B1413:E1413"/>
    <mergeCell ref="F1413:J1413"/>
    <mergeCell ref="B1409:B1410"/>
    <mergeCell ref="C1409:F1410"/>
    <mergeCell ref="M1410:N1410"/>
    <mergeCell ref="P1410:Q1410"/>
    <mergeCell ref="B1407:B1408"/>
    <mergeCell ref="C1407:F1408"/>
    <mergeCell ref="M1407:N1407"/>
    <mergeCell ref="P1407:Q1407"/>
    <mergeCell ref="L1408:L1409"/>
    <mergeCell ref="M1408:N1409"/>
    <mergeCell ref="O1408:O1409"/>
    <mergeCell ref="P1408:Q1409"/>
    <mergeCell ref="R1408:R1409"/>
    <mergeCell ref="B1402:C1402"/>
    <mergeCell ref="L1405:N1405"/>
    <mergeCell ref="P1405:Q1405"/>
    <mergeCell ref="C1406:G1406"/>
    <mergeCell ref="M1406:N1406"/>
    <mergeCell ref="P1406:Q1406"/>
    <mergeCell ref="B1398:E1398"/>
    <mergeCell ref="F1398:I1398"/>
    <mergeCell ref="B1399:C1399"/>
    <mergeCell ref="D1399:G1399"/>
    <mergeCell ref="B1400:C1400"/>
    <mergeCell ref="B1401:D1401"/>
    <mergeCell ref="B1395:E1395"/>
    <mergeCell ref="F1395:J1395"/>
    <mergeCell ref="M1395:N1395"/>
    <mergeCell ref="P1395:Q1395"/>
    <mergeCell ref="B1396:C1396"/>
    <mergeCell ref="D1396:H1396"/>
    <mergeCell ref="M1396:N1396"/>
    <mergeCell ref="P1396:Q1396"/>
    <mergeCell ref="C1393:F1393"/>
    <mergeCell ref="M1393:N1393"/>
    <mergeCell ref="P1393:Q1393"/>
    <mergeCell ref="C1394:E1394"/>
    <mergeCell ref="M1394:N1394"/>
    <mergeCell ref="P1394:Q1394"/>
    <mergeCell ref="B1391:B1392"/>
    <mergeCell ref="C1391:F1392"/>
    <mergeCell ref="M1392:N1392"/>
    <mergeCell ref="P1392:Q1392"/>
    <mergeCell ref="B1389:B1390"/>
    <mergeCell ref="C1389:F1390"/>
    <mergeCell ref="M1389:N1389"/>
    <mergeCell ref="P1389:Q1389"/>
    <mergeCell ref="L1390:L1391"/>
    <mergeCell ref="M1390:N1391"/>
    <mergeCell ref="O1390:O1391"/>
    <mergeCell ref="P1390:Q1391"/>
    <mergeCell ref="R1390:R1391"/>
    <mergeCell ref="B1384:C1384"/>
    <mergeCell ref="L1387:N1387"/>
    <mergeCell ref="P1387:Q1387"/>
    <mergeCell ref="C1388:G1388"/>
    <mergeCell ref="M1388:N1388"/>
    <mergeCell ref="P1388:Q1388"/>
    <mergeCell ref="B1380:E1380"/>
    <mergeCell ref="F1380:I1380"/>
    <mergeCell ref="B1381:C1381"/>
    <mergeCell ref="D1381:G1381"/>
    <mergeCell ref="B1382:C1382"/>
    <mergeCell ref="B1383:D1383"/>
    <mergeCell ref="C1376:F1376"/>
    <mergeCell ref="C1377:E1377"/>
    <mergeCell ref="B1378:E1378"/>
    <mergeCell ref="F1378:J1378"/>
    <mergeCell ref="B1379:C1379"/>
    <mergeCell ref="D1379:H1379"/>
    <mergeCell ref="B1374:B1375"/>
    <mergeCell ref="C1374:F1375"/>
    <mergeCell ref="M1375:N1375"/>
    <mergeCell ref="P1375:Q1375"/>
    <mergeCell ref="B1372:B1373"/>
    <mergeCell ref="C1372:F1373"/>
    <mergeCell ref="M1372:N1372"/>
    <mergeCell ref="P1372:Q1372"/>
    <mergeCell ref="L1373:L1374"/>
    <mergeCell ref="M1373:N1374"/>
    <mergeCell ref="O1373:O1374"/>
    <mergeCell ref="P1373:Q1374"/>
    <mergeCell ref="R1373:R1374"/>
    <mergeCell ref="P1370:Q1370"/>
    <mergeCell ref="C1371:G1371"/>
    <mergeCell ref="M1371:N1371"/>
    <mergeCell ref="P1371:Q1371"/>
    <mergeCell ref="B1363:C1363"/>
    <mergeCell ref="D1363:G1363"/>
    <mergeCell ref="B1364:C1364"/>
    <mergeCell ref="B1365:D1365"/>
    <mergeCell ref="B1366:C1366"/>
    <mergeCell ref="L1370:N1370"/>
    <mergeCell ref="B1360:E1360"/>
    <mergeCell ref="F1360:J1360"/>
    <mergeCell ref="B1361:C1361"/>
    <mergeCell ref="D1361:H1361"/>
    <mergeCell ref="B1362:E1362"/>
    <mergeCell ref="F1362:I1362"/>
    <mergeCell ref="B1356:B1357"/>
    <mergeCell ref="C1356:F1357"/>
    <mergeCell ref="C1358:F1358"/>
    <mergeCell ref="C1359:E1359"/>
    <mergeCell ref="B1354:B1355"/>
    <mergeCell ref="C1354:F1355"/>
    <mergeCell ref="M1354:N1354"/>
    <mergeCell ref="P1354:Q1354"/>
    <mergeCell ref="L1355:L1356"/>
    <mergeCell ref="M1355:N1356"/>
    <mergeCell ref="O1355:O1356"/>
    <mergeCell ref="P1355:Q1356"/>
    <mergeCell ref="R1355:R1356"/>
    <mergeCell ref="P1352:Q1352"/>
    <mergeCell ref="C1353:G1353"/>
    <mergeCell ref="M1353:N1353"/>
    <mergeCell ref="P1353:Q1353"/>
    <mergeCell ref="B1346:C1346"/>
    <mergeCell ref="D1346:G1346"/>
    <mergeCell ref="B1347:C1347"/>
    <mergeCell ref="B1348:D1348"/>
    <mergeCell ref="B1349:C1349"/>
    <mergeCell ref="L1352:N1352"/>
    <mergeCell ref="B1343:E1343"/>
    <mergeCell ref="F1343:J1343"/>
    <mergeCell ref="B1344:C1344"/>
    <mergeCell ref="D1344:H1344"/>
    <mergeCell ref="B1345:E1345"/>
    <mergeCell ref="F1345:I1345"/>
    <mergeCell ref="B1339:B1340"/>
    <mergeCell ref="C1339:F1340"/>
    <mergeCell ref="C1341:F1341"/>
    <mergeCell ref="C1342:E1342"/>
    <mergeCell ref="B1337:B1338"/>
    <mergeCell ref="C1337:F1338"/>
    <mergeCell ref="M1337:N1337"/>
    <mergeCell ref="P1337:Q1337"/>
    <mergeCell ref="L1338:L1339"/>
    <mergeCell ref="M1338:N1339"/>
    <mergeCell ref="O1338:O1339"/>
    <mergeCell ref="P1338:Q1339"/>
    <mergeCell ref="R1338:R1339"/>
    <mergeCell ref="B1332:C1332"/>
    <mergeCell ref="L1335:N1335"/>
    <mergeCell ref="P1335:Q1335"/>
    <mergeCell ref="C1336:G1336"/>
    <mergeCell ref="M1336:N1336"/>
    <mergeCell ref="P1336:Q1336"/>
    <mergeCell ref="B1328:E1328"/>
    <mergeCell ref="F1328:I1328"/>
    <mergeCell ref="B1329:C1329"/>
    <mergeCell ref="D1329:G1329"/>
    <mergeCell ref="B1330:C1330"/>
    <mergeCell ref="B1331:D1331"/>
    <mergeCell ref="C1324:F1324"/>
    <mergeCell ref="C1325:E1325"/>
    <mergeCell ref="B1326:E1326"/>
    <mergeCell ref="F1326:J1326"/>
    <mergeCell ref="B1327:C1327"/>
    <mergeCell ref="D1327:H1327"/>
    <mergeCell ref="B1321:B1322"/>
    <mergeCell ref="C1321:F1322"/>
    <mergeCell ref="M1321:N1321"/>
    <mergeCell ref="P1321:Q1321"/>
    <mergeCell ref="C1323:F1323"/>
    <mergeCell ref="B1316:C1316"/>
    <mergeCell ref="L1319:N1319"/>
    <mergeCell ref="P1319:Q1319"/>
    <mergeCell ref="C1320:G1320"/>
    <mergeCell ref="M1320:N1320"/>
    <mergeCell ref="P1320:Q1320"/>
    <mergeCell ref="B1312:E1312"/>
    <mergeCell ref="F1312:I1312"/>
    <mergeCell ref="B1313:C1313"/>
    <mergeCell ref="D1313:G1313"/>
    <mergeCell ref="B1314:C1314"/>
    <mergeCell ref="B1315:D1315"/>
    <mergeCell ref="C1308:F1308"/>
    <mergeCell ref="C1309:E1309"/>
    <mergeCell ref="B1310:E1310"/>
    <mergeCell ref="F1310:J1310"/>
    <mergeCell ref="B1311:C1311"/>
    <mergeCell ref="D1311:H1311"/>
    <mergeCell ref="B1306:B1307"/>
    <mergeCell ref="C1306:F1307"/>
    <mergeCell ref="M1307:N1307"/>
    <mergeCell ref="P1307:Q1307"/>
    <mergeCell ref="B1304:B1305"/>
    <mergeCell ref="C1304:F1305"/>
    <mergeCell ref="M1304:N1304"/>
    <mergeCell ref="P1304:Q1304"/>
    <mergeCell ref="L1305:L1306"/>
    <mergeCell ref="M1305:N1306"/>
    <mergeCell ref="O1305:O1306"/>
    <mergeCell ref="P1305:Q1306"/>
    <mergeCell ref="R1305:R1306"/>
    <mergeCell ref="B1298:C1298"/>
    <mergeCell ref="L1302:N1302"/>
    <mergeCell ref="P1302:Q1302"/>
    <mergeCell ref="C1303:G1303"/>
    <mergeCell ref="M1303:N1303"/>
    <mergeCell ref="P1303:Q1303"/>
    <mergeCell ref="B1294:E1294"/>
    <mergeCell ref="F1294:I1294"/>
    <mergeCell ref="B1295:C1295"/>
    <mergeCell ref="D1295:G1295"/>
    <mergeCell ref="B1296:C1296"/>
    <mergeCell ref="B1297:D1297"/>
    <mergeCell ref="C1290:F1290"/>
    <mergeCell ref="C1291:E1291"/>
    <mergeCell ref="B1292:E1292"/>
    <mergeCell ref="F1292:J1292"/>
    <mergeCell ref="B1293:C1293"/>
    <mergeCell ref="D1293:H1293"/>
    <mergeCell ref="B1288:B1289"/>
    <mergeCell ref="C1288:F1289"/>
    <mergeCell ref="M1289:N1289"/>
    <mergeCell ref="P1289:Q1289"/>
    <mergeCell ref="B1286:B1287"/>
    <mergeCell ref="C1286:F1287"/>
    <mergeCell ref="M1286:N1286"/>
    <mergeCell ref="P1286:Q1286"/>
    <mergeCell ref="L1287:L1288"/>
    <mergeCell ref="M1287:N1288"/>
    <mergeCell ref="O1287:O1288"/>
    <mergeCell ref="P1287:Q1288"/>
    <mergeCell ref="R1287:R1288"/>
    <mergeCell ref="P1284:Q1284"/>
    <mergeCell ref="C1285:G1285"/>
    <mergeCell ref="M1285:N1285"/>
    <mergeCell ref="P1285:Q1285"/>
    <mergeCell ref="B1278:C1278"/>
    <mergeCell ref="D1278:G1278"/>
    <mergeCell ref="B1279:C1279"/>
    <mergeCell ref="B1280:D1280"/>
    <mergeCell ref="B1281:C1281"/>
    <mergeCell ref="L1284:N1284"/>
    <mergeCell ref="B1275:E1275"/>
    <mergeCell ref="F1275:J1275"/>
    <mergeCell ref="B1276:C1276"/>
    <mergeCell ref="D1276:H1276"/>
    <mergeCell ref="B1277:E1277"/>
    <mergeCell ref="F1277:I1277"/>
    <mergeCell ref="C1273:F1273"/>
    <mergeCell ref="M1273:N1273"/>
    <mergeCell ref="P1273:Q1273"/>
    <mergeCell ref="C1274:E1274"/>
    <mergeCell ref="M1274:N1274"/>
    <mergeCell ref="P1274:Q1274"/>
    <mergeCell ref="B1271:B1272"/>
    <mergeCell ref="C1271:F1272"/>
    <mergeCell ref="M1272:N1272"/>
    <mergeCell ref="P1272:Q1272"/>
    <mergeCell ref="B1269:B1270"/>
    <mergeCell ref="C1269:F1270"/>
    <mergeCell ref="M1269:N1269"/>
    <mergeCell ref="P1269:Q1269"/>
    <mergeCell ref="L1270:L1271"/>
    <mergeCell ref="M1270:N1271"/>
    <mergeCell ref="O1270:O1271"/>
    <mergeCell ref="P1270:Q1271"/>
    <mergeCell ref="R1270:R1271"/>
    <mergeCell ref="B1263:C1263"/>
    <mergeCell ref="L1267:N1267"/>
    <mergeCell ref="P1267:Q1267"/>
    <mergeCell ref="C1268:G1268"/>
    <mergeCell ref="M1268:N1268"/>
    <mergeCell ref="P1268:Q1268"/>
    <mergeCell ref="B1259:E1259"/>
    <mergeCell ref="F1259:I1259"/>
    <mergeCell ref="B1260:C1260"/>
    <mergeCell ref="D1260:G1260"/>
    <mergeCell ref="B1261:C1261"/>
    <mergeCell ref="B1262:D1262"/>
    <mergeCell ref="C1255:F1255"/>
    <mergeCell ref="C1256:E1256"/>
    <mergeCell ref="B1257:E1257"/>
    <mergeCell ref="F1257:J1257"/>
    <mergeCell ref="B1258:C1258"/>
    <mergeCell ref="D1258:H1258"/>
    <mergeCell ref="C1252:G1252"/>
    <mergeCell ref="M1252:N1252"/>
    <mergeCell ref="P1252:Q1252"/>
    <mergeCell ref="C1253:F1253"/>
    <mergeCell ref="C1254:F1254"/>
    <mergeCell ref="B1246:C1246"/>
    <mergeCell ref="B1247:D1247"/>
    <mergeCell ref="B1248:C1248"/>
    <mergeCell ref="L1251:N1251"/>
    <mergeCell ref="P1251:Q1251"/>
    <mergeCell ref="B1243:C1243"/>
    <mergeCell ref="D1243:H1243"/>
    <mergeCell ref="B1244:E1244"/>
    <mergeCell ref="F1244:I1244"/>
    <mergeCell ref="B1245:C1245"/>
    <mergeCell ref="D1245:G1245"/>
    <mergeCell ref="C1240:F1240"/>
    <mergeCell ref="M1240:N1240"/>
    <mergeCell ref="P1240:Q1240"/>
    <mergeCell ref="C1241:E1241"/>
    <mergeCell ref="B1242:E1242"/>
    <mergeCell ref="F1242:J1242"/>
    <mergeCell ref="B1238:B1239"/>
    <mergeCell ref="C1238:F1239"/>
    <mergeCell ref="M1239:N1239"/>
    <mergeCell ref="P1239:Q1239"/>
    <mergeCell ref="B1236:B1237"/>
    <mergeCell ref="C1236:F1237"/>
    <mergeCell ref="M1236:N1236"/>
    <mergeCell ref="P1236:Q1236"/>
    <mergeCell ref="L1237:L1238"/>
    <mergeCell ref="M1237:N1238"/>
    <mergeCell ref="O1237:O1238"/>
    <mergeCell ref="P1237:Q1238"/>
    <mergeCell ref="R1237:R1238"/>
    <mergeCell ref="B1231:C1231"/>
    <mergeCell ref="L1234:N1234"/>
    <mergeCell ref="P1234:Q1234"/>
    <mergeCell ref="C1235:G1235"/>
    <mergeCell ref="M1235:N1235"/>
    <mergeCell ref="P1235:Q1235"/>
    <mergeCell ref="B1227:E1227"/>
    <mergeCell ref="F1227:I1227"/>
    <mergeCell ref="B1228:C1228"/>
    <mergeCell ref="D1228:G1228"/>
    <mergeCell ref="B1229:C1229"/>
    <mergeCell ref="B1230:D1230"/>
    <mergeCell ref="C1223:F1223"/>
    <mergeCell ref="C1224:E1224"/>
    <mergeCell ref="B1225:E1225"/>
    <mergeCell ref="F1225:J1225"/>
    <mergeCell ref="B1226:C1226"/>
    <mergeCell ref="D1226:H1226"/>
    <mergeCell ref="B1221:B1222"/>
    <mergeCell ref="C1221:F1222"/>
    <mergeCell ref="M1222:N1222"/>
    <mergeCell ref="P1222:Q1222"/>
    <mergeCell ref="B1219:B1220"/>
    <mergeCell ref="C1219:F1220"/>
    <mergeCell ref="M1219:N1219"/>
    <mergeCell ref="P1219:Q1219"/>
    <mergeCell ref="L1220:L1221"/>
    <mergeCell ref="M1220:N1221"/>
    <mergeCell ref="O1220:O1221"/>
    <mergeCell ref="P1220:Q1221"/>
    <mergeCell ref="R1220:R1221"/>
    <mergeCell ref="P1217:Q1217"/>
    <mergeCell ref="C1218:G1218"/>
    <mergeCell ref="M1218:N1218"/>
    <mergeCell ref="P1218:Q1218"/>
    <mergeCell ref="B1211:C1211"/>
    <mergeCell ref="D1211:G1211"/>
    <mergeCell ref="B1212:C1212"/>
    <mergeCell ref="B1213:D1213"/>
    <mergeCell ref="B1214:C1214"/>
    <mergeCell ref="L1217:N1217"/>
    <mergeCell ref="B1208:E1208"/>
    <mergeCell ref="F1208:J1208"/>
    <mergeCell ref="B1209:C1209"/>
    <mergeCell ref="D1209:H1209"/>
    <mergeCell ref="B1210:E1210"/>
    <mergeCell ref="F1210:I1210"/>
    <mergeCell ref="C1206:F1206"/>
    <mergeCell ref="M1206:N1206"/>
    <mergeCell ref="P1206:Q1206"/>
    <mergeCell ref="C1207:E1207"/>
    <mergeCell ref="M1207:N1207"/>
    <mergeCell ref="P1207:Q1207"/>
    <mergeCell ref="B1204:B1205"/>
    <mergeCell ref="C1204:F1205"/>
    <mergeCell ref="M1205:N1205"/>
    <mergeCell ref="P1205:Q1205"/>
    <mergeCell ref="B1202:B1203"/>
    <mergeCell ref="C1202:F1203"/>
    <mergeCell ref="M1202:N1202"/>
    <mergeCell ref="P1202:Q1202"/>
    <mergeCell ref="L1203:L1204"/>
    <mergeCell ref="M1203:N1204"/>
    <mergeCell ref="O1203:O1204"/>
    <mergeCell ref="P1203:Q1204"/>
    <mergeCell ref="R1203:R1204"/>
    <mergeCell ref="P1200:Q1200"/>
    <mergeCell ref="C1201:G1201"/>
    <mergeCell ref="M1201:N1201"/>
    <mergeCell ref="P1201:Q1201"/>
    <mergeCell ref="B1193:C1193"/>
    <mergeCell ref="D1193:G1193"/>
    <mergeCell ref="B1194:C1194"/>
    <mergeCell ref="B1195:D1195"/>
    <mergeCell ref="B1196:C1196"/>
    <mergeCell ref="L1200:N1200"/>
    <mergeCell ref="B1190:E1190"/>
    <mergeCell ref="F1190:J1190"/>
    <mergeCell ref="B1191:C1191"/>
    <mergeCell ref="D1191:H1191"/>
    <mergeCell ref="B1192:E1192"/>
    <mergeCell ref="F1192:I1192"/>
    <mergeCell ref="C1188:F1188"/>
    <mergeCell ref="M1188:N1188"/>
    <mergeCell ref="P1188:Q1188"/>
    <mergeCell ref="C1189:E1189"/>
    <mergeCell ref="M1189:N1189"/>
    <mergeCell ref="P1189:Q1189"/>
    <mergeCell ref="B1186:B1187"/>
    <mergeCell ref="C1186:F1187"/>
    <mergeCell ref="M1187:N1187"/>
    <mergeCell ref="P1187:Q1187"/>
    <mergeCell ref="B1184:B1185"/>
    <mergeCell ref="C1184:F1185"/>
    <mergeCell ref="M1184:N1184"/>
    <mergeCell ref="P1184:Q1184"/>
    <mergeCell ref="L1185:L1186"/>
    <mergeCell ref="M1185:N1186"/>
    <mergeCell ref="O1185:O1186"/>
    <mergeCell ref="P1185:Q1186"/>
    <mergeCell ref="R1185:R1186"/>
    <mergeCell ref="B1179:C1179"/>
    <mergeCell ref="L1182:N1182"/>
    <mergeCell ref="P1182:Q1182"/>
    <mergeCell ref="C1183:G1183"/>
    <mergeCell ref="M1183:N1183"/>
    <mergeCell ref="P1183:Q1183"/>
    <mergeCell ref="B1175:E1175"/>
    <mergeCell ref="F1175:I1175"/>
    <mergeCell ref="B1176:C1176"/>
    <mergeCell ref="D1176:G1176"/>
    <mergeCell ref="B1177:C1177"/>
    <mergeCell ref="B1178:D1178"/>
    <mergeCell ref="C1171:F1171"/>
    <mergeCell ref="C1172:E1172"/>
    <mergeCell ref="B1173:E1173"/>
    <mergeCell ref="F1173:J1173"/>
    <mergeCell ref="B1174:C1174"/>
    <mergeCell ref="D1174:H1174"/>
    <mergeCell ref="B1169:B1170"/>
    <mergeCell ref="C1169:F1170"/>
    <mergeCell ref="M1170:N1170"/>
    <mergeCell ref="P1170:Q1170"/>
    <mergeCell ref="B1167:B1168"/>
    <mergeCell ref="C1167:F1168"/>
    <mergeCell ref="M1167:N1167"/>
    <mergeCell ref="P1167:Q1167"/>
    <mergeCell ref="L1168:L1169"/>
    <mergeCell ref="M1168:N1169"/>
    <mergeCell ref="O1168:O1169"/>
    <mergeCell ref="P1168:Q1169"/>
    <mergeCell ref="R1168:R1169"/>
    <mergeCell ref="B1162:C1162"/>
    <mergeCell ref="L1165:N1165"/>
    <mergeCell ref="P1165:Q1165"/>
    <mergeCell ref="C1166:G1166"/>
    <mergeCell ref="M1166:N1166"/>
    <mergeCell ref="P1166:Q1166"/>
    <mergeCell ref="B1158:E1158"/>
    <mergeCell ref="F1158:I1158"/>
    <mergeCell ref="B1159:C1159"/>
    <mergeCell ref="D1159:G1159"/>
    <mergeCell ref="B1160:C1160"/>
    <mergeCell ref="B1161:D1161"/>
    <mergeCell ref="C1154:F1154"/>
    <mergeCell ref="C1155:E1155"/>
    <mergeCell ref="B1156:E1156"/>
    <mergeCell ref="F1156:J1156"/>
    <mergeCell ref="B1157:C1157"/>
    <mergeCell ref="D1157:H1157"/>
    <mergeCell ref="B1152:B1153"/>
    <mergeCell ref="C1152:F1153"/>
    <mergeCell ref="M1153:N1153"/>
    <mergeCell ref="P1153:Q1153"/>
    <mergeCell ref="B1150:B1151"/>
    <mergeCell ref="C1150:F1151"/>
    <mergeCell ref="M1150:N1150"/>
    <mergeCell ref="P1150:Q1150"/>
    <mergeCell ref="L1151:L1152"/>
    <mergeCell ref="M1151:N1152"/>
    <mergeCell ref="O1151:O1152"/>
    <mergeCell ref="P1151:Q1152"/>
    <mergeCell ref="R1151:R1152"/>
    <mergeCell ref="B1144:C1144"/>
    <mergeCell ref="L1148:N1148"/>
    <mergeCell ref="P1148:Q1148"/>
    <mergeCell ref="C1149:G1149"/>
    <mergeCell ref="M1149:N1149"/>
    <mergeCell ref="P1149:Q1149"/>
    <mergeCell ref="B1140:E1140"/>
    <mergeCell ref="F1140:I1140"/>
    <mergeCell ref="B1141:C1141"/>
    <mergeCell ref="D1141:G1141"/>
    <mergeCell ref="B1142:C1142"/>
    <mergeCell ref="B1143:D1143"/>
    <mergeCell ref="C1135:F1135"/>
    <mergeCell ref="C1136:F1136"/>
    <mergeCell ref="C1137:E1137"/>
    <mergeCell ref="B1138:E1138"/>
    <mergeCell ref="F1138:J1138"/>
    <mergeCell ref="B1139:C1139"/>
    <mergeCell ref="D1139:H1139"/>
    <mergeCell ref="C1132:G1132"/>
    <mergeCell ref="M1132:N1132"/>
    <mergeCell ref="P1132:Q1132"/>
    <mergeCell ref="B1133:B1134"/>
    <mergeCell ref="C1133:F1134"/>
    <mergeCell ref="M1133:N1133"/>
    <mergeCell ref="P1133:Q1133"/>
    <mergeCell ref="B1126:C1126"/>
    <mergeCell ref="B1127:D1127"/>
    <mergeCell ref="B1128:C1128"/>
    <mergeCell ref="L1131:N1131"/>
    <mergeCell ref="P1131:Q1131"/>
    <mergeCell ref="B1123:C1123"/>
    <mergeCell ref="D1123:H1123"/>
    <mergeCell ref="B1124:E1124"/>
    <mergeCell ref="F1124:I1124"/>
    <mergeCell ref="B1125:C1125"/>
    <mergeCell ref="D1125:G1125"/>
    <mergeCell ref="B1118:B1119"/>
    <mergeCell ref="C1118:F1119"/>
    <mergeCell ref="C1120:F1120"/>
    <mergeCell ref="C1121:E1121"/>
    <mergeCell ref="B1122:E1122"/>
    <mergeCell ref="F1122:J1122"/>
    <mergeCell ref="M1117:N1118"/>
    <mergeCell ref="O1117:O1118"/>
    <mergeCell ref="P1117:Q1118"/>
    <mergeCell ref="R1117:R1118"/>
    <mergeCell ref="C1115:G1115"/>
    <mergeCell ref="M1115:N1115"/>
    <mergeCell ref="P1115:Q1115"/>
    <mergeCell ref="B1116:B1117"/>
    <mergeCell ref="C1116:F1117"/>
    <mergeCell ref="M1116:N1116"/>
    <mergeCell ref="P1116:Q1116"/>
    <mergeCell ref="L1117:L1118"/>
    <mergeCell ref="B1109:C1109"/>
    <mergeCell ref="B1110:D1110"/>
    <mergeCell ref="B1111:C1111"/>
    <mergeCell ref="L1114:N1114"/>
    <mergeCell ref="P1114:Q1114"/>
    <mergeCell ref="B1106:C1106"/>
    <mergeCell ref="D1106:H1106"/>
    <mergeCell ref="B1107:E1107"/>
    <mergeCell ref="F1107:I1107"/>
    <mergeCell ref="B1108:C1108"/>
    <mergeCell ref="D1108:G1108"/>
    <mergeCell ref="C1101:F1101"/>
    <mergeCell ref="C1102:F1102"/>
    <mergeCell ref="C1103:F1103"/>
    <mergeCell ref="C1104:E1104"/>
    <mergeCell ref="B1105:E1105"/>
    <mergeCell ref="F1105:J1105"/>
    <mergeCell ref="B1094:D1094"/>
    <mergeCell ref="B1095:C1095"/>
    <mergeCell ref="L1099:N1099"/>
    <mergeCell ref="P1099:Q1099"/>
    <mergeCell ref="C1100:G1100"/>
    <mergeCell ref="M1100:N1100"/>
    <mergeCell ref="P1100:Q1100"/>
    <mergeCell ref="B1090:E1091"/>
    <mergeCell ref="F1090:I1091"/>
    <mergeCell ref="B1092:C1092"/>
    <mergeCell ref="D1092:G1092"/>
    <mergeCell ref="B1093:C1093"/>
    <mergeCell ref="L1089:L1090"/>
    <mergeCell ref="M1089:N1090"/>
    <mergeCell ref="O1089:O1090"/>
    <mergeCell ref="P1089:Q1090"/>
    <mergeCell ref="R1089:R1090"/>
    <mergeCell ref="B1087:E1087"/>
    <mergeCell ref="F1087:J1087"/>
    <mergeCell ref="M1087:N1087"/>
    <mergeCell ref="P1087:Q1087"/>
    <mergeCell ref="B1088:C1088"/>
    <mergeCell ref="D1088:H1088"/>
    <mergeCell ref="M1088:N1088"/>
    <mergeCell ref="P1088:Q1088"/>
    <mergeCell ref="C1085:F1085"/>
    <mergeCell ref="M1085:N1085"/>
    <mergeCell ref="P1085:Q1085"/>
    <mergeCell ref="C1086:E1086"/>
    <mergeCell ref="M1086:N1086"/>
    <mergeCell ref="P1086:Q1086"/>
    <mergeCell ref="B1083:B1084"/>
    <mergeCell ref="C1083:F1084"/>
    <mergeCell ref="M1084:N1084"/>
    <mergeCell ref="P1084:Q1084"/>
    <mergeCell ref="B1081:B1082"/>
    <mergeCell ref="C1081:F1082"/>
    <mergeCell ref="M1081:N1081"/>
    <mergeCell ref="P1081:Q1081"/>
    <mergeCell ref="L1082:L1083"/>
    <mergeCell ref="M1082:N1083"/>
    <mergeCell ref="O1082:O1083"/>
    <mergeCell ref="P1082:Q1083"/>
    <mergeCell ref="R1082:R1083"/>
    <mergeCell ref="B1076:C1076"/>
    <mergeCell ref="L1079:N1079"/>
    <mergeCell ref="P1079:Q1079"/>
    <mergeCell ref="C1080:G1080"/>
    <mergeCell ref="M1080:N1080"/>
    <mergeCell ref="P1080:Q1080"/>
    <mergeCell ref="B1072:E1072"/>
    <mergeCell ref="F1072:I1072"/>
    <mergeCell ref="B1073:C1073"/>
    <mergeCell ref="D1073:G1073"/>
    <mergeCell ref="B1074:C1074"/>
    <mergeCell ref="B1075:D1075"/>
    <mergeCell ref="C1068:F1068"/>
    <mergeCell ref="C1069:E1069"/>
    <mergeCell ref="B1070:E1070"/>
    <mergeCell ref="F1070:J1070"/>
    <mergeCell ref="B1071:C1071"/>
    <mergeCell ref="D1071:H1071"/>
    <mergeCell ref="B1066:B1067"/>
    <mergeCell ref="C1066:F1067"/>
    <mergeCell ref="M1067:N1067"/>
    <mergeCell ref="P1067:Q1067"/>
    <mergeCell ref="B1064:B1065"/>
    <mergeCell ref="C1064:F1065"/>
    <mergeCell ref="M1064:N1064"/>
    <mergeCell ref="P1064:Q1064"/>
    <mergeCell ref="L1065:L1066"/>
    <mergeCell ref="M1065:N1066"/>
    <mergeCell ref="O1065:O1066"/>
    <mergeCell ref="P1065:Q1066"/>
    <mergeCell ref="R1065:R1066"/>
    <mergeCell ref="B1059:C1059"/>
    <mergeCell ref="L1062:N1062"/>
    <mergeCell ref="P1062:Q1062"/>
    <mergeCell ref="C1063:G1063"/>
    <mergeCell ref="M1063:N1063"/>
    <mergeCell ref="P1063:Q1063"/>
    <mergeCell ref="B1055:E1055"/>
    <mergeCell ref="F1055:I1055"/>
    <mergeCell ref="B1056:C1056"/>
    <mergeCell ref="D1056:G1056"/>
    <mergeCell ref="B1057:C1057"/>
    <mergeCell ref="B1058:D1058"/>
    <mergeCell ref="C1051:F1051"/>
    <mergeCell ref="C1052:E1052"/>
    <mergeCell ref="B1053:E1053"/>
    <mergeCell ref="F1053:J1053"/>
    <mergeCell ref="B1054:C1054"/>
    <mergeCell ref="D1054:H1054"/>
    <mergeCell ref="B1049:B1050"/>
    <mergeCell ref="C1049:F1050"/>
    <mergeCell ref="M1050:N1050"/>
    <mergeCell ref="P1050:Q1050"/>
    <mergeCell ref="B1047:B1048"/>
    <mergeCell ref="C1047:F1048"/>
    <mergeCell ref="M1047:N1047"/>
    <mergeCell ref="P1047:Q1047"/>
    <mergeCell ref="L1048:L1049"/>
    <mergeCell ref="M1048:N1049"/>
    <mergeCell ref="O1048:O1049"/>
    <mergeCell ref="P1048:Q1049"/>
    <mergeCell ref="R1048:R1049"/>
    <mergeCell ref="P1045:Q1045"/>
    <mergeCell ref="C1046:G1046"/>
    <mergeCell ref="M1046:N1046"/>
    <mergeCell ref="P1046:Q1046"/>
    <mergeCell ref="B1039:C1039"/>
    <mergeCell ref="D1039:G1039"/>
    <mergeCell ref="B1040:C1040"/>
    <mergeCell ref="B1041:D1041"/>
    <mergeCell ref="B1042:C1042"/>
    <mergeCell ref="L1045:N1045"/>
    <mergeCell ref="B1036:E1036"/>
    <mergeCell ref="F1036:J1036"/>
    <mergeCell ref="B1037:C1037"/>
    <mergeCell ref="D1037:H1037"/>
    <mergeCell ref="B1038:E1038"/>
    <mergeCell ref="F1038:I1038"/>
    <mergeCell ref="B1032:B1033"/>
    <mergeCell ref="C1032:F1033"/>
    <mergeCell ref="C1034:F1034"/>
    <mergeCell ref="C1035:E1035"/>
    <mergeCell ref="B1030:B1031"/>
    <mergeCell ref="C1030:F1031"/>
    <mergeCell ref="M1030:N1030"/>
    <mergeCell ref="P1030:Q1030"/>
    <mergeCell ref="L1031:L1032"/>
    <mergeCell ref="M1031:N1032"/>
    <mergeCell ref="O1031:O1032"/>
    <mergeCell ref="P1031:Q1032"/>
    <mergeCell ref="R1031:R1032"/>
    <mergeCell ref="B1025:C1025"/>
    <mergeCell ref="L1028:N1028"/>
    <mergeCell ref="P1028:Q1028"/>
    <mergeCell ref="C1029:G1029"/>
    <mergeCell ref="M1029:N1029"/>
    <mergeCell ref="P1029:Q1029"/>
    <mergeCell ref="B1021:E1021"/>
    <mergeCell ref="F1021:I1021"/>
    <mergeCell ref="B1022:C1022"/>
    <mergeCell ref="D1022:G1022"/>
    <mergeCell ref="B1023:C1023"/>
    <mergeCell ref="B1024:D1024"/>
    <mergeCell ref="C1016:F1016"/>
    <mergeCell ref="C1017:F1017"/>
    <mergeCell ref="C1018:E1018"/>
    <mergeCell ref="B1019:E1019"/>
    <mergeCell ref="F1019:J1019"/>
    <mergeCell ref="B1020:C1020"/>
    <mergeCell ref="D1020:H1020"/>
    <mergeCell ref="C1013:G1013"/>
    <mergeCell ref="M1013:N1013"/>
    <mergeCell ref="P1013:Q1013"/>
    <mergeCell ref="B1014:B1015"/>
    <mergeCell ref="C1014:F1015"/>
    <mergeCell ref="M1014:N1014"/>
    <mergeCell ref="P1014:Q1014"/>
    <mergeCell ref="B1006:C1006"/>
    <mergeCell ref="B1007:D1007"/>
    <mergeCell ref="B1008:C1008"/>
    <mergeCell ref="L1012:N1012"/>
    <mergeCell ref="P1012:Q1012"/>
    <mergeCell ref="B1003:C1003"/>
    <mergeCell ref="D1003:H1003"/>
    <mergeCell ref="B1004:E1004"/>
    <mergeCell ref="F1004:I1004"/>
    <mergeCell ref="B1005:C1005"/>
    <mergeCell ref="D1005:G1005"/>
    <mergeCell ref="C998:F998"/>
    <mergeCell ref="C999:F999"/>
    <mergeCell ref="C1000:F1000"/>
    <mergeCell ref="C1001:E1001"/>
    <mergeCell ref="B1002:E1002"/>
    <mergeCell ref="F1002:J1002"/>
    <mergeCell ref="B993:C993"/>
    <mergeCell ref="L996:N996"/>
    <mergeCell ref="P996:Q996"/>
    <mergeCell ref="C997:G997"/>
    <mergeCell ref="M997:N997"/>
    <mergeCell ref="P997:Q997"/>
    <mergeCell ref="B989:E989"/>
    <mergeCell ref="F989:I989"/>
    <mergeCell ref="B990:C990"/>
    <mergeCell ref="D990:G990"/>
    <mergeCell ref="B991:C991"/>
    <mergeCell ref="B992:D992"/>
    <mergeCell ref="C985:F985"/>
    <mergeCell ref="C986:E986"/>
    <mergeCell ref="B987:E987"/>
    <mergeCell ref="F987:J987"/>
    <mergeCell ref="B988:C988"/>
    <mergeCell ref="D988:H988"/>
    <mergeCell ref="B982:B983"/>
    <mergeCell ref="C982:F983"/>
    <mergeCell ref="M982:N982"/>
    <mergeCell ref="P982:Q982"/>
    <mergeCell ref="C984:F984"/>
    <mergeCell ref="B977:C977"/>
    <mergeCell ref="L980:N980"/>
    <mergeCell ref="P980:Q980"/>
    <mergeCell ref="C981:G981"/>
    <mergeCell ref="M981:N981"/>
    <mergeCell ref="P981:Q981"/>
    <mergeCell ref="B973:E973"/>
    <mergeCell ref="F973:I973"/>
    <mergeCell ref="B974:C974"/>
    <mergeCell ref="D974:G974"/>
    <mergeCell ref="B975:C975"/>
    <mergeCell ref="B976:D976"/>
    <mergeCell ref="C969:F969"/>
    <mergeCell ref="C970:E970"/>
    <mergeCell ref="B971:E971"/>
    <mergeCell ref="F971:J971"/>
    <mergeCell ref="B972:C972"/>
    <mergeCell ref="D972:H972"/>
    <mergeCell ref="B966:B967"/>
    <mergeCell ref="C966:F967"/>
    <mergeCell ref="M966:N966"/>
    <mergeCell ref="P966:Q966"/>
    <mergeCell ref="C968:F968"/>
    <mergeCell ref="P964:Q964"/>
    <mergeCell ref="C965:G965"/>
    <mergeCell ref="M965:N965"/>
    <mergeCell ref="P965:Q965"/>
    <mergeCell ref="B957:C957"/>
    <mergeCell ref="D957:G957"/>
    <mergeCell ref="B958:C958"/>
    <mergeCell ref="B959:D959"/>
    <mergeCell ref="B960:C960"/>
    <mergeCell ref="L964:N964"/>
    <mergeCell ref="B954:E954"/>
    <mergeCell ref="F954:J954"/>
    <mergeCell ref="B955:C955"/>
    <mergeCell ref="D955:H955"/>
    <mergeCell ref="B956:E956"/>
    <mergeCell ref="F956:I956"/>
    <mergeCell ref="C952:F952"/>
    <mergeCell ref="M952:N952"/>
    <mergeCell ref="P952:Q952"/>
    <mergeCell ref="C953:E953"/>
    <mergeCell ref="M953:N953"/>
    <mergeCell ref="P953:Q953"/>
    <mergeCell ref="B950:B951"/>
    <mergeCell ref="C950:F951"/>
    <mergeCell ref="M951:N951"/>
    <mergeCell ref="P951:Q951"/>
    <mergeCell ref="B948:B949"/>
    <mergeCell ref="C948:F949"/>
    <mergeCell ref="M948:N948"/>
    <mergeCell ref="P948:Q948"/>
    <mergeCell ref="L949:L950"/>
    <mergeCell ref="M949:N950"/>
    <mergeCell ref="O949:O950"/>
    <mergeCell ref="P949:Q950"/>
    <mergeCell ref="R949:R950"/>
    <mergeCell ref="P946:Q946"/>
    <mergeCell ref="C947:G947"/>
    <mergeCell ref="M947:N947"/>
    <mergeCell ref="P947:Q947"/>
    <mergeCell ref="B940:C940"/>
    <mergeCell ref="D940:G940"/>
    <mergeCell ref="B941:C941"/>
    <mergeCell ref="B942:D942"/>
    <mergeCell ref="B943:C943"/>
    <mergeCell ref="L946:N946"/>
    <mergeCell ref="B937:E937"/>
    <mergeCell ref="F937:J937"/>
    <mergeCell ref="B938:C938"/>
    <mergeCell ref="D938:H938"/>
    <mergeCell ref="B939:E939"/>
    <mergeCell ref="F939:I939"/>
    <mergeCell ref="B933:B934"/>
    <mergeCell ref="C933:F934"/>
    <mergeCell ref="C935:F935"/>
    <mergeCell ref="C936:E936"/>
    <mergeCell ref="B931:B932"/>
    <mergeCell ref="C931:F932"/>
    <mergeCell ref="M931:N931"/>
    <mergeCell ref="P931:Q931"/>
    <mergeCell ref="L932:L933"/>
    <mergeCell ref="M932:N933"/>
    <mergeCell ref="O932:O933"/>
    <mergeCell ref="P932:Q933"/>
    <mergeCell ref="R932:R933"/>
    <mergeCell ref="B926:C926"/>
    <mergeCell ref="L929:N929"/>
    <mergeCell ref="P929:Q929"/>
    <mergeCell ref="C930:G930"/>
    <mergeCell ref="M930:N930"/>
    <mergeCell ref="P930:Q930"/>
    <mergeCell ref="B922:E922"/>
    <mergeCell ref="F922:I922"/>
    <mergeCell ref="B923:C923"/>
    <mergeCell ref="D923:G923"/>
    <mergeCell ref="B924:C924"/>
    <mergeCell ref="B925:D925"/>
    <mergeCell ref="C918:F918"/>
    <mergeCell ref="C919:E919"/>
    <mergeCell ref="B920:E920"/>
    <mergeCell ref="F920:J920"/>
    <mergeCell ref="B921:C921"/>
    <mergeCell ref="D921:H921"/>
    <mergeCell ref="B915:B916"/>
    <mergeCell ref="C915:F916"/>
    <mergeCell ref="M915:N915"/>
    <mergeCell ref="P915:Q915"/>
    <mergeCell ref="C917:F917"/>
    <mergeCell ref="P913:Q913"/>
    <mergeCell ref="C914:G914"/>
    <mergeCell ref="M914:N914"/>
    <mergeCell ref="P914:Q914"/>
    <mergeCell ref="B906:C906"/>
    <mergeCell ref="D906:G906"/>
    <mergeCell ref="B907:C907"/>
    <mergeCell ref="B908:D908"/>
    <mergeCell ref="B909:C909"/>
    <mergeCell ref="L913:N913"/>
    <mergeCell ref="C902:E902"/>
    <mergeCell ref="B903:E903"/>
    <mergeCell ref="F903:J903"/>
    <mergeCell ref="B904:C904"/>
    <mergeCell ref="D904:H904"/>
    <mergeCell ref="B905:E905"/>
    <mergeCell ref="F905:I905"/>
    <mergeCell ref="B899:B900"/>
    <mergeCell ref="C899:F900"/>
    <mergeCell ref="M900:N900"/>
    <mergeCell ref="P900:Q900"/>
    <mergeCell ref="C901:F901"/>
    <mergeCell ref="M898:N899"/>
    <mergeCell ref="O898:O899"/>
    <mergeCell ref="P898:Q899"/>
    <mergeCell ref="R898:R899"/>
    <mergeCell ref="C896:G896"/>
    <mergeCell ref="M896:N896"/>
    <mergeCell ref="P896:Q896"/>
    <mergeCell ref="B897:B898"/>
    <mergeCell ref="C897:F898"/>
    <mergeCell ref="M897:N897"/>
    <mergeCell ref="P897:Q897"/>
    <mergeCell ref="L898:L899"/>
    <mergeCell ref="B890:C890"/>
    <mergeCell ref="B891:D891"/>
    <mergeCell ref="B892:C892"/>
    <mergeCell ref="L895:N895"/>
    <mergeCell ref="P895:Q895"/>
    <mergeCell ref="B887:C887"/>
    <mergeCell ref="D887:H887"/>
    <mergeCell ref="B888:E888"/>
    <mergeCell ref="F888:I888"/>
    <mergeCell ref="B889:C889"/>
    <mergeCell ref="D889:G889"/>
    <mergeCell ref="C882:F882"/>
    <mergeCell ref="C883:F883"/>
    <mergeCell ref="C884:F884"/>
    <mergeCell ref="C885:E885"/>
    <mergeCell ref="B886:E886"/>
    <mergeCell ref="F886:J886"/>
    <mergeCell ref="B877:C877"/>
    <mergeCell ref="L880:N880"/>
    <mergeCell ref="P880:Q880"/>
    <mergeCell ref="C881:G881"/>
    <mergeCell ref="M881:N881"/>
    <mergeCell ref="P881:Q881"/>
    <mergeCell ref="B873:E873"/>
    <mergeCell ref="F873:I873"/>
    <mergeCell ref="B874:C874"/>
    <mergeCell ref="D874:G874"/>
    <mergeCell ref="B875:C875"/>
    <mergeCell ref="B876:D876"/>
    <mergeCell ref="C869:F869"/>
    <mergeCell ref="C870:E870"/>
    <mergeCell ref="B871:E871"/>
    <mergeCell ref="F871:J871"/>
    <mergeCell ref="B872:C872"/>
    <mergeCell ref="D872:H872"/>
    <mergeCell ref="B866:B867"/>
    <mergeCell ref="C866:F867"/>
    <mergeCell ref="M866:N866"/>
    <mergeCell ref="P866:Q866"/>
    <mergeCell ref="C868:F868"/>
    <mergeCell ref="P864:Q864"/>
    <mergeCell ref="C865:G865"/>
    <mergeCell ref="M865:N865"/>
    <mergeCell ref="P865:Q865"/>
    <mergeCell ref="B858:C858"/>
    <mergeCell ref="D858:G858"/>
    <mergeCell ref="B859:C859"/>
    <mergeCell ref="B860:D860"/>
    <mergeCell ref="B861:C861"/>
    <mergeCell ref="L864:N864"/>
    <mergeCell ref="B855:E855"/>
    <mergeCell ref="F855:J855"/>
    <mergeCell ref="B856:C856"/>
    <mergeCell ref="D856:H856"/>
    <mergeCell ref="B857:E857"/>
    <mergeCell ref="F857:I857"/>
    <mergeCell ref="B851:B852"/>
    <mergeCell ref="C851:F852"/>
    <mergeCell ref="C853:F853"/>
    <mergeCell ref="C854:E854"/>
    <mergeCell ref="B849:B850"/>
    <mergeCell ref="C849:F850"/>
    <mergeCell ref="M849:N849"/>
    <mergeCell ref="P849:Q849"/>
    <mergeCell ref="L850:L851"/>
    <mergeCell ref="M850:N851"/>
    <mergeCell ref="O850:O851"/>
    <mergeCell ref="P850:Q851"/>
    <mergeCell ref="R850:R851"/>
    <mergeCell ref="P847:Q847"/>
    <mergeCell ref="C848:G848"/>
    <mergeCell ref="M848:N848"/>
    <mergeCell ref="P848:Q848"/>
    <mergeCell ref="B840:C840"/>
    <mergeCell ref="D840:G840"/>
    <mergeCell ref="B841:C841"/>
    <mergeCell ref="B842:D842"/>
    <mergeCell ref="B843:C843"/>
    <mergeCell ref="L847:N847"/>
    <mergeCell ref="B837:C837"/>
    <mergeCell ref="D837:H837"/>
    <mergeCell ref="M837:N837"/>
    <mergeCell ref="P837:Q837"/>
    <mergeCell ref="B839:E839"/>
    <mergeCell ref="F839:I839"/>
    <mergeCell ref="C835:E835"/>
    <mergeCell ref="M835:N835"/>
    <mergeCell ref="P835:Q835"/>
    <mergeCell ref="B836:E836"/>
    <mergeCell ref="F836:J836"/>
    <mergeCell ref="M836:N836"/>
    <mergeCell ref="P836:Q836"/>
    <mergeCell ref="B832:B833"/>
    <mergeCell ref="C832:F833"/>
    <mergeCell ref="M833:N833"/>
    <mergeCell ref="P833:Q833"/>
    <mergeCell ref="C834:F834"/>
    <mergeCell ref="M834:N834"/>
    <mergeCell ref="P834:Q834"/>
    <mergeCell ref="M831:N832"/>
    <mergeCell ref="O831:O832"/>
    <mergeCell ref="P831:Q832"/>
    <mergeCell ref="R831:R832"/>
    <mergeCell ref="C829:G829"/>
    <mergeCell ref="M829:N829"/>
    <mergeCell ref="P829:Q829"/>
    <mergeCell ref="B830:B831"/>
    <mergeCell ref="C830:F831"/>
    <mergeCell ref="M830:N830"/>
    <mergeCell ref="P830:Q830"/>
    <mergeCell ref="L831:L832"/>
    <mergeCell ref="B823:C823"/>
    <mergeCell ref="B824:D824"/>
    <mergeCell ref="B825:C825"/>
    <mergeCell ref="L828:N828"/>
    <mergeCell ref="P828:Q828"/>
    <mergeCell ref="B820:C820"/>
    <mergeCell ref="D820:H820"/>
    <mergeCell ref="B821:E821"/>
    <mergeCell ref="F821:I821"/>
    <mergeCell ref="B822:C822"/>
    <mergeCell ref="D822:G822"/>
    <mergeCell ref="C815:F815"/>
    <mergeCell ref="C816:F816"/>
    <mergeCell ref="C817:F817"/>
    <mergeCell ref="C818:E818"/>
    <mergeCell ref="B819:E819"/>
    <mergeCell ref="F819:J819"/>
    <mergeCell ref="P813:Q813"/>
    <mergeCell ref="C814:G814"/>
    <mergeCell ref="M814:N814"/>
    <mergeCell ref="P814:Q814"/>
    <mergeCell ref="B807:C807"/>
    <mergeCell ref="D807:G807"/>
    <mergeCell ref="B808:C808"/>
    <mergeCell ref="B809:D809"/>
    <mergeCell ref="B810:C810"/>
    <mergeCell ref="L813:N813"/>
    <mergeCell ref="C803:E803"/>
    <mergeCell ref="B804:E804"/>
    <mergeCell ref="F804:J804"/>
    <mergeCell ref="B805:C805"/>
    <mergeCell ref="D805:H805"/>
    <mergeCell ref="B806:E806"/>
    <mergeCell ref="F806:I806"/>
    <mergeCell ref="B800:B801"/>
    <mergeCell ref="C800:F801"/>
    <mergeCell ref="M801:N801"/>
    <mergeCell ref="P801:Q801"/>
    <mergeCell ref="C802:F802"/>
    <mergeCell ref="M799:N800"/>
    <mergeCell ref="O799:O800"/>
    <mergeCell ref="P799:Q800"/>
    <mergeCell ref="R799:R800"/>
    <mergeCell ref="C797:G797"/>
    <mergeCell ref="M797:N797"/>
    <mergeCell ref="P797:Q797"/>
    <mergeCell ref="B798:B799"/>
    <mergeCell ref="C798:F799"/>
    <mergeCell ref="M798:N798"/>
    <mergeCell ref="P798:Q798"/>
    <mergeCell ref="L799:L800"/>
    <mergeCell ref="B790:C790"/>
    <mergeCell ref="B791:D791"/>
    <mergeCell ref="B792:C792"/>
    <mergeCell ref="L796:N796"/>
    <mergeCell ref="P796:Q796"/>
    <mergeCell ref="B787:C787"/>
    <mergeCell ref="D787:H787"/>
    <mergeCell ref="B788:E788"/>
    <mergeCell ref="F788:I788"/>
    <mergeCell ref="B789:C789"/>
    <mergeCell ref="D789:G789"/>
    <mergeCell ref="C784:F784"/>
    <mergeCell ref="M784:N784"/>
    <mergeCell ref="P784:Q784"/>
    <mergeCell ref="C785:E785"/>
    <mergeCell ref="B786:E786"/>
    <mergeCell ref="F786:J786"/>
    <mergeCell ref="B782:B783"/>
    <mergeCell ref="C782:F783"/>
    <mergeCell ref="M783:N783"/>
    <mergeCell ref="P783:Q783"/>
    <mergeCell ref="B780:B781"/>
    <mergeCell ref="C780:F781"/>
    <mergeCell ref="M780:N780"/>
    <mergeCell ref="P780:Q780"/>
    <mergeCell ref="L781:L782"/>
    <mergeCell ref="M781:N782"/>
    <mergeCell ref="O781:O782"/>
    <mergeCell ref="P781:Q782"/>
    <mergeCell ref="R781:R782"/>
    <mergeCell ref="B775:C775"/>
    <mergeCell ref="L778:N778"/>
    <mergeCell ref="P778:Q778"/>
    <mergeCell ref="C779:G779"/>
    <mergeCell ref="M779:N779"/>
    <mergeCell ref="P779:Q779"/>
    <mergeCell ref="B771:E771"/>
    <mergeCell ref="F771:I771"/>
    <mergeCell ref="B772:C772"/>
    <mergeCell ref="D772:G772"/>
    <mergeCell ref="B773:C773"/>
    <mergeCell ref="B774:D774"/>
    <mergeCell ref="C767:F767"/>
    <mergeCell ref="C768:E768"/>
    <mergeCell ref="B769:E769"/>
    <mergeCell ref="F769:J769"/>
    <mergeCell ref="B770:C770"/>
    <mergeCell ref="D770:H770"/>
    <mergeCell ref="B765:B766"/>
    <mergeCell ref="C765:F766"/>
    <mergeCell ref="M766:N766"/>
    <mergeCell ref="P766:Q766"/>
    <mergeCell ref="B763:B764"/>
    <mergeCell ref="C763:F764"/>
    <mergeCell ref="M763:N763"/>
    <mergeCell ref="P763:Q763"/>
    <mergeCell ref="L764:L765"/>
    <mergeCell ref="M764:N765"/>
    <mergeCell ref="O764:O765"/>
    <mergeCell ref="P764:Q765"/>
    <mergeCell ref="R764:R765"/>
    <mergeCell ref="P761:Q761"/>
    <mergeCell ref="C762:G762"/>
    <mergeCell ref="M762:N762"/>
    <mergeCell ref="P762:Q762"/>
    <mergeCell ref="B754:C754"/>
    <mergeCell ref="D754:G754"/>
    <mergeCell ref="B755:C755"/>
    <mergeCell ref="B756:D756"/>
    <mergeCell ref="B757:C757"/>
    <mergeCell ref="L761:N761"/>
    <mergeCell ref="C750:E750"/>
    <mergeCell ref="B751:E751"/>
    <mergeCell ref="F751:J751"/>
    <mergeCell ref="B752:C752"/>
    <mergeCell ref="D752:H752"/>
    <mergeCell ref="B753:E753"/>
    <mergeCell ref="F753:I753"/>
    <mergeCell ref="B747:B748"/>
    <mergeCell ref="C747:F748"/>
    <mergeCell ref="M748:N748"/>
    <mergeCell ref="P748:Q748"/>
    <mergeCell ref="C749:F749"/>
    <mergeCell ref="M749:N749"/>
    <mergeCell ref="P749:Q749"/>
    <mergeCell ref="M746:N747"/>
    <mergeCell ref="O746:O747"/>
    <mergeCell ref="P746:Q747"/>
    <mergeCell ref="R746:R747"/>
    <mergeCell ref="C744:G744"/>
    <mergeCell ref="M744:N744"/>
    <mergeCell ref="P744:Q744"/>
    <mergeCell ref="B745:B746"/>
    <mergeCell ref="C745:F746"/>
    <mergeCell ref="M745:N745"/>
    <mergeCell ref="P745:Q745"/>
    <mergeCell ref="L746:L747"/>
    <mergeCell ref="B738:C738"/>
    <mergeCell ref="B739:D739"/>
    <mergeCell ref="B740:C740"/>
    <mergeCell ref="L743:N743"/>
    <mergeCell ref="P743:Q743"/>
    <mergeCell ref="B735:C735"/>
    <mergeCell ref="D735:H735"/>
    <mergeCell ref="B736:E736"/>
    <mergeCell ref="F736:I736"/>
    <mergeCell ref="B737:C737"/>
    <mergeCell ref="D737:G737"/>
    <mergeCell ref="C732:F732"/>
    <mergeCell ref="M732:N732"/>
    <mergeCell ref="P732:Q732"/>
    <mergeCell ref="C733:E733"/>
    <mergeCell ref="B734:E734"/>
    <mergeCell ref="F734:J734"/>
    <mergeCell ref="B730:B731"/>
    <mergeCell ref="C730:F731"/>
    <mergeCell ref="M731:N731"/>
    <mergeCell ref="P731:Q731"/>
    <mergeCell ref="B728:B729"/>
    <mergeCell ref="C728:F729"/>
    <mergeCell ref="M728:N728"/>
    <mergeCell ref="P728:Q728"/>
    <mergeCell ref="L729:L730"/>
    <mergeCell ref="M729:N730"/>
    <mergeCell ref="O729:O730"/>
    <mergeCell ref="P729:Q730"/>
    <mergeCell ref="R729:R730"/>
    <mergeCell ref="B722:D722"/>
    <mergeCell ref="B723:C723"/>
    <mergeCell ref="L726:N726"/>
    <mergeCell ref="P726:Q726"/>
    <mergeCell ref="C727:G727"/>
    <mergeCell ref="M727:N727"/>
    <mergeCell ref="P727:Q727"/>
    <mergeCell ref="B718:E719"/>
    <mergeCell ref="F718:I719"/>
    <mergeCell ref="B720:C720"/>
    <mergeCell ref="D720:G720"/>
    <mergeCell ref="B721:C721"/>
    <mergeCell ref="L717:L718"/>
    <mergeCell ref="M717:N718"/>
    <mergeCell ref="O717:O718"/>
    <mergeCell ref="P717:Q718"/>
    <mergeCell ref="R717:R718"/>
    <mergeCell ref="B715:E715"/>
    <mergeCell ref="F715:J715"/>
    <mergeCell ref="M715:N715"/>
    <mergeCell ref="P715:Q715"/>
    <mergeCell ref="B716:C716"/>
    <mergeCell ref="D716:H716"/>
    <mergeCell ref="M716:N716"/>
    <mergeCell ref="P716:Q716"/>
    <mergeCell ref="C713:F713"/>
    <mergeCell ref="M713:N713"/>
    <mergeCell ref="P713:Q713"/>
    <mergeCell ref="C714:E714"/>
    <mergeCell ref="M714:N714"/>
    <mergeCell ref="P714:Q714"/>
    <mergeCell ref="B711:B712"/>
    <mergeCell ref="C711:F712"/>
    <mergeCell ref="M712:N712"/>
    <mergeCell ref="P712:Q712"/>
    <mergeCell ref="B709:B710"/>
    <mergeCell ref="C709:F710"/>
    <mergeCell ref="M709:N709"/>
    <mergeCell ref="P709:Q709"/>
    <mergeCell ref="L710:L711"/>
    <mergeCell ref="M710:N711"/>
    <mergeCell ref="O710:O711"/>
    <mergeCell ref="P710:Q711"/>
    <mergeCell ref="R710:R711"/>
    <mergeCell ref="P707:Q707"/>
    <mergeCell ref="C708:G708"/>
    <mergeCell ref="M708:N708"/>
    <mergeCell ref="P708:Q708"/>
    <mergeCell ref="B701:C701"/>
    <mergeCell ref="D701:G701"/>
    <mergeCell ref="B702:C702"/>
    <mergeCell ref="B703:D703"/>
    <mergeCell ref="B704:C704"/>
    <mergeCell ref="L707:N707"/>
    <mergeCell ref="B698:E698"/>
    <mergeCell ref="F698:J698"/>
    <mergeCell ref="B699:C699"/>
    <mergeCell ref="D699:H699"/>
    <mergeCell ref="B700:E700"/>
    <mergeCell ref="F700:I700"/>
    <mergeCell ref="C696:F696"/>
    <mergeCell ref="M696:N696"/>
    <mergeCell ref="P696:Q696"/>
    <mergeCell ref="C697:E697"/>
    <mergeCell ref="M697:N697"/>
    <mergeCell ref="P697:Q697"/>
    <mergeCell ref="B694:B695"/>
    <mergeCell ref="C694:F695"/>
    <mergeCell ref="M695:N695"/>
    <mergeCell ref="P695:Q695"/>
    <mergeCell ref="B692:B693"/>
    <mergeCell ref="C692:F693"/>
    <mergeCell ref="M692:N692"/>
    <mergeCell ref="P692:Q692"/>
    <mergeCell ref="L693:L694"/>
    <mergeCell ref="M693:N694"/>
    <mergeCell ref="O693:O694"/>
    <mergeCell ref="P693:Q694"/>
    <mergeCell ref="R693:R694"/>
    <mergeCell ref="B686:C686"/>
    <mergeCell ref="L690:N690"/>
    <mergeCell ref="P690:Q690"/>
    <mergeCell ref="C691:G691"/>
    <mergeCell ref="M691:N691"/>
    <mergeCell ref="P691:Q691"/>
    <mergeCell ref="B682:E682"/>
    <mergeCell ref="F682:I682"/>
    <mergeCell ref="B683:C683"/>
    <mergeCell ref="D683:G683"/>
    <mergeCell ref="B684:C684"/>
    <mergeCell ref="B685:D685"/>
    <mergeCell ref="C677:F677"/>
    <mergeCell ref="C678:F678"/>
    <mergeCell ref="C679:E679"/>
    <mergeCell ref="B680:E680"/>
    <mergeCell ref="F680:J680"/>
    <mergeCell ref="B681:C681"/>
    <mergeCell ref="D681:H681"/>
    <mergeCell ref="C674:G674"/>
    <mergeCell ref="M674:N674"/>
    <mergeCell ref="P674:Q674"/>
    <mergeCell ref="B675:B676"/>
    <mergeCell ref="C675:F676"/>
    <mergeCell ref="M675:N675"/>
    <mergeCell ref="P675:Q675"/>
    <mergeCell ref="B668:C668"/>
    <mergeCell ref="B669:D669"/>
    <mergeCell ref="B670:C670"/>
    <mergeCell ref="L673:N673"/>
    <mergeCell ref="P673:Q673"/>
    <mergeCell ref="B665:C665"/>
    <mergeCell ref="D665:H665"/>
    <mergeCell ref="B666:E666"/>
    <mergeCell ref="F666:I666"/>
    <mergeCell ref="B667:C667"/>
    <mergeCell ref="D667:G667"/>
    <mergeCell ref="C663:E663"/>
    <mergeCell ref="M663:N663"/>
    <mergeCell ref="P663:Q663"/>
    <mergeCell ref="B664:E664"/>
    <mergeCell ref="F664:J664"/>
    <mergeCell ref="B660:B661"/>
    <mergeCell ref="C660:F661"/>
    <mergeCell ref="M661:N661"/>
    <mergeCell ref="P661:Q661"/>
    <mergeCell ref="C662:F662"/>
    <mergeCell ref="M662:N662"/>
    <mergeCell ref="P662:Q662"/>
    <mergeCell ref="M659:N660"/>
    <mergeCell ref="O659:O660"/>
    <mergeCell ref="P659:Q660"/>
    <mergeCell ref="R659:R660"/>
    <mergeCell ref="C657:G657"/>
    <mergeCell ref="M657:N657"/>
    <mergeCell ref="P657:Q657"/>
    <mergeCell ref="B658:B659"/>
    <mergeCell ref="C658:F659"/>
    <mergeCell ref="M658:N658"/>
    <mergeCell ref="P658:Q658"/>
    <mergeCell ref="L659:L660"/>
    <mergeCell ref="B651:C651"/>
    <mergeCell ref="B652:D652"/>
    <mergeCell ref="B653:C653"/>
    <mergeCell ref="L656:N656"/>
    <mergeCell ref="P656:Q656"/>
    <mergeCell ref="B648:C648"/>
    <mergeCell ref="D648:H648"/>
    <mergeCell ref="B649:E649"/>
    <mergeCell ref="F649:I649"/>
    <mergeCell ref="B650:C650"/>
    <mergeCell ref="D650:G650"/>
    <mergeCell ref="C645:F645"/>
    <mergeCell ref="M645:N645"/>
    <mergeCell ref="P645:Q645"/>
    <mergeCell ref="C646:E646"/>
    <mergeCell ref="B647:E647"/>
    <mergeCell ref="F647:J647"/>
    <mergeCell ref="B643:B644"/>
    <mergeCell ref="C643:F644"/>
    <mergeCell ref="M644:N644"/>
    <mergeCell ref="P644:Q644"/>
    <mergeCell ref="B641:B642"/>
    <mergeCell ref="C641:F642"/>
    <mergeCell ref="M641:N641"/>
    <mergeCell ref="P641:Q641"/>
    <mergeCell ref="L642:L643"/>
    <mergeCell ref="M642:N643"/>
    <mergeCell ref="O642:O643"/>
    <mergeCell ref="P642:Q643"/>
    <mergeCell ref="R642:R643"/>
    <mergeCell ref="P639:Q639"/>
    <mergeCell ref="C640:G640"/>
    <mergeCell ref="M640:N640"/>
    <mergeCell ref="P640:Q640"/>
    <mergeCell ref="B632:C632"/>
    <mergeCell ref="D632:G632"/>
    <mergeCell ref="B633:C633"/>
    <mergeCell ref="B634:D634"/>
    <mergeCell ref="B635:C635"/>
    <mergeCell ref="L639:N639"/>
    <mergeCell ref="B629:E629"/>
    <mergeCell ref="F629:J629"/>
    <mergeCell ref="B630:C630"/>
    <mergeCell ref="D630:H630"/>
    <mergeCell ref="B631:E631"/>
    <mergeCell ref="F631:I631"/>
    <mergeCell ref="C627:F627"/>
    <mergeCell ref="M627:N627"/>
    <mergeCell ref="P627:Q627"/>
    <mergeCell ref="C628:E628"/>
    <mergeCell ref="M628:N628"/>
    <mergeCell ref="P628:Q628"/>
    <mergeCell ref="B625:B626"/>
    <mergeCell ref="C625:F626"/>
    <mergeCell ref="M626:N626"/>
    <mergeCell ref="P626:Q626"/>
    <mergeCell ref="B623:B624"/>
    <mergeCell ref="C623:F624"/>
    <mergeCell ref="M623:N623"/>
    <mergeCell ref="P623:Q623"/>
    <mergeCell ref="L624:L625"/>
    <mergeCell ref="M624:N625"/>
    <mergeCell ref="O624:O625"/>
    <mergeCell ref="P624:Q625"/>
    <mergeCell ref="R624:R625"/>
    <mergeCell ref="P621:Q621"/>
    <mergeCell ref="C622:G622"/>
    <mergeCell ref="M622:N622"/>
    <mergeCell ref="P622:Q622"/>
    <mergeCell ref="B615:C615"/>
    <mergeCell ref="D615:G615"/>
    <mergeCell ref="B616:C616"/>
    <mergeCell ref="B617:D617"/>
    <mergeCell ref="B618:C618"/>
    <mergeCell ref="L621:N621"/>
    <mergeCell ref="B612:E612"/>
    <mergeCell ref="F612:J612"/>
    <mergeCell ref="B613:C613"/>
    <mergeCell ref="D613:H613"/>
    <mergeCell ref="B614:E614"/>
    <mergeCell ref="F614:I614"/>
    <mergeCell ref="C610:F610"/>
    <mergeCell ref="M610:N610"/>
    <mergeCell ref="P610:Q610"/>
    <mergeCell ref="C611:E611"/>
    <mergeCell ref="M611:N611"/>
    <mergeCell ref="P611:Q611"/>
    <mergeCell ref="B608:B609"/>
    <mergeCell ref="C608:F609"/>
    <mergeCell ref="M609:N609"/>
    <mergeCell ref="P609:Q609"/>
    <mergeCell ref="B606:B607"/>
    <mergeCell ref="C606:F607"/>
    <mergeCell ref="M606:N606"/>
    <mergeCell ref="P606:Q606"/>
    <mergeCell ref="L607:L608"/>
    <mergeCell ref="M607:N608"/>
    <mergeCell ref="O607:O608"/>
    <mergeCell ref="P607:Q608"/>
    <mergeCell ref="R607:R608"/>
    <mergeCell ref="B601:C601"/>
    <mergeCell ref="L604:N604"/>
    <mergeCell ref="P604:Q604"/>
    <mergeCell ref="C605:G605"/>
    <mergeCell ref="M605:N605"/>
    <mergeCell ref="P605:Q605"/>
    <mergeCell ref="B597:E597"/>
    <mergeCell ref="F597:I597"/>
    <mergeCell ref="B598:C598"/>
    <mergeCell ref="D598:G598"/>
    <mergeCell ref="B599:C599"/>
    <mergeCell ref="B600:D600"/>
    <mergeCell ref="C593:F593"/>
    <mergeCell ref="C594:E594"/>
    <mergeCell ref="B595:E595"/>
    <mergeCell ref="F595:J595"/>
    <mergeCell ref="B596:C596"/>
    <mergeCell ref="D596:H596"/>
    <mergeCell ref="B590:B591"/>
    <mergeCell ref="C590:F591"/>
    <mergeCell ref="M590:N590"/>
    <mergeCell ref="P590:Q590"/>
    <mergeCell ref="C592:F592"/>
    <mergeCell ref="P588:Q588"/>
    <mergeCell ref="C589:G589"/>
    <mergeCell ref="M589:N589"/>
    <mergeCell ref="P589:Q589"/>
    <mergeCell ref="B582:C582"/>
    <mergeCell ref="D582:G582"/>
    <mergeCell ref="B583:C583"/>
    <mergeCell ref="B584:D584"/>
    <mergeCell ref="B585:C585"/>
    <mergeCell ref="L588:N588"/>
    <mergeCell ref="C578:E578"/>
    <mergeCell ref="B579:E579"/>
    <mergeCell ref="F579:J579"/>
    <mergeCell ref="B580:C580"/>
    <mergeCell ref="D580:H580"/>
    <mergeCell ref="B581:E581"/>
    <mergeCell ref="F581:I581"/>
    <mergeCell ref="B575:B576"/>
    <mergeCell ref="C575:F576"/>
    <mergeCell ref="M576:N576"/>
    <mergeCell ref="P576:Q576"/>
    <mergeCell ref="C577:F577"/>
    <mergeCell ref="M574:N575"/>
    <mergeCell ref="O574:O575"/>
    <mergeCell ref="P574:Q575"/>
    <mergeCell ref="R574:R575"/>
    <mergeCell ref="C572:G572"/>
    <mergeCell ref="M572:N572"/>
    <mergeCell ref="P572:Q572"/>
    <mergeCell ref="B573:B574"/>
    <mergeCell ref="C573:F574"/>
    <mergeCell ref="M573:N573"/>
    <mergeCell ref="P573:Q573"/>
    <mergeCell ref="L574:L575"/>
    <mergeCell ref="B565:C565"/>
    <mergeCell ref="B566:D566"/>
    <mergeCell ref="B567:C567"/>
    <mergeCell ref="L571:N571"/>
    <mergeCell ref="P571:Q571"/>
    <mergeCell ref="B562:C562"/>
    <mergeCell ref="D562:H562"/>
    <mergeCell ref="B563:E563"/>
    <mergeCell ref="F563:I563"/>
    <mergeCell ref="B564:C564"/>
    <mergeCell ref="D564:G564"/>
    <mergeCell ref="C559:F559"/>
    <mergeCell ref="M559:N559"/>
    <mergeCell ref="P559:Q559"/>
    <mergeCell ref="C560:E560"/>
    <mergeCell ref="B561:E561"/>
    <mergeCell ref="F561:J561"/>
    <mergeCell ref="B557:B558"/>
    <mergeCell ref="C557:F558"/>
    <mergeCell ref="M558:N558"/>
    <mergeCell ref="P558:Q558"/>
    <mergeCell ref="B555:B556"/>
    <mergeCell ref="C555:F556"/>
    <mergeCell ref="M555:N555"/>
    <mergeCell ref="P555:Q555"/>
    <mergeCell ref="L556:L557"/>
    <mergeCell ref="M556:N557"/>
    <mergeCell ref="O556:O557"/>
    <mergeCell ref="P556:Q557"/>
    <mergeCell ref="R556:R557"/>
    <mergeCell ref="B550:C550"/>
    <mergeCell ref="L553:N553"/>
    <mergeCell ref="P553:Q553"/>
    <mergeCell ref="C554:G554"/>
    <mergeCell ref="M554:N554"/>
    <mergeCell ref="P554:Q554"/>
    <mergeCell ref="B546:E546"/>
    <mergeCell ref="F546:I546"/>
    <mergeCell ref="B547:C547"/>
    <mergeCell ref="D547:G547"/>
    <mergeCell ref="B548:C548"/>
    <mergeCell ref="B549:D549"/>
    <mergeCell ref="C542:F542"/>
    <mergeCell ref="C543:E543"/>
    <mergeCell ref="B544:E544"/>
    <mergeCell ref="F544:J544"/>
    <mergeCell ref="B545:C545"/>
    <mergeCell ref="D545:H545"/>
    <mergeCell ref="B539:B540"/>
    <mergeCell ref="C539:F540"/>
    <mergeCell ref="M539:N539"/>
    <mergeCell ref="P539:Q539"/>
    <mergeCell ref="C541:F541"/>
    <mergeCell ref="P537:Q537"/>
    <mergeCell ref="C538:G538"/>
    <mergeCell ref="M538:N538"/>
    <mergeCell ref="P538:Q538"/>
    <mergeCell ref="B531:C531"/>
    <mergeCell ref="D531:G531"/>
    <mergeCell ref="B532:C532"/>
    <mergeCell ref="B533:D533"/>
    <mergeCell ref="B534:C534"/>
    <mergeCell ref="L537:N537"/>
    <mergeCell ref="B528:E528"/>
    <mergeCell ref="F528:J528"/>
    <mergeCell ref="B529:C529"/>
    <mergeCell ref="D529:H529"/>
    <mergeCell ref="B530:E530"/>
    <mergeCell ref="F530:I530"/>
    <mergeCell ref="B524:B525"/>
    <mergeCell ref="C524:F525"/>
    <mergeCell ref="C526:F526"/>
    <mergeCell ref="C527:E527"/>
    <mergeCell ref="B522:B523"/>
    <mergeCell ref="C522:F523"/>
    <mergeCell ref="M522:N522"/>
    <mergeCell ref="P522:Q522"/>
    <mergeCell ref="L523:L524"/>
    <mergeCell ref="M523:N524"/>
    <mergeCell ref="O523:O524"/>
    <mergeCell ref="P523:Q524"/>
    <mergeCell ref="R523:R524"/>
    <mergeCell ref="P520:Q520"/>
    <mergeCell ref="C521:G521"/>
    <mergeCell ref="M521:N521"/>
    <mergeCell ref="P521:Q521"/>
    <mergeCell ref="B513:C513"/>
    <mergeCell ref="D513:G513"/>
    <mergeCell ref="B514:C514"/>
    <mergeCell ref="B515:D515"/>
    <mergeCell ref="B516:C516"/>
    <mergeCell ref="L520:N520"/>
    <mergeCell ref="C509:E509"/>
    <mergeCell ref="B510:E510"/>
    <mergeCell ref="F510:J510"/>
    <mergeCell ref="B511:C511"/>
    <mergeCell ref="D511:H511"/>
    <mergeCell ref="B512:E512"/>
    <mergeCell ref="F512:I512"/>
    <mergeCell ref="B506:B507"/>
    <mergeCell ref="C506:F507"/>
    <mergeCell ref="M507:N507"/>
    <mergeCell ref="P507:Q507"/>
    <mergeCell ref="C508:F508"/>
    <mergeCell ref="M505:N506"/>
    <mergeCell ref="O505:O506"/>
    <mergeCell ref="P505:Q506"/>
    <mergeCell ref="R505:R506"/>
    <mergeCell ref="C503:G503"/>
    <mergeCell ref="M503:N503"/>
    <mergeCell ref="P503:Q503"/>
    <mergeCell ref="B504:B505"/>
    <mergeCell ref="C504:F505"/>
    <mergeCell ref="M504:N504"/>
    <mergeCell ref="P504:Q504"/>
    <mergeCell ref="L505:L506"/>
    <mergeCell ref="B497:C497"/>
    <mergeCell ref="B498:D498"/>
    <mergeCell ref="B499:C499"/>
    <mergeCell ref="L502:N502"/>
    <mergeCell ref="P502:Q502"/>
    <mergeCell ref="B494:C494"/>
    <mergeCell ref="D494:H494"/>
    <mergeCell ref="B495:E495"/>
    <mergeCell ref="F495:I495"/>
    <mergeCell ref="B496:C496"/>
    <mergeCell ref="D496:G496"/>
    <mergeCell ref="B489:B490"/>
    <mergeCell ref="C489:F490"/>
    <mergeCell ref="C491:F491"/>
    <mergeCell ref="C492:E492"/>
    <mergeCell ref="B493:E493"/>
    <mergeCell ref="F493:J493"/>
    <mergeCell ref="M488:N489"/>
    <mergeCell ref="O488:O489"/>
    <mergeCell ref="P488:Q489"/>
    <mergeCell ref="R488:R489"/>
    <mergeCell ref="C486:G486"/>
    <mergeCell ref="M486:N486"/>
    <mergeCell ref="P486:Q486"/>
    <mergeCell ref="B487:B488"/>
    <mergeCell ref="C487:F488"/>
    <mergeCell ref="M487:N487"/>
    <mergeCell ref="P487:Q487"/>
    <mergeCell ref="L488:L489"/>
    <mergeCell ref="B480:C480"/>
    <mergeCell ref="B481:D481"/>
    <mergeCell ref="B482:C482"/>
    <mergeCell ref="L485:N485"/>
    <mergeCell ref="P485:Q485"/>
    <mergeCell ref="B477:C477"/>
    <mergeCell ref="D477:H477"/>
    <mergeCell ref="B478:E478"/>
    <mergeCell ref="F478:I478"/>
    <mergeCell ref="B479:C479"/>
    <mergeCell ref="D479:G479"/>
    <mergeCell ref="C475:E475"/>
    <mergeCell ref="M475:N475"/>
    <mergeCell ref="P475:Q475"/>
    <mergeCell ref="B476:E476"/>
    <mergeCell ref="F476:J476"/>
    <mergeCell ref="M476:N476"/>
    <mergeCell ref="P476:Q476"/>
    <mergeCell ref="B472:B473"/>
    <mergeCell ref="C472:F473"/>
    <mergeCell ref="M473:N473"/>
    <mergeCell ref="P473:Q473"/>
    <mergeCell ref="C474:F474"/>
    <mergeCell ref="M474:N474"/>
    <mergeCell ref="P474:Q474"/>
    <mergeCell ref="M471:N472"/>
    <mergeCell ref="O471:O472"/>
    <mergeCell ref="P471:Q472"/>
    <mergeCell ref="R471:R472"/>
    <mergeCell ref="C469:G469"/>
    <mergeCell ref="M469:N469"/>
    <mergeCell ref="P469:Q469"/>
    <mergeCell ref="B470:B471"/>
    <mergeCell ref="C470:F471"/>
    <mergeCell ref="M470:N470"/>
    <mergeCell ref="P470:Q470"/>
    <mergeCell ref="L471:L472"/>
    <mergeCell ref="L468:N468"/>
    <mergeCell ref="P468:Q468"/>
    <mergeCell ref="C455:F455"/>
    <mergeCell ref="C456:E456"/>
    <mergeCell ref="B457:E457"/>
    <mergeCell ref="F457:J457"/>
    <mergeCell ref="B458:C458"/>
    <mergeCell ref="D458:H458"/>
    <mergeCell ref="C452:G452"/>
    <mergeCell ref="M452:N452"/>
    <mergeCell ref="P452:Q452"/>
    <mergeCell ref="C453:F453"/>
    <mergeCell ref="C454:F454"/>
    <mergeCell ref="B446:C446"/>
    <mergeCell ref="B447:D447"/>
    <mergeCell ref="B448:C448"/>
    <mergeCell ref="L451:N451"/>
    <mergeCell ref="P451:Q451"/>
    <mergeCell ref="B443:C443"/>
    <mergeCell ref="D443:H443"/>
    <mergeCell ref="B444:E444"/>
    <mergeCell ref="F444:I444"/>
    <mergeCell ref="B445:C445"/>
    <mergeCell ref="D445:G445"/>
    <mergeCell ref="C440:F440"/>
    <mergeCell ref="M440:N440"/>
    <mergeCell ref="P440:Q440"/>
    <mergeCell ref="C441:E441"/>
    <mergeCell ref="B442:E442"/>
    <mergeCell ref="F442:J442"/>
    <mergeCell ref="B438:B439"/>
    <mergeCell ref="C438:F439"/>
    <mergeCell ref="M439:N439"/>
    <mergeCell ref="P439:Q439"/>
    <mergeCell ref="B436:B437"/>
    <mergeCell ref="C436:F437"/>
    <mergeCell ref="M436:N436"/>
    <mergeCell ref="P436:Q436"/>
    <mergeCell ref="L437:L438"/>
    <mergeCell ref="M437:N438"/>
    <mergeCell ref="O437:O438"/>
    <mergeCell ref="P437:Q438"/>
    <mergeCell ref="R437:R438"/>
    <mergeCell ref="P434:Q434"/>
    <mergeCell ref="C435:G435"/>
    <mergeCell ref="M435:N435"/>
    <mergeCell ref="P435:Q435"/>
    <mergeCell ref="B427:C427"/>
    <mergeCell ref="D427:G427"/>
    <mergeCell ref="B428:C428"/>
    <mergeCell ref="B429:D429"/>
    <mergeCell ref="B430:C430"/>
    <mergeCell ref="L434:N434"/>
    <mergeCell ref="B424:E424"/>
    <mergeCell ref="F424:J424"/>
    <mergeCell ref="B425:C425"/>
    <mergeCell ref="D425:H425"/>
    <mergeCell ref="B426:E426"/>
    <mergeCell ref="F426:I426"/>
    <mergeCell ref="B420:B421"/>
    <mergeCell ref="C420:F421"/>
    <mergeCell ref="C422:F422"/>
    <mergeCell ref="C423:E423"/>
    <mergeCell ref="B418:B419"/>
    <mergeCell ref="C418:F419"/>
    <mergeCell ref="M418:N418"/>
    <mergeCell ref="P418:Q418"/>
    <mergeCell ref="L419:L420"/>
    <mergeCell ref="M419:N420"/>
    <mergeCell ref="O419:O420"/>
    <mergeCell ref="P419:Q420"/>
    <mergeCell ref="R419:R420"/>
    <mergeCell ref="P416:Q416"/>
    <mergeCell ref="C417:G417"/>
    <mergeCell ref="M417:N417"/>
    <mergeCell ref="P417:Q417"/>
    <mergeCell ref="B410:C410"/>
    <mergeCell ref="D410:G410"/>
    <mergeCell ref="B411:C411"/>
    <mergeCell ref="B412:D412"/>
    <mergeCell ref="B413:C413"/>
    <mergeCell ref="L416:N416"/>
    <mergeCell ref="B407:E407"/>
    <mergeCell ref="F407:J407"/>
    <mergeCell ref="B408:C408"/>
    <mergeCell ref="D408:H408"/>
    <mergeCell ref="B409:E409"/>
    <mergeCell ref="F409:I409"/>
    <mergeCell ref="C405:F405"/>
    <mergeCell ref="M405:N405"/>
    <mergeCell ref="P405:Q405"/>
    <mergeCell ref="C406:E406"/>
    <mergeCell ref="M406:N406"/>
    <mergeCell ref="P406:Q406"/>
    <mergeCell ref="B403:B404"/>
    <mergeCell ref="C403:F404"/>
    <mergeCell ref="M404:N404"/>
    <mergeCell ref="P404:Q404"/>
    <mergeCell ref="B401:B402"/>
    <mergeCell ref="C401:F402"/>
    <mergeCell ref="M401:N401"/>
    <mergeCell ref="P401:Q401"/>
    <mergeCell ref="L402:L403"/>
    <mergeCell ref="M402:N403"/>
    <mergeCell ref="O402:O403"/>
    <mergeCell ref="P402:Q403"/>
    <mergeCell ref="R402:R403"/>
    <mergeCell ref="B396:C396"/>
    <mergeCell ref="L399:N399"/>
    <mergeCell ref="P399:Q399"/>
    <mergeCell ref="C400:G400"/>
    <mergeCell ref="M400:N400"/>
    <mergeCell ref="P400:Q400"/>
    <mergeCell ref="B392:E392"/>
    <mergeCell ref="F392:I392"/>
    <mergeCell ref="B393:C393"/>
    <mergeCell ref="D393:G393"/>
    <mergeCell ref="B394:C394"/>
    <mergeCell ref="B395:D395"/>
    <mergeCell ref="C388:F388"/>
    <mergeCell ref="C389:E389"/>
    <mergeCell ref="B390:E390"/>
    <mergeCell ref="F390:J390"/>
    <mergeCell ref="B391:C391"/>
    <mergeCell ref="D391:H391"/>
    <mergeCell ref="B386:B387"/>
    <mergeCell ref="C386:F387"/>
    <mergeCell ref="M387:N387"/>
    <mergeCell ref="P387:Q387"/>
    <mergeCell ref="B384:B385"/>
    <mergeCell ref="C384:F385"/>
    <mergeCell ref="M384:N384"/>
    <mergeCell ref="P384:Q384"/>
    <mergeCell ref="L385:L386"/>
    <mergeCell ref="M385:N386"/>
    <mergeCell ref="O385:O386"/>
    <mergeCell ref="P385:Q386"/>
    <mergeCell ref="R385:R386"/>
    <mergeCell ref="P382:Q382"/>
    <mergeCell ref="C383:G383"/>
    <mergeCell ref="M383:N383"/>
    <mergeCell ref="P383:Q383"/>
    <mergeCell ref="B376:C376"/>
    <mergeCell ref="D376:G376"/>
    <mergeCell ref="B377:C377"/>
    <mergeCell ref="B378:D378"/>
    <mergeCell ref="B379:C379"/>
    <mergeCell ref="L382:N382"/>
    <mergeCell ref="C372:E372"/>
    <mergeCell ref="B373:E373"/>
    <mergeCell ref="F373:J373"/>
    <mergeCell ref="B374:C374"/>
    <mergeCell ref="D374:H374"/>
    <mergeCell ref="B375:E375"/>
    <mergeCell ref="F375:I375"/>
    <mergeCell ref="B369:B370"/>
    <mergeCell ref="C369:F370"/>
    <mergeCell ref="M370:N370"/>
    <mergeCell ref="P370:Q370"/>
    <mergeCell ref="C371:F371"/>
    <mergeCell ref="M368:N369"/>
    <mergeCell ref="O368:O369"/>
    <mergeCell ref="P368:Q369"/>
    <mergeCell ref="R368:R369"/>
    <mergeCell ref="C366:G366"/>
    <mergeCell ref="M366:N366"/>
    <mergeCell ref="P366:Q366"/>
    <mergeCell ref="B367:B368"/>
    <mergeCell ref="C367:F368"/>
    <mergeCell ref="M367:N367"/>
    <mergeCell ref="P367:Q367"/>
    <mergeCell ref="L368:L369"/>
    <mergeCell ref="B359:C359"/>
    <mergeCell ref="B360:D360"/>
    <mergeCell ref="B361:C361"/>
    <mergeCell ref="L365:N365"/>
    <mergeCell ref="P365:Q365"/>
    <mergeCell ref="B356:C356"/>
    <mergeCell ref="D356:H356"/>
    <mergeCell ref="B357:E357"/>
    <mergeCell ref="F357:I357"/>
    <mergeCell ref="B358:C358"/>
    <mergeCell ref="D358:G358"/>
    <mergeCell ref="B351:B352"/>
    <mergeCell ref="C351:F352"/>
    <mergeCell ref="C353:F353"/>
    <mergeCell ref="C354:E354"/>
    <mergeCell ref="B355:E355"/>
    <mergeCell ref="F355:J355"/>
    <mergeCell ref="M350:N351"/>
    <mergeCell ref="O350:O351"/>
    <mergeCell ref="P350:Q351"/>
    <mergeCell ref="R350:R351"/>
    <mergeCell ref="C348:G348"/>
    <mergeCell ref="M348:N348"/>
    <mergeCell ref="P348:Q348"/>
    <mergeCell ref="B349:B350"/>
    <mergeCell ref="C349:F350"/>
    <mergeCell ref="M349:N349"/>
    <mergeCell ref="P349:Q349"/>
    <mergeCell ref="L350:L351"/>
    <mergeCell ref="B342:C342"/>
    <mergeCell ref="B343:D343"/>
    <mergeCell ref="B344:C344"/>
    <mergeCell ref="L347:N347"/>
    <mergeCell ref="P347:Q347"/>
    <mergeCell ref="B339:C339"/>
    <mergeCell ref="D339:H339"/>
    <mergeCell ref="B340:E340"/>
    <mergeCell ref="F340:I340"/>
    <mergeCell ref="B341:C341"/>
    <mergeCell ref="D341:G341"/>
    <mergeCell ref="C337:E337"/>
    <mergeCell ref="M337:N337"/>
    <mergeCell ref="P337:Q337"/>
    <mergeCell ref="B338:E338"/>
    <mergeCell ref="F338:J338"/>
    <mergeCell ref="B334:B335"/>
    <mergeCell ref="C334:F335"/>
    <mergeCell ref="M335:N335"/>
    <mergeCell ref="P335:Q335"/>
    <mergeCell ref="C336:F336"/>
    <mergeCell ref="M336:N336"/>
    <mergeCell ref="P336:Q336"/>
    <mergeCell ref="M333:N334"/>
    <mergeCell ref="O333:O334"/>
    <mergeCell ref="P333:Q334"/>
    <mergeCell ref="R333:R334"/>
    <mergeCell ref="C331:G331"/>
    <mergeCell ref="M331:N331"/>
    <mergeCell ref="P331:Q331"/>
    <mergeCell ref="B332:B333"/>
    <mergeCell ref="C332:F333"/>
    <mergeCell ref="M332:N332"/>
    <mergeCell ref="P332:Q332"/>
    <mergeCell ref="L333:L334"/>
    <mergeCell ref="B325:C325"/>
    <mergeCell ref="B326:D326"/>
    <mergeCell ref="B327:C327"/>
    <mergeCell ref="L330:N330"/>
    <mergeCell ref="P330:Q330"/>
    <mergeCell ref="B322:C322"/>
    <mergeCell ref="D322:H322"/>
    <mergeCell ref="B323:E323"/>
    <mergeCell ref="F323:I323"/>
    <mergeCell ref="B324:C324"/>
    <mergeCell ref="D324:G324"/>
    <mergeCell ref="C319:F319"/>
    <mergeCell ref="M319:N319"/>
    <mergeCell ref="P319:Q319"/>
    <mergeCell ref="C320:E320"/>
    <mergeCell ref="B321:E321"/>
    <mergeCell ref="F321:J321"/>
    <mergeCell ref="B317:B318"/>
    <mergeCell ref="C317:F318"/>
    <mergeCell ref="M318:N318"/>
    <mergeCell ref="P318:Q318"/>
    <mergeCell ref="B315:B316"/>
    <mergeCell ref="C315:F316"/>
    <mergeCell ref="M315:N315"/>
    <mergeCell ref="P315:Q315"/>
    <mergeCell ref="L316:L317"/>
    <mergeCell ref="M316:N317"/>
    <mergeCell ref="O316:O317"/>
    <mergeCell ref="P316:Q317"/>
    <mergeCell ref="R316:R317"/>
    <mergeCell ref="B310:C310"/>
    <mergeCell ref="L313:N313"/>
    <mergeCell ref="P313:Q313"/>
    <mergeCell ref="C314:G314"/>
    <mergeCell ref="M314:N314"/>
    <mergeCell ref="P314:Q314"/>
    <mergeCell ref="B306:E306"/>
    <mergeCell ref="F306:I306"/>
    <mergeCell ref="B307:C307"/>
    <mergeCell ref="D307:G307"/>
    <mergeCell ref="B308:C308"/>
    <mergeCell ref="B309:D309"/>
    <mergeCell ref="B303:E303"/>
    <mergeCell ref="F303:J303"/>
    <mergeCell ref="M303:N303"/>
    <mergeCell ref="P303:Q303"/>
    <mergeCell ref="B304:C304"/>
    <mergeCell ref="D304:H304"/>
    <mergeCell ref="M304:N304"/>
    <mergeCell ref="P304:Q304"/>
    <mergeCell ref="C301:F301"/>
    <mergeCell ref="M301:N301"/>
    <mergeCell ref="P301:Q301"/>
    <mergeCell ref="C302:E302"/>
    <mergeCell ref="M302:N302"/>
    <mergeCell ref="P302:Q302"/>
    <mergeCell ref="B299:B300"/>
    <mergeCell ref="C299:F300"/>
    <mergeCell ref="M300:N300"/>
    <mergeCell ref="P300:Q300"/>
    <mergeCell ref="B297:B298"/>
    <mergeCell ref="C297:F298"/>
    <mergeCell ref="M297:N297"/>
    <mergeCell ref="P297:Q297"/>
    <mergeCell ref="L298:L299"/>
    <mergeCell ref="M298:N299"/>
    <mergeCell ref="O298:O299"/>
    <mergeCell ref="P298:Q299"/>
    <mergeCell ref="R298:R299"/>
    <mergeCell ref="P295:Q295"/>
    <mergeCell ref="C296:G296"/>
    <mergeCell ref="M296:N296"/>
    <mergeCell ref="P296:Q296"/>
    <mergeCell ref="B288:C288"/>
    <mergeCell ref="D288:G288"/>
    <mergeCell ref="B289:C289"/>
    <mergeCell ref="B290:D290"/>
    <mergeCell ref="B291:C291"/>
    <mergeCell ref="L295:N295"/>
    <mergeCell ref="C284:E284"/>
    <mergeCell ref="B285:E285"/>
    <mergeCell ref="F285:J285"/>
    <mergeCell ref="B286:C286"/>
    <mergeCell ref="D286:H286"/>
    <mergeCell ref="B287:E287"/>
    <mergeCell ref="F287:I287"/>
    <mergeCell ref="B281:B282"/>
    <mergeCell ref="C281:F282"/>
    <mergeCell ref="M282:N282"/>
    <mergeCell ref="P282:Q282"/>
    <mergeCell ref="C283:F283"/>
    <mergeCell ref="M280:N281"/>
    <mergeCell ref="O280:O281"/>
    <mergeCell ref="P280:Q281"/>
    <mergeCell ref="R280:R281"/>
    <mergeCell ref="C278:G278"/>
    <mergeCell ref="M278:N278"/>
    <mergeCell ref="P278:Q278"/>
    <mergeCell ref="B279:B280"/>
    <mergeCell ref="C279:F280"/>
    <mergeCell ref="M279:N279"/>
    <mergeCell ref="P279:Q279"/>
    <mergeCell ref="L280:L281"/>
    <mergeCell ref="B271:C271"/>
    <mergeCell ref="B272:D272"/>
    <mergeCell ref="B273:C273"/>
    <mergeCell ref="L277:N277"/>
    <mergeCell ref="P277:Q277"/>
    <mergeCell ref="B268:C268"/>
    <mergeCell ref="D268:H268"/>
    <mergeCell ref="B269:E269"/>
    <mergeCell ref="F269:I269"/>
    <mergeCell ref="B270:C270"/>
    <mergeCell ref="D270:G270"/>
    <mergeCell ref="C263:F263"/>
    <mergeCell ref="C264:F264"/>
    <mergeCell ref="C265:F265"/>
    <mergeCell ref="C266:E266"/>
    <mergeCell ref="B267:E267"/>
    <mergeCell ref="F267:J267"/>
    <mergeCell ref="B257:C257"/>
    <mergeCell ref="L261:N261"/>
    <mergeCell ref="P261:Q261"/>
    <mergeCell ref="C262:G262"/>
    <mergeCell ref="M262:N262"/>
    <mergeCell ref="P262:Q262"/>
    <mergeCell ref="B253:E253"/>
    <mergeCell ref="F253:I253"/>
    <mergeCell ref="B254:C254"/>
    <mergeCell ref="D254:G254"/>
    <mergeCell ref="B255:C255"/>
    <mergeCell ref="B256:D256"/>
    <mergeCell ref="C249:F249"/>
    <mergeCell ref="C250:E250"/>
    <mergeCell ref="B251:E251"/>
    <mergeCell ref="F251:J251"/>
    <mergeCell ref="B252:C252"/>
    <mergeCell ref="D252:H252"/>
    <mergeCell ref="B247:B248"/>
    <mergeCell ref="C247:F248"/>
    <mergeCell ref="M248:N248"/>
    <mergeCell ref="P248:Q248"/>
    <mergeCell ref="B245:B246"/>
    <mergeCell ref="C245:F246"/>
    <mergeCell ref="M245:N245"/>
    <mergeCell ref="P245:Q245"/>
    <mergeCell ref="L246:L247"/>
    <mergeCell ref="M246:N247"/>
    <mergeCell ref="O246:O247"/>
    <mergeCell ref="P246:Q247"/>
    <mergeCell ref="R246:R247"/>
    <mergeCell ref="P243:Q243"/>
    <mergeCell ref="C244:G244"/>
    <mergeCell ref="M244:N244"/>
    <mergeCell ref="P244:Q244"/>
    <mergeCell ref="B236:C236"/>
    <mergeCell ref="D236:G236"/>
    <mergeCell ref="B237:C237"/>
    <mergeCell ref="B238:D238"/>
    <mergeCell ref="B239:C239"/>
    <mergeCell ref="L243:N243"/>
    <mergeCell ref="C232:E232"/>
    <mergeCell ref="B233:E233"/>
    <mergeCell ref="F233:J233"/>
    <mergeCell ref="B234:C234"/>
    <mergeCell ref="D234:H234"/>
    <mergeCell ref="B235:E235"/>
    <mergeCell ref="F235:I235"/>
    <mergeCell ref="B229:B230"/>
    <mergeCell ref="C229:F230"/>
    <mergeCell ref="M230:N230"/>
    <mergeCell ref="P230:Q230"/>
    <mergeCell ref="C231:F231"/>
    <mergeCell ref="M231:N231"/>
    <mergeCell ref="P231:Q231"/>
    <mergeCell ref="M228:N229"/>
    <mergeCell ref="O228:O229"/>
    <mergeCell ref="P228:Q229"/>
    <mergeCell ref="R228:R229"/>
    <mergeCell ref="C226:G226"/>
    <mergeCell ref="M226:N226"/>
    <mergeCell ref="P226:Q226"/>
    <mergeCell ref="B227:B228"/>
    <mergeCell ref="C227:F228"/>
    <mergeCell ref="M227:N227"/>
    <mergeCell ref="P227:Q227"/>
    <mergeCell ref="L228:L229"/>
    <mergeCell ref="B220:C220"/>
    <mergeCell ref="B221:D221"/>
    <mergeCell ref="B222:C222"/>
    <mergeCell ref="L225:N225"/>
    <mergeCell ref="P225:Q225"/>
    <mergeCell ref="B217:C217"/>
    <mergeCell ref="D217:H217"/>
    <mergeCell ref="B218:E218"/>
    <mergeCell ref="F218:I218"/>
    <mergeCell ref="B219:C219"/>
    <mergeCell ref="D219:G219"/>
    <mergeCell ref="C214:F214"/>
    <mergeCell ref="M214:N214"/>
    <mergeCell ref="P214:Q214"/>
    <mergeCell ref="C215:E215"/>
    <mergeCell ref="B216:E216"/>
    <mergeCell ref="F216:J216"/>
    <mergeCell ref="B212:B213"/>
    <mergeCell ref="C212:F213"/>
    <mergeCell ref="M213:N213"/>
    <mergeCell ref="P213:Q213"/>
    <mergeCell ref="B210:B211"/>
    <mergeCell ref="C210:F211"/>
    <mergeCell ref="M210:N210"/>
    <mergeCell ref="P210:Q210"/>
    <mergeCell ref="L211:L212"/>
    <mergeCell ref="M211:N212"/>
    <mergeCell ref="O211:O212"/>
    <mergeCell ref="P211:Q212"/>
    <mergeCell ref="R211:R212"/>
    <mergeCell ref="B205:C205"/>
    <mergeCell ref="L208:N208"/>
    <mergeCell ref="P208:Q208"/>
    <mergeCell ref="C209:G209"/>
    <mergeCell ref="M209:N209"/>
    <mergeCell ref="P209:Q209"/>
    <mergeCell ref="B201:E201"/>
    <mergeCell ref="F201:I201"/>
    <mergeCell ref="B202:C202"/>
    <mergeCell ref="D202:G202"/>
    <mergeCell ref="B203:C203"/>
    <mergeCell ref="B204:D204"/>
    <mergeCell ref="C197:F197"/>
    <mergeCell ref="C198:E198"/>
    <mergeCell ref="B199:E199"/>
    <mergeCell ref="F199:J199"/>
    <mergeCell ref="B200:C200"/>
    <mergeCell ref="D200:H200"/>
    <mergeCell ref="C194:G194"/>
    <mergeCell ref="M194:N194"/>
    <mergeCell ref="P194:Q194"/>
    <mergeCell ref="C195:F195"/>
    <mergeCell ref="C196:F196"/>
    <mergeCell ref="B188:C188"/>
    <mergeCell ref="B189:D189"/>
    <mergeCell ref="B190:C190"/>
    <mergeCell ref="L193:N193"/>
    <mergeCell ref="P193:Q193"/>
    <mergeCell ref="B185:C185"/>
    <mergeCell ref="D185:H185"/>
    <mergeCell ref="B186:E186"/>
    <mergeCell ref="F186:I186"/>
    <mergeCell ref="B187:C187"/>
    <mergeCell ref="D187:G187"/>
    <mergeCell ref="B180:B181"/>
    <mergeCell ref="C180:F181"/>
    <mergeCell ref="C182:F182"/>
    <mergeCell ref="C183:E183"/>
    <mergeCell ref="B184:E184"/>
    <mergeCell ref="F184:J184"/>
    <mergeCell ref="M179:N180"/>
    <mergeCell ref="O179:O180"/>
    <mergeCell ref="P179:Q180"/>
    <mergeCell ref="R179:R180"/>
    <mergeCell ref="C177:G177"/>
    <mergeCell ref="M177:N177"/>
    <mergeCell ref="P177:Q177"/>
    <mergeCell ref="B178:B179"/>
    <mergeCell ref="C178:F179"/>
    <mergeCell ref="M178:N178"/>
    <mergeCell ref="P178:Q178"/>
    <mergeCell ref="L179:L180"/>
    <mergeCell ref="B170:C170"/>
    <mergeCell ref="B171:D171"/>
    <mergeCell ref="B172:C172"/>
    <mergeCell ref="L176:N176"/>
    <mergeCell ref="P176:Q176"/>
    <mergeCell ref="B167:C167"/>
    <mergeCell ref="D167:H167"/>
    <mergeCell ref="B168:E168"/>
    <mergeCell ref="F168:I168"/>
    <mergeCell ref="B169:C169"/>
    <mergeCell ref="D169:G169"/>
    <mergeCell ref="C162:F162"/>
    <mergeCell ref="C163:F163"/>
    <mergeCell ref="C164:F164"/>
    <mergeCell ref="C165:E165"/>
    <mergeCell ref="B166:E166"/>
    <mergeCell ref="F166:J166"/>
    <mergeCell ref="B157:C157"/>
    <mergeCell ref="L160:N160"/>
    <mergeCell ref="P160:Q160"/>
    <mergeCell ref="C161:G161"/>
    <mergeCell ref="M161:N161"/>
    <mergeCell ref="P161:Q161"/>
    <mergeCell ref="B153:E153"/>
    <mergeCell ref="F153:I153"/>
    <mergeCell ref="B154:C154"/>
    <mergeCell ref="D154:G154"/>
    <mergeCell ref="B155:C155"/>
    <mergeCell ref="B156:D156"/>
    <mergeCell ref="C149:F149"/>
    <mergeCell ref="C150:E150"/>
    <mergeCell ref="B151:E151"/>
    <mergeCell ref="F151:J151"/>
    <mergeCell ref="B152:C152"/>
    <mergeCell ref="D152:H152"/>
    <mergeCell ref="B146:B147"/>
    <mergeCell ref="C146:F147"/>
    <mergeCell ref="M146:N146"/>
    <mergeCell ref="P146:Q146"/>
    <mergeCell ref="C148:F148"/>
    <mergeCell ref="B141:C141"/>
    <mergeCell ref="L144:N144"/>
    <mergeCell ref="P144:Q144"/>
    <mergeCell ref="C145:G145"/>
    <mergeCell ref="M145:N145"/>
    <mergeCell ref="P145:Q145"/>
    <mergeCell ref="B137:E137"/>
    <mergeCell ref="F137:I137"/>
    <mergeCell ref="B138:C138"/>
    <mergeCell ref="D138:G138"/>
    <mergeCell ref="B139:C139"/>
    <mergeCell ref="B140:D140"/>
    <mergeCell ref="C132:F132"/>
    <mergeCell ref="C133:F133"/>
    <mergeCell ref="C134:E134"/>
    <mergeCell ref="B135:E135"/>
    <mergeCell ref="F135:J135"/>
    <mergeCell ref="B136:C136"/>
    <mergeCell ref="D136:H136"/>
    <mergeCell ref="C129:G129"/>
    <mergeCell ref="M129:N129"/>
    <mergeCell ref="P129:Q129"/>
    <mergeCell ref="B130:B131"/>
    <mergeCell ref="C130:F131"/>
    <mergeCell ref="M130:N130"/>
    <mergeCell ref="P130:Q130"/>
    <mergeCell ref="B122:C122"/>
    <mergeCell ref="B123:D123"/>
    <mergeCell ref="B124:C124"/>
    <mergeCell ref="L128:N128"/>
    <mergeCell ref="P128:Q128"/>
    <mergeCell ref="B119:C119"/>
    <mergeCell ref="D119:H119"/>
    <mergeCell ref="B120:E120"/>
    <mergeCell ref="F120:I120"/>
    <mergeCell ref="B121:C121"/>
    <mergeCell ref="D121:G121"/>
    <mergeCell ref="C114:F114"/>
    <mergeCell ref="C115:F115"/>
    <mergeCell ref="C116:F116"/>
    <mergeCell ref="C117:E117"/>
    <mergeCell ref="B118:E118"/>
    <mergeCell ref="F118:J118"/>
    <mergeCell ref="P112:Q112"/>
    <mergeCell ref="C113:G113"/>
    <mergeCell ref="M113:N113"/>
    <mergeCell ref="P113:Q113"/>
    <mergeCell ref="B106:C106"/>
    <mergeCell ref="D106:G106"/>
    <mergeCell ref="B107:C107"/>
    <mergeCell ref="B108:D108"/>
    <mergeCell ref="B109:C109"/>
    <mergeCell ref="L112:N112"/>
    <mergeCell ref="C102:E102"/>
    <mergeCell ref="B103:E103"/>
    <mergeCell ref="F103:J103"/>
    <mergeCell ref="B104:C104"/>
    <mergeCell ref="D104:H104"/>
    <mergeCell ref="B105:E105"/>
    <mergeCell ref="F105:I105"/>
    <mergeCell ref="B99:B100"/>
    <mergeCell ref="C99:F100"/>
    <mergeCell ref="M100:N100"/>
    <mergeCell ref="P100:Q100"/>
    <mergeCell ref="C101:F101"/>
    <mergeCell ref="M101:N101"/>
    <mergeCell ref="P101:Q101"/>
    <mergeCell ref="M98:N99"/>
    <mergeCell ref="O98:O99"/>
    <mergeCell ref="P98:Q99"/>
    <mergeCell ref="R98:R99"/>
    <mergeCell ref="C96:G96"/>
    <mergeCell ref="M96:N96"/>
    <mergeCell ref="P96:Q96"/>
    <mergeCell ref="B97:B98"/>
    <mergeCell ref="C97:F98"/>
    <mergeCell ref="M97:N97"/>
    <mergeCell ref="P97:Q97"/>
    <mergeCell ref="L98:L99"/>
    <mergeCell ref="B90:C90"/>
    <mergeCell ref="B91:D91"/>
    <mergeCell ref="B92:C92"/>
    <mergeCell ref="L95:N95"/>
    <mergeCell ref="P95:Q95"/>
    <mergeCell ref="B87:C87"/>
    <mergeCell ref="D87:H87"/>
    <mergeCell ref="B88:E88"/>
    <mergeCell ref="F88:I88"/>
    <mergeCell ref="B89:C89"/>
    <mergeCell ref="D89:G89"/>
    <mergeCell ref="C85:E85"/>
    <mergeCell ref="M85:N85"/>
    <mergeCell ref="P85:Q85"/>
    <mergeCell ref="B86:E86"/>
    <mergeCell ref="F86:J86"/>
    <mergeCell ref="M86:N86"/>
    <mergeCell ref="P86:Q86"/>
    <mergeCell ref="B82:B83"/>
    <mergeCell ref="C82:F83"/>
    <mergeCell ref="M83:N83"/>
    <mergeCell ref="P83:Q83"/>
    <mergeCell ref="C84:F84"/>
    <mergeCell ref="M84:N84"/>
    <mergeCell ref="P84:Q84"/>
    <mergeCell ref="M81:N82"/>
    <mergeCell ref="O81:O82"/>
    <mergeCell ref="P81:Q82"/>
    <mergeCell ref="R81:R82"/>
    <mergeCell ref="C79:G79"/>
    <mergeCell ref="M79:N79"/>
    <mergeCell ref="P79:Q79"/>
    <mergeCell ref="B80:B81"/>
    <mergeCell ref="C80:F81"/>
    <mergeCell ref="M80:N80"/>
    <mergeCell ref="P80:Q80"/>
    <mergeCell ref="L81:L82"/>
    <mergeCell ref="B73:C73"/>
    <mergeCell ref="B74:D74"/>
    <mergeCell ref="B75:C75"/>
    <mergeCell ref="L78:N78"/>
    <mergeCell ref="P78:Q78"/>
    <mergeCell ref="B70:C70"/>
    <mergeCell ref="D70:H70"/>
    <mergeCell ref="B71:E71"/>
    <mergeCell ref="F71:I71"/>
    <mergeCell ref="B72:C72"/>
    <mergeCell ref="D72:G72"/>
    <mergeCell ref="B65:B66"/>
    <mergeCell ref="C65:F66"/>
    <mergeCell ref="C67:F67"/>
    <mergeCell ref="C68:E68"/>
    <mergeCell ref="B69:E69"/>
    <mergeCell ref="F69:J69"/>
    <mergeCell ref="M64:N65"/>
    <mergeCell ref="O64:O65"/>
    <mergeCell ref="P64:Q65"/>
    <mergeCell ref="R64:R65"/>
    <mergeCell ref="C62:G62"/>
    <mergeCell ref="M62:N62"/>
    <mergeCell ref="P62:Q62"/>
    <mergeCell ref="B63:B64"/>
    <mergeCell ref="C63:F64"/>
    <mergeCell ref="M63:N63"/>
    <mergeCell ref="P63:Q63"/>
    <mergeCell ref="L64:L65"/>
    <mergeCell ref="B55:C55"/>
    <mergeCell ref="B56:D56"/>
    <mergeCell ref="B57:C57"/>
    <mergeCell ref="L61:N61"/>
    <mergeCell ref="P61:Q61"/>
    <mergeCell ref="B52:C52"/>
    <mergeCell ref="D52:H52"/>
    <mergeCell ref="B53:E53"/>
    <mergeCell ref="F53:I53"/>
    <mergeCell ref="B54:C54"/>
    <mergeCell ref="D54:G54"/>
    <mergeCell ref="C49:F49"/>
    <mergeCell ref="M49:N49"/>
    <mergeCell ref="P49:Q49"/>
    <mergeCell ref="C50:E50"/>
    <mergeCell ref="B51:E51"/>
    <mergeCell ref="F51:J51"/>
    <mergeCell ref="B47:B48"/>
    <mergeCell ref="C47:F48"/>
    <mergeCell ref="M48:N48"/>
    <mergeCell ref="P48:Q48"/>
    <mergeCell ref="B45:B46"/>
    <mergeCell ref="C45:F46"/>
    <mergeCell ref="M45:N45"/>
    <mergeCell ref="P45:Q45"/>
    <mergeCell ref="L46:L47"/>
    <mergeCell ref="M46:N47"/>
    <mergeCell ref="O46:O47"/>
    <mergeCell ref="P46:Q47"/>
    <mergeCell ref="R46:R47"/>
    <mergeCell ref="B40:C40"/>
    <mergeCell ref="L43:N43"/>
    <mergeCell ref="P43:Q43"/>
    <mergeCell ref="C44:G44"/>
    <mergeCell ref="M44:N44"/>
    <mergeCell ref="P44:Q44"/>
    <mergeCell ref="B36:E36"/>
    <mergeCell ref="F36:I36"/>
    <mergeCell ref="B37:C37"/>
    <mergeCell ref="D37:G37"/>
    <mergeCell ref="B38:C38"/>
    <mergeCell ref="B39:D39"/>
    <mergeCell ref="B34:E34"/>
    <mergeCell ref="F34:J34"/>
    <mergeCell ref="M34:N34"/>
    <mergeCell ref="P34:Q34"/>
    <mergeCell ref="B35:C35"/>
    <mergeCell ref="D35:H35"/>
    <mergeCell ref="D18:H18"/>
    <mergeCell ref="C32:F32"/>
    <mergeCell ref="M32:N32"/>
    <mergeCell ref="P32:Q32"/>
    <mergeCell ref="C33:E33"/>
    <mergeCell ref="M33:N33"/>
    <mergeCell ref="P33:Q33"/>
    <mergeCell ref="B30:B31"/>
    <mergeCell ref="C30:F31"/>
    <mergeCell ref="M31:N31"/>
    <mergeCell ref="P31:Q31"/>
    <mergeCell ref="B28:B29"/>
    <mergeCell ref="C28:F29"/>
    <mergeCell ref="M28:N28"/>
    <mergeCell ref="P28:Q28"/>
    <mergeCell ref="L29:L30"/>
    <mergeCell ref="M29:N30"/>
    <mergeCell ref="O29:O30"/>
    <mergeCell ref="P29:Q30"/>
    <mergeCell ref="B12:B13"/>
    <mergeCell ref="C12:F13"/>
    <mergeCell ref="M12:N12"/>
    <mergeCell ref="P12:Q12"/>
    <mergeCell ref="C14:F14"/>
    <mergeCell ref="L10:N10"/>
    <mergeCell ref="P10:Q10"/>
    <mergeCell ref="C11:G11"/>
    <mergeCell ref="M11:N11"/>
    <mergeCell ref="P11:Q11"/>
    <mergeCell ref="L1:P2"/>
    <mergeCell ref="C5:E5"/>
    <mergeCell ref="L5:P6"/>
    <mergeCell ref="L7:P7"/>
    <mergeCell ref="R29:R30"/>
    <mergeCell ref="B23:C23"/>
    <mergeCell ref="L26:N26"/>
    <mergeCell ref="P26:Q26"/>
    <mergeCell ref="C27:G27"/>
    <mergeCell ref="M27:N27"/>
    <mergeCell ref="P27:Q27"/>
    <mergeCell ref="B19:E19"/>
    <mergeCell ref="F19:I19"/>
    <mergeCell ref="B20:C20"/>
    <mergeCell ref="D20:G20"/>
    <mergeCell ref="B21:C21"/>
    <mergeCell ref="B22:D22"/>
    <mergeCell ref="C15:F15"/>
    <mergeCell ref="C16:E16"/>
    <mergeCell ref="B17:E17"/>
    <mergeCell ref="F17:J17"/>
    <mergeCell ref="B18:C18"/>
  </mergeCells>
  <pageMargins left="0.16666666666666666" right="0.16666666666666666" top="0.16666666666666666" bottom="0.16666666666666666" header="0" footer="0"/>
  <pageSetup fitToHeight="0"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1686"/>
  <sheetViews>
    <sheetView workbookViewId="0">
      <selection activeCell="X6" sqref="X6"/>
    </sheetView>
  </sheetViews>
  <sheetFormatPr defaultColWidth="11.42578125" defaultRowHeight="15" x14ac:dyDescent="0.25"/>
  <cols>
    <col min="1" max="1" width="2.5703125" customWidth="1"/>
    <col min="2" max="2" width="17.140625" customWidth="1"/>
    <col min="3" max="3" width="4.85546875" customWidth="1"/>
    <col min="4" max="4" width="2.42578125" customWidth="1"/>
    <col min="5" max="5" width="3.28515625" customWidth="1"/>
    <col min="6" max="6" width="4.42578125" customWidth="1"/>
    <col min="7" max="7" width="6" bestFit="1" customWidth="1"/>
    <col min="8" max="8" width="2.42578125" customWidth="1"/>
    <col min="9" max="9" width="2.85546875" customWidth="1"/>
    <col min="10" max="10" width="2.140625" customWidth="1"/>
    <col min="11" max="11" width="9.42578125" customWidth="1"/>
    <col min="12" max="12" width="6.7109375" customWidth="1"/>
    <col min="13" max="14" width="14.7109375" customWidth="1"/>
    <col min="15" max="15" width="11.42578125" customWidth="1"/>
    <col min="16" max="16" width="6.5703125" customWidth="1"/>
    <col min="17" max="17" width="5.5703125" customWidth="1"/>
    <col min="18" max="18" width="12.5703125" customWidth="1"/>
    <col min="19" max="19" width="8" customWidth="1"/>
    <col min="20" max="20" width="14.28515625" customWidth="1"/>
  </cols>
  <sheetData>
    <row r="1" spans="1:20" x14ac:dyDescent="0.25">
      <c r="A1" s="1"/>
      <c r="B1" s="1"/>
      <c r="C1" s="1"/>
      <c r="D1" s="1"/>
      <c r="E1" s="1"/>
      <c r="F1" s="1"/>
      <c r="G1" s="1"/>
      <c r="H1" s="1"/>
      <c r="I1" s="1"/>
      <c r="J1" s="1"/>
      <c r="K1" s="1"/>
      <c r="L1" s="68" t="s">
        <v>0</v>
      </c>
      <c r="M1" s="68"/>
      <c r="N1" s="68"/>
      <c r="O1" s="68"/>
      <c r="P1" s="68"/>
      <c r="Q1" s="1"/>
      <c r="R1" s="1"/>
      <c r="S1" s="1"/>
      <c r="T1" s="1"/>
    </row>
    <row r="2" spans="1:20" x14ac:dyDescent="0.25">
      <c r="A2" s="1"/>
      <c r="B2" s="1"/>
      <c r="C2" s="1"/>
      <c r="D2" s="1"/>
      <c r="E2" s="1"/>
      <c r="F2" s="1"/>
      <c r="G2" s="1"/>
      <c r="H2" s="1"/>
      <c r="I2" s="1"/>
      <c r="J2" s="1"/>
      <c r="K2" s="1"/>
      <c r="L2" s="68"/>
      <c r="M2" s="68"/>
      <c r="N2" s="68"/>
      <c r="O2" s="68"/>
      <c r="P2" s="68"/>
      <c r="Q2" s="1"/>
      <c r="R2" s="1"/>
      <c r="S2" s="60" t="s">
        <v>1</v>
      </c>
      <c r="T2" s="60"/>
    </row>
    <row r="3" spans="1:20" x14ac:dyDescent="0.25">
      <c r="A3" s="1"/>
      <c r="B3" s="1"/>
      <c r="C3" s="1"/>
      <c r="D3" s="1"/>
      <c r="E3" s="1"/>
      <c r="F3" s="1"/>
      <c r="G3" s="1"/>
      <c r="H3" s="1"/>
      <c r="I3" s="1"/>
      <c r="J3" s="1"/>
      <c r="K3" s="1"/>
      <c r="L3" s="1"/>
      <c r="M3" s="1"/>
      <c r="N3" s="1"/>
      <c r="O3" s="1"/>
      <c r="P3" s="1"/>
      <c r="Q3" s="1"/>
      <c r="R3" s="1"/>
      <c r="S3" s="1"/>
      <c r="T3" s="1"/>
    </row>
    <row r="4" spans="1:20" x14ac:dyDescent="0.25">
      <c r="A4" s="1"/>
      <c r="B4" s="1"/>
      <c r="C4" s="1"/>
      <c r="D4" s="1"/>
      <c r="E4" s="1"/>
      <c r="F4" s="1"/>
      <c r="G4" s="1"/>
      <c r="H4" s="1"/>
      <c r="I4" s="1"/>
      <c r="J4" s="1"/>
      <c r="K4" s="1"/>
      <c r="L4" s="1"/>
      <c r="M4" s="1"/>
      <c r="N4" s="1"/>
      <c r="O4" s="1"/>
      <c r="P4" s="1"/>
      <c r="Q4" s="1"/>
      <c r="R4" s="1"/>
      <c r="S4" s="1"/>
      <c r="T4" s="1"/>
    </row>
    <row r="5" spans="1:20" x14ac:dyDescent="0.25">
      <c r="A5" s="1"/>
      <c r="B5" s="2">
        <v>45441</v>
      </c>
      <c r="C5" s="69">
        <v>0.35430555555555554</v>
      </c>
      <c r="D5" s="69"/>
      <c r="E5" s="69"/>
      <c r="F5" s="1"/>
      <c r="G5" s="1"/>
      <c r="H5" s="1"/>
      <c r="I5" s="1"/>
      <c r="J5" s="1"/>
      <c r="K5" s="1"/>
      <c r="L5" s="70" t="s">
        <v>2</v>
      </c>
      <c r="M5" s="70"/>
      <c r="N5" s="70"/>
      <c r="O5" s="70"/>
      <c r="P5" s="70"/>
      <c r="Q5" s="1"/>
      <c r="R5" s="1"/>
      <c r="S5" s="1"/>
      <c r="T5" s="60"/>
    </row>
    <row r="6" spans="1:20" x14ac:dyDescent="0.25">
      <c r="A6" s="1"/>
      <c r="B6" s="1"/>
      <c r="C6" s="1"/>
      <c r="D6" s="1"/>
      <c r="E6" s="1"/>
      <c r="F6" s="1"/>
      <c r="G6" s="1"/>
      <c r="H6" s="1"/>
      <c r="I6" s="1"/>
      <c r="J6" s="1"/>
      <c r="K6" s="1"/>
      <c r="L6" s="70"/>
      <c r="M6" s="70"/>
      <c r="N6" s="70"/>
      <c r="O6" s="70"/>
      <c r="P6" s="70"/>
      <c r="Q6" s="1"/>
      <c r="R6" s="1"/>
      <c r="S6" s="1"/>
      <c r="T6" s="1"/>
    </row>
    <row r="7" spans="1:20" ht="18.75" x14ac:dyDescent="0.25">
      <c r="A7" s="1"/>
      <c r="B7" s="1"/>
      <c r="C7" s="1"/>
      <c r="D7" s="1"/>
      <c r="E7" s="1"/>
      <c r="F7" s="1"/>
      <c r="G7" s="1"/>
      <c r="H7" s="1"/>
      <c r="I7" s="1"/>
      <c r="J7" s="1"/>
      <c r="K7" s="1"/>
      <c r="L7" s="70" t="s">
        <v>4</v>
      </c>
      <c r="M7" s="70"/>
      <c r="N7" s="70"/>
      <c r="O7" s="70"/>
      <c r="P7" s="70"/>
      <c r="Q7" s="1"/>
      <c r="R7" s="1"/>
      <c r="S7" s="1"/>
      <c r="T7" s="1"/>
    </row>
    <row r="8" spans="1:20" x14ac:dyDescent="0.25">
      <c r="A8" s="1"/>
      <c r="B8" s="1"/>
      <c r="C8" s="1"/>
      <c r="D8" s="1"/>
      <c r="E8" s="1"/>
      <c r="F8" s="1"/>
      <c r="G8" s="1"/>
      <c r="H8" s="1"/>
      <c r="I8" s="1"/>
      <c r="J8" s="1"/>
      <c r="K8" s="1"/>
      <c r="L8" s="1"/>
      <c r="M8" s="1"/>
      <c r="N8" s="1"/>
      <c r="O8" s="1"/>
      <c r="P8" s="1"/>
      <c r="Q8" s="1"/>
      <c r="R8" s="1"/>
      <c r="S8" s="1"/>
      <c r="T8" s="1"/>
    </row>
    <row r="9" spans="1:20" x14ac:dyDescent="0.25">
      <c r="A9" s="1"/>
      <c r="B9" s="1"/>
      <c r="C9" s="1"/>
      <c r="D9" s="1"/>
      <c r="E9" s="1"/>
      <c r="F9" s="1"/>
      <c r="G9" s="1"/>
      <c r="H9" s="1"/>
      <c r="I9" s="1"/>
      <c r="J9" s="1"/>
      <c r="K9" s="1"/>
      <c r="L9" s="1"/>
      <c r="M9" s="1"/>
      <c r="N9" s="1"/>
      <c r="O9" s="1"/>
      <c r="P9" s="1"/>
      <c r="Q9" s="1"/>
      <c r="R9" s="1"/>
      <c r="S9" s="1"/>
      <c r="T9" s="1"/>
    </row>
    <row r="10" spans="1:20" x14ac:dyDescent="0.25">
      <c r="A10" s="1"/>
      <c r="B10" s="1"/>
      <c r="C10" s="1"/>
      <c r="D10" s="1"/>
      <c r="E10" s="1"/>
      <c r="F10" s="1"/>
      <c r="G10" s="1"/>
      <c r="H10" s="1"/>
      <c r="I10" s="1"/>
      <c r="J10" s="1"/>
      <c r="K10" s="1"/>
      <c r="L10" s="66" t="s">
        <v>5</v>
      </c>
      <c r="M10" s="66"/>
      <c r="N10" s="66"/>
      <c r="O10" s="3" t="s">
        <v>6</v>
      </c>
      <c r="P10" s="67" t="s">
        <v>7</v>
      </c>
      <c r="Q10" s="67"/>
      <c r="R10" s="3" t="s">
        <v>8</v>
      </c>
      <c r="S10" s="57" t="s">
        <v>583</v>
      </c>
      <c r="T10" s="3" t="s">
        <v>7</v>
      </c>
    </row>
    <row r="11" spans="1:20" x14ac:dyDescent="0.25">
      <c r="A11" s="1"/>
      <c r="B11" s="5" t="s">
        <v>9</v>
      </c>
      <c r="C11" s="64" t="s">
        <v>10</v>
      </c>
      <c r="D11" s="64"/>
      <c r="E11" s="64"/>
      <c r="F11" s="64"/>
      <c r="G11" s="64"/>
      <c r="H11" s="1"/>
      <c r="I11" s="1"/>
      <c r="J11" s="1"/>
      <c r="K11" s="1"/>
      <c r="L11" s="4" t="s">
        <v>11</v>
      </c>
      <c r="M11" s="64" t="s">
        <v>12</v>
      </c>
      <c r="N11" s="64"/>
      <c r="O11" s="6">
        <v>2</v>
      </c>
      <c r="P11" s="65">
        <v>25</v>
      </c>
      <c r="Q11" s="65"/>
      <c r="R11" s="6">
        <v>2</v>
      </c>
      <c r="S11" s="59">
        <v>4.26</v>
      </c>
      <c r="T11" s="7">
        <v>0.8</v>
      </c>
    </row>
    <row r="12" spans="1:20" x14ac:dyDescent="0.25">
      <c r="A12" s="1"/>
      <c r="B12" s="63" t="s">
        <v>13</v>
      </c>
      <c r="C12" s="64" t="s">
        <v>14</v>
      </c>
      <c r="D12" s="64"/>
      <c r="E12" s="64"/>
      <c r="F12" s="64"/>
      <c r="G12" s="1"/>
      <c r="H12" s="1"/>
      <c r="I12" s="1"/>
      <c r="J12" s="1"/>
      <c r="K12" s="1"/>
      <c r="L12" s="4" t="s">
        <v>15</v>
      </c>
      <c r="M12" s="64" t="s">
        <v>16</v>
      </c>
      <c r="N12" s="64"/>
      <c r="O12" s="6">
        <v>2</v>
      </c>
      <c r="P12" s="65">
        <v>25</v>
      </c>
      <c r="Q12" s="65"/>
      <c r="R12" s="6">
        <v>18</v>
      </c>
      <c r="S12" s="59">
        <v>48.72</v>
      </c>
      <c r="T12" s="7">
        <v>9.14</v>
      </c>
    </row>
    <row r="13" spans="1:20" x14ac:dyDescent="0.25">
      <c r="A13" s="1"/>
      <c r="B13" s="63"/>
      <c r="C13" s="64"/>
      <c r="D13" s="64"/>
      <c r="E13" s="64"/>
      <c r="F13" s="64"/>
      <c r="G13" s="1"/>
      <c r="H13" s="1"/>
      <c r="I13" s="1"/>
      <c r="J13" s="1"/>
      <c r="K13" s="1"/>
      <c r="L13" s="64" t="s">
        <v>17</v>
      </c>
      <c r="M13" s="64" t="s">
        <v>18</v>
      </c>
      <c r="N13" s="64"/>
      <c r="O13" s="71">
        <v>3</v>
      </c>
      <c r="P13" s="65">
        <v>37.5</v>
      </c>
      <c r="Q13" s="65"/>
      <c r="R13" s="71">
        <v>28</v>
      </c>
      <c r="S13" s="59">
        <v>476.79</v>
      </c>
      <c r="T13" s="58">
        <v>89.47</v>
      </c>
    </row>
    <row r="14" spans="1:20" x14ac:dyDescent="0.25">
      <c r="A14" s="1"/>
      <c r="B14" s="63" t="s">
        <v>19</v>
      </c>
      <c r="C14" s="64" t="s">
        <v>20</v>
      </c>
      <c r="D14" s="64"/>
      <c r="E14" s="64"/>
      <c r="F14" s="64"/>
      <c r="G14" s="1"/>
      <c r="H14" s="1"/>
      <c r="I14" s="1"/>
      <c r="J14" s="1"/>
      <c r="K14" s="1"/>
      <c r="L14" s="64"/>
      <c r="M14" s="64"/>
      <c r="N14" s="64"/>
      <c r="O14" s="71"/>
      <c r="P14" s="65"/>
      <c r="Q14" s="65"/>
      <c r="R14" s="71"/>
      <c r="S14" s="59"/>
      <c r="T14" s="58"/>
    </row>
    <row r="15" spans="1:20" x14ac:dyDescent="0.25">
      <c r="A15" s="1"/>
      <c r="B15" s="63"/>
      <c r="C15" s="64"/>
      <c r="D15" s="64"/>
      <c r="E15" s="64"/>
      <c r="F15" s="64"/>
      <c r="G15" s="1"/>
      <c r="H15" s="1"/>
      <c r="I15" s="1"/>
      <c r="J15" s="1"/>
      <c r="K15" s="1"/>
      <c r="L15" s="4" t="s">
        <v>21</v>
      </c>
      <c r="M15" s="64" t="s">
        <v>22</v>
      </c>
      <c r="N15" s="64"/>
      <c r="O15" s="6">
        <v>1</v>
      </c>
      <c r="P15" s="65">
        <v>12.5</v>
      </c>
      <c r="Q15" s="65"/>
      <c r="R15" s="6">
        <v>3</v>
      </c>
      <c r="S15" s="59">
        <v>3.16</v>
      </c>
      <c r="T15" s="7">
        <v>0.59</v>
      </c>
    </row>
    <row r="16" spans="1:20" x14ac:dyDescent="0.25">
      <c r="A16" s="1"/>
      <c r="B16" s="5" t="s">
        <v>23</v>
      </c>
      <c r="C16" s="64" t="s">
        <v>24</v>
      </c>
      <c r="D16" s="64"/>
      <c r="E16" s="64"/>
      <c r="F16" s="64"/>
      <c r="G16" s="1"/>
      <c r="H16" s="1"/>
      <c r="I16" s="1"/>
      <c r="J16" s="1"/>
      <c r="K16" s="1"/>
      <c r="L16" s="1"/>
      <c r="M16" s="1"/>
      <c r="N16" s="1"/>
      <c r="O16" s="1"/>
      <c r="P16" s="1"/>
      <c r="Q16" s="1"/>
      <c r="R16" s="1"/>
      <c r="S16" s="1"/>
      <c r="T16" s="1"/>
    </row>
    <row r="17" spans="1:20" x14ac:dyDescent="0.25">
      <c r="A17" s="1"/>
      <c r="B17" s="5" t="s">
        <v>25</v>
      </c>
      <c r="C17" s="73">
        <v>85</v>
      </c>
      <c r="D17" s="73"/>
      <c r="E17" s="73"/>
      <c r="F17" s="1"/>
      <c r="G17" s="1"/>
      <c r="H17" s="1"/>
      <c r="I17" s="1"/>
      <c r="J17" s="1"/>
      <c r="K17" s="1"/>
      <c r="L17" s="1"/>
      <c r="M17" s="1"/>
      <c r="N17" s="1"/>
      <c r="O17" s="1"/>
      <c r="P17" s="1"/>
      <c r="Q17" s="1"/>
      <c r="R17" s="1"/>
      <c r="S17" s="1"/>
      <c r="T17" s="1"/>
    </row>
    <row r="18" spans="1:20" x14ac:dyDescent="0.25">
      <c r="A18" s="1"/>
      <c r="B18" s="63" t="s">
        <v>26</v>
      </c>
      <c r="C18" s="63"/>
      <c r="D18" s="63"/>
      <c r="E18" s="63"/>
      <c r="F18" s="72">
        <v>94.037199999999999</v>
      </c>
      <c r="G18" s="72"/>
      <c r="H18" s="72"/>
      <c r="I18" s="72"/>
      <c r="J18" s="72"/>
      <c r="K18" s="1"/>
      <c r="L18" s="1"/>
      <c r="M18" s="1"/>
      <c r="N18" s="1"/>
      <c r="O18" s="1"/>
      <c r="P18" s="1"/>
      <c r="Q18" s="1"/>
      <c r="R18" s="1"/>
      <c r="S18" s="1"/>
      <c r="T18" s="1"/>
    </row>
    <row r="19" spans="1:20" x14ac:dyDescent="0.25">
      <c r="A19" s="1"/>
      <c r="B19" s="63" t="s">
        <v>27</v>
      </c>
      <c r="C19" s="63"/>
      <c r="D19" s="72">
        <v>335.88510000000002</v>
      </c>
      <c r="E19" s="72"/>
      <c r="F19" s="72"/>
      <c r="G19" s="72"/>
      <c r="H19" s="72"/>
      <c r="I19" s="1"/>
      <c r="J19" s="1"/>
      <c r="K19" s="1"/>
      <c r="L19" s="1"/>
      <c r="M19" s="1"/>
      <c r="N19" s="1"/>
      <c r="O19" s="1"/>
      <c r="P19" s="1"/>
      <c r="Q19" s="1"/>
      <c r="R19" s="1"/>
      <c r="S19" s="1"/>
      <c r="T19" s="1"/>
    </row>
    <row r="20" spans="1:20" x14ac:dyDescent="0.25">
      <c r="A20" s="1"/>
      <c r="B20" s="63" t="s">
        <v>28</v>
      </c>
      <c r="C20" s="63"/>
      <c r="D20" s="63"/>
      <c r="E20" s="63"/>
      <c r="F20" s="72">
        <v>0.34520000000000001</v>
      </c>
      <c r="G20" s="72"/>
      <c r="H20" s="72"/>
      <c r="I20" s="72"/>
      <c r="J20" s="1"/>
      <c r="K20" s="1"/>
      <c r="L20" s="1"/>
      <c r="M20" s="1"/>
      <c r="N20" s="1"/>
      <c r="O20" s="1"/>
      <c r="P20" s="1"/>
      <c r="Q20" s="1"/>
      <c r="R20" s="1"/>
      <c r="S20" s="1"/>
      <c r="T20" s="1"/>
    </row>
    <row r="21" spans="1:20" x14ac:dyDescent="0.25">
      <c r="A21" s="1"/>
      <c r="B21" s="63" t="s">
        <v>29</v>
      </c>
      <c r="C21" s="63"/>
      <c r="D21" s="72">
        <v>0.32879999999999998</v>
      </c>
      <c r="E21" s="72"/>
      <c r="F21" s="72"/>
      <c r="G21" s="72"/>
      <c r="H21" s="1"/>
      <c r="I21" s="1"/>
      <c r="J21" s="1"/>
      <c r="K21" s="1"/>
      <c r="L21" s="1"/>
      <c r="M21" s="1"/>
      <c r="N21" s="1"/>
      <c r="O21" s="1"/>
      <c r="P21" s="1"/>
      <c r="Q21" s="1"/>
      <c r="R21" s="1"/>
      <c r="S21" s="1"/>
      <c r="T21" s="1"/>
    </row>
    <row r="22" spans="1:20" x14ac:dyDescent="0.25">
      <c r="A22" s="1"/>
      <c r="B22" s="63" t="s">
        <v>30</v>
      </c>
      <c r="C22" s="63"/>
      <c r="D22" s="1"/>
      <c r="E22" s="1"/>
      <c r="F22" s="1"/>
      <c r="G22" s="1">
        <v>11.8</v>
      </c>
      <c r="H22" s="1"/>
      <c r="I22" s="1"/>
      <c r="J22" s="1"/>
      <c r="K22" s="1"/>
      <c r="L22" s="1"/>
      <c r="M22" s="1"/>
      <c r="N22" s="1"/>
      <c r="O22" s="1"/>
      <c r="P22" s="1"/>
      <c r="Q22" s="1"/>
      <c r="R22" s="1"/>
      <c r="S22" s="1"/>
      <c r="T22" s="1"/>
    </row>
    <row r="23" spans="1:20" x14ac:dyDescent="0.25">
      <c r="A23" s="1"/>
      <c r="B23" s="63" t="s">
        <v>31</v>
      </c>
      <c r="C23" s="63"/>
      <c r="D23" s="63"/>
      <c r="E23" s="1"/>
      <c r="F23" s="1"/>
      <c r="G23" s="1">
        <v>2019</v>
      </c>
      <c r="H23" s="1"/>
      <c r="I23" s="1"/>
      <c r="J23" s="1"/>
      <c r="K23" s="1"/>
      <c r="L23" s="1"/>
      <c r="M23" s="1"/>
      <c r="N23" s="1"/>
      <c r="O23" s="1"/>
      <c r="P23" s="1"/>
      <c r="Q23" s="1"/>
      <c r="R23" s="1"/>
      <c r="S23" s="1"/>
      <c r="T23" s="1"/>
    </row>
    <row r="24" spans="1:20" x14ac:dyDescent="0.25">
      <c r="A24" s="1"/>
      <c r="B24" s="63" t="s">
        <v>32</v>
      </c>
      <c r="C24" s="63"/>
      <c r="D24" s="1"/>
      <c r="E24" s="1"/>
      <c r="F24" s="1"/>
      <c r="G24" s="1"/>
      <c r="H24" s="1"/>
      <c r="I24" s="1"/>
      <c r="J24" s="1"/>
      <c r="K24" s="1"/>
      <c r="L24" s="1"/>
      <c r="M24" s="1"/>
      <c r="N24" s="1"/>
      <c r="O24" s="1"/>
      <c r="P24" s="1"/>
      <c r="Q24" s="1"/>
      <c r="R24" s="1"/>
      <c r="S24" s="1"/>
      <c r="T24" s="1"/>
    </row>
    <row r="25" spans="1:20" x14ac:dyDescent="0.25">
      <c r="A25" s="1"/>
      <c r="B25" s="1"/>
      <c r="C25" s="1"/>
      <c r="D25" s="1"/>
      <c r="E25" s="1"/>
      <c r="F25" s="1"/>
      <c r="G25" s="1"/>
      <c r="H25" s="1"/>
      <c r="I25" s="1"/>
      <c r="J25" s="1"/>
      <c r="K25" s="1"/>
      <c r="L25" s="1"/>
      <c r="M25" s="1"/>
      <c r="N25" s="1"/>
      <c r="O25" s="1"/>
      <c r="P25" s="1"/>
      <c r="Q25" s="1"/>
      <c r="R25" s="1"/>
      <c r="S25" s="1"/>
      <c r="T25" s="1"/>
    </row>
    <row r="26" spans="1:20" x14ac:dyDescent="0.25">
      <c r="A26" s="1"/>
      <c r="B26" s="1"/>
      <c r="C26" s="1"/>
      <c r="D26" s="1"/>
      <c r="E26" s="1"/>
      <c r="F26" s="1"/>
      <c r="G26" s="1"/>
      <c r="H26" s="1"/>
      <c r="I26" s="1"/>
      <c r="J26" s="1"/>
      <c r="K26" s="1"/>
      <c r="L26" s="1"/>
      <c r="M26" s="1"/>
      <c r="N26" s="1"/>
      <c r="O26" s="1"/>
      <c r="P26" s="1"/>
      <c r="Q26" s="1"/>
      <c r="R26" s="1"/>
      <c r="S26" s="1"/>
      <c r="T26" s="1"/>
    </row>
    <row r="27" spans="1:20" x14ac:dyDescent="0.25">
      <c r="A27" s="1"/>
      <c r="B27" s="1"/>
      <c r="C27" s="1"/>
      <c r="D27" s="1"/>
      <c r="E27" s="1"/>
      <c r="F27" s="1"/>
      <c r="G27" s="1"/>
      <c r="H27" s="1"/>
      <c r="I27" s="1"/>
      <c r="J27" s="1"/>
      <c r="K27" s="1"/>
      <c r="L27" s="66" t="s">
        <v>5</v>
      </c>
      <c r="M27" s="66"/>
      <c r="N27" s="66"/>
      <c r="O27" s="3" t="s">
        <v>6</v>
      </c>
      <c r="P27" s="67" t="s">
        <v>7</v>
      </c>
      <c r="Q27" s="67"/>
      <c r="R27" s="3" t="s">
        <v>8</v>
      </c>
      <c r="S27" s="57" t="s">
        <v>583</v>
      </c>
      <c r="T27" s="3" t="s">
        <v>7</v>
      </c>
    </row>
    <row r="28" spans="1:20" x14ac:dyDescent="0.25">
      <c r="A28" s="1"/>
      <c r="B28" s="5" t="s">
        <v>9</v>
      </c>
      <c r="C28" s="64" t="s">
        <v>10</v>
      </c>
      <c r="D28" s="64"/>
      <c r="E28" s="64"/>
      <c r="F28" s="64"/>
      <c r="G28" s="64"/>
      <c r="H28" s="1"/>
      <c r="I28" s="1"/>
      <c r="J28" s="1"/>
      <c r="K28" s="1"/>
      <c r="L28" s="4" t="s">
        <v>33</v>
      </c>
      <c r="M28" s="64" t="s">
        <v>34</v>
      </c>
      <c r="N28" s="64"/>
      <c r="O28" s="6">
        <v>1</v>
      </c>
      <c r="P28" s="65">
        <v>4.55</v>
      </c>
      <c r="Q28" s="65"/>
      <c r="R28" s="6">
        <v>3</v>
      </c>
      <c r="S28" s="59">
        <v>243.59999999999997</v>
      </c>
      <c r="T28" s="7">
        <v>0.21</v>
      </c>
    </row>
    <row r="29" spans="1:20" x14ac:dyDescent="0.25">
      <c r="A29" s="1"/>
      <c r="B29" s="63" t="s">
        <v>13</v>
      </c>
      <c r="C29" s="64" t="s">
        <v>35</v>
      </c>
      <c r="D29" s="64"/>
      <c r="E29" s="64"/>
      <c r="F29" s="64"/>
      <c r="G29" s="1"/>
      <c r="H29" s="1"/>
      <c r="I29" s="1"/>
      <c r="J29" s="1"/>
      <c r="K29" s="1"/>
      <c r="L29" s="4" t="s">
        <v>36</v>
      </c>
      <c r="M29" s="64" t="s">
        <v>37</v>
      </c>
      <c r="N29" s="64"/>
      <c r="O29" s="6">
        <v>1</v>
      </c>
      <c r="P29" s="65">
        <v>4.55</v>
      </c>
      <c r="Q29" s="65"/>
      <c r="R29" s="6">
        <v>4</v>
      </c>
      <c r="S29" s="59">
        <v>337.2</v>
      </c>
      <c r="T29" s="7">
        <v>0.28999999999999998</v>
      </c>
    </row>
    <row r="30" spans="1:20" x14ac:dyDescent="0.25">
      <c r="A30" s="1"/>
      <c r="B30" s="63"/>
      <c r="C30" s="64"/>
      <c r="D30" s="64"/>
      <c r="E30" s="64"/>
      <c r="F30" s="64"/>
      <c r="G30" s="1"/>
      <c r="H30" s="1"/>
      <c r="I30" s="1"/>
      <c r="J30" s="1"/>
      <c r="K30" s="1"/>
      <c r="L30" s="64" t="s">
        <v>11</v>
      </c>
      <c r="M30" s="64" t="s">
        <v>12</v>
      </c>
      <c r="N30" s="64"/>
      <c r="O30" s="71">
        <v>4</v>
      </c>
      <c r="P30" s="65">
        <v>18.18</v>
      </c>
      <c r="Q30" s="65"/>
      <c r="R30" s="71">
        <v>22</v>
      </c>
      <c r="S30" s="59">
        <v>2189.4</v>
      </c>
      <c r="T30" s="58">
        <v>1.86</v>
      </c>
    </row>
    <row r="31" spans="1:20" x14ac:dyDescent="0.25">
      <c r="A31" s="1"/>
      <c r="B31" s="63" t="s">
        <v>19</v>
      </c>
      <c r="C31" s="64" t="s">
        <v>38</v>
      </c>
      <c r="D31" s="64"/>
      <c r="E31" s="64"/>
      <c r="F31" s="64"/>
      <c r="G31" s="1"/>
      <c r="H31" s="1"/>
      <c r="I31" s="1"/>
      <c r="J31" s="1"/>
      <c r="K31" s="1"/>
      <c r="L31" s="64"/>
      <c r="M31" s="64"/>
      <c r="N31" s="64"/>
      <c r="O31" s="71"/>
      <c r="P31" s="65"/>
      <c r="Q31" s="65"/>
      <c r="R31" s="71"/>
      <c r="S31" s="59"/>
      <c r="T31" s="58"/>
    </row>
    <row r="32" spans="1:20" x14ac:dyDescent="0.25">
      <c r="A32" s="1"/>
      <c r="B32" s="63"/>
      <c r="C32" s="64"/>
      <c r="D32" s="64"/>
      <c r="E32" s="64"/>
      <c r="F32" s="64"/>
      <c r="G32" s="1"/>
      <c r="H32" s="1"/>
      <c r="I32" s="1"/>
      <c r="J32" s="1"/>
      <c r="K32" s="1"/>
      <c r="L32" s="4" t="s">
        <v>39</v>
      </c>
      <c r="M32" s="64" t="s">
        <v>40</v>
      </c>
      <c r="N32" s="64"/>
      <c r="O32" s="6">
        <v>8</v>
      </c>
      <c r="P32" s="65">
        <v>36.36</v>
      </c>
      <c r="Q32" s="65"/>
      <c r="R32" s="6">
        <v>148</v>
      </c>
      <c r="S32" s="59">
        <v>81553.8</v>
      </c>
      <c r="T32" s="7">
        <v>69.17</v>
      </c>
    </row>
    <row r="33" spans="1:20" x14ac:dyDescent="0.25">
      <c r="A33" s="1"/>
      <c r="B33" s="5" t="s">
        <v>23</v>
      </c>
      <c r="C33" s="64" t="s">
        <v>41</v>
      </c>
      <c r="D33" s="64"/>
      <c r="E33" s="64"/>
      <c r="F33" s="64"/>
      <c r="G33" s="1"/>
      <c r="H33" s="1"/>
      <c r="I33" s="1"/>
      <c r="J33" s="1"/>
      <c r="K33" s="1"/>
      <c r="L33" s="4" t="s">
        <v>15</v>
      </c>
      <c r="M33" s="64" t="s">
        <v>16</v>
      </c>
      <c r="N33" s="64"/>
      <c r="O33" s="6">
        <v>2</v>
      </c>
      <c r="P33" s="65">
        <v>9.09</v>
      </c>
      <c r="Q33" s="65"/>
      <c r="R33" s="6">
        <v>2</v>
      </c>
      <c r="S33" s="59">
        <v>164.4</v>
      </c>
      <c r="T33" s="7">
        <v>0.14000000000000001</v>
      </c>
    </row>
    <row r="34" spans="1:20" x14ac:dyDescent="0.25">
      <c r="A34" s="1"/>
      <c r="B34" s="5" t="s">
        <v>25</v>
      </c>
      <c r="C34" s="73">
        <v>325</v>
      </c>
      <c r="D34" s="73"/>
      <c r="E34" s="73"/>
      <c r="F34" s="1"/>
      <c r="G34" s="1"/>
      <c r="H34" s="1"/>
      <c r="I34" s="1"/>
      <c r="J34" s="1"/>
      <c r="K34" s="1"/>
      <c r="L34" s="4" t="s">
        <v>17</v>
      </c>
      <c r="M34" s="64" t="s">
        <v>18</v>
      </c>
      <c r="N34" s="64"/>
      <c r="O34" s="6">
        <v>2</v>
      </c>
      <c r="P34" s="65">
        <v>9.09</v>
      </c>
      <c r="Q34" s="65"/>
      <c r="R34" s="6">
        <v>49</v>
      </c>
      <c r="S34" s="59">
        <v>32537.999999999996</v>
      </c>
      <c r="T34" s="7">
        <v>27.6</v>
      </c>
    </row>
    <row r="35" spans="1:20" x14ac:dyDescent="0.25">
      <c r="A35" s="1"/>
      <c r="B35" s="63" t="s">
        <v>26</v>
      </c>
      <c r="C35" s="63"/>
      <c r="D35" s="63"/>
      <c r="E35" s="63"/>
      <c r="F35" s="72">
        <v>240.37190000000001</v>
      </c>
      <c r="G35" s="72"/>
      <c r="H35" s="72"/>
      <c r="I35" s="72"/>
      <c r="J35" s="72"/>
      <c r="K35" s="1"/>
      <c r="L35" s="4" t="s">
        <v>42</v>
      </c>
      <c r="M35" s="64" t="s">
        <v>43</v>
      </c>
      <c r="N35" s="64"/>
      <c r="O35" s="6">
        <v>2</v>
      </c>
      <c r="P35" s="65">
        <v>9.09</v>
      </c>
      <c r="Q35" s="65"/>
      <c r="R35" s="6">
        <v>7</v>
      </c>
      <c r="S35" s="59">
        <v>690</v>
      </c>
      <c r="T35" s="7">
        <v>0.59</v>
      </c>
    </row>
    <row r="36" spans="1:20" x14ac:dyDescent="0.25">
      <c r="A36" s="1"/>
      <c r="B36" s="63" t="s">
        <v>27</v>
      </c>
      <c r="C36" s="63"/>
      <c r="D36" s="72">
        <v>251.23570000000001</v>
      </c>
      <c r="E36" s="72"/>
      <c r="F36" s="72"/>
      <c r="G36" s="72"/>
      <c r="H36" s="72"/>
      <c r="I36" s="1"/>
      <c r="J36" s="1"/>
      <c r="K36" s="1"/>
      <c r="L36" s="4" t="s">
        <v>44</v>
      </c>
      <c r="M36" s="64" t="s">
        <v>45</v>
      </c>
      <c r="N36" s="64"/>
      <c r="O36" s="6">
        <v>1</v>
      </c>
      <c r="P36" s="65">
        <v>4.55</v>
      </c>
      <c r="Q36" s="65"/>
      <c r="R36" s="6">
        <v>1</v>
      </c>
      <c r="S36" s="59">
        <v>85.199999999999989</v>
      </c>
      <c r="T36" s="7">
        <v>7.0000000000000007E-2</v>
      </c>
    </row>
    <row r="37" spans="1:20" x14ac:dyDescent="0.25">
      <c r="A37" s="1"/>
      <c r="B37" s="1"/>
      <c r="C37" s="1"/>
      <c r="D37" s="1"/>
      <c r="E37" s="1"/>
      <c r="F37" s="1"/>
      <c r="G37" s="1"/>
      <c r="H37" s="1"/>
      <c r="I37" s="1"/>
      <c r="J37" s="1"/>
      <c r="K37" s="1"/>
      <c r="L37" s="64" t="s">
        <v>21</v>
      </c>
      <c r="M37" s="64" t="s">
        <v>22</v>
      </c>
      <c r="N37" s="64"/>
      <c r="O37" s="71">
        <v>1</v>
      </c>
      <c r="P37" s="65">
        <v>4.55</v>
      </c>
      <c r="Q37" s="65"/>
      <c r="R37" s="71">
        <v>1</v>
      </c>
      <c r="S37" s="59">
        <v>99.6</v>
      </c>
      <c r="T37" s="58">
        <v>0.08</v>
      </c>
    </row>
    <row r="38" spans="1:20" x14ac:dyDescent="0.25">
      <c r="A38" s="1"/>
      <c r="B38" s="63" t="s">
        <v>28</v>
      </c>
      <c r="C38" s="63"/>
      <c r="D38" s="63"/>
      <c r="E38" s="63"/>
      <c r="F38" s="72">
        <v>0.91620000000000001</v>
      </c>
      <c r="G38" s="72"/>
      <c r="H38" s="72"/>
      <c r="I38" s="72"/>
      <c r="J38" s="1"/>
      <c r="K38" s="1"/>
      <c r="L38" s="64"/>
      <c r="M38" s="64"/>
      <c r="N38" s="64"/>
      <c r="O38" s="71"/>
      <c r="P38" s="65"/>
      <c r="Q38" s="65"/>
      <c r="R38" s="71"/>
      <c r="S38" s="59"/>
      <c r="T38" s="58"/>
    </row>
    <row r="39" spans="1:20" x14ac:dyDescent="0.25">
      <c r="A39" s="1"/>
      <c r="B39" s="63"/>
      <c r="C39" s="63"/>
      <c r="D39" s="63"/>
      <c r="E39" s="63"/>
      <c r="F39" s="72"/>
      <c r="G39" s="72"/>
      <c r="H39" s="72"/>
      <c r="I39" s="72"/>
      <c r="J39" s="1"/>
      <c r="K39" s="1"/>
      <c r="L39" s="1"/>
      <c r="M39" s="1"/>
      <c r="N39" s="1"/>
      <c r="O39" s="1"/>
      <c r="P39" s="1"/>
      <c r="Q39" s="1"/>
      <c r="R39" s="1"/>
      <c r="S39" s="1"/>
      <c r="T39" s="1"/>
    </row>
    <row r="40" spans="1:20" x14ac:dyDescent="0.25">
      <c r="A40" s="1"/>
      <c r="B40" s="63" t="s">
        <v>29</v>
      </c>
      <c r="C40" s="63"/>
      <c r="D40" s="72">
        <v>0.45590000000000003</v>
      </c>
      <c r="E40" s="72"/>
      <c r="F40" s="72"/>
      <c r="G40" s="72"/>
      <c r="H40" s="1"/>
      <c r="I40" s="1"/>
      <c r="J40" s="1"/>
      <c r="K40" s="1"/>
      <c r="L40" s="1"/>
      <c r="M40" s="1"/>
      <c r="N40" s="1"/>
      <c r="O40" s="1"/>
      <c r="P40" s="1"/>
      <c r="Q40" s="1"/>
      <c r="R40" s="1"/>
      <c r="S40" s="1"/>
      <c r="T40" s="1"/>
    </row>
    <row r="41" spans="1:20" x14ac:dyDescent="0.25">
      <c r="A41" s="1"/>
      <c r="B41" s="63" t="s">
        <v>30</v>
      </c>
      <c r="C41" s="63"/>
      <c r="D41" s="1"/>
      <c r="E41" s="1"/>
      <c r="F41" s="1"/>
      <c r="G41" s="1">
        <v>52.9</v>
      </c>
      <c r="H41" s="1"/>
      <c r="I41" s="1"/>
      <c r="J41" s="1"/>
      <c r="K41" s="1"/>
      <c r="L41" s="1"/>
      <c r="M41" s="1"/>
      <c r="N41" s="1"/>
      <c r="O41" s="1"/>
      <c r="P41" s="1"/>
      <c r="Q41" s="1"/>
      <c r="R41" s="1"/>
      <c r="S41" s="1"/>
      <c r="T41" s="1"/>
    </row>
    <row r="42" spans="1:20" x14ac:dyDescent="0.25">
      <c r="A42" s="1"/>
      <c r="B42" s="63" t="s">
        <v>31</v>
      </c>
      <c r="C42" s="63"/>
      <c r="D42" s="63"/>
      <c r="E42" s="1"/>
      <c r="F42" s="1"/>
      <c r="G42" s="1">
        <v>2019</v>
      </c>
      <c r="H42" s="1"/>
      <c r="I42" s="1"/>
      <c r="J42" s="1"/>
      <c r="K42" s="1"/>
      <c r="L42" s="1"/>
      <c r="M42" s="1"/>
      <c r="N42" s="1"/>
      <c r="O42" s="1"/>
      <c r="P42" s="1"/>
      <c r="Q42" s="1"/>
      <c r="R42" s="1"/>
      <c r="S42" s="1"/>
      <c r="T42" s="1"/>
    </row>
    <row r="43" spans="1:20" x14ac:dyDescent="0.25">
      <c r="A43" s="1"/>
      <c r="B43" s="63" t="s">
        <v>32</v>
      </c>
      <c r="C43" s="63"/>
      <c r="D43" s="1"/>
      <c r="E43" s="1"/>
      <c r="F43" s="1"/>
      <c r="G43" s="1"/>
      <c r="H43" s="1"/>
      <c r="I43" s="1"/>
      <c r="J43" s="1"/>
      <c r="K43" s="1"/>
      <c r="L43" s="1"/>
      <c r="M43" s="1"/>
      <c r="N43" s="1"/>
      <c r="O43" s="1"/>
      <c r="P43" s="1"/>
      <c r="Q43" s="1"/>
      <c r="R43" s="1"/>
      <c r="S43" s="1"/>
      <c r="T43" s="1"/>
    </row>
    <row r="44" spans="1:20" x14ac:dyDescent="0.25">
      <c r="A44" s="1"/>
      <c r="B44" s="1"/>
      <c r="C44" s="1"/>
      <c r="D44" s="1"/>
      <c r="E44" s="1"/>
      <c r="F44" s="1"/>
      <c r="G44" s="1"/>
      <c r="H44" s="1"/>
      <c r="I44" s="1"/>
      <c r="J44" s="1"/>
      <c r="K44" s="1"/>
      <c r="L44" s="1"/>
      <c r="M44" s="1"/>
      <c r="N44" s="1"/>
      <c r="O44" s="1"/>
      <c r="P44" s="1"/>
      <c r="Q44" s="1"/>
      <c r="R44" s="1"/>
      <c r="S44" s="1"/>
      <c r="T44" s="1"/>
    </row>
    <row r="45" spans="1:20" x14ac:dyDescent="0.25">
      <c r="A45" s="1"/>
      <c r="B45" s="1"/>
      <c r="C45" s="1"/>
      <c r="D45" s="1"/>
      <c r="E45" s="1"/>
      <c r="F45" s="1"/>
      <c r="G45" s="1"/>
      <c r="H45" s="1"/>
      <c r="I45" s="1"/>
      <c r="J45" s="1"/>
      <c r="K45" s="1"/>
      <c r="L45" s="1"/>
      <c r="M45" s="1"/>
      <c r="N45" s="1"/>
      <c r="O45" s="1"/>
      <c r="P45" s="1"/>
      <c r="Q45" s="1"/>
      <c r="R45" s="1"/>
      <c r="S45" s="1"/>
      <c r="T45" s="1"/>
    </row>
    <row r="46" spans="1:20" x14ac:dyDescent="0.25">
      <c r="A46" s="1"/>
      <c r="B46" s="1"/>
      <c r="C46" s="1"/>
      <c r="D46" s="1"/>
      <c r="E46" s="1"/>
      <c r="F46" s="1"/>
      <c r="G46" s="1"/>
      <c r="H46" s="1"/>
      <c r="I46" s="1"/>
      <c r="J46" s="1"/>
      <c r="K46" s="1"/>
      <c r="L46" s="66" t="s">
        <v>5</v>
      </c>
      <c r="M46" s="66"/>
      <c r="N46" s="66"/>
      <c r="O46" s="3" t="s">
        <v>6</v>
      </c>
      <c r="P46" s="67" t="s">
        <v>7</v>
      </c>
      <c r="Q46" s="67"/>
      <c r="R46" s="3" t="s">
        <v>8</v>
      </c>
      <c r="S46" s="57" t="s">
        <v>583</v>
      </c>
      <c r="T46" s="3" t="s">
        <v>7</v>
      </c>
    </row>
    <row r="47" spans="1:20" x14ac:dyDescent="0.25">
      <c r="A47" s="1"/>
      <c r="B47" s="5" t="s">
        <v>9</v>
      </c>
      <c r="C47" s="64" t="s">
        <v>10</v>
      </c>
      <c r="D47" s="64"/>
      <c r="E47" s="64"/>
      <c r="F47" s="64"/>
      <c r="G47" s="64"/>
      <c r="H47" s="1"/>
      <c r="I47" s="1"/>
      <c r="J47" s="1"/>
      <c r="K47" s="1"/>
      <c r="L47" s="4" t="s">
        <v>33</v>
      </c>
      <c r="M47" s="64" t="s">
        <v>34</v>
      </c>
      <c r="N47" s="64"/>
      <c r="O47" s="6">
        <v>28</v>
      </c>
      <c r="P47" s="65">
        <v>47.46</v>
      </c>
      <c r="Q47" s="65"/>
      <c r="R47" s="6">
        <v>38</v>
      </c>
      <c r="S47" s="59">
        <v>3604.7999999999997</v>
      </c>
      <c r="T47" s="7">
        <v>4.01</v>
      </c>
    </row>
    <row r="48" spans="1:20" x14ac:dyDescent="0.25">
      <c r="A48" s="1"/>
      <c r="B48" s="63" t="s">
        <v>13</v>
      </c>
      <c r="C48" s="64" t="s">
        <v>46</v>
      </c>
      <c r="D48" s="64"/>
      <c r="E48" s="64"/>
      <c r="F48" s="64"/>
      <c r="G48" s="1"/>
      <c r="H48" s="1"/>
      <c r="I48" s="1"/>
      <c r="J48" s="1"/>
      <c r="K48" s="1"/>
      <c r="L48" s="4" t="s">
        <v>36</v>
      </c>
      <c r="M48" s="64" t="s">
        <v>37</v>
      </c>
      <c r="N48" s="64"/>
      <c r="O48" s="6">
        <v>1</v>
      </c>
      <c r="P48" s="65">
        <v>1.69</v>
      </c>
      <c r="Q48" s="65"/>
      <c r="R48" s="6">
        <v>1</v>
      </c>
      <c r="S48" s="59">
        <v>27.6</v>
      </c>
      <c r="T48" s="7">
        <v>0.03</v>
      </c>
    </row>
    <row r="49" spans="1:20" x14ac:dyDescent="0.25">
      <c r="A49" s="1"/>
      <c r="B49" s="63"/>
      <c r="C49" s="64"/>
      <c r="D49" s="64"/>
      <c r="E49" s="64"/>
      <c r="F49" s="64"/>
      <c r="G49" s="1"/>
      <c r="H49" s="1"/>
      <c r="I49" s="1"/>
      <c r="J49" s="1"/>
      <c r="K49" s="1"/>
      <c r="L49" s="64" t="s">
        <v>11</v>
      </c>
      <c r="M49" s="64" t="s">
        <v>12</v>
      </c>
      <c r="N49" s="64"/>
      <c r="O49" s="71">
        <v>6</v>
      </c>
      <c r="P49" s="65">
        <v>10.17</v>
      </c>
      <c r="Q49" s="65"/>
      <c r="R49" s="71">
        <v>355</v>
      </c>
      <c r="S49" s="59">
        <v>12870</v>
      </c>
      <c r="T49" s="58">
        <v>14.32</v>
      </c>
    </row>
    <row r="50" spans="1:20" x14ac:dyDescent="0.25">
      <c r="A50" s="1"/>
      <c r="B50" s="63" t="s">
        <v>19</v>
      </c>
      <c r="C50" s="64" t="s">
        <v>47</v>
      </c>
      <c r="D50" s="64"/>
      <c r="E50" s="64"/>
      <c r="F50" s="64"/>
      <c r="G50" s="1"/>
      <c r="H50" s="1"/>
      <c r="I50" s="1"/>
      <c r="J50" s="1"/>
      <c r="K50" s="1"/>
      <c r="L50" s="64"/>
      <c r="M50" s="64"/>
      <c r="N50" s="64"/>
      <c r="O50" s="71"/>
      <c r="P50" s="65"/>
      <c r="Q50" s="65"/>
      <c r="R50" s="71"/>
      <c r="S50" s="59"/>
      <c r="T50" s="58"/>
    </row>
    <row r="51" spans="1:20" x14ac:dyDescent="0.25">
      <c r="A51" s="1"/>
      <c r="B51" s="63"/>
      <c r="C51" s="64"/>
      <c r="D51" s="64"/>
      <c r="E51" s="64"/>
      <c r="F51" s="64"/>
      <c r="G51" s="1"/>
      <c r="H51" s="1"/>
      <c r="I51" s="1"/>
      <c r="J51" s="1"/>
      <c r="K51" s="1"/>
      <c r="L51" s="4" t="s">
        <v>39</v>
      </c>
      <c r="M51" s="64" t="s">
        <v>40</v>
      </c>
      <c r="N51" s="64"/>
      <c r="O51" s="6">
        <v>9</v>
      </c>
      <c r="P51" s="65">
        <v>15.25</v>
      </c>
      <c r="Q51" s="65"/>
      <c r="R51" s="6">
        <v>222</v>
      </c>
      <c r="S51" s="59">
        <v>46154.400000000001</v>
      </c>
      <c r="T51" s="7">
        <v>51.36</v>
      </c>
    </row>
    <row r="52" spans="1:20" x14ac:dyDescent="0.25">
      <c r="A52" s="1"/>
      <c r="B52" s="5" t="s">
        <v>23</v>
      </c>
      <c r="C52" s="64" t="s">
        <v>48</v>
      </c>
      <c r="D52" s="64"/>
      <c r="E52" s="64"/>
      <c r="F52" s="64"/>
      <c r="G52" s="1"/>
      <c r="H52" s="1"/>
      <c r="I52" s="1"/>
      <c r="J52" s="1"/>
      <c r="K52" s="1"/>
      <c r="L52" s="4" t="s">
        <v>15</v>
      </c>
      <c r="M52" s="64" t="s">
        <v>16</v>
      </c>
      <c r="N52" s="64"/>
      <c r="O52" s="6">
        <v>10</v>
      </c>
      <c r="P52" s="65">
        <v>16.95</v>
      </c>
      <c r="Q52" s="65"/>
      <c r="R52" s="6">
        <v>377</v>
      </c>
      <c r="S52" s="59">
        <v>26622.6</v>
      </c>
      <c r="T52" s="7">
        <v>29.63</v>
      </c>
    </row>
    <row r="53" spans="1:20" x14ac:dyDescent="0.25">
      <c r="A53" s="1"/>
      <c r="B53" s="5" t="s">
        <v>25</v>
      </c>
      <c r="C53" s="73">
        <v>350</v>
      </c>
      <c r="D53" s="73"/>
      <c r="E53" s="73"/>
      <c r="F53" s="1"/>
      <c r="G53" s="1"/>
      <c r="H53" s="1"/>
      <c r="I53" s="1"/>
      <c r="J53" s="1"/>
      <c r="K53" s="1"/>
      <c r="L53" s="4" t="s">
        <v>17</v>
      </c>
      <c r="M53" s="64" t="s">
        <v>18</v>
      </c>
      <c r="N53" s="64"/>
      <c r="O53" s="6">
        <v>1</v>
      </c>
      <c r="P53" s="65">
        <v>1.69</v>
      </c>
      <c r="Q53" s="65"/>
      <c r="R53" s="6">
        <v>1</v>
      </c>
      <c r="S53" s="59">
        <v>258</v>
      </c>
      <c r="T53" s="7">
        <v>0.28999999999999998</v>
      </c>
    </row>
    <row r="54" spans="1:20" x14ac:dyDescent="0.25">
      <c r="A54" s="1"/>
      <c r="B54" s="63" t="s">
        <v>26</v>
      </c>
      <c r="C54" s="63"/>
      <c r="D54" s="63"/>
      <c r="E54" s="63"/>
      <c r="F54" s="72">
        <v>354.82279999999997</v>
      </c>
      <c r="G54" s="72"/>
      <c r="H54" s="72"/>
      <c r="I54" s="72"/>
      <c r="J54" s="72"/>
      <c r="K54" s="1"/>
      <c r="L54" s="4" t="s">
        <v>42</v>
      </c>
      <c r="M54" s="64" t="s">
        <v>43</v>
      </c>
      <c r="N54" s="64"/>
      <c r="O54" s="6">
        <v>1</v>
      </c>
      <c r="P54" s="65">
        <v>1.69</v>
      </c>
      <c r="Q54" s="65"/>
      <c r="R54" s="6">
        <v>1</v>
      </c>
      <c r="S54" s="59">
        <v>61.800000000000004</v>
      </c>
      <c r="T54" s="7">
        <v>7.0000000000000007E-2</v>
      </c>
    </row>
    <row r="55" spans="1:20" x14ac:dyDescent="0.25">
      <c r="A55" s="1"/>
      <c r="B55" s="63" t="s">
        <v>27</v>
      </c>
      <c r="C55" s="63"/>
      <c r="D55" s="72">
        <v>131.8794</v>
      </c>
      <c r="E55" s="72"/>
      <c r="F55" s="72"/>
      <c r="G55" s="72"/>
      <c r="H55" s="72"/>
      <c r="I55" s="1"/>
      <c r="J55" s="1"/>
      <c r="K55" s="1"/>
      <c r="L55" s="4" t="s">
        <v>49</v>
      </c>
      <c r="M55" s="64" t="s">
        <v>50</v>
      </c>
      <c r="N55" s="64"/>
      <c r="O55" s="6">
        <v>1</v>
      </c>
      <c r="P55" s="65">
        <v>1.69</v>
      </c>
      <c r="Q55" s="65"/>
      <c r="R55" s="6">
        <v>1</v>
      </c>
      <c r="S55" s="59">
        <v>67.8</v>
      </c>
      <c r="T55" s="7">
        <v>0.08</v>
      </c>
    </row>
    <row r="56" spans="1:20" x14ac:dyDescent="0.25">
      <c r="A56" s="1"/>
      <c r="B56" s="1"/>
      <c r="C56" s="1"/>
      <c r="D56" s="1"/>
      <c r="E56" s="1"/>
      <c r="F56" s="1"/>
      <c r="G56" s="1"/>
      <c r="H56" s="1"/>
      <c r="I56" s="1"/>
      <c r="J56" s="1"/>
      <c r="K56" s="1"/>
      <c r="L56" s="64" t="s">
        <v>21</v>
      </c>
      <c r="M56" s="64" t="s">
        <v>22</v>
      </c>
      <c r="N56" s="64"/>
      <c r="O56" s="71">
        <v>2</v>
      </c>
      <c r="P56" s="65">
        <v>3.39</v>
      </c>
      <c r="Q56" s="65"/>
      <c r="R56" s="71">
        <v>3</v>
      </c>
      <c r="S56" s="59">
        <v>196.2</v>
      </c>
      <c r="T56" s="58">
        <v>0.22</v>
      </c>
    </row>
    <row r="57" spans="1:20" x14ac:dyDescent="0.25">
      <c r="A57" s="1"/>
      <c r="B57" s="63" t="s">
        <v>28</v>
      </c>
      <c r="C57" s="63"/>
      <c r="D57" s="63"/>
      <c r="E57" s="63"/>
      <c r="F57" s="72">
        <v>2.7511000000000001</v>
      </c>
      <c r="G57" s="72"/>
      <c r="H57" s="72"/>
      <c r="I57" s="72"/>
      <c r="J57" s="1"/>
      <c r="K57" s="1"/>
      <c r="L57" s="64"/>
      <c r="M57" s="64"/>
      <c r="N57" s="64"/>
      <c r="O57" s="71"/>
      <c r="P57" s="65"/>
      <c r="Q57" s="65"/>
      <c r="R57" s="71"/>
      <c r="S57" s="59"/>
      <c r="T57" s="58"/>
    </row>
    <row r="58" spans="1:20" x14ac:dyDescent="0.25">
      <c r="A58" s="1"/>
      <c r="B58" s="63"/>
      <c r="C58" s="63"/>
      <c r="D58" s="63"/>
      <c r="E58" s="63"/>
      <c r="F58" s="72"/>
      <c r="G58" s="72"/>
      <c r="H58" s="72"/>
      <c r="I58" s="72"/>
      <c r="J58" s="1"/>
      <c r="K58" s="1"/>
      <c r="L58" s="1"/>
      <c r="M58" s="1"/>
      <c r="N58" s="1"/>
      <c r="O58" s="1"/>
      <c r="P58" s="1"/>
      <c r="Q58" s="1"/>
      <c r="R58" s="1"/>
      <c r="S58" s="1"/>
      <c r="T58" s="1"/>
    </row>
    <row r="59" spans="1:20" x14ac:dyDescent="0.25">
      <c r="A59" s="1"/>
      <c r="B59" s="63" t="s">
        <v>29</v>
      </c>
      <c r="C59" s="63"/>
      <c r="D59" s="72">
        <v>1.0771999999999999</v>
      </c>
      <c r="E59" s="72"/>
      <c r="F59" s="72"/>
      <c r="G59" s="72"/>
      <c r="H59" s="1"/>
      <c r="I59" s="1"/>
      <c r="J59" s="1"/>
      <c r="K59" s="1"/>
      <c r="L59" s="1"/>
      <c r="M59" s="1"/>
      <c r="N59" s="1"/>
      <c r="O59" s="1"/>
      <c r="P59" s="1"/>
      <c r="Q59" s="1"/>
      <c r="R59" s="1"/>
      <c r="S59" s="1"/>
      <c r="T59" s="1"/>
    </row>
    <row r="60" spans="1:20" x14ac:dyDescent="0.25">
      <c r="A60" s="1"/>
      <c r="B60" s="63" t="s">
        <v>30</v>
      </c>
      <c r="C60" s="63"/>
      <c r="D60" s="1"/>
      <c r="E60" s="1"/>
      <c r="F60" s="1"/>
      <c r="G60" s="1">
        <v>69.7</v>
      </c>
      <c r="H60" s="1"/>
      <c r="I60" s="1"/>
      <c r="J60" s="1"/>
      <c r="K60" s="1"/>
      <c r="L60" s="1"/>
      <c r="M60" s="1"/>
      <c r="N60" s="1"/>
      <c r="O60" s="1"/>
      <c r="P60" s="1"/>
      <c r="Q60" s="1"/>
      <c r="R60" s="1"/>
      <c r="S60" s="1"/>
      <c r="T60" s="1"/>
    </row>
    <row r="61" spans="1:20" x14ac:dyDescent="0.25">
      <c r="A61" s="1"/>
      <c r="B61" s="63" t="s">
        <v>31</v>
      </c>
      <c r="C61" s="63"/>
      <c r="D61" s="63"/>
      <c r="E61" s="1"/>
      <c r="F61" s="1"/>
      <c r="G61" s="1">
        <v>2019</v>
      </c>
      <c r="H61" s="1"/>
      <c r="I61" s="1"/>
      <c r="J61" s="1"/>
      <c r="K61" s="1"/>
      <c r="L61" s="1"/>
      <c r="M61" s="1"/>
      <c r="N61" s="1"/>
      <c r="O61" s="1"/>
      <c r="P61" s="1"/>
      <c r="Q61" s="1"/>
      <c r="R61" s="1"/>
      <c r="S61" s="1"/>
      <c r="T61" s="1"/>
    </row>
    <row r="62" spans="1:20" x14ac:dyDescent="0.25">
      <c r="A62" s="1"/>
      <c r="B62" s="63" t="s">
        <v>32</v>
      </c>
      <c r="C62" s="63"/>
      <c r="D62" s="1"/>
      <c r="E62" s="1"/>
      <c r="F62" s="1"/>
      <c r="G62" s="1"/>
      <c r="H62" s="1"/>
      <c r="I62" s="1"/>
      <c r="J62" s="1"/>
      <c r="K62" s="1"/>
      <c r="L62" s="1"/>
      <c r="M62" s="1"/>
      <c r="N62" s="1"/>
      <c r="O62" s="1"/>
      <c r="P62" s="1"/>
      <c r="Q62" s="1"/>
      <c r="R62" s="1"/>
      <c r="S62" s="1"/>
      <c r="T62" s="1"/>
    </row>
    <row r="63" spans="1:20" x14ac:dyDescent="0.25">
      <c r="A63" s="1"/>
      <c r="B63" s="1"/>
      <c r="C63" s="1"/>
      <c r="D63" s="1"/>
      <c r="E63" s="1"/>
      <c r="F63" s="1"/>
      <c r="G63" s="1"/>
      <c r="H63" s="1"/>
      <c r="I63" s="1"/>
      <c r="J63" s="1"/>
      <c r="K63" s="1"/>
      <c r="L63" s="1"/>
      <c r="M63" s="1"/>
      <c r="N63" s="1"/>
      <c r="O63" s="1"/>
      <c r="P63" s="1"/>
      <c r="Q63" s="1"/>
      <c r="R63" s="1"/>
      <c r="S63" s="1"/>
      <c r="T63" s="1"/>
    </row>
    <row r="64" spans="1:20" x14ac:dyDescent="0.25">
      <c r="A64" s="1"/>
      <c r="B64" s="1"/>
      <c r="C64" s="1"/>
      <c r="D64" s="1"/>
      <c r="E64" s="1"/>
      <c r="F64" s="1"/>
      <c r="G64" s="1"/>
      <c r="H64" s="1"/>
      <c r="I64" s="1"/>
      <c r="J64" s="1"/>
      <c r="K64" s="1"/>
      <c r="L64" s="1"/>
      <c r="M64" s="1"/>
      <c r="N64" s="1"/>
      <c r="O64" s="1"/>
      <c r="P64" s="1"/>
      <c r="Q64" s="1"/>
      <c r="R64" s="1"/>
      <c r="S64" s="1"/>
      <c r="T64" s="1"/>
    </row>
    <row r="65" spans="1:20" x14ac:dyDescent="0.25">
      <c r="A65" s="1"/>
      <c r="B65" s="1"/>
      <c r="C65" s="1"/>
      <c r="D65" s="1"/>
      <c r="E65" s="1"/>
      <c r="F65" s="1"/>
      <c r="G65" s="1"/>
      <c r="H65" s="1"/>
      <c r="I65" s="1"/>
      <c r="J65" s="1"/>
      <c r="K65" s="1"/>
      <c r="L65" s="1"/>
      <c r="M65" s="1"/>
      <c r="N65" s="1"/>
      <c r="O65" s="1"/>
      <c r="P65" s="1"/>
      <c r="Q65" s="1"/>
      <c r="R65" s="1"/>
      <c r="S65" s="1"/>
      <c r="T65" s="1"/>
    </row>
    <row r="66" spans="1:20" x14ac:dyDescent="0.25">
      <c r="A66" s="1"/>
      <c r="B66" s="1"/>
      <c r="C66" s="1"/>
      <c r="D66" s="1"/>
      <c r="E66" s="1"/>
      <c r="F66" s="1"/>
      <c r="G66" s="1"/>
      <c r="H66" s="1"/>
      <c r="I66" s="1"/>
      <c r="J66" s="1"/>
      <c r="K66" s="1"/>
      <c r="L66" s="66" t="s">
        <v>5</v>
      </c>
      <c r="M66" s="66"/>
      <c r="N66" s="66"/>
      <c r="O66" s="3" t="s">
        <v>6</v>
      </c>
      <c r="P66" s="67" t="s">
        <v>7</v>
      </c>
      <c r="Q66" s="67"/>
      <c r="R66" s="3" t="s">
        <v>8</v>
      </c>
      <c r="S66" s="57" t="s">
        <v>583</v>
      </c>
      <c r="T66" s="3" t="s">
        <v>7</v>
      </c>
    </row>
    <row r="67" spans="1:20" x14ac:dyDescent="0.25">
      <c r="A67" s="1"/>
      <c r="B67" s="5" t="s">
        <v>9</v>
      </c>
      <c r="C67" s="64" t="s">
        <v>51</v>
      </c>
      <c r="D67" s="64"/>
      <c r="E67" s="64"/>
      <c r="F67" s="64"/>
      <c r="G67" s="64"/>
      <c r="H67" s="1"/>
      <c r="I67" s="1"/>
      <c r="J67" s="1"/>
      <c r="K67" s="1"/>
      <c r="L67" s="4" t="s">
        <v>33</v>
      </c>
      <c r="M67" s="64" t="s">
        <v>34</v>
      </c>
      <c r="N67" s="64"/>
      <c r="O67" s="6">
        <v>2</v>
      </c>
      <c r="P67" s="65">
        <v>10</v>
      </c>
      <c r="Q67" s="65"/>
      <c r="R67" s="6">
        <v>2</v>
      </c>
      <c r="S67" s="59">
        <v>275.39999999999998</v>
      </c>
      <c r="T67" s="7">
        <v>1.68</v>
      </c>
    </row>
    <row r="68" spans="1:20" x14ac:dyDescent="0.25">
      <c r="A68" s="1"/>
      <c r="B68" s="63" t="s">
        <v>13</v>
      </c>
      <c r="C68" s="64" t="s">
        <v>52</v>
      </c>
      <c r="D68" s="64"/>
      <c r="E68" s="64"/>
      <c r="F68" s="64"/>
      <c r="G68" s="1"/>
      <c r="H68" s="1"/>
      <c r="I68" s="1"/>
      <c r="J68" s="1"/>
      <c r="K68" s="1"/>
      <c r="L68" s="4" t="s">
        <v>36</v>
      </c>
      <c r="M68" s="64" t="s">
        <v>37</v>
      </c>
      <c r="N68" s="64"/>
      <c r="O68" s="6">
        <v>1</v>
      </c>
      <c r="P68" s="65">
        <v>5</v>
      </c>
      <c r="Q68" s="65"/>
      <c r="R68" s="6">
        <v>1</v>
      </c>
      <c r="S68" s="59">
        <v>22.8</v>
      </c>
      <c r="T68" s="7">
        <v>0.14000000000000001</v>
      </c>
    </row>
    <row r="69" spans="1:20" x14ac:dyDescent="0.25">
      <c r="A69" s="1"/>
      <c r="B69" s="63"/>
      <c r="C69" s="64"/>
      <c r="D69" s="64"/>
      <c r="E69" s="64"/>
      <c r="F69" s="64"/>
      <c r="G69" s="1"/>
      <c r="H69" s="1"/>
      <c r="I69" s="1"/>
      <c r="J69" s="1"/>
      <c r="K69" s="1"/>
      <c r="L69" s="64" t="s">
        <v>11</v>
      </c>
      <c r="M69" s="64" t="s">
        <v>12</v>
      </c>
      <c r="N69" s="64"/>
      <c r="O69" s="71">
        <v>3</v>
      </c>
      <c r="P69" s="65">
        <v>15</v>
      </c>
      <c r="Q69" s="65"/>
      <c r="R69" s="71">
        <v>5</v>
      </c>
      <c r="S69" s="59">
        <v>758.40000000000009</v>
      </c>
      <c r="T69" s="58">
        <v>4.63</v>
      </c>
    </row>
    <row r="70" spans="1:20" x14ac:dyDescent="0.25">
      <c r="A70" s="1"/>
      <c r="B70" s="63" t="s">
        <v>19</v>
      </c>
      <c r="C70" s="64" t="s">
        <v>20</v>
      </c>
      <c r="D70" s="64"/>
      <c r="E70" s="64"/>
      <c r="F70" s="64"/>
      <c r="G70" s="1"/>
      <c r="H70" s="1"/>
      <c r="I70" s="1"/>
      <c r="J70" s="1"/>
      <c r="K70" s="1"/>
      <c r="L70" s="64"/>
      <c r="M70" s="64"/>
      <c r="N70" s="64"/>
      <c r="O70" s="71"/>
      <c r="P70" s="65"/>
      <c r="Q70" s="65"/>
      <c r="R70" s="71"/>
      <c r="S70" s="59">
        <v>0</v>
      </c>
      <c r="T70" s="58"/>
    </row>
    <row r="71" spans="1:20" x14ac:dyDescent="0.25">
      <c r="A71" s="1"/>
      <c r="B71" s="63"/>
      <c r="C71" s="64"/>
      <c r="D71" s="64"/>
      <c r="E71" s="64"/>
      <c r="F71" s="64"/>
      <c r="G71" s="1"/>
      <c r="H71" s="1"/>
      <c r="I71" s="1"/>
      <c r="J71" s="1"/>
      <c r="K71" s="1"/>
      <c r="L71" s="4" t="s">
        <v>39</v>
      </c>
      <c r="M71" s="64" t="s">
        <v>40</v>
      </c>
      <c r="N71" s="64"/>
      <c r="O71" s="6">
        <v>2</v>
      </c>
      <c r="P71" s="65">
        <v>10</v>
      </c>
      <c r="Q71" s="65"/>
      <c r="R71" s="6">
        <v>9</v>
      </c>
      <c r="S71" s="59">
        <v>805.2</v>
      </c>
      <c r="T71" s="7">
        <v>4.92</v>
      </c>
    </row>
    <row r="72" spans="1:20" x14ac:dyDescent="0.25">
      <c r="A72" s="1"/>
      <c r="B72" s="5" t="s">
        <v>23</v>
      </c>
      <c r="C72" s="64" t="s">
        <v>53</v>
      </c>
      <c r="D72" s="64"/>
      <c r="E72" s="64"/>
      <c r="F72" s="64"/>
      <c r="G72" s="1"/>
      <c r="H72" s="1"/>
      <c r="I72" s="1"/>
      <c r="J72" s="1"/>
      <c r="K72" s="1"/>
      <c r="L72" s="4" t="s">
        <v>17</v>
      </c>
      <c r="M72" s="64" t="s">
        <v>18</v>
      </c>
      <c r="N72" s="64"/>
      <c r="O72" s="6">
        <v>1</v>
      </c>
      <c r="P72" s="65">
        <v>5</v>
      </c>
      <c r="Q72" s="65"/>
      <c r="R72" s="6">
        <v>34</v>
      </c>
      <c r="S72" s="59">
        <v>8961.6</v>
      </c>
      <c r="T72" s="7">
        <v>54.7</v>
      </c>
    </row>
    <row r="73" spans="1:20" x14ac:dyDescent="0.25">
      <c r="A73" s="1"/>
      <c r="B73" s="5" t="s">
        <v>25</v>
      </c>
      <c r="C73" s="73">
        <v>250</v>
      </c>
      <c r="D73" s="73"/>
      <c r="E73" s="73"/>
      <c r="F73" s="1"/>
      <c r="G73" s="1"/>
      <c r="H73" s="1"/>
      <c r="I73" s="1"/>
      <c r="J73" s="1"/>
      <c r="K73" s="1"/>
      <c r="L73" s="4" t="s">
        <v>42</v>
      </c>
      <c r="M73" s="64" t="s">
        <v>43</v>
      </c>
      <c r="N73" s="64"/>
      <c r="O73" s="6">
        <v>10</v>
      </c>
      <c r="P73" s="65">
        <v>50</v>
      </c>
      <c r="Q73" s="65"/>
      <c r="R73" s="6">
        <v>100</v>
      </c>
      <c r="S73" s="59">
        <v>5387.4000000000005</v>
      </c>
      <c r="T73" s="7">
        <v>32.89</v>
      </c>
    </row>
    <row r="74" spans="1:20" x14ac:dyDescent="0.25">
      <c r="A74" s="1"/>
      <c r="B74" s="63" t="s">
        <v>26</v>
      </c>
      <c r="C74" s="63"/>
      <c r="D74" s="63"/>
      <c r="E74" s="63"/>
      <c r="F74" s="72">
        <v>123.71299999999999</v>
      </c>
      <c r="G74" s="72"/>
      <c r="H74" s="72"/>
      <c r="I74" s="72"/>
      <c r="J74" s="72"/>
      <c r="K74" s="1"/>
      <c r="L74" s="4" t="s">
        <v>54</v>
      </c>
      <c r="M74" s="64" t="s">
        <v>55</v>
      </c>
      <c r="N74" s="64"/>
      <c r="O74" s="6">
        <v>1</v>
      </c>
      <c r="P74" s="65">
        <v>5</v>
      </c>
      <c r="Q74" s="65"/>
      <c r="R74" s="6">
        <v>2</v>
      </c>
      <c r="S74" s="59">
        <v>171</v>
      </c>
      <c r="T74" s="7">
        <v>1.04</v>
      </c>
    </row>
    <row r="75" spans="1:20" x14ac:dyDescent="0.25">
      <c r="A75" s="1"/>
      <c r="B75" s="63" t="s">
        <v>27</v>
      </c>
      <c r="C75" s="63"/>
      <c r="D75" s="72">
        <v>35.8416</v>
      </c>
      <c r="E75" s="72"/>
      <c r="F75" s="72"/>
      <c r="G75" s="72"/>
      <c r="H75" s="72"/>
      <c r="I75" s="1"/>
      <c r="J75" s="1"/>
      <c r="K75" s="1"/>
      <c r="L75" s="1"/>
      <c r="M75" s="1"/>
      <c r="N75" s="1"/>
      <c r="O75" s="1"/>
      <c r="P75" s="1"/>
      <c r="Q75" s="1"/>
      <c r="R75" s="1"/>
      <c r="S75" s="1"/>
      <c r="T75" s="1"/>
    </row>
    <row r="76" spans="1:20" x14ac:dyDescent="0.25">
      <c r="A76" s="1"/>
      <c r="B76" s="63" t="s">
        <v>28</v>
      </c>
      <c r="C76" s="63"/>
      <c r="D76" s="63"/>
      <c r="E76" s="63"/>
      <c r="F76" s="72">
        <v>0.88070000000000004</v>
      </c>
      <c r="G76" s="72"/>
      <c r="H76" s="72"/>
      <c r="I76" s="72"/>
      <c r="J76" s="1"/>
      <c r="K76" s="1"/>
      <c r="L76" s="1"/>
      <c r="M76" s="1"/>
      <c r="N76" s="1"/>
      <c r="O76" s="1"/>
      <c r="P76" s="1"/>
      <c r="Q76" s="1"/>
      <c r="R76" s="1"/>
      <c r="S76" s="1"/>
      <c r="T76" s="1"/>
    </row>
    <row r="77" spans="1:20" x14ac:dyDescent="0.25">
      <c r="A77" s="1"/>
      <c r="B77" s="63" t="s">
        <v>29</v>
      </c>
      <c r="C77" s="63"/>
      <c r="D77" s="72">
        <v>0.4</v>
      </c>
      <c r="E77" s="72"/>
      <c r="F77" s="72"/>
      <c r="G77" s="72"/>
      <c r="H77" s="1"/>
      <c r="I77" s="1"/>
      <c r="J77" s="1"/>
      <c r="K77" s="1"/>
      <c r="L77" s="1"/>
      <c r="M77" s="1"/>
      <c r="N77" s="1"/>
      <c r="O77" s="1"/>
      <c r="P77" s="1"/>
      <c r="Q77" s="1"/>
      <c r="R77" s="1"/>
      <c r="S77" s="1"/>
      <c r="T77" s="1"/>
    </row>
    <row r="78" spans="1:20" x14ac:dyDescent="0.25">
      <c r="A78" s="1"/>
      <c r="B78" s="63" t="s">
        <v>30</v>
      </c>
      <c r="C78" s="63"/>
      <c r="D78" s="1"/>
      <c r="E78" s="1"/>
      <c r="F78" s="1"/>
      <c r="G78" s="1">
        <v>18.899999999999999</v>
      </c>
      <c r="H78" s="1"/>
      <c r="I78" s="1"/>
      <c r="J78" s="1"/>
      <c r="K78" s="1"/>
      <c r="L78" s="1"/>
      <c r="M78" s="1"/>
      <c r="N78" s="1"/>
      <c r="O78" s="1"/>
      <c r="P78" s="1"/>
      <c r="Q78" s="1"/>
      <c r="R78" s="1"/>
      <c r="S78" s="1"/>
      <c r="T78" s="1"/>
    </row>
    <row r="79" spans="1:20" x14ac:dyDescent="0.25">
      <c r="A79" s="1"/>
      <c r="B79" s="63" t="s">
        <v>31</v>
      </c>
      <c r="C79" s="63"/>
      <c r="D79" s="63"/>
      <c r="E79" s="1"/>
      <c r="F79" s="1"/>
      <c r="G79" s="1">
        <v>2017</v>
      </c>
      <c r="H79" s="1"/>
      <c r="I79" s="1"/>
      <c r="J79" s="1"/>
      <c r="K79" s="1"/>
      <c r="L79" s="1"/>
      <c r="M79" s="1"/>
      <c r="N79" s="1"/>
      <c r="O79" s="1"/>
      <c r="P79" s="1"/>
      <c r="Q79" s="1"/>
      <c r="R79" s="1"/>
      <c r="S79" s="1"/>
      <c r="T79" s="1"/>
    </row>
    <row r="80" spans="1:20" x14ac:dyDescent="0.25">
      <c r="A80" s="1"/>
      <c r="B80" s="63" t="s">
        <v>32</v>
      </c>
      <c r="C80" s="63"/>
      <c r="D80" s="1"/>
      <c r="E80" s="1"/>
      <c r="F80" s="1"/>
      <c r="G80" s="1"/>
      <c r="H80" s="1"/>
      <c r="I80" s="1"/>
      <c r="J80" s="1"/>
      <c r="K80" s="1"/>
      <c r="L80" s="1"/>
      <c r="M80" s="1"/>
      <c r="N80" s="1"/>
      <c r="O80" s="1"/>
      <c r="P80" s="1"/>
      <c r="Q80" s="1"/>
      <c r="R80" s="1"/>
      <c r="S80" s="1"/>
      <c r="T80" s="1"/>
    </row>
    <row r="81" spans="1:20" x14ac:dyDescent="0.25">
      <c r="A81" s="1"/>
      <c r="B81" s="1"/>
      <c r="C81" s="1"/>
      <c r="D81" s="1"/>
      <c r="E81" s="1"/>
      <c r="F81" s="1"/>
      <c r="G81" s="1"/>
      <c r="H81" s="1"/>
      <c r="I81" s="1"/>
      <c r="J81" s="1"/>
      <c r="K81" s="1"/>
      <c r="L81" s="1"/>
      <c r="M81" s="1"/>
      <c r="N81" s="1"/>
      <c r="O81" s="1"/>
      <c r="P81" s="1"/>
      <c r="Q81" s="1"/>
      <c r="R81" s="1"/>
      <c r="S81" s="1"/>
      <c r="T81" s="1"/>
    </row>
    <row r="82" spans="1:20" x14ac:dyDescent="0.25">
      <c r="A82" s="1"/>
      <c r="B82" s="1"/>
      <c r="C82" s="1"/>
      <c r="D82" s="1"/>
      <c r="E82" s="1"/>
      <c r="F82" s="1"/>
      <c r="G82" s="1"/>
      <c r="H82" s="1"/>
      <c r="I82" s="1"/>
      <c r="J82" s="1"/>
      <c r="K82" s="1"/>
      <c r="L82" s="1"/>
      <c r="M82" s="1"/>
      <c r="N82" s="1"/>
      <c r="O82" s="1"/>
      <c r="P82" s="1"/>
      <c r="Q82" s="1"/>
      <c r="R82" s="1"/>
      <c r="S82" s="1"/>
      <c r="T82" s="1"/>
    </row>
    <row r="83" spans="1:20" x14ac:dyDescent="0.25">
      <c r="A83" s="1"/>
      <c r="B83" s="1"/>
      <c r="C83" s="1"/>
      <c r="D83" s="1"/>
      <c r="E83" s="1"/>
      <c r="F83" s="1"/>
      <c r="G83" s="1"/>
      <c r="H83" s="1"/>
      <c r="I83" s="1"/>
      <c r="J83" s="1"/>
      <c r="K83" s="1"/>
      <c r="L83" s="66" t="s">
        <v>5</v>
      </c>
      <c r="M83" s="66"/>
      <c r="N83" s="66"/>
      <c r="O83" s="3" t="s">
        <v>6</v>
      </c>
      <c r="P83" s="67" t="s">
        <v>7</v>
      </c>
      <c r="Q83" s="67"/>
      <c r="R83" s="3" t="s">
        <v>8</v>
      </c>
      <c r="S83" s="57" t="s">
        <v>583</v>
      </c>
      <c r="T83" s="3" t="s">
        <v>7</v>
      </c>
    </row>
    <row r="84" spans="1:20" x14ac:dyDescent="0.25">
      <c r="A84" s="1"/>
      <c r="B84" s="5" t="s">
        <v>9</v>
      </c>
      <c r="C84" s="64" t="s">
        <v>51</v>
      </c>
      <c r="D84" s="64"/>
      <c r="E84" s="64"/>
      <c r="F84" s="64"/>
      <c r="G84" s="64"/>
      <c r="H84" s="1"/>
      <c r="I84" s="1"/>
      <c r="J84" s="1"/>
      <c r="K84" s="1"/>
      <c r="L84" s="4" t="s">
        <v>33</v>
      </c>
      <c r="M84" s="64" t="s">
        <v>34</v>
      </c>
      <c r="N84" s="64"/>
      <c r="O84" s="6">
        <v>5</v>
      </c>
      <c r="P84" s="65">
        <v>10.199999999999999</v>
      </c>
      <c r="Q84" s="65"/>
      <c r="R84" s="6">
        <v>48</v>
      </c>
      <c r="S84" s="59">
        <v>4404.5999999999995</v>
      </c>
      <c r="T84" s="7">
        <v>3.33</v>
      </c>
    </row>
    <row r="85" spans="1:20" x14ac:dyDescent="0.25">
      <c r="A85" s="1"/>
      <c r="B85" s="63" t="s">
        <v>13</v>
      </c>
      <c r="C85" s="64" t="s">
        <v>56</v>
      </c>
      <c r="D85" s="64"/>
      <c r="E85" s="64"/>
      <c r="F85" s="64"/>
      <c r="G85" s="1"/>
      <c r="H85" s="1"/>
      <c r="I85" s="1"/>
      <c r="J85" s="1"/>
      <c r="K85" s="1"/>
      <c r="L85" s="4" t="s">
        <v>36</v>
      </c>
      <c r="M85" s="64" t="s">
        <v>37</v>
      </c>
      <c r="N85" s="64"/>
      <c r="O85" s="6">
        <v>1</v>
      </c>
      <c r="P85" s="65">
        <v>2.04</v>
      </c>
      <c r="Q85" s="65"/>
      <c r="R85" s="6">
        <v>3</v>
      </c>
      <c r="S85" s="59">
        <v>340.79999999999995</v>
      </c>
      <c r="T85" s="7">
        <v>0.26</v>
      </c>
    </row>
    <row r="86" spans="1:20" x14ac:dyDescent="0.25">
      <c r="A86" s="1"/>
      <c r="B86" s="63"/>
      <c r="C86" s="64"/>
      <c r="D86" s="64"/>
      <c r="E86" s="64"/>
      <c r="F86" s="64"/>
      <c r="G86" s="1"/>
      <c r="H86" s="1"/>
      <c r="I86" s="1"/>
      <c r="J86" s="1"/>
      <c r="K86" s="1"/>
      <c r="L86" s="64" t="s">
        <v>11</v>
      </c>
      <c r="M86" s="64" t="s">
        <v>12</v>
      </c>
      <c r="N86" s="64"/>
      <c r="O86" s="71">
        <v>3</v>
      </c>
      <c r="P86" s="65">
        <v>6.12</v>
      </c>
      <c r="Q86" s="65"/>
      <c r="R86" s="71">
        <v>6</v>
      </c>
      <c r="S86" s="59">
        <v>547.19999999999993</v>
      </c>
      <c r="T86" s="58">
        <v>0.41</v>
      </c>
    </row>
    <row r="87" spans="1:20" x14ac:dyDescent="0.25">
      <c r="A87" s="1"/>
      <c r="B87" s="63" t="s">
        <v>19</v>
      </c>
      <c r="C87" s="64" t="s">
        <v>57</v>
      </c>
      <c r="D87" s="64"/>
      <c r="E87" s="64"/>
      <c r="F87" s="64"/>
      <c r="G87" s="1"/>
      <c r="H87" s="1"/>
      <c r="I87" s="1"/>
      <c r="J87" s="1"/>
      <c r="K87" s="1"/>
      <c r="L87" s="64"/>
      <c r="M87" s="64"/>
      <c r="N87" s="64"/>
      <c r="O87" s="71"/>
      <c r="P87" s="65"/>
      <c r="Q87" s="65"/>
      <c r="R87" s="71"/>
      <c r="S87" s="59"/>
      <c r="T87" s="58"/>
    </row>
    <row r="88" spans="1:20" x14ac:dyDescent="0.25">
      <c r="A88" s="1"/>
      <c r="B88" s="63"/>
      <c r="C88" s="64"/>
      <c r="D88" s="64"/>
      <c r="E88" s="64"/>
      <c r="F88" s="64"/>
      <c r="G88" s="1"/>
      <c r="H88" s="1"/>
      <c r="I88" s="1"/>
      <c r="J88" s="1"/>
      <c r="K88" s="1"/>
      <c r="L88" s="4" t="s">
        <v>39</v>
      </c>
      <c r="M88" s="64" t="s">
        <v>40</v>
      </c>
      <c r="N88" s="64"/>
      <c r="O88" s="6">
        <v>18</v>
      </c>
      <c r="P88" s="65">
        <v>36.729999999999997</v>
      </c>
      <c r="Q88" s="65"/>
      <c r="R88" s="6">
        <v>859</v>
      </c>
      <c r="S88" s="59">
        <v>59752.800000000003</v>
      </c>
      <c r="T88" s="7">
        <v>45.12</v>
      </c>
    </row>
    <row r="89" spans="1:20" x14ac:dyDescent="0.25">
      <c r="A89" s="1"/>
      <c r="B89" s="5" t="s">
        <v>23</v>
      </c>
      <c r="C89" s="64" t="s">
        <v>58</v>
      </c>
      <c r="D89" s="64"/>
      <c r="E89" s="64"/>
      <c r="F89" s="64"/>
      <c r="G89" s="1"/>
      <c r="H89" s="1"/>
      <c r="I89" s="1"/>
      <c r="J89" s="1"/>
      <c r="K89" s="1"/>
      <c r="L89" s="4" t="s">
        <v>15</v>
      </c>
      <c r="M89" s="64" t="s">
        <v>16</v>
      </c>
      <c r="N89" s="64"/>
      <c r="O89" s="6">
        <v>2</v>
      </c>
      <c r="P89" s="65">
        <v>4.08</v>
      </c>
      <c r="Q89" s="65"/>
      <c r="R89" s="6">
        <v>32</v>
      </c>
      <c r="S89" s="59">
        <v>1860</v>
      </c>
      <c r="T89" s="7">
        <v>1.4</v>
      </c>
    </row>
    <row r="90" spans="1:20" x14ac:dyDescent="0.25">
      <c r="A90" s="1"/>
      <c r="B90" s="5" t="s">
        <v>25</v>
      </c>
      <c r="C90" s="73">
        <v>649</v>
      </c>
      <c r="D90" s="73"/>
      <c r="E90" s="73"/>
      <c r="F90" s="1"/>
      <c r="G90" s="1"/>
      <c r="H90" s="1"/>
      <c r="I90" s="1"/>
      <c r="J90" s="1"/>
      <c r="K90" s="1"/>
      <c r="L90" s="4" t="s">
        <v>17</v>
      </c>
      <c r="M90" s="64" t="s">
        <v>18</v>
      </c>
      <c r="N90" s="64"/>
      <c r="O90" s="6">
        <v>6</v>
      </c>
      <c r="P90" s="65">
        <v>12.24</v>
      </c>
      <c r="Q90" s="65"/>
      <c r="R90" s="6">
        <v>100</v>
      </c>
      <c r="S90" s="59">
        <v>56111.4</v>
      </c>
      <c r="T90" s="7">
        <v>42.37</v>
      </c>
    </row>
    <row r="91" spans="1:20" x14ac:dyDescent="0.25">
      <c r="A91" s="1"/>
      <c r="B91" s="63" t="s">
        <v>26</v>
      </c>
      <c r="C91" s="63"/>
      <c r="D91" s="63"/>
      <c r="E91" s="63"/>
      <c r="F91" s="72">
        <v>136.1173</v>
      </c>
      <c r="G91" s="72"/>
      <c r="H91" s="72"/>
      <c r="I91" s="72"/>
      <c r="J91" s="72"/>
      <c r="K91" s="1"/>
      <c r="L91" s="4" t="s">
        <v>42</v>
      </c>
      <c r="M91" s="64" t="s">
        <v>43</v>
      </c>
      <c r="N91" s="64"/>
      <c r="O91" s="6">
        <v>10</v>
      </c>
      <c r="P91" s="65">
        <v>20.41</v>
      </c>
      <c r="Q91" s="65"/>
      <c r="R91" s="6">
        <v>119</v>
      </c>
      <c r="S91" s="59">
        <v>6340.8</v>
      </c>
      <c r="T91" s="7">
        <v>4.79</v>
      </c>
    </row>
    <row r="92" spans="1:20" x14ac:dyDescent="0.25">
      <c r="A92" s="1"/>
      <c r="B92" s="63" t="s">
        <v>27</v>
      </c>
      <c r="C92" s="63"/>
      <c r="D92" s="72">
        <v>92.020600000000002</v>
      </c>
      <c r="E92" s="72"/>
      <c r="F92" s="72"/>
      <c r="G92" s="72"/>
      <c r="H92" s="72"/>
      <c r="I92" s="1"/>
      <c r="J92" s="1"/>
      <c r="K92" s="1"/>
      <c r="L92" s="4" t="s">
        <v>49</v>
      </c>
      <c r="M92" s="64" t="s">
        <v>50</v>
      </c>
      <c r="N92" s="64"/>
      <c r="O92" s="6">
        <v>1</v>
      </c>
      <c r="P92" s="65">
        <v>2.04</v>
      </c>
      <c r="Q92" s="65"/>
      <c r="R92" s="6">
        <v>34</v>
      </c>
      <c r="S92" s="59">
        <v>2814</v>
      </c>
      <c r="T92" s="7">
        <v>2.12</v>
      </c>
    </row>
    <row r="93" spans="1:20" x14ac:dyDescent="0.25">
      <c r="A93" s="1"/>
      <c r="B93" s="1"/>
      <c r="C93" s="1"/>
      <c r="D93" s="1"/>
      <c r="E93" s="1"/>
      <c r="F93" s="1"/>
      <c r="G93" s="1"/>
      <c r="H93" s="1"/>
      <c r="I93" s="1"/>
      <c r="J93" s="1"/>
      <c r="K93" s="1"/>
      <c r="L93" s="64" t="s">
        <v>21</v>
      </c>
      <c r="M93" s="64" t="s">
        <v>22</v>
      </c>
      <c r="N93" s="64"/>
      <c r="O93" s="71">
        <v>3</v>
      </c>
      <c r="P93" s="65">
        <v>6.12</v>
      </c>
      <c r="Q93" s="65"/>
      <c r="R93" s="71">
        <v>5</v>
      </c>
      <c r="S93" s="59">
        <v>266.40000000000003</v>
      </c>
      <c r="T93" s="58">
        <v>0.2</v>
      </c>
    </row>
    <row r="94" spans="1:20" x14ac:dyDescent="0.25">
      <c r="A94" s="1"/>
      <c r="B94" s="63" t="s">
        <v>28</v>
      </c>
      <c r="C94" s="63"/>
      <c r="D94" s="63"/>
      <c r="E94" s="63"/>
      <c r="F94" s="72">
        <v>1.1943999999999999</v>
      </c>
      <c r="G94" s="72"/>
      <c r="H94" s="72"/>
      <c r="I94" s="72"/>
      <c r="J94" s="1"/>
      <c r="K94" s="1"/>
      <c r="L94" s="64"/>
      <c r="M94" s="64"/>
      <c r="N94" s="64"/>
      <c r="O94" s="71"/>
      <c r="P94" s="65"/>
      <c r="Q94" s="65"/>
      <c r="R94" s="71"/>
      <c r="S94" s="59"/>
      <c r="T94" s="58"/>
    </row>
    <row r="95" spans="1:20" x14ac:dyDescent="0.25">
      <c r="A95" s="1"/>
      <c r="B95" s="63"/>
      <c r="C95" s="63"/>
      <c r="D95" s="63"/>
      <c r="E95" s="63"/>
      <c r="F95" s="72"/>
      <c r="G95" s="72"/>
      <c r="H95" s="72"/>
      <c r="I95" s="72"/>
      <c r="J95" s="1"/>
      <c r="K95" s="1"/>
      <c r="L95" s="1"/>
      <c r="M95" s="1"/>
      <c r="N95" s="1"/>
      <c r="O95" s="1"/>
      <c r="P95" s="1"/>
      <c r="Q95" s="1"/>
      <c r="R95" s="1"/>
      <c r="S95" s="1"/>
      <c r="T95" s="1"/>
    </row>
    <row r="96" spans="1:20" x14ac:dyDescent="0.25">
      <c r="A96" s="1"/>
      <c r="B96" s="63" t="s">
        <v>29</v>
      </c>
      <c r="C96" s="63"/>
      <c r="D96" s="72">
        <v>1.3229</v>
      </c>
      <c r="E96" s="72"/>
      <c r="F96" s="72"/>
      <c r="G96" s="72"/>
      <c r="H96" s="1"/>
      <c r="I96" s="1"/>
      <c r="J96" s="1"/>
      <c r="K96" s="1"/>
      <c r="L96" s="1"/>
      <c r="M96" s="1"/>
      <c r="N96" s="1"/>
      <c r="O96" s="1"/>
      <c r="P96" s="1"/>
      <c r="Q96" s="1"/>
      <c r="R96" s="1"/>
      <c r="S96" s="1"/>
      <c r="T96" s="1"/>
    </row>
    <row r="97" spans="1:20" x14ac:dyDescent="0.25">
      <c r="A97" s="1"/>
      <c r="B97" s="63" t="s">
        <v>30</v>
      </c>
      <c r="C97" s="63"/>
      <c r="D97" s="1"/>
      <c r="E97" s="1"/>
      <c r="F97" s="1"/>
      <c r="G97" s="1">
        <v>28.1</v>
      </c>
      <c r="H97" s="1"/>
      <c r="I97" s="1"/>
      <c r="J97" s="1"/>
      <c r="K97" s="1"/>
      <c r="L97" s="1"/>
      <c r="M97" s="1"/>
      <c r="N97" s="1"/>
      <c r="O97" s="1"/>
      <c r="P97" s="1"/>
      <c r="Q97" s="1"/>
      <c r="R97" s="1"/>
      <c r="S97" s="1"/>
      <c r="T97" s="1"/>
    </row>
    <row r="98" spans="1:20" x14ac:dyDescent="0.25">
      <c r="A98" s="1"/>
      <c r="B98" s="63" t="s">
        <v>31</v>
      </c>
      <c r="C98" s="63"/>
      <c r="D98" s="63"/>
      <c r="E98" s="1"/>
      <c r="F98" s="1"/>
      <c r="G98" s="1">
        <v>2017</v>
      </c>
      <c r="H98" s="1"/>
      <c r="I98" s="1"/>
      <c r="J98" s="1"/>
      <c r="K98" s="1"/>
      <c r="L98" s="1"/>
      <c r="M98" s="1"/>
      <c r="N98" s="1"/>
      <c r="O98" s="1"/>
      <c r="P98" s="1"/>
      <c r="Q98" s="1"/>
      <c r="R98" s="1"/>
      <c r="S98" s="1"/>
      <c r="T98" s="1"/>
    </row>
    <row r="99" spans="1:20" x14ac:dyDescent="0.25">
      <c r="A99" s="1"/>
      <c r="B99" s="63" t="s">
        <v>32</v>
      </c>
      <c r="C99" s="63"/>
      <c r="D99" s="1"/>
      <c r="E99" s="1"/>
      <c r="F99" s="1"/>
      <c r="G99" s="1"/>
      <c r="H99" s="1"/>
      <c r="I99" s="1"/>
      <c r="J99" s="1"/>
      <c r="K99" s="1"/>
      <c r="L99" s="1"/>
      <c r="M99" s="1"/>
      <c r="N99" s="1"/>
      <c r="O99" s="1"/>
      <c r="P99" s="1"/>
      <c r="Q99" s="1"/>
      <c r="R99" s="1"/>
      <c r="S99" s="1"/>
      <c r="T99" s="1"/>
    </row>
    <row r="100" spans="1:20" x14ac:dyDescent="0.25">
      <c r="A100" s="1"/>
      <c r="B100" s="1"/>
      <c r="C100" s="1"/>
      <c r="D100" s="1"/>
      <c r="E100" s="1"/>
      <c r="F100" s="1"/>
      <c r="G100" s="1"/>
      <c r="H100" s="1"/>
      <c r="I100" s="1"/>
      <c r="J100" s="1"/>
      <c r="K100" s="1"/>
      <c r="L100" s="1"/>
      <c r="M100" s="1"/>
      <c r="N100" s="1"/>
      <c r="O100" s="1"/>
      <c r="P100" s="1"/>
      <c r="Q100" s="1"/>
      <c r="R100" s="1"/>
      <c r="S100" s="1"/>
      <c r="T100" s="1"/>
    </row>
    <row r="101" spans="1:20" x14ac:dyDescent="0.25">
      <c r="A101" s="1"/>
      <c r="B101" s="1"/>
      <c r="C101" s="1"/>
      <c r="D101" s="1"/>
      <c r="E101" s="1"/>
      <c r="F101" s="1"/>
      <c r="G101" s="1"/>
      <c r="H101" s="1"/>
      <c r="I101" s="1"/>
      <c r="J101" s="1"/>
      <c r="K101" s="1"/>
      <c r="L101" s="1"/>
      <c r="M101" s="1"/>
      <c r="N101" s="1"/>
      <c r="O101" s="1"/>
      <c r="P101" s="1"/>
      <c r="Q101" s="1"/>
      <c r="R101" s="1"/>
      <c r="S101" s="1"/>
      <c r="T101" s="1"/>
    </row>
    <row r="102" spans="1:20" x14ac:dyDescent="0.25">
      <c r="A102" s="1"/>
      <c r="B102" s="1"/>
      <c r="C102" s="1"/>
      <c r="D102" s="1"/>
      <c r="E102" s="1"/>
      <c r="F102" s="1"/>
      <c r="G102" s="1"/>
      <c r="H102" s="1"/>
      <c r="I102" s="1"/>
      <c r="J102" s="1"/>
      <c r="K102" s="1"/>
      <c r="L102" s="66" t="s">
        <v>5</v>
      </c>
      <c r="M102" s="66"/>
      <c r="N102" s="66"/>
      <c r="O102" s="3" t="s">
        <v>6</v>
      </c>
      <c r="P102" s="67" t="s">
        <v>7</v>
      </c>
      <c r="Q102" s="67"/>
      <c r="R102" s="3" t="s">
        <v>8</v>
      </c>
      <c r="S102" s="57" t="s">
        <v>583</v>
      </c>
      <c r="T102" s="3" t="s">
        <v>7</v>
      </c>
    </row>
    <row r="103" spans="1:20" x14ac:dyDescent="0.25">
      <c r="A103" s="1"/>
      <c r="B103" s="5" t="s">
        <v>9</v>
      </c>
      <c r="C103" s="64" t="s">
        <v>51</v>
      </c>
      <c r="D103" s="64"/>
      <c r="E103" s="64"/>
      <c r="F103" s="64"/>
      <c r="G103" s="64"/>
      <c r="H103" s="1"/>
      <c r="I103" s="1"/>
      <c r="J103" s="1"/>
      <c r="K103" s="1"/>
      <c r="L103" s="4" t="s">
        <v>33</v>
      </c>
      <c r="M103" s="64" t="s">
        <v>34</v>
      </c>
      <c r="N103" s="64"/>
      <c r="O103" s="6">
        <v>1</v>
      </c>
      <c r="P103" s="65">
        <v>9.09</v>
      </c>
      <c r="Q103" s="65"/>
      <c r="R103" s="6">
        <v>1</v>
      </c>
      <c r="S103" s="59">
        <v>255</v>
      </c>
      <c r="T103" s="7">
        <v>2.41</v>
      </c>
    </row>
    <row r="104" spans="1:20" x14ac:dyDescent="0.25">
      <c r="A104" s="1"/>
      <c r="B104" s="63" t="s">
        <v>13</v>
      </c>
      <c r="C104" s="64" t="s">
        <v>59</v>
      </c>
      <c r="D104" s="64"/>
      <c r="E104" s="64"/>
      <c r="F104" s="64"/>
      <c r="G104" s="1"/>
      <c r="H104" s="1"/>
      <c r="I104" s="1"/>
      <c r="J104" s="1"/>
      <c r="K104" s="1"/>
      <c r="L104" s="4" t="s">
        <v>11</v>
      </c>
      <c r="M104" s="64" t="s">
        <v>12</v>
      </c>
      <c r="N104" s="64"/>
      <c r="O104" s="6">
        <v>1</v>
      </c>
      <c r="P104" s="65">
        <v>9.09</v>
      </c>
      <c r="Q104" s="65"/>
      <c r="R104" s="6">
        <v>3</v>
      </c>
      <c r="S104" s="59">
        <v>150.6</v>
      </c>
      <c r="T104" s="7">
        <v>1.42</v>
      </c>
    </row>
    <row r="105" spans="1:20" x14ac:dyDescent="0.25">
      <c r="A105" s="1"/>
      <c r="B105" s="63"/>
      <c r="C105" s="64"/>
      <c r="D105" s="64"/>
      <c r="E105" s="64"/>
      <c r="F105" s="64"/>
      <c r="G105" s="1"/>
      <c r="H105" s="1"/>
      <c r="I105" s="1"/>
      <c r="J105" s="1"/>
      <c r="K105" s="1"/>
      <c r="L105" s="64" t="s">
        <v>39</v>
      </c>
      <c r="M105" s="64" t="s">
        <v>40</v>
      </c>
      <c r="N105" s="64"/>
      <c r="O105" s="71">
        <v>4</v>
      </c>
      <c r="P105" s="65">
        <v>36.36</v>
      </c>
      <c r="Q105" s="65"/>
      <c r="R105" s="71">
        <v>40</v>
      </c>
      <c r="S105" s="59">
        <v>4341</v>
      </c>
      <c r="T105" s="58">
        <v>40.98</v>
      </c>
    </row>
    <row r="106" spans="1:20" x14ac:dyDescent="0.25">
      <c r="A106" s="1"/>
      <c r="B106" s="63" t="s">
        <v>19</v>
      </c>
      <c r="C106" s="64" t="s">
        <v>60</v>
      </c>
      <c r="D106" s="64"/>
      <c r="E106" s="64"/>
      <c r="F106" s="64"/>
      <c r="G106" s="1"/>
      <c r="H106" s="1"/>
      <c r="I106" s="1"/>
      <c r="J106" s="1"/>
      <c r="K106" s="1"/>
      <c r="L106" s="64"/>
      <c r="M106" s="64"/>
      <c r="N106" s="64"/>
      <c r="O106" s="71"/>
      <c r="P106" s="65"/>
      <c r="Q106" s="65"/>
      <c r="R106" s="71"/>
      <c r="S106" s="59"/>
      <c r="T106" s="58"/>
    </row>
    <row r="107" spans="1:20" x14ac:dyDescent="0.25">
      <c r="A107" s="1"/>
      <c r="B107" s="63"/>
      <c r="C107" s="64"/>
      <c r="D107" s="64"/>
      <c r="E107" s="64"/>
      <c r="F107" s="64"/>
      <c r="G107" s="1"/>
      <c r="H107" s="1"/>
      <c r="I107" s="1"/>
      <c r="J107" s="1"/>
      <c r="K107" s="1"/>
      <c r="L107" s="4" t="s">
        <v>15</v>
      </c>
      <c r="M107" s="64" t="s">
        <v>16</v>
      </c>
      <c r="N107" s="64"/>
      <c r="O107" s="6">
        <v>1</v>
      </c>
      <c r="P107" s="65">
        <v>9.09</v>
      </c>
      <c r="Q107" s="65"/>
      <c r="R107" s="6">
        <v>1</v>
      </c>
      <c r="S107" s="59">
        <v>160.80000000000001</v>
      </c>
      <c r="T107" s="7">
        <v>1.52</v>
      </c>
    </row>
    <row r="108" spans="1:20" x14ac:dyDescent="0.25">
      <c r="A108" s="1"/>
      <c r="B108" s="5" t="s">
        <v>23</v>
      </c>
      <c r="C108" s="64" t="s">
        <v>61</v>
      </c>
      <c r="D108" s="64"/>
      <c r="E108" s="64"/>
      <c r="F108" s="64"/>
      <c r="G108" s="1"/>
      <c r="H108" s="1"/>
      <c r="I108" s="1"/>
      <c r="J108" s="1"/>
      <c r="K108" s="1"/>
      <c r="L108" s="4" t="s">
        <v>17</v>
      </c>
      <c r="M108" s="64" t="s">
        <v>18</v>
      </c>
      <c r="N108" s="64"/>
      <c r="O108" s="6">
        <v>1</v>
      </c>
      <c r="P108" s="65">
        <v>9.09</v>
      </c>
      <c r="Q108" s="65"/>
      <c r="R108" s="6">
        <v>4</v>
      </c>
      <c r="S108" s="59">
        <v>417.6</v>
      </c>
      <c r="T108" s="7">
        <v>3.94</v>
      </c>
    </row>
    <row r="109" spans="1:20" x14ac:dyDescent="0.25">
      <c r="A109" s="1"/>
      <c r="B109" s="5" t="s">
        <v>25</v>
      </c>
      <c r="C109" s="73">
        <v>340</v>
      </c>
      <c r="D109" s="73"/>
      <c r="E109" s="73"/>
      <c r="F109" s="1"/>
      <c r="G109" s="1"/>
      <c r="H109" s="1"/>
      <c r="I109" s="1"/>
      <c r="J109" s="1"/>
      <c r="K109" s="1"/>
      <c r="L109" s="4" t="s">
        <v>42</v>
      </c>
      <c r="M109" s="64" t="s">
        <v>43</v>
      </c>
      <c r="N109" s="64"/>
      <c r="O109" s="6">
        <v>1</v>
      </c>
      <c r="P109" s="65">
        <v>9.09</v>
      </c>
      <c r="Q109" s="65"/>
      <c r="R109" s="6">
        <v>3</v>
      </c>
      <c r="S109" s="59">
        <v>134.4</v>
      </c>
      <c r="T109" s="7">
        <v>1.27</v>
      </c>
    </row>
    <row r="110" spans="1:20" x14ac:dyDescent="0.25">
      <c r="A110" s="1"/>
      <c r="B110" s="63" t="s">
        <v>26</v>
      </c>
      <c r="C110" s="63"/>
      <c r="D110" s="63"/>
      <c r="E110" s="63"/>
      <c r="F110" s="72">
        <v>81.373500000000007</v>
      </c>
      <c r="G110" s="72"/>
      <c r="H110" s="72"/>
      <c r="I110" s="72"/>
      <c r="J110" s="72"/>
      <c r="K110" s="1"/>
      <c r="L110" s="4" t="s">
        <v>54</v>
      </c>
      <c r="M110" s="64" t="s">
        <v>55</v>
      </c>
      <c r="N110" s="64"/>
      <c r="O110" s="6">
        <v>1</v>
      </c>
      <c r="P110" s="65">
        <v>9.09</v>
      </c>
      <c r="Q110" s="65"/>
      <c r="R110" s="6">
        <v>19</v>
      </c>
      <c r="S110" s="59">
        <v>2645.4</v>
      </c>
      <c r="T110" s="7">
        <v>24.98</v>
      </c>
    </row>
    <row r="111" spans="1:20" x14ac:dyDescent="0.25">
      <c r="A111" s="1"/>
      <c r="B111" s="63" t="s">
        <v>27</v>
      </c>
      <c r="C111" s="63"/>
      <c r="D111" s="72">
        <v>12.7525</v>
      </c>
      <c r="E111" s="72"/>
      <c r="F111" s="72"/>
      <c r="G111" s="72"/>
      <c r="H111" s="72"/>
      <c r="I111" s="1"/>
      <c r="J111" s="1"/>
      <c r="K111" s="1"/>
      <c r="L111" s="4" t="s">
        <v>21</v>
      </c>
      <c r="M111" s="64" t="s">
        <v>22</v>
      </c>
      <c r="N111" s="64"/>
      <c r="O111" s="6">
        <v>1</v>
      </c>
      <c r="P111" s="65">
        <v>9.09</v>
      </c>
      <c r="Q111" s="65"/>
      <c r="R111" s="6">
        <v>27</v>
      </c>
      <c r="S111" s="59">
        <v>2487</v>
      </c>
      <c r="T111" s="7">
        <v>23.48</v>
      </c>
    </row>
    <row r="112" spans="1:20" x14ac:dyDescent="0.25">
      <c r="A112" s="1"/>
      <c r="B112" s="1"/>
      <c r="C112" s="1"/>
      <c r="D112" s="1"/>
      <c r="E112" s="1"/>
      <c r="F112" s="1"/>
      <c r="G112" s="1"/>
      <c r="H112" s="1"/>
      <c r="I112" s="1"/>
      <c r="J112" s="1"/>
      <c r="K112" s="1"/>
      <c r="L112" s="1"/>
      <c r="M112" s="1"/>
      <c r="N112" s="1"/>
      <c r="O112" s="1"/>
      <c r="P112" s="1"/>
      <c r="Q112" s="1"/>
      <c r="R112" s="1"/>
      <c r="S112" s="1"/>
      <c r="T112" s="1"/>
    </row>
    <row r="113" spans="1:20" x14ac:dyDescent="0.25">
      <c r="A113" s="1"/>
      <c r="B113" s="63" t="s">
        <v>28</v>
      </c>
      <c r="C113" s="63"/>
      <c r="D113" s="63"/>
      <c r="E113" s="63"/>
      <c r="F113" s="72">
        <v>0.72509999999999997</v>
      </c>
      <c r="G113" s="72"/>
      <c r="H113" s="72"/>
      <c r="I113" s="72"/>
      <c r="J113" s="1"/>
      <c r="K113" s="1"/>
      <c r="L113" s="1"/>
      <c r="M113" s="1"/>
      <c r="N113" s="1"/>
      <c r="O113" s="1"/>
      <c r="P113" s="1"/>
      <c r="Q113" s="1"/>
      <c r="R113" s="1"/>
      <c r="S113" s="1"/>
      <c r="T113" s="1"/>
    </row>
    <row r="114" spans="1:20" x14ac:dyDescent="0.25">
      <c r="A114" s="1"/>
      <c r="B114" s="63" t="s">
        <v>29</v>
      </c>
      <c r="C114" s="63"/>
      <c r="D114" s="72">
        <v>0.11749999999999999</v>
      </c>
      <c r="E114" s="72"/>
      <c r="F114" s="72"/>
      <c r="G114" s="72"/>
      <c r="H114" s="1"/>
      <c r="I114" s="1"/>
      <c r="J114" s="1"/>
      <c r="K114" s="1"/>
      <c r="L114" s="1"/>
      <c r="M114" s="1"/>
      <c r="N114" s="1"/>
      <c r="O114" s="1"/>
      <c r="P114" s="1"/>
      <c r="Q114" s="1"/>
      <c r="R114" s="1"/>
      <c r="S114" s="1"/>
      <c r="T114" s="1"/>
    </row>
    <row r="115" spans="1:20" x14ac:dyDescent="0.25">
      <c r="A115" s="1"/>
      <c r="B115" s="63" t="s">
        <v>30</v>
      </c>
      <c r="C115" s="63"/>
      <c r="D115" s="1"/>
      <c r="E115" s="1"/>
      <c r="F115" s="1"/>
      <c r="G115" s="1">
        <v>23.7</v>
      </c>
      <c r="H115" s="1"/>
      <c r="I115" s="1"/>
      <c r="J115" s="1"/>
      <c r="K115" s="1"/>
      <c r="L115" s="1"/>
      <c r="M115" s="1"/>
      <c r="N115" s="1"/>
      <c r="O115" s="1"/>
      <c r="P115" s="1"/>
      <c r="Q115" s="1"/>
      <c r="R115" s="1"/>
      <c r="S115" s="1"/>
      <c r="T115" s="1"/>
    </row>
    <row r="116" spans="1:20" x14ac:dyDescent="0.25">
      <c r="A116" s="1"/>
      <c r="B116" s="63" t="s">
        <v>31</v>
      </c>
      <c r="C116" s="63"/>
      <c r="D116" s="63"/>
      <c r="E116" s="1"/>
      <c r="F116" s="1"/>
      <c r="G116" s="1">
        <v>2017</v>
      </c>
      <c r="H116" s="1"/>
      <c r="I116" s="1"/>
      <c r="J116" s="1"/>
      <c r="K116" s="1"/>
      <c r="L116" s="1"/>
      <c r="M116" s="1"/>
      <c r="N116" s="1"/>
      <c r="O116" s="1"/>
      <c r="P116" s="1"/>
      <c r="Q116" s="1"/>
      <c r="R116" s="1"/>
      <c r="S116" s="1"/>
      <c r="T116" s="1"/>
    </row>
    <row r="117" spans="1:20" x14ac:dyDescent="0.25">
      <c r="A117" s="1"/>
      <c r="B117" s="63" t="s">
        <v>32</v>
      </c>
      <c r="C117" s="63"/>
      <c r="D117" s="1"/>
      <c r="E117" s="1"/>
      <c r="F117" s="1"/>
      <c r="G117" s="1"/>
      <c r="H117" s="1"/>
      <c r="I117" s="1"/>
      <c r="J117" s="1"/>
      <c r="K117" s="1"/>
      <c r="L117" s="1"/>
      <c r="M117" s="1"/>
      <c r="N117" s="1"/>
      <c r="O117" s="1"/>
      <c r="P117" s="1"/>
      <c r="Q117" s="1"/>
      <c r="R117" s="1"/>
      <c r="S117" s="1"/>
      <c r="T117" s="1"/>
    </row>
    <row r="118" spans="1:20" x14ac:dyDescent="0.25">
      <c r="A118" s="1"/>
      <c r="B118" s="1"/>
      <c r="C118" s="1"/>
      <c r="D118" s="1"/>
      <c r="E118" s="1"/>
      <c r="F118" s="1"/>
      <c r="G118" s="1"/>
      <c r="H118" s="1"/>
      <c r="I118" s="1"/>
      <c r="J118" s="1"/>
      <c r="K118" s="1"/>
      <c r="L118" s="1"/>
      <c r="M118" s="1"/>
      <c r="N118" s="1"/>
      <c r="O118" s="1"/>
      <c r="P118" s="1"/>
      <c r="Q118" s="1"/>
      <c r="R118" s="1"/>
      <c r="S118" s="1"/>
      <c r="T118" s="1"/>
    </row>
    <row r="119" spans="1:20" x14ac:dyDescent="0.25">
      <c r="A119" s="1"/>
      <c r="B119" s="1"/>
      <c r="C119" s="1"/>
      <c r="D119" s="1"/>
      <c r="E119" s="1"/>
      <c r="F119" s="1"/>
      <c r="G119" s="1"/>
      <c r="H119" s="1"/>
      <c r="I119" s="1"/>
      <c r="J119" s="1"/>
      <c r="K119" s="1"/>
      <c r="L119" s="1"/>
      <c r="M119" s="1"/>
      <c r="N119" s="1"/>
      <c r="O119" s="1"/>
      <c r="P119" s="1"/>
      <c r="Q119" s="1"/>
      <c r="R119" s="1"/>
      <c r="S119" s="1"/>
      <c r="T119" s="1"/>
    </row>
    <row r="120" spans="1:20" x14ac:dyDescent="0.25">
      <c r="A120" s="1"/>
      <c r="B120" s="1"/>
      <c r="C120" s="1"/>
      <c r="D120" s="1"/>
      <c r="E120" s="1"/>
      <c r="F120" s="1"/>
      <c r="G120" s="1"/>
      <c r="H120" s="1"/>
      <c r="I120" s="1"/>
      <c r="J120" s="1"/>
      <c r="K120" s="1"/>
      <c r="L120" s="66" t="s">
        <v>5</v>
      </c>
      <c r="M120" s="66"/>
      <c r="N120" s="66"/>
      <c r="O120" s="3" t="s">
        <v>6</v>
      </c>
      <c r="P120" s="67" t="s">
        <v>7</v>
      </c>
      <c r="Q120" s="67"/>
      <c r="R120" s="3" t="s">
        <v>8</v>
      </c>
      <c r="S120" s="57" t="s">
        <v>583</v>
      </c>
      <c r="T120" s="3" t="s">
        <v>7</v>
      </c>
    </row>
    <row r="121" spans="1:20" x14ac:dyDescent="0.25">
      <c r="A121" s="1"/>
      <c r="B121" s="5" t="s">
        <v>9</v>
      </c>
      <c r="C121" s="64" t="s">
        <v>51</v>
      </c>
      <c r="D121" s="64"/>
      <c r="E121" s="64"/>
      <c r="F121" s="64"/>
      <c r="G121" s="64"/>
      <c r="H121" s="1"/>
      <c r="I121" s="1"/>
      <c r="J121" s="1"/>
      <c r="K121" s="1"/>
      <c r="L121" s="4" t="s">
        <v>11</v>
      </c>
      <c r="M121" s="64" t="s">
        <v>12</v>
      </c>
      <c r="N121" s="64"/>
      <c r="O121" s="6">
        <v>1</v>
      </c>
      <c r="P121" s="65">
        <v>100</v>
      </c>
      <c r="Q121" s="65"/>
      <c r="R121" s="6">
        <v>1</v>
      </c>
      <c r="S121" s="59">
        <v>40.800000000000004</v>
      </c>
      <c r="T121" s="7">
        <v>100</v>
      </c>
    </row>
    <row r="122" spans="1:20" x14ac:dyDescent="0.25">
      <c r="A122" s="1"/>
      <c r="B122" s="5" t="s">
        <v>13</v>
      </c>
      <c r="C122" s="64" t="s">
        <v>62</v>
      </c>
      <c r="D122" s="64"/>
      <c r="E122" s="64"/>
      <c r="F122" s="64"/>
      <c r="G122" s="1"/>
      <c r="H122" s="1"/>
      <c r="I122" s="1"/>
      <c r="J122" s="1"/>
      <c r="K122" s="1"/>
      <c r="L122" s="1"/>
      <c r="M122" s="1"/>
      <c r="N122" s="1"/>
      <c r="O122" s="1"/>
      <c r="P122" s="1"/>
      <c r="Q122" s="1"/>
      <c r="R122" s="1"/>
      <c r="S122" s="1"/>
      <c r="T122" s="1"/>
    </row>
    <row r="123" spans="1:20" x14ac:dyDescent="0.25">
      <c r="A123" s="1"/>
      <c r="B123" s="5" t="s">
        <v>19</v>
      </c>
      <c r="C123" s="64" t="s">
        <v>38</v>
      </c>
      <c r="D123" s="64"/>
      <c r="E123" s="64"/>
      <c r="F123" s="64"/>
      <c r="G123" s="1"/>
      <c r="H123" s="1"/>
      <c r="I123" s="1"/>
      <c r="J123" s="1"/>
      <c r="K123" s="1"/>
      <c r="L123" s="1"/>
      <c r="M123" s="1"/>
      <c r="N123" s="1"/>
      <c r="O123" s="1"/>
      <c r="P123" s="1"/>
      <c r="Q123" s="1"/>
      <c r="R123" s="1"/>
      <c r="S123" s="1"/>
      <c r="T123" s="1"/>
    </row>
    <row r="124" spans="1:20" x14ac:dyDescent="0.25">
      <c r="A124" s="1"/>
      <c r="B124" s="5" t="s">
        <v>23</v>
      </c>
      <c r="C124" s="64" t="s">
        <v>63</v>
      </c>
      <c r="D124" s="64"/>
      <c r="E124" s="64"/>
      <c r="F124" s="64"/>
      <c r="G124" s="1"/>
      <c r="H124" s="1"/>
      <c r="I124" s="1"/>
      <c r="J124" s="1"/>
      <c r="K124" s="1"/>
      <c r="L124" s="1"/>
      <c r="M124" s="1"/>
      <c r="N124" s="1"/>
      <c r="O124" s="1"/>
      <c r="P124" s="1"/>
      <c r="Q124" s="1"/>
      <c r="R124" s="1"/>
      <c r="S124" s="1"/>
      <c r="T124" s="1"/>
    </row>
    <row r="125" spans="1:20" x14ac:dyDescent="0.25">
      <c r="A125" s="1"/>
      <c r="B125" s="5" t="s">
        <v>25</v>
      </c>
      <c r="C125" s="73">
        <v>25</v>
      </c>
      <c r="D125" s="73"/>
      <c r="E125" s="73"/>
      <c r="F125" s="1"/>
      <c r="G125" s="1"/>
      <c r="H125" s="1"/>
      <c r="I125" s="1"/>
      <c r="J125" s="1"/>
      <c r="K125" s="1"/>
      <c r="L125" s="1"/>
      <c r="M125" s="1"/>
      <c r="N125" s="1"/>
      <c r="O125" s="1"/>
      <c r="P125" s="1"/>
      <c r="Q125" s="1"/>
      <c r="R125" s="1"/>
      <c r="S125" s="1"/>
      <c r="T125" s="1"/>
    </row>
    <row r="126" spans="1:20" x14ac:dyDescent="0.25">
      <c r="A126" s="1"/>
      <c r="B126" s="63" t="s">
        <v>26</v>
      </c>
      <c r="C126" s="63"/>
      <c r="D126" s="63"/>
      <c r="E126" s="63"/>
      <c r="F126" s="72">
        <v>57.537300000000002</v>
      </c>
      <c r="G126" s="72"/>
      <c r="H126" s="72"/>
      <c r="I126" s="72"/>
      <c r="J126" s="72"/>
      <c r="K126" s="1"/>
      <c r="L126" s="1"/>
      <c r="M126" s="1"/>
      <c r="N126" s="1"/>
      <c r="O126" s="1"/>
      <c r="P126" s="1"/>
      <c r="Q126" s="1"/>
      <c r="R126" s="1"/>
      <c r="S126" s="1"/>
      <c r="T126" s="1"/>
    </row>
    <row r="127" spans="1:20" x14ac:dyDescent="0.25">
      <c r="A127" s="1"/>
      <c r="B127" s="63" t="s">
        <v>27</v>
      </c>
      <c r="C127" s="63"/>
      <c r="D127" s="72">
        <v>1.6451</v>
      </c>
      <c r="E127" s="72"/>
      <c r="F127" s="72"/>
      <c r="G127" s="72"/>
      <c r="H127" s="72"/>
      <c r="I127" s="1"/>
      <c r="J127" s="1"/>
      <c r="K127" s="1"/>
      <c r="L127" s="1"/>
      <c r="M127" s="1"/>
      <c r="N127" s="1"/>
      <c r="O127" s="1"/>
      <c r="P127" s="1"/>
      <c r="Q127" s="1"/>
      <c r="R127" s="1"/>
      <c r="S127" s="1"/>
      <c r="T127" s="1"/>
    </row>
    <row r="128" spans="1:20" x14ac:dyDescent="0.25">
      <c r="A128" s="1"/>
      <c r="B128" s="63" t="s">
        <v>28</v>
      </c>
      <c r="C128" s="63"/>
      <c r="D128" s="63"/>
      <c r="E128" s="63"/>
      <c r="F128" s="72">
        <v>0.46939999999999998</v>
      </c>
      <c r="G128" s="72"/>
      <c r="H128" s="72"/>
      <c r="I128" s="72"/>
      <c r="J128" s="1"/>
      <c r="K128" s="1"/>
      <c r="L128" s="1"/>
      <c r="M128" s="1"/>
      <c r="N128" s="1"/>
      <c r="O128" s="1"/>
      <c r="P128" s="1"/>
      <c r="Q128" s="1"/>
      <c r="R128" s="1"/>
      <c r="S128" s="1"/>
      <c r="T128" s="1"/>
    </row>
    <row r="129" spans="1:20" x14ac:dyDescent="0.25">
      <c r="A129" s="1"/>
      <c r="B129" s="63" t="s">
        <v>29</v>
      </c>
      <c r="C129" s="63"/>
      <c r="D129" s="72">
        <v>4.0500000000000001E-2</v>
      </c>
      <c r="E129" s="72"/>
      <c r="F129" s="72"/>
      <c r="G129" s="72"/>
      <c r="H129" s="1"/>
      <c r="I129" s="1"/>
      <c r="J129" s="1"/>
      <c r="K129" s="1"/>
      <c r="L129" s="1"/>
      <c r="M129" s="1"/>
      <c r="N129" s="1"/>
      <c r="O129" s="1"/>
      <c r="P129" s="1"/>
      <c r="Q129" s="1"/>
      <c r="R129" s="1"/>
      <c r="S129" s="1"/>
      <c r="T129" s="1"/>
    </row>
    <row r="130" spans="1:20" x14ac:dyDescent="0.25">
      <c r="A130" s="1"/>
      <c r="B130" s="63" t="s">
        <v>30</v>
      </c>
      <c r="C130" s="63"/>
      <c r="D130" s="1"/>
      <c r="E130" s="1"/>
      <c r="F130" s="1"/>
      <c r="G130" s="1">
        <v>5</v>
      </c>
      <c r="H130" s="1"/>
      <c r="I130" s="1"/>
      <c r="J130" s="1"/>
      <c r="K130" s="1"/>
      <c r="L130" s="1"/>
      <c r="M130" s="1"/>
      <c r="N130" s="1"/>
      <c r="O130" s="1"/>
      <c r="P130" s="1"/>
      <c r="Q130" s="1"/>
      <c r="R130" s="1"/>
      <c r="S130" s="1"/>
      <c r="T130" s="1"/>
    </row>
    <row r="131" spans="1:20" x14ac:dyDescent="0.25">
      <c r="A131" s="1"/>
      <c r="B131" s="63" t="s">
        <v>31</v>
      </c>
      <c r="C131" s="63"/>
      <c r="D131" s="63"/>
      <c r="E131" s="1"/>
      <c r="F131" s="1"/>
      <c r="G131" s="1">
        <v>2017</v>
      </c>
      <c r="H131" s="1"/>
      <c r="I131" s="1"/>
      <c r="J131" s="1"/>
      <c r="K131" s="1"/>
      <c r="L131" s="1"/>
      <c r="M131" s="1"/>
      <c r="N131" s="1"/>
      <c r="O131" s="1"/>
      <c r="P131" s="1"/>
      <c r="Q131" s="1"/>
      <c r="R131" s="1"/>
      <c r="S131" s="1"/>
      <c r="T131" s="1"/>
    </row>
    <row r="132" spans="1:20" x14ac:dyDescent="0.25">
      <c r="A132" s="1"/>
      <c r="B132" s="63" t="s">
        <v>32</v>
      </c>
      <c r="C132" s="63"/>
      <c r="D132" s="1"/>
      <c r="E132" s="1"/>
      <c r="F132" s="1"/>
      <c r="G132" s="1"/>
      <c r="H132" s="1"/>
      <c r="I132" s="1"/>
      <c r="J132" s="1"/>
      <c r="K132" s="1"/>
      <c r="L132" s="1"/>
      <c r="M132" s="1"/>
      <c r="N132" s="1"/>
      <c r="O132" s="1"/>
      <c r="P132" s="1"/>
      <c r="Q132" s="1"/>
      <c r="R132" s="1"/>
      <c r="S132" s="1"/>
      <c r="T132" s="1"/>
    </row>
    <row r="133" spans="1:20" x14ac:dyDescent="0.25">
      <c r="A133" s="1"/>
      <c r="B133" s="1"/>
      <c r="C133" s="1"/>
      <c r="D133" s="1"/>
      <c r="E133" s="1"/>
      <c r="F133" s="1"/>
      <c r="G133" s="1"/>
      <c r="H133" s="1"/>
      <c r="I133" s="1"/>
      <c r="J133" s="1"/>
      <c r="K133" s="1"/>
      <c r="L133" s="1"/>
      <c r="M133" s="1"/>
      <c r="N133" s="1"/>
      <c r="O133" s="1"/>
      <c r="P133" s="1"/>
      <c r="Q133" s="1"/>
      <c r="R133" s="1"/>
      <c r="S133" s="1"/>
      <c r="T133" s="1"/>
    </row>
    <row r="134" spans="1:20" x14ac:dyDescent="0.25">
      <c r="A134" s="1"/>
      <c r="B134" s="1"/>
      <c r="C134" s="1"/>
      <c r="D134" s="1"/>
      <c r="E134" s="1"/>
      <c r="F134" s="1"/>
      <c r="G134" s="1"/>
      <c r="H134" s="1"/>
      <c r="I134" s="1"/>
      <c r="J134" s="1"/>
      <c r="K134" s="1"/>
      <c r="L134" s="1"/>
      <c r="M134" s="1"/>
      <c r="N134" s="1"/>
      <c r="O134" s="1"/>
      <c r="P134" s="1"/>
      <c r="Q134" s="1"/>
      <c r="R134" s="1"/>
      <c r="S134" s="1"/>
      <c r="T134" s="1"/>
    </row>
    <row r="135" spans="1:20" x14ac:dyDescent="0.25">
      <c r="A135" s="1"/>
      <c r="B135" s="1"/>
      <c r="C135" s="1"/>
      <c r="D135" s="1"/>
      <c r="E135" s="1"/>
      <c r="F135" s="1"/>
      <c r="G135" s="1"/>
      <c r="H135" s="1"/>
      <c r="I135" s="1"/>
      <c r="J135" s="1"/>
      <c r="K135" s="1"/>
      <c r="L135" s="1"/>
      <c r="M135" s="1"/>
      <c r="N135" s="1"/>
      <c r="O135" s="1"/>
      <c r="P135" s="1"/>
      <c r="Q135" s="1"/>
      <c r="R135" s="1"/>
      <c r="S135" s="1"/>
      <c r="T135" s="1"/>
    </row>
    <row r="136" spans="1:20" x14ac:dyDescent="0.25">
      <c r="A136" s="1"/>
      <c r="B136" s="1"/>
      <c r="C136" s="1"/>
      <c r="D136" s="1"/>
      <c r="E136" s="1"/>
      <c r="F136" s="1"/>
      <c r="G136" s="1"/>
      <c r="H136" s="1"/>
      <c r="I136" s="1"/>
      <c r="J136" s="1"/>
      <c r="K136" s="1"/>
      <c r="L136" s="66" t="s">
        <v>5</v>
      </c>
      <c r="M136" s="66"/>
      <c r="N136" s="66"/>
      <c r="O136" s="3" t="s">
        <v>6</v>
      </c>
      <c r="P136" s="67" t="s">
        <v>7</v>
      </c>
      <c r="Q136" s="67"/>
      <c r="R136" s="3" t="s">
        <v>8</v>
      </c>
      <c r="S136" s="57" t="s">
        <v>583</v>
      </c>
      <c r="T136" s="3" t="s">
        <v>7</v>
      </c>
    </row>
    <row r="137" spans="1:20" x14ac:dyDescent="0.25">
      <c r="A137" s="1"/>
      <c r="B137" s="5" t="s">
        <v>9</v>
      </c>
      <c r="C137" s="64" t="s">
        <v>64</v>
      </c>
      <c r="D137" s="64"/>
      <c r="E137" s="64"/>
      <c r="F137" s="64"/>
      <c r="G137" s="64"/>
      <c r="H137" s="1"/>
      <c r="I137" s="1"/>
      <c r="J137" s="1"/>
      <c r="K137" s="1"/>
      <c r="L137" s="4" t="s">
        <v>65</v>
      </c>
      <c r="M137" s="64" t="s">
        <v>66</v>
      </c>
      <c r="N137" s="64"/>
      <c r="O137" s="6">
        <v>1</v>
      </c>
      <c r="P137" s="65">
        <v>3.85</v>
      </c>
      <c r="Q137" s="65"/>
      <c r="R137" s="6">
        <v>377</v>
      </c>
      <c r="S137" s="59">
        <v>28947.599999999999</v>
      </c>
      <c r="T137" s="7">
        <v>19.850000000000001</v>
      </c>
    </row>
    <row r="138" spans="1:20" x14ac:dyDescent="0.25">
      <c r="A138" s="1"/>
      <c r="B138" s="63" t="s">
        <v>13</v>
      </c>
      <c r="C138" s="64" t="s">
        <v>67</v>
      </c>
      <c r="D138" s="64"/>
      <c r="E138" s="64"/>
      <c r="F138" s="64"/>
      <c r="G138" s="1"/>
      <c r="H138" s="1"/>
      <c r="I138" s="1"/>
      <c r="J138" s="1"/>
      <c r="K138" s="1"/>
      <c r="L138" s="4" t="s">
        <v>33</v>
      </c>
      <c r="M138" s="64" t="s">
        <v>34</v>
      </c>
      <c r="N138" s="64"/>
      <c r="O138" s="6">
        <v>3</v>
      </c>
      <c r="P138" s="65">
        <v>11.54</v>
      </c>
      <c r="Q138" s="65"/>
      <c r="R138" s="6">
        <v>42</v>
      </c>
      <c r="S138" s="59">
        <v>4099.2</v>
      </c>
      <c r="T138" s="7">
        <v>2.81</v>
      </c>
    </row>
    <row r="139" spans="1:20" x14ac:dyDescent="0.25">
      <c r="A139" s="1"/>
      <c r="B139" s="63"/>
      <c r="C139" s="64"/>
      <c r="D139" s="64"/>
      <c r="E139" s="64"/>
      <c r="F139" s="64"/>
      <c r="G139" s="1"/>
      <c r="H139" s="1"/>
      <c r="I139" s="1"/>
      <c r="J139" s="1"/>
      <c r="K139" s="1"/>
      <c r="L139" s="64" t="s">
        <v>36</v>
      </c>
      <c r="M139" s="64" t="s">
        <v>37</v>
      </c>
      <c r="N139" s="64"/>
      <c r="O139" s="71">
        <v>1</v>
      </c>
      <c r="P139" s="65">
        <v>3.85</v>
      </c>
      <c r="Q139" s="65"/>
      <c r="R139" s="71">
        <v>0</v>
      </c>
      <c r="S139" s="59">
        <v>0</v>
      </c>
      <c r="T139" s="58">
        <v>0</v>
      </c>
    </row>
    <row r="140" spans="1:20" x14ac:dyDescent="0.25">
      <c r="A140" s="1"/>
      <c r="B140" s="63" t="s">
        <v>19</v>
      </c>
      <c r="C140" s="64" t="s">
        <v>57</v>
      </c>
      <c r="D140" s="64"/>
      <c r="E140" s="64"/>
      <c r="F140" s="64"/>
      <c r="G140" s="1"/>
      <c r="H140" s="1"/>
      <c r="I140" s="1"/>
      <c r="J140" s="1"/>
      <c r="K140" s="1"/>
      <c r="L140" s="64"/>
      <c r="M140" s="64"/>
      <c r="N140" s="64"/>
      <c r="O140" s="71"/>
      <c r="P140" s="65"/>
      <c r="Q140" s="65"/>
      <c r="R140" s="71"/>
      <c r="S140" s="59"/>
      <c r="T140" s="58"/>
    </row>
    <row r="141" spans="1:20" x14ac:dyDescent="0.25">
      <c r="A141" s="1"/>
      <c r="B141" s="63"/>
      <c r="C141" s="64"/>
      <c r="D141" s="64"/>
      <c r="E141" s="64"/>
      <c r="F141" s="64"/>
      <c r="G141" s="1"/>
      <c r="H141" s="1"/>
      <c r="I141" s="1"/>
      <c r="J141" s="1"/>
      <c r="K141" s="1"/>
      <c r="L141" s="4" t="s">
        <v>11</v>
      </c>
      <c r="M141" s="64" t="s">
        <v>12</v>
      </c>
      <c r="N141" s="64"/>
      <c r="O141" s="6">
        <v>5</v>
      </c>
      <c r="P141" s="65">
        <v>19.23</v>
      </c>
      <c r="Q141" s="65"/>
      <c r="R141" s="6">
        <v>60</v>
      </c>
      <c r="S141" s="59">
        <v>12083.4</v>
      </c>
      <c r="T141" s="7">
        <v>8.2799999999999994</v>
      </c>
    </row>
    <row r="142" spans="1:20" x14ac:dyDescent="0.25">
      <c r="A142" s="1"/>
      <c r="B142" s="5" t="s">
        <v>23</v>
      </c>
      <c r="C142" s="64" t="s">
        <v>68</v>
      </c>
      <c r="D142" s="64"/>
      <c r="E142" s="64"/>
      <c r="F142" s="64"/>
      <c r="G142" s="1"/>
      <c r="H142" s="1"/>
      <c r="I142" s="1"/>
      <c r="J142" s="1"/>
      <c r="K142" s="1"/>
      <c r="L142" s="4" t="s">
        <v>39</v>
      </c>
      <c r="M142" s="64" t="s">
        <v>40</v>
      </c>
      <c r="N142" s="64"/>
      <c r="O142" s="6">
        <v>6</v>
      </c>
      <c r="P142" s="65">
        <v>23.08</v>
      </c>
      <c r="Q142" s="65"/>
      <c r="R142" s="6">
        <v>455</v>
      </c>
      <c r="S142" s="59">
        <v>89743.8</v>
      </c>
      <c r="T142" s="7">
        <v>61.53</v>
      </c>
    </row>
    <row r="143" spans="1:20" x14ac:dyDescent="0.25">
      <c r="A143" s="1"/>
      <c r="B143" s="5" t="s">
        <v>25</v>
      </c>
      <c r="C143" s="73">
        <v>370</v>
      </c>
      <c r="D143" s="73"/>
      <c r="E143" s="73"/>
      <c r="F143" s="1"/>
      <c r="G143" s="1"/>
      <c r="H143" s="1"/>
      <c r="I143" s="1"/>
      <c r="J143" s="1"/>
      <c r="K143" s="1"/>
      <c r="L143" s="4" t="s">
        <v>17</v>
      </c>
      <c r="M143" s="64" t="s">
        <v>18</v>
      </c>
      <c r="N143" s="64"/>
      <c r="O143" s="6">
        <v>2</v>
      </c>
      <c r="P143" s="65">
        <v>7.69</v>
      </c>
      <c r="Q143" s="65"/>
      <c r="R143" s="6">
        <v>6</v>
      </c>
      <c r="S143" s="59">
        <v>3798</v>
      </c>
      <c r="T143" s="7">
        <v>2.6</v>
      </c>
    </row>
    <row r="144" spans="1:20" x14ac:dyDescent="0.25">
      <c r="A144" s="1"/>
      <c r="B144" s="63" t="s">
        <v>26</v>
      </c>
      <c r="C144" s="63"/>
      <c r="D144" s="63"/>
      <c r="E144" s="63"/>
      <c r="F144" s="72">
        <v>182.6258</v>
      </c>
      <c r="G144" s="72"/>
      <c r="H144" s="72"/>
      <c r="I144" s="72"/>
      <c r="J144" s="72"/>
      <c r="K144" s="1"/>
      <c r="L144" s="4" t="s">
        <v>42</v>
      </c>
      <c r="M144" s="64" t="s">
        <v>43</v>
      </c>
      <c r="N144" s="64"/>
      <c r="O144" s="6">
        <v>5</v>
      </c>
      <c r="P144" s="65">
        <v>19.23</v>
      </c>
      <c r="Q144" s="65"/>
      <c r="R144" s="6">
        <v>40</v>
      </c>
      <c r="S144" s="59">
        <v>6335.4000000000005</v>
      </c>
      <c r="T144" s="7">
        <v>4.34</v>
      </c>
    </row>
    <row r="145" spans="1:20" x14ac:dyDescent="0.25">
      <c r="A145" s="1"/>
      <c r="B145" s="63" t="s">
        <v>27</v>
      </c>
      <c r="C145" s="63"/>
      <c r="D145" s="72">
        <v>242.33510000000001</v>
      </c>
      <c r="E145" s="72"/>
      <c r="F145" s="72"/>
      <c r="G145" s="72"/>
      <c r="H145" s="72"/>
      <c r="I145" s="1"/>
      <c r="J145" s="1"/>
      <c r="K145" s="1"/>
      <c r="L145" s="4" t="s">
        <v>21</v>
      </c>
      <c r="M145" s="64" t="s">
        <v>22</v>
      </c>
      <c r="N145" s="64"/>
      <c r="O145" s="6">
        <v>3</v>
      </c>
      <c r="P145" s="65">
        <v>11.54</v>
      </c>
      <c r="Q145" s="65"/>
      <c r="R145" s="6">
        <v>8</v>
      </c>
      <c r="S145" s="59">
        <v>841.19999999999993</v>
      </c>
      <c r="T145" s="7">
        <v>0.57999999999999996</v>
      </c>
    </row>
    <row r="146" spans="1:20" x14ac:dyDescent="0.25">
      <c r="A146" s="1"/>
      <c r="B146" s="1"/>
      <c r="C146" s="1"/>
      <c r="D146" s="1"/>
      <c r="E146" s="1"/>
      <c r="F146" s="1"/>
      <c r="G146" s="1"/>
      <c r="H146" s="1"/>
      <c r="I146" s="1"/>
      <c r="J146" s="1"/>
      <c r="K146" s="1"/>
      <c r="L146" s="1"/>
      <c r="M146" s="1"/>
      <c r="N146" s="1"/>
      <c r="O146" s="1"/>
      <c r="P146" s="1"/>
      <c r="Q146" s="1"/>
      <c r="R146" s="1"/>
      <c r="S146" s="1"/>
      <c r="T146" s="1"/>
    </row>
    <row r="147" spans="1:20" x14ac:dyDescent="0.25">
      <c r="A147" s="1"/>
      <c r="B147" s="63" t="s">
        <v>28</v>
      </c>
      <c r="C147" s="63"/>
      <c r="D147" s="63"/>
      <c r="E147" s="63"/>
      <c r="F147" s="72">
        <v>1.7114</v>
      </c>
      <c r="G147" s="72"/>
      <c r="H147" s="72"/>
      <c r="I147" s="72"/>
      <c r="J147" s="1"/>
      <c r="K147" s="1"/>
      <c r="L147" s="1"/>
      <c r="M147" s="1"/>
      <c r="N147" s="1"/>
      <c r="O147" s="1"/>
      <c r="P147" s="1"/>
      <c r="Q147" s="1"/>
      <c r="R147" s="1"/>
      <c r="S147" s="1"/>
      <c r="T147" s="1"/>
    </row>
    <row r="148" spans="1:20" x14ac:dyDescent="0.25">
      <c r="A148" s="1"/>
      <c r="B148" s="63" t="s">
        <v>29</v>
      </c>
      <c r="C148" s="63"/>
      <c r="D148" s="72">
        <v>1.2285999999999999</v>
      </c>
      <c r="E148" s="72"/>
      <c r="F148" s="72"/>
      <c r="G148" s="72"/>
      <c r="H148" s="1"/>
      <c r="I148" s="1"/>
      <c r="J148" s="1"/>
      <c r="K148" s="1"/>
      <c r="L148" s="1"/>
      <c r="M148" s="1"/>
      <c r="N148" s="1"/>
      <c r="O148" s="1"/>
      <c r="P148" s="1"/>
      <c r="Q148" s="1"/>
      <c r="R148" s="1"/>
      <c r="S148" s="1"/>
      <c r="T148" s="1"/>
    </row>
    <row r="149" spans="1:20" x14ac:dyDescent="0.25">
      <c r="A149" s="1"/>
      <c r="B149" s="63" t="s">
        <v>30</v>
      </c>
      <c r="C149" s="63"/>
      <c r="D149" s="1"/>
      <c r="E149" s="1"/>
      <c r="F149" s="1"/>
      <c r="G149" s="1">
        <v>18.100000000000001</v>
      </c>
      <c r="H149" s="1"/>
      <c r="I149" s="1"/>
      <c r="J149" s="1"/>
      <c r="K149" s="1"/>
      <c r="L149" s="1"/>
      <c r="M149" s="1"/>
      <c r="N149" s="1"/>
      <c r="O149" s="1"/>
      <c r="P149" s="1"/>
      <c r="Q149" s="1"/>
      <c r="R149" s="1"/>
      <c r="S149" s="1"/>
      <c r="T149" s="1"/>
    </row>
    <row r="150" spans="1:20" x14ac:dyDescent="0.25">
      <c r="A150" s="1"/>
      <c r="B150" s="63" t="s">
        <v>31</v>
      </c>
      <c r="C150" s="63"/>
      <c r="D150" s="63"/>
      <c r="E150" s="1"/>
      <c r="F150" s="1"/>
      <c r="G150" s="1">
        <v>2018</v>
      </c>
      <c r="H150" s="1"/>
      <c r="I150" s="1"/>
      <c r="J150" s="1"/>
      <c r="K150" s="1"/>
      <c r="L150" s="1"/>
      <c r="M150" s="1"/>
      <c r="N150" s="1"/>
      <c r="O150" s="1"/>
      <c r="P150" s="1"/>
      <c r="Q150" s="1"/>
      <c r="R150" s="1"/>
      <c r="S150" s="1"/>
      <c r="T150" s="1"/>
    </row>
    <row r="151" spans="1:20" x14ac:dyDescent="0.25">
      <c r="A151" s="1"/>
      <c r="B151" s="63" t="s">
        <v>32</v>
      </c>
      <c r="C151" s="63"/>
      <c r="D151" s="1"/>
      <c r="E151" s="1"/>
      <c r="F151" s="1"/>
      <c r="G151" s="1"/>
      <c r="H151" s="1"/>
      <c r="I151" s="1"/>
      <c r="J151" s="1"/>
      <c r="K151" s="1"/>
      <c r="L151" s="1"/>
      <c r="M151" s="1"/>
      <c r="N151" s="1"/>
      <c r="O151" s="1"/>
      <c r="P151" s="1"/>
      <c r="Q151" s="1"/>
      <c r="R151" s="1"/>
      <c r="S151" s="1"/>
      <c r="T151" s="1"/>
    </row>
    <row r="152" spans="1:20" x14ac:dyDescent="0.25">
      <c r="A152" s="1"/>
      <c r="B152" s="1"/>
      <c r="C152" s="1"/>
      <c r="D152" s="1"/>
      <c r="E152" s="1"/>
      <c r="F152" s="1"/>
      <c r="G152" s="1"/>
      <c r="H152" s="1"/>
      <c r="I152" s="1"/>
      <c r="J152" s="1"/>
      <c r="K152" s="1"/>
      <c r="L152" s="1"/>
      <c r="M152" s="1"/>
      <c r="N152" s="1"/>
      <c r="O152" s="1"/>
      <c r="P152" s="1"/>
      <c r="Q152" s="1"/>
      <c r="R152" s="1"/>
      <c r="S152" s="1"/>
      <c r="T152" s="1"/>
    </row>
    <row r="153" spans="1:20" x14ac:dyDescent="0.25">
      <c r="A153" s="1"/>
      <c r="B153" s="1"/>
      <c r="C153" s="1"/>
      <c r="D153" s="1"/>
      <c r="E153" s="1"/>
      <c r="F153" s="1"/>
      <c r="G153" s="1"/>
      <c r="H153" s="1"/>
      <c r="I153" s="1"/>
      <c r="J153" s="1"/>
      <c r="K153" s="1"/>
      <c r="L153" s="1"/>
      <c r="M153" s="1"/>
      <c r="N153" s="1"/>
      <c r="O153" s="1"/>
      <c r="P153" s="1"/>
      <c r="Q153" s="1"/>
      <c r="R153" s="1"/>
      <c r="S153" s="1"/>
      <c r="T153" s="1"/>
    </row>
    <row r="154" spans="1:20" x14ac:dyDescent="0.25">
      <c r="A154" s="1"/>
      <c r="B154" s="1"/>
      <c r="C154" s="1"/>
      <c r="D154" s="1"/>
      <c r="E154" s="1"/>
      <c r="F154" s="1"/>
      <c r="G154" s="1"/>
      <c r="H154" s="1"/>
      <c r="I154" s="1"/>
      <c r="J154" s="1"/>
      <c r="K154" s="1"/>
      <c r="L154" s="66" t="s">
        <v>5</v>
      </c>
      <c r="M154" s="66"/>
      <c r="N154" s="66"/>
      <c r="O154" s="3" t="s">
        <v>6</v>
      </c>
      <c r="P154" s="67" t="s">
        <v>7</v>
      </c>
      <c r="Q154" s="67"/>
      <c r="R154" s="3" t="s">
        <v>8</v>
      </c>
      <c r="S154" s="57" t="s">
        <v>583</v>
      </c>
      <c r="T154" s="3" t="s">
        <v>7</v>
      </c>
    </row>
    <row r="155" spans="1:20" x14ac:dyDescent="0.25">
      <c r="A155" s="1"/>
      <c r="B155" s="5" t="s">
        <v>9</v>
      </c>
      <c r="C155" s="64" t="s">
        <v>64</v>
      </c>
      <c r="D155" s="64"/>
      <c r="E155" s="64"/>
      <c r="F155" s="64"/>
      <c r="G155" s="64"/>
      <c r="H155" s="1"/>
      <c r="I155" s="1"/>
      <c r="J155" s="1"/>
      <c r="K155" s="1"/>
      <c r="L155" s="4" t="s">
        <v>65</v>
      </c>
      <c r="M155" s="64" t="s">
        <v>66</v>
      </c>
      <c r="N155" s="64"/>
      <c r="O155" s="6">
        <v>1</v>
      </c>
      <c r="P155" s="65">
        <v>14.29</v>
      </c>
      <c r="Q155" s="65"/>
      <c r="R155" s="6">
        <v>105</v>
      </c>
      <c r="S155" s="59">
        <v>7885.8</v>
      </c>
      <c r="T155" s="7">
        <v>43.81</v>
      </c>
    </row>
    <row r="156" spans="1:20" x14ac:dyDescent="0.25">
      <c r="A156" s="1"/>
      <c r="B156" s="63" t="s">
        <v>13</v>
      </c>
      <c r="C156" s="64" t="s">
        <v>69</v>
      </c>
      <c r="D156" s="64"/>
      <c r="E156" s="64"/>
      <c r="F156" s="64"/>
      <c r="G156" s="1"/>
      <c r="H156" s="1"/>
      <c r="I156" s="1"/>
      <c r="J156" s="1"/>
      <c r="K156" s="1"/>
      <c r="L156" s="4" t="s">
        <v>36</v>
      </c>
      <c r="M156" s="64" t="s">
        <v>37</v>
      </c>
      <c r="N156" s="64"/>
      <c r="O156" s="6">
        <v>3</v>
      </c>
      <c r="P156" s="65">
        <v>42.86</v>
      </c>
      <c r="Q156" s="65"/>
      <c r="R156" s="6">
        <v>3</v>
      </c>
      <c r="S156" s="59">
        <v>208.8</v>
      </c>
      <c r="T156" s="7">
        <v>1.1599999999999999</v>
      </c>
    </row>
    <row r="157" spans="1:20" x14ac:dyDescent="0.25">
      <c r="A157" s="1"/>
      <c r="B157" s="63"/>
      <c r="C157" s="64"/>
      <c r="D157" s="64"/>
      <c r="E157" s="64"/>
      <c r="F157" s="64"/>
      <c r="G157" s="1"/>
      <c r="H157" s="1"/>
      <c r="I157" s="1"/>
      <c r="J157" s="1"/>
      <c r="K157" s="1"/>
      <c r="L157" s="64" t="s">
        <v>11</v>
      </c>
      <c r="M157" s="64" t="s">
        <v>12</v>
      </c>
      <c r="N157" s="64"/>
      <c r="O157" s="71">
        <v>2</v>
      </c>
      <c r="P157" s="65">
        <v>28.57</v>
      </c>
      <c r="Q157" s="65"/>
      <c r="R157" s="71">
        <v>117</v>
      </c>
      <c r="S157" s="59">
        <v>9790.8000000000011</v>
      </c>
      <c r="T157" s="58">
        <v>54.4</v>
      </c>
    </row>
    <row r="158" spans="1:20" x14ac:dyDescent="0.25">
      <c r="A158" s="1"/>
      <c r="B158" s="63" t="s">
        <v>19</v>
      </c>
      <c r="C158" s="64" t="s">
        <v>38</v>
      </c>
      <c r="D158" s="64"/>
      <c r="E158" s="64"/>
      <c r="F158" s="64"/>
      <c r="G158" s="1"/>
      <c r="H158" s="1"/>
      <c r="I158" s="1"/>
      <c r="J158" s="1"/>
      <c r="K158" s="1"/>
      <c r="L158" s="64"/>
      <c r="M158" s="64"/>
      <c r="N158" s="64"/>
      <c r="O158" s="71"/>
      <c r="P158" s="65"/>
      <c r="Q158" s="65"/>
      <c r="R158" s="71"/>
      <c r="S158" s="59"/>
      <c r="T158" s="58"/>
    </row>
    <row r="159" spans="1:20" x14ac:dyDescent="0.25">
      <c r="A159" s="1"/>
      <c r="B159" s="63"/>
      <c r="C159" s="64"/>
      <c r="D159" s="64"/>
      <c r="E159" s="64"/>
      <c r="F159" s="64"/>
      <c r="G159" s="1"/>
      <c r="H159" s="1"/>
      <c r="I159" s="1"/>
      <c r="J159" s="1"/>
      <c r="K159" s="1"/>
      <c r="L159" s="4" t="s">
        <v>49</v>
      </c>
      <c r="M159" s="64" t="s">
        <v>50</v>
      </c>
      <c r="N159" s="64"/>
      <c r="O159" s="6">
        <v>1</v>
      </c>
      <c r="P159" s="65">
        <v>14.29</v>
      </c>
      <c r="Q159" s="65"/>
      <c r="R159" s="6">
        <v>1</v>
      </c>
      <c r="S159" s="59">
        <v>113.39999999999999</v>
      </c>
      <c r="T159" s="7">
        <v>0.63</v>
      </c>
    </row>
    <row r="160" spans="1:20" x14ac:dyDescent="0.25">
      <c r="A160" s="1"/>
      <c r="B160" s="5" t="s">
        <v>23</v>
      </c>
      <c r="C160" s="64" t="s">
        <v>70</v>
      </c>
      <c r="D160" s="64"/>
      <c r="E160" s="64"/>
      <c r="F160" s="64"/>
      <c r="G160" s="1"/>
      <c r="H160" s="1"/>
      <c r="I160" s="1"/>
      <c r="J160" s="1"/>
      <c r="K160" s="1"/>
      <c r="L160" s="1"/>
      <c r="M160" s="1"/>
      <c r="N160" s="1"/>
      <c r="O160" s="1"/>
      <c r="P160" s="1"/>
      <c r="Q160" s="1"/>
      <c r="R160" s="1"/>
      <c r="S160" s="1"/>
      <c r="T160" s="1"/>
    </row>
    <row r="161" spans="1:20" x14ac:dyDescent="0.25">
      <c r="A161" s="1"/>
      <c r="B161" s="5" t="s">
        <v>25</v>
      </c>
      <c r="C161" s="73">
        <v>104</v>
      </c>
      <c r="D161" s="73"/>
      <c r="E161" s="73"/>
      <c r="F161" s="1"/>
      <c r="G161" s="1"/>
      <c r="H161" s="1"/>
      <c r="I161" s="1"/>
      <c r="J161" s="1"/>
      <c r="K161" s="1"/>
      <c r="L161" s="1"/>
      <c r="M161" s="1"/>
      <c r="N161" s="1"/>
      <c r="O161" s="1"/>
      <c r="P161" s="1"/>
      <c r="Q161" s="1"/>
      <c r="R161" s="1"/>
      <c r="S161" s="1"/>
      <c r="T161" s="1"/>
    </row>
    <row r="162" spans="1:20" x14ac:dyDescent="0.25">
      <c r="A162" s="1"/>
      <c r="B162" s="63" t="s">
        <v>26</v>
      </c>
      <c r="C162" s="63"/>
      <c r="D162" s="63"/>
      <c r="E162" s="63"/>
      <c r="F162" s="72">
        <v>198.44649999999999</v>
      </c>
      <c r="G162" s="72"/>
      <c r="H162" s="72"/>
      <c r="I162" s="72"/>
      <c r="J162" s="72"/>
      <c r="K162" s="1"/>
      <c r="L162" s="1"/>
      <c r="M162" s="1"/>
      <c r="N162" s="1"/>
      <c r="O162" s="1"/>
      <c r="P162" s="1"/>
      <c r="Q162" s="1"/>
      <c r="R162" s="1"/>
      <c r="S162" s="1"/>
      <c r="T162" s="1"/>
    </row>
    <row r="163" spans="1:20" x14ac:dyDescent="0.25">
      <c r="A163" s="1"/>
      <c r="B163" s="63" t="s">
        <v>27</v>
      </c>
      <c r="C163" s="63"/>
      <c r="D163" s="72">
        <v>93.906300000000002</v>
      </c>
      <c r="E163" s="72"/>
      <c r="F163" s="72"/>
      <c r="G163" s="72"/>
      <c r="H163" s="72"/>
      <c r="I163" s="1"/>
      <c r="J163" s="1"/>
      <c r="K163" s="1"/>
      <c r="L163" s="1"/>
      <c r="M163" s="1"/>
      <c r="N163" s="1"/>
      <c r="O163" s="1"/>
      <c r="P163" s="1"/>
      <c r="Q163" s="1"/>
      <c r="R163" s="1"/>
      <c r="S163" s="1"/>
      <c r="T163" s="1"/>
    </row>
    <row r="164" spans="1:20" x14ac:dyDescent="0.25">
      <c r="A164" s="1"/>
      <c r="B164" s="63" t="s">
        <v>28</v>
      </c>
      <c r="C164" s="63"/>
      <c r="D164" s="63"/>
      <c r="E164" s="63"/>
      <c r="F164" s="72">
        <v>0.9879</v>
      </c>
      <c r="G164" s="72"/>
      <c r="H164" s="72"/>
      <c r="I164" s="72"/>
      <c r="J164" s="1"/>
      <c r="K164" s="1"/>
      <c r="L164" s="1"/>
      <c r="M164" s="1"/>
      <c r="N164" s="1"/>
      <c r="O164" s="1"/>
      <c r="P164" s="1"/>
      <c r="Q164" s="1"/>
      <c r="R164" s="1"/>
      <c r="S164" s="1"/>
      <c r="T164" s="1"/>
    </row>
    <row r="165" spans="1:20" x14ac:dyDescent="0.25">
      <c r="A165" s="1"/>
      <c r="B165" s="63" t="s">
        <v>29</v>
      </c>
      <c r="C165" s="63"/>
      <c r="D165" s="72">
        <v>1.1222000000000001</v>
      </c>
      <c r="E165" s="72"/>
      <c r="F165" s="72"/>
      <c r="G165" s="72"/>
      <c r="H165" s="1"/>
      <c r="I165" s="1"/>
      <c r="J165" s="1"/>
      <c r="K165" s="1"/>
      <c r="L165" s="1"/>
      <c r="M165" s="1"/>
      <c r="N165" s="1"/>
      <c r="O165" s="1"/>
      <c r="P165" s="1"/>
      <c r="Q165" s="1"/>
      <c r="R165" s="1"/>
      <c r="S165" s="1"/>
      <c r="T165" s="1"/>
    </row>
    <row r="166" spans="1:20" x14ac:dyDescent="0.25">
      <c r="A166" s="1"/>
      <c r="B166" s="63" t="s">
        <v>30</v>
      </c>
      <c r="C166" s="63"/>
      <c r="D166" s="1"/>
      <c r="E166" s="1"/>
      <c r="F166" s="1"/>
      <c r="G166" s="1">
        <v>7.7</v>
      </c>
      <c r="H166" s="1"/>
      <c r="I166" s="1"/>
      <c r="J166" s="1"/>
      <c r="K166" s="1"/>
      <c r="L166" s="1"/>
      <c r="M166" s="1"/>
      <c r="N166" s="1"/>
      <c r="O166" s="1"/>
      <c r="P166" s="1"/>
      <c r="Q166" s="1"/>
      <c r="R166" s="1"/>
      <c r="S166" s="1"/>
      <c r="T166" s="1"/>
    </row>
    <row r="167" spans="1:20" x14ac:dyDescent="0.25">
      <c r="A167" s="1"/>
      <c r="B167" s="63" t="s">
        <v>31</v>
      </c>
      <c r="C167" s="63"/>
      <c r="D167" s="63"/>
      <c r="E167" s="1"/>
      <c r="F167" s="1"/>
      <c r="G167" s="1">
        <v>2018</v>
      </c>
      <c r="H167" s="1"/>
      <c r="I167" s="1"/>
      <c r="J167" s="1"/>
      <c r="K167" s="1"/>
      <c r="L167" s="1"/>
      <c r="M167" s="1"/>
      <c r="N167" s="1"/>
      <c r="O167" s="1"/>
      <c r="P167" s="1"/>
      <c r="Q167" s="1"/>
      <c r="R167" s="1"/>
      <c r="S167" s="1"/>
      <c r="T167" s="1"/>
    </row>
    <row r="168" spans="1:20" x14ac:dyDescent="0.25">
      <c r="A168" s="1"/>
      <c r="B168" s="63" t="s">
        <v>32</v>
      </c>
      <c r="C168" s="63"/>
      <c r="D168" s="1"/>
      <c r="E168" s="1"/>
      <c r="F168" s="1"/>
      <c r="G168" s="1"/>
      <c r="H168" s="1"/>
      <c r="I168" s="1"/>
      <c r="J168" s="1"/>
      <c r="K168" s="1"/>
      <c r="L168" s="1"/>
      <c r="M168" s="1"/>
      <c r="N168" s="1"/>
      <c r="O168" s="1"/>
      <c r="P168" s="1"/>
      <c r="Q168" s="1"/>
      <c r="R168" s="1"/>
      <c r="S168" s="1"/>
      <c r="T168" s="1"/>
    </row>
    <row r="169" spans="1:20" x14ac:dyDescent="0.25">
      <c r="A169" s="1"/>
      <c r="B169" s="1"/>
      <c r="C169" s="1"/>
      <c r="D169" s="1"/>
      <c r="E169" s="1"/>
      <c r="F169" s="1"/>
      <c r="G169" s="1"/>
      <c r="H169" s="1"/>
      <c r="I169" s="1"/>
      <c r="J169" s="1"/>
      <c r="K169" s="1"/>
      <c r="L169" s="1"/>
      <c r="M169" s="1"/>
      <c r="N169" s="1"/>
      <c r="O169" s="1"/>
      <c r="P169" s="1"/>
      <c r="Q169" s="1"/>
      <c r="R169" s="1"/>
      <c r="S169" s="1"/>
      <c r="T169" s="1"/>
    </row>
    <row r="170" spans="1:20" x14ac:dyDescent="0.25">
      <c r="A170" s="1"/>
      <c r="B170" s="1"/>
      <c r="C170" s="1"/>
      <c r="D170" s="1"/>
      <c r="E170" s="1"/>
      <c r="F170" s="1"/>
      <c r="G170" s="1"/>
      <c r="H170" s="1"/>
      <c r="I170" s="1"/>
      <c r="J170" s="1"/>
      <c r="K170" s="1"/>
      <c r="L170" s="1"/>
      <c r="M170" s="1"/>
      <c r="N170" s="1"/>
      <c r="O170" s="1"/>
      <c r="P170" s="1"/>
      <c r="Q170" s="1"/>
      <c r="R170" s="1"/>
      <c r="S170" s="1"/>
      <c r="T170" s="1"/>
    </row>
    <row r="171" spans="1:20" x14ac:dyDescent="0.25">
      <c r="A171" s="1"/>
      <c r="B171" s="1"/>
      <c r="C171" s="1"/>
      <c r="D171" s="1"/>
      <c r="E171" s="1"/>
      <c r="F171" s="1"/>
      <c r="G171" s="1"/>
      <c r="H171" s="1"/>
      <c r="I171" s="1"/>
      <c r="J171" s="1"/>
      <c r="K171" s="1"/>
      <c r="L171" s="66" t="s">
        <v>5</v>
      </c>
      <c r="M171" s="66"/>
      <c r="N171" s="66"/>
      <c r="O171" s="3" t="s">
        <v>6</v>
      </c>
      <c r="P171" s="67" t="s">
        <v>7</v>
      </c>
      <c r="Q171" s="67"/>
      <c r="R171" s="3" t="s">
        <v>8</v>
      </c>
      <c r="S171" s="57" t="s">
        <v>583</v>
      </c>
      <c r="T171" s="3" t="s">
        <v>7</v>
      </c>
    </row>
    <row r="172" spans="1:20" x14ac:dyDescent="0.25">
      <c r="A172" s="1"/>
      <c r="B172" s="5" t="s">
        <v>9</v>
      </c>
      <c r="C172" s="64" t="s">
        <v>64</v>
      </c>
      <c r="D172" s="64"/>
      <c r="E172" s="64"/>
      <c r="F172" s="64"/>
      <c r="G172" s="64"/>
      <c r="H172" s="1"/>
      <c r="I172" s="1"/>
      <c r="J172" s="1"/>
      <c r="K172" s="1"/>
      <c r="L172" s="4" t="s">
        <v>65</v>
      </c>
      <c r="M172" s="64" t="s">
        <v>66</v>
      </c>
      <c r="N172" s="64"/>
      <c r="O172" s="6">
        <v>1</v>
      </c>
      <c r="P172" s="65">
        <v>33.33</v>
      </c>
      <c r="Q172" s="65"/>
      <c r="R172" s="6">
        <v>84</v>
      </c>
      <c r="S172" s="59">
        <v>6374.4</v>
      </c>
      <c r="T172" s="7">
        <v>75.180000000000007</v>
      </c>
    </row>
    <row r="173" spans="1:20" x14ac:dyDescent="0.25">
      <c r="A173" s="1"/>
      <c r="B173" s="63" t="s">
        <v>13</v>
      </c>
      <c r="C173" s="64" t="s">
        <v>71</v>
      </c>
      <c r="D173" s="64"/>
      <c r="E173" s="64"/>
      <c r="F173" s="64"/>
      <c r="G173" s="1"/>
      <c r="H173" s="1"/>
      <c r="I173" s="1"/>
      <c r="J173" s="1"/>
      <c r="K173" s="1"/>
      <c r="L173" s="4" t="s">
        <v>33</v>
      </c>
      <c r="M173" s="64" t="s">
        <v>34</v>
      </c>
      <c r="N173" s="64"/>
      <c r="O173" s="6">
        <v>1</v>
      </c>
      <c r="P173" s="65">
        <v>33.33</v>
      </c>
      <c r="Q173" s="65"/>
      <c r="R173" s="6">
        <v>1</v>
      </c>
      <c r="S173" s="59">
        <v>163.20000000000002</v>
      </c>
      <c r="T173" s="7">
        <v>1.92</v>
      </c>
    </row>
    <row r="174" spans="1:20" x14ac:dyDescent="0.25">
      <c r="A174" s="1"/>
      <c r="B174" s="63"/>
      <c r="C174" s="64"/>
      <c r="D174" s="64"/>
      <c r="E174" s="64"/>
      <c r="F174" s="64"/>
      <c r="G174" s="1"/>
      <c r="H174" s="1"/>
      <c r="I174" s="1"/>
      <c r="J174" s="1"/>
      <c r="K174" s="1"/>
      <c r="L174" s="64" t="s">
        <v>17</v>
      </c>
      <c r="M174" s="64" t="s">
        <v>18</v>
      </c>
      <c r="N174" s="64"/>
      <c r="O174" s="71">
        <v>1</v>
      </c>
      <c r="P174" s="65">
        <v>33.33</v>
      </c>
      <c r="Q174" s="65"/>
      <c r="R174" s="71">
        <v>3</v>
      </c>
      <c r="S174" s="59">
        <v>1941.6</v>
      </c>
      <c r="T174" s="58">
        <v>22.9</v>
      </c>
    </row>
    <row r="175" spans="1:20" x14ac:dyDescent="0.25">
      <c r="A175" s="1"/>
      <c r="B175" s="63" t="s">
        <v>19</v>
      </c>
      <c r="C175" s="64" t="s">
        <v>47</v>
      </c>
      <c r="D175" s="64"/>
      <c r="E175" s="64"/>
      <c r="F175" s="64"/>
      <c r="G175" s="1"/>
      <c r="H175" s="1"/>
      <c r="I175" s="1"/>
      <c r="J175" s="1"/>
      <c r="K175" s="1"/>
      <c r="L175" s="64"/>
      <c r="M175" s="64"/>
      <c r="N175" s="64"/>
      <c r="O175" s="71"/>
      <c r="P175" s="65"/>
      <c r="Q175" s="65"/>
      <c r="R175" s="71"/>
      <c r="S175" s="59"/>
      <c r="T175" s="58"/>
    </row>
    <row r="176" spans="1:20" x14ac:dyDescent="0.25">
      <c r="A176" s="1"/>
      <c r="B176" s="63"/>
      <c r="C176" s="64"/>
      <c r="D176" s="64"/>
      <c r="E176" s="64"/>
      <c r="F176" s="64"/>
      <c r="G176" s="1"/>
      <c r="H176" s="1"/>
      <c r="I176" s="1"/>
      <c r="J176" s="1"/>
      <c r="K176" s="1"/>
      <c r="L176" s="1"/>
      <c r="M176" s="1"/>
      <c r="N176" s="1"/>
      <c r="O176" s="1"/>
      <c r="P176" s="1"/>
      <c r="Q176" s="1"/>
      <c r="R176" s="1"/>
      <c r="S176" s="1"/>
      <c r="T176" s="1"/>
    </row>
    <row r="177" spans="1:20" x14ac:dyDescent="0.25">
      <c r="A177" s="1"/>
      <c r="B177" s="5" t="s">
        <v>23</v>
      </c>
      <c r="C177" s="64" t="s">
        <v>72</v>
      </c>
      <c r="D177" s="64"/>
      <c r="E177" s="64"/>
      <c r="F177" s="64"/>
      <c r="G177" s="1"/>
      <c r="H177" s="1"/>
      <c r="I177" s="1"/>
      <c r="J177" s="1"/>
      <c r="K177" s="1"/>
      <c r="L177" s="1"/>
      <c r="M177" s="1"/>
      <c r="N177" s="1"/>
      <c r="O177" s="1"/>
      <c r="P177" s="1"/>
      <c r="Q177" s="1"/>
      <c r="R177" s="1"/>
      <c r="S177" s="1"/>
      <c r="T177" s="1"/>
    </row>
    <row r="178" spans="1:20" x14ac:dyDescent="0.25">
      <c r="A178" s="1"/>
      <c r="B178" s="5" t="s">
        <v>25</v>
      </c>
      <c r="C178" s="73">
        <v>79</v>
      </c>
      <c r="D178" s="73"/>
      <c r="E178" s="73"/>
      <c r="F178" s="1"/>
      <c r="G178" s="1"/>
      <c r="H178" s="1"/>
      <c r="I178" s="1"/>
      <c r="J178" s="1"/>
      <c r="K178" s="1"/>
      <c r="L178" s="1"/>
      <c r="M178" s="1"/>
      <c r="N178" s="1"/>
      <c r="O178" s="1"/>
      <c r="P178" s="1"/>
      <c r="Q178" s="1"/>
      <c r="R178" s="1"/>
      <c r="S178" s="1"/>
      <c r="T178" s="1"/>
    </row>
    <row r="179" spans="1:20" x14ac:dyDescent="0.25">
      <c r="A179" s="1"/>
      <c r="B179" s="63" t="s">
        <v>26</v>
      </c>
      <c r="C179" s="63"/>
      <c r="D179" s="63"/>
      <c r="E179" s="63"/>
      <c r="F179" s="72">
        <v>170.4795</v>
      </c>
      <c r="G179" s="72"/>
      <c r="H179" s="72"/>
      <c r="I179" s="72"/>
      <c r="J179" s="72"/>
      <c r="K179" s="1"/>
      <c r="L179" s="1"/>
      <c r="M179" s="1"/>
      <c r="N179" s="1"/>
      <c r="O179" s="1"/>
      <c r="P179" s="1"/>
      <c r="Q179" s="1"/>
      <c r="R179" s="1"/>
      <c r="S179" s="1"/>
      <c r="T179" s="1"/>
    </row>
    <row r="180" spans="1:20" x14ac:dyDescent="0.25">
      <c r="A180" s="1"/>
      <c r="B180" s="63" t="s">
        <v>27</v>
      </c>
      <c r="C180" s="63"/>
      <c r="D180" s="72">
        <v>80.675899999999999</v>
      </c>
      <c r="E180" s="72"/>
      <c r="F180" s="72"/>
      <c r="G180" s="72"/>
      <c r="H180" s="72"/>
      <c r="I180" s="1"/>
      <c r="J180" s="1"/>
      <c r="K180" s="1"/>
      <c r="L180" s="1"/>
      <c r="M180" s="1"/>
      <c r="N180" s="1"/>
      <c r="O180" s="1"/>
      <c r="P180" s="1"/>
      <c r="Q180" s="1"/>
      <c r="R180" s="1"/>
      <c r="S180" s="1"/>
      <c r="T180" s="1"/>
    </row>
    <row r="181" spans="1:20" x14ac:dyDescent="0.25">
      <c r="A181" s="1"/>
      <c r="B181" s="63" t="s">
        <v>28</v>
      </c>
      <c r="C181" s="63"/>
      <c r="D181" s="63"/>
      <c r="E181" s="63"/>
      <c r="F181" s="72">
        <v>0.64039999999999997</v>
      </c>
      <c r="G181" s="72"/>
      <c r="H181" s="72"/>
      <c r="I181" s="72"/>
      <c r="J181" s="1"/>
      <c r="K181" s="1"/>
      <c r="L181" s="1"/>
      <c r="M181" s="1"/>
      <c r="N181" s="1"/>
      <c r="O181" s="1"/>
      <c r="P181" s="1"/>
      <c r="Q181" s="1"/>
      <c r="R181" s="1"/>
      <c r="S181" s="1"/>
      <c r="T181" s="1"/>
    </row>
    <row r="182" spans="1:20" x14ac:dyDescent="0.25">
      <c r="A182" s="1"/>
      <c r="B182" s="63" t="s">
        <v>29</v>
      </c>
      <c r="C182" s="63"/>
      <c r="D182" s="72">
        <v>1.0631999999999999</v>
      </c>
      <c r="E182" s="72"/>
      <c r="F182" s="72"/>
      <c r="G182" s="72"/>
      <c r="H182" s="1"/>
      <c r="I182" s="1"/>
      <c r="J182" s="1"/>
      <c r="K182" s="1"/>
      <c r="L182" s="1"/>
      <c r="M182" s="1"/>
      <c r="N182" s="1"/>
      <c r="O182" s="1"/>
      <c r="P182" s="1"/>
      <c r="Q182" s="1"/>
      <c r="R182" s="1"/>
      <c r="S182" s="1"/>
      <c r="T182" s="1"/>
    </row>
    <row r="183" spans="1:20" x14ac:dyDescent="0.25">
      <c r="A183" s="1"/>
      <c r="B183" s="63" t="s">
        <v>30</v>
      </c>
      <c r="C183" s="63"/>
      <c r="D183" s="1"/>
      <c r="E183" s="1"/>
      <c r="F183" s="1"/>
      <c r="G183" s="1">
        <v>3.9</v>
      </c>
      <c r="H183" s="1"/>
      <c r="I183" s="1"/>
      <c r="J183" s="1"/>
      <c r="K183" s="1"/>
      <c r="L183" s="1"/>
      <c r="M183" s="1"/>
      <c r="N183" s="1"/>
      <c r="O183" s="1"/>
      <c r="P183" s="1"/>
      <c r="Q183" s="1"/>
      <c r="R183" s="1"/>
      <c r="S183" s="1"/>
      <c r="T183" s="1"/>
    </row>
    <row r="184" spans="1:20" x14ac:dyDescent="0.25">
      <c r="A184" s="1"/>
      <c r="B184" s="63" t="s">
        <v>31</v>
      </c>
      <c r="C184" s="63"/>
      <c r="D184" s="63"/>
      <c r="E184" s="1"/>
      <c r="F184" s="1"/>
      <c r="G184" s="1">
        <v>2018</v>
      </c>
      <c r="H184" s="1"/>
      <c r="I184" s="1"/>
      <c r="J184" s="1"/>
      <c r="K184" s="1"/>
      <c r="L184" s="1"/>
      <c r="M184" s="1"/>
      <c r="N184" s="1"/>
      <c r="O184" s="1"/>
      <c r="P184" s="1"/>
      <c r="Q184" s="1"/>
      <c r="R184" s="1"/>
      <c r="S184" s="1"/>
      <c r="T184" s="1"/>
    </row>
    <row r="185" spans="1:20" x14ac:dyDescent="0.25">
      <c r="A185" s="1"/>
      <c r="B185" s="63" t="s">
        <v>32</v>
      </c>
      <c r="C185" s="63"/>
      <c r="D185" s="1"/>
      <c r="E185" s="1"/>
      <c r="F185" s="1"/>
      <c r="G185" s="1"/>
      <c r="H185" s="1"/>
      <c r="I185" s="1"/>
      <c r="J185" s="1"/>
      <c r="K185" s="1"/>
      <c r="L185" s="1"/>
      <c r="M185" s="1"/>
      <c r="N185" s="1"/>
      <c r="O185" s="1"/>
      <c r="P185" s="1"/>
      <c r="Q185" s="1"/>
      <c r="R185" s="1"/>
      <c r="S185" s="1"/>
      <c r="T185" s="1"/>
    </row>
    <row r="186" spans="1:20" x14ac:dyDescent="0.25">
      <c r="A186" s="1"/>
      <c r="B186" s="1"/>
      <c r="C186" s="1"/>
      <c r="D186" s="1"/>
      <c r="E186" s="1"/>
      <c r="F186" s="1"/>
      <c r="G186" s="1"/>
      <c r="H186" s="1"/>
      <c r="I186" s="1"/>
      <c r="J186" s="1"/>
      <c r="K186" s="1"/>
      <c r="L186" s="1"/>
      <c r="M186" s="1"/>
      <c r="N186" s="1"/>
      <c r="O186" s="1"/>
      <c r="P186" s="1"/>
      <c r="Q186" s="1"/>
      <c r="R186" s="1"/>
      <c r="S186" s="1"/>
      <c r="T186" s="1"/>
    </row>
    <row r="187" spans="1:20" x14ac:dyDescent="0.25">
      <c r="A187" s="1"/>
      <c r="B187" s="1"/>
      <c r="C187" s="1"/>
      <c r="D187" s="1"/>
      <c r="E187" s="1"/>
      <c r="F187" s="1"/>
      <c r="G187" s="1"/>
      <c r="H187" s="1"/>
      <c r="I187" s="1"/>
      <c r="J187" s="1"/>
      <c r="K187" s="1"/>
      <c r="L187" s="1"/>
      <c r="M187" s="1"/>
      <c r="N187" s="1"/>
      <c r="O187" s="1"/>
      <c r="P187" s="1"/>
      <c r="Q187" s="1"/>
      <c r="R187" s="1"/>
      <c r="S187" s="1"/>
      <c r="T187" s="1"/>
    </row>
    <row r="188" spans="1:20" x14ac:dyDescent="0.25">
      <c r="A188" s="1"/>
      <c r="B188" s="1"/>
      <c r="C188" s="1"/>
      <c r="D188" s="1"/>
      <c r="E188" s="1"/>
      <c r="F188" s="1"/>
      <c r="G188" s="1"/>
      <c r="H188" s="1"/>
      <c r="I188" s="1"/>
      <c r="J188" s="1"/>
      <c r="K188" s="1"/>
      <c r="L188" s="1"/>
      <c r="M188" s="1"/>
      <c r="N188" s="1"/>
      <c r="O188" s="1"/>
      <c r="P188" s="1"/>
      <c r="Q188" s="1"/>
      <c r="R188" s="1"/>
      <c r="S188" s="1"/>
      <c r="T188" s="1"/>
    </row>
    <row r="189" spans="1:20" x14ac:dyDescent="0.25">
      <c r="A189" s="1"/>
      <c r="B189" s="1"/>
      <c r="C189" s="1"/>
      <c r="D189" s="1"/>
      <c r="E189" s="1"/>
      <c r="F189" s="1"/>
      <c r="G189" s="1"/>
      <c r="H189" s="1"/>
      <c r="I189" s="1"/>
      <c r="J189" s="1"/>
      <c r="K189" s="1"/>
      <c r="L189" s="66" t="s">
        <v>5</v>
      </c>
      <c r="M189" s="66"/>
      <c r="N189" s="66"/>
      <c r="O189" s="3" t="s">
        <v>6</v>
      </c>
      <c r="P189" s="67" t="s">
        <v>7</v>
      </c>
      <c r="Q189" s="67"/>
      <c r="R189" s="3" t="s">
        <v>8</v>
      </c>
      <c r="S189" s="57" t="s">
        <v>583</v>
      </c>
      <c r="T189" s="3" t="s">
        <v>7</v>
      </c>
    </row>
    <row r="190" spans="1:20" x14ac:dyDescent="0.25">
      <c r="A190" s="1"/>
      <c r="B190" s="5" t="s">
        <v>9</v>
      </c>
      <c r="C190" s="64" t="s">
        <v>73</v>
      </c>
      <c r="D190" s="64"/>
      <c r="E190" s="64"/>
      <c r="F190" s="64"/>
      <c r="G190" s="64"/>
      <c r="H190" s="1"/>
      <c r="I190" s="1"/>
      <c r="J190" s="1"/>
      <c r="K190" s="1"/>
      <c r="L190" s="4" t="s">
        <v>33</v>
      </c>
      <c r="M190" s="64" t="s">
        <v>34</v>
      </c>
      <c r="N190" s="64"/>
      <c r="O190" s="6">
        <v>2</v>
      </c>
      <c r="P190" s="65">
        <v>7.69</v>
      </c>
      <c r="Q190" s="65"/>
      <c r="R190" s="6">
        <v>4</v>
      </c>
      <c r="S190" s="59">
        <v>288</v>
      </c>
      <c r="T190" s="7">
        <v>0.21</v>
      </c>
    </row>
    <row r="191" spans="1:20" x14ac:dyDescent="0.25">
      <c r="A191" s="1"/>
      <c r="B191" s="63" t="s">
        <v>13</v>
      </c>
      <c r="C191" s="64" t="s">
        <v>74</v>
      </c>
      <c r="D191" s="64"/>
      <c r="E191" s="64"/>
      <c r="F191" s="64"/>
      <c r="G191" s="1"/>
      <c r="H191" s="1"/>
      <c r="I191" s="1"/>
      <c r="J191" s="1"/>
      <c r="K191" s="1"/>
      <c r="L191" s="4" t="s">
        <v>36</v>
      </c>
      <c r="M191" s="64" t="s">
        <v>37</v>
      </c>
      <c r="N191" s="64"/>
      <c r="O191" s="6">
        <v>1</v>
      </c>
      <c r="P191" s="65">
        <v>3.85</v>
      </c>
      <c r="Q191" s="65"/>
      <c r="R191" s="6">
        <v>20</v>
      </c>
      <c r="S191" s="59">
        <v>1408.1999999999998</v>
      </c>
      <c r="T191" s="7">
        <v>1</v>
      </c>
    </row>
    <row r="192" spans="1:20" x14ac:dyDescent="0.25">
      <c r="A192" s="1"/>
      <c r="B192" s="63"/>
      <c r="C192" s="64"/>
      <c r="D192" s="64"/>
      <c r="E192" s="64"/>
      <c r="F192" s="64"/>
      <c r="G192" s="1"/>
      <c r="H192" s="1"/>
      <c r="I192" s="1"/>
      <c r="J192" s="1"/>
      <c r="K192" s="1"/>
      <c r="L192" s="64" t="s">
        <v>11</v>
      </c>
      <c r="M192" s="64" t="s">
        <v>12</v>
      </c>
      <c r="N192" s="64"/>
      <c r="O192" s="71">
        <v>1</v>
      </c>
      <c r="P192" s="65">
        <v>3.85</v>
      </c>
      <c r="Q192" s="65"/>
      <c r="R192" s="71">
        <v>1</v>
      </c>
      <c r="S192" s="59">
        <v>53.4</v>
      </c>
      <c r="T192" s="58">
        <v>0.04</v>
      </c>
    </row>
    <row r="193" spans="1:20" x14ac:dyDescent="0.25">
      <c r="A193" s="1"/>
      <c r="B193" s="63" t="s">
        <v>19</v>
      </c>
      <c r="C193" s="64" t="s">
        <v>20</v>
      </c>
      <c r="D193" s="64"/>
      <c r="E193" s="64"/>
      <c r="F193" s="64"/>
      <c r="G193" s="1"/>
      <c r="H193" s="1"/>
      <c r="I193" s="1"/>
      <c r="J193" s="1"/>
      <c r="K193" s="1"/>
      <c r="L193" s="64"/>
      <c r="M193" s="64"/>
      <c r="N193" s="64"/>
      <c r="O193" s="71"/>
      <c r="P193" s="65"/>
      <c r="Q193" s="65"/>
      <c r="R193" s="71"/>
      <c r="S193" s="59"/>
      <c r="T193" s="58"/>
    </row>
    <row r="194" spans="1:20" x14ac:dyDescent="0.25">
      <c r="A194" s="1"/>
      <c r="B194" s="63"/>
      <c r="C194" s="64"/>
      <c r="D194" s="64"/>
      <c r="E194" s="64"/>
      <c r="F194" s="64"/>
      <c r="G194" s="1"/>
      <c r="H194" s="1"/>
      <c r="I194" s="1"/>
      <c r="J194" s="1"/>
      <c r="K194" s="1"/>
      <c r="L194" s="4" t="s">
        <v>39</v>
      </c>
      <c r="M194" s="64" t="s">
        <v>40</v>
      </c>
      <c r="N194" s="64"/>
      <c r="O194" s="6">
        <v>8</v>
      </c>
      <c r="P194" s="65">
        <v>30.77</v>
      </c>
      <c r="Q194" s="65"/>
      <c r="R194" s="6">
        <v>145</v>
      </c>
      <c r="S194" s="59">
        <v>13374.6</v>
      </c>
      <c r="T194" s="7">
        <v>9.5299999999999994</v>
      </c>
    </row>
    <row r="195" spans="1:20" x14ac:dyDescent="0.25">
      <c r="A195" s="1"/>
      <c r="B195" s="5" t="s">
        <v>23</v>
      </c>
      <c r="C195" s="64" t="s">
        <v>75</v>
      </c>
      <c r="D195" s="64"/>
      <c r="E195" s="64"/>
      <c r="F195" s="64"/>
      <c r="G195" s="1"/>
      <c r="H195" s="1"/>
      <c r="I195" s="1"/>
      <c r="J195" s="1"/>
      <c r="K195" s="1"/>
      <c r="L195" s="4" t="s">
        <v>17</v>
      </c>
      <c r="M195" s="64" t="s">
        <v>18</v>
      </c>
      <c r="N195" s="64"/>
      <c r="O195" s="6">
        <v>3</v>
      </c>
      <c r="P195" s="65">
        <v>11.54</v>
      </c>
      <c r="Q195" s="65"/>
      <c r="R195" s="6">
        <v>436</v>
      </c>
      <c r="S195" s="59">
        <v>114921.59999999999</v>
      </c>
      <c r="T195" s="7">
        <v>81.86</v>
      </c>
    </row>
    <row r="196" spans="1:20" x14ac:dyDescent="0.25">
      <c r="A196" s="1"/>
      <c r="B196" s="5" t="s">
        <v>25</v>
      </c>
      <c r="C196" s="73">
        <v>428</v>
      </c>
      <c r="D196" s="73"/>
      <c r="E196" s="73"/>
      <c r="F196" s="1"/>
      <c r="G196" s="1"/>
      <c r="H196" s="1"/>
      <c r="I196" s="1"/>
      <c r="J196" s="1"/>
      <c r="K196" s="1"/>
      <c r="L196" s="4" t="s">
        <v>42</v>
      </c>
      <c r="M196" s="64" t="s">
        <v>43</v>
      </c>
      <c r="N196" s="64"/>
      <c r="O196" s="6">
        <v>6</v>
      </c>
      <c r="P196" s="65">
        <v>23.08</v>
      </c>
      <c r="Q196" s="65"/>
      <c r="R196" s="6">
        <v>80</v>
      </c>
      <c r="S196" s="59">
        <v>4765.8</v>
      </c>
      <c r="T196" s="7">
        <v>3.39</v>
      </c>
    </row>
    <row r="197" spans="1:20" x14ac:dyDescent="0.25">
      <c r="A197" s="1"/>
      <c r="B197" s="63" t="s">
        <v>26</v>
      </c>
      <c r="C197" s="63"/>
      <c r="D197" s="63"/>
      <c r="E197" s="63"/>
      <c r="F197" s="72">
        <v>159.4736</v>
      </c>
      <c r="G197" s="72"/>
      <c r="H197" s="72"/>
      <c r="I197" s="72"/>
      <c r="J197" s="72"/>
      <c r="K197" s="1"/>
      <c r="L197" s="4" t="s">
        <v>54</v>
      </c>
      <c r="M197" s="64" t="s">
        <v>55</v>
      </c>
      <c r="N197" s="64"/>
      <c r="O197" s="6">
        <v>1</v>
      </c>
      <c r="P197" s="65">
        <v>3.85</v>
      </c>
      <c r="Q197" s="65"/>
      <c r="R197" s="6">
        <v>20</v>
      </c>
      <c r="S197" s="59">
        <v>1423.1999999999998</v>
      </c>
      <c r="T197" s="7">
        <v>1.01</v>
      </c>
    </row>
    <row r="198" spans="1:20" x14ac:dyDescent="0.25">
      <c r="A198" s="1"/>
      <c r="B198" s="63" t="s">
        <v>27</v>
      </c>
      <c r="C198" s="63"/>
      <c r="D198" s="72">
        <v>268.60939999999999</v>
      </c>
      <c r="E198" s="72"/>
      <c r="F198" s="72"/>
      <c r="G198" s="72"/>
      <c r="H198" s="72"/>
      <c r="I198" s="1"/>
      <c r="J198" s="1"/>
      <c r="K198" s="1"/>
      <c r="L198" s="4" t="s">
        <v>21</v>
      </c>
      <c r="M198" s="64" t="s">
        <v>22</v>
      </c>
      <c r="N198" s="64"/>
      <c r="O198" s="6">
        <v>4</v>
      </c>
      <c r="P198" s="65">
        <v>15.38</v>
      </c>
      <c r="Q198" s="65"/>
      <c r="R198" s="6">
        <v>76</v>
      </c>
      <c r="S198" s="59">
        <v>4153.8</v>
      </c>
      <c r="T198" s="7">
        <v>2.96</v>
      </c>
    </row>
    <row r="199" spans="1:20" x14ac:dyDescent="0.25">
      <c r="A199" s="1"/>
      <c r="B199" s="1"/>
      <c r="C199" s="1"/>
      <c r="D199" s="1"/>
      <c r="E199" s="1"/>
      <c r="F199" s="1"/>
      <c r="G199" s="1"/>
      <c r="H199" s="1"/>
      <c r="I199" s="1"/>
      <c r="J199" s="1"/>
      <c r="K199" s="1"/>
      <c r="L199" s="1"/>
      <c r="M199" s="1"/>
      <c r="N199" s="1"/>
      <c r="O199" s="1"/>
      <c r="P199" s="1"/>
      <c r="Q199" s="1"/>
      <c r="R199" s="1"/>
      <c r="S199" s="1"/>
      <c r="T199" s="1"/>
    </row>
    <row r="200" spans="1:20" x14ac:dyDescent="0.25">
      <c r="A200" s="1"/>
      <c r="B200" s="63" t="s">
        <v>28</v>
      </c>
      <c r="C200" s="63"/>
      <c r="D200" s="63"/>
      <c r="E200" s="63"/>
      <c r="F200" s="72">
        <v>1.4328000000000001</v>
      </c>
      <c r="G200" s="72"/>
      <c r="H200" s="72"/>
      <c r="I200" s="72"/>
      <c r="J200" s="1"/>
      <c r="K200" s="1"/>
      <c r="L200" s="1"/>
      <c r="M200" s="1"/>
      <c r="N200" s="1"/>
      <c r="O200" s="1"/>
      <c r="P200" s="1"/>
      <c r="Q200" s="1"/>
      <c r="R200" s="1"/>
      <c r="S200" s="1"/>
      <c r="T200" s="1"/>
    </row>
    <row r="201" spans="1:20" x14ac:dyDescent="0.25">
      <c r="A201" s="1"/>
      <c r="B201" s="63" t="s">
        <v>29</v>
      </c>
      <c r="C201" s="63"/>
      <c r="D201" s="72">
        <v>1.0190999999999999</v>
      </c>
      <c r="E201" s="72"/>
      <c r="F201" s="72"/>
      <c r="G201" s="72"/>
      <c r="H201" s="1"/>
      <c r="I201" s="1"/>
      <c r="J201" s="1"/>
      <c r="K201" s="1"/>
      <c r="L201" s="1"/>
      <c r="M201" s="1"/>
      <c r="N201" s="1"/>
      <c r="O201" s="1"/>
      <c r="P201" s="1"/>
      <c r="Q201" s="1"/>
      <c r="R201" s="1"/>
      <c r="S201" s="1"/>
      <c r="T201" s="1"/>
    </row>
    <row r="202" spans="1:20" x14ac:dyDescent="0.25">
      <c r="A202" s="1"/>
      <c r="B202" s="63" t="s">
        <v>30</v>
      </c>
      <c r="C202" s="63"/>
      <c r="D202" s="1"/>
      <c r="E202" s="1"/>
      <c r="F202" s="1"/>
      <c r="G202" s="1">
        <v>25.8</v>
      </c>
      <c r="H202" s="1"/>
      <c r="I202" s="1"/>
      <c r="J202" s="1"/>
      <c r="K202" s="1"/>
      <c r="L202" s="1"/>
      <c r="M202" s="1"/>
      <c r="N202" s="1"/>
      <c r="O202" s="1"/>
      <c r="P202" s="1"/>
      <c r="Q202" s="1"/>
      <c r="R202" s="1"/>
      <c r="S202" s="1"/>
      <c r="T202" s="1"/>
    </row>
    <row r="203" spans="1:20" x14ac:dyDescent="0.25">
      <c r="A203" s="1"/>
      <c r="B203" s="63" t="s">
        <v>31</v>
      </c>
      <c r="C203" s="63"/>
      <c r="D203" s="63"/>
      <c r="E203" s="1"/>
      <c r="F203" s="1"/>
      <c r="G203" s="1">
        <v>2018</v>
      </c>
      <c r="H203" s="1"/>
      <c r="I203" s="1"/>
      <c r="J203" s="1"/>
      <c r="K203" s="1"/>
      <c r="L203" s="1"/>
      <c r="M203" s="1"/>
      <c r="N203" s="1"/>
      <c r="O203" s="1"/>
      <c r="P203" s="1"/>
      <c r="Q203" s="1"/>
      <c r="R203" s="1"/>
      <c r="S203" s="1"/>
      <c r="T203" s="1"/>
    </row>
    <row r="204" spans="1:20" x14ac:dyDescent="0.25">
      <c r="A204" s="1"/>
      <c r="B204" s="63" t="s">
        <v>32</v>
      </c>
      <c r="C204" s="63"/>
      <c r="D204" s="1"/>
      <c r="E204" s="1"/>
      <c r="F204" s="1"/>
      <c r="G204" s="1"/>
      <c r="H204" s="1"/>
      <c r="I204" s="1"/>
      <c r="J204" s="1"/>
      <c r="K204" s="1"/>
      <c r="L204" s="1"/>
      <c r="M204" s="1"/>
      <c r="N204" s="1"/>
      <c r="O204" s="1"/>
      <c r="P204" s="1"/>
      <c r="Q204" s="1"/>
      <c r="R204" s="1"/>
      <c r="S204" s="1"/>
      <c r="T204" s="1"/>
    </row>
    <row r="205" spans="1:20" x14ac:dyDescent="0.25">
      <c r="A205" s="1"/>
      <c r="B205" s="1"/>
      <c r="C205" s="1"/>
      <c r="D205" s="1"/>
      <c r="E205" s="1"/>
      <c r="F205" s="1"/>
      <c r="G205" s="1"/>
      <c r="H205" s="1"/>
      <c r="I205" s="1"/>
      <c r="J205" s="1"/>
      <c r="K205" s="1"/>
      <c r="L205" s="1"/>
      <c r="M205" s="1"/>
      <c r="N205" s="1"/>
      <c r="O205" s="1"/>
      <c r="P205" s="1"/>
      <c r="Q205" s="1"/>
      <c r="R205" s="1"/>
      <c r="S205" s="1"/>
      <c r="T205" s="1"/>
    </row>
    <row r="206" spans="1:20" x14ac:dyDescent="0.25">
      <c r="A206" s="1"/>
      <c r="B206" s="1"/>
      <c r="C206" s="1"/>
      <c r="D206" s="1"/>
      <c r="E206" s="1"/>
      <c r="F206" s="1"/>
      <c r="G206" s="1"/>
      <c r="H206" s="1"/>
      <c r="I206" s="1"/>
      <c r="J206" s="1"/>
      <c r="K206" s="1"/>
      <c r="L206" s="1"/>
      <c r="M206" s="1"/>
      <c r="N206" s="1"/>
      <c r="O206" s="1"/>
      <c r="P206" s="1"/>
      <c r="Q206" s="1"/>
      <c r="R206" s="1"/>
      <c r="S206" s="1"/>
      <c r="T206" s="1"/>
    </row>
    <row r="207" spans="1:20" x14ac:dyDescent="0.25">
      <c r="A207" s="1"/>
      <c r="B207" s="1"/>
      <c r="C207" s="1"/>
      <c r="D207" s="1"/>
      <c r="E207" s="1"/>
      <c r="F207" s="1"/>
      <c r="G207" s="1"/>
      <c r="H207" s="1"/>
      <c r="I207" s="1"/>
      <c r="J207" s="1"/>
      <c r="K207" s="1"/>
      <c r="L207" s="66" t="s">
        <v>5</v>
      </c>
      <c r="M207" s="66"/>
      <c r="N207" s="66"/>
      <c r="O207" s="3" t="s">
        <v>6</v>
      </c>
      <c r="P207" s="67" t="s">
        <v>7</v>
      </c>
      <c r="Q207" s="67"/>
      <c r="R207" s="3" t="s">
        <v>8</v>
      </c>
      <c r="S207" s="57" t="s">
        <v>583</v>
      </c>
      <c r="T207" s="3" t="s">
        <v>7</v>
      </c>
    </row>
    <row r="208" spans="1:20" x14ac:dyDescent="0.25">
      <c r="A208" s="1"/>
      <c r="B208" s="5" t="s">
        <v>9</v>
      </c>
      <c r="C208" s="64" t="s">
        <v>73</v>
      </c>
      <c r="D208" s="64"/>
      <c r="E208" s="64"/>
      <c r="F208" s="64"/>
      <c r="G208" s="64"/>
      <c r="H208" s="1"/>
      <c r="I208" s="1"/>
      <c r="J208" s="1"/>
      <c r="K208" s="1"/>
      <c r="L208" s="4" t="s">
        <v>11</v>
      </c>
      <c r="M208" s="64" t="s">
        <v>12</v>
      </c>
      <c r="N208" s="64"/>
      <c r="O208" s="6">
        <v>1</v>
      </c>
      <c r="P208" s="65">
        <v>14.29</v>
      </c>
      <c r="Q208" s="65"/>
      <c r="R208" s="6">
        <v>2</v>
      </c>
      <c r="S208" s="59">
        <v>103.8</v>
      </c>
      <c r="T208" s="7">
        <v>3.4</v>
      </c>
    </row>
    <row r="209" spans="1:20" x14ac:dyDescent="0.25">
      <c r="A209" s="1"/>
      <c r="B209" s="63" t="s">
        <v>13</v>
      </c>
      <c r="C209" s="64" t="s">
        <v>76</v>
      </c>
      <c r="D209" s="64"/>
      <c r="E209" s="64"/>
      <c r="F209" s="64"/>
      <c r="G209" s="1"/>
      <c r="H209" s="1"/>
      <c r="I209" s="1"/>
      <c r="J209" s="1"/>
      <c r="K209" s="1"/>
      <c r="L209" s="4" t="s">
        <v>39</v>
      </c>
      <c r="M209" s="64" t="s">
        <v>40</v>
      </c>
      <c r="N209" s="64"/>
      <c r="O209" s="6">
        <v>1</v>
      </c>
      <c r="P209" s="65">
        <v>14.29</v>
      </c>
      <c r="Q209" s="65"/>
      <c r="R209" s="6">
        <v>2</v>
      </c>
      <c r="S209" s="59">
        <v>271.8</v>
      </c>
      <c r="T209" s="7">
        <v>8.89</v>
      </c>
    </row>
    <row r="210" spans="1:20" x14ac:dyDescent="0.25">
      <c r="A210" s="1"/>
      <c r="B210" s="63"/>
      <c r="C210" s="64"/>
      <c r="D210" s="64"/>
      <c r="E210" s="64"/>
      <c r="F210" s="64"/>
      <c r="G210" s="1"/>
      <c r="H210" s="1"/>
      <c r="I210" s="1"/>
      <c r="J210" s="1"/>
      <c r="K210" s="1"/>
      <c r="L210" s="64" t="s">
        <v>15</v>
      </c>
      <c r="M210" s="64" t="s">
        <v>16</v>
      </c>
      <c r="N210" s="64"/>
      <c r="O210" s="71">
        <v>1</v>
      </c>
      <c r="P210" s="65">
        <v>14.29</v>
      </c>
      <c r="Q210" s="65"/>
      <c r="R210" s="71">
        <v>1</v>
      </c>
      <c r="S210" s="59">
        <v>126.6</v>
      </c>
      <c r="T210" s="58">
        <v>4.1399999999999997</v>
      </c>
    </row>
    <row r="211" spans="1:20" x14ac:dyDescent="0.25">
      <c r="A211" s="1"/>
      <c r="B211" s="63" t="s">
        <v>19</v>
      </c>
      <c r="C211" s="64" t="s">
        <v>57</v>
      </c>
      <c r="D211" s="64"/>
      <c r="E211" s="64"/>
      <c r="F211" s="64"/>
      <c r="G211" s="1"/>
      <c r="H211" s="1"/>
      <c r="I211" s="1"/>
      <c r="J211" s="1"/>
      <c r="K211" s="1"/>
      <c r="L211" s="64"/>
      <c r="M211" s="64"/>
      <c r="N211" s="64"/>
      <c r="O211" s="71"/>
      <c r="P211" s="65"/>
      <c r="Q211" s="65"/>
      <c r="R211" s="71"/>
      <c r="S211" s="59"/>
      <c r="T211" s="58"/>
    </row>
    <row r="212" spans="1:20" x14ac:dyDescent="0.25">
      <c r="A212" s="1"/>
      <c r="B212" s="63"/>
      <c r="C212" s="64"/>
      <c r="D212" s="64"/>
      <c r="E212" s="64"/>
      <c r="F212" s="64"/>
      <c r="G212" s="1"/>
      <c r="H212" s="1"/>
      <c r="I212" s="1"/>
      <c r="J212" s="1"/>
      <c r="K212" s="1"/>
      <c r="L212" s="4" t="s">
        <v>17</v>
      </c>
      <c r="M212" s="64" t="s">
        <v>18</v>
      </c>
      <c r="N212" s="64"/>
      <c r="O212" s="6">
        <v>2</v>
      </c>
      <c r="P212" s="65">
        <v>28.57</v>
      </c>
      <c r="Q212" s="65"/>
      <c r="R212" s="6">
        <v>4</v>
      </c>
      <c r="S212" s="59">
        <v>2301.6</v>
      </c>
      <c r="T212" s="7">
        <v>75.3</v>
      </c>
    </row>
    <row r="213" spans="1:20" x14ac:dyDescent="0.25">
      <c r="A213" s="1"/>
      <c r="B213" s="5" t="s">
        <v>23</v>
      </c>
      <c r="C213" s="64" t="s">
        <v>77</v>
      </c>
      <c r="D213" s="64"/>
      <c r="E213" s="64"/>
      <c r="F213" s="64"/>
      <c r="G213" s="1"/>
      <c r="H213" s="1"/>
      <c r="I213" s="1"/>
      <c r="J213" s="1"/>
      <c r="K213" s="1"/>
      <c r="L213" s="4" t="s">
        <v>42</v>
      </c>
      <c r="M213" s="64" t="s">
        <v>43</v>
      </c>
      <c r="N213" s="64"/>
      <c r="O213" s="6">
        <v>1</v>
      </c>
      <c r="P213" s="65">
        <v>14.29</v>
      </c>
      <c r="Q213" s="65"/>
      <c r="R213" s="6">
        <v>1</v>
      </c>
      <c r="S213" s="59">
        <v>46.800000000000004</v>
      </c>
      <c r="T213" s="7">
        <v>1.53</v>
      </c>
    </row>
    <row r="214" spans="1:20" x14ac:dyDescent="0.25">
      <c r="A214" s="1"/>
      <c r="B214" s="5" t="s">
        <v>25</v>
      </c>
      <c r="C214" s="73">
        <v>49</v>
      </c>
      <c r="D214" s="73"/>
      <c r="E214" s="73"/>
      <c r="F214" s="1"/>
      <c r="G214" s="1"/>
      <c r="H214" s="1"/>
      <c r="I214" s="1"/>
      <c r="J214" s="1"/>
      <c r="K214" s="1"/>
      <c r="L214" s="4" t="s">
        <v>21</v>
      </c>
      <c r="M214" s="64" t="s">
        <v>22</v>
      </c>
      <c r="N214" s="64"/>
      <c r="O214" s="6">
        <v>1</v>
      </c>
      <c r="P214" s="65">
        <v>14.29</v>
      </c>
      <c r="Q214" s="65"/>
      <c r="R214" s="6">
        <v>3</v>
      </c>
      <c r="S214" s="59">
        <v>205.8</v>
      </c>
      <c r="T214" s="7">
        <v>6.73</v>
      </c>
    </row>
    <row r="215" spans="1:20" x14ac:dyDescent="0.25">
      <c r="A215" s="1"/>
      <c r="B215" s="63" t="s">
        <v>26</v>
      </c>
      <c r="C215" s="63"/>
      <c r="D215" s="63"/>
      <c r="E215" s="63"/>
      <c r="F215" s="72">
        <v>114.0038</v>
      </c>
      <c r="G215" s="72"/>
      <c r="H215" s="72"/>
      <c r="I215" s="72"/>
      <c r="J215" s="72"/>
      <c r="K215" s="1"/>
      <c r="L215" s="1"/>
      <c r="M215" s="1"/>
      <c r="N215" s="1"/>
      <c r="O215" s="1"/>
      <c r="P215" s="1"/>
      <c r="Q215" s="1"/>
      <c r="R215" s="1"/>
      <c r="S215" s="1"/>
      <c r="T215" s="1"/>
    </row>
    <row r="216" spans="1:20" x14ac:dyDescent="0.25">
      <c r="A216" s="1"/>
      <c r="B216" s="63" t="s">
        <v>27</v>
      </c>
      <c r="C216" s="63"/>
      <c r="D216" s="72">
        <v>47.174999999999997</v>
      </c>
      <c r="E216" s="72"/>
      <c r="F216" s="72"/>
      <c r="G216" s="72"/>
      <c r="H216" s="72"/>
      <c r="I216" s="1"/>
      <c r="J216" s="1"/>
      <c r="K216" s="1"/>
      <c r="L216" s="1"/>
      <c r="M216" s="1"/>
      <c r="N216" s="1"/>
      <c r="O216" s="1"/>
      <c r="P216" s="1"/>
      <c r="Q216" s="1"/>
      <c r="R216" s="1"/>
      <c r="S216" s="1"/>
      <c r="T216" s="1"/>
    </row>
    <row r="217" spans="1:20" x14ac:dyDescent="0.25">
      <c r="A217" s="1"/>
      <c r="B217" s="63" t="s">
        <v>28</v>
      </c>
      <c r="C217" s="63"/>
      <c r="D217" s="63"/>
      <c r="E217" s="63"/>
      <c r="F217" s="72">
        <v>1.3322000000000001</v>
      </c>
      <c r="G217" s="72"/>
      <c r="H217" s="72"/>
      <c r="I217" s="72"/>
      <c r="J217" s="1"/>
      <c r="K217" s="1"/>
      <c r="L217" s="1"/>
      <c r="M217" s="1"/>
      <c r="N217" s="1"/>
      <c r="O217" s="1"/>
      <c r="P217" s="1"/>
      <c r="Q217" s="1"/>
      <c r="R217" s="1"/>
      <c r="S217" s="1"/>
      <c r="T217" s="1"/>
    </row>
    <row r="218" spans="1:20" x14ac:dyDescent="0.25">
      <c r="A218" s="1"/>
      <c r="B218" s="63" t="s">
        <v>29</v>
      </c>
      <c r="C218" s="63"/>
      <c r="D218" s="72">
        <v>8.2000000000000003E-2</v>
      </c>
      <c r="E218" s="72"/>
      <c r="F218" s="72"/>
      <c r="G218" s="72"/>
      <c r="H218" s="1"/>
      <c r="I218" s="1"/>
      <c r="J218" s="1"/>
      <c r="K218" s="1"/>
      <c r="L218" s="1"/>
      <c r="M218" s="1"/>
      <c r="N218" s="1"/>
      <c r="O218" s="1"/>
      <c r="P218" s="1"/>
      <c r="Q218" s="1"/>
      <c r="R218" s="1"/>
      <c r="S218" s="1"/>
      <c r="T218" s="1"/>
    </row>
    <row r="219" spans="1:20" x14ac:dyDescent="0.25">
      <c r="A219" s="1"/>
      <c r="B219" s="63" t="s">
        <v>30</v>
      </c>
      <c r="C219" s="63"/>
      <c r="D219" s="1"/>
      <c r="E219" s="1"/>
      <c r="F219" s="1"/>
      <c r="G219" s="1">
        <v>8.1</v>
      </c>
      <c r="H219" s="1"/>
      <c r="I219" s="1"/>
      <c r="J219" s="1"/>
      <c r="K219" s="1"/>
      <c r="L219" s="1"/>
      <c r="M219" s="1"/>
      <c r="N219" s="1"/>
      <c r="O219" s="1"/>
      <c r="P219" s="1"/>
      <c r="Q219" s="1"/>
      <c r="R219" s="1"/>
      <c r="S219" s="1"/>
      <c r="T219" s="1"/>
    </row>
    <row r="220" spans="1:20" x14ac:dyDescent="0.25">
      <c r="A220" s="1"/>
      <c r="B220" s="63" t="s">
        <v>31</v>
      </c>
      <c r="C220" s="63"/>
      <c r="D220" s="63"/>
      <c r="E220" s="1"/>
      <c r="F220" s="1"/>
      <c r="G220" s="1">
        <v>2018</v>
      </c>
      <c r="H220" s="1"/>
      <c r="I220" s="1"/>
      <c r="J220" s="1"/>
      <c r="K220" s="1"/>
      <c r="L220" s="1"/>
      <c r="M220" s="1"/>
      <c r="N220" s="1"/>
      <c r="O220" s="1"/>
      <c r="P220" s="1"/>
      <c r="Q220" s="1"/>
      <c r="R220" s="1"/>
      <c r="S220" s="1"/>
      <c r="T220" s="1"/>
    </row>
    <row r="221" spans="1:20" x14ac:dyDescent="0.25">
      <c r="A221" s="1"/>
      <c r="B221" s="63" t="s">
        <v>32</v>
      </c>
      <c r="C221" s="63"/>
      <c r="D221" s="1"/>
      <c r="E221" s="1"/>
      <c r="F221" s="1"/>
      <c r="G221" s="1"/>
      <c r="H221" s="1"/>
      <c r="I221" s="1"/>
      <c r="J221" s="1"/>
      <c r="K221" s="1"/>
      <c r="L221" s="1"/>
      <c r="M221" s="1"/>
      <c r="N221" s="1"/>
      <c r="O221" s="1"/>
      <c r="P221" s="1"/>
      <c r="Q221" s="1"/>
      <c r="R221" s="1"/>
      <c r="S221" s="1"/>
      <c r="T221" s="1"/>
    </row>
    <row r="222" spans="1:20" x14ac:dyDescent="0.25">
      <c r="A222" s="1"/>
      <c r="B222" s="1"/>
      <c r="C222" s="1"/>
      <c r="D222" s="1"/>
      <c r="E222" s="1"/>
      <c r="F222" s="1"/>
      <c r="G222" s="1"/>
      <c r="H222" s="1"/>
      <c r="I222" s="1"/>
      <c r="J222" s="1"/>
      <c r="K222" s="1"/>
      <c r="L222" s="1"/>
      <c r="M222" s="1"/>
      <c r="N222" s="1"/>
      <c r="O222" s="1"/>
      <c r="P222" s="1"/>
      <c r="Q222" s="1"/>
      <c r="R222" s="1"/>
      <c r="S222" s="1"/>
      <c r="T222" s="1"/>
    </row>
    <row r="223" spans="1:20" x14ac:dyDescent="0.25">
      <c r="A223" s="1"/>
      <c r="B223" s="1"/>
      <c r="C223" s="1"/>
      <c r="D223" s="1"/>
      <c r="E223" s="1"/>
      <c r="F223" s="1"/>
      <c r="G223" s="1"/>
      <c r="H223" s="1"/>
      <c r="I223" s="1"/>
      <c r="J223" s="1"/>
      <c r="K223" s="1"/>
      <c r="L223" s="1"/>
      <c r="M223" s="1"/>
      <c r="N223" s="1"/>
      <c r="O223" s="1"/>
      <c r="P223" s="1"/>
      <c r="Q223" s="1"/>
      <c r="R223" s="1"/>
      <c r="S223" s="1"/>
      <c r="T223" s="1"/>
    </row>
    <row r="224" spans="1:20" x14ac:dyDescent="0.25">
      <c r="A224" s="1"/>
      <c r="B224" s="1"/>
      <c r="C224" s="1"/>
      <c r="D224" s="1"/>
      <c r="E224" s="1"/>
      <c r="F224" s="1"/>
      <c r="G224" s="1"/>
      <c r="H224" s="1"/>
      <c r="I224" s="1"/>
      <c r="J224" s="1"/>
      <c r="K224" s="1"/>
      <c r="L224" s="66" t="s">
        <v>5</v>
      </c>
      <c r="M224" s="66"/>
      <c r="N224" s="66"/>
      <c r="O224" s="3" t="s">
        <v>6</v>
      </c>
      <c r="P224" s="67" t="s">
        <v>7</v>
      </c>
      <c r="Q224" s="67"/>
      <c r="R224" s="3" t="s">
        <v>8</v>
      </c>
      <c r="S224" s="57" t="s">
        <v>583</v>
      </c>
      <c r="T224" s="3" t="s">
        <v>7</v>
      </c>
    </row>
    <row r="225" spans="1:20" x14ac:dyDescent="0.25">
      <c r="A225" s="1"/>
      <c r="B225" s="5" t="s">
        <v>9</v>
      </c>
      <c r="C225" s="64" t="s">
        <v>73</v>
      </c>
      <c r="D225" s="64"/>
      <c r="E225" s="64"/>
      <c r="F225" s="64"/>
      <c r="G225" s="64"/>
      <c r="H225" s="1"/>
      <c r="I225" s="1"/>
      <c r="J225" s="1"/>
      <c r="K225" s="1"/>
      <c r="L225" s="4" t="s">
        <v>33</v>
      </c>
      <c r="M225" s="64" t="s">
        <v>34</v>
      </c>
      <c r="N225" s="64"/>
      <c r="O225" s="6">
        <v>1</v>
      </c>
      <c r="P225" s="65">
        <v>4.55</v>
      </c>
      <c r="Q225" s="65"/>
      <c r="R225" s="6">
        <v>1</v>
      </c>
      <c r="S225" s="59">
        <v>247.79999999999998</v>
      </c>
      <c r="T225" s="7">
        <v>0.22</v>
      </c>
    </row>
    <row r="226" spans="1:20" x14ac:dyDescent="0.25">
      <c r="A226" s="1"/>
      <c r="B226" s="63" t="s">
        <v>13</v>
      </c>
      <c r="C226" s="64" t="s">
        <v>78</v>
      </c>
      <c r="D226" s="64"/>
      <c r="E226" s="64"/>
      <c r="F226" s="64"/>
      <c r="G226" s="1"/>
      <c r="H226" s="1"/>
      <c r="I226" s="1"/>
      <c r="J226" s="1"/>
      <c r="K226" s="1"/>
      <c r="L226" s="4" t="s">
        <v>11</v>
      </c>
      <c r="M226" s="64" t="s">
        <v>12</v>
      </c>
      <c r="N226" s="64"/>
      <c r="O226" s="6">
        <v>1</v>
      </c>
      <c r="P226" s="65">
        <v>4.55</v>
      </c>
      <c r="Q226" s="65"/>
      <c r="R226" s="6">
        <v>205</v>
      </c>
      <c r="S226" s="59">
        <v>27439.200000000001</v>
      </c>
      <c r="T226" s="7">
        <v>23.82</v>
      </c>
    </row>
    <row r="227" spans="1:20" x14ac:dyDescent="0.25">
      <c r="A227" s="1"/>
      <c r="B227" s="63"/>
      <c r="C227" s="64"/>
      <c r="D227" s="64"/>
      <c r="E227" s="64"/>
      <c r="F227" s="64"/>
      <c r="G227" s="1"/>
      <c r="H227" s="1"/>
      <c r="I227" s="1"/>
      <c r="J227" s="1"/>
      <c r="K227" s="1"/>
      <c r="L227" s="64" t="s">
        <v>39</v>
      </c>
      <c r="M227" s="64" t="s">
        <v>40</v>
      </c>
      <c r="N227" s="64"/>
      <c r="O227" s="71">
        <v>5</v>
      </c>
      <c r="P227" s="65">
        <v>22.73</v>
      </c>
      <c r="Q227" s="65"/>
      <c r="R227" s="71">
        <v>251</v>
      </c>
      <c r="S227" s="59">
        <v>16015.800000000001</v>
      </c>
      <c r="T227" s="58">
        <v>13.9</v>
      </c>
    </row>
    <row r="228" spans="1:20" x14ac:dyDescent="0.25">
      <c r="A228" s="1"/>
      <c r="B228" s="63" t="s">
        <v>19</v>
      </c>
      <c r="C228" s="64" t="s">
        <v>60</v>
      </c>
      <c r="D228" s="64"/>
      <c r="E228" s="64"/>
      <c r="F228" s="64"/>
      <c r="G228" s="1"/>
      <c r="H228" s="1"/>
      <c r="I228" s="1"/>
      <c r="J228" s="1"/>
      <c r="K228" s="1"/>
      <c r="L228" s="64"/>
      <c r="M228" s="64"/>
      <c r="N228" s="64"/>
      <c r="O228" s="71"/>
      <c r="P228" s="65"/>
      <c r="Q228" s="65"/>
      <c r="R228" s="71"/>
      <c r="S228" s="59"/>
      <c r="T228" s="58"/>
    </row>
    <row r="229" spans="1:20" x14ac:dyDescent="0.25">
      <c r="A229" s="1"/>
      <c r="B229" s="63"/>
      <c r="C229" s="64"/>
      <c r="D229" s="64"/>
      <c r="E229" s="64"/>
      <c r="F229" s="64"/>
      <c r="G229" s="1"/>
      <c r="H229" s="1"/>
      <c r="I229" s="1"/>
      <c r="J229" s="1"/>
      <c r="K229" s="1"/>
      <c r="L229" s="4" t="s">
        <v>15</v>
      </c>
      <c r="M229" s="64" t="s">
        <v>16</v>
      </c>
      <c r="N229" s="64"/>
      <c r="O229" s="6">
        <v>2</v>
      </c>
      <c r="P229" s="65">
        <v>9.09</v>
      </c>
      <c r="Q229" s="65"/>
      <c r="R229" s="6">
        <v>34</v>
      </c>
      <c r="S229" s="59">
        <v>4250.4000000000005</v>
      </c>
      <c r="T229" s="7">
        <v>3.69</v>
      </c>
    </row>
    <row r="230" spans="1:20" x14ac:dyDescent="0.25">
      <c r="A230" s="1"/>
      <c r="B230" s="5" t="s">
        <v>23</v>
      </c>
      <c r="C230" s="64" t="s">
        <v>79</v>
      </c>
      <c r="D230" s="64"/>
      <c r="E230" s="64"/>
      <c r="F230" s="64"/>
      <c r="G230" s="1"/>
      <c r="H230" s="1"/>
      <c r="I230" s="1"/>
      <c r="J230" s="1"/>
      <c r="K230" s="1"/>
      <c r="L230" s="4" t="s">
        <v>17</v>
      </c>
      <c r="M230" s="64" t="s">
        <v>18</v>
      </c>
      <c r="N230" s="64"/>
      <c r="O230" s="6">
        <v>8</v>
      </c>
      <c r="P230" s="65">
        <v>36.36</v>
      </c>
      <c r="Q230" s="65"/>
      <c r="R230" s="6">
        <v>259</v>
      </c>
      <c r="S230" s="59">
        <v>64891.199999999997</v>
      </c>
      <c r="T230" s="7">
        <v>56.32</v>
      </c>
    </row>
    <row r="231" spans="1:20" x14ac:dyDescent="0.25">
      <c r="A231" s="1"/>
      <c r="B231" s="5" t="s">
        <v>25</v>
      </c>
      <c r="C231" s="73">
        <v>203</v>
      </c>
      <c r="D231" s="73"/>
      <c r="E231" s="73"/>
      <c r="F231" s="1"/>
      <c r="G231" s="1"/>
      <c r="H231" s="1"/>
      <c r="I231" s="1"/>
      <c r="J231" s="1"/>
      <c r="K231" s="1"/>
      <c r="L231" s="4" t="s">
        <v>42</v>
      </c>
      <c r="M231" s="64" t="s">
        <v>43</v>
      </c>
      <c r="N231" s="64"/>
      <c r="O231" s="6">
        <v>4</v>
      </c>
      <c r="P231" s="65">
        <v>18.18</v>
      </c>
      <c r="Q231" s="65"/>
      <c r="R231" s="6">
        <v>29</v>
      </c>
      <c r="S231" s="59">
        <v>1910.4</v>
      </c>
      <c r="T231" s="7">
        <v>1.66</v>
      </c>
    </row>
    <row r="232" spans="1:20" x14ac:dyDescent="0.25">
      <c r="A232" s="1"/>
      <c r="B232" s="63" t="s">
        <v>26</v>
      </c>
      <c r="C232" s="63"/>
      <c r="D232" s="63"/>
      <c r="E232" s="63"/>
      <c r="F232" s="72">
        <v>368.49599999999998</v>
      </c>
      <c r="G232" s="72"/>
      <c r="H232" s="72"/>
      <c r="I232" s="72"/>
      <c r="J232" s="72"/>
      <c r="K232" s="1"/>
      <c r="L232" s="4" t="s">
        <v>21</v>
      </c>
      <c r="M232" s="64" t="s">
        <v>22</v>
      </c>
      <c r="N232" s="64"/>
      <c r="O232" s="6">
        <v>1</v>
      </c>
      <c r="P232" s="65">
        <v>4.55</v>
      </c>
      <c r="Q232" s="65"/>
      <c r="R232" s="6">
        <v>26</v>
      </c>
      <c r="S232" s="59">
        <v>456.6</v>
      </c>
      <c r="T232" s="7">
        <v>0.4</v>
      </c>
    </row>
    <row r="233" spans="1:20" x14ac:dyDescent="0.25">
      <c r="A233" s="1"/>
      <c r="B233" s="63" t="s">
        <v>27</v>
      </c>
      <c r="C233" s="63"/>
      <c r="D233" s="72">
        <v>319.42669999999998</v>
      </c>
      <c r="E233" s="72"/>
      <c r="F233" s="72"/>
      <c r="G233" s="72"/>
      <c r="H233" s="72"/>
      <c r="I233" s="1"/>
      <c r="J233" s="1"/>
      <c r="K233" s="1"/>
      <c r="L233" s="1"/>
      <c r="M233" s="1"/>
      <c r="N233" s="1"/>
      <c r="O233" s="1"/>
      <c r="P233" s="1"/>
      <c r="Q233" s="1"/>
      <c r="R233" s="1"/>
      <c r="S233" s="1"/>
      <c r="T233" s="1"/>
    </row>
    <row r="234" spans="1:20" x14ac:dyDescent="0.25">
      <c r="A234" s="1"/>
      <c r="B234" s="63" t="s">
        <v>28</v>
      </c>
      <c r="C234" s="63"/>
      <c r="D234" s="63"/>
      <c r="E234" s="63"/>
      <c r="F234" s="72">
        <v>2.2810999999999999</v>
      </c>
      <c r="G234" s="72"/>
      <c r="H234" s="72"/>
      <c r="I234" s="72"/>
      <c r="J234" s="1"/>
      <c r="K234" s="1"/>
      <c r="L234" s="1"/>
      <c r="M234" s="1"/>
      <c r="N234" s="1"/>
      <c r="O234" s="1"/>
      <c r="P234" s="1"/>
      <c r="Q234" s="1"/>
      <c r="R234" s="1"/>
      <c r="S234" s="1"/>
      <c r="T234" s="1"/>
    </row>
    <row r="235" spans="1:20" x14ac:dyDescent="0.25">
      <c r="A235" s="1"/>
      <c r="B235" s="63" t="s">
        <v>29</v>
      </c>
      <c r="C235" s="63"/>
      <c r="D235" s="72">
        <v>1.2748999999999999</v>
      </c>
      <c r="E235" s="72"/>
      <c r="F235" s="72"/>
      <c r="G235" s="72"/>
      <c r="H235" s="1"/>
      <c r="I235" s="1"/>
      <c r="J235" s="1"/>
      <c r="K235" s="1"/>
      <c r="L235" s="1"/>
      <c r="M235" s="1"/>
      <c r="N235" s="1"/>
      <c r="O235" s="1"/>
      <c r="P235" s="1"/>
      <c r="Q235" s="1"/>
      <c r="R235" s="1"/>
      <c r="S235" s="1"/>
      <c r="T235" s="1"/>
    </row>
    <row r="236" spans="1:20" x14ac:dyDescent="0.25">
      <c r="A236" s="1"/>
      <c r="B236" s="63" t="s">
        <v>30</v>
      </c>
      <c r="C236" s="63"/>
      <c r="D236" s="1"/>
      <c r="E236" s="1"/>
      <c r="F236" s="1"/>
      <c r="G236" s="1">
        <v>18.7</v>
      </c>
      <c r="H236" s="1"/>
      <c r="I236" s="1"/>
      <c r="J236" s="1"/>
      <c r="K236" s="1"/>
      <c r="L236" s="1"/>
      <c r="M236" s="1"/>
      <c r="N236" s="1"/>
      <c r="O236" s="1"/>
      <c r="P236" s="1"/>
      <c r="Q236" s="1"/>
      <c r="R236" s="1"/>
      <c r="S236" s="1"/>
      <c r="T236" s="1"/>
    </row>
    <row r="237" spans="1:20" x14ac:dyDescent="0.25">
      <c r="A237" s="1"/>
      <c r="B237" s="63" t="s">
        <v>31</v>
      </c>
      <c r="C237" s="63"/>
      <c r="D237" s="63"/>
      <c r="E237" s="1"/>
      <c r="F237" s="1"/>
      <c r="G237" s="1">
        <v>2018</v>
      </c>
      <c r="H237" s="1"/>
      <c r="I237" s="1"/>
      <c r="J237" s="1"/>
      <c r="K237" s="1"/>
      <c r="L237" s="1"/>
      <c r="M237" s="1"/>
      <c r="N237" s="1"/>
      <c r="O237" s="1"/>
      <c r="P237" s="1"/>
      <c r="Q237" s="1"/>
      <c r="R237" s="1"/>
      <c r="S237" s="1"/>
      <c r="T237" s="1"/>
    </row>
    <row r="238" spans="1:20" x14ac:dyDescent="0.25">
      <c r="A238" s="1"/>
      <c r="B238" s="63" t="s">
        <v>32</v>
      </c>
      <c r="C238" s="63"/>
      <c r="D238" s="1"/>
      <c r="E238" s="1"/>
      <c r="F238" s="1"/>
      <c r="G238" s="1"/>
      <c r="H238" s="1"/>
      <c r="I238" s="1"/>
      <c r="J238" s="1"/>
      <c r="K238" s="1"/>
      <c r="L238" s="1"/>
      <c r="M238" s="1"/>
      <c r="N238" s="1"/>
      <c r="O238" s="1"/>
      <c r="P238" s="1"/>
      <c r="Q238" s="1"/>
      <c r="R238" s="1"/>
      <c r="S238" s="1"/>
      <c r="T238" s="1"/>
    </row>
    <row r="239" spans="1:20" x14ac:dyDescent="0.25">
      <c r="A239" s="1"/>
      <c r="B239" s="1"/>
      <c r="C239" s="1"/>
      <c r="D239" s="1"/>
      <c r="E239" s="1"/>
      <c r="F239" s="1"/>
      <c r="G239" s="1"/>
      <c r="H239" s="1"/>
      <c r="I239" s="1"/>
      <c r="J239" s="1"/>
      <c r="K239" s="1"/>
      <c r="L239" s="1"/>
      <c r="M239" s="1"/>
      <c r="N239" s="1"/>
      <c r="O239" s="1"/>
      <c r="P239" s="1"/>
      <c r="Q239" s="1"/>
      <c r="R239" s="1"/>
      <c r="S239" s="1"/>
      <c r="T239" s="1"/>
    </row>
    <row r="240" spans="1:20" x14ac:dyDescent="0.25">
      <c r="A240" s="1"/>
      <c r="B240" s="1"/>
      <c r="C240" s="1"/>
      <c r="D240" s="1"/>
      <c r="E240" s="1"/>
      <c r="F240" s="1"/>
      <c r="G240" s="1"/>
      <c r="H240" s="1"/>
      <c r="I240" s="1"/>
      <c r="J240" s="1"/>
      <c r="K240" s="1"/>
      <c r="L240" s="1"/>
      <c r="M240" s="1"/>
      <c r="N240" s="1"/>
      <c r="O240" s="1"/>
      <c r="P240" s="1"/>
      <c r="Q240" s="1"/>
      <c r="R240" s="1"/>
      <c r="S240" s="1"/>
      <c r="T240" s="1"/>
    </row>
    <row r="241" spans="1:20" x14ac:dyDescent="0.25">
      <c r="A241" s="1"/>
      <c r="B241" s="1"/>
      <c r="C241" s="1"/>
      <c r="D241" s="1"/>
      <c r="E241" s="1"/>
      <c r="F241" s="1"/>
      <c r="G241" s="1"/>
      <c r="H241" s="1"/>
      <c r="I241" s="1"/>
      <c r="J241" s="1"/>
      <c r="K241" s="1"/>
      <c r="L241" s="66" t="s">
        <v>5</v>
      </c>
      <c r="M241" s="66"/>
      <c r="N241" s="66"/>
      <c r="O241" s="3" t="s">
        <v>6</v>
      </c>
      <c r="P241" s="67" t="s">
        <v>7</v>
      </c>
      <c r="Q241" s="67"/>
      <c r="R241" s="3" t="s">
        <v>8</v>
      </c>
      <c r="S241" s="57" t="s">
        <v>583</v>
      </c>
      <c r="T241" s="3" t="s">
        <v>7</v>
      </c>
    </row>
    <row r="242" spans="1:20" x14ac:dyDescent="0.25">
      <c r="A242" s="1"/>
      <c r="B242" s="5" t="s">
        <v>9</v>
      </c>
      <c r="C242" s="64" t="s">
        <v>73</v>
      </c>
      <c r="D242" s="64"/>
      <c r="E242" s="64"/>
      <c r="F242" s="64"/>
      <c r="G242" s="64"/>
      <c r="H242" s="1"/>
      <c r="I242" s="1"/>
      <c r="J242" s="1"/>
      <c r="K242" s="1"/>
      <c r="L242" s="4" t="s">
        <v>33</v>
      </c>
      <c r="M242" s="64" t="s">
        <v>34</v>
      </c>
      <c r="N242" s="64"/>
      <c r="O242" s="6">
        <v>2</v>
      </c>
      <c r="P242" s="65">
        <v>3.17</v>
      </c>
      <c r="Q242" s="65"/>
      <c r="R242" s="6">
        <v>8</v>
      </c>
      <c r="S242" s="59">
        <v>297</v>
      </c>
      <c r="T242" s="7">
        <v>7.0000000000000007E-2</v>
      </c>
    </row>
    <row r="243" spans="1:20" x14ac:dyDescent="0.25">
      <c r="A243" s="1"/>
      <c r="B243" s="63" t="s">
        <v>13</v>
      </c>
      <c r="C243" s="64" t="s">
        <v>80</v>
      </c>
      <c r="D243" s="64"/>
      <c r="E243" s="64"/>
      <c r="F243" s="64"/>
      <c r="G243" s="1"/>
      <c r="H243" s="1"/>
      <c r="I243" s="1"/>
      <c r="J243" s="1"/>
      <c r="K243" s="1"/>
      <c r="L243" s="4" t="s">
        <v>36</v>
      </c>
      <c r="M243" s="64" t="s">
        <v>37</v>
      </c>
      <c r="N243" s="64"/>
      <c r="O243" s="6">
        <v>2</v>
      </c>
      <c r="P243" s="65">
        <v>3.17</v>
      </c>
      <c r="Q243" s="65"/>
      <c r="R243" s="6">
        <v>5</v>
      </c>
      <c r="S243" s="59">
        <v>703.80000000000007</v>
      </c>
      <c r="T243" s="7">
        <v>0.17</v>
      </c>
    </row>
    <row r="244" spans="1:20" x14ac:dyDescent="0.25">
      <c r="A244" s="1"/>
      <c r="B244" s="63"/>
      <c r="C244" s="64"/>
      <c r="D244" s="64"/>
      <c r="E244" s="64"/>
      <c r="F244" s="64"/>
      <c r="G244" s="1"/>
      <c r="H244" s="1"/>
      <c r="I244" s="1"/>
      <c r="J244" s="1"/>
      <c r="K244" s="1"/>
      <c r="L244" s="64" t="s">
        <v>11</v>
      </c>
      <c r="M244" s="64" t="s">
        <v>12</v>
      </c>
      <c r="N244" s="64"/>
      <c r="O244" s="71">
        <v>4</v>
      </c>
      <c r="P244" s="65">
        <v>6.35</v>
      </c>
      <c r="Q244" s="65"/>
      <c r="R244" s="71">
        <v>22</v>
      </c>
      <c r="S244" s="59">
        <v>2235</v>
      </c>
      <c r="T244" s="58">
        <v>0.53</v>
      </c>
    </row>
    <row r="245" spans="1:20" x14ac:dyDescent="0.25">
      <c r="A245" s="1"/>
      <c r="B245" s="63" t="s">
        <v>19</v>
      </c>
      <c r="C245" s="64" t="s">
        <v>38</v>
      </c>
      <c r="D245" s="64"/>
      <c r="E245" s="64"/>
      <c r="F245" s="64"/>
      <c r="G245" s="1"/>
      <c r="H245" s="1"/>
      <c r="I245" s="1"/>
      <c r="J245" s="1"/>
      <c r="K245" s="1"/>
      <c r="L245" s="64"/>
      <c r="M245" s="64"/>
      <c r="N245" s="64"/>
      <c r="O245" s="71"/>
      <c r="P245" s="65"/>
      <c r="Q245" s="65"/>
      <c r="R245" s="71"/>
      <c r="S245" s="59"/>
      <c r="T245" s="58"/>
    </row>
    <row r="246" spans="1:20" x14ac:dyDescent="0.25">
      <c r="A246" s="1"/>
      <c r="B246" s="63"/>
      <c r="C246" s="64"/>
      <c r="D246" s="64"/>
      <c r="E246" s="64"/>
      <c r="F246" s="64"/>
      <c r="G246" s="1"/>
      <c r="H246" s="1"/>
      <c r="I246" s="1"/>
      <c r="J246" s="1"/>
      <c r="K246" s="1"/>
      <c r="L246" s="4" t="s">
        <v>39</v>
      </c>
      <c r="M246" s="64" t="s">
        <v>40</v>
      </c>
      <c r="N246" s="64"/>
      <c r="O246" s="6">
        <v>13</v>
      </c>
      <c r="P246" s="65">
        <v>20.63</v>
      </c>
      <c r="Q246" s="65"/>
      <c r="R246" s="6">
        <v>129</v>
      </c>
      <c r="S246" s="59">
        <v>32731.8</v>
      </c>
      <c r="T246" s="7">
        <v>7.76</v>
      </c>
    </row>
    <row r="247" spans="1:20" x14ac:dyDescent="0.25">
      <c r="A247" s="1"/>
      <c r="B247" s="5" t="s">
        <v>23</v>
      </c>
      <c r="C247" s="64" t="s">
        <v>81</v>
      </c>
      <c r="D247" s="64"/>
      <c r="E247" s="64"/>
      <c r="F247" s="64"/>
      <c r="G247" s="1"/>
      <c r="H247" s="1"/>
      <c r="I247" s="1"/>
      <c r="J247" s="1"/>
      <c r="K247" s="1"/>
      <c r="L247" s="4" t="s">
        <v>15</v>
      </c>
      <c r="M247" s="64" t="s">
        <v>16</v>
      </c>
      <c r="N247" s="64"/>
      <c r="O247" s="6">
        <v>11</v>
      </c>
      <c r="P247" s="65">
        <v>17.46</v>
      </c>
      <c r="Q247" s="65"/>
      <c r="R247" s="6">
        <v>57</v>
      </c>
      <c r="S247" s="59">
        <v>7995.5999999999995</v>
      </c>
      <c r="T247" s="7">
        <v>1.89</v>
      </c>
    </row>
    <row r="248" spans="1:20" x14ac:dyDescent="0.25">
      <c r="A248" s="1"/>
      <c r="B248" s="5" t="s">
        <v>25</v>
      </c>
      <c r="C248" s="73">
        <v>1111</v>
      </c>
      <c r="D248" s="73"/>
      <c r="E248" s="73"/>
      <c r="F248" s="1"/>
      <c r="G248" s="1"/>
      <c r="H248" s="1"/>
      <c r="I248" s="1"/>
      <c r="J248" s="1"/>
      <c r="K248" s="1"/>
      <c r="L248" s="4" t="s">
        <v>17</v>
      </c>
      <c r="M248" s="64" t="s">
        <v>18</v>
      </c>
      <c r="N248" s="64"/>
      <c r="O248" s="6">
        <v>11</v>
      </c>
      <c r="P248" s="65">
        <v>17.46</v>
      </c>
      <c r="Q248" s="65"/>
      <c r="R248" s="6">
        <v>1155</v>
      </c>
      <c r="S248" s="59">
        <v>320771.39999999997</v>
      </c>
      <c r="T248" s="7">
        <v>76.02</v>
      </c>
    </row>
    <row r="249" spans="1:20" x14ac:dyDescent="0.25">
      <c r="A249" s="1"/>
      <c r="B249" s="63" t="s">
        <v>26</v>
      </c>
      <c r="C249" s="63"/>
      <c r="D249" s="63"/>
      <c r="E249" s="63"/>
      <c r="F249" s="72">
        <v>181.547</v>
      </c>
      <c r="G249" s="72"/>
      <c r="H249" s="72"/>
      <c r="I249" s="72"/>
      <c r="J249" s="72"/>
      <c r="K249" s="1"/>
      <c r="L249" s="4" t="s">
        <v>42</v>
      </c>
      <c r="M249" s="64" t="s">
        <v>43</v>
      </c>
      <c r="N249" s="64"/>
      <c r="O249" s="6">
        <v>13</v>
      </c>
      <c r="P249" s="65">
        <v>20.63</v>
      </c>
      <c r="Q249" s="65"/>
      <c r="R249" s="6">
        <v>27</v>
      </c>
      <c r="S249" s="59">
        <v>1431.6</v>
      </c>
      <c r="T249" s="7">
        <v>0.34</v>
      </c>
    </row>
    <row r="250" spans="1:20" x14ac:dyDescent="0.25">
      <c r="A250" s="1"/>
      <c r="B250" s="63" t="s">
        <v>27</v>
      </c>
      <c r="C250" s="63"/>
      <c r="D250" s="72">
        <v>288.75740000000002</v>
      </c>
      <c r="E250" s="72"/>
      <c r="F250" s="72"/>
      <c r="G250" s="72"/>
      <c r="H250" s="72"/>
      <c r="I250" s="1"/>
      <c r="J250" s="1"/>
      <c r="K250" s="1"/>
      <c r="L250" s="4" t="s">
        <v>49</v>
      </c>
      <c r="M250" s="64" t="s">
        <v>50</v>
      </c>
      <c r="N250" s="64"/>
      <c r="O250" s="6">
        <v>3</v>
      </c>
      <c r="P250" s="65">
        <v>4.76</v>
      </c>
      <c r="Q250" s="65"/>
      <c r="R250" s="6">
        <v>1603</v>
      </c>
      <c r="S250" s="59">
        <v>54568.200000000004</v>
      </c>
      <c r="T250" s="7">
        <v>12.93</v>
      </c>
    </row>
    <row r="251" spans="1:20" x14ac:dyDescent="0.25">
      <c r="A251" s="1"/>
      <c r="B251" s="1"/>
      <c r="C251" s="1"/>
      <c r="D251" s="1"/>
      <c r="E251" s="1"/>
      <c r="F251" s="1"/>
      <c r="G251" s="1"/>
      <c r="H251" s="1"/>
      <c r="I251" s="1"/>
      <c r="J251" s="1"/>
      <c r="K251" s="1"/>
      <c r="L251" s="64" t="s">
        <v>21</v>
      </c>
      <c r="M251" s="64" t="s">
        <v>22</v>
      </c>
      <c r="N251" s="64"/>
      <c r="O251" s="71">
        <v>4</v>
      </c>
      <c r="P251" s="65">
        <v>6.35</v>
      </c>
      <c r="Q251" s="65"/>
      <c r="R251" s="71">
        <v>23</v>
      </c>
      <c r="S251" s="59">
        <v>1214.3999999999999</v>
      </c>
      <c r="T251" s="58">
        <v>0.28999999999999998</v>
      </c>
    </row>
    <row r="252" spans="1:20" x14ac:dyDescent="0.25">
      <c r="A252" s="1"/>
      <c r="B252" s="63" t="s">
        <v>28</v>
      </c>
      <c r="C252" s="63"/>
      <c r="D252" s="63"/>
      <c r="E252" s="63"/>
      <c r="F252" s="72">
        <v>1.9327000000000001</v>
      </c>
      <c r="G252" s="72"/>
      <c r="H252" s="72"/>
      <c r="I252" s="72"/>
      <c r="J252" s="1"/>
      <c r="K252" s="1"/>
      <c r="L252" s="64"/>
      <c r="M252" s="64"/>
      <c r="N252" s="64"/>
      <c r="O252" s="71"/>
      <c r="P252" s="65"/>
      <c r="Q252" s="65"/>
      <c r="R252" s="71"/>
      <c r="S252" s="59"/>
      <c r="T252" s="58"/>
    </row>
    <row r="253" spans="1:20" x14ac:dyDescent="0.25">
      <c r="A253" s="1"/>
      <c r="B253" s="63"/>
      <c r="C253" s="63"/>
      <c r="D253" s="63"/>
      <c r="E253" s="63"/>
      <c r="F253" s="72"/>
      <c r="G253" s="72"/>
      <c r="H253" s="72"/>
      <c r="I253" s="72"/>
      <c r="J253" s="1"/>
      <c r="K253" s="1"/>
      <c r="L253" s="1"/>
      <c r="M253" s="1"/>
      <c r="N253" s="1"/>
      <c r="O253" s="1"/>
      <c r="P253" s="1"/>
      <c r="Q253" s="1"/>
      <c r="R253" s="1"/>
      <c r="S253" s="1"/>
      <c r="T253" s="1"/>
    </row>
    <row r="254" spans="1:20" x14ac:dyDescent="0.25">
      <c r="A254" s="1"/>
      <c r="B254" s="63" t="s">
        <v>29</v>
      </c>
      <c r="C254" s="63"/>
      <c r="D254" s="72">
        <v>1.4430000000000001</v>
      </c>
      <c r="E254" s="72"/>
      <c r="F254" s="72"/>
      <c r="G254" s="72"/>
      <c r="H254" s="1"/>
      <c r="I254" s="1"/>
      <c r="J254" s="1"/>
      <c r="K254" s="1"/>
      <c r="L254" s="1"/>
      <c r="M254" s="1"/>
      <c r="N254" s="1"/>
      <c r="O254" s="1"/>
      <c r="P254" s="1"/>
      <c r="Q254" s="1"/>
      <c r="R254" s="1"/>
      <c r="S254" s="1"/>
      <c r="T254" s="1"/>
    </row>
    <row r="255" spans="1:20" x14ac:dyDescent="0.25">
      <c r="A255" s="1"/>
      <c r="B255" s="63" t="s">
        <v>30</v>
      </c>
      <c r="C255" s="63"/>
      <c r="D255" s="1"/>
      <c r="E255" s="1"/>
      <c r="F255" s="1"/>
      <c r="G255" s="1">
        <v>79.900000000000006</v>
      </c>
      <c r="H255" s="1"/>
      <c r="I255" s="1"/>
      <c r="J255" s="1"/>
      <c r="K255" s="1"/>
      <c r="L255" s="1"/>
      <c r="M255" s="1"/>
      <c r="N255" s="1"/>
      <c r="O255" s="1"/>
      <c r="P255" s="1"/>
      <c r="Q255" s="1"/>
      <c r="R255" s="1"/>
      <c r="S255" s="1"/>
      <c r="T255" s="1"/>
    </row>
    <row r="256" spans="1:20" x14ac:dyDescent="0.25">
      <c r="A256" s="1"/>
      <c r="B256" s="63" t="s">
        <v>31</v>
      </c>
      <c r="C256" s="63"/>
      <c r="D256" s="63"/>
      <c r="E256" s="1"/>
      <c r="F256" s="1"/>
      <c r="G256" s="1">
        <v>2018</v>
      </c>
      <c r="H256" s="1"/>
      <c r="I256" s="1"/>
      <c r="J256" s="1"/>
      <c r="K256" s="1"/>
      <c r="L256" s="1"/>
      <c r="M256" s="1"/>
      <c r="N256" s="1"/>
      <c r="O256" s="1"/>
      <c r="P256" s="1"/>
      <c r="Q256" s="1"/>
      <c r="R256" s="1"/>
      <c r="S256" s="1"/>
      <c r="T256" s="1"/>
    </row>
    <row r="257" spans="1:20" x14ac:dyDescent="0.25">
      <c r="A257" s="1"/>
      <c r="B257" s="63" t="s">
        <v>32</v>
      </c>
      <c r="C257" s="63"/>
      <c r="D257" s="1"/>
      <c r="E257" s="1"/>
      <c r="F257" s="1"/>
      <c r="G257" s="1"/>
      <c r="H257" s="1"/>
      <c r="I257" s="1"/>
      <c r="J257" s="1"/>
      <c r="K257" s="1"/>
      <c r="L257" s="1"/>
      <c r="M257" s="1"/>
      <c r="N257" s="1"/>
      <c r="O257" s="1"/>
      <c r="P257" s="1"/>
      <c r="Q257" s="1"/>
      <c r="R257" s="1"/>
      <c r="S257" s="1"/>
      <c r="T257" s="1"/>
    </row>
    <row r="258" spans="1:20" x14ac:dyDescent="0.25">
      <c r="A258" s="1"/>
      <c r="B258" s="1"/>
      <c r="C258" s="1"/>
      <c r="D258" s="1"/>
      <c r="E258" s="1"/>
      <c r="F258" s="1"/>
      <c r="G258" s="1"/>
      <c r="H258" s="1"/>
      <c r="I258" s="1"/>
      <c r="J258" s="1"/>
      <c r="K258" s="1"/>
      <c r="L258" s="1"/>
      <c r="M258" s="1"/>
      <c r="N258" s="1"/>
      <c r="O258" s="1"/>
      <c r="P258" s="1"/>
      <c r="Q258" s="1"/>
      <c r="R258" s="1"/>
      <c r="S258" s="1"/>
      <c r="T258" s="1"/>
    </row>
    <row r="259" spans="1:20" x14ac:dyDescent="0.25">
      <c r="A259" s="1"/>
      <c r="B259" s="1"/>
      <c r="C259" s="1"/>
      <c r="D259" s="1"/>
      <c r="E259" s="1"/>
      <c r="F259" s="1"/>
      <c r="G259" s="1"/>
      <c r="H259" s="1"/>
      <c r="I259" s="1"/>
      <c r="J259" s="1"/>
      <c r="K259" s="1"/>
      <c r="L259" s="1"/>
      <c r="M259" s="1"/>
      <c r="N259" s="1"/>
      <c r="O259" s="1"/>
      <c r="P259" s="1"/>
      <c r="Q259" s="1"/>
      <c r="R259" s="1"/>
      <c r="S259" s="1"/>
      <c r="T259" s="1"/>
    </row>
    <row r="260" spans="1:20" x14ac:dyDescent="0.25">
      <c r="A260" s="1"/>
      <c r="B260" s="1"/>
      <c r="C260" s="1"/>
      <c r="D260" s="1"/>
      <c r="E260" s="1"/>
      <c r="F260" s="1"/>
      <c r="G260" s="1"/>
      <c r="H260" s="1"/>
      <c r="I260" s="1"/>
      <c r="J260" s="1"/>
      <c r="K260" s="1"/>
      <c r="L260" s="1"/>
      <c r="M260" s="1"/>
      <c r="N260" s="1"/>
      <c r="O260" s="1"/>
      <c r="P260" s="1"/>
      <c r="Q260" s="1"/>
      <c r="R260" s="1"/>
      <c r="S260" s="1"/>
      <c r="T260" s="1"/>
    </row>
    <row r="261" spans="1:20" x14ac:dyDescent="0.25">
      <c r="A261" s="1"/>
      <c r="B261" s="1"/>
      <c r="C261" s="1"/>
      <c r="D261" s="1"/>
      <c r="E261" s="1"/>
      <c r="F261" s="1"/>
      <c r="G261" s="1"/>
      <c r="H261" s="1"/>
      <c r="I261" s="1"/>
      <c r="J261" s="1"/>
      <c r="K261" s="1"/>
      <c r="L261" s="66" t="s">
        <v>5</v>
      </c>
      <c r="M261" s="66"/>
      <c r="N261" s="66"/>
      <c r="O261" s="3" t="s">
        <v>6</v>
      </c>
      <c r="P261" s="67" t="s">
        <v>7</v>
      </c>
      <c r="Q261" s="67"/>
      <c r="R261" s="3" t="s">
        <v>8</v>
      </c>
      <c r="S261" s="57" t="s">
        <v>583</v>
      </c>
      <c r="T261" s="3" t="s">
        <v>7</v>
      </c>
    </row>
    <row r="262" spans="1:20" x14ac:dyDescent="0.25">
      <c r="A262" s="1"/>
      <c r="B262" s="5" t="s">
        <v>9</v>
      </c>
      <c r="C262" s="64" t="s">
        <v>82</v>
      </c>
      <c r="D262" s="64"/>
      <c r="E262" s="64"/>
      <c r="F262" s="64"/>
      <c r="G262" s="64"/>
      <c r="H262" s="1"/>
      <c r="I262" s="1"/>
      <c r="J262" s="1"/>
      <c r="K262" s="1"/>
      <c r="L262" s="4" t="s">
        <v>36</v>
      </c>
      <c r="M262" s="64" t="s">
        <v>37</v>
      </c>
      <c r="N262" s="64"/>
      <c r="O262" s="6">
        <v>2</v>
      </c>
      <c r="P262" s="65">
        <v>16.670000000000002</v>
      </c>
      <c r="Q262" s="65"/>
      <c r="R262" s="6">
        <v>118</v>
      </c>
      <c r="S262" s="59">
        <v>11947.2</v>
      </c>
      <c r="T262" s="7">
        <v>67.87</v>
      </c>
    </row>
    <row r="263" spans="1:20" x14ac:dyDescent="0.25">
      <c r="A263" s="1"/>
      <c r="B263" s="63" t="s">
        <v>13</v>
      </c>
      <c r="C263" s="64" t="s">
        <v>83</v>
      </c>
      <c r="D263" s="64"/>
      <c r="E263" s="64"/>
      <c r="F263" s="64"/>
      <c r="G263" s="1"/>
      <c r="H263" s="1"/>
      <c r="I263" s="1"/>
      <c r="J263" s="1"/>
      <c r="K263" s="1"/>
      <c r="L263" s="4" t="s">
        <v>11</v>
      </c>
      <c r="M263" s="64" t="s">
        <v>12</v>
      </c>
      <c r="N263" s="64"/>
      <c r="O263" s="6">
        <v>1</v>
      </c>
      <c r="P263" s="65">
        <v>8.33</v>
      </c>
      <c r="Q263" s="65"/>
      <c r="R263" s="6">
        <v>1</v>
      </c>
      <c r="S263" s="59">
        <v>144</v>
      </c>
      <c r="T263" s="7">
        <v>0.82</v>
      </c>
    </row>
    <row r="264" spans="1:20" x14ac:dyDescent="0.25">
      <c r="A264" s="1"/>
      <c r="B264" s="63"/>
      <c r="C264" s="64"/>
      <c r="D264" s="64"/>
      <c r="E264" s="64"/>
      <c r="F264" s="64"/>
      <c r="G264" s="1"/>
      <c r="H264" s="1"/>
      <c r="I264" s="1"/>
      <c r="J264" s="1"/>
      <c r="K264" s="1"/>
      <c r="L264" s="64" t="s">
        <v>39</v>
      </c>
      <c r="M264" s="64" t="s">
        <v>40</v>
      </c>
      <c r="N264" s="64"/>
      <c r="O264" s="71">
        <v>1</v>
      </c>
      <c r="P264" s="65">
        <v>8.33</v>
      </c>
      <c r="Q264" s="65"/>
      <c r="R264" s="71">
        <v>22</v>
      </c>
      <c r="S264" s="59">
        <v>4119</v>
      </c>
      <c r="T264" s="58">
        <v>23.4</v>
      </c>
    </row>
    <row r="265" spans="1:20" x14ac:dyDescent="0.25">
      <c r="A265" s="1"/>
      <c r="B265" s="63" t="s">
        <v>19</v>
      </c>
      <c r="C265" s="64" t="s">
        <v>57</v>
      </c>
      <c r="D265" s="64"/>
      <c r="E265" s="64"/>
      <c r="F265" s="64"/>
      <c r="G265" s="1"/>
      <c r="H265" s="1"/>
      <c r="I265" s="1"/>
      <c r="J265" s="1"/>
      <c r="K265" s="1"/>
      <c r="L265" s="64"/>
      <c r="M265" s="64"/>
      <c r="N265" s="64"/>
      <c r="O265" s="71"/>
      <c r="P265" s="65"/>
      <c r="Q265" s="65"/>
      <c r="R265" s="71"/>
      <c r="S265" s="59"/>
      <c r="T265" s="58"/>
    </row>
    <row r="266" spans="1:20" x14ac:dyDescent="0.25">
      <c r="A266" s="1"/>
      <c r="B266" s="63"/>
      <c r="C266" s="64"/>
      <c r="D266" s="64"/>
      <c r="E266" s="64"/>
      <c r="F266" s="64"/>
      <c r="G266" s="1"/>
      <c r="H266" s="1"/>
      <c r="I266" s="1"/>
      <c r="J266" s="1"/>
      <c r="K266" s="1"/>
      <c r="L266" s="4" t="s">
        <v>15</v>
      </c>
      <c r="M266" s="64" t="s">
        <v>16</v>
      </c>
      <c r="N266" s="64"/>
      <c r="O266" s="6">
        <v>3</v>
      </c>
      <c r="P266" s="65">
        <v>25</v>
      </c>
      <c r="Q266" s="65"/>
      <c r="R266" s="6">
        <v>5</v>
      </c>
      <c r="S266" s="59">
        <v>873.6</v>
      </c>
      <c r="T266" s="7">
        <v>4.96</v>
      </c>
    </row>
    <row r="267" spans="1:20" x14ac:dyDescent="0.25">
      <c r="A267" s="1"/>
      <c r="B267" s="5" t="s">
        <v>23</v>
      </c>
      <c r="C267" s="64" t="s">
        <v>84</v>
      </c>
      <c r="D267" s="64"/>
      <c r="E267" s="64"/>
      <c r="F267" s="64"/>
      <c r="G267" s="1"/>
      <c r="H267" s="1"/>
      <c r="I267" s="1"/>
      <c r="J267" s="1"/>
      <c r="K267" s="1"/>
      <c r="L267" s="4" t="s">
        <v>42</v>
      </c>
      <c r="M267" s="64" t="s">
        <v>43</v>
      </c>
      <c r="N267" s="64"/>
      <c r="O267" s="6">
        <v>3</v>
      </c>
      <c r="P267" s="65">
        <v>25</v>
      </c>
      <c r="Q267" s="65"/>
      <c r="R267" s="6">
        <v>4</v>
      </c>
      <c r="S267" s="59">
        <v>288</v>
      </c>
      <c r="T267" s="7">
        <v>1.64</v>
      </c>
    </row>
    <row r="268" spans="1:20" x14ac:dyDescent="0.25">
      <c r="A268" s="1"/>
      <c r="B268" s="5" t="s">
        <v>25</v>
      </c>
      <c r="C268" s="73">
        <v>115</v>
      </c>
      <c r="D268" s="73"/>
      <c r="E268" s="73"/>
      <c r="F268" s="1"/>
      <c r="G268" s="1"/>
      <c r="H268" s="1"/>
      <c r="I268" s="1"/>
      <c r="J268" s="1"/>
      <c r="K268" s="1"/>
      <c r="L268" s="4" t="s">
        <v>54</v>
      </c>
      <c r="M268" s="64" t="s">
        <v>55</v>
      </c>
      <c r="N268" s="64"/>
      <c r="O268" s="6">
        <v>1</v>
      </c>
      <c r="P268" s="65">
        <v>8.33</v>
      </c>
      <c r="Q268" s="65"/>
      <c r="R268" s="6">
        <v>1</v>
      </c>
      <c r="S268" s="59">
        <v>132</v>
      </c>
      <c r="T268" s="7">
        <v>0.75</v>
      </c>
    </row>
    <row r="269" spans="1:20" x14ac:dyDescent="0.25">
      <c r="A269" s="1"/>
      <c r="B269" s="63" t="s">
        <v>26</v>
      </c>
      <c r="C269" s="63"/>
      <c r="D269" s="63"/>
      <c r="E269" s="63"/>
      <c r="F269" s="72">
        <v>497.5181</v>
      </c>
      <c r="G269" s="72"/>
      <c r="H269" s="72"/>
      <c r="I269" s="72"/>
      <c r="J269" s="72"/>
      <c r="K269" s="1"/>
      <c r="L269" s="4" t="s">
        <v>21</v>
      </c>
      <c r="M269" s="64" t="s">
        <v>22</v>
      </c>
      <c r="N269" s="64"/>
      <c r="O269" s="6">
        <v>1</v>
      </c>
      <c r="P269" s="65">
        <v>8.33</v>
      </c>
      <c r="Q269" s="65"/>
      <c r="R269" s="6">
        <v>1</v>
      </c>
      <c r="S269" s="59">
        <v>99</v>
      </c>
      <c r="T269" s="7">
        <v>0.56000000000000005</v>
      </c>
    </row>
    <row r="270" spans="1:20" x14ac:dyDescent="0.25">
      <c r="A270" s="1"/>
      <c r="B270" s="63" t="s">
        <v>27</v>
      </c>
      <c r="C270" s="63"/>
      <c r="D270" s="72">
        <v>104.09690000000001</v>
      </c>
      <c r="E270" s="72"/>
      <c r="F270" s="72"/>
      <c r="G270" s="72"/>
      <c r="H270" s="72"/>
      <c r="I270" s="1"/>
      <c r="J270" s="1"/>
      <c r="K270" s="1"/>
      <c r="L270" s="1"/>
      <c r="M270" s="1"/>
      <c r="N270" s="1"/>
      <c r="O270" s="1"/>
      <c r="P270" s="1"/>
      <c r="Q270" s="1"/>
      <c r="R270" s="1"/>
      <c r="S270" s="1"/>
      <c r="T270" s="1"/>
    </row>
    <row r="271" spans="1:20" x14ac:dyDescent="0.25">
      <c r="A271" s="1"/>
      <c r="B271" s="63" t="s">
        <v>28</v>
      </c>
      <c r="C271" s="63"/>
      <c r="D271" s="63"/>
      <c r="E271" s="63"/>
      <c r="F271" s="72">
        <v>2.2566999999999999</v>
      </c>
      <c r="G271" s="72"/>
      <c r="H271" s="72"/>
      <c r="I271" s="72"/>
      <c r="J271" s="1"/>
      <c r="K271" s="1"/>
      <c r="L271" s="1"/>
      <c r="M271" s="1"/>
      <c r="N271" s="1"/>
      <c r="O271" s="1"/>
      <c r="P271" s="1"/>
      <c r="Q271" s="1"/>
      <c r="R271" s="1"/>
      <c r="S271" s="1"/>
      <c r="T271" s="1"/>
    </row>
    <row r="272" spans="1:20" x14ac:dyDescent="0.25">
      <c r="A272" s="1"/>
      <c r="B272" s="63" t="s">
        <v>29</v>
      </c>
      <c r="C272" s="63"/>
      <c r="D272" s="72">
        <v>1.0281</v>
      </c>
      <c r="E272" s="72"/>
      <c r="F272" s="72"/>
      <c r="G272" s="72"/>
      <c r="H272" s="1"/>
      <c r="I272" s="1"/>
      <c r="J272" s="1"/>
      <c r="K272" s="1"/>
      <c r="L272" s="1"/>
      <c r="M272" s="1"/>
      <c r="N272" s="1"/>
      <c r="O272" s="1"/>
      <c r="P272" s="1"/>
      <c r="Q272" s="1"/>
      <c r="R272" s="1"/>
      <c r="S272" s="1"/>
      <c r="T272" s="1"/>
    </row>
    <row r="273" spans="1:20" x14ac:dyDescent="0.25">
      <c r="A273" s="1"/>
      <c r="B273" s="63" t="s">
        <v>30</v>
      </c>
      <c r="C273" s="63"/>
      <c r="D273" s="1"/>
      <c r="E273" s="1"/>
      <c r="F273" s="1"/>
      <c r="G273" s="1">
        <v>27.6</v>
      </c>
      <c r="H273" s="1"/>
      <c r="I273" s="1"/>
      <c r="J273" s="1"/>
      <c r="K273" s="1"/>
      <c r="L273" s="1"/>
      <c r="M273" s="1"/>
      <c r="N273" s="1"/>
      <c r="O273" s="1"/>
      <c r="P273" s="1"/>
      <c r="Q273" s="1"/>
      <c r="R273" s="1"/>
      <c r="S273" s="1"/>
      <c r="T273" s="1"/>
    </row>
    <row r="274" spans="1:20" x14ac:dyDescent="0.25">
      <c r="A274" s="1"/>
      <c r="B274" s="63" t="s">
        <v>31</v>
      </c>
      <c r="C274" s="63"/>
      <c r="D274" s="63"/>
      <c r="E274" s="1"/>
      <c r="F274" s="1"/>
      <c r="G274" s="1">
        <v>2019</v>
      </c>
      <c r="H274" s="1"/>
      <c r="I274" s="1"/>
      <c r="J274" s="1"/>
      <c r="K274" s="1"/>
      <c r="L274" s="1"/>
      <c r="M274" s="1"/>
      <c r="N274" s="1"/>
      <c r="O274" s="1"/>
      <c r="P274" s="1"/>
      <c r="Q274" s="1"/>
      <c r="R274" s="1"/>
      <c r="S274" s="1"/>
      <c r="T274" s="1"/>
    </row>
    <row r="275" spans="1:20" x14ac:dyDescent="0.25">
      <c r="A275" s="1"/>
      <c r="B275" s="63" t="s">
        <v>32</v>
      </c>
      <c r="C275" s="63"/>
      <c r="D275" s="1"/>
      <c r="E275" s="1"/>
      <c r="F275" s="1"/>
      <c r="G275" s="1"/>
      <c r="H275" s="1"/>
      <c r="I275" s="1"/>
      <c r="J275" s="1"/>
      <c r="K275" s="1"/>
      <c r="L275" s="1"/>
      <c r="M275" s="1"/>
      <c r="N275" s="1"/>
      <c r="O275" s="1"/>
      <c r="P275" s="1"/>
      <c r="Q275" s="1"/>
      <c r="R275" s="1"/>
      <c r="S275" s="1"/>
      <c r="T275" s="1"/>
    </row>
    <row r="276" spans="1:20" x14ac:dyDescent="0.25">
      <c r="A276" s="1"/>
      <c r="B276" s="1"/>
      <c r="C276" s="1"/>
      <c r="D276" s="1"/>
      <c r="E276" s="1"/>
      <c r="F276" s="1"/>
      <c r="G276" s="1"/>
      <c r="H276" s="1"/>
      <c r="I276" s="1"/>
      <c r="J276" s="1"/>
      <c r="K276" s="1"/>
      <c r="L276" s="1"/>
      <c r="M276" s="1"/>
      <c r="N276" s="1"/>
      <c r="O276" s="1"/>
      <c r="P276" s="1"/>
      <c r="Q276" s="1"/>
      <c r="R276" s="1"/>
      <c r="S276" s="1"/>
      <c r="T276" s="1"/>
    </row>
    <row r="277" spans="1:20" x14ac:dyDescent="0.25">
      <c r="A277" s="1"/>
      <c r="B277" s="1"/>
      <c r="C277" s="1"/>
      <c r="D277" s="1"/>
      <c r="E277" s="1"/>
      <c r="F277" s="1"/>
      <c r="G277" s="1"/>
      <c r="H277" s="1"/>
      <c r="I277" s="1"/>
      <c r="J277" s="1"/>
      <c r="K277" s="1"/>
      <c r="L277" s="1"/>
      <c r="M277" s="1"/>
      <c r="N277" s="1"/>
      <c r="O277" s="1"/>
      <c r="P277" s="1"/>
      <c r="Q277" s="1"/>
      <c r="R277" s="1"/>
      <c r="S277" s="1"/>
      <c r="T277" s="1"/>
    </row>
    <row r="278" spans="1:20" x14ac:dyDescent="0.25">
      <c r="A278" s="1"/>
      <c r="B278" s="1"/>
      <c r="C278" s="1"/>
      <c r="D278" s="1"/>
      <c r="E278" s="1"/>
      <c r="F278" s="1"/>
      <c r="G278" s="1"/>
      <c r="H278" s="1"/>
      <c r="I278" s="1"/>
      <c r="J278" s="1"/>
      <c r="K278" s="1"/>
      <c r="L278" s="1"/>
      <c r="M278" s="1"/>
      <c r="N278" s="1"/>
      <c r="O278" s="1"/>
      <c r="P278" s="1"/>
      <c r="Q278" s="1"/>
      <c r="R278" s="1"/>
      <c r="S278" s="1"/>
      <c r="T278" s="1"/>
    </row>
    <row r="279" spans="1:20" x14ac:dyDescent="0.25">
      <c r="A279" s="1"/>
      <c r="B279" s="1"/>
      <c r="C279" s="1"/>
      <c r="D279" s="1"/>
      <c r="E279" s="1"/>
      <c r="F279" s="1"/>
      <c r="G279" s="1"/>
      <c r="H279" s="1"/>
      <c r="I279" s="1"/>
      <c r="J279" s="1"/>
      <c r="K279" s="1"/>
      <c r="L279" s="66" t="s">
        <v>5</v>
      </c>
      <c r="M279" s="66"/>
      <c r="N279" s="66"/>
      <c r="O279" s="3" t="s">
        <v>6</v>
      </c>
      <c r="P279" s="67" t="s">
        <v>7</v>
      </c>
      <c r="Q279" s="67"/>
      <c r="R279" s="3" t="s">
        <v>8</v>
      </c>
      <c r="S279" s="57" t="s">
        <v>583</v>
      </c>
      <c r="T279" s="3" t="s">
        <v>7</v>
      </c>
    </row>
    <row r="280" spans="1:20" x14ac:dyDescent="0.25">
      <c r="A280" s="1"/>
      <c r="B280" s="5" t="s">
        <v>9</v>
      </c>
      <c r="C280" s="64" t="s">
        <v>85</v>
      </c>
      <c r="D280" s="64"/>
      <c r="E280" s="64"/>
      <c r="F280" s="64"/>
      <c r="G280" s="64"/>
      <c r="H280" s="1"/>
      <c r="I280" s="1"/>
      <c r="J280" s="1"/>
      <c r="K280" s="1"/>
      <c r="L280" s="4" t="s">
        <v>11</v>
      </c>
      <c r="M280" s="64" t="s">
        <v>12</v>
      </c>
      <c r="N280" s="64"/>
      <c r="O280" s="6">
        <v>1</v>
      </c>
      <c r="P280" s="65">
        <v>50</v>
      </c>
      <c r="Q280" s="65"/>
      <c r="R280" s="6">
        <v>32</v>
      </c>
      <c r="S280" s="59">
        <v>2217</v>
      </c>
      <c r="T280" s="7">
        <v>38.979999999999997</v>
      </c>
    </row>
    <row r="281" spans="1:20" x14ac:dyDescent="0.25">
      <c r="A281" s="1"/>
      <c r="B281" s="63" t="s">
        <v>13</v>
      </c>
      <c r="C281" s="64" t="s">
        <v>86</v>
      </c>
      <c r="D281" s="64"/>
      <c r="E281" s="64"/>
      <c r="F281" s="64"/>
      <c r="G281" s="1"/>
      <c r="H281" s="1"/>
      <c r="I281" s="1"/>
      <c r="J281" s="1"/>
      <c r="K281" s="1"/>
      <c r="L281" s="4" t="s">
        <v>17</v>
      </c>
      <c r="M281" s="64" t="s">
        <v>18</v>
      </c>
      <c r="N281" s="64"/>
      <c r="O281" s="6">
        <v>1</v>
      </c>
      <c r="P281" s="65">
        <v>50</v>
      </c>
      <c r="Q281" s="65"/>
      <c r="R281" s="6">
        <v>31</v>
      </c>
      <c r="S281" s="59">
        <v>3470.4</v>
      </c>
      <c r="T281" s="7">
        <v>61.02</v>
      </c>
    </row>
    <row r="282" spans="1:20" x14ac:dyDescent="0.25">
      <c r="A282" s="1"/>
      <c r="B282" s="63"/>
      <c r="C282" s="64"/>
      <c r="D282" s="64"/>
      <c r="E282" s="64"/>
      <c r="F282" s="64"/>
      <c r="G282" s="1"/>
      <c r="H282" s="1"/>
      <c r="I282" s="1"/>
      <c r="J282" s="1"/>
      <c r="K282" s="1"/>
      <c r="L282" s="1"/>
      <c r="M282" s="1"/>
      <c r="N282" s="1"/>
      <c r="O282" s="1"/>
      <c r="P282" s="1"/>
      <c r="Q282" s="1"/>
      <c r="R282" s="1"/>
      <c r="S282" s="1"/>
      <c r="T282" s="1"/>
    </row>
    <row r="283" spans="1:20" x14ac:dyDescent="0.25">
      <c r="A283" s="1"/>
      <c r="B283" s="5" t="s">
        <v>19</v>
      </c>
      <c r="C283" s="64" t="s">
        <v>60</v>
      </c>
      <c r="D283" s="64"/>
      <c r="E283" s="64"/>
      <c r="F283" s="64"/>
      <c r="G283" s="1"/>
      <c r="H283" s="1"/>
      <c r="I283" s="1"/>
      <c r="J283" s="1"/>
      <c r="K283" s="1"/>
      <c r="L283" s="1"/>
      <c r="M283" s="1"/>
      <c r="N283" s="1"/>
      <c r="O283" s="1"/>
      <c r="P283" s="1"/>
      <c r="Q283" s="1"/>
      <c r="R283" s="1"/>
      <c r="S283" s="1"/>
      <c r="T283" s="1"/>
    </row>
    <row r="284" spans="1:20" x14ac:dyDescent="0.25">
      <c r="A284" s="1"/>
      <c r="B284" s="5" t="s">
        <v>23</v>
      </c>
      <c r="C284" s="64" t="s">
        <v>87</v>
      </c>
      <c r="D284" s="64"/>
      <c r="E284" s="64"/>
      <c r="F284" s="64"/>
      <c r="G284" s="1"/>
      <c r="H284" s="1"/>
      <c r="I284" s="1"/>
      <c r="J284" s="1"/>
      <c r="K284" s="1"/>
      <c r="L284" s="1"/>
      <c r="M284" s="1"/>
      <c r="N284" s="1"/>
      <c r="O284" s="1"/>
      <c r="P284" s="1"/>
      <c r="Q284" s="1"/>
      <c r="R284" s="1"/>
      <c r="S284" s="1"/>
      <c r="T284" s="1"/>
    </row>
    <row r="285" spans="1:20" x14ac:dyDescent="0.25">
      <c r="A285" s="1"/>
      <c r="B285" s="5" t="s">
        <v>25</v>
      </c>
      <c r="C285" s="73">
        <v>31</v>
      </c>
      <c r="D285" s="73"/>
      <c r="E285" s="73"/>
      <c r="F285" s="1"/>
      <c r="G285" s="1"/>
      <c r="H285" s="1"/>
      <c r="I285" s="1"/>
      <c r="J285" s="1"/>
      <c r="K285" s="1"/>
      <c r="L285" s="1"/>
      <c r="M285" s="1"/>
      <c r="N285" s="1"/>
      <c r="O285" s="1"/>
      <c r="P285" s="1"/>
      <c r="Q285" s="1"/>
      <c r="R285" s="1"/>
      <c r="S285" s="1"/>
      <c r="T285" s="1"/>
    </row>
    <row r="286" spans="1:20" x14ac:dyDescent="0.25">
      <c r="A286" s="1"/>
      <c r="B286" s="63" t="s">
        <v>26</v>
      </c>
      <c r="C286" s="63"/>
      <c r="D286" s="63"/>
      <c r="E286" s="63"/>
      <c r="F286" s="72">
        <v>306.60430000000002</v>
      </c>
      <c r="G286" s="72"/>
      <c r="H286" s="72"/>
      <c r="I286" s="72"/>
      <c r="J286" s="72"/>
      <c r="K286" s="1"/>
      <c r="L286" s="1"/>
      <c r="M286" s="1"/>
      <c r="N286" s="1"/>
      <c r="O286" s="1"/>
      <c r="P286" s="1"/>
      <c r="Q286" s="1"/>
      <c r="R286" s="1"/>
      <c r="S286" s="1"/>
      <c r="T286" s="1"/>
    </row>
    <row r="287" spans="1:20" x14ac:dyDescent="0.25">
      <c r="A287" s="1"/>
      <c r="B287" s="63" t="s">
        <v>27</v>
      </c>
      <c r="C287" s="63"/>
      <c r="D287" s="72">
        <v>113.0072</v>
      </c>
      <c r="E287" s="72"/>
      <c r="F287" s="72"/>
      <c r="G287" s="72"/>
      <c r="H287" s="72"/>
      <c r="I287" s="1"/>
      <c r="J287" s="1"/>
      <c r="K287" s="1"/>
      <c r="L287" s="1"/>
      <c r="M287" s="1"/>
      <c r="N287" s="1"/>
      <c r="O287" s="1"/>
      <c r="P287" s="1"/>
      <c r="Q287" s="1"/>
      <c r="R287" s="1"/>
      <c r="S287" s="1"/>
      <c r="T287" s="1"/>
    </row>
    <row r="288" spans="1:20" x14ac:dyDescent="0.25">
      <c r="A288" s="1"/>
      <c r="B288" s="63" t="s">
        <v>28</v>
      </c>
      <c r="C288" s="63"/>
      <c r="D288" s="63"/>
      <c r="E288" s="63"/>
      <c r="F288" s="72">
        <v>2.2273000000000001</v>
      </c>
      <c r="G288" s="72"/>
      <c r="H288" s="72"/>
      <c r="I288" s="72"/>
      <c r="J288" s="1"/>
      <c r="K288" s="1"/>
      <c r="L288" s="1"/>
      <c r="M288" s="1"/>
      <c r="N288" s="1"/>
      <c r="O288" s="1"/>
      <c r="P288" s="1"/>
      <c r="Q288" s="1"/>
      <c r="R288" s="1"/>
      <c r="S288" s="1"/>
      <c r="T288" s="1"/>
    </row>
    <row r="289" spans="1:20" x14ac:dyDescent="0.25">
      <c r="A289" s="1"/>
      <c r="B289" s="63" t="s">
        <v>29</v>
      </c>
      <c r="C289" s="63"/>
      <c r="D289" s="72">
        <v>1.042</v>
      </c>
      <c r="E289" s="72"/>
      <c r="F289" s="72"/>
      <c r="G289" s="72"/>
      <c r="H289" s="1"/>
      <c r="I289" s="1"/>
      <c r="J289" s="1"/>
      <c r="K289" s="1"/>
      <c r="L289" s="1"/>
      <c r="M289" s="1"/>
      <c r="N289" s="1"/>
      <c r="O289" s="1"/>
      <c r="P289" s="1"/>
      <c r="Q289" s="1"/>
      <c r="R289" s="1"/>
      <c r="S289" s="1"/>
      <c r="T289" s="1"/>
    </row>
    <row r="290" spans="1:20" x14ac:dyDescent="0.25">
      <c r="A290" s="1"/>
      <c r="B290" s="63" t="s">
        <v>30</v>
      </c>
      <c r="C290" s="63"/>
      <c r="D290" s="1"/>
      <c r="E290" s="1"/>
      <c r="F290" s="1"/>
      <c r="G290" s="1">
        <v>5.5</v>
      </c>
      <c r="H290" s="1"/>
      <c r="I290" s="1"/>
      <c r="J290" s="1"/>
      <c r="K290" s="1"/>
      <c r="L290" s="1"/>
      <c r="M290" s="1"/>
      <c r="N290" s="1"/>
      <c r="O290" s="1"/>
      <c r="P290" s="1"/>
      <c r="Q290" s="1"/>
      <c r="R290" s="1"/>
      <c r="S290" s="1"/>
      <c r="T290" s="1"/>
    </row>
    <row r="291" spans="1:20" x14ac:dyDescent="0.25">
      <c r="A291" s="1"/>
      <c r="B291" s="63" t="s">
        <v>31</v>
      </c>
      <c r="C291" s="63"/>
      <c r="D291" s="63"/>
      <c r="E291" s="1"/>
      <c r="F291" s="1"/>
      <c r="G291" s="1">
        <v>2019</v>
      </c>
      <c r="H291" s="1"/>
      <c r="I291" s="1"/>
      <c r="J291" s="1"/>
      <c r="K291" s="1"/>
      <c r="L291" s="1"/>
      <c r="M291" s="1"/>
      <c r="N291" s="1"/>
      <c r="O291" s="1"/>
      <c r="P291" s="1"/>
      <c r="Q291" s="1"/>
      <c r="R291" s="1"/>
      <c r="S291" s="1"/>
      <c r="T291" s="1"/>
    </row>
    <row r="292" spans="1:20" x14ac:dyDescent="0.25">
      <c r="A292" s="1"/>
      <c r="B292" s="63" t="s">
        <v>32</v>
      </c>
      <c r="C292" s="63"/>
      <c r="D292" s="1"/>
      <c r="E292" s="1"/>
      <c r="F292" s="1"/>
      <c r="G292" s="1"/>
      <c r="H292" s="1"/>
      <c r="I292" s="1"/>
      <c r="J292" s="1"/>
      <c r="K292" s="1"/>
      <c r="L292" s="1"/>
      <c r="M292" s="1"/>
      <c r="N292" s="1"/>
      <c r="O292" s="1"/>
      <c r="P292" s="1"/>
      <c r="Q292" s="1"/>
      <c r="R292" s="1"/>
      <c r="S292" s="1"/>
      <c r="T292" s="1"/>
    </row>
    <row r="293" spans="1:20" x14ac:dyDescent="0.25">
      <c r="A293" s="1"/>
      <c r="B293" s="1"/>
      <c r="C293" s="1"/>
      <c r="D293" s="1"/>
      <c r="E293" s="1"/>
      <c r="F293" s="1"/>
      <c r="G293" s="1"/>
      <c r="H293" s="1"/>
      <c r="I293" s="1"/>
      <c r="J293" s="1"/>
      <c r="K293" s="1"/>
      <c r="L293" s="1"/>
      <c r="M293" s="1"/>
      <c r="N293" s="1"/>
      <c r="O293" s="1"/>
      <c r="P293" s="1"/>
      <c r="Q293" s="1"/>
      <c r="R293" s="1"/>
      <c r="S293" s="1"/>
      <c r="T293" s="1"/>
    </row>
    <row r="294" spans="1:20" x14ac:dyDescent="0.25">
      <c r="A294" s="1"/>
      <c r="B294" s="1"/>
      <c r="C294" s="1"/>
      <c r="D294" s="1"/>
      <c r="E294" s="1"/>
      <c r="F294" s="1"/>
      <c r="G294" s="1"/>
      <c r="H294" s="1"/>
      <c r="I294" s="1"/>
      <c r="J294" s="1"/>
      <c r="K294" s="1"/>
      <c r="L294" s="1"/>
      <c r="M294" s="1"/>
      <c r="N294" s="1"/>
      <c r="O294" s="1"/>
      <c r="P294" s="1"/>
      <c r="Q294" s="1"/>
      <c r="R294" s="1"/>
      <c r="S294" s="1"/>
      <c r="T294" s="1"/>
    </row>
    <row r="295" spans="1:20" x14ac:dyDescent="0.25">
      <c r="A295" s="1"/>
      <c r="B295" s="1"/>
      <c r="C295" s="1"/>
      <c r="D295" s="1"/>
      <c r="E295" s="1"/>
      <c r="F295" s="1"/>
      <c r="G295" s="1"/>
      <c r="H295" s="1"/>
      <c r="I295" s="1"/>
      <c r="J295" s="1"/>
      <c r="K295" s="1"/>
      <c r="L295" s="1"/>
      <c r="M295" s="1"/>
      <c r="N295" s="1"/>
      <c r="O295" s="1"/>
      <c r="P295" s="1"/>
      <c r="Q295" s="1"/>
      <c r="R295" s="1"/>
      <c r="S295" s="1"/>
      <c r="T295" s="1"/>
    </row>
    <row r="296" spans="1:20" x14ac:dyDescent="0.25">
      <c r="A296" s="1"/>
      <c r="B296" s="1"/>
      <c r="C296" s="1"/>
      <c r="D296" s="1"/>
      <c r="E296" s="1"/>
      <c r="F296" s="1"/>
      <c r="G296" s="1"/>
      <c r="H296" s="1"/>
      <c r="I296" s="1"/>
      <c r="J296" s="1"/>
      <c r="K296" s="1"/>
      <c r="L296" s="66" t="s">
        <v>5</v>
      </c>
      <c r="M296" s="66"/>
      <c r="N296" s="66"/>
      <c r="O296" s="3" t="s">
        <v>6</v>
      </c>
      <c r="P296" s="67" t="s">
        <v>7</v>
      </c>
      <c r="Q296" s="67"/>
      <c r="R296" s="3" t="s">
        <v>8</v>
      </c>
      <c r="S296" s="57" t="s">
        <v>583</v>
      </c>
      <c r="T296" s="3" t="s">
        <v>7</v>
      </c>
    </row>
    <row r="297" spans="1:20" x14ac:dyDescent="0.25">
      <c r="A297" s="1"/>
      <c r="B297" s="5" t="s">
        <v>9</v>
      </c>
      <c r="C297" s="64" t="s">
        <v>88</v>
      </c>
      <c r="D297" s="64"/>
      <c r="E297" s="64"/>
      <c r="F297" s="64"/>
      <c r="G297" s="64"/>
      <c r="H297" s="1"/>
      <c r="I297" s="1"/>
      <c r="J297" s="1"/>
      <c r="K297" s="1"/>
      <c r="L297" s="4" t="s">
        <v>33</v>
      </c>
      <c r="M297" s="64" t="s">
        <v>34</v>
      </c>
      <c r="N297" s="64"/>
      <c r="O297" s="6">
        <v>3</v>
      </c>
      <c r="P297" s="65">
        <v>15.79</v>
      </c>
      <c r="Q297" s="65"/>
      <c r="R297" s="6">
        <v>7</v>
      </c>
      <c r="S297" s="59">
        <v>756.59999999999991</v>
      </c>
      <c r="T297" s="7">
        <v>0.32</v>
      </c>
    </row>
    <row r="298" spans="1:20" x14ac:dyDescent="0.25">
      <c r="A298" s="1"/>
      <c r="B298" s="63" t="s">
        <v>13</v>
      </c>
      <c r="C298" s="64" t="s">
        <v>89</v>
      </c>
      <c r="D298" s="64"/>
      <c r="E298" s="64"/>
      <c r="F298" s="64"/>
      <c r="G298" s="1"/>
      <c r="H298" s="1"/>
      <c r="I298" s="1"/>
      <c r="J298" s="1"/>
      <c r="K298" s="1"/>
      <c r="L298" s="4" t="s">
        <v>36</v>
      </c>
      <c r="M298" s="64" t="s">
        <v>37</v>
      </c>
      <c r="N298" s="64"/>
      <c r="O298" s="6">
        <v>3</v>
      </c>
      <c r="P298" s="65">
        <v>15.79</v>
      </c>
      <c r="Q298" s="65"/>
      <c r="R298" s="6">
        <v>7</v>
      </c>
      <c r="S298" s="59">
        <v>1219.2</v>
      </c>
      <c r="T298" s="7">
        <v>0.51</v>
      </c>
    </row>
    <row r="299" spans="1:20" x14ac:dyDescent="0.25">
      <c r="A299" s="1"/>
      <c r="B299" s="63"/>
      <c r="C299" s="64"/>
      <c r="D299" s="64"/>
      <c r="E299" s="64"/>
      <c r="F299" s="64"/>
      <c r="G299" s="1"/>
      <c r="H299" s="1"/>
      <c r="I299" s="1"/>
      <c r="J299" s="1"/>
      <c r="K299" s="1"/>
      <c r="L299" s="64" t="s">
        <v>11</v>
      </c>
      <c r="M299" s="64" t="s">
        <v>12</v>
      </c>
      <c r="N299" s="64"/>
      <c r="O299" s="71">
        <v>1</v>
      </c>
      <c r="P299" s="65">
        <v>5.26</v>
      </c>
      <c r="Q299" s="65"/>
      <c r="R299" s="71">
        <v>3</v>
      </c>
      <c r="S299" s="59">
        <v>444.6</v>
      </c>
      <c r="T299" s="58">
        <v>0.19</v>
      </c>
    </row>
    <row r="300" spans="1:20" x14ac:dyDescent="0.25">
      <c r="A300" s="1"/>
      <c r="B300" s="63" t="s">
        <v>19</v>
      </c>
      <c r="C300" s="64" t="s">
        <v>20</v>
      </c>
      <c r="D300" s="64"/>
      <c r="E300" s="64"/>
      <c r="F300" s="64"/>
      <c r="G300" s="1"/>
      <c r="H300" s="1"/>
      <c r="I300" s="1"/>
      <c r="J300" s="1"/>
      <c r="K300" s="1"/>
      <c r="L300" s="64"/>
      <c r="M300" s="64"/>
      <c r="N300" s="64"/>
      <c r="O300" s="71"/>
      <c r="P300" s="65"/>
      <c r="Q300" s="65"/>
      <c r="R300" s="71"/>
      <c r="S300" s="59"/>
      <c r="T300" s="58"/>
    </row>
    <row r="301" spans="1:20" x14ac:dyDescent="0.25">
      <c r="A301" s="1"/>
      <c r="B301" s="63"/>
      <c r="C301" s="64"/>
      <c r="D301" s="64"/>
      <c r="E301" s="64"/>
      <c r="F301" s="64"/>
      <c r="G301" s="1"/>
      <c r="H301" s="1"/>
      <c r="I301" s="1"/>
      <c r="J301" s="1"/>
      <c r="K301" s="1"/>
      <c r="L301" s="4" t="s">
        <v>39</v>
      </c>
      <c r="M301" s="64" t="s">
        <v>40</v>
      </c>
      <c r="N301" s="64"/>
      <c r="O301" s="6">
        <v>8</v>
      </c>
      <c r="P301" s="65">
        <v>42.11</v>
      </c>
      <c r="Q301" s="65"/>
      <c r="R301" s="6">
        <v>999</v>
      </c>
      <c r="S301" s="59">
        <v>103123.2</v>
      </c>
      <c r="T301" s="7">
        <v>43.17</v>
      </c>
    </row>
    <row r="302" spans="1:20" x14ac:dyDescent="0.25">
      <c r="A302" s="1"/>
      <c r="B302" s="5" t="s">
        <v>23</v>
      </c>
      <c r="C302" s="64" t="s">
        <v>90</v>
      </c>
      <c r="D302" s="64"/>
      <c r="E302" s="64"/>
      <c r="F302" s="64"/>
      <c r="G302" s="1"/>
      <c r="H302" s="1"/>
      <c r="I302" s="1"/>
      <c r="J302" s="1"/>
      <c r="K302" s="1"/>
      <c r="L302" s="4" t="s">
        <v>17</v>
      </c>
      <c r="M302" s="64" t="s">
        <v>18</v>
      </c>
      <c r="N302" s="64"/>
      <c r="O302" s="6">
        <v>1</v>
      </c>
      <c r="P302" s="65">
        <v>5.26</v>
      </c>
      <c r="Q302" s="65"/>
      <c r="R302" s="6">
        <v>492</v>
      </c>
      <c r="S302" s="59">
        <v>132036.6</v>
      </c>
      <c r="T302" s="7">
        <v>55.27</v>
      </c>
    </row>
    <row r="303" spans="1:20" x14ac:dyDescent="0.25">
      <c r="A303" s="1"/>
      <c r="B303" s="5" t="s">
        <v>25</v>
      </c>
      <c r="C303" s="73">
        <v>491</v>
      </c>
      <c r="D303" s="73"/>
      <c r="E303" s="73"/>
      <c r="F303" s="1"/>
      <c r="G303" s="1"/>
      <c r="H303" s="1"/>
      <c r="I303" s="1"/>
      <c r="J303" s="1"/>
      <c r="K303" s="1"/>
      <c r="L303" s="4" t="s">
        <v>42</v>
      </c>
      <c r="M303" s="64" t="s">
        <v>43</v>
      </c>
      <c r="N303" s="64"/>
      <c r="O303" s="6">
        <v>3</v>
      </c>
      <c r="P303" s="65">
        <v>15.79</v>
      </c>
      <c r="Q303" s="65"/>
      <c r="R303" s="6">
        <v>13</v>
      </c>
      <c r="S303" s="59">
        <v>1296</v>
      </c>
      <c r="T303" s="7">
        <v>0.54</v>
      </c>
    </row>
    <row r="304" spans="1:20" x14ac:dyDescent="0.25">
      <c r="A304" s="1"/>
      <c r="B304" s="63" t="s">
        <v>26</v>
      </c>
      <c r="C304" s="63"/>
      <c r="D304" s="63"/>
      <c r="E304" s="63"/>
      <c r="F304" s="72">
        <v>107.84529999999999</v>
      </c>
      <c r="G304" s="72"/>
      <c r="H304" s="72"/>
      <c r="I304" s="72"/>
      <c r="J304" s="72"/>
      <c r="K304" s="1"/>
      <c r="L304" s="1"/>
      <c r="M304" s="1"/>
      <c r="N304" s="1"/>
      <c r="O304" s="1"/>
      <c r="P304" s="1"/>
      <c r="Q304" s="1"/>
      <c r="R304" s="1"/>
      <c r="S304" s="1"/>
      <c r="T304" s="1"/>
    </row>
    <row r="305" spans="1:20" x14ac:dyDescent="0.25">
      <c r="A305" s="1"/>
      <c r="B305" s="63" t="s">
        <v>27</v>
      </c>
      <c r="C305" s="63"/>
      <c r="D305" s="72">
        <v>268.99540000000002</v>
      </c>
      <c r="E305" s="72"/>
      <c r="F305" s="72"/>
      <c r="G305" s="72"/>
      <c r="H305" s="72"/>
      <c r="I305" s="1"/>
      <c r="J305" s="1"/>
      <c r="K305" s="1"/>
      <c r="L305" s="1"/>
      <c r="M305" s="1"/>
      <c r="N305" s="1"/>
      <c r="O305" s="1"/>
      <c r="P305" s="1"/>
      <c r="Q305" s="1"/>
      <c r="R305" s="1"/>
      <c r="S305" s="1"/>
      <c r="T305" s="1"/>
    </row>
    <row r="306" spans="1:20" x14ac:dyDescent="0.25">
      <c r="A306" s="1"/>
      <c r="B306" s="63" t="s">
        <v>28</v>
      </c>
      <c r="C306" s="63"/>
      <c r="D306" s="63"/>
      <c r="E306" s="63"/>
      <c r="F306" s="72">
        <v>0.88049999999999995</v>
      </c>
      <c r="G306" s="72"/>
      <c r="H306" s="72"/>
      <c r="I306" s="72"/>
      <c r="J306" s="1"/>
      <c r="K306" s="1"/>
      <c r="L306" s="1"/>
      <c r="M306" s="1"/>
      <c r="N306" s="1"/>
      <c r="O306" s="1"/>
      <c r="P306" s="1"/>
      <c r="Q306" s="1"/>
      <c r="R306" s="1"/>
      <c r="S306" s="1"/>
      <c r="T306" s="1"/>
    </row>
    <row r="307" spans="1:20" x14ac:dyDescent="0.25">
      <c r="A307" s="1"/>
      <c r="B307" s="63" t="s">
        <v>29</v>
      </c>
      <c r="C307" s="63"/>
      <c r="D307" s="72">
        <v>2.9439000000000002</v>
      </c>
      <c r="E307" s="72"/>
      <c r="F307" s="72"/>
      <c r="G307" s="72"/>
      <c r="H307" s="1"/>
      <c r="I307" s="1"/>
      <c r="J307" s="1"/>
      <c r="K307" s="1"/>
      <c r="L307" s="1"/>
      <c r="M307" s="1"/>
      <c r="N307" s="1"/>
      <c r="O307" s="1"/>
      <c r="P307" s="1"/>
      <c r="Q307" s="1"/>
      <c r="R307" s="1"/>
      <c r="S307" s="1"/>
      <c r="T307" s="1"/>
    </row>
    <row r="308" spans="1:20" x14ac:dyDescent="0.25">
      <c r="A308" s="1"/>
      <c r="B308" s="63" t="s">
        <v>30</v>
      </c>
      <c r="C308" s="63"/>
      <c r="D308" s="1"/>
      <c r="E308" s="1"/>
      <c r="F308" s="1"/>
      <c r="G308" s="1">
        <v>28.8</v>
      </c>
      <c r="H308" s="1"/>
      <c r="I308" s="1"/>
      <c r="J308" s="1"/>
      <c r="K308" s="1"/>
      <c r="L308" s="1"/>
      <c r="M308" s="1"/>
      <c r="N308" s="1"/>
      <c r="O308" s="1"/>
      <c r="P308" s="1"/>
      <c r="Q308" s="1"/>
      <c r="R308" s="1"/>
      <c r="S308" s="1"/>
      <c r="T308" s="1"/>
    </row>
    <row r="309" spans="1:20" x14ac:dyDescent="0.25">
      <c r="A309" s="1"/>
      <c r="B309" s="63" t="s">
        <v>31</v>
      </c>
      <c r="C309" s="63"/>
      <c r="D309" s="63"/>
      <c r="E309" s="1"/>
      <c r="F309" s="1"/>
      <c r="G309" s="1">
        <v>2019</v>
      </c>
      <c r="H309" s="1"/>
      <c r="I309" s="1"/>
      <c r="J309" s="1"/>
      <c r="K309" s="1"/>
      <c r="L309" s="1"/>
      <c r="M309" s="1"/>
      <c r="N309" s="1"/>
      <c r="O309" s="1"/>
      <c r="P309" s="1"/>
      <c r="Q309" s="1"/>
      <c r="R309" s="1"/>
      <c r="S309" s="1"/>
      <c r="T309" s="1"/>
    </row>
    <row r="310" spans="1:20" x14ac:dyDescent="0.25">
      <c r="A310" s="1"/>
      <c r="B310" s="63" t="s">
        <v>32</v>
      </c>
      <c r="C310" s="63"/>
      <c r="D310" s="1"/>
      <c r="E310" s="1"/>
      <c r="F310" s="1"/>
      <c r="G310" s="1"/>
      <c r="H310" s="1"/>
      <c r="I310" s="1"/>
      <c r="J310" s="1"/>
      <c r="K310" s="1"/>
      <c r="L310" s="1"/>
      <c r="M310" s="1"/>
      <c r="N310" s="1"/>
      <c r="O310" s="1"/>
      <c r="P310" s="1"/>
      <c r="Q310" s="1"/>
      <c r="R310" s="1"/>
      <c r="S310" s="1"/>
      <c r="T310" s="1"/>
    </row>
    <row r="311" spans="1:20" x14ac:dyDescent="0.25">
      <c r="A311" s="1"/>
      <c r="B311" s="1"/>
      <c r="C311" s="1"/>
      <c r="D311" s="1"/>
      <c r="E311" s="1"/>
      <c r="F311" s="1"/>
      <c r="G311" s="1"/>
      <c r="H311" s="1"/>
      <c r="I311" s="1"/>
      <c r="J311" s="1"/>
      <c r="K311" s="1"/>
      <c r="L311" s="1"/>
      <c r="M311" s="1"/>
      <c r="N311" s="1"/>
      <c r="O311" s="1"/>
      <c r="P311" s="1"/>
      <c r="Q311" s="1"/>
      <c r="R311" s="1"/>
      <c r="S311" s="1"/>
      <c r="T311" s="1"/>
    </row>
    <row r="312" spans="1:20" x14ac:dyDescent="0.25">
      <c r="A312" s="1"/>
      <c r="B312" s="1"/>
      <c r="C312" s="1"/>
      <c r="D312" s="1"/>
      <c r="E312" s="1"/>
      <c r="F312" s="1"/>
      <c r="G312" s="1"/>
      <c r="H312" s="1"/>
      <c r="I312" s="1"/>
      <c r="J312" s="1"/>
      <c r="K312" s="1"/>
      <c r="L312" s="1"/>
      <c r="M312" s="1"/>
      <c r="N312" s="1"/>
      <c r="O312" s="1"/>
      <c r="P312" s="1"/>
      <c r="Q312" s="1"/>
      <c r="R312" s="1"/>
      <c r="S312" s="1"/>
      <c r="T312" s="1"/>
    </row>
    <row r="313" spans="1:20" x14ac:dyDescent="0.25">
      <c r="A313" s="1"/>
      <c r="B313" s="1"/>
      <c r="C313" s="1"/>
      <c r="D313" s="1"/>
      <c r="E313" s="1"/>
      <c r="F313" s="1"/>
      <c r="G313" s="1"/>
      <c r="H313" s="1"/>
      <c r="I313" s="1"/>
      <c r="J313" s="1"/>
      <c r="K313" s="1"/>
      <c r="L313" s="1"/>
      <c r="M313" s="1"/>
      <c r="N313" s="1"/>
      <c r="O313" s="1"/>
      <c r="P313" s="1"/>
      <c r="Q313" s="1"/>
      <c r="R313" s="1"/>
      <c r="S313" s="1"/>
      <c r="T313" s="1"/>
    </row>
    <row r="314" spans="1:20" x14ac:dyDescent="0.25">
      <c r="A314" s="1"/>
      <c r="B314" s="1"/>
      <c r="C314" s="1"/>
      <c r="D314" s="1"/>
      <c r="E314" s="1"/>
      <c r="F314" s="1"/>
      <c r="G314" s="1"/>
      <c r="H314" s="1"/>
      <c r="I314" s="1"/>
      <c r="J314" s="1"/>
      <c r="K314" s="1"/>
      <c r="L314" s="66" t="s">
        <v>5</v>
      </c>
      <c r="M314" s="66"/>
      <c r="N314" s="66"/>
      <c r="O314" s="3" t="s">
        <v>6</v>
      </c>
      <c r="P314" s="67" t="s">
        <v>7</v>
      </c>
      <c r="Q314" s="67"/>
      <c r="R314" s="3" t="s">
        <v>8</v>
      </c>
      <c r="S314" s="57" t="s">
        <v>583</v>
      </c>
      <c r="T314" s="3" t="s">
        <v>7</v>
      </c>
    </row>
    <row r="315" spans="1:20" x14ac:dyDescent="0.25">
      <c r="A315" s="1"/>
      <c r="B315" s="5" t="s">
        <v>9</v>
      </c>
      <c r="C315" s="64" t="s">
        <v>91</v>
      </c>
      <c r="D315" s="64"/>
      <c r="E315" s="64"/>
      <c r="F315" s="64"/>
      <c r="G315" s="64"/>
      <c r="H315" s="1"/>
      <c r="I315" s="1"/>
      <c r="J315" s="1"/>
      <c r="K315" s="1"/>
      <c r="L315" s="4" t="s">
        <v>33</v>
      </c>
      <c r="M315" s="64" t="s">
        <v>34</v>
      </c>
      <c r="N315" s="64"/>
      <c r="O315" s="6">
        <v>32</v>
      </c>
      <c r="P315" s="65">
        <v>29.09</v>
      </c>
      <c r="Q315" s="65"/>
      <c r="R315" s="6">
        <v>59</v>
      </c>
      <c r="S315" s="59">
        <v>7221.6</v>
      </c>
      <c r="T315" s="7">
        <v>1.49</v>
      </c>
    </row>
    <row r="316" spans="1:20" x14ac:dyDescent="0.25">
      <c r="A316" s="1"/>
      <c r="B316" s="63" t="s">
        <v>13</v>
      </c>
      <c r="C316" s="64" t="s">
        <v>92</v>
      </c>
      <c r="D316" s="64"/>
      <c r="E316" s="64"/>
      <c r="F316" s="64"/>
      <c r="G316" s="1"/>
      <c r="H316" s="1"/>
      <c r="I316" s="1"/>
      <c r="J316" s="1"/>
      <c r="K316" s="1"/>
      <c r="L316" s="4" t="s">
        <v>36</v>
      </c>
      <c r="M316" s="64" t="s">
        <v>37</v>
      </c>
      <c r="N316" s="64"/>
      <c r="O316" s="6">
        <v>3</v>
      </c>
      <c r="P316" s="65">
        <v>2.73</v>
      </c>
      <c r="Q316" s="65"/>
      <c r="R316" s="6">
        <v>5</v>
      </c>
      <c r="S316" s="59">
        <v>614.4</v>
      </c>
      <c r="T316" s="7">
        <v>0.13</v>
      </c>
    </row>
    <row r="317" spans="1:20" x14ac:dyDescent="0.25">
      <c r="A317" s="1"/>
      <c r="B317" s="63"/>
      <c r="C317" s="64"/>
      <c r="D317" s="64"/>
      <c r="E317" s="64"/>
      <c r="F317" s="64"/>
      <c r="G317" s="1"/>
      <c r="H317" s="1"/>
      <c r="I317" s="1"/>
      <c r="J317" s="1"/>
      <c r="K317" s="1"/>
      <c r="L317" s="64" t="s">
        <v>11</v>
      </c>
      <c r="M317" s="64" t="s">
        <v>12</v>
      </c>
      <c r="N317" s="64"/>
      <c r="O317" s="71">
        <v>10</v>
      </c>
      <c r="P317" s="65">
        <v>9.09</v>
      </c>
      <c r="Q317" s="65"/>
      <c r="R317" s="71">
        <v>1123</v>
      </c>
      <c r="S317" s="59">
        <v>127986</v>
      </c>
      <c r="T317" s="58">
        <v>26.37</v>
      </c>
    </row>
    <row r="318" spans="1:20" x14ac:dyDescent="0.25">
      <c r="A318" s="1"/>
      <c r="B318" s="63" t="s">
        <v>19</v>
      </c>
      <c r="C318" s="64" t="s">
        <v>20</v>
      </c>
      <c r="D318" s="64"/>
      <c r="E318" s="64"/>
      <c r="F318" s="64"/>
      <c r="G318" s="1"/>
      <c r="H318" s="1"/>
      <c r="I318" s="1"/>
      <c r="J318" s="1"/>
      <c r="K318" s="1"/>
      <c r="L318" s="64"/>
      <c r="M318" s="64"/>
      <c r="N318" s="64"/>
      <c r="O318" s="71"/>
      <c r="P318" s="65"/>
      <c r="Q318" s="65"/>
      <c r="R318" s="71"/>
      <c r="S318" s="59"/>
      <c r="T318" s="58"/>
    </row>
    <row r="319" spans="1:20" x14ac:dyDescent="0.25">
      <c r="A319" s="1"/>
      <c r="B319" s="63"/>
      <c r="C319" s="64"/>
      <c r="D319" s="64"/>
      <c r="E319" s="64"/>
      <c r="F319" s="64"/>
      <c r="G319" s="1"/>
      <c r="H319" s="1"/>
      <c r="I319" s="1"/>
      <c r="J319" s="1"/>
      <c r="K319" s="1"/>
      <c r="L319" s="4" t="s">
        <v>39</v>
      </c>
      <c r="M319" s="64" t="s">
        <v>40</v>
      </c>
      <c r="N319" s="64"/>
      <c r="O319" s="6">
        <v>30</v>
      </c>
      <c r="P319" s="65">
        <v>27.27</v>
      </c>
      <c r="Q319" s="65"/>
      <c r="R319" s="6">
        <v>1103</v>
      </c>
      <c r="S319" s="59">
        <v>193926.6</v>
      </c>
      <c r="T319" s="7">
        <v>39.96</v>
      </c>
    </row>
    <row r="320" spans="1:20" x14ac:dyDescent="0.25">
      <c r="A320" s="1"/>
      <c r="B320" s="5" t="s">
        <v>23</v>
      </c>
      <c r="C320" s="64" t="s">
        <v>93</v>
      </c>
      <c r="D320" s="64"/>
      <c r="E320" s="64"/>
      <c r="F320" s="64"/>
      <c r="G320" s="1"/>
      <c r="H320" s="1"/>
      <c r="I320" s="1"/>
      <c r="J320" s="1"/>
      <c r="K320" s="1"/>
      <c r="L320" s="4" t="s">
        <v>15</v>
      </c>
      <c r="M320" s="64" t="s">
        <v>16</v>
      </c>
      <c r="N320" s="64"/>
      <c r="O320" s="6">
        <v>9</v>
      </c>
      <c r="P320" s="65">
        <v>8.18</v>
      </c>
      <c r="Q320" s="65"/>
      <c r="R320" s="6">
        <v>134</v>
      </c>
      <c r="S320" s="59">
        <v>27556.799999999999</v>
      </c>
      <c r="T320" s="7">
        <v>5.68</v>
      </c>
    </row>
    <row r="321" spans="1:20" x14ac:dyDescent="0.25">
      <c r="A321" s="1"/>
      <c r="B321" s="5" t="s">
        <v>25</v>
      </c>
      <c r="C321" s="73">
        <v>1012</v>
      </c>
      <c r="D321" s="73"/>
      <c r="E321" s="73"/>
      <c r="F321" s="1"/>
      <c r="G321" s="1"/>
      <c r="H321" s="1"/>
      <c r="I321" s="1"/>
      <c r="J321" s="1"/>
      <c r="K321" s="1"/>
      <c r="L321" s="4" t="s">
        <v>17</v>
      </c>
      <c r="M321" s="64" t="s">
        <v>18</v>
      </c>
      <c r="N321" s="64"/>
      <c r="O321" s="6">
        <v>7</v>
      </c>
      <c r="P321" s="65">
        <v>6.36</v>
      </c>
      <c r="Q321" s="65"/>
      <c r="R321" s="6">
        <v>1026</v>
      </c>
      <c r="S321" s="59">
        <v>118933.8</v>
      </c>
      <c r="T321" s="7">
        <v>24.51</v>
      </c>
    </row>
    <row r="322" spans="1:20" x14ac:dyDescent="0.25">
      <c r="A322" s="1"/>
      <c r="B322" s="63" t="s">
        <v>26</v>
      </c>
      <c r="C322" s="63"/>
      <c r="D322" s="63"/>
      <c r="E322" s="63"/>
      <c r="F322" s="72">
        <v>239.3374</v>
      </c>
      <c r="G322" s="72"/>
      <c r="H322" s="72"/>
      <c r="I322" s="72"/>
      <c r="J322" s="72"/>
      <c r="K322" s="1"/>
      <c r="L322" s="4" t="s">
        <v>42</v>
      </c>
      <c r="M322" s="64" t="s">
        <v>43</v>
      </c>
      <c r="N322" s="64"/>
      <c r="O322" s="6">
        <v>11</v>
      </c>
      <c r="P322" s="65">
        <v>10</v>
      </c>
      <c r="Q322" s="65"/>
      <c r="R322" s="6">
        <v>11</v>
      </c>
      <c r="S322" s="59">
        <v>828</v>
      </c>
      <c r="T322" s="7">
        <v>0.17</v>
      </c>
    </row>
    <row r="323" spans="1:20" x14ac:dyDescent="0.25">
      <c r="A323" s="1"/>
      <c r="B323" s="63" t="s">
        <v>27</v>
      </c>
      <c r="C323" s="63"/>
      <c r="D323" s="72">
        <v>191.6378</v>
      </c>
      <c r="E323" s="72"/>
      <c r="F323" s="72"/>
      <c r="G323" s="72"/>
      <c r="H323" s="72"/>
      <c r="I323" s="1"/>
      <c r="J323" s="1"/>
      <c r="K323" s="1"/>
      <c r="L323" s="4" t="s">
        <v>54</v>
      </c>
      <c r="M323" s="64" t="s">
        <v>55</v>
      </c>
      <c r="N323" s="64"/>
      <c r="O323" s="6">
        <v>2</v>
      </c>
      <c r="P323" s="65">
        <v>1.82</v>
      </c>
      <c r="Q323" s="65"/>
      <c r="R323" s="6">
        <v>26</v>
      </c>
      <c r="S323" s="59">
        <v>677.4</v>
      </c>
      <c r="T323" s="7">
        <v>0.14000000000000001</v>
      </c>
    </row>
    <row r="324" spans="1:20" x14ac:dyDescent="0.25">
      <c r="A324" s="1"/>
      <c r="B324" s="1"/>
      <c r="C324" s="1"/>
      <c r="D324" s="1"/>
      <c r="E324" s="1"/>
      <c r="F324" s="1"/>
      <c r="G324" s="1"/>
      <c r="H324" s="1"/>
      <c r="I324" s="1"/>
      <c r="J324" s="1"/>
      <c r="K324" s="1"/>
      <c r="L324" s="64" t="s">
        <v>21</v>
      </c>
      <c r="M324" s="64" t="s">
        <v>22</v>
      </c>
      <c r="N324" s="64"/>
      <c r="O324" s="71">
        <v>6</v>
      </c>
      <c r="P324" s="65">
        <v>5.45</v>
      </c>
      <c r="Q324" s="65"/>
      <c r="R324" s="71">
        <v>134</v>
      </c>
      <c r="S324" s="59">
        <v>7565.4000000000005</v>
      </c>
      <c r="T324" s="58">
        <v>1.56</v>
      </c>
    </row>
    <row r="325" spans="1:20" x14ac:dyDescent="0.25">
      <c r="A325" s="1"/>
      <c r="B325" s="63" t="s">
        <v>28</v>
      </c>
      <c r="C325" s="63"/>
      <c r="D325" s="63"/>
      <c r="E325" s="63"/>
      <c r="F325" s="72">
        <v>2.5990000000000002</v>
      </c>
      <c r="G325" s="72"/>
      <c r="H325" s="72"/>
      <c r="I325" s="72"/>
      <c r="J325" s="1"/>
      <c r="K325" s="1"/>
      <c r="L325" s="64"/>
      <c r="M325" s="64"/>
      <c r="N325" s="64"/>
      <c r="O325" s="71"/>
      <c r="P325" s="65"/>
      <c r="Q325" s="65"/>
      <c r="R325" s="71"/>
      <c r="S325" s="59"/>
      <c r="T325" s="58"/>
    </row>
    <row r="326" spans="1:20" x14ac:dyDescent="0.25">
      <c r="A326" s="1"/>
      <c r="B326" s="63"/>
      <c r="C326" s="63"/>
      <c r="D326" s="63"/>
      <c r="E326" s="63"/>
      <c r="F326" s="72"/>
      <c r="G326" s="72"/>
      <c r="H326" s="72"/>
      <c r="I326" s="72"/>
      <c r="J326" s="1"/>
      <c r="K326" s="1"/>
      <c r="L326" s="1"/>
      <c r="M326" s="1"/>
      <c r="N326" s="1"/>
      <c r="O326" s="1"/>
      <c r="P326" s="1"/>
      <c r="Q326" s="1"/>
      <c r="R326" s="1"/>
      <c r="S326" s="1"/>
      <c r="T326" s="1"/>
    </row>
    <row r="327" spans="1:20" x14ac:dyDescent="0.25">
      <c r="A327" s="1"/>
      <c r="B327" s="63" t="s">
        <v>29</v>
      </c>
      <c r="C327" s="63"/>
      <c r="D327" s="72">
        <v>1.1096999999999999</v>
      </c>
      <c r="E327" s="72"/>
      <c r="F327" s="72"/>
      <c r="G327" s="72"/>
      <c r="H327" s="1"/>
      <c r="I327" s="1"/>
      <c r="J327" s="1"/>
      <c r="K327" s="1"/>
      <c r="L327" s="1"/>
      <c r="M327" s="1"/>
      <c r="N327" s="1"/>
      <c r="O327" s="1"/>
      <c r="P327" s="1"/>
      <c r="Q327" s="1"/>
      <c r="R327" s="1"/>
      <c r="S327" s="1"/>
      <c r="T327" s="1"/>
    </row>
    <row r="328" spans="1:20" x14ac:dyDescent="0.25">
      <c r="A328" s="1"/>
      <c r="B328" s="63" t="s">
        <v>30</v>
      </c>
      <c r="C328" s="63"/>
      <c r="D328" s="1"/>
      <c r="E328" s="1"/>
      <c r="F328" s="1"/>
      <c r="G328" s="1">
        <v>93.8</v>
      </c>
      <c r="H328" s="1"/>
      <c r="I328" s="1"/>
      <c r="J328" s="1"/>
      <c r="K328" s="1"/>
      <c r="L328" s="1"/>
      <c r="M328" s="1"/>
      <c r="N328" s="1"/>
      <c r="O328" s="1"/>
      <c r="P328" s="1"/>
      <c r="Q328" s="1"/>
      <c r="R328" s="1"/>
      <c r="S328" s="1"/>
      <c r="T328" s="1"/>
    </row>
    <row r="329" spans="1:20" x14ac:dyDescent="0.25">
      <c r="A329" s="1"/>
      <c r="B329" s="63" t="s">
        <v>31</v>
      </c>
      <c r="C329" s="63"/>
      <c r="D329" s="63"/>
      <c r="E329" s="1"/>
      <c r="F329" s="1"/>
      <c r="G329" s="1">
        <v>2019</v>
      </c>
      <c r="H329" s="1"/>
      <c r="I329" s="1"/>
      <c r="J329" s="1"/>
      <c r="K329" s="1"/>
      <c r="L329" s="1"/>
      <c r="M329" s="1"/>
      <c r="N329" s="1"/>
      <c r="O329" s="1"/>
      <c r="P329" s="1"/>
      <c r="Q329" s="1"/>
      <c r="R329" s="1"/>
      <c r="S329" s="1"/>
      <c r="T329" s="1"/>
    </row>
    <row r="330" spans="1:20" x14ac:dyDescent="0.25">
      <c r="A330" s="1"/>
      <c r="B330" s="63" t="s">
        <v>32</v>
      </c>
      <c r="C330" s="63"/>
      <c r="D330" s="1"/>
      <c r="E330" s="1"/>
      <c r="F330" s="1"/>
      <c r="G330" s="1"/>
      <c r="H330" s="1"/>
      <c r="I330" s="1"/>
      <c r="J330" s="1"/>
      <c r="K330" s="1"/>
      <c r="L330" s="1"/>
      <c r="M330" s="1"/>
      <c r="N330" s="1"/>
      <c r="O330" s="1"/>
      <c r="P330" s="1"/>
      <c r="Q330" s="1"/>
      <c r="R330" s="1"/>
      <c r="S330" s="1"/>
      <c r="T330" s="1"/>
    </row>
    <row r="331" spans="1:20" x14ac:dyDescent="0.25">
      <c r="A331" s="1"/>
      <c r="B331" s="1"/>
      <c r="C331" s="1"/>
      <c r="D331" s="1"/>
      <c r="E331" s="1"/>
      <c r="F331" s="1"/>
      <c r="G331" s="1"/>
      <c r="H331" s="1"/>
      <c r="I331" s="1"/>
      <c r="J331" s="1"/>
      <c r="K331" s="1"/>
      <c r="L331" s="1"/>
      <c r="M331" s="1"/>
      <c r="N331" s="1"/>
      <c r="O331" s="1"/>
      <c r="P331" s="1"/>
      <c r="Q331" s="1"/>
      <c r="R331" s="1"/>
      <c r="S331" s="1"/>
      <c r="T331" s="1"/>
    </row>
    <row r="332" spans="1:20" x14ac:dyDescent="0.25">
      <c r="A332" s="1"/>
      <c r="B332" s="1"/>
      <c r="C332" s="1"/>
      <c r="D332" s="1"/>
      <c r="E332" s="1"/>
      <c r="F332" s="1"/>
      <c r="G332" s="1"/>
      <c r="H332" s="1"/>
      <c r="I332" s="1"/>
      <c r="J332" s="1"/>
      <c r="K332" s="1"/>
      <c r="L332" s="1"/>
      <c r="M332" s="1"/>
      <c r="N332" s="1"/>
      <c r="O332" s="1"/>
      <c r="P332" s="1"/>
      <c r="Q332" s="1"/>
      <c r="R332" s="1"/>
      <c r="S332" s="1"/>
      <c r="T332" s="1"/>
    </row>
    <row r="333" spans="1:20" x14ac:dyDescent="0.25">
      <c r="A333" s="1"/>
      <c r="B333" s="1"/>
      <c r="C333" s="1"/>
      <c r="D333" s="1"/>
      <c r="E333" s="1"/>
      <c r="F333" s="1"/>
      <c r="G333" s="1"/>
      <c r="H333" s="1"/>
      <c r="I333" s="1"/>
      <c r="J333" s="1"/>
      <c r="K333" s="1"/>
      <c r="L333" s="66" t="s">
        <v>5</v>
      </c>
      <c r="M333" s="66"/>
      <c r="N333" s="66"/>
      <c r="O333" s="3" t="s">
        <v>6</v>
      </c>
      <c r="P333" s="67" t="s">
        <v>7</v>
      </c>
      <c r="Q333" s="67"/>
      <c r="R333" s="3" t="s">
        <v>8</v>
      </c>
      <c r="S333" s="57" t="s">
        <v>583</v>
      </c>
      <c r="T333" s="3" t="s">
        <v>7</v>
      </c>
    </row>
    <row r="334" spans="1:20" x14ac:dyDescent="0.25">
      <c r="A334" s="1"/>
      <c r="B334" s="5" t="s">
        <v>9</v>
      </c>
      <c r="C334" s="64" t="s">
        <v>91</v>
      </c>
      <c r="D334" s="64"/>
      <c r="E334" s="64"/>
      <c r="F334" s="64"/>
      <c r="G334" s="64"/>
      <c r="H334" s="1"/>
      <c r="I334" s="1"/>
      <c r="J334" s="1"/>
      <c r="K334" s="1"/>
      <c r="L334" s="4" t="s">
        <v>33</v>
      </c>
      <c r="M334" s="64" t="s">
        <v>34</v>
      </c>
      <c r="N334" s="64"/>
      <c r="O334" s="6">
        <v>4</v>
      </c>
      <c r="P334" s="65">
        <v>11.43</v>
      </c>
      <c r="Q334" s="65"/>
      <c r="R334" s="6">
        <v>10</v>
      </c>
      <c r="S334" s="59">
        <v>1259.3999999999999</v>
      </c>
      <c r="T334" s="7">
        <v>0.2</v>
      </c>
    </row>
    <row r="335" spans="1:20" x14ac:dyDescent="0.25">
      <c r="A335" s="1"/>
      <c r="B335" s="63" t="s">
        <v>13</v>
      </c>
      <c r="C335" s="64" t="s">
        <v>94</v>
      </c>
      <c r="D335" s="64"/>
      <c r="E335" s="64"/>
      <c r="F335" s="64"/>
      <c r="G335" s="1"/>
      <c r="H335" s="1"/>
      <c r="I335" s="1"/>
      <c r="J335" s="1"/>
      <c r="K335" s="1"/>
      <c r="L335" s="4" t="s">
        <v>11</v>
      </c>
      <c r="M335" s="64" t="s">
        <v>12</v>
      </c>
      <c r="N335" s="64"/>
      <c r="O335" s="6">
        <v>4</v>
      </c>
      <c r="P335" s="65">
        <v>11.43</v>
      </c>
      <c r="Q335" s="65"/>
      <c r="R335" s="6">
        <v>13</v>
      </c>
      <c r="S335" s="59">
        <v>3971.3999999999996</v>
      </c>
      <c r="T335" s="7">
        <v>0.62</v>
      </c>
    </row>
    <row r="336" spans="1:20" x14ac:dyDescent="0.25">
      <c r="A336" s="1"/>
      <c r="B336" s="63"/>
      <c r="C336" s="64"/>
      <c r="D336" s="64"/>
      <c r="E336" s="64"/>
      <c r="F336" s="64"/>
      <c r="G336" s="1"/>
      <c r="H336" s="1"/>
      <c r="I336" s="1"/>
      <c r="J336" s="1"/>
      <c r="K336" s="1"/>
      <c r="L336" s="64" t="s">
        <v>39</v>
      </c>
      <c r="M336" s="64" t="s">
        <v>40</v>
      </c>
      <c r="N336" s="64"/>
      <c r="O336" s="71">
        <v>10</v>
      </c>
      <c r="P336" s="65">
        <v>28.57</v>
      </c>
      <c r="Q336" s="65"/>
      <c r="R336" s="71">
        <v>532</v>
      </c>
      <c r="S336" s="59">
        <v>91054.2</v>
      </c>
      <c r="T336" s="58">
        <v>14.16</v>
      </c>
    </row>
    <row r="337" spans="1:20" x14ac:dyDescent="0.25">
      <c r="A337" s="1"/>
      <c r="B337" s="63" t="s">
        <v>19</v>
      </c>
      <c r="C337" s="64" t="s">
        <v>57</v>
      </c>
      <c r="D337" s="64"/>
      <c r="E337" s="64"/>
      <c r="F337" s="64"/>
      <c r="G337" s="1"/>
      <c r="H337" s="1"/>
      <c r="I337" s="1"/>
      <c r="J337" s="1"/>
      <c r="K337" s="1"/>
      <c r="L337" s="64"/>
      <c r="M337" s="64"/>
      <c r="N337" s="64"/>
      <c r="O337" s="71"/>
      <c r="P337" s="65"/>
      <c r="Q337" s="65"/>
      <c r="R337" s="71"/>
      <c r="S337" s="59"/>
      <c r="T337" s="58"/>
    </row>
    <row r="338" spans="1:20" x14ac:dyDescent="0.25">
      <c r="A338" s="1"/>
      <c r="B338" s="63"/>
      <c r="C338" s="64"/>
      <c r="D338" s="64"/>
      <c r="E338" s="64"/>
      <c r="F338" s="64"/>
      <c r="G338" s="1"/>
      <c r="H338" s="1"/>
      <c r="I338" s="1"/>
      <c r="J338" s="1"/>
      <c r="K338" s="1"/>
      <c r="L338" s="4" t="s">
        <v>15</v>
      </c>
      <c r="M338" s="64" t="s">
        <v>16</v>
      </c>
      <c r="N338" s="64"/>
      <c r="O338" s="6">
        <v>3</v>
      </c>
      <c r="P338" s="65">
        <v>8.57</v>
      </c>
      <c r="Q338" s="65"/>
      <c r="R338" s="6">
        <v>3</v>
      </c>
      <c r="S338" s="59">
        <v>360</v>
      </c>
      <c r="T338" s="7">
        <v>0.06</v>
      </c>
    </row>
    <row r="339" spans="1:20" x14ac:dyDescent="0.25">
      <c r="A339" s="1"/>
      <c r="B339" s="5" t="s">
        <v>23</v>
      </c>
      <c r="C339" s="64" t="s">
        <v>95</v>
      </c>
      <c r="D339" s="64"/>
      <c r="E339" s="64"/>
      <c r="F339" s="64"/>
      <c r="G339" s="1"/>
      <c r="H339" s="1"/>
      <c r="I339" s="1"/>
      <c r="J339" s="1"/>
      <c r="K339" s="1"/>
      <c r="L339" s="4" t="s">
        <v>17</v>
      </c>
      <c r="M339" s="64" t="s">
        <v>18</v>
      </c>
      <c r="N339" s="64"/>
      <c r="O339" s="6">
        <v>1</v>
      </c>
      <c r="P339" s="65">
        <v>2.86</v>
      </c>
      <c r="Q339" s="65"/>
      <c r="R339" s="6">
        <v>338</v>
      </c>
      <c r="S339" s="59">
        <v>542912.4</v>
      </c>
      <c r="T339" s="7">
        <v>84.44</v>
      </c>
    </row>
    <row r="340" spans="1:20" x14ac:dyDescent="0.25">
      <c r="A340" s="1"/>
      <c r="B340" s="5" t="s">
        <v>25</v>
      </c>
      <c r="C340" s="73">
        <v>334</v>
      </c>
      <c r="D340" s="73"/>
      <c r="E340" s="73"/>
      <c r="F340" s="1"/>
      <c r="G340" s="1"/>
      <c r="H340" s="1"/>
      <c r="I340" s="1"/>
      <c r="J340" s="1"/>
      <c r="K340" s="1"/>
      <c r="L340" s="4" t="s">
        <v>42</v>
      </c>
      <c r="M340" s="64" t="s">
        <v>43</v>
      </c>
      <c r="N340" s="64"/>
      <c r="O340" s="6">
        <v>6</v>
      </c>
      <c r="P340" s="65">
        <v>17.14</v>
      </c>
      <c r="Q340" s="65"/>
      <c r="R340" s="6">
        <v>17</v>
      </c>
      <c r="S340" s="59">
        <v>1075.8</v>
      </c>
      <c r="T340" s="7">
        <v>0.17</v>
      </c>
    </row>
    <row r="341" spans="1:20" x14ac:dyDescent="0.25">
      <c r="A341" s="1"/>
      <c r="B341" s="63" t="s">
        <v>26</v>
      </c>
      <c r="C341" s="63"/>
      <c r="D341" s="63"/>
      <c r="E341" s="63"/>
      <c r="F341" s="72">
        <v>484.41160000000002</v>
      </c>
      <c r="G341" s="72"/>
      <c r="H341" s="72"/>
      <c r="I341" s="72"/>
      <c r="J341" s="72"/>
      <c r="K341" s="1"/>
      <c r="L341" s="4" t="s">
        <v>54</v>
      </c>
      <c r="M341" s="64" t="s">
        <v>55</v>
      </c>
      <c r="N341" s="64"/>
      <c r="O341" s="6">
        <v>1</v>
      </c>
      <c r="P341" s="65">
        <v>2.86</v>
      </c>
      <c r="Q341" s="65"/>
      <c r="R341" s="6">
        <v>1</v>
      </c>
      <c r="S341" s="59">
        <v>182.4</v>
      </c>
      <c r="T341" s="7">
        <v>0.03</v>
      </c>
    </row>
    <row r="342" spans="1:20" x14ac:dyDescent="0.25">
      <c r="A342" s="1"/>
      <c r="B342" s="63" t="s">
        <v>27</v>
      </c>
      <c r="C342" s="63"/>
      <c r="D342" s="72">
        <v>1625.5352</v>
      </c>
      <c r="E342" s="72"/>
      <c r="F342" s="72"/>
      <c r="G342" s="72"/>
      <c r="H342" s="72"/>
      <c r="I342" s="1"/>
      <c r="J342" s="1"/>
      <c r="K342" s="1"/>
      <c r="L342" s="4" t="s">
        <v>21</v>
      </c>
      <c r="M342" s="64" t="s">
        <v>22</v>
      </c>
      <c r="N342" s="64"/>
      <c r="O342" s="6">
        <v>6</v>
      </c>
      <c r="P342" s="65">
        <v>17.14</v>
      </c>
      <c r="Q342" s="65"/>
      <c r="R342" s="6">
        <v>17</v>
      </c>
      <c r="S342" s="59">
        <v>2178.6000000000004</v>
      </c>
      <c r="T342" s="7">
        <v>0.34</v>
      </c>
    </row>
    <row r="343" spans="1:20" x14ac:dyDescent="0.25">
      <c r="A343" s="1"/>
      <c r="B343" s="1"/>
      <c r="C343" s="1"/>
      <c r="D343" s="1"/>
      <c r="E343" s="1"/>
      <c r="F343" s="1"/>
      <c r="G343" s="1"/>
      <c r="H343" s="1"/>
      <c r="I343" s="1"/>
      <c r="J343" s="1"/>
      <c r="K343" s="1"/>
      <c r="L343" s="1"/>
      <c r="M343" s="1"/>
      <c r="N343" s="1"/>
      <c r="O343" s="1"/>
      <c r="P343" s="1"/>
      <c r="Q343" s="1"/>
      <c r="R343" s="1"/>
      <c r="S343" s="1"/>
      <c r="T343" s="1"/>
    </row>
    <row r="344" spans="1:20" x14ac:dyDescent="0.25">
      <c r="A344" s="1"/>
      <c r="B344" s="63" t="s">
        <v>28</v>
      </c>
      <c r="C344" s="63"/>
      <c r="D344" s="63"/>
      <c r="E344" s="63"/>
      <c r="F344" s="72">
        <v>1.1791</v>
      </c>
      <c r="G344" s="72"/>
      <c r="H344" s="72"/>
      <c r="I344" s="72"/>
      <c r="J344" s="1"/>
      <c r="K344" s="1"/>
      <c r="L344" s="1"/>
      <c r="M344" s="1"/>
      <c r="N344" s="1"/>
      <c r="O344" s="1"/>
      <c r="P344" s="1"/>
      <c r="Q344" s="1"/>
      <c r="R344" s="1"/>
      <c r="S344" s="1"/>
      <c r="T344" s="1"/>
    </row>
    <row r="345" spans="1:20" x14ac:dyDescent="0.25">
      <c r="A345" s="1"/>
      <c r="B345" s="63" t="s">
        <v>29</v>
      </c>
      <c r="C345" s="63"/>
      <c r="D345" s="72">
        <v>1.5929</v>
      </c>
      <c r="E345" s="72"/>
      <c r="F345" s="72"/>
      <c r="G345" s="72"/>
      <c r="H345" s="1"/>
      <c r="I345" s="1"/>
      <c r="J345" s="1"/>
      <c r="K345" s="1"/>
      <c r="L345" s="1"/>
      <c r="M345" s="1"/>
      <c r="N345" s="1"/>
      <c r="O345" s="1"/>
      <c r="P345" s="1"/>
      <c r="Q345" s="1"/>
      <c r="R345" s="1"/>
      <c r="S345" s="1"/>
      <c r="T345" s="1"/>
    </row>
    <row r="346" spans="1:20" x14ac:dyDescent="0.25">
      <c r="A346" s="1"/>
      <c r="B346" s="63" t="s">
        <v>30</v>
      </c>
      <c r="C346" s="63"/>
      <c r="D346" s="1"/>
      <c r="E346" s="1"/>
      <c r="F346" s="1"/>
      <c r="G346" s="1">
        <v>41</v>
      </c>
      <c r="H346" s="1"/>
      <c r="I346" s="1"/>
      <c r="J346" s="1"/>
      <c r="K346" s="1"/>
      <c r="L346" s="1"/>
      <c r="M346" s="1"/>
      <c r="N346" s="1"/>
      <c r="O346" s="1"/>
      <c r="P346" s="1"/>
      <c r="Q346" s="1"/>
      <c r="R346" s="1"/>
      <c r="S346" s="1"/>
      <c r="T346" s="1"/>
    </row>
    <row r="347" spans="1:20" x14ac:dyDescent="0.25">
      <c r="A347" s="1"/>
      <c r="B347" s="63" t="s">
        <v>31</v>
      </c>
      <c r="C347" s="63"/>
      <c r="D347" s="63"/>
      <c r="E347" s="1"/>
      <c r="F347" s="1"/>
      <c r="G347" s="1">
        <v>2019</v>
      </c>
      <c r="H347" s="1"/>
      <c r="I347" s="1"/>
      <c r="J347" s="1"/>
      <c r="K347" s="1"/>
      <c r="L347" s="1"/>
      <c r="M347" s="1"/>
      <c r="N347" s="1"/>
      <c r="O347" s="1"/>
      <c r="P347" s="1"/>
      <c r="Q347" s="1"/>
      <c r="R347" s="1"/>
      <c r="S347" s="1"/>
      <c r="T347" s="1"/>
    </row>
    <row r="348" spans="1:20" x14ac:dyDescent="0.25">
      <c r="A348" s="1"/>
      <c r="B348" s="63" t="s">
        <v>32</v>
      </c>
      <c r="C348" s="63"/>
      <c r="D348" s="1"/>
      <c r="E348" s="1"/>
      <c r="F348" s="1"/>
      <c r="G348" s="1"/>
      <c r="H348" s="1"/>
      <c r="I348" s="1"/>
      <c r="J348" s="1"/>
      <c r="K348" s="1"/>
      <c r="L348" s="1"/>
      <c r="M348" s="1"/>
      <c r="N348" s="1"/>
      <c r="O348" s="1"/>
      <c r="P348" s="1"/>
      <c r="Q348" s="1"/>
      <c r="R348" s="1"/>
      <c r="S348" s="1"/>
      <c r="T348" s="1"/>
    </row>
    <row r="349" spans="1:20" x14ac:dyDescent="0.25">
      <c r="A349" s="1"/>
      <c r="B349" s="1"/>
      <c r="C349" s="1"/>
      <c r="D349" s="1"/>
      <c r="E349" s="1"/>
      <c r="F349" s="1"/>
      <c r="G349" s="1"/>
      <c r="H349" s="1"/>
      <c r="I349" s="1"/>
      <c r="J349" s="1"/>
      <c r="K349" s="1"/>
      <c r="L349" s="1"/>
      <c r="M349" s="1"/>
      <c r="N349" s="1"/>
      <c r="O349" s="1"/>
      <c r="P349" s="1"/>
      <c r="Q349" s="1"/>
      <c r="R349" s="1"/>
      <c r="S349" s="1"/>
      <c r="T349" s="1"/>
    </row>
    <row r="350" spans="1:20" x14ac:dyDescent="0.25">
      <c r="A350" s="1"/>
      <c r="B350" s="1"/>
      <c r="C350" s="1"/>
      <c r="D350" s="1"/>
      <c r="E350" s="1"/>
      <c r="F350" s="1"/>
      <c r="G350" s="1"/>
      <c r="H350" s="1"/>
      <c r="I350" s="1"/>
      <c r="J350" s="1"/>
      <c r="K350" s="1"/>
      <c r="L350" s="1"/>
      <c r="M350" s="1"/>
      <c r="N350" s="1"/>
      <c r="O350" s="1"/>
      <c r="P350" s="1"/>
      <c r="Q350" s="1"/>
      <c r="R350" s="1"/>
      <c r="S350" s="1"/>
      <c r="T350" s="1"/>
    </row>
    <row r="351" spans="1:20" x14ac:dyDescent="0.25">
      <c r="A351" s="1"/>
      <c r="B351" s="1"/>
      <c r="C351" s="1"/>
      <c r="D351" s="1"/>
      <c r="E351" s="1"/>
      <c r="F351" s="1"/>
      <c r="G351" s="1"/>
      <c r="H351" s="1"/>
      <c r="I351" s="1"/>
      <c r="J351" s="1"/>
      <c r="K351" s="1"/>
      <c r="L351" s="66" t="s">
        <v>5</v>
      </c>
      <c r="M351" s="66"/>
      <c r="N351" s="66"/>
      <c r="O351" s="3" t="s">
        <v>6</v>
      </c>
      <c r="P351" s="67" t="s">
        <v>7</v>
      </c>
      <c r="Q351" s="67"/>
      <c r="R351" s="3" t="s">
        <v>8</v>
      </c>
      <c r="S351" s="57" t="s">
        <v>583</v>
      </c>
      <c r="T351" s="3" t="s">
        <v>7</v>
      </c>
    </row>
    <row r="352" spans="1:20" x14ac:dyDescent="0.25">
      <c r="A352" s="1"/>
      <c r="B352" s="5" t="s">
        <v>9</v>
      </c>
      <c r="C352" s="64" t="s">
        <v>91</v>
      </c>
      <c r="D352" s="64"/>
      <c r="E352" s="64"/>
      <c r="F352" s="64"/>
      <c r="G352" s="64"/>
      <c r="H352" s="1"/>
      <c r="I352" s="1"/>
      <c r="J352" s="1"/>
      <c r="K352" s="1"/>
      <c r="L352" s="4" t="s">
        <v>33</v>
      </c>
      <c r="M352" s="64" t="s">
        <v>34</v>
      </c>
      <c r="N352" s="64"/>
      <c r="O352" s="6">
        <v>14</v>
      </c>
      <c r="P352" s="65">
        <v>31.82</v>
      </c>
      <c r="Q352" s="65"/>
      <c r="R352" s="6">
        <v>30</v>
      </c>
      <c r="S352" s="59">
        <v>3660</v>
      </c>
      <c r="T352" s="7">
        <v>3.3</v>
      </c>
    </row>
    <row r="353" spans="1:20" x14ac:dyDescent="0.25">
      <c r="A353" s="1"/>
      <c r="B353" s="63" t="s">
        <v>13</v>
      </c>
      <c r="C353" s="64" t="s">
        <v>96</v>
      </c>
      <c r="D353" s="64"/>
      <c r="E353" s="64"/>
      <c r="F353" s="64"/>
      <c r="G353" s="1"/>
      <c r="H353" s="1"/>
      <c r="I353" s="1"/>
      <c r="J353" s="1"/>
      <c r="K353" s="1"/>
      <c r="L353" s="4" t="s">
        <v>36</v>
      </c>
      <c r="M353" s="64" t="s">
        <v>37</v>
      </c>
      <c r="N353" s="64"/>
      <c r="O353" s="6">
        <v>3</v>
      </c>
      <c r="P353" s="65">
        <v>6.82</v>
      </c>
      <c r="Q353" s="65"/>
      <c r="R353" s="6">
        <v>2</v>
      </c>
      <c r="S353" s="59">
        <v>76.2</v>
      </c>
      <c r="T353" s="7">
        <v>7.0000000000000007E-2</v>
      </c>
    </row>
    <row r="354" spans="1:20" x14ac:dyDescent="0.25">
      <c r="A354" s="1"/>
      <c r="B354" s="63"/>
      <c r="C354" s="64"/>
      <c r="D354" s="64"/>
      <c r="E354" s="64"/>
      <c r="F354" s="64"/>
      <c r="G354" s="1"/>
      <c r="H354" s="1"/>
      <c r="I354" s="1"/>
      <c r="J354" s="1"/>
      <c r="K354" s="1"/>
      <c r="L354" s="64" t="s">
        <v>11</v>
      </c>
      <c r="M354" s="64" t="s">
        <v>12</v>
      </c>
      <c r="N354" s="64"/>
      <c r="O354" s="71">
        <v>3</v>
      </c>
      <c r="P354" s="65">
        <v>6.82</v>
      </c>
      <c r="Q354" s="65"/>
      <c r="R354" s="71">
        <v>350</v>
      </c>
      <c r="S354" s="59">
        <v>44962.8</v>
      </c>
      <c r="T354" s="58">
        <v>40.51</v>
      </c>
    </row>
    <row r="355" spans="1:20" x14ac:dyDescent="0.25">
      <c r="A355" s="1"/>
      <c r="B355" s="63" t="s">
        <v>19</v>
      </c>
      <c r="C355" s="64" t="s">
        <v>38</v>
      </c>
      <c r="D355" s="64"/>
      <c r="E355" s="64"/>
      <c r="F355" s="64"/>
      <c r="G355" s="1"/>
      <c r="H355" s="1"/>
      <c r="I355" s="1"/>
      <c r="J355" s="1"/>
      <c r="K355" s="1"/>
      <c r="L355" s="64"/>
      <c r="M355" s="64"/>
      <c r="N355" s="64"/>
      <c r="O355" s="71"/>
      <c r="P355" s="65"/>
      <c r="Q355" s="65"/>
      <c r="R355" s="71"/>
      <c r="S355" s="59"/>
      <c r="T355" s="58"/>
    </row>
    <row r="356" spans="1:20" x14ac:dyDescent="0.25">
      <c r="A356" s="1"/>
      <c r="B356" s="63"/>
      <c r="C356" s="64"/>
      <c r="D356" s="64"/>
      <c r="E356" s="64"/>
      <c r="F356" s="64"/>
      <c r="G356" s="1"/>
      <c r="H356" s="1"/>
      <c r="I356" s="1"/>
      <c r="J356" s="1"/>
      <c r="K356" s="1"/>
      <c r="L356" s="4" t="s">
        <v>39</v>
      </c>
      <c r="M356" s="64" t="s">
        <v>40</v>
      </c>
      <c r="N356" s="64"/>
      <c r="O356" s="6">
        <v>7</v>
      </c>
      <c r="P356" s="65">
        <v>15.91</v>
      </c>
      <c r="Q356" s="65"/>
      <c r="R356" s="6">
        <v>96</v>
      </c>
      <c r="S356" s="59">
        <v>30891</v>
      </c>
      <c r="T356" s="7">
        <v>27.83</v>
      </c>
    </row>
    <row r="357" spans="1:20" x14ac:dyDescent="0.25">
      <c r="A357" s="1"/>
      <c r="B357" s="5" t="s">
        <v>23</v>
      </c>
      <c r="C357" s="64" t="s">
        <v>97</v>
      </c>
      <c r="D357" s="64"/>
      <c r="E357" s="64"/>
      <c r="F357" s="64"/>
      <c r="G357" s="1"/>
      <c r="H357" s="1"/>
      <c r="I357" s="1"/>
      <c r="J357" s="1"/>
      <c r="K357" s="1"/>
      <c r="L357" s="4" t="s">
        <v>15</v>
      </c>
      <c r="M357" s="64" t="s">
        <v>16</v>
      </c>
      <c r="N357" s="64"/>
      <c r="O357" s="6">
        <v>6</v>
      </c>
      <c r="P357" s="65">
        <v>13.64</v>
      </c>
      <c r="Q357" s="65"/>
      <c r="R357" s="6">
        <v>74</v>
      </c>
      <c r="S357" s="59">
        <v>14433.6</v>
      </c>
      <c r="T357" s="7">
        <v>13</v>
      </c>
    </row>
    <row r="358" spans="1:20" x14ac:dyDescent="0.25">
      <c r="A358" s="1"/>
      <c r="B358" s="5" t="s">
        <v>25</v>
      </c>
      <c r="C358" s="73">
        <v>334</v>
      </c>
      <c r="D358" s="73"/>
      <c r="E358" s="73"/>
      <c r="F358" s="1"/>
      <c r="G358" s="1"/>
      <c r="H358" s="1"/>
      <c r="I358" s="1"/>
      <c r="J358" s="1"/>
      <c r="K358" s="1"/>
      <c r="L358" s="4" t="s">
        <v>17</v>
      </c>
      <c r="M358" s="64" t="s">
        <v>18</v>
      </c>
      <c r="N358" s="64"/>
      <c r="O358" s="6">
        <v>6</v>
      </c>
      <c r="P358" s="65">
        <v>13.64</v>
      </c>
      <c r="Q358" s="65"/>
      <c r="R358" s="6">
        <v>27</v>
      </c>
      <c r="S358" s="59">
        <v>13158.6</v>
      </c>
      <c r="T358" s="7">
        <v>11.86</v>
      </c>
    </row>
    <row r="359" spans="1:20" x14ac:dyDescent="0.25">
      <c r="A359" s="1"/>
      <c r="B359" s="63" t="s">
        <v>26</v>
      </c>
      <c r="C359" s="63"/>
      <c r="D359" s="63"/>
      <c r="E359" s="63"/>
      <c r="F359" s="72">
        <v>141.00450000000001</v>
      </c>
      <c r="G359" s="72"/>
      <c r="H359" s="72"/>
      <c r="I359" s="72"/>
      <c r="J359" s="72"/>
      <c r="K359" s="1"/>
      <c r="L359" s="4" t="s">
        <v>42</v>
      </c>
      <c r="M359" s="64" t="s">
        <v>43</v>
      </c>
      <c r="N359" s="64"/>
      <c r="O359" s="6">
        <v>2</v>
      </c>
      <c r="P359" s="65">
        <v>4.55</v>
      </c>
      <c r="Q359" s="65"/>
      <c r="R359" s="6">
        <v>4</v>
      </c>
      <c r="S359" s="59">
        <v>162</v>
      </c>
      <c r="T359" s="7">
        <v>0.15</v>
      </c>
    </row>
    <row r="360" spans="1:20" x14ac:dyDescent="0.25">
      <c r="A360" s="1"/>
      <c r="B360" s="63" t="s">
        <v>27</v>
      </c>
      <c r="C360" s="63"/>
      <c r="D360" s="72">
        <v>134.5505</v>
      </c>
      <c r="E360" s="72"/>
      <c r="F360" s="72"/>
      <c r="G360" s="72"/>
      <c r="H360" s="72"/>
      <c r="I360" s="1"/>
      <c r="J360" s="1"/>
      <c r="K360" s="1"/>
      <c r="L360" s="4" t="s">
        <v>54</v>
      </c>
      <c r="M360" s="64" t="s">
        <v>55</v>
      </c>
      <c r="N360" s="64"/>
      <c r="O360" s="6">
        <v>1</v>
      </c>
      <c r="P360" s="65">
        <v>2.27</v>
      </c>
      <c r="Q360" s="65"/>
      <c r="R360" s="6">
        <v>18</v>
      </c>
      <c r="S360" s="59">
        <v>3497.4</v>
      </c>
      <c r="T360" s="7">
        <v>3.15</v>
      </c>
    </row>
    <row r="361" spans="1:20" x14ac:dyDescent="0.25">
      <c r="A361" s="1"/>
      <c r="B361" s="1"/>
      <c r="C361" s="1"/>
      <c r="D361" s="1"/>
      <c r="E361" s="1"/>
      <c r="F361" s="1"/>
      <c r="G361" s="1"/>
      <c r="H361" s="1"/>
      <c r="I361" s="1"/>
      <c r="J361" s="1"/>
      <c r="K361" s="1"/>
      <c r="L361" s="64" t="s">
        <v>21</v>
      </c>
      <c r="M361" s="64" t="s">
        <v>22</v>
      </c>
      <c r="N361" s="64"/>
      <c r="O361" s="71">
        <v>2</v>
      </c>
      <c r="P361" s="65">
        <v>4.55</v>
      </c>
      <c r="Q361" s="65"/>
      <c r="R361" s="71">
        <v>2</v>
      </c>
      <c r="S361" s="59">
        <v>151.79999999999998</v>
      </c>
      <c r="T361" s="58">
        <v>0.14000000000000001</v>
      </c>
    </row>
    <row r="362" spans="1:20" x14ac:dyDescent="0.25">
      <c r="A362" s="1"/>
      <c r="B362" s="63" t="s">
        <v>28</v>
      </c>
      <c r="C362" s="63"/>
      <c r="D362" s="63"/>
      <c r="E362" s="63"/>
      <c r="F362" s="72">
        <v>0.99770000000000003</v>
      </c>
      <c r="G362" s="72"/>
      <c r="H362" s="72"/>
      <c r="I362" s="72"/>
      <c r="J362" s="1"/>
      <c r="K362" s="1"/>
      <c r="L362" s="64"/>
      <c r="M362" s="64"/>
      <c r="N362" s="64"/>
      <c r="O362" s="71"/>
      <c r="P362" s="65"/>
      <c r="Q362" s="65"/>
      <c r="R362" s="71"/>
      <c r="S362" s="59"/>
      <c r="T362" s="58"/>
    </row>
    <row r="363" spans="1:20" x14ac:dyDescent="0.25">
      <c r="A363" s="1"/>
      <c r="B363" s="63"/>
      <c r="C363" s="63"/>
      <c r="D363" s="63"/>
      <c r="E363" s="63"/>
      <c r="F363" s="72"/>
      <c r="G363" s="72"/>
      <c r="H363" s="72"/>
      <c r="I363" s="72"/>
      <c r="J363" s="1"/>
      <c r="K363" s="1"/>
      <c r="L363" s="1"/>
      <c r="M363" s="1"/>
      <c r="N363" s="1"/>
      <c r="O363" s="1"/>
      <c r="P363" s="1"/>
      <c r="Q363" s="1"/>
      <c r="R363" s="1"/>
      <c r="S363" s="1"/>
      <c r="T363" s="1"/>
    </row>
    <row r="364" spans="1:20" x14ac:dyDescent="0.25">
      <c r="A364" s="1"/>
      <c r="B364" s="63" t="s">
        <v>29</v>
      </c>
      <c r="C364" s="63"/>
      <c r="D364" s="72">
        <v>1.0712999999999999</v>
      </c>
      <c r="E364" s="72"/>
      <c r="F364" s="72"/>
      <c r="G364" s="72"/>
      <c r="H364" s="1"/>
      <c r="I364" s="1"/>
      <c r="J364" s="1"/>
      <c r="K364" s="1"/>
      <c r="L364" s="1"/>
      <c r="M364" s="1"/>
      <c r="N364" s="1"/>
      <c r="O364" s="1"/>
      <c r="P364" s="1"/>
      <c r="Q364" s="1"/>
      <c r="R364" s="1"/>
      <c r="S364" s="1"/>
      <c r="T364" s="1"/>
    </row>
    <row r="365" spans="1:20" x14ac:dyDescent="0.25">
      <c r="A365" s="1"/>
      <c r="B365" s="63" t="s">
        <v>30</v>
      </c>
      <c r="C365" s="63"/>
      <c r="D365" s="1"/>
      <c r="E365" s="1"/>
      <c r="F365" s="1"/>
      <c r="G365" s="1">
        <v>25.2</v>
      </c>
      <c r="H365" s="1"/>
      <c r="I365" s="1"/>
      <c r="J365" s="1"/>
      <c r="K365" s="1"/>
      <c r="L365" s="1"/>
      <c r="M365" s="1"/>
      <c r="N365" s="1"/>
      <c r="O365" s="1"/>
      <c r="P365" s="1"/>
      <c r="Q365" s="1"/>
      <c r="R365" s="1"/>
      <c r="S365" s="1"/>
      <c r="T365" s="1"/>
    </row>
    <row r="366" spans="1:20" x14ac:dyDescent="0.25">
      <c r="A366" s="1"/>
      <c r="B366" s="63" t="s">
        <v>31</v>
      </c>
      <c r="C366" s="63"/>
      <c r="D366" s="63"/>
      <c r="E366" s="1"/>
      <c r="F366" s="1"/>
      <c r="G366" s="1">
        <v>2019</v>
      </c>
      <c r="H366" s="1"/>
      <c r="I366" s="1"/>
      <c r="J366" s="1"/>
      <c r="K366" s="1"/>
      <c r="L366" s="1"/>
      <c r="M366" s="1"/>
      <c r="N366" s="1"/>
      <c r="O366" s="1"/>
      <c r="P366" s="1"/>
      <c r="Q366" s="1"/>
      <c r="R366" s="1"/>
      <c r="S366" s="1"/>
      <c r="T366" s="1"/>
    </row>
    <row r="367" spans="1:20" x14ac:dyDescent="0.25">
      <c r="A367" s="1"/>
      <c r="B367" s="63" t="s">
        <v>32</v>
      </c>
      <c r="C367" s="63"/>
      <c r="D367" s="1"/>
      <c r="E367" s="1"/>
      <c r="F367" s="1"/>
      <c r="G367" s="1"/>
      <c r="H367" s="1"/>
      <c r="I367" s="1"/>
      <c r="J367" s="1"/>
      <c r="K367" s="1"/>
      <c r="L367" s="1"/>
      <c r="M367" s="1"/>
      <c r="N367" s="1"/>
      <c r="O367" s="1"/>
      <c r="P367" s="1"/>
      <c r="Q367" s="1"/>
      <c r="R367" s="1"/>
      <c r="S367" s="1"/>
      <c r="T367" s="1"/>
    </row>
    <row r="368" spans="1:20" x14ac:dyDescent="0.25">
      <c r="A368" s="1"/>
      <c r="B368" s="1"/>
      <c r="C368" s="1"/>
      <c r="D368" s="1"/>
      <c r="E368" s="1"/>
      <c r="F368" s="1"/>
      <c r="G368" s="1"/>
      <c r="H368" s="1"/>
      <c r="I368" s="1"/>
      <c r="J368" s="1"/>
      <c r="K368" s="1"/>
      <c r="L368" s="1"/>
      <c r="M368" s="1"/>
      <c r="N368" s="1"/>
      <c r="O368" s="1"/>
      <c r="P368" s="1"/>
      <c r="Q368" s="1"/>
      <c r="R368" s="1"/>
      <c r="S368" s="1"/>
      <c r="T368" s="1"/>
    </row>
    <row r="369" spans="1:20" x14ac:dyDescent="0.25">
      <c r="A369" s="1"/>
      <c r="B369" s="1"/>
      <c r="C369" s="1"/>
      <c r="D369" s="1"/>
      <c r="E369" s="1"/>
      <c r="F369" s="1"/>
      <c r="G369" s="1"/>
      <c r="H369" s="1"/>
      <c r="I369" s="1"/>
      <c r="J369" s="1"/>
      <c r="K369" s="1"/>
      <c r="L369" s="1"/>
      <c r="M369" s="1"/>
      <c r="N369" s="1"/>
      <c r="O369" s="1"/>
      <c r="P369" s="1"/>
      <c r="Q369" s="1"/>
      <c r="R369" s="1"/>
      <c r="S369" s="1"/>
      <c r="T369" s="1"/>
    </row>
    <row r="370" spans="1:20" x14ac:dyDescent="0.25">
      <c r="A370" s="1"/>
      <c r="B370" s="1"/>
      <c r="C370" s="1"/>
      <c r="D370" s="1"/>
      <c r="E370" s="1"/>
      <c r="F370" s="1"/>
      <c r="G370" s="1"/>
      <c r="H370" s="1"/>
      <c r="I370" s="1"/>
      <c r="J370" s="1"/>
      <c r="K370" s="1"/>
      <c r="L370" s="66" t="s">
        <v>5</v>
      </c>
      <c r="M370" s="66"/>
      <c r="N370" s="66"/>
      <c r="O370" s="3" t="s">
        <v>6</v>
      </c>
      <c r="P370" s="67" t="s">
        <v>7</v>
      </c>
      <c r="Q370" s="67"/>
      <c r="R370" s="3" t="s">
        <v>8</v>
      </c>
      <c r="S370" s="57" t="s">
        <v>583</v>
      </c>
      <c r="T370" s="3" t="s">
        <v>7</v>
      </c>
    </row>
    <row r="371" spans="1:20" x14ac:dyDescent="0.25">
      <c r="A371" s="1"/>
      <c r="B371" s="5" t="s">
        <v>9</v>
      </c>
      <c r="C371" s="64" t="s">
        <v>91</v>
      </c>
      <c r="D371" s="64"/>
      <c r="E371" s="64"/>
      <c r="F371" s="64"/>
      <c r="G371" s="64"/>
      <c r="H371" s="1"/>
      <c r="I371" s="1"/>
      <c r="J371" s="1"/>
      <c r="K371" s="1"/>
      <c r="L371" s="4" t="s">
        <v>33</v>
      </c>
      <c r="M371" s="64" t="s">
        <v>34</v>
      </c>
      <c r="N371" s="64"/>
      <c r="O371" s="6">
        <v>10</v>
      </c>
      <c r="P371" s="65">
        <v>52.63</v>
      </c>
      <c r="Q371" s="65"/>
      <c r="R371" s="6">
        <v>19</v>
      </c>
      <c r="S371" s="59">
        <v>3306.6</v>
      </c>
      <c r="T371" s="7">
        <v>2.16</v>
      </c>
    </row>
    <row r="372" spans="1:20" x14ac:dyDescent="0.25">
      <c r="A372" s="1"/>
      <c r="B372" s="63" t="s">
        <v>13</v>
      </c>
      <c r="C372" s="64" t="s">
        <v>98</v>
      </c>
      <c r="D372" s="64"/>
      <c r="E372" s="64"/>
      <c r="F372" s="64"/>
      <c r="G372" s="1"/>
      <c r="H372" s="1"/>
      <c r="I372" s="1"/>
      <c r="J372" s="1"/>
      <c r="K372" s="1"/>
      <c r="L372" s="4" t="s">
        <v>11</v>
      </c>
      <c r="M372" s="64" t="s">
        <v>12</v>
      </c>
      <c r="N372" s="64"/>
      <c r="O372" s="6">
        <v>1</v>
      </c>
      <c r="P372" s="65">
        <v>5.26</v>
      </c>
      <c r="Q372" s="65"/>
      <c r="R372" s="6">
        <v>1</v>
      </c>
      <c r="S372" s="59">
        <v>84</v>
      </c>
      <c r="T372" s="7">
        <v>0.05</v>
      </c>
    </row>
    <row r="373" spans="1:20" x14ac:dyDescent="0.25">
      <c r="A373" s="1"/>
      <c r="B373" s="63"/>
      <c r="C373" s="64"/>
      <c r="D373" s="64"/>
      <c r="E373" s="64"/>
      <c r="F373" s="64"/>
      <c r="G373" s="1"/>
      <c r="H373" s="1"/>
      <c r="I373" s="1"/>
      <c r="J373" s="1"/>
      <c r="K373" s="1"/>
      <c r="L373" s="64" t="s">
        <v>39</v>
      </c>
      <c r="M373" s="64" t="s">
        <v>40</v>
      </c>
      <c r="N373" s="64"/>
      <c r="O373" s="71">
        <v>5</v>
      </c>
      <c r="P373" s="65">
        <v>26.32</v>
      </c>
      <c r="Q373" s="65"/>
      <c r="R373" s="71">
        <v>414</v>
      </c>
      <c r="S373" s="59">
        <v>48950.400000000001</v>
      </c>
      <c r="T373" s="58">
        <v>31.93</v>
      </c>
    </row>
    <row r="374" spans="1:20" x14ac:dyDescent="0.25">
      <c r="A374" s="1"/>
      <c r="B374" s="63" t="s">
        <v>19</v>
      </c>
      <c r="C374" s="64" t="s">
        <v>47</v>
      </c>
      <c r="D374" s="64"/>
      <c r="E374" s="64"/>
      <c r="F374" s="64"/>
      <c r="G374" s="1"/>
      <c r="H374" s="1"/>
      <c r="I374" s="1"/>
      <c r="J374" s="1"/>
      <c r="K374" s="1"/>
      <c r="L374" s="64"/>
      <c r="M374" s="64"/>
      <c r="N374" s="64"/>
      <c r="O374" s="71"/>
      <c r="P374" s="65"/>
      <c r="Q374" s="65"/>
      <c r="R374" s="71"/>
      <c r="S374" s="59"/>
      <c r="T374" s="58"/>
    </row>
    <row r="375" spans="1:20" x14ac:dyDescent="0.25">
      <c r="A375" s="1"/>
      <c r="B375" s="63"/>
      <c r="C375" s="64"/>
      <c r="D375" s="64"/>
      <c r="E375" s="64"/>
      <c r="F375" s="64"/>
      <c r="G375" s="1"/>
      <c r="H375" s="1"/>
      <c r="I375" s="1"/>
      <c r="J375" s="1"/>
      <c r="K375" s="1"/>
      <c r="L375" s="4" t="s">
        <v>17</v>
      </c>
      <c r="M375" s="64" t="s">
        <v>18</v>
      </c>
      <c r="N375" s="64"/>
      <c r="O375" s="6">
        <v>1</v>
      </c>
      <c r="P375" s="65">
        <v>5.26</v>
      </c>
      <c r="Q375" s="65"/>
      <c r="R375" s="6">
        <v>131</v>
      </c>
      <c r="S375" s="59">
        <v>100782.6</v>
      </c>
      <c r="T375" s="7">
        <v>65.75</v>
      </c>
    </row>
    <row r="376" spans="1:20" x14ac:dyDescent="0.25">
      <c r="A376" s="1"/>
      <c r="B376" s="5" t="s">
        <v>23</v>
      </c>
      <c r="C376" s="64" t="s">
        <v>99</v>
      </c>
      <c r="D376" s="64"/>
      <c r="E376" s="64"/>
      <c r="F376" s="64"/>
      <c r="G376" s="1"/>
      <c r="H376" s="1"/>
      <c r="I376" s="1"/>
      <c r="J376" s="1"/>
      <c r="K376" s="1"/>
      <c r="L376" s="4" t="s">
        <v>42</v>
      </c>
      <c r="M376" s="64" t="s">
        <v>43</v>
      </c>
      <c r="N376" s="64"/>
      <c r="O376" s="6">
        <v>2</v>
      </c>
      <c r="P376" s="65">
        <v>10.53</v>
      </c>
      <c r="Q376" s="65"/>
      <c r="R376" s="6">
        <v>2</v>
      </c>
      <c r="S376" s="59">
        <v>158.4</v>
      </c>
      <c r="T376" s="7">
        <v>0.1</v>
      </c>
    </row>
    <row r="377" spans="1:20" x14ac:dyDescent="0.25">
      <c r="A377" s="1"/>
      <c r="B377" s="5" t="s">
        <v>25</v>
      </c>
      <c r="C377" s="73">
        <v>127</v>
      </c>
      <c r="D377" s="73"/>
      <c r="E377" s="73"/>
      <c r="F377" s="1"/>
      <c r="G377" s="1"/>
      <c r="H377" s="1"/>
      <c r="I377" s="1"/>
      <c r="J377" s="1"/>
      <c r="K377" s="1"/>
      <c r="L377" s="1"/>
      <c r="M377" s="1"/>
      <c r="N377" s="1"/>
      <c r="O377" s="1"/>
      <c r="P377" s="1"/>
      <c r="Q377" s="1"/>
      <c r="R377" s="1"/>
      <c r="S377" s="1"/>
      <c r="T377" s="1"/>
    </row>
    <row r="378" spans="1:20" x14ac:dyDescent="0.25">
      <c r="A378" s="1"/>
      <c r="B378" s="63" t="s">
        <v>26</v>
      </c>
      <c r="C378" s="63"/>
      <c r="D378" s="63"/>
      <c r="E378" s="63"/>
      <c r="F378" s="72">
        <v>762.59770000000003</v>
      </c>
      <c r="G378" s="72"/>
      <c r="H378" s="72"/>
      <c r="I378" s="72"/>
      <c r="J378" s="72"/>
      <c r="K378" s="1"/>
      <c r="L378" s="1"/>
      <c r="M378" s="1"/>
      <c r="N378" s="1"/>
      <c r="O378" s="1"/>
      <c r="P378" s="1"/>
      <c r="Q378" s="1"/>
      <c r="R378" s="1"/>
      <c r="S378" s="1"/>
      <c r="T378" s="1"/>
    </row>
    <row r="379" spans="1:20" x14ac:dyDescent="0.25">
      <c r="A379" s="1"/>
      <c r="B379" s="63" t="s">
        <v>27</v>
      </c>
      <c r="C379" s="63"/>
      <c r="D379" s="72">
        <v>792.93989999999997</v>
      </c>
      <c r="E379" s="72"/>
      <c r="F379" s="72"/>
      <c r="G379" s="72"/>
      <c r="H379" s="72"/>
      <c r="I379" s="1"/>
      <c r="J379" s="1"/>
      <c r="K379" s="1"/>
      <c r="L379" s="1"/>
      <c r="M379" s="1"/>
      <c r="N379" s="1"/>
      <c r="O379" s="1"/>
      <c r="P379" s="1"/>
      <c r="Q379" s="1"/>
      <c r="R379" s="1"/>
      <c r="S379" s="1"/>
      <c r="T379" s="1"/>
    </row>
    <row r="380" spans="1:20" x14ac:dyDescent="0.25">
      <c r="A380" s="1"/>
      <c r="B380" s="63" t="s">
        <v>28</v>
      </c>
      <c r="C380" s="63"/>
      <c r="D380" s="63"/>
      <c r="E380" s="63"/>
      <c r="F380" s="72">
        <v>2.2328999999999999</v>
      </c>
      <c r="G380" s="72"/>
      <c r="H380" s="72"/>
      <c r="I380" s="72"/>
      <c r="J380" s="1"/>
      <c r="K380" s="1"/>
      <c r="L380" s="1"/>
      <c r="M380" s="1"/>
      <c r="N380" s="1"/>
      <c r="O380" s="1"/>
      <c r="P380" s="1"/>
      <c r="Q380" s="1"/>
      <c r="R380" s="1"/>
      <c r="S380" s="1"/>
      <c r="T380" s="1"/>
    </row>
    <row r="381" spans="1:20" x14ac:dyDescent="0.25">
      <c r="A381" s="1"/>
      <c r="B381" s="63" t="s">
        <v>29</v>
      </c>
      <c r="C381" s="63"/>
      <c r="D381" s="72">
        <v>3.2572999999999999</v>
      </c>
      <c r="E381" s="72"/>
      <c r="F381" s="72"/>
      <c r="G381" s="72"/>
      <c r="H381" s="1"/>
      <c r="I381" s="1"/>
      <c r="J381" s="1"/>
      <c r="K381" s="1"/>
      <c r="L381" s="1"/>
      <c r="M381" s="1"/>
      <c r="N381" s="1"/>
      <c r="O381" s="1"/>
      <c r="P381" s="1"/>
      <c r="Q381" s="1"/>
      <c r="R381" s="1"/>
      <c r="S381" s="1"/>
      <c r="T381" s="1"/>
    </row>
    <row r="382" spans="1:20" x14ac:dyDescent="0.25">
      <c r="A382" s="1"/>
      <c r="B382" s="63" t="s">
        <v>30</v>
      </c>
      <c r="C382" s="63"/>
      <c r="D382" s="1"/>
      <c r="E382" s="1"/>
      <c r="F382" s="1"/>
      <c r="G382" s="1">
        <v>17.3</v>
      </c>
      <c r="H382" s="1"/>
      <c r="I382" s="1"/>
      <c r="J382" s="1"/>
      <c r="K382" s="1"/>
      <c r="L382" s="1"/>
      <c r="M382" s="1"/>
      <c r="N382" s="1"/>
      <c r="O382" s="1"/>
      <c r="P382" s="1"/>
      <c r="Q382" s="1"/>
      <c r="R382" s="1"/>
      <c r="S382" s="1"/>
      <c r="T382" s="1"/>
    </row>
    <row r="383" spans="1:20" x14ac:dyDescent="0.25">
      <c r="A383" s="1"/>
      <c r="B383" s="63" t="s">
        <v>31</v>
      </c>
      <c r="C383" s="63"/>
      <c r="D383" s="63"/>
      <c r="E383" s="1"/>
      <c r="F383" s="1"/>
      <c r="G383" s="1">
        <v>2019</v>
      </c>
      <c r="H383" s="1"/>
      <c r="I383" s="1"/>
      <c r="J383" s="1"/>
      <c r="K383" s="1"/>
      <c r="L383" s="1"/>
      <c r="M383" s="1"/>
      <c r="N383" s="1"/>
      <c r="O383" s="1"/>
      <c r="P383" s="1"/>
      <c r="Q383" s="1"/>
      <c r="R383" s="1"/>
      <c r="S383" s="1"/>
      <c r="T383" s="1"/>
    </row>
    <row r="384" spans="1:20" x14ac:dyDescent="0.25">
      <c r="A384" s="1"/>
      <c r="B384" s="63" t="s">
        <v>32</v>
      </c>
      <c r="C384" s="63"/>
      <c r="D384" s="1"/>
      <c r="E384" s="1"/>
      <c r="F384" s="1"/>
      <c r="G384" s="1"/>
      <c r="H384" s="1"/>
      <c r="I384" s="1"/>
      <c r="J384" s="1"/>
      <c r="K384" s="1"/>
      <c r="L384" s="1"/>
      <c r="M384" s="1"/>
      <c r="N384" s="1"/>
      <c r="O384" s="1"/>
      <c r="P384" s="1"/>
      <c r="Q384" s="1"/>
      <c r="R384" s="1"/>
      <c r="S384" s="1"/>
      <c r="T384" s="1"/>
    </row>
    <row r="385" spans="1:20" x14ac:dyDescent="0.25">
      <c r="A385" s="1"/>
      <c r="B385" s="1"/>
      <c r="C385" s="1"/>
      <c r="D385" s="1"/>
      <c r="E385" s="1"/>
      <c r="F385" s="1"/>
      <c r="G385" s="1"/>
      <c r="H385" s="1"/>
      <c r="I385" s="1"/>
      <c r="J385" s="1"/>
      <c r="K385" s="1"/>
      <c r="L385" s="1"/>
      <c r="M385" s="1"/>
      <c r="N385" s="1"/>
      <c r="O385" s="1"/>
      <c r="P385" s="1"/>
      <c r="Q385" s="1"/>
      <c r="R385" s="1"/>
      <c r="S385" s="1"/>
      <c r="T385" s="1"/>
    </row>
    <row r="386" spans="1:20" x14ac:dyDescent="0.25">
      <c r="A386" s="1"/>
      <c r="B386" s="1"/>
      <c r="C386" s="1"/>
      <c r="D386" s="1"/>
      <c r="E386" s="1"/>
      <c r="F386" s="1"/>
      <c r="G386" s="1"/>
      <c r="H386" s="1"/>
      <c r="I386" s="1"/>
      <c r="J386" s="1"/>
      <c r="K386" s="1"/>
      <c r="L386" s="1"/>
      <c r="M386" s="1"/>
      <c r="N386" s="1"/>
      <c r="O386" s="1"/>
      <c r="P386" s="1"/>
      <c r="Q386" s="1"/>
      <c r="R386" s="1"/>
      <c r="S386" s="1"/>
      <c r="T386" s="1"/>
    </row>
    <row r="387" spans="1:20" x14ac:dyDescent="0.25">
      <c r="A387" s="1"/>
      <c r="B387" s="1"/>
      <c r="C387" s="1"/>
      <c r="D387" s="1"/>
      <c r="E387" s="1"/>
      <c r="F387" s="1"/>
      <c r="G387" s="1"/>
      <c r="H387" s="1"/>
      <c r="I387" s="1"/>
      <c r="J387" s="1"/>
      <c r="K387" s="1"/>
      <c r="L387" s="1"/>
      <c r="M387" s="1"/>
      <c r="N387" s="1"/>
      <c r="O387" s="1"/>
      <c r="P387" s="1"/>
      <c r="Q387" s="1"/>
      <c r="R387" s="1"/>
      <c r="S387" s="1"/>
      <c r="T387" s="1"/>
    </row>
    <row r="388" spans="1:20" x14ac:dyDescent="0.25">
      <c r="A388" s="1"/>
      <c r="B388" s="1"/>
      <c r="C388" s="1"/>
      <c r="D388" s="1"/>
      <c r="E388" s="1"/>
      <c r="F388" s="1"/>
      <c r="G388" s="1"/>
      <c r="H388" s="1"/>
      <c r="I388" s="1"/>
      <c r="J388" s="1"/>
      <c r="K388" s="1"/>
      <c r="L388" s="66" t="s">
        <v>5</v>
      </c>
      <c r="M388" s="66"/>
      <c r="N388" s="66"/>
      <c r="O388" s="3" t="s">
        <v>6</v>
      </c>
      <c r="P388" s="67" t="s">
        <v>7</v>
      </c>
      <c r="Q388" s="67"/>
      <c r="R388" s="3" t="s">
        <v>8</v>
      </c>
      <c r="S388" s="57" t="s">
        <v>583</v>
      </c>
      <c r="T388" s="3" t="s">
        <v>7</v>
      </c>
    </row>
    <row r="389" spans="1:20" x14ac:dyDescent="0.25">
      <c r="A389" s="1"/>
      <c r="B389" s="5" t="s">
        <v>9</v>
      </c>
      <c r="C389" s="64" t="s">
        <v>100</v>
      </c>
      <c r="D389" s="64"/>
      <c r="E389" s="64"/>
      <c r="F389" s="64"/>
      <c r="G389" s="64"/>
      <c r="H389" s="1"/>
      <c r="I389" s="1"/>
      <c r="J389" s="1"/>
      <c r="K389" s="1"/>
      <c r="L389" s="4" t="s">
        <v>33</v>
      </c>
      <c r="M389" s="64" t="s">
        <v>34</v>
      </c>
      <c r="N389" s="64"/>
      <c r="O389" s="6">
        <v>3</v>
      </c>
      <c r="P389" s="65">
        <v>9.3800000000000008</v>
      </c>
      <c r="Q389" s="65"/>
      <c r="R389" s="6">
        <v>6</v>
      </c>
      <c r="S389" s="59">
        <v>981.00000000000011</v>
      </c>
      <c r="T389" s="7">
        <v>0.33</v>
      </c>
    </row>
    <row r="390" spans="1:20" x14ac:dyDescent="0.25">
      <c r="A390" s="1"/>
      <c r="B390" s="63" t="s">
        <v>13</v>
      </c>
      <c r="C390" s="64" t="s">
        <v>101</v>
      </c>
      <c r="D390" s="64"/>
      <c r="E390" s="64"/>
      <c r="F390" s="64"/>
      <c r="G390" s="1"/>
      <c r="H390" s="1"/>
      <c r="I390" s="1"/>
      <c r="J390" s="1"/>
      <c r="K390" s="1"/>
      <c r="L390" s="4" t="s">
        <v>36</v>
      </c>
      <c r="M390" s="64" t="s">
        <v>37</v>
      </c>
      <c r="N390" s="64"/>
      <c r="O390" s="6">
        <v>1</v>
      </c>
      <c r="P390" s="65">
        <v>3.12</v>
      </c>
      <c r="Q390" s="65"/>
      <c r="R390" s="6">
        <v>301</v>
      </c>
      <c r="S390" s="59">
        <v>3597</v>
      </c>
      <c r="T390" s="7">
        <v>1.21</v>
      </c>
    </row>
    <row r="391" spans="1:20" x14ac:dyDescent="0.25">
      <c r="A391" s="1"/>
      <c r="B391" s="63"/>
      <c r="C391" s="64"/>
      <c r="D391" s="64"/>
      <c r="E391" s="64"/>
      <c r="F391" s="64"/>
      <c r="G391" s="1"/>
      <c r="H391" s="1"/>
      <c r="I391" s="1"/>
      <c r="J391" s="1"/>
      <c r="K391" s="1"/>
      <c r="L391" s="64" t="s">
        <v>11</v>
      </c>
      <c r="M391" s="64" t="s">
        <v>12</v>
      </c>
      <c r="N391" s="64"/>
      <c r="O391" s="71">
        <v>4</v>
      </c>
      <c r="P391" s="65">
        <v>12.5</v>
      </c>
      <c r="Q391" s="65"/>
      <c r="R391" s="71">
        <v>105</v>
      </c>
      <c r="S391" s="59">
        <v>12583.2</v>
      </c>
      <c r="T391" s="58">
        <v>4.22</v>
      </c>
    </row>
    <row r="392" spans="1:20" x14ac:dyDescent="0.25">
      <c r="A392" s="1"/>
      <c r="B392" s="63" t="s">
        <v>19</v>
      </c>
      <c r="C392" s="64" t="s">
        <v>20</v>
      </c>
      <c r="D392" s="64"/>
      <c r="E392" s="64"/>
      <c r="F392" s="64"/>
      <c r="G392" s="1"/>
      <c r="H392" s="1"/>
      <c r="I392" s="1"/>
      <c r="J392" s="1"/>
      <c r="K392" s="1"/>
      <c r="L392" s="64"/>
      <c r="M392" s="64"/>
      <c r="N392" s="64"/>
      <c r="O392" s="71"/>
      <c r="P392" s="65"/>
      <c r="Q392" s="65"/>
      <c r="R392" s="71"/>
      <c r="S392" s="59"/>
      <c r="T392" s="58"/>
    </row>
    <row r="393" spans="1:20" x14ac:dyDescent="0.25">
      <c r="A393" s="1"/>
      <c r="B393" s="63"/>
      <c r="C393" s="64"/>
      <c r="D393" s="64"/>
      <c r="E393" s="64"/>
      <c r="F393" s="64"/>
      <c r="G393" s="1"/>
      <c r="H393" s="1"/>
      <c r="I393" s="1"/>
      <c r="J393" s="1"/>
      <c r="K393" s="1"/>
      <c r="L393" s="4" t="s">
        <v>39</v>
      </c>
      <c r="M393" s="64" t="s">
        <v>40</v>
      </c>
      <c r="N393" s="64"/>
      <c r="O393" s="6">
        <v>10</v>
      </c>
      <c r="P393" s="65">
        <v>31.25</v>
      </c>
      <c r="Q393" s="65"/>
      <c r="R393" s="6">
        <v>616</v>
      </c>
      <c r="S393" s="59">
        <v>225461.4</v>
      </c>
      <c r="T393" s="7">
        <v>75.62</v>
      </c>
    </row>
    <row r="394" spans="1:20" x14ac:dyDescent="0.25">
      <c r="A394" s="1"/>
      <c r="B394" s="5" t="s">
        <v>23</v>
      </c>
      <c r="C394" s="64" t="s">
        <v>102</v>
      </c>
      <c r="D394" s="64"/>
      <c r="E394" s="64"/>
      <c r="F394" s="64"/>
      <c r="G394" s="1"/>
      <c r="H394" s="1"/>
      <c r="I394" s="1"/>
      <c r="J394" s="1"/>
      <c r="K394" s="1"/>
      <c r="L394" s="4" t="s">
        <v>15</v>
      </c>
      <c r="M394" s="64" t="s">
        <v>16</v>
      </c>
      <c r="N394" s="64"/>
      <c r="O394" s="6">
        <v>2</v>
      </c>
      <c r="P394" s="65">
        <v>6.25</v>
      </c>
      <c r="Q394" s="65"/>
      <c r="R394" s="6">
        <v>16</v>
      </c>
      <c r="S394" s="59">
        <v>2739.6</v>
      </c>
      <c r="T394" s="7">
        <v>0.92</v>
      </c>
    </row>
    <row r="395" spans="1:20" x14ac:dyDescent="0.25">
      <c r="A395" s="1"/>
      <c r="B395" s="5" t="s">
        <v>25</v>
      </c>
      <c r="C395" s="73">
        <v>301</v>
      </c>
      <c r="D395" s="73"/>
      <c r="E395" s="73"/>
      <c r="F395" s="1"/>
      <c r="G395" s="1"/>
      <c r="H395" s="1"/>
      <c r="I395" s="1"/>
      <c r="J395" s="1"/>
      <c r="K395" s="1"/>
      <c r="L395" s="4" t="s">
        <v>17</v>
      </c>
      <c r="M395" s="64" t="s">
        <v>18</v>
      </c>
      <c r="N395" s="64"/>
      <c r="O395" s="6">
        <v>6</v>
      </c>
      <c r="P395" s="65">
        <v>18.75</v>
      </c>
      <c r="Q395" s="65"/>
      <c r="R395" s="6">
        <v>36</v>
      </c>
      <c r="S395" s="59">
        <v>39624.6</v>
      </c>
      <c r="T395" s="7">
        <v>13.29</v>
      </c>
    </row>
    <row r="396" spans="1:20" x14ac:dyDescent="0.25">
      <c r="A396" s="1"/>
      <c r="B396" s="63" t="s">
        <v>26</v>
      </c>
      <c r="C396" s="63"/>
      <c r="D396" s="63"/>
      <c r="E396" s="63"/>
      <c r="F396" s="72">
        <v>385.8091</v>
      </c>
      <c r="G396" s="72"/>
      <c r="H396" s="72"/>
      <c r="I396" s="72"/>
      <c r="J396" s="72"/>
      <c r="K396" s="1"/>
      <c r="L396" s="4" t="s">
        <v>42</v>
      </c>
      <c r="M396" s="64" t="s">
        <v>43</v>
      </c>
      <c r="N396" s="64"/>
      <c r="O396" s="6">
        <v>3</v>
      </c>
      <c r="P396" s="65">
        <v>9.3800000000000008</v>
      </c>
      <c r="Q396" s="65"/>
      <c r="R396" s="6">
        <v>33</v>
      </c>
      <c r="S396" s="59">
        <v>2314.7999999999997</v>
      </c>
      <c r="T396" s="7">
        <v>0.78</v>
      </c>
    </row>
    <row r="397" spans="1:20" x14ac:dyDescent="0.25">
      <c r="A397" s="1"/>
      <c r="B397" s="63" t="s">
        <v>27</v>
      </c>
      <c r="C397" s="63"/>
      <c r="D397" s="72">
        <v>749.64099999999996</v>
      </c>
      <c r="E397" s="72"/>
      <c r="F397" s="72"/>
      <c r="G397" s="72"/>
      <c r="H397" s="72"/>
      <c r="I397" s="1"/>
      <c r="J397" s="1"/>
      <c r="K397" s="1"/>
      <c r="L397" s="4" t="s">
        <v>54</v>
      </c>
      <c r="M397" s="64" t="s">
        <v>55</v>
      </c>
      <c r="N397" s="64"/>
      <c r="O397" s="6">
        <v>1</v>
      </c>
      <c r="P397" s="65">
        <v>3.12</v>
      </c>
      <c r="Q397" s="65"/>
      <c r="R397" s="6">
        <v>135</v>
      </c>
      <c r="S397" s="59">
        <v>10386</v>
      </c>
      <c r="T397" s="7">
        <v>3.48</v>
      </c>
    </row>
    <row r="398" spans="1:20" x14ac:dyDescent="0.25">
      <c r="A398" s="1"/>
      <c r="B398" s="1"/>
      <c r="C398" s="1"/>
      <c r="D398" s="1"/>
      <c r="E398" s="1"/>
      <c r="F398" s="1"/>
      <c r="G398" s="1"/>
      <c r="H398" s="1"/>
      <c r="I398" s="1"/>
      <c r="J398" s="1"/>
      <c r="K398" s="1"/>
      <c r="L398" s="64" t="s">
        <v>21</v>
      </c>
      <c r="M398" s="64" t="s">
        <v>22</v>
      </c>
      <c r="N398" s="64"/>
      <c r="O398" s="71">
        <v>2</v>
      </c>
      <c r="P398" s="65">
        <v>6.25</v>
      </c>
      <c r="Q398" s="65"/>
      <c r="R398" s="71">
        <v>4</v>
      </c>
      <c r="S398" s="59">
        <v>460.79999999999995</v>
      </c>
      <c r="T398" s="58">
        <v>0.15</v>
      </c>
    </row>
    <row r="399" spans="1:20" x14ac:dyDescent="0.25">
      <c r="A399" s="1"/>
      <c r="B399" s="63" t="s">
        <v>28</v>
      </c>
      <c r="C399" s="63"/>
      <c r="D399" s="63"/>
      <c r="E399" s="63"/>
      <c r="F399" s="72">
        <v>2.0920000000000001</v>
      </c>
      <c r="G399" s="72"/>
      <c r="H399" s="72"/>
      <c r="I399" s="72"/>
      <c r="J399" s="1"/>
      <c r="K399" s="1"/>
      <c r="L399" s="64"/>
      <c r="M399" s="64"/>
      <c r="N399" s="64"/>
      <c r="O399" s="71"/>
      <c r="P399" s="65"/>
      <c r="Q399" s="65"/>
      <c r="R399" s="71"/>
      <c r="S399" s="59"/>
      <c r="T399" s="58"/>
    </row>
    <row r="400" spans="1:20" x14ac:dyDescent="0.25">
      <c r="A400" s="1"/>
      <c r="B400" s="63"/>
      <c r="C400" s="63"/>
      <c r="D400" s="63"/>
      <c r="E400" s="63"/>
      <c r="F400" s="72"/>
      <c r="G400" s="72"/>
      <c r="H400" s="72"/>
      <c r="I400" s="72"/>
      <c r="J400" s="1"/>
      <c r="K400" s="1"/>
      <c r="L400" s="1"/>
      <c r="M400" s="1"/>
      <c r="N400" s="1"/>
      <c r="O400" s="1"/>
      <c r="P400" s="1"/>
      <c r="Q400" s="1"/>
      <c r="R400" s="1"/>
      <c r="S400" s="1"/>
      <c r="T400" s="1"/>
    </row>
    <row r="401" spans="1:20" x14ac:dyDescent="0.25">
      <c r="A401" s="1"/>
      <c r="B401" s="63" t="s">
        <v>29</v>
      </c>
      <c r="C401" s="63"/>
      <c r="D401" s="72">
        <v>2.0480999999999998</v>
      </c>
      <c r="E401" s="72"/>
      <c r="F401" s="72"/>
      <c r="G401" s="72"/>
      <c r="H401" s="1"/>
      <c r="I401" s="1"/>
      <c r="J401" s="1"/>
      <c r="K401" s="1"/>
      <c r="L401" s="1"/>
      <c r="M401" s="1"/>
      <c r="N401" s="1"/>
      <c r="O401" s="1"/>
      <c r="P401" s="1"/>
      <c r="Q401" s="1"/>
      <c r="R401" s="1"/>
      <c r="S401" s="1"/>
      <c r="T401" s="1"/>
    </row>
    <row r="402" spans="1:20" x14ac:dyDescent="0.25">
      <c r="A402" s="1"/>
      <c r="B402" s="63" t="s">
        <v>30</v>
      </c>
      <c r="C402" s="63"/>
      <c r="D402" s="1"/>
      <c r="E402" s="1"/>
      <c r="F402" s="1"/>
      <c r="G402" s="1">
        <v>48.5</v>
      </c>
      <c r="H402" s="1"/>
      <c r="I402" s="1"/>
      <c r="J402" s="1"/>
      <c r="K402" s="1"/>
      <c r="L402" s="1"/>
      <c r="M402" s="1"/>
      <c r="N402" s="1"/>
      <c r="O402" s="1"/>
      <c r="P402" s="1"/>
      <c r="Q402" s="1"/>
      <c r="R402" s="1"/>
      <c r="S402" s="1"/>
      <c r="T402" s="1"/>
    </row>
    <row r="403" spans="1:20" x14ac:dyDescent="0.25">
      <c r="A403" s="1"/>
      <c r="B403" s="63" t="s">
        <v>31</v>
      </c>
      <c r="C403" s="63"/>
      <c r="D403" s="63"/>
      <c r="E403" s="1"/>
      <c r="F403" s="1"/>
      <c r="G403" s="1">
        <v>2016</v>
      </c>
      <c r="H403" s="1"/>
      <c r="I403" s="1"/>
      <c r="J403" s="1"/>
      <c r="K403" s="1"/>
      <c r="L403" s="1"/>
      <c r="M403" s="1"/>
      <c r="N403" s="1"/>
      <c r="O403" s="1"/>
      <c r="P403" s="1"/>
      <c r="Q403" s="1"/>
      <c r="R403" s="1"/>
      <c r="S403" s="1"/>
      <c r="T403" s="1"/>
    </row>
    <row r="404" spans="1:20" x14ac:dyDescent="0.25">
      <c r="A404" s="1"/>
      <c r="B404" s="63" t="s">
        <v>32</v>
      </c>
      <c r="C404" s="63"/>
      <c r="D404" s="1"/>
      <c r="E404" s="1"/>
      <c r="F404" s="1"/>
      <c r="G404" s="1"/>
      <c r="H404" s="1"/>
      <c r="I404" s="1"/>
      <c r="J404" s="1"/>
      <c r="K404" s="1"/>
      <c r="L404" s="1"/>
      <c r="M404" s="1"/>
      <c r="N404" s="1"/>
      <c r="O404" s="1"/>
      <c r="P404" s="1"/>
      <c r="Q404" s="1"/>
      <c r="R404" s="1"/>
      <c r="S404" s="1"/>
      <c r="T404" s="1"/>
    </row>
    <row r="405" spans="1:20" x14ac:dyDescent="0.25">
      <c r="A405" s="1"/>
      <c r="B405" s="1"/>
      <c r="C405" s="1"/>
      <c r="D405" s="1"/>
      <c r="E405" s="1"/>
      <c r="F405" s="1"/>
      <c r="G405" s="1"/>
      <c r="H405" s="1"/>
      <c r="I405" s="1"/>
      <c r="J405" s="1"/>
      <c r="K405" s="1"/>
      <c r="L405" s="1"/>
      <c r="M405" s="1"/>
      <c r="N405" s="1"/>
      <c r="O405" s="1"/>
      <c r="P405" s="1"/>
      <c r="Q405" s="1"/>
      <c r="R405" s="1"/>
      <c r="S405" s="1"/>
      <c r="T405" s="1"/>
    </row>
    <row r="406" spans="1:20" x14ac:dyDescent="0.25">
      <c r="A406" s="1"/>
      <c r="B406" s="1"/>
      <c r="C406" s="1"/>
      <c r="D406" s="1"/>
      <c r="E406" s="1"/>
      <c r="F406" s="1"/>
      <c r="G406" s="1"/>
      <c r="H406" s="1"/>
      <c r="I406" s="1"/>
      <c r="J406" s="1"/>
      <c r="K406" s="1"/>
      <c r="L406" s="1"/>
      <c r="M406" s="1"/>
      <c r="N406" s="1"/>
      <c r="O406" s="1"/>
      <c r="P406" s="1"/>
      <c r="Q406" s="1"/>
      <c r="R406" s="1"/>
      <c r="S406" s="1"/>
      <c r="T406" s="1"/>
    </row>
    <row r="407" spans="1:20" x14ac:dyDescent="0.25">
      <c r="A407" s="1"/>
      <c r="B407" s="1"/>
      <c r="C407" s="1"/>
      <c r="D407" s="1"/>
      <c r="E407" s="1"/>
      <c r="F407" s="1"/>
      <c r="G407" s="1"/>
      <c r="H407" s="1"/>
      <c r="I407" s="1"/>
      <c r="J407" s="1"/>
      <c r="K407" s="1"/>
      <c r="L407" s="66" t="s">
        <v>5</v>
      </c>
      <c r="M407" s="66"/>
      <c r="N407" s="66"/>
      <c r="O407" s="3" t="s">
        <v>6</v>
      </c>
      <c r="P407" s="67" t="s">
        <v>7</v>
      </c>
      <c r="Q407" s="67"/>
      <c r="R407" s="3" t="s">
        <v>8</v>
      </c>
      <c r="S407" s="57" t="s">
        <v>583</v>
      </c>
      <c r="T407" s="3" t="s">
        <v>7</v>
      </c>
    </row>
    <row r="408" spans="1:20" x14ac:dyDescent="0.25">
      <c r="A408" s="1"/>
      <c r="B408" s="5" t="s">
        <v>9</v>
      </c>
      <c r="C408" s="64" t="s">
        <v>100</v>
      </c>
      <c r="D408" s="64"/>
      <c r="E408" s="64"/>
      <c r="F408" s="64"/>
      <c r="G408" s="64"/>
      <c r="H408" s="1"/>
      <c r="I408" s="1"/>
      <c r="J408" s="1"/>
      <c r="K408" s="1"/>
      <c r="L408" s="4" t="s">
        <v>33</v>
      </c>
      <c r="M408" s="64" t="s">
        <v>34</v>
      </c>
      <c r="N408" s="64"/>
      <c r="O408" s="6">
        <v>2</v>
      </c>
      <c r="P408" s="65">
        <v>11.11</v>
      </c>
      <c r="Q408" s="65"/>
      <c r="R408" s="6">
        <v>6</v>
      </c>
      <c r="S408" s="59">
        <v>819</v>
      </c>
      <c r="T408" s="7">
        <v>1.29</v>
      </c>
    </row>
    <row r="409" spans="1:20" x14ac:dyDescent="0.25">
      <c r="A409" s="1"/>
      <c r="B409" s="63" t="s">
        <v>13</v>
      </c>
      <c r="C409" s="64" t="s">
        <v>46</v>
      </c>
      <c r="D409" s="64"/>
      <c r="E409" s="64"/>
      <c r="F409" s="64"/>
      <c r="G409" s="1"/>
      <c r="H409" s="1"/>
      <c r="I409" s="1"/>
      <c r="J409" s="1"/>
      <c r="K409" s="1"/>
      <c r="L409" s="4" t="s">
        <v>36</v>
      </c>
      <c r="M409" s="64" t="s">
        <v>37</v>
      </c>
      <c r="N409" s="64"/>
      <c r="O409" s="6">
        <v>1</v>
      </c>
      <c r="P409" s="65">
        <v>5.56</v>
      </c>
      <c r="Q409" s="65"/>
      <c r="R409" s="6">
        <v>2</v>
      </c>
      <c r="S409" s="59">
        <v>240.6</v>
      </c>
      <c r="T409" s="7">
        <v>0.38</v>
      </c>
    </row>
    <row r="410" spans="1:20" x14ac:dyDescent="0.25">
      <c r="A410" s="1"/>
      <c r="B410" s="63"/>
      <c r="C410" s="64"/>
      <c r="D410" s="64"/>
      <c r="E410" s="64"/>
      <c r="F410" s="64"/>
      <c r="G410" s="1"/>
      <c r="H410" s="1"/>
      <c r="I410" s="1"/>
      <c r="J410" s="1"/>
      <c r="K410" s="1"/>
      <c r="L410" s="64" t="s">
        <v>11</v>
      </c>
      <c r="M410" s="64" t="s">
        <v>12</v>
      </c>
      <c r="N410" s="64"/>
      <c r="O410" s="71">
        <v>2</v>
      </c>
      <c r="P410" s="65">
        <v>11.11</v>
      </c>
      <c r="Q410" s="65"/>
      <c r="R410" s="71">
        <v>6</v>
      </c>
      <c r="S410" s="59">
        <v>606.59999999999991</v>
      </c>
      <c r="T410" s="58">
        <v>0.96</v>
      </c>
    </row>
    <row r="411" spans="1:20" x14ac:dyDescent="0.25">
      <c r="A411" s="1"/>
      <c r="B411" s="63" t="s">
        <v>19</v>
      </c>
      <c r="C411" s="64" t="s">
        <v>57</v>
      </c>
      <c r="D411" s="64"/>
      <c r="E411" s="64"/>
      <c r="F411" s="64"/>
      <c r="G411" s="1"/>
      <c r="H411" s="1"/>
      <c r="I411" s="1"/>
      <c r="J411" s="1"/>
      <c r="K411" s="1"/>
      <c r="L411" s="64"/>
      <c r="M411" s="64"/>
      <c r="N411" s="64"/>
      <c r="O411" s="71"/>
      <c r="P411" s="65"/>
      <c r="Q411" s="65"/>
      <c r="R411" s="71"/>
      <c r="S411" s="59"/>
      <c r="T411" s="58"/>
    </row>
    <row r="412" spans="1:20" x14ac:dyDescent="0.25">
      <c r="A412" s="1"/>
      <c r="B412" s="63"/>
      <c r="C412" s="64"/>
      <c r="D412" s="64"/>
      <c r="E412" s="64"/>
      <c r="F412" s="64"/>
      <c r="G412" s="1"/>
      <c r="H412" s="1"/>
      <c r="I412" s="1"/>
      <c r="J412" s="1"/>
      <c r="K412" s="1"/>
      <c r="L412" s="4" t="s">
        <v>39</v>
      </c>
      <c r="M412" s="64" t="s">
        <v>40</v>
      </c>
      <c r="N412" s="64"/>
      <c r="O412" s="6">
        <v>9</v>
      </c>
      <c r="P412" s="65">
        <v>50</v>
      </c>
      <c r="Q412" s="65"/>
      <c r="R412" s="6">
        <v>379</v>
      </c>
      <c r="S412" s="59">
        <v>50116.799999999996</v>
      </c>
      <c r="T412" s="7">
        <v>79.03</v>
      </c>
    </row>
    <row r="413" spans="1:20" x14ac:dyDescent="0.25">
      <c r="A413" s="1"/>
      <c r="B413" s="5" t="s">
        <v>23</v>
      </c>
      <c r="C413" s="64" t="s">
        <v>103</v>
      </c>
      <c r="D413" s="64"/>
      <c r="E413" s="64"/>
      <c r="F413" s="64"/>
      <c r="G413" s="1"/>
      <c r="H413" s="1"/>
      <c r="I413" s="1"/>
      <c r="J413" s="1"/>
      <c r="K413" s="1"/>
      <c r="L413" s="4" t="s">
        <v>15</v>
      </c>
      <c r="M413" s="64" t="s">
        <v>16</v>
      </c>
      <c r="N413" s="64"/>
      <c r="O413" s="6">
        <v>3</v>
      </c>
      <c r="P413" s="65">
        <v>16.670000000000002</v>
      </c>
      <c r="Q413" s="65"/>
      <c r="R413" s="6">
        <v>17</v>
      </c>
      <c r="S413" s="59">
        <v>1276.2</v>
      </c>
      <c r="T413" s="7">
        <v>2.0099999999999998</v>
      </c>
    </row>
    <row r="414" spans="1:20" x14ac:dyDescent="0.25">
      <c r="A414" s="1"/>
      <c r="B414" s="5" t="s">
        <v>25</v>
      </c>
      <c r="C414" s="73">
        <v>312</v>
      </c>
      <c r="D414" s="73"/>
      <c r="E414" s="73"/>
      <c r="F414" s="1"/>
      <c r="G414" s="1"/>
      <c r="H414" s="1"/>
      <c r="I414" s="1"/>
      <c r="J414" s="1"/>
      <c r="K414" s="1"/>
      <c r="L414" s="4" t="s">
        <v>17</v>
      </c>
      <c r="M414" s="64" t="s">
        <v>18</v>
      </c>
      <c r="N414" s="64"/>
      <c r="O414" s="6">
        <v>1</v>
      </c>
      <c r="P414" s="65">
        <v>5.56</v>
      </c>
      <c r="Q414" s="65"/>
      <c r="R414" s="6">
        <v>8</v>
      </c>
      <c r="S414" s="59">
        <v>10353.6</v>
      </c>
      <c r="T414" s="7">
        <v>16.329999999999998</v>
      </c>
    </row>
    <row r="415" spans="1:20" x14ac:dyDescent="0.25">
      <c r="A415" s="1"/>
      <c r="B415" s="63" t="s">
        <v>26</v>
      </c>
      <c r="C415" s="63"/>
      <c r="D415" s="63"/>
      <c r="E415" s="63"/>
      <c r="F415" s="72">
        <v>4569.2141000000001</v>
      </c>
      <c r="G415" s="72"/>
      <c r="H415" s="72"/>
      <c r="I415" s="72"/>
      <c r="J415" s="72"/>
      <c r="K415" s="1"/>
      <c r="L415" s="1"/>
      <c r="M415" s="1"/>
      <c r="N415" s="1"/>
      <c r="O415" s="1"/>
      <c r="P415" s="1"/>
      <c r="Q415" s="1"/>
      <c r="R415" s="1"/>
      <c r="S415" s="1"/>
      <c r="T415" s="1"/>
    </row>
    <row r="416" spans="1:20" x14ac:dyDescent="0.25">
      <c r="A416" s="1"/>
      <c r="B416" s="63" t="s">
        <v>27</v>
      </c>
      <c r="C416" s="63"/>
      <c r="D416" s="72">
        <v>160.5299</v>
      </c>
      <c r="E416" s="72"/>
      <c r="F416" s="72"/>
      <c r="G416" s="72"/>
      <c r="H416" s="72"/>
      <c r="I416" s="1"/>
      <c r="J416" s="1"/>
      <c r="K416" s="1"/>
      <c r="L416" s="1"/>
      <c r="M416" s="1"/>
      <c r="N416" s="1"/>
      <c r="O416" s="1"/>
      <c r="P416" s="1"/>
      <c r="Q416" s="1"/>
      <c r="R416" s="1"/>
      <c r="S416" s="1"/>
      <c r="T416" s="1"/>
    </row>
    <row r="417" spans="1:20" x14ac:dyDescent="0.25">
      <c r="A417" s="1"/>
      <c r="B417" s="63" t="s">
        <v>28</v>
      </c>
      <c r="C417" s="63"/>
      <c r="D417" s="63"/>
      <c r="E417" s="63"/>
      <c r="F417" s="72">
        <v>1.4132</v>
      </c>
      <c r="G417" s="72"/>
      <c r="H417" s="72"/>
      <c r="I417" s="72"/>
      <c r="J417" s="1"/>
      <c r="K417" s="1"/>
      <c r="L417" s="1"/>
      <c r="M417" s="1"/>
      <c r="N417" s="1"/>
      <c r="O417" s="1"/>
      <c r="P417" s="1"/>
      <c r="Q417" s="1"/>
      <c r="R417" s="1"/>
      <c r="S417" s="1"/>
      <c r="T417" s="1"/>
    </row>
    <row r="418" spans="1:20" x14ac:dyDescent="0.25">
      <c r="A418" s="1"/>
      <c r="B418" s="63" t="s">
        <v>29</v>
      </c>
      <c r="C418" s="63"/>
      <c r="D418" s="72">
        <v>1.214</v>
      </c>
      <c r="E418" s="72"/>
      <c r="F418" s="72"/>
      <c r="G418" s="72"/>
      <c r="H418" s="1"/>
      <c r="I418" s="1"/>
      <c r="J418" s="1"/>
      <c r="K418" s="1"/>
      <c r="L418" s="1"/>
      <c r="M418" s="1"/>
      <c r="N418" s="1"/>
      <c r="O418" s="1"/>
      <c r="P418" s="1"/>
      <c r="Q418" s="1"/>
      <c r="R418" s="1"/>
      <c r="S418" s="1"/>
      <c r="T418" s="1"/>
    </row>
    <row r="419" spans="1:20" x14ac:dyDescent="0.25">
      <c r="A419" s="1"/>
      <c r="B419" s="63" t="s">
        <v>30</v>
      </c>
      <c r="C419" s="63"/>
      <c r="D419" s="1"/>
      <c r="E419" s="1"/>
      <c r="F419" s="1"/>
      <c r="G419" s="1">
        <v>31.4</v>
      </c>
      <c r="H419" s="1"/>
      <c r="I419" s="1"/>
      <c r="J419" s="1"/>
      <c r="K419" s="1"/>
      <c r="L419" s="1"/>
      <c r="M419" s="1"/>
      <c r="N419" s="1"/>
      <c r="O419" s="1"/>
      <c r="P419" s="1"/>
      <c r="Q419" s="1"/>
      <c r="R419" s="1"/>
      <c r="S419" s="1"/>
      <c r="T419" s="1"/>
    </row>
    <row r="420" spans="1:20" x14ac:dyDescent="0.25">
      <c r="A420" s="1"/>
      <c r="B420" s="63" t="s">
        <v>31</v>
      </c>
      <c r="C420" s="63"/>
      <c r="D420" s="63"/>
      <c r="E420" s="1"/>
      <c r="F420" s="1"/>
      <c r="G420" s="1">
        <v>2016</v>
      </c>
      <c r="H420" s="1"/>
      <c r="I420" s="1"/>
      <c r="J420" s="1"/>
      <c r="K420" s="1"/>
      <c r="L420" s="1"/>
      <c r="M420" s="1"/>
      <c r="N420" s="1"/>
      <c r="O420" s="1"/>
      <c r="P420" s="1"/>
      <c r="Q420" s="1"/>
      <c r="R420" s="1"/>
      <c r="S420" s="1"/>
      <c r="T420" s="1"/>
    </row>
    <row r="421" spans="1:20" x14ac:dyDescent="0.25">
      <c r="A421" s="1"/>
      <c r="B421" s="63" t="s">
        <v>32</v>
      </c>
      <c r="C421" s="63"/>
      <c r="D421" s="1"/>
      <c r="E421" s="1"/>
      <c r="F421" s="1"/>
      <c r="G421" s="1"/>
      <c r="H421" s="1"/>
      <c r="I421" s="1"/>
      <c r="J421" s="1"/>
      <c r="K421" s="1"/>
      <c r="L421" s="1"/>
      <c r="M421" s="1"/>
      <c r="N421" s="1"/>
      <c r="O421" s="1"/>
      <c r="P421" s="1"/>
      <c r="Q421" s="1"/>
      <c r="R421" s="1"/>
      <c r="S421" s="1"/>
      <c r="T421" s="1"/>
    </row>
    <row r="422" spans="1:20" x14ac:dyDescent="0.25">
      <c r="A422" s="1"/>
      <c r="B422" s="1"/>
      <c r="C422" s="1"/>
      <c r="D422" s="1"/>
      <c r="E422" s="1"/>
      <c r="F422" s="1"/>
      <c r="G422" s="1"/>
      <c r="H422" s="1"/>
      <c r="I422" s="1"/>
      <c r="J422" s="1"/>
      <c r="K422" s="1"/>
      <c r="L422" s="1"/>
      <c r="M422" s="1"/>
      <c r="N422" s="1"/>
      <c r="O422" s="1"/>
      <c r="P422" s="1"/>
      <c r="Q422" s="1"/>
      <c r="R422" s="1"/>
      <c r="S422" s="1"/>
      <c r="T422" s="1"/>
    </row>
    <row r="423" spans="1:20" x14ac:dyDescent="0.25">
      <c r="A423" s="1"/>
      <c r="B423" s="1"/>
      <c r="C423" s="1"/>
      <c r="D423" s="1"/>
      <c r="E423" s="1"/>
      <c r="F423" s="1"/>
      <c r="G423" s="1"/>
      <c r="H423" s="1"/>
      <c r="I423" s="1"/>
      <c r="J423" s="1"/>
      <c r="K423" s="1"/>
      <c r="L423" s="1"/>
      <c r="M423" s="1"/>
      <c r="N423" s="1"/>
      <c r="O423" s="1"/>
      <c r="P423" s="1"/>
      <c r="Q423" s="1"/>
      <c r="R423" s="1"/>
      <c r="S423" s="1"/>
      <c r="T423" s="1"/>
    </row>
    <row r="424" spans="1:20" x14ac:dyDescent="0.25">
      <c r="A424" s="1"/>
      <c r="B424" s="1"/>
      <c r="C424" s="1"/>
      <c r="D424" s="1"/>
      <c r="E424" s="1"/>
      <c r="F424" s="1"/>
      <c r="G424" s="1"/>
      <c r="H424" s="1"/>
      <c r="I424" s="1"/>
      <c r="J424" s="1"/>
      <c r="K424" s="1"/>
      <c r="L424" s="66" t="s">
        <v>5</v>
      </c>
      <c r="M424" s="66"/>
      <c r="N424" s="66"/>
      <c r="O424" s="3" t="s">
        <v>6</v>
      </c>
      <c r="P424" s="67" t="s">
        <v>7</v>
      </c>
      <c r="Q424" s="67"/>
      <c r="R424" s="3" t="s">
        <v>8</v>
      </c>
      <c r="S424" s="57" t="s">
        <v>583</v>
      </c>
      <c r="T424" s="3" t="s">
        <v>7</v>
      </c>
    </row>
    <row r="425" spans="1:20" x14ac:dyDescent="0.25">
      <c r="A425" s="1"/>
      <c r="B425" s="5" t="s">
        <v>9</v>
      </c>
      <c r="C425" s="64" t="s">
        <v>100</v>
      </c>
      <c r="D425" s="64"/>
      <c r="E425" s="64"/>
      <c r="F425" s="64"/>
      <c r="G425" s="64"/>
      <c r="H425" s="1"/>
      <c r="I425" s="1"/>
      <c r="J425" s="1"/>
      <c r="K425" s="1"/>
      <c r="L425" s="4" t="s">
        <v>33</v>
      </c>
      <c r="M425" s="64" t="s">
        <v>34</v>
      </c>
      <c r="N425" s="64"/>
      <c r="O425" s="6">
        <v>7</v>
      </c>
      <c r="P425" s="65">
        <v>23.33</v>
      </c>
      <c r="Q425" s="65"/>
      <c r="R425" s="6">
        <v>26</v>
      </c>
      <c r="S425" s="59">
        <v>3798.6000000000004</v>
      </c>
      <c r="T425" s="7">
        <v>3.98</v>
      </c>
    </row>
    <row r="426" spans="1:20" x14ac:dyDescent="0.25">
      <c r="A426" s="1"/>
      <c r="B426" s="63" t="s">
        <v>13</v>
      </c>
      <c r="C426" s="64" t="s">
        <v>104</v>
      </c>
      <c r="D426" s="64"/>
      <c r="E426" s="64"/>
      <c r="F426" s="64"/>
      <c r="G426" s="1"/>
      <c r="H426" s="1"/>
      <c r="I426" s="1"/>
      <c r="J426" s="1"/>
      <c r="K426" s="1"/>
      <c r="L426" s="4" t="s">
        <v>36</v>
      </c>
      <c r="M426" s="64" t="s">
        <v>37</v>
      </c>
      <c r="N426" s="64"/>
      <c r="O426" s="6">
        <v>3</v>
      </c>
      <c r="P426" s="65">
        <v>10</v>
      </c>
      <c r="Q426" s="65"/>
      <c r="R426" s="6">
        <v>20</v>
      </c>
      <c r="S426" s="59">
        <v>13081.8</v>
      </c>
      <c r="T426" s="7">
        <v>13.72</v>
      </c>
    </row>
    <row r="427" spans="1:20" x14ac:dyDescent="0.25">
      <c r="A427" s="1"/>
      <c r="B427" s="63"/>
      <c r="C427" s="64"/>
      <c r="D427" s="64"/>
      <c r="E427" s="64"/>
      <c r="F427" s="64"/>
      <c r="G427" s="1"/>
      <c r="H427" s="1"/>
      <c r="I427" s="1"/>
      <c r="J427" s="1"/>
      <c r="K427" s="1"/>
      <c r="L427" s="64" t="s">
        <v>11</v>
      </c>
      <c r="M427" s="64" t="s">
        <v>12</v>
      </c>
      <c r="N427" s="64"/>
      <c r="O427" s="71">
        <v>2</v>
      </c>
      <c r="P427" s="65">
        <v>6.67</v>
      </c>
      <c r="Q427" s="65"/>
      <c r="R427" s="71">
        <v>5</v>
      </c>
      <c r="S427" s="59">
        <v>767.4</v>
      </c>
      <c r="T427" s="58">
        <v>0.8</v>
      </c>
    </row>
    <row r="428" spans="1:20" x14ac:dyDescent="0.25">
      <c r="A428" s="1"/>
      <c r="B428" s="63" t="s">
        <v>19</v>
      </c>
      <c r="C428" s="64" t="s">
        <v>38</v>
      </c>
      <c r="D428" s="64"/>
      <c r="E428" s="64"/>
      <c r="F428" s="64"/>
      <c r="G428" s="1"/>
      <c r="H428" s="1"/>
      <c r="I428" s="1"/>
      <c r="J428" s="1"/>
      <c r="K428" s="1"/>
      <c r="L428" s="64"/>
      <c r="M428" s="64"/>
      <c r="N428" s="64"/>
      <c r="O428" s="71"/>
      <c r="P428" s="65"/>
      <c r="Q428" s="65"/>
      <c r="R428" s="71"/>
      <c r="S428" s="59"/>
      <c r="T428" s="58"/>
    </row>
    <row r="429" spans="1:20" x14ac:dyDescent="0.25">
      <c r="A429" s="1"/>
      <c r="B429" s="63"/>
      <c r="C429" s="64"/>
      <c r="D429" s="64"/>
      <c r="E429" s="64"/>
      <c r="F429" s="64"/>
      <c r="G429" s="1"/>
      <c r="H429" s="1"/>
      <c r="I429" s="1"/>
      <c r="J429" s="1"/>
      <c r="K429" s="1"/>
      <c r="L429" s="4" t="s">
        <v>39</v>
      </c>
      <c r="M429" s="64" t="s">
        <v>40</v>
      </c>
      <c r="N429" s="64"/>
      <c r="O429" s="6">
        <v>8</v>
      </c>
      <c r="P429" s="65">
        <v>26.67</v>
      </c>
      <c r="Q429" s="65"/>
      <c r="R429" s="6">
        <v>202</v>
      </c>
      <c r="S429" s="59">
        <v>53876.4</v>
      </c>
      <c r="T429" s="7">
        <v>56.5</v>
      </c>
    </row>
    <row r="430" spans="1:20" x14ac:dyDescent="0.25">
      <c r="A430" s="1"/>
      <c r="B430" s="5" t="s">
        <v>23</v>
      </c>
      <c r="C430" s="64" t="s">
        <v>105</v>
      </c>
      <c r="D430" s="64"/>
      <c r="E430" s="64"/>
      <c r="F430" s="64"/>
      <c r="G430" s="1"/>
      <c r="H430" s="1"/>
      <c r="I430" s="1"/>
      <c r="J430" s="1"/>
      <c r="K430" s="1"/>
      <c r="L430" s="4" t="s">
        <v>15</v>
      </c>
      <c r="M430" s="64" t="s">
        <v>16</v>
      </c>
      <c r="N430" s="64"/>
      <c r="O430" s="6">
        <v>1</v>
      </c>
      <c r="P430" s="65">
        <v>3.33</v>
      </c>
      <c r="Q430" s="65"/>
      <c r="R430" s="6">
        <v>1</v>
      </c>
      <c r="S430" s="59">
        <v>170.39999999999998</v>
      </c>
      <c r="T430" s="7">
        <v>0.18</v>
      </c>
    </row>
    <row r="431" spans="1:20" x14ac:dyDescent="0.25">
      <c r="A431" s="1"/>
      <c r="B431" s="5" t="s">
        <v>25</v>
      </c>
      <c r="C431" s="73">
        <v>379</v>
      </c>
      <c r="D431" s="73"/>
      <c r="E431" s="73"/>
      <c r="F431" s="1"/>
      <c r="G431" s="1"/>
      <c r="H431" s="1"/>
      <c r="I431" s="1"/>
      <c r="J431" s="1"/>
      <c r="K431" s="1"/>
      <c r="L431" s="4" t="s">
        <v>17</v>
      </c>
      <c r="M431" s="64" t="s">
        <v>18</v>
      </c>
      <c r="N431" s="64"/>
      <c r="O431" s="6">
        <v>3</v>
      </c>
      <c r="P431" s="65">
        <v>10</v>
      </c>
      <c r="Q431" s="65"/>
      <c r="R431" s="6">
        <v>24</v>
      </c>
      <c r="S431" s="59">
        <v>22891.8</v>
      </c>
      <c r="T431" s="7">
        <v>24.01</v>
      </c>
    </row>
    <row r="432" spans="1:20" x14ac:dyDescent="0.25">
      <c r="A432" s="1"/>
      <c r="B432" s="63" t="s">
        <v>26</v>
      </c>
      <c r="C432" s="63"/>
      <c r="D432" s="63"/>
      <c r="E432" s="63"/>
      <c r="F432" s="72">
        <v>173.21080000000001</v>
      </c>
      <c r="G432" s="72"/>
      <c r="H432" s="72"/>
      <c r="I432" s="72"/>
      <c r="J432" s="72"/>
      <c r="K432" s="1"/>
      <c r="L432" s="4" t="s">
        <v>42</v>
      </c>
      <c r="M432" s="64" t="s">
        <v>43</v>
      </c>
      <c r="N432" s="64"/>
      <c r="O432" s="6">
        <v>5</v>
      </c>
      <c r="P432" s="65">
        <v>16.670000000000002</v>
      </c>
      <c r="Q432" s="65"/>
      <c r="R432" s="6">
        <v>9</v>
      </c>
      <c r="S432" s="59">
        <v>722.4</v>
      </c>
      <c r="T432" s="7">
        <v>0.76</v>
      </c>
    </row>
    <row r="433" spans="1:20" x14ac:dyDescent="0.25">
      <c r="A433" s="1"/>
      <c r="B433" s="63" t="s">
        <v>27</v>
      </c>
      <c r="C433" s="63"/>
      <c r="D433" s="72">
        <v>142.16030000000001</v>
      </c>
      <c r="E433" s="72"/>
      <c r="F433" s="72"/>
      <c r="G433" s="72"/>
      <c r="H433" s="72"/>
      <c r="I433" s="1"/>
      <c r="J433" s="1"/>
      <c r="K433" s="1"/>
      <c r="L433" s="4" t="s">
        <v>21</v>
      </c>
      <c r="M433" s="64" t="s">
        <v>22</v>
      </c>
      <c r="N433" s="64"/>
      <c r="O433" s="6">
        <v>1</v>
      </c>
      <c r="P433" s="65">
        <v>3.33</v>
      </c>
      <c r="Q433" s="65"/>
      <c r="R433" s="6">
        <v>1</v>
      </c>
      <c r="S433" s="59">
        <v>49.199999999999996</v>
      </c>
      <c r="T433" s="7">
        <v>0.05</v>
      </c>
    </row>
    <row r="434" spans="1:20" x14ac:dyDescent="0.25">
      <c r="A434" s="1"/>
      <c r="B434" s="1"/>
      <c r="C434" s="1"/>
      <c r="D434" s="1"/>
      <c r="E434" s="1"/>
      <c r="F434" s="1"/>
      <c r="G434" s="1"/>
      <c r="H434" s="1"/>
      <c r="I434" s="1"/>
      <c r="J434" s="1"/>
      <c r="K434" s="1"/>
      <c r="L434" s="1"/>
      <c r="M434" s="1"/>
      <c r="N434" s="1"/>
      <c r="O434" s="1"/>
      <c r="P434" s="1"/>
      <c r="Q434" s="1"/>
      <c r="R434" s="1"/>
      <c r="S434" s="1"/>
      <c r="T434" s="1"/>
    </row>
    <row r="435" spans="1:20" x14ac:dyDescent="0.25">
      <c r="A435" s="1"/>
      <c r="B435" s="63" t="s">
        <v>28</v>
      </c>
      <c r="C435" s="63"/>
      <c r="D435" s="63"/>
      <c r="E435" s="63"/>
      <c r="F435" s="72">
        <v>1.3811</v>
      </c>
      <c r="G435" s="72"/>
      <c r="H435" s="72"/>
      <c r="I435" s="72"/>
      <c r="J435" s="1"/>
      <c r="K435" s="1"/>
      <c r="L435" s="1"/>
      <c r="M435" s="1"/>
      <c r="N435" s="1"/>
      <c r="O435" s="1"/>
      <c r="P435" s="1"/>
      <c r="Q435" s="1"/>
      <c r="R435" s="1"/>
      <c r="S435" s="1"/>
      <c r="T435" s="1"/>
    </row>
    <row r="436" spans="1:20" x14ac:dyDescent="0.25">
      <c r="A436" s="1"/>
      <c r="B436" s="63" t="s">
        <v>29</v>
      </c>
      <c r="C436" s="63"/>
      <c r="D436" s="72">
        <v>0.53300000000000003</v>
      </c>
      <c r="E436" s="72"/>
      <c r="F436" s="72"/>
      <c r="G436" s="72"/>
      <c r="H436" s="1"/>
      <c r="I436" s="1"/>
      <c r="J436" s="1"/>
      <c r="K436" s="1"/>
      <c r="L436" s="1"/>
      <c r="M436" s="1"/>
      <c r="N436" s="1"/>
      <c r="O436" s="1"/>
      <c r="P436" s="1"/>
      <c r="Q436" s="1"/>
      <c r="R436" s="1"/>
      <c r="S436" s="1"/>
      <c r="T436" s="1"/>
    </row>
    <row r="437" spans="1:20" x14ac:dyDescent="0.25">
      <c r="A437" s="1"/>
      <c r="B437" s="63" t="s">
        <v>30</v>
      </c>
      <c r="C437" s="63"/>
      <c r="D437" s="1"/>
      <c r="E437" s="1"/>
      <c r="F437" s="1"/>
      <c r="G437" s="1">
        <v>23.9</v>
      </c>
      <c r="H437" s="1"/>
      <c r="I437" s="1"/>
      <c r="J437" s="1"/>
      <c r="K437" s="1"/>
      <c r="L437" s="1"/>
      <c r="M437" s="1"/>
      <c r="N437" s="1"/>
      <c r="O437" s="1"/>
      <c r="P437" s="1"/>
      <c r="Q437" s="1"/>
      <c r="R437" s="1"/>
      <c r="S437" s="1"/>
      <c r="T437" s="1"/>
    </row>
    <row r="438" spans="1:20" x14ac:dyDescent="0.25">
      <c r="A438" s="1"/>
      <c r="B438" s="63" t="s">
        <v>31</v>
      </c>
      <c r="C438" s="63"/>
      <c r="D438" s="63"/>
      <c r="E438" s="1"/>
      <c r="F438" s="1"/>
      <c r="G438" s="1">
        <v>2016</v>
      </c>
      <c r="H438" s="1"/>
      <c r="I438" s="1"/>
      <c r="J438" s="1"/>
      <c r="K438" s="1"/>
      <c r="L438" s="1"/>
      <c r="M438" s="1"/>
      <c r="N438" s="1"/>
      <c r="O438" s="1"/>
      <c r="P438" s="1"/>
      <c r="Q438" s="1"/>
      <c r="R438" s="1"/>
      <c r="S438" s="1"/>
      <c r="T438" s="1"/>
    </row>
    <row r="439" spans="1:20" x14ac:dyDescent="0.25">
      <c r="A439" s="1"/>
      <c r="B439" s="63" t="s">
        <v>32</v>
      </c>
      <c r="C439" s="63"/>
      <c r="D439" s="1"/>
      <c r="E439" s="1"/>
      <c r="F439" s="1"/>
      <c r="G439" s="1"/>
      <c r="H439" s="1"/>
      <c r="I439" s="1"/>
      <c r="J439" s="1"/>
      <c r="K439" s="1"/>
      <c r="L439" s="1"/>
      <c r="M439" s="1"/>
      <c r="N439" s="1"/>
      <c r="O439" s="1"/>
      <c r="P439" s="1"/>
      <c r="Q439" s="1"/>
      <c r="R439" s="1"/>
      <c r="S439" s="1"/>
      <c r="T439" s="1"/>
    </row>
    <row r="440" spans="1:20" x14ac:dyDescent="0.25">
      <c r="A440" s="1"/>
      <c r="B440" s="1"/>
      <c r="C440" s="1"/>
      <c r="D440" s="1"/>
      <c r="E440" s="1"/>
      <c r="F440" s="1"/>
      <c r="G440" s="1"/>
      <c r="H440" s="1"/>
      <c r="I440" s="1"/>
      <c r="J440" s="1"/>
      <c r="K440" s="1"/>
      <c r="L440" s="1"/>
      <c r="M440" s="1"/>
      <c r="N440" s="1"/>
      <c r="O440" s="1"/>
      <c r="P440" s="1"/>
      <c r="Q440" s="1"/>
      <c r="R440" s="1"/>
      <c r="S440" s="1"/>
      <c r="T440" s="1"/>
    </row>
    <row r="441" spans="1:20" x14ac:dyDescent="0.25">
      <c r="A441" s="1"/>
      <c r="B441" s="1"/>
      <c r="C441" s="1"/>
      <c r="D441" s="1"/>
      <c r="E441" s="1"/>
      <c r="F441" s="1"/>
      <c r="G441" s="1"/>
      <c r="H441" s="1"/>
      <c r="I441" s="1"/>
      <c r="J441" s="1"/>
      <c r="K441" s="1"/>
      <c r="L441" s="1"/>
      <c r="M441" s="1"/>
      <c r="N441" s="1"/>
      <c r="O441" s="1"/>
      <c r="P441" s="1"/>
      <c r="Q441" s="1"/>
      <c r="R441" s="1"/>
      <c r="S441" s="1"/>
      <c r="T441" s="1"/>
    </row>
    <row r="442" spans="1:20" x14ac:dyDescent="0.25">
      <c r="A442" s="1"/>
      <c r="B442" s="1"/>
      <c r="C442" s="1"/>
      <c r="D442" s="1"/>
      <c r="E442" s="1"/>
      <c r="F442" s="1"/>
      <c r="G442" s="1"/>
      <c r="H442" s="1"/>
      <c r="I442" s="1"/>
      <c r="J442" s="1"/>
      <c r="K442" s="1"/>
      <c r="L442" s="66" t="s">
        <v>5</v>
      </c>
      <c r="M442" s="66"/>
      <c r="N442" s="66"/>
      <c r="O442" s="3" t="s">
        <v>6</v>
      </c>
      <c r="P442" s="67" t="s">
        <v>7</v>
      </c>
      <c r="Q442" s="67"/>
      <c r="R442" s="3" t="s">
        <v>8</v>
      </c>
      <c r="S442" s="57" t="s">
        <v>583</v>
      </c>
      <c r="T442" s="3" t="s">
        <v>7</v>
      </c>
    </row>
    <row r="443" spans="1:20" x14ac:dyDescent="0.25">
      <c r="A443" s="1"/>
      <c r="B443" s="5" t="s">
        <v>9</v>
      </c>
      <c r="C443" s="64" t="s">
        <v>100</v>
      </c>
      <c r="D443" s="64"/>
      <c r="E443" s="64"/>
      <c r="F443" s="64"/>
      <c r="G443" s="64"/>
      <c r="H443" s="1"/>
      <c r="I443" s="1"/>
      <c r="J443" s="1"/>
      <c r="K443" s="1"/>
      <c r="L443" s="4" t="s">
        <v>33</v>
      </c>
      <c r="M443" s="64" t="s">
        <v>34</v>
      </c>
      <c r="N443" s="64"/>
      <c r="O443" s="6">
        <v>2</v>
      </c>
      <c r="P443" s="65">
        <v>6.06</v>
      </c>
      <c r="Q443" s="65"/>
      <c r="R443" s="6">
        <v>10</v>
      </c>
      <c r="S443" s="59">
        <v>1141.2</v>
      </c>
      <c r="T443" s="7">
        <v>0.23</v>
      </c>
    </row>
    <row r="444" spans="1:20" x14ac:dyDescent="0.25">
      <c r="A444" s="1"/>
      <c r="B444" s="63" t="s">
        <v>13</v>
      </c>
      <c r="C444" s="64" t="s">
        <v>106</v>
      </c>
      <c r="D444" s="64"/>
      <c r="E444" s="64"/>
      <c r="F444" s="64"/>
      <c r="G444" s="1"/>
      <c r="H444" s="1"/>
      <c r="I444" s="1"/>
      <c r="J444" s="1"/>
      <c r="K444" s="1"/>
      <c r="L444" s="4" t="s">
        <v>36</v>
      </c>
      <c r="M444" s="64" t="s">
        <v>37</v>
      </c>
      <c r="N444" s="64"/>
      <c r="O444" s="6">
        <v>3</v>
      </c>
      <c r="P444" s="65">
        <v>9.09</v>
      </c>
      <c r="Q444" s="65"/>
      <c r="R444" s="6">
        <v>12</v>
      </c>
      <c r="S444" s="59">
        <v>397.8</v>
      </c>
      <c r="T444" s="7">
        <v>0.08</v>
      </c>
    </row>
    <row r="445" spans="1:20" x14ac:dyDescent="0.25">
      <c r="A445" s="1"/>
      <c r="B445" s="63"/>
      <c r="C445" s="64"/>
      <c r="D445" s="64"/>
      <c r="E445" s="64"/>
      <c r="F445" s="64"/>
      <c r="G445" s="1"/>
      <c r="H445" s="1"/>
      <c r="I445" s="1"/>
      <c r="J445" s="1"/>
      <c r="K445" s="1"/>
      <c r="L445" s="64" t="s">
        <v>11</v>
      </c>
      <c r="M445" s="64" t="s">
        <v>12</v>
      </c>
      <c r="N445" s="64"/>
      <c r="O445" s="71">
        <v>1</v>
      </c>
      <c r="P445" s="65">
        <v>3.03</v>
      </c>
      <c r="Q445" s="65"/>
      <c r="R445" s="71">
        <v>1</v>
      </c>
      <c r="S445" s="59">
        <v>112.2</v>
      </c>
      <c r="T445" s="58">
        <v>0.02</v>
      </c>
    </row>
    <row r="446" spans="1:20" x14ac:dyDescent="0.25">
      <c r="A446" s="1"/>
      <c r="B446" s="63" t="s">
        <v>19</v>
      </c>
      <c r="C446" s="64" t="s">
        <v>47</v>
      </c>
      <c r="D446" s="64"/>
      <c r="E446" s="64"/>
      <c r="F446" s="64"/>
      <c r="G446" s="1"/>
      <c r="H446" s="1"/>
      <c r="I446" s="1"/>
      <c r="J446" s="1"/>
      <c r="K446" s="1"/>
      <c r="L446" s="64"/>
      <c r="M446" s="64"/>
      <c r="N446" s="64"/>
      <c r="O446" s="71"/>
      <c r="P446" s="65"/>
      <c r="Q446" s="65"/>
      <c r="R446" s="71"/>
      <c r="S446" s="59"/>
      <c r="T446" s="58"/>
    </row>
    <row r="447" spans="1:20" x14ac:dyDescent="0.25">
      <c r="A447" s="1"/>
      <c r="B447" s="63"/>
      <c r="C447" s="64"/>
      <c r="D447" s="64"/>
      <c r="E447" s="64"/>
      <c r="F447" s="64"/>
      <c r="G447" s="1"/>
      <c r="H447" s="1"/>
      <c r="I447" s="1"/>
      <c r="J447" s="1"/>
      <c r="K447" s="1"/>
      <c r="L447" s="4" t="s">
        <v>39</v>
      </c>
      <c r="M447" s="64" t="s">
        <v>40</v>
      </c>
      <c r="N447" s="64"/>
      <c r="O447" s="6">
        <v>13</v>
      </c>
      <c r="P447" s="65">
        <v>39.39</v>
      </c>
      <c r="Q447" s="65"/>
      <c r="R447" s="6">
        <v>1610</v>
      </c>
      <c r="S447" s="59">
        <v>325032</v>
      </c>
      <c r="T447" s="7">
        <v>65.27</v>
      </c>
    </row>
    <row r="448" spans="1:20" x14ac:dyDescent="0.25">
      <c r="A448" s="1"/>
      <c r="B448" s="5" t="s">
        <v>23</v>
      </c>
      <c r="C448" s="64" t="s">
        <v>107</v>
      </c>
      <c r="D448" s="64"/>
      <c r="E448" s="64"/>
      <c r="F448" s="64"/>
      <c r="G448" s="1"/>
      <c r="H448" s="1"/>
      <c r="I448" s="1"/>
      <c r="J448" s="1"/>
      <c r="K448" s="1"/>
      <c r="L448" s="4" t="s">
        <v>15</v>
      </c>
      <c r="M448" s="64" t="s">
        <v>16</v>
      </c>
      <c r="N448" s="64"/>
      <c r="O448" s="6">
        <v>3</v>
      </c>
      <c r="P448" s="65">
        <v>9.09</v>
      </c>
      <c r="Q448" s="65"/>
      <c r="R448" s="6">
        <v>700</v>
      </c>
      <c r="S448" s="59">
        <v>115449</v>
      </c>
      <c r="T448" s="7">
        <v>23.18</v>
      </c>
    </row>
    <row r="449" spans="1:20" x14ac:dyDescent="0.25">
      <c r="A449" s="1"/>
      <c r="B449" s="5" t="s">
        <v>25</v>
      </c>
      <c r="C449" s="73">
        <v>673</v>
      </c>
      <c r="D449" s="73"/>
      <c r="E449" s="73"/>
      <c r="F449" s="1"/>
      <c r="G449" s="1"/>
      <c r="H449" s="1"/>
      <c r="I449" s="1"/>
      <c r="J449" s="1"/>
      <c r="K449" s="1"/>
      <c r="L449" s="4" t="s">
        <v>17</v>
      </c>
      <c r="M449" s="64" t="s">
        <v>18</v>
      </c>
      <c r="N449" s="64"/>
      <c r="O449" s="6">
        <v>2</v>
      </c>
      <c r="P449" s="65">
        <v>6.06</v>
      </c>
      <c r="Q449" s="65"/>
      <c r="R449" s="6">
        <v>6</v>
      </c>
      <c r="S449" s="59">
        <v>8533.7999999999993</v>
      </c>
      <c r="T449" s="7">
        <v>1.71</v>
      </c>
    </row>
    <row r="450" spans="1:20" x14ac:dyDescent="0.25">
      <c r="A450" s="1"/>
      <c r="B450" s="63" t="s">
        <v>26</v>
      </c>
      <c r="C450" s="63"/>
      <c r="D450" s="63"/>
      <c r="E450" s="63"/>
      <c r="F450" s="72">
        <v>513.48599999999999</v>
      </c>
      <c r="G450" s="72"/>
      <c r="H450" s="72"/>
      <c r="I450" s="72"/>
      <c r="J450" s="72"/>
      <c r="K450" s="1"/>
      <c r="L450" s="4" t="s">
        <v>42</v>
      </c>
      <c r="M450" s="64" t="s">
        <v>43</v>
      </c>
      <c r="N450" s="64"/>
      <c r="O450" s="6">
        <v>5</v>
      </c>
      <c r="P450" s="65">
        <v>15.15</v>
      </c>
      <c r="Q450" s="65"/>
      <c r="R450" s="6">
        <v>93</v>
      </c>
      <c r="S450" s="59">
        <v>8937</v>
      </c>
      <c r="T450" s="7">
        <v>1.79</v>
      </c>
    </row>
    <row r="451" spans="1:20" x14ac:dyDescent="0.25">
      <c r="A451" s="1"/>
      <c r="B451" s="63" t="s">
        <v>27</v>
      </c>
      <c r="C451" s="63"/>
      <c r="D451" s="72">
        <v>483.08879999999999</v>
      </c>
      <c r="E451" s="72"/>
      <c r="F451" s="72"/>
      <c r="G451" s="72"/>
      <c r="H451" s="72"/>
      <c r="I451" s="1"/>
      <c r="J451" s="1"/>
      <c r="K451" s="1"/>
      <c r="L451" s="4" t="s">
        <v>108</v>
      </c>
      <c r="M451" s="64" t="s">
        <v>109</v>
      </c>
      <c r="N451" s="64"/>
      <c r="O451" s="6">
        <v>1</v>
      </c>
      <c r="P451" s="65">
        <v>3.03</v>
      </c>
      <c r="Q451" s="65"/>
      <c r="R451" s="6">
        <v>4</v>
      </c>
      <c r="S451" s="59">
        <v>219.60000000000002</v>
      </c>
      <c r="T451" s="7">
        <v>0.04</v>
      </c>
    </row>
    <row r="452" spans="1:20" x14ac:dyDescent="0.25">
      <c r="A452" s="1"/>
      <c r="B452" s="1"/>
      <c r="C452" s="1"/>
      <c r="D452" s="1"/>
      <c r="E452" s="1"/>
      <c r="F452" s="1"/>
      <c r="G452" s="1"/>
      <c r="H452" s="1"/>
      <c r="I452" s="1"/>
      <c r="J452" s="1"/>
      <c r="K452" s="1"/>
      <c r="L452" s="64" t="s">
        <v>44</v>
      </c>
      <c r="M452" s="64" t="s">
        <v>45</v>
      </c>
      <c r="N452" s="64"/>
      <c r="O452" s="71">
        <v>1</v>
      </c>
      <c r="P452" s="65">
        <v>3.03</v>
      </c>
      <c r="Q452" s="65"/>
      <c r="R452" s="71">
        <v>1</v>
      </c>
      <c r="S452" s="59">
        <v>36.6</v>
      </c>
      <c r="T452" s="58">
        <v>0.01</v>
      </c>
    </row>
    <row r="453" spans="1:20" x14ac:dyDescent="0.25">
      <c r="A453" s="1"/>
      <c r="B453" s="63" t="s">
        <v>28</v>
      </c>
      <c r="C453" s="63"/>
      <c r="D453" s="63"/>
      <c r="E453" s="63"/>
      <c r="F453" s="72">
        <v>4.0922999999999998</v>
      </c>
      <c r="G453" s="72"/>
      <c r="H453" s="72"/>
      <c r="I453" s="72"/>
      <c r="J453" s="1"/>
      <c r="K453" s="1"/>
      <c r="L453" s="64"/>
      <c r="M453" s="64"/>
      <c r="N453" s="64"/>
      <c r="O453" s="71"/>
      <c r="P453" s="65"/>
      <c r="Q453" s="65"/>
      <c r="R453" s="71"/>
      <c r="S453" s="59"/>
      <c r="T453" s="58"/>
    </row>
    <row r="454" spans="1:20" x14ac:dyDescent="0.25">
      <c r="A454" s="1"/>
      <c r="B454" s="63"/>
      <c r="C454" s="63"/>
      <c r="D454" s="63"/>
      <c r="E454" s="63"/>
      <c r="F454" s="72"/>
      <c r="G454" s="72"/>
      <c r="H454" s="72"/>
      <c r="I454" s="72"/>
      <c r="J454" s="1"/>
      <c r="K454" s="1"/>
      <c r="L454" s="64" t="s">
        <v>21</v>
      </c>
      <c r="M454" s="64" t="s">
        <v>22</v>
      </c>
      <c r="N454" s="64"/>
      <c r="O454" s="71">
        <v>2</v>
      </c>
      <c r="P454" s="65">
        <v>6.06</v>
      </c>
      <c r="Q454" s="65"/>
      <c r="R454" s="71">
        <v>689</v>
      </c>
      <c r="S454" s="59">
        <v>38151</v>
      </c>
      <c r="T454" s="58">
        <v>7.66</v>
      </c>
    </row>
    <row r="455" spans="1:20" x14ac:dyDescent="0.25">
      <c r="A455" s="1"/>
      <c r="B455" s="63" t="s">
        <v>29</v>
      </c>
      <c r="C455" s="63"/>
      <c r="D455" s="72">
        <v>2.3929</v>
      </c>
      <c r="E455" s="72"/>
      <c r="F455" s="72"/>
      <c r="G455" s="72"/>
      <c r="H455" s="1"/>
      <c r="I455" s="1"/>
      <c r="J455" s="1"/>
      <c r="K455" s="1"/>
      <c r="L455" s="64"/>
      <c r="M455" s="64"/>
      <c r="N455" s="64"/>
      <c r="O455" s="71"/>
      <c r="P455" s="65"/>
      <c r="Q455" s="65"/>
      <c r="R455" s="71"/>
      <c r="S455" s="59"/>
      <c r="T455" s="58"/>
    </row>
    <row r="456" spans="1:20" x14ac:dyDescent="0.25">
      <c r="A456" s="1"/>
      <c r="B456" s="63"/>
      <c r="C456" s="63"/>
      <c r="D456" s="72"/>
      <c r="E456" s="72"/>
      <c r="F456" s="72"/>
      <c r="G456" s="72"/>
      <c r="H456" s="1"/>
      <c r="I456" s="1"/>
      <c r="J456" s="1"/>
      <c r="K456" s="1"/>
      <c r="L456" s="1"/>
      <c r="M456" s="1"/>
      <c r="N456" s="1"/>
      <c r="O456" s="1"/>
      <c r="P456" s="1"/>
      <c r="Q456" s="1"/>
      <c r="R456" s="1"/>
      <c r="S456" s="1"/>
      <c r="T456" s="1"/>
    </row>
    <row r="457" spans="1:20" x14ac:dyDescent="0.25">
      <c r="A457" s="1"/>
      <c r="B457" s="63" t="s">
        <v>30</v>
      </c>
      <c r="C457" s="63"/>
      <c r="D457" s="1"/>
      <c r="E457" s="1"/>
      <c r="F457" s="1"/>
      <c r="G457" s="1">
        <v>46.4</v>
      </c>
      <c r="H457" s="1"/>
      <c r="I457" s="1"/>
      <c r="J457" s="1"/>
      <c r="K457" s="1"/>
      <c r="L457" s="1"/>
      <c r="M457" s="1"/>
      <c r="N457" s="1"/>
      <c r="O457" s="1"/>
      <c r="P457" s="1"/>
      <c r="Q457" s="1"/>
      <c r="R457" s="1"/>
      <c r="S457" s="1"/>
      <c r="T457" s="1"/>
    </row>
    <row r="458" spans="1:20" x14ac:dyDescent="0.25">
      <c r="A458" s="1"/>
      <c r="B458" s="63" t="s">
        <v>31</v>
      </c>
      <c r="C458" s="63"/>
      <c r="D458" s="63"/>
      <c r="E458" s="1"/>
      <c r="F458" s="1"/>
      <c r="G458" s="1">
        <v>2022</v>
      </c>
      <c r="H458" s="1"/>
      <c r="I458" s="1"/>
      <c r="J458" s="1"/>
      <c r="K458" s="1"/>
      <c r="L458" s="1"/>
      <c r="M458" s="1"/>
      <c r="N458" s="1"/>
      <c r="O458" s="1"/>
      <c r="P458" s="1"/>
      <c r="Q458" s="1"/>
      <c r="R458" s="1"/>
      <c r="S458" s="1"/>
      <c r="T458" s="1"/>
    </row>
    <row r="459" spans="1:20" x14ac:dyDescent="0.25">
      <c r="A459" s="1"/>
      <c r="B459" s="63" t="s">
        <v>32</v>
      </c>
      <c r="C459" s="63"/>
      <c r="D459" s="1"/>
      <c r="E459" s="1"/>
      <c r="F459" s="1"/>
      <c r="G459" s="1"/>
      <c r="H459" s="1"/>
      <c r="I459" s="1"/>
      <c r="J459" s="1"/>
      <c r="K459" s="1"/>
      <c r="L459" s="1"/>
      <c r="M459" s="1"/>
      <c r="N459" s="1"/>
      <c r="O459" s="1"/>
      <c r="P459" s="1"/>
      <c r="Q459" s="1"/>
      <c r="R459" s="1"/>
      <c r="S459" s="1"/>
      <c r="T459" s="1"/>
    </row>
    <row r="460" spans="1:20" x14ac:dyDescent="0.25">
      <c r="A460" s="1"/>
      <c r="B460" s="1"/>
      <c r="C460" s="1"/>
      <c r="D460" s="1"/>
      <c r="E460" s="1"/>
      <c r="F460" s="1"/>
      <c r="G460" s="1"/>
      <c r="H460" s="1"/>
      <c r="I460" s="1"/>
      <c r="J460" s="1"/>
      <c r="K460" s="1"/>
      <c r="L460" s="1"/>
      <c r="M460" s="1"/>
      <c r="N460" s="1"/>
      <c r="O460" s="1"/>
      <c r="P460" s="1"/>
      <c r="Q460" s="1"/>
      <c r="R460" s="1"/>
      <c r="S460" s="1"/>
      <c r="T460" s="1"/>
    </row>
    <row r="461" spans="1:20" x14ac:dyDescent="0.25">
      <c r="A461" s="1"/>
      <c r="B461" s="1"/>
      <c r="C461" s="1"/>
      <c r="D461" s="1"/>
      <c r="E461" s="1"/>
      <c r="F461" s="1"/>
      <c r="G461" s="1"/>
      <c r="H461" s="1"/>
      <c r="I461" s="1"/>
      <c r="J461" s="1"/>
      <c r="K461" s="1"/>
      <c r="L461" s="1"/>
      <c r="M461" s="1"/>
      <c r="N461" s="1"/>
      <c r="O461" s="1"/>
      <c r="P461" s="1"/>
      <c r="Q461" s="1"/>
      <c r="R461" s="1"/>
      <c r="S461" s="1"/>
      <c r="T461" s="1"/>
    </row>
    <row r="462" spans="1:20" x14ac:dyDescent="0.25">
      <c r="A462" s="1"/>
      <c r="B462" s="1"/>
      <c r="C462" s="1"/>
      <c r="D462" s="1"/>
      <c r="E462" s="1"/>
      <c r="F462" s="1"/>
      <c r="G462" s="1"/>
      <c r="H462" s="1"/>
      <c r="I462" s="1"/>
      <c r="J462" s="1"/>
      <c r="K462" s="1"/>
      <c r="L462" s="1"/>
      <c r="M462" s="1"/>
      <c r="N462" s="1"/>
      <c r="O462" s="1"/>
      <c r="P462" s="1"/>
      <c r="Q462" s="1"/>
      <c r="R462" s="1"/>
      <c r="S462" s="1"/>
      <c r="T462" s="1"/>
    </row>
    <row r="463" spans="1:20" x14ac:dyDescent="0.25">
      <c r="A463" s="1"/>
      <c r="B463" s="1"/>
      <c r="C463" s="1"/>
      <c r="D463" s="1"/>
      <c r="E463" s="1"/>
      <c r="F463" s="1"/>
      <c r="G463" s="1"/>
      <c r="H463" s="1"/>
      <c r="I463" s="1"/>
      <c r="J463" s="1"/>
      <c r="K463" s="1"/>
      <c r="L463" s="66" t="s">
        <v>5</v>
      </c>
      <c r="M463" s="66"/>
      <c r="N463" s="66"/>
      <c r="O463" s="3" t="s">
        <v>6</v>
      </c>
      <c r="P463" s="67" t="s">
        <v>7</v>
      </c>
      <c r="Q463" s="67"/>
      <c r="R463" s="3" t="s">
        <v>8</v>
      </c>
      <c r="S463" s="57" t="s">
        <v>583</v>
      </c>
      <c r="T463" s="3" t="s">
        <v>7</v>
      </c>
    </row>
    <row r="464" spans="1:20" x14ac:dyDescent="0.25">
      <c r="A464" s="1"/>
      <c r="B464" s="5" t="s">
        <v>9</v>
      </c>
      <c r="C464" s="64" t="s">
        <v>110</v>
      </c>
      <c r="D464" s="64"/>
      <c r="E464" s="64"/>
      <c r="F464" s="64"/>
      <c r="G464" s="64"/>
      <c r="H464" s="1"/>
      <c r="I464" s="1"/>
      <c r="J464" s="1"/>
      <c r="K464" s="1"/>
      <c r="L464" s="4" t="s">
        <v>33</v>
      </c>
      <c r="M464" s="64" t="s">
        <v>34</v>
      </c>
      <c r="N464" s="64"/>
      <c r="O464" s="6">
        <v>9</v>
      </c>
      <c r="P464" s="65">
        <v>47.37</v>
      </c>
      <c r="Q464" s="65"/>
      <c r="R464" s="6">
        <v>13</v>
      </c>
      <c r="S464" s="59">
        <v>1258.8</v>
      </c>
      <c r="T464" s="7">
        <v>36.409999999999997</v>
      </c>
    </row>
    <row r="465" spans="1:20" x14ac:dyDescent="0.25">
      <c r="A465" s="1"/>
      <c r="B465" s="63" t="s">
        <v>13</v>
      </c>
      <c r="C465" s="64" t="s">
        <v>111</v>
      </c>
      <c r="D465" s="64"/>
      <c r="E465" s="64"/>
      <c r="F465" s="64"/>
      <c r="G465" s="1"/>
      <c r="H465" s="1"/>
      <c r="I465" s="1"/>
      <c r="J465" s="1"/>
      <c r="K465" s="1"/>
      <c r="L465" s="4" t="s">
        <v>36</v>
      </c>
      <c r="M465" s="64" t="s">
        <v>37</v>
      </c>
      <c r="N465" s="64"/>
      <c r="O465" s="6">
        <v>1</v>
      </c>
      <c r="P465" s="65">
        <v>5.26</v>
      </c>
      <c r="Q465" s="65"/>
      <c r="R465" s="6">
        <v>1</v>
      </c>
      <c r="S465" s="59">
        <v>167.4</v>
      </c>
      <c r="T465" s="7">
        <v>4.84</v>
      </c>
    </row>
    <row r="466" spans="1:20" x14ac:dyDescent="0.25">
      <c r="A466" s="1"/>
      <c r="B466" s="63"/>
      <c r="C466" s="64"/>
      <c r="D466" s="64"/>
      <c r="E466" s="64"/>
      <c r="F466" s="64"/>
      <c r="G466" s="1"/>
      <c r="H466" s="1"/>
      <c r="I466" s="1"/>
      <c r="J466" s="1"/>
      <c r="K466" s="1"/>
      <c r="L466" s="64" t="s">
        <v>39</v>
      </c>
      <c r="M466" s="64" t="s">
        <v>40</v>
      </c>
      <c r="N466" s="64"/>
      <c r="O466" s="71">
        <v>1</v>
      </c>
      <c r="P466" s="65">
        <v>5.26</v>
      </c>
      <c r="Q466" s="65"/>
      <c r="R466" s="71">
        <v>8</v>
      </c>
      <c r="S466" s="59">
        <v>366.6</v>
      </c>
      <c r="T466" s="58">
        <v>10.6</v>
      </c>
    </row>
    <row r="467" spans="1:20" x14ac:dyDescent="0.25">
      <c r="A467" s="1"/>
      <c r="B467" s="63" t="s">
        <v>19</v>
      </c>
      <c r="C467" s="64" t="s">
        <v>20</v>
      </c>
      <c r="D467" s="64"/>
      <c r="E467" s="64"/>
      <c r="F467" s="64"/>
      <c r="G467" s="1"/>
      <c r="H467" s="1"/>
      <c r="I467" s="1"/>
      <c r="J467" s="1"/>
      <c r="K467" s="1"/>
      <c r="L467" s="64"/>
      <c r="M467" s="64"/>
      <c r="N467" s="64"/>
      <c r="O467" s="71"/>
      <c r="P467" s="65"/>
      <c r="Q467" s="65"/>
      <c r="R467" s="71"/>
      <c r="S467" s="59"/>
      <c r="T467" s="58"/>
    </row>
    <row r="468" spans="1:20" x14ac:dyDescent="0.25">
      <c r="A468" s="1"/>
      <c r="B468" s="63"/>
      <c r="C468" s="64"/>
      <c r="D468" s="64"/>
      <c r="E468" s="64"/>
      <c r="F468" s="64"/>
      <c r="G468" s="1"/>
      <c r="H468" s="1"/>
      <c r="I468" s="1"/>
      <c r="J468" s="1"/>
      <c r="K468" s="1"/>
      <c r="L468" s="4" t="s">
        <v>15</v>
      </c>
      <c r="M468" s="64" t="s">
        <v>16</v>
      </c>
      <c r="N468" s="64"/>
      <c r="O468" s="6">
        <v>4</v>
      </c>
      <c r="P468" s="65">
        <v>21.05</v>
      </c>
      <c r="Q468" s="65"/>
      <c r="R468" s="6">
        <v>4</v>
      </c>
      <c r="S468" s="59">
        <v>312</v>
      </c>
      <c r="T468" s="7">
        <v>9.02</v>
      </c>
    </row>
    <row r="469" spans="1:20" x14ac:dyDescent="0.25">
      <c r="A469" s="1"/>
      <c r="B469" s="5" t="s">
        <v>23</v>
      </c>
      <c r="C469" s="64" t="s">
        <v>112</v>
      </c>
      <c r="D469" s="64"/>
      <c r="E469" s="64"/>
      <c r="F469" s="64"/>
      <c r="G469" s="1"/>
      <c r="H469" s="1"/>
      <c r="I469" s="1"/>
      <c r="J469" s="1"/>
      <c r="K469" s="1"/>
      <c r="L469" s="4" t="s">
        <v>17</v>
      </c>
      <c r="M469" s="64" t="s">
        <v>18</v>
      </c>
      <c r="N469" s="64"/>
      <c r="O469" s="6">
        <v>1</v>
      </c>
      <c r="P469" s="65">
        <v>5.26</v>
      </c>
      <c r="Q469" s="65"/>
      <c r="R469" s="6">
        <v>1</v>
      </c>
      <c r="S469" s="59">
        <v>924</v>
      </c>
      <c r="T469" s="7">
        <v>26.73</v>
      </c>
    </row>
    <row r="470" spans="1:20" x14ac:dyDescent="0.25">
      <c r="A470" s="1"/>
      <c r="B470" s="5" t="s">
        <v>25</v>
      </c>
      <c r="C470" s="73">
        <v>192</v>
      </c>
      <c r="D470" s="73"/>
      <c r="E470" s="73"/>
      <c r="F470" s="1"/>
      <c r="G470" s="1"/>
      <c r="H470" s="1"/>
      <c r="I470" s="1"/>
      <c r="J470" s="1"/>
      <c r="K470" s="1"/>
      <c r="L470" s="4" t="s">
        <v>42</v>
      </c>
      <c r="M470" s="64" t="s">
        <v>43</v>
      </c>
      <c r="N470" s="64"/>
      <c r="O470" s="6">
        <v>3</v>
      </c>
      <c r="P470" s="65">
        <v>15.79</v>
      </c>
      <c r="Q470" s="65"/>
      <c r="R470" s="6">
        <v>10</v>
      </c>
      <c r="S470" s="59">
        <v>428.4</v>
      </c>
      <c r="T470" s="7">
        <v>12.39</v>
      </c>
    </row>
    <row r="471" spans="1:20" x14ac:dyDescent="0.25">
      <c r="A471" s="1"/>
      <c r="B471" s="63" t="s">
        <v>26</v>
      </c>
      <c r="C471" s="63"/>
      <c r="D471" s="63"/>
      <c r="E471" s="63"/>
      <c r="F471" s="72">
        <v>131.5737</v>
      </c>
      <c r="G471" s="72"/>
      <c r="H471" s="72"/>
      <c r="I471" s="72"/>
      <c r="J471" s="72"/>
      <c r="K471" s="1"/>
      <c r="L471" s="1"/>
      <c r="M471" s="1"/>
      <c r="N471" s="1"/>
      <c r="O471" s="1"/>
      <c r="P471" s="1"/>
      <c r="Q471" s="1"/>
      <c r="R471" s="1"/>
      <c r="S471" s="1"/>
      <c r="T471" s="1"/>
    </row>
    <row r="472" spans="1:20" x14ac:dyDescent="0.25">
      <c r="A472" s="1"/>
      <c r="B472" s="63" t="s">
        <v>27</v>
      </c>
      <c r="C472" s="63"/>
      <c r="D472" s="72">
        <v>6.5650000000000004</v>
      </c>
      <c r="E472" s="72"/>
      <c r="F472" s="72"/>
      <c r="G472" s="72"/>
      <c r="H472" s="72"/>
      <c r="I472" s="1"/>
      <c r="J472" s="1"/>
      <c r="K472" s="1"/>
      <c r="L472" s="1"/>
      <c r="M472" s="1"/>
      <c r="N472" s="1"/>
      <c r="O472" s="1"/>
      <c r="P472" s="1"/>
      <c r="Q472" s="1"/>
      <c r="R472" s="1"/>
      <c r="S472" s="1"/>
      <c r="T472" s="1"/>
    </row>
    <row r="473" spans="1:20" x14ac:dyDescent="0.25">
      <c r="A473" s="1"/>
      <c r="B473" s="63" t="s">
        <v>28</v>
      </c>
      <c r="C473" s="63"/>
      <c r="D473" s="63"/>
      <c r="E473" s="63"/>
      <c r="F473" s="72">
        <v>1.0633999999999999</v>
      </c>
      <c r="G473" s="72"/>
      <c r="H473" s="72"/>
      <c r="I473" s="72"/>
      <c r="J473" s="1"/>
      <c r="K473" s="1"/>
      <c r="L473" s="1"/>
      <c r="M473" s="1"/>
      <c r="N473" s="1"/>
      <c r="O473" s="1"/>
      <c r="P473" s="1"/>
      <c r="Q473" s="1"/>
      <c r="R473" s="1"/>
      <c r="S473" s="1"/>
      <c r="T473" s="1"/>
    </row>
    <row r="474" spans="1:20" x14ac:dyDescent="0.25">
      <c r="A474" s="1"/>
      <c r="B474" s="63" t="s">
        <v>29</v>
      </c>
      <c r="C474" s="63"/>
      <c r="D474" s="72">
        <v>6.7799999999999999E-2</v>
      </c>
      <c r="E474" s="72"/>
      <c r="F474" s="72"/>
      <c r="G474" s="72"/>
      <c r="H474" s="1"/>
      <c r="I474" s="1"/>
      <c r="J474" s="1"/>
      <c r="K474" s="1"/>
      <c r="L474" s="1"/>
      <c r="M474" s="1"/>
      <c r="N474" s="1"/>
      <c r="O474" s="1"/>
      <c r="P474" s="1"/>
      <c r="Q474" s="1"/>
      <c r="R474" s="1"/>
      <c r="S474" s="1"/>
      <c r="T474" s="1"/>
    </row>
    <row r="475" spans="1:20" x14ac:dyDescent="0.25">
      <c r="A475" s="1"/>
      <c r="B475" s="63" t="s">
        <v>30</v>
      </c>
      <c r="C475" s="63"/>
      <c r="D475" s="1"/>
      <c r="E475" s="1"/>
      <c r="F475" s="1"/>
      <c r="G475" s="1">
        <v>20.9</v>
      </c>
      <c r="H475" s="1"/>
      <c r="I475" s="1"/>
      <c r="J475" s="1"/>
      <c r="K475" s="1"/>
      <c r="L475" s="1"/>
      <c r="M475" s="1"/>
      <c r="N475" s="1"/>
      <c r="O475" s="1"/>
      <c r="P475" s="1"/>
      <c r="Q475" s="1"/>
      <c r="R475" s="1"/>
      <c r="S475" s="1"/>
      <c r="T475" s="1"/>
    </row>
    <row r="476" spans="1:20" x14ac:dyDescent="0.25">
      <c r="A476" s="1"/>
      <c r="B476" s="63" t="s">
        <v>31</v>
      </c>
      <c r="C476" s="63"/>
      <c r="D476" s="63"/>
      <c r="E476" s="1"/>
      <c r="F476" s="1"/>
      <c r="G476" s="1">
        <v>2015</v>
      </c>
      <c r="H476" s="1"/>
      <c r="I476" s="1"/>
      <c r="J476" s="1"/>
      <c r="K476" s="1"/>
      <c r="L476" s="1"/>
      <c r="M476" s="1"/>
      <c r="N476" s="1"/>
      <c r="O476" s="1"/>
      <c r="P476" s="1"/>
      <c r="Q476" s="1"/>
      <c r="R476" s="1"/>
      <c r="S476" s="1"/>
      <c r="T476" s="1"/>
    </row>
    <row r="477" spans="1:20" x14ac:dyDescent="0.25">
      <c r="A477" s="1"/>
      <c r="B477" s="63" t="s">
        <v>32</v>
      </c>
      <c r="C477" s="63"/>
      <c r="D477" s="1"/>
      <c r="E477" s="1"/>
      <c r="F477" s="1"/>
      <c r="G477" s="1"/>
      <c r="H477" s="1"/>
      <c r="I477" s="1"/>
      <c r="J477" s="1"/>
      <c r="K477" s="1"/>
      <c r="L477" s="1"/>
      <c r="M477" s="1"/>
      <c r="N477" s="1"/>
      <c r="O477" s="1"/>
      <c r="P477" s="1"/>
      <c r="Q477" s="1"/>
      <c r="R477" s="1"/>
      <c r="S477" s="1"/>
      <c r="T477" s="1"/>
    </row>
    <row r="478" spans="1:20" x14ac:dyDescent="0.25">
      <c r="A478" s="1"/>
      <c r="B478" s="1"/>
      <c r="C478" s="1"/>
      <c r="D478" s="1"/>
      <c r="E478" s="1"/>
      <c r="F478" s="1"/>
      <c r="G478" s="1"/>
      <c r="H478" s="1"/>
      <c r="I478" s="1"/>
      <c r="J478" s="1"/>
      <c r="K478" s="1"/>
      <c r="L478" s="1"/>
      <c r="M478" s="1"/>
      <c r="N478" s="1"/>
      <c r="O478" s="1"/>
      <c r="P478" s="1"/>
      <c r="Q478" s="1"/>
      <c r="R478" s="1"/>
      <c r="S478" s="1"/>
      <c r="T478" s="1"/>
    </row>
    <row r="479" spans="1:20" x14ac:dyDescent="0.25">
      <c r="A479" s="1"/>
      <c r="B479" s="1"/>
      <c r="C479" s="1"/>
      <c r="D479" s="1"/>
      <c r="E479" s="1"/>
      <c r="F479" s="1"/>
      <c r="G479" s="1"/>
      <c r="H479" s="1"/>
      <c r="I479" s="1"/>
      <c r="J479" s="1"/>
      <c r="K479" s="1"/>
      <c r="L479" s="1"/>
      <c r="M479" s="1"/>
      <c r="N479" s="1"/>
      <c r="O479" s="1"/>
      <c r="P479" s="1"/>
      <c r="Q479" s="1"/>
      <c r="R479" s="1"/>
      <c r="S479" s="1"/>
      <c r="T479" s="1"/>
    </row>
    <row r="480" spans="1:20" x14ac:dyDescent="0.25">
      <c r="A480" s="1"/>
      <c r="B480" s="1"/>
      <c r="C480" s="1"/>
      <c r="D480" s="1"/>
      <c r="E480" s="1"/>
      <c r="F480" s="1"/>
      <c r="G480" s="1"/>
      <c r="H480" s="1"/>
      <c r="I480" s="1"/>
      <c r="J480" s="1"/>
      <c r="K480" s="1"/>
      <c r="L480" s="66" t="s">
        <v>5</v>
      </c>
      <c r="M480" s="66"/>
      <c r="N480" s="66"/>
      <c r="O480" s="3" t="s">
        <v>6</v>
      </c>
      <c r="P480" s="67" t="s">
        <v>7</v>
      </c>
      <c r="Q480" s="67"/>
      <c r="R480" s="3" t="s">
        <v>8</v>
      </c>
      <c r="S480" s="57" t="s">
        <v>583</v>
      </c>
      <c r="T480" s="3" t="s">
        <v>7</v>
      </c>
    </row>
    <row r="481" spans="1:20" x14ac:dyDescent="0.25">
      <c r="A481" s="1"/>
      <c r="B481" s="5" t="s">
        <v>9</v>
      </c>
      <c r="C481" s="64" t="s">
        <v>110</v>
      </c>
      <c r="D481" s="64"/>
      <c r="E481" s="64"/>
      <c r="F481" s="64"/>
      <c r="G481" s="64"/>
      <c r="H481" s="1"/>
      <c r="I481" s="1"/>
      <c r="J481" s="1"/>
      <c r="K481" s="1"/>
      <c r="L481" s="4" t="s">
        <v>33</v>
      </c>
      <c r="M481" s="64" t="s">
        <v>34</v>
      </c>
      <c r="N481" s="64"/>
      <c r="O481" s="6">
        <v>7</v>
      </c>
      <c r="P481" s="65">
        <v>23.33</v>
      </c>
      <c r="Q481" s="65"/>
      <c r="R481" s="6">
        <v>20</v>
      </c>
      <c r="S481" s="59">
        <v>2351.3999999999996</v>
      </c>
      <c r="T481" s="7">
        <v>1.96</v>
      </c>
    </row>
    <row r="482" spans="1:20" x14ac:dyDescent="0.25">
      <c r="A482" s="1"/>
      <c r="B482" s="63" t="s">
        <v>13</v>
      </c>
      <c r="C482" s="64" t="s">
        <v>113</v>
      </c>
      <c r="D482" s="64"/>
      <c r="E482" s="64"/>
      <c r="F482" s="64"/>
      <c r="G482" s="1"/>
      <c r="H482" s="1"/>
      <c r="I482" s="1"/>
      <c r="J482" s="1"/>
      <c r="K482" s="1"/>
      <c r="L482" s="4" t="s">
        <v>11</v>
      </c>
      <c r="M482" s="64" t="s">
        <v>12</v>
      </c>
      <c r="N482" s="64"/>
      <c r="O482" s="6">
        <v>3</v>
      </c>
      <c r="P482" s="65">
        <v>10</v>
      </c>
      <c r="Q482" s="65"/>
      <c r="R482" s="6">
        <v>3</v>
      </c>
      <c r="S482" s="59">
        <v>259.8</v>
      </c>
      <c r="T482" s="7">
        <v>0.22</v>
      </c>
    </row>
    <row r="483" spans="1:20" x14ac:dyDescent="0.25">
      <c r="A483" s="1"/>
      <c r="B483" s="63"/>
      <c r="C483" s="64"/>
      <c r="D483" s="64"/>
      <c r="E483" s="64"/>
      <c r="F483" s="64"/>
      <c r="G483" s="1"/>
      <c r="H483" s="1"/>
      <c r="I483" s="1"/>
      <c r="J483" s="1"/>
      <c r="K483" s="1"/>
      <c r="L483" s="64" t="s">
        <v>39</v>
      </c>
      <c r="M483" s="64" t="s">
        <v>40</v>
      </c>
      <c r="N483" s="64"/>
      <c r="O483" s="71">
        <v>2</v>
      </c>
      <c r="P483" s="65">
        <v>6.67</v>
      </c>
      <c r="Q483" s="65"/>
      <c r="R483" s="71">
        <v>52</v>
      </c>
      <c r="S483" s="59">
        <v>17654.400000000001</v>
      </c>
      <c r="T483" s="58">
        <v>14.71</v>
      </c>
    </row>
    <row r="484" spans="1:20" x14ac:dyDescent="0.25">
      <c r="A484" s="1"/>
      <c r="B484" s="63" t="s">
        <v>19</v>
      </c>
      <c r="C484" s="64" t="s">
        <v>57</v>
      </c>
      <c r="D484" s="64"/>
      <c r="E484" s="64"/>
      <c r="F484" s="64"/>
      <c r="G484" s="1"/>
      <c r="H484" s="1"/>
      <c r="I484" s="1"/>
      <c r="J484" s="1"/>
      <c r="K484" s="1"/>
      <c r="L484" s="64"/>
      <c r="M484" s="64"/>
      <c r="N484" s="64"/>
      <c r="O484" s="71"/>
      <c r="P484" s="65"/>
      <c r="Q484" s="65"/>
      <c r="R484" s="71"/>
      <c r="S484" s="59"/>
      <c r="T484" s="58"/>
    </row>
    <row r="485" spans="1:20" x14ac:dyDescent="0.25">
      <c r="A485" s="1"/>
      <c r="B485" s="63"/>
      <c r="C485" s="64"/>
      <c r="D485" s="64"/>
      <c r="E485" s="64"/>
      <c r="F485" s="64"/>
      <c r="G485" s="1"/>
      <c r="H485" s="1"/>
      <c r="I485" s="1"/>
      <c r="J485" s="1"/>
      <c r="K485" s="1"/>
      <c r="L485" s="4" t="s">
        <v>15</v>
      </c>
      <c r="M485" s="64" t="s">
        <v>16</v>
      </c>
      <c r="N485" s="64"/>
      <c r="O485" s="6">
        <v>6</v>
      </c>
      <c r="P485" s="65">
        <v>20</v>
      </c>
      <c r="Q485" s="65"/>
      <c r="R485" s="6">
        <v>289</v>
      </c>
      <c r="S485" s="59">
        <v>58024.200000000004</v>
      </c>
      <c r="T485" s="7">
        <v>48.35</v>
      </c>
    </row>
    <row r="486" spans="1:20" x14ac:dyDescent="0.25">
      <c r="A486" s="1"/>
      <c r="B486" s="5" t="s">
        <v>23</v>
      </c>
      <c r="C486" s="64" t="s">
        <v>114</v>
      </c>
      <c r="D486" s="64"/>
      <c r="E486" s="64"/>
      <c r="F486" s="64"/>
      <c r="G486" s="1"/>
      <c r="H486" s="1"/>
      <c r="I486" s="1"/>
      <c r="J486" s="1"/>
      <c r="K486" s="1"/>
      <c r="L486" s="4" t="s">
        <v>42</v>
      </c>
      <c r="M486" s="64" t="s">
        <v>43</v>
      </c>
      <c r="N486" s="64"/>
      <c r="O486" s="6">
        <v>4</v>
      </c>
      <c r="P486" s="65">
        <v>13.33</v>
      </c>
      <c r="Q486" s="65"/>
      <c r="R486" s="6">
        <v>4</v>
      </c>
      <c r="S486" s="59">
        <v>294.60000000000002</v>
      </c>
      <c r="T486" s="7">
        <v>0.25</v>
      </c>
    </row>
    <row r="487" spans="1:20" x14ac:dyDescent="0.25">
      <c r="A487" s="1"/>
      <c r="B487" s="5" t="s">
        <v>25</v>
      </c>
      <c r="C487" s="73">
        <v>243</v>
      </c>
      <c r="D487" s="73"/>
      <c r="E487" s="73"/>
      <c r="F487" s="1"/>
      <c r="G487" s="1"/>
      <c r="H487" s="1"/>
      <c r="I487" s="1"/>
      <c r="J487" s="1"/>
      <c r="K487" s="1"/>
      <c r="L487" s="4" t="s">
        <v>54</v>
      </c>
      <c r="M487" s="64" t="s">
        <v>55</v>
      </c>
      <c r="N487" s="64"/>
      <c r="O487" s="6">
        <v>2</v>
      </c>
      <c r="P487" s="65">
        <v>6.67</v>
      </c>
      <c r="Q487" s="65"/>
      <c r="R487" s="6">
        <v>285</v>
      </c>
      <c r="S487" s="59">
        <v>14267.4</v>
      </c>
      <c r="T487" s="7">
        <v>11.89</v>
      </c>
    </row>
    <row r="488" spans="1:20" x14ac:dyDescent="0.25">
      <c r="A488" s="1"/>
      <c r="B488" s="63" t="s">
        <v>26</v>
      </c>
      <c r="C488" s="63"/>
      <c r="D488" s="63"/>
      <c r="E488" s="63"/>
      <c r="F488" s="72">
        <v>365.14780000000002</v>
      </c>
      <c r="G488" s="72"/>
      <c r="H488" s="72"/>
      <c r="I488" s="72"/>
      <c r="J488" s="72"/>
      <c r="K488" s="1"/>
      <c r="L488" s="4" t="s">
        <v>21</v>
      </c>
      <c r="M488" s="64" t="s">
        <v>22</v>
      </c>
      <c r="N488" s="64"/>
      <c r="O488" s="6">
        <v>6</v>
      </c>
      <c r="P488" s="65">
        <v>20</v>
      </c>
      <c r="Q488" s="65"/>
      <c r="R488" s="6">
        <v>319</v>
      </c>
      <c r="S488" s="59">
        <v>27163.200000000001</v>
      </c>
      <c r="T488" s="7">
        <v>22.63</v>
      </c>
    </row>
    <row r="489" spans="1:20" x14ac:dyDescent="0.25">
      <c r="A489" s="1"/>
      <c r="B489" s="63" t="s">
        <v>27</v>
      </c>
      <c r="C489" s="63"/>
      <c r="D489" s="72">
        <v>238.7242</v>
      </c>
      <c r="E489" s="72"/>
      <c r="F489" s="72"/>
      <c r="G489" s="72"/>
      <c r="H489" s="72"/>
      <c r="I489" s="1"/>
      <c r="J489" s="1"/>
      <c r="K489" s="1"/>
      <c r="L489" s="1"/>
      <c r="M489" s="1"/>
      <c r="N489" s="1"/>
      <c r="O489" s="1"/>
      <c r="P489" s="1"/>
      <c r="Q489" s="1"/>
      <c r="R489" s="1"/>
      <c r="S489" s="1"/>
      <c r="T489" s="1"/>
    </row>
    <row r="490" spans="1:20" x14ac:dyDescent="0.25">
      <c r="A490" s="1"/>
      <c r="B490" s="63" t="s">
        <v>28</v>
      </c>
      <c r="C490" s="63"/>
      <c r="D490" s="63"/>
      <c r="E490" s="63"/>
      <c r="F490" s="72">
        <v>3.4468999999999999</v>
      </c>
      <c r="G490" s="72"/>
      <c r="H490" s="72"/>
      <c r="I490" s="72"/>
      <c r="J490" s="1"/>
      <c r="K490" s="1"/>
      <c r="L490" s="1"/>
      <c r="M490" s="1"/>
      <c r="N490" s="1"/>
      <c r="O490" s="1"/>
      <c r="P490" s="1"/>
      <c r="Q490" s="1"/>
      <c r="R490" s="1"/>
      <c r="S490" s="1"/>
      <c r="T490" s="1"/>
    </row>
    <row r="491" spans="1:20" x14ac:dyDescent="0.25">
      <c r="A491" s="1"/>
      <c r="B491" s="63" t="s">
        <v>29</v>
      </c>
      <c r="C491" s="63"/>
      <c r="D491" s="72">
        <v>1.3124</v>
      </c>
      <c r="E491" s="72"/>
      <c r="F491" s="72"/>
      <c r="G491" s="72"/>
      <c r="H491" s="1"/>
      <c r="I491" s="1"/>
      <c r="J491" s="1"/>
      <c r="K491" s="1"/>
      <c r="L491" s="1"/>
      <c r="M491" s="1"/>
      <c r="N491" s="1"/>
      <c r="O491" s="1"/>
      <c r="P491" s="1"/>
      <c r="Q491" s="1"/>
      <c r="R491" s="1"/>
      <c r="S491" s="1"/>
      <c r="T491" s="1"/>
    </row>
    <row r="492" spans="1:20" x14ac:dyDescent="0.25">
      <c r="A492" s="1"/>
      <c r="B492" s="63" t="s">
        <v>30</v>
      </c>
      <c r="C492" s="63"/>
      <c r="D492" s="1"/>
      <c r="E492" s="1"/>
      <c r="F492" s="1"/>
      <c r="G492" s="1">
        <v>33.1</v>
      </c>
      <c r="H492" s="1"/>
      <c r="I492" s="1"/>
      <c r="J492" s="1"/>
      <c r="K492" s="1"/>
      <c r="L492" s="1"/>
      <c r="M492" s="1"/>
      <c r="N492" s="1"/>
      <c r="O492" s="1"/>
      <c r="P492" s="1"/>
      <c r="Q492" s="1"/>
      <c r="R492" s="1"/>
      <c r="S492" s="1"/>
      <c r="T492" s="1"/>
    </row>
    <row r="493" spans="1:20" x14ac:dyDescent="0.25">
      <c r="A493" s="1"/>
      <c r="B493" s="63" t="s">
        <v>31</v>
      </c>
      <c r="C493" s="63"/>
      <c r="D493" s="63"/>
      <c r="E493" s="1"/>
      <c r="F493" s="1"/>
      <c r="G493" s="1">
        <v>2023</v>
      </c>
      <c r="H493" s="1"/>
      <c r="I493" s="1"/>
      <c r="J493" s="1"/>
      <c r="K493" s="1"/>
      <c r="L493" s="1"/>
      <c r="M493" s="1"/>
      <c r="N493" s="1"/>
      <c r="O493" s="1"/>
      <c r="P493" s="1"/>
      <c r="Q493" s="1"/>
      <c r="R493" s="1"/>
      <c r="S493" s="1"/>
      <c r="T493" s="1"/>
    </row>
    <row r="494" spans="1:20" x14ac:dyDescent="0.25">
      <c r="A494" s="1"/>
      <c r="B494" s="63" t="s">
        <v>32</v>
      </c>
      <c r="C494" s="63"/>
      <c r="D494" s="1"/>
      <c r="E494" s="1"/>
      <c r="F494" s="1"/>
      <c r="G494" s="1"/>
      <c r="H494" s="1"/>
      <c r="I494" s="1"/>
      <c r="J494" s="1"/>
      <c r="K494" s="1"/>
      <c r="L494" s="1"/>
      <c r="M494" s="1"/>
      <c r="N494" s="1"/>
      <c r="O494" s="1"/>
      <c r="P494" s="1"/>
      <c r="Q494" s="1"/>
      <c r="R494" s="1"/>
      <c r="S494" s="1"/>
      <c r="T494" s="1"/>
    </row>
    <row r="495" spans="1:20" x14ac:dyDescent="0.25">
      <c r="A495" s="1"/>
      <c r="B495" s="1"/>
      <c r="C495" s="1"/>
      <c r="D495" s="1"/>
      <c r="E495" s="1"/>
      <c r="F495" s="1"/>
      <c r="G495" s="1"/>
      <c r="H495" s="1"/>
      <c r="I495" s="1"/>
      <c r="J495" s="1"/>
      <c r="K495" s="1"/>
      <c r="L495" s="1"/>
      <c r="M495" s="1"/>
      <c r="N495" s="1"/>
      <c r="O495" s="1"/>
      <c r="P495" s="1"/>
      <c r="Q495" s="1"/>
      <c r="R495" s="1"/>
      <c r="S495" s="1"/>
      <c r="T495" s="1"/>
    </row>
    <row r="496" spans="1:20" x14ac:dyDescent="0.25">
      <c r="A496" s="1"/>
      <c r="B496" s="1"/>
      <c r="C496" s="1"/>
      <c r="D496" s="1"/>
      <c r="E496" s="1"/>
      <c r="F496" s="1"/>
      <c r="G496" s="1"/>
      <c r="H496" s="1"/>
      <c r="I496" s="1"/>
      <c r="J496" s="1"/>
      <c r="K496" s="1"/>
      <c r="L496" s="1"/>
      <c r="M496" s="1"/>
      <c r="N496" s="1"/>
      <c r="O496" s="1"/>
      <c r="P496" s="1"/>
      <c r="Q496" s="1"/>
      <c r="R496" s="1"/>
      <c r="S496" s="1"/>
      <c r="T496" s="1"/>
    </row>
    <row r="497" spans="1:20" x14ac:dyDescent="0.25">
      <c r="A497" s="1"/>
      <c r="B497" s="1"/>
      <c r="C497" s="1"/>
      <c r="D497" s="1"/>
      <c r="E497" s="1"/>
      <c r="F497" s="1"/>
      <c r="G497" s="1"/>
      <c r="H497" s="1"/>
      <c r="I497" s="1"/>
      <c r="J497" s="1"/>
      <c r="K497" s="1"/>
      <c r="L497" s="66" t="s">
        <v>5</v>
      </c>
      <c r="M497" s="66"/>
      <c r="N497" s="66"/>
      <c r="O497" s="3" t="s">
        <v>6</v>
      </c>
      <c r="P497" s="67" t="s">
        <v>7</v>
      </c>
      <c r="Q497" s="67"/>
      <c r="R497" s="3" t="s">
        <v>8</v>
      </c>
      <c r="S497" s="57" t="s">
        <v>583</v>
      </c>
      <c r="T497" s="3" t="s">
        <v>7</v>
      </c>
    </row>
    <row r="498" spans="1:20" x14ac:dyDescent="0.25">
      <c r="A498" s="1"/>
      <c r="B498" s="5" t="s">
        <v>9</v>
      </c>
      <c r="C498" s="64" t="s">
        <v>110</v>
      </c>
      <c r="D498" s="64"/>
      <c r="E498" s="64"/>
      <c r="F498" s="64"/>
      <c r="G498" s="64"/>
      <c r="H498" s="1"/>
      <c r="I498" s="1"/>
      <c r="J498" s="1"/>
      <c r="K498" s="1"/>
      <c r="L498" s="4" t="s">
        <v>115</v>
      </c>
      <c r="M498" s="64" t="s">
        <v>115</v>
      </c>
      <c r="N498" s="64"/>
      <c r="O498" s="6">
        <v>0</v>
      </c>
      <c r="P498" s="65">
        <v>0</v>
      </c>
      <c r="Q498" s="65"/>
      <c r="R498" s="6">
        <v>0</v>
      </c>
      <c r="S498" s="59">
        <v>0</v>
      </c>
      <c r="T498" s="7">
        <v>0</v>
      </c>
    </row>
    <row r="499" spans="1:20" x14ac:dyDescent="0.25">
      <c r="A499" s="1"/>
      <c r="B499" s="5" t="s">
        <v>13</v>
      </c>
      <c r="C499" s="64" t="s">
        <v>116</v>
      </c>
      <c r="D499" s="64"/>
      <c r="E499" s="64"/>
      <c r="F499" s="64"/>
      <c r="G499" s="1"/>
      <c r="H499" s="1"/>
      <c r="I499" s="1"/>
      <c r="J499" s="1"/>
      <c r="K499" s="1"/>
      <c r="L499" s="1"/>
      <c r="M499" s="1"/>
      <c r="N499" s="1"/>
      <c r="O499" s="1"/>
      <c r="P499" s="1"/>
      <c r="Q499" s="1"/>
      <c r="R499" s="1"/>
      <c r="S499" s="1"/>
      <c r="T499" s="1"/>
    </row>
    <row r="500" spans="1:20" x14ac:dyDescent="0.25">
      <c r="A500" s="1"/>
      <c r="B500" s="5" t="s">
        <v>19</v>
      </c>
      <c r="C500" s="64" t="s">
        <v>117</v>
      </c>
      <c r="D500" s="64"/>
      <c r="E500" s="64"/>
      <c r="F500" s="64"/>
      <c r="G500" s="1"/>
      <c r="H500" s="1"/>
      <c r="I500" s="1"/>
      <c r="J500" s="1"/>
      <c r="K500" s="1"/>
      <c r="L500" s="1"/>
      <c r="M500" s="1"/>
      <c r="N500" s="1"/>
      <c r="O500" s="1"/>
      <c r="P500" s="1"/>
      <c r="Q500" s="1"/>
      <c r="R500" s="1"/>
      <c r="S500" s="1"/>
      <c r="T500" s="1"/>
    </row>
    <row r="501" spans="1:20" x14ac:dyDescent="0.25">
      <c r="A501" s="1"/>
      <c r="B501" s="5" t="s">
        <v>23</v>
      </c>
      <c r="C501" s="64" t="s">
        <v>118</v>
      </c>
      <c r="D501" s="64"/>
      <c r="E501" s="64"/>
      <c r="F501" s="64"/>
      <c r="G501" s="1"/>
      <c r="H501" s="1"/>
      <c r="I501" s="1"/>
      <c r="J501" s="1"/>
      <c r="K501" s="1"/>
      <c r="L501" s="1"/>
      <c r="M501" s="1"/>
      <c r="N501" s="1"/>
      <c r="O501" s="1"/>
      <c r="P501" s="1"/>
      <c r="Q501" s="1"/>
      <c r="R501" s="1"/>
      <c r="S501" s="1"/>
      <c r="T501" s="1"/>
    </row>
    <row r="502" spans="1:20" x14ac:dyDescent="0.25">
      <c r="A502" s="1"/>
      <c r="B502" s="5" t="s">
        <v>25</v>
      </c>
      <c r="C502" s="73">
        <v>0</v>
      </c>
      <c r="D502" s="73"/>
      <c r="E502" s="73"/>
      <c r="F502" s="1"/>
      <c r="G502" s="1"/>
      <c r="H502" s="1"/>
      <c r="I502" s="1"/>
      <c r="J502" s="1"/>
      <c r="K502" s="1"/>
      <c r="L502" s="1"/>
      <c r="M502" s="1"/>
      <c r="N502" s="1"/>
      <c r="O502" s="1"/>
      <c r="P502" s="1"/>
      <c r="Q502" s="1"/>
      <c r="R502" s="1"/>
      <c r="S502" s="1"/>
      <c r="T502" s="1"/>
    </row>
    <row r="503" spans="1:20" x14ac:dyDescent="0.25">
      <c r="A503" s="1"/>
      <c r="B503" s="63" t="s">
        <v>26</v>
      </c>
      <c r="C503" s="63"/>
      <c r="D503" s="63"/>
      <c r="E503" s="63"/>
      <c r="F503" s="72">
        <v>0</v>
      </c>
      <c r="G503" s="72"/>
      <c r="H503" s="72"/>
      <c r="I503" s="72"/>
      <c r="J503" s="72"/>
      <c r="K503" s="1"/>
      <c r="L503" s="1"/>
      <c r="M503" s="1"/>
      <c r="N503" s="1"/>
      <c r="O503" s="1"/>
      <c r="P503" s="1"/>
      <c r="Q503" s="1"/>
      <c r="R503" s="1"/>
      <c r="S503" s="1"/>
      <c r="T503" s="1"/>
    </row>
    <row r="504" spans="1:20" x14ac:dyDescent="0.25">
      <c r="A504" s="1"/>
      <c r="B504" s="63" t="s">
        <v>27</v>
      </c>
      <c r="C504" s="63"/>
      <c r="D504" s="72">
        <v>0</v>
      </c>
      <c r="E504" s="72"/>
      <c r="F504" s="72"/>
      <c r="G504" s="72"/>
      <c r="H504" s="72"/>
      <c r="I504" s="1"/>
      <c r="J504" s="1"/>
      <c r="K504" s="1"/>
      <c r="L504" s="1"/>
      <c r="M504" s="1"/>
      <c r="N504" s="1"/>
      <c r="O504" s="1"/>
      <c r="P504" s="1"/>
      <c r="Q504" s="1"/>
      <c r="R504" s="1"/>
      <c r="S504" s="1"/>
      <c r="T504" s="1"/>
    </row>
    <row r="505" spans="1:20" x14ac:dyDescent="0.25">
      <c r="A505" s="1"/>
      <c r="B505" s="63" t="s">
        <v>28</v>
      </c>
      <c r="C505" s="63"/>
      <c r="D505" s="63"/>
      <c r="E505" s="63"/>
      <c r="F505" s="72">
        <v>0</v>
      </c>
      <c r="G505" s="72"/>
      <c r="H505" s="72"/>
      <c r="I505" s="72"/>
      <c r="J505" s="1"/>
      <c r="K505" s="1"/>
      <c r="L505" s="1"/>
      <c r="M505" s="1"/>
      <c r="N505" s="1"/>
      <c r="O505" s="1"/>
      <c r="P505" s="1"/>
      <c r="Q505" s="1"/>
      <c r="R505" s="1"/>
      <c r="S505" s="1"/>
      <c r="T505" s="1"/>
    </row>
    <row r="506" spans="1:20" x14ac:dyDescent="0.25">
      <c r="A506" s="1"/>
      <c r="B506" s="63" t="s">
        <v>29</v>
      </c>
      <c r="C506" s="63"/>
      <c r="D506" s="72">
        <v>0</v>
      </c>
      <c r="E506" s="72"/>
      <c r="F506" s="72"/>
      <c r="G506" s="72"/>
      <c r="H506" s="1"/>
      <c r="I506" s="1"/>
      <c r="J506" s="1"/>
      <c r="K506" s="1"/>
      <c r="L506" s="1"/>
      <c r="M506" s="1"/>
      <c r="N506" s="1"/>
      <c r="O506" s="1"/>
      <c r="P506" s="1"/>
      <c r="Q506" s="1"/>
      <c r="R506" s="1"/>
      <c r="S506" s="1"/>
      <c r="T506" s="1"/>
    </row>
    <row r="507" spans="1:20" x14ac:dyDescent="0.25">
      <c r="A507" s="1"/>
      <c r="B507" s="63" t="s">
        <v>30</v>
      </c>
      <c r="C507" s="63"/>
      <c r="D507" s="1"/>
      <c r="E507" s="1"/>
      <c r="F507" s="1"/>
      <c r="G507" s="1"/>
      <c r="H507" s="1"/>
      <c r="I507" s="1"/>
      <c r="J507" s="1"/>
      <c r="K507" s="1"/>
      <c r="L507" s="1"/>
      <c r="M507" s="1"/>
      <c r="N507" s="1"/>
      <c r="O507" s="1"/>
      <c r="P507" s="1"/>
      <c r="Q507" s="1"/>
      <c r="R507" s="1"/>
      <c r="S507" s="1"/>
      <c r="T507" s="1"/>
    </row>
    <row r="508" spans="1:20" x14ac:dyDescent="0.25">
      <c r="A508" s="1"/>
      <c r="B508" s="63" t="s">
        <v>31</v>
      </c>
      <c r="C508" s="63"/>
      <c r="D508" s="63"/>
      <c r="E508" s="1"/>
      <c r="F508" s="1"/>
      <c r="G508" s="1"/>
      <c r="H508" s="1"/>
      <c r="I508" s="1"/>
      <c r="J508" s="1"/>
      <c r="K508" s="1"/>
      <c r="L508" s="1"/>
      <c r="M508" s="1"/>
      <c r="N508" s="1"/>
      <c r="O508" s="1"/>
      <c r="P508" s="1"/>
      <c r="Q508" s="1"/>
      <c r="R508" s="1"/>
      <c r="S508" s="1"/>
      <c r="T508" s="1"/>
    </row>
    <row r="509" spans="1:20" x14ac:dyDescent="0.25">
      <c r="A509" s="1"/>
      <c r="B509" s="63" t="s">
        <v>32</v>
      </c>
      <c r="C509" s="63"/>
      <c r="D509" s="1"/>
      <c r="E509" s="1"/>
      <c r="F509" s="1"/>
      <c r="G509" s="1"/>
      <c r="H509" s="1"/>
      <c r="I509" s="1"/>
      <c r="J509" s="1"/>
      <c r="K509" s="1"/>
      <c r="L509" s="1"/>
      <c r="M509" s="1"/>
      <c r="N509" s="1"/>
      <c r="O509" s="1"/>
      <c r="P509" s="1"/>
      <c r="Q509" s="1"/>
      <c r="R509" s="1"/>
      <c r="S509" s="1"/>
      <c r="T509" s="1"/>
    </row>
    <row r="510" spans="1:20" x14ac:dyDescent="0.25">
      <c r="A510" s="1"/>
      <c r="B510" s="1"/>
      <c r="C510" s="1"/>
      <c r="D510" s="1"/>
      <c r="E510" s="1"/>
      <c r="F510" s="1"/>
      <c r="G510" s="1"/>
      <c r="H510" s="1"/>
      <c r="I510" s="1"/>
      <c r="J510" s="1"/>
      <c r="K510" s="1"/>
      <c r="L510" s="1"/>
      <c r="M510" s="1"/>
      <c r="N510" s="1"/>
      <c r="O510" s="1"/>
      <c r="P510" s="1"/>
      <c r="Q510" s="1"/>
      <c r="R510" s="1"/>
      <c r="S510" s="1"/>
      <c r="T510" s="1"/>
    </row>
    <row r="511" spans="1:20" x14ac:dyDescent="0.25">
      <c r="A511" s="1"/>
      <c r="B511" s="1"/>
      <c r="C511" s="1"/>
      <c r="D511" s="1"/>
      <c r="E511" s="1"/>
      <c r="F511" s="1"/>
      <c r="G511" s="1"/>
      <c r="H511" s="1"/>
      <c r="I511" s="1"/>
      <c r="J511" s="1"/>
      <c r="K511" s="1"/>
      <c r="L511" s="1"/>
      <c r="M511" s="1"/>
      <c r="N511" s="1"/>
      <c r="O511" s="1"/>
      <c r="P511" s="1"/>
      <c r="Q511" s="1"/>
      <c r="R511" s="1"/>
      <c r="S511" s="1"/>
      <c r="T511" s="1"/>
    </row>
    <row r="512" spans="1:20" x14ac:dyDescent="0.25">
      <c r="A512" s="1"/>
      <c r="B512" s="1"/>
      <c r="C512" s="1"/>
      <c r="D512" s="1"/>
      <c r="E512" s="1"/>
      <c r="F512" s="1"/>
      <c r="G512" s="1"/>
      <c r="H512" s="1"/>
      <c r="I512" s="1"/>
      <c r="J512" s="1"/>
      <c r="K512" s="1"/>
      <c r="L512" s="1"/>
      <c r="M512" s="1"/>
      <c r="N512" s="1"/>
      <c r="O512" s="1"/>
      <c r="P512" s="1"/>
      <c r="Q512" s="1"/>
      <c r="R512" s="1"/>
      <c r="S512" s="1"/>
      <c r="T512" s="1"/>
    </row>
    <row r="513" spans="1:20" x14ac:dyDescent="0.25">
      <c r="A513" s="1"/>
      <c r="B513" s="1"/>
      <c r="C513" s="1"/>
      <c r="D513" s="1"/>
      <c r="E513" s="1"/>
      <c r="F513" s="1"/>
      <c r="G513" s="1"/>
      <c r="H513" s="1"/>
      <c r="I513" s="1"/>
      <c r="J513" s="1"/>
      <c r="K513" s="1"/>
      <c r="L513" s="66" t="s">
        <v>5</v>
      </c>
      <c r="M513" s="66"/>
      <c r="N513" s="66"/>
      <c r="O513" s="3" t="s">
        <v>6</v>
      </c>
      <c r="P513" s="67" t="s">
        <v>7</v>
      </c>
      <c r="Q513" s="67"/>
      <c r="R513" s="3" t="s">
        <v>8</v>
      </c>
      <c r="S513" s="57" t="s">
        <v>583</v>
      </c>
      <c r="T513" s="3" t="s">
        <v>7</v>
      </c>
    </row>
    <row r="514" spans="1:20" x14ac:dyDescent="0.25">
      <c r="A514" s="1"/>
      <c r="B514" s="5" t="s">
        <v>9</v>
      </c>
      <c r="C514" s="64" t="s">
        <v>119</v>
      </c>
      <c r="D514" s="64"/>
      <c r="E514" s="64"/>
      <c r="F514" s="64"/>
      <c r="G514" s="64"/>
      <c r="H514" s="1"/>
      <c r="I514" s="1"/>
      <c r="J514" s="1"/>
      <c r="K514" s="1"/>
      <c r="L514" s="4" t="s">
        <v>36</v>
      </c>
      <c r="M514" s="64" t="s">
        <v>37</v>
      </c>
      <c r="N514" s="64"/>
      <c r="O514" s="6">
        <v>2</v>
      </c>
      <c r="P514" s="65">
        <v>7.69</v>
      </c>
      <c r="Q514" s="65"/>
      <c r="R514" s="6">
        <v>8</v>
      </c>
      <c r="S514" s="59">
        <v>1274.3999999999999</v>
      </c>
      <c r="T514" s="7">
        <v>0.78</v>
      </c>
    </row>
    <row r="515" spans="1:20" x14ac:dyDescent="0.25">
      <c r="A515" s="1"/>
      <c r="B515" s="63" t="s">
        <v>13</v>
      </c>
      <c r="C515" s="64" t="s">
        <v>120</v>
      </c>
      <c r="D515" s="64"/>
      <c r="E515" s="64"/>
      <c r="F515" s="64"/>
      <c r="G515" s="1"/>
      <c r="H515" s="1"/>
      <c r="I515" s="1"/>
      <c r="J515" s="1"/>
      <c r="K515" s="1"/>
      <c r="L515" s="4" t="s">
        <v>11</v>
      </c>
      <c r="M515" s="64" t="s">
        <v>12</v>
      </c>
      <c r="N515" s="64"/>
      <c r="O515" s="6">
        <v>9</v>
      </c>
      <c r="P515" s="65">
        <v>34.619999999999997</v>
      </c>
      <c r="Q515" s="65"/>
      <c r="R515" s="6">
        <v>45</v>
      </c>
      <c r="S515" s="59">
        <v>2371.8000000000002</v>
      </c>
      <c r="T515" s="7">
        <v>1.46</v>
      </c>
    </row>
    <row r="516" spans="1:20" x14ac:dyDescent="0.25">
      <c r="A516" s="1"/>
      <c r="B516" s="63"/>
      <c r="C516" s="64"/>
      <c r="D516" s="64"/>
      <c r="E516" s="64"/>
      <c r="F516" s="64"/>
      <c r="G516" s="1"/>
      <c r="H516" s="1"/>
      <c r="I516" s="1"/>
      <c r="J516" s="1"/>
      <c r="K516" s="1"/>
      <c r="L516" s="64" t="s">
        <v>39</v>
      </c>
      <c r="M516" s="64" t="s">
        <v>40</v>
      </c>
      <c r="N516" s="64"/>
      <c r="O516" s="71">
        <v>3</v>
      </c>
      <c r="P516" s="65">
        <v>11.54</v>
      </c>
      <c r="Q516" s="65"/>
      <c r="R516" s="71">
        <v>918</v>
      </c>
      <c r="S516" s="59">
        <v>139690.20000000001</v>
      </c>
      <c r="T516" s="58">
        <v>85.8</v>
      </c>
    </row>
    <row r="517" spans="1:20" x14ac:dyDescent="0.25">
      <c r="A517" s="1"/>
      <c r="B517" s="63" t="s">
        <v>19</v>
      </c>
      <c r="C517" s="64" t="s">
        <v>57</v>
      </c>
      <c r="D517" s="64"/>
      <c r="E517" s="64"/>
      <c r="F517" s="64"/>
      <c r="G517" s="1"/>
      <c r="H517" s="1"/>
      <c r="I517" s="1"/>
      <c r="J517" s="1"/>
      <c r="K517" s="1"/>
      <c r="L517" s="64"/>
      <c r="M517" s="64"/>
      <c r="N517" s="64"/>
      <c r="O517" s="71"/>
      <c r="P517" s="65"/>
      <c r="Q517" s="65"/>
      <c r="R517" s="71"/>
      <c r="S517" s="59"/>
      <c r="T517" s="58"/>
    </row>
    <row r="518" spans="1:20" x14ac:dyDescent="0.25">
      <c r="A518" s="1"/>
      <c r="B518" s="63"/>
      <c r="C518" s="64"/>
      <c r="D518" s="64"/>
      <c r="E518" s="64"/>
      <c r="F518" s="64"/>
      <c r="G518" s="1"/>
      <c r="H518" s="1"/>
      <c r="I518" s="1"/>
      <c r="J518" s="1"/>
      <c r="K518" s="1"/>
      <c r="L518" s="4" t="s">
        <v>15</v>
      </c>
      <c r="M518" s="64" t="s">
        <v>16</v>
      </c>
      <c r="N518" s="64"/>
      <c r="O518" s="6">
        <v>1</v>
      </c>
      <c r="P518" s="65">
        <v>3.85</v>
      </c>
      <c r="Q518" s="65"/>
      <c r="R518" s="6">
        <v>1</v>
      </c>
      <c r="S518" s="59">
        <v>58.199999999999996</v>
      </c>
      <c r="T518" s="7">
        <v>0.04</v>
      </c>
    </row>
    <row r="519" spans="1:20" x14ac:dyDescent="0.25">
      <c r="A519" s="1"/>
      <c r="B519" s="5" t="s">
        <v>23</v>
      </c>
      <c r="C519" s="64" t="s">
        <v>121</v>
      </c>
      <c r="D519" s="64"/>
      <c r="E519" s="64"/>
      <c r="F519" s="64"/>
      <c r="G519" s="1"/>
      <c r="H519" s="1"/>
      <c r="I519" s="1"/>
      <c r="J519" s="1"/>
      <c r="K519" s="1"/>
      <c r="L519" s="4" t="s">
        <v>17</v>
      </c>
      <c r="M519" s="64" t="s">
        <v>18</v>
      </c>
      <c r="N519" s="64"/>
      <c r="O519" s="6">
        <v>3</v>
      </c>
      <c r="P519" s="65">
        <v>11.54</v>
      </c>
      <c r="Q519" s="65"/>
      <c r="R519" s="6">
        <v>37</v>
      </c>
      <c r="S519" s="59">
        <v>13305.599999999999</v>
      </c>
      <c r="T519" s="7">
        <v>8.17</v>
      </c>
    </row>
    <row r="520" spans="1:20" x14ac:dyDescent="0.25">
      <c r="A520" s="1"/>
      <c r="B520" s="5" t="s">
        <v>25</v>
      </c>
      <c r="C520" s="73">
        <v>778</v>
      </c>
      <c r="D520" s="73"/>
      <c r="E520" s="73"/>
      <c r="F520" s="1"/>
      <c r="G520" s="1"/>
      <c r="H520" s="1"/>
      <c r="I520" s="1"/>
      <c r="J520" s="1"/>
      <c r="K520" s="1"/>
      <c r="L520" s="4" t="s">
        <v>42</v>
      </c>
      <c r="M520" s="64" t="s">
        <v>43</v>
      </c>
      <c r="N520" s="64"/>
      <c r="O520" s="6">
        <v>7</v>
      </c>
      <c r="P520" s="65">
        <v>26.92</v>
      </c>
      <c r="Q520" s="65"/>
      <c r="R520" s="6">
        <v>13</v>
      </c>
      <c r="S520" s="59">
        <v>1762.8</v>
      </c>
      <c r="T520" s="7">
        <v>1.08</v>
      </c>
    </row>
    <row r="521" spans="1:20" x14ac:dyDescent="0.25">
      <c r="A521" s="1"/>
      <c r="B521" s="63" t="s">
        <v>26</v>
      </c>
      <c r="C521" s="63"/>
      <c r="D521" s="63"/>
      <c r="E521" s="63"/>
      <c r="F521" s="72">
        <v>92.370199999999997</v>
      </c>
      <c r="G521" s="72"/>
      <c r="H521" s="72"/>
      <c r="I521" s="72"/>
      <c r="J521" s="72"/>
      <c r="K521" s="1"/>
      <c r="L521" s="4" t="s">
        <v>21</v>
      </c>
      <c r="M521" s="64" t="s">
        <v>22</v>
      </c>
      <c r="N521" s="64"/>
      <c r="O521" s="6">
        <v>1</v>
      </c>
      <c r="P521" s="65">
        <v>3.85</v>
      </c>
      <c r="Q521" s="65"/>
      <c r="R521" s="6">
        <v>37</v>
      </c>
      <c r="S521" s="59">
        <v>4351.2</v>
      </c>
      <c r="T521" s="7">
        <v>2.67</v>
      </c>
    </row>
    <row r="522" spans="1:20" x14ac:dyDescent="0.25">
      <c r="A522" s="1"/>
      <c r="B522" s="63" t="s">
        <v>27</v>
      </c>
      <c r="C522" s="63"/>
      <c r="D522" s="72">
        <v>179.55779999999999</v>
      </c>
      <c r="E522" s="72"/>
      <c r="F522" s="72"/>
      <c r="G522" s="72"/>
      <c r="H522" s="72"/>
      <c r="I522" s="1"/>
      <c r="J522" s="1"/>
      <c r="K522" s="1"/>
      <c r="L522" s="1"/>
      <c r="M522" s="1"/>
      <c r="N522" s="1"/>
      <c r="O522" s="1"/>
      <c r="P522" s="1"/>
      <c r="Q522" s="1"/>
      <c r="R522" s="1"/>
      <c r="S522" s="1"/>
      <c r="T522" s="1"/>
    </row>
    <row r="523" spans="1:20" x14ac:dyDescent="0.25">
      <c r="A523" s="1"/>
      <c r="B523" s="63" t="s">
        <v>28</v>
      </c>
      <c r="C523" s="63"/>
      <c r="D523" s="63"/>
      <c r="E523" s="63"/>
      <c r="F523" s="72">
        <v>0.78900000000000003</v>
      </c>
      <c r="G523" s="72"/>
      <c r="H523" s="72"/>
      <c r="I523" s="72"/>
      <c r="J523" s="1"/>
      <c r="K523" s="1"/>
      <c r="L523" s="1"/>
      <c r="M523" s="1"/>
      <c r="N523" s="1"/>
      <c r="O523" s="1"/>
      <c r="P523" s="1"/>
      <c r="Q523" s="1"/>
      <c r="R523" s="1"/>
      <c r="S523" s="1"/>
      <c r="T523" s="1"/>
    </row>
    <row r="524" spans="1:20" x14ac:dyDescent="0.25">
      <c r="A524" s="1"/>
      <c r="B524" s="63" t="s">
        <v>29</v>
      </c>
      <c r="C524" s="63"/>
      <c r="D524" s="72">
        <v>1.18</v>
      </c>
      <c r="E524" s="72"/>
      <c r="F524" s="72"/>
      <c r="G524" s="72"/>
      <c r="H524" s="1"/>
      <c r="I524" s="1"/>
      <c r="J524" s="1"/>
      <c r="K524" s="1"/>
      <c r="L524" s="1"/>
      <c r="M524" s="1"/>
      <c r="N524" s="1"/>
      <c r="O524" s="1"/>
      <c r="P524" s="1"/>
      <c r="Q524" s="1"/>
      <c r="R524" s="1"/>
      <c r="S524" s="1"/>
      <c r="T524" s="1"/>
    </row>
    <row r="525" spans="1:20" x14ac:dyDescent="0.25">
      <c r="A525" s="1"/>
      <c r="B525" s="63" t="s">
        <v>30</v>
      </c>
      <c r="C525" s="63"/>
      <c r="D525" s="1"/>
      <c r="E525" s="1"/>
      <c r="F525" s="1"/>
      <c r="G525" s="1">
        <v>44.7</v>
      </c>
      <c r="H525" s="1"/>
      <c r="I525" s="1"/>
      <c r="J525" s="1"/>
      <c r="K525" s="1"/>
      <c r="L525" s="1"/>
      <c r="M525" s="1"/>
      <c r="N525" s="1"/>
      <c r="O525" s="1"/>
      <c r="P525" s="1"/>
      <c r="Q525" s="1"/>
      <c r="R525" s="1"/>
      <c r="S525" s="1"/>
      <c r="T525" s="1"/>
    </row>
    <row r="526" spans="1:20" x14ac:dyDescent="0.25">
      <c r="A526" s="1"/>
      <c r="B526" s="63" t="s">
        <v>31</v>
      </c>
      <c r="C526" s="63"/>
      <c r="D526" s="63"/>
      <c r="E526" s="1"/>
      <c r="F526" s="1"/>
      <c r="G526" s="1">
        <v>2018</v>
      </c>
      <c r="H526" s="1"/>
      <c r="I526" s="1"/>
      <c r="J526" s="1"/>
      <c r="K526" s="1"/>
      <c r="L526" s="1"/>
      <c r="M526" s="1"/>
      <c r="N526" s="1"/>
      <c r="O526" s="1"/>
      <c r="P526" s="1"/>
      <c r="Q526" s="1"/>
      <c r="R526" s="1"/>
      <c r="S526" s="1"/>
      <c r="T526" s="1"/>
    </row>
    <row r="527" spans="1:20" x14ac:dyDescent="0.25">
      <c r="A527" s="1"/>
      <c r="B527" s="63" t="s">
        <v>32</v>
      </c>
      <c r="C527" s="63"/>
      <c r="D527" s="1"/>
      <c r="E527" s="1"/>
      <c r="F527" s="1"/>
      <c r="G527" s="1"/>
      <c r="H527" s="1"/>
      <c r="I527" s="1"/>
      <c r="J527" s="1"/>
      <c r="K527" s="1"/>
      <c r="L527" s="1"/>
      <c r="M527" s="1"/>
      <c r="N527" s="1"/>
      <c r="O527" s="1"/>
      <c r="P527" s="1"/>
      <c r="Q527" s="1"/>
      <c r="R527" s="1"/>
      <c r="S527" s="1"/>
      <c r="T527" s="1"/>
    </row>
    <row r="528" spans="1:20" x14ac:dyDescent="0.25">
      <c r="A528" s="1"/>
      <c r="B528" s="1"/>
      <c r="C528" s="1"/>
      <c r="D528" s="1"/>
      <c r="E528" s="1"/>
      <c r="F528" s="1"/>
      <c r="G528" s="1"/>
      <c r="H528" s="1"/>
      <c r="I528" s="1"/>
      <c r="J528" s="1"/>
      <c r="K528" s="1"/>
      <c r="L528" s="1"/>
      <c r="M528" s="1"/>
      <c r="N528" s="1"/>
      <c r="O528" s="1"/>
      <c r="P528" s="1"/>
      <c r="Q528" s="1"/>
      <c r="R528" s="1"/>
      <c r="S528" s="1"/>
      <c r="T528" s="1"/>
    </row>
    <row r="529" spans="1:20" x14ac:dyDescent="0.25">
      <c r="A529" s="1"/>
      <c r="B529" s="1"/>
      <c r="C529" s="1"/>
      <c r="D529" s="1"/>
      <c r="E529" s="1"/>
      <c r="F529" s="1"/>
      <c r="G529" s="1"/>
      <c r="H529" s="1"/>
      <c r="I529" s="1"/>
      <c r="J529" s="1"/>
      <c r="K529" s="1"/>
      <c r="L529" s="1"/>
      <c r="M529" s="1"/>
      <c r="N529" s="1"/>
      <c r="O529" s="1"/>
      <c r="P529" s="1"/>
      <c r="Q529" s="1"/>
      <c r="R529" s="1"/>
      <c r="S529" s="1"/>
      <c r="T529" s="1"/>
    </row>
    <row r="530" spans="1:20" x14ac:dyDescent="0.25">
      <c r="A530" s="1"/>
      <c r="B530" s="1"/>
      <c r="C530" s="1"/>
      <c r="D530" s="1"/>
      <c r="E530" s="1"/>
      <c r="F530" s="1"/>
      <c r="G530" s="1"/>
      <c r="H530" s="1"/>
      <c r="I530" s="1"/>
      <c r="J530" s="1"/>
      <c r="K530" s="1"/>
      <c r="L530" s="66" t="s">
        <v>5</v>
      </c>
      <c r="M530" s="66"/>
      <c r="N530" s="66"/>
      <c r="O530" s="3" t="s">
        <v>6</v>
      </c>
      <c r="P530" s="67" t="s">
        <v>7</v>
      </c>
      <c r="Q530" s="67"/>
      <c r="R530" s="3" t="s">
        <v>8</v>
      </c>
      <c r="S530" s="57" t="s">
        <v>583</v>
      </c>
      <c r="T530" s="3" t="s">
        <v>7</v>
      </c>
    </row>
    <row r="531" spans="1:20" x14ac:dyDescent="0.25">
      <c r="A531" s="1"/>
      <c r="B531" s="5" t="s">
        <v>9</v>
      </c>
      <c r="C531" s="64" t="s">
        <v>119</v>
      </c>
      <c r="D531" s="64"/>
      <c r="E531" s="64"/>
      <c r="F531" s="64"/>
      <c r="G531" s="64"/>
      <c r="H531" s="1"/>
      <c r="I531" s="1"/>
      <c r="J531" s="1"/>
      <c r="K531" s="1"/>
      <c r="L531" s="4" t="s">
        <v>33</v>
      </c>
      <c r="M531" s="64" t="s">
        <v>34</v>
      </c>
      <c r="N531" s="64"/>
      <c r="O531" s="6">
        <v>1</v>
      </c>
      <c r="P531" s="65">
        <v>3.45</v>
      </c>
      <c r="Q531" s="65"/>
      <c r="R531" s="6">
        <v>1</v>
      </c>
      <c r="S531" s="59">
        <v>418.2</v>
      </c>
      <c r="T531" s="7">
        <v>0.25</v>
      </c>
    </row>
    <row r="532" spans="1:20" x14ac:dyDescent="0.25">
      <c r="A532" s="1"/>
      <c r="B532" s="63" t="s">
        <v>13</v>
      </c>
      <c r="C532" s="64" t="s">
        <v>122</v>
      </c>
      <c r="D532" s="64"/>
      <c r="E532" s="64"/>
      <c r="F532" s="64"/>
      <c r="G532" s="1"/>
      <c r="H532" s="1"/>
      <c r="I532" s="1"/>
      <c r="J532" s="1"/>
      <c r="K532" s="1"/>
      <c r="L532" s="4" t="s">
        <v>11</v>
      </c>
      <c r="M532" s="64" t="s">
        <v>12</v>
      </c>
      <c r="N532" s="64"/>
      <c r="O532" s="6">
        <v>5</v>
      </c>
      <c r="P532" s="65">
        <v>17.239999999999998</v>
      </c>
      <c r="Q532" s="65"/>
      <c r="R532" s="6">
        <v>56</v>
      </c>
      <c r="S532" s="59">
        <v>5092.2000000000007</v>
      </c>
      <c r="T532" s="7">
        <v>3.04</v>
      </c>
    </row>
    <row r="533" spans="1:20" x14ac:dyDescent="0.25">
      <c r="A533" s="1"/>
      <c r="B533" s="63"/>
      <c r="C533" s="64"/>
      <c r="D533" s="64"/>
      <c r="E533" s="64"/>
      <c r="F533" s="64"/>
      <c r="G533" s="1"/>
      <c r="H533" s="1"/>
      <c r="I533" s="1"/>
      <c r="J533" s="1"/>
      <c r="K533" s="1"/>
      <c r="L533" s="64" t="s">
        <v>39</v>
      </c>
      <c r="M533" s="64" t="s">
        <v>40</v>
      </c>
      <c r="N533" s="64"/>
      <c r="O533" s="71">
        <v>8</v>
      </c>
      <c r="P533" s="65">
        <v>27.59</v>
      </c>
      <c r="Q533" s="65"/>
      <c r="R533" s="71">
        <v>504</v>
      </c>
      <c r="S533" s="59">
        <v>83441.400000000009</v>
      </c>
      <c r="T533" s="58">
        <v>49.88</v>
      </c>
    </row>
    <row r="534" spans="1:20" x14ac:dyDescent="0.25">
      <c r="A534" s="1"/>
      <c r="B534" s="63" t="s">
        <v>19</v>
      </c>
      <c r="C534" s="64" t="s">
        <v>60</v>
      </c>
      <c r="D534" s="64"/>
      <c r="E534" s="64"/>
      <c r="F534" s="64"/>
      <c r="G534" s="1"/>
      <c r="H534" s="1"/>
      <c r="I534" s="1"/>
      <c r="J534" s="1"/>
      <c r="K534" s="1"/>
      <c r="L534" s="64"/>
      <c r="M534" s="64"/>
      <c r="N534" s="64"/>
      <c r="O534" s="71"/>
      <c r="P534" s="65"/>
      <c r="Q534" s="65"/>
      <c r="R534" s="71"/>
      <c r="S534" s="59"/>
      <c r="T534" s="58"/>
    </row>
    <row r="535" spans="1:20" x14ac:dyDescent="0.25">
      <c r="A535" s="1"/>
      <c r="B535" s="63"/>
      <c r="C535" s="64"/>
      <c r="D535" s="64"/>
      <c r="E535" s="64"/>
      <c r="F535" s="64"/>
      <c r="G535" s="1"/>
      <c r="H535" s="1"/>
      <c r="I535" s="1"/>
      <c r="J535" s="1"/>
      <c r="K535" s="1"/>
      <c r="L535" s="4" t="s">
        <v>15</v>
      </c>
      <c r="M535" s="64" t="s">
        <v>16</v>
      </c>
      <c r="N535" s="64"/>
      <c r="O535" s="6">
        <v>4</v>
      </c>
      <c r="P535" s="65">
        <v>13.79</v>
      </c>
      <c r="Q535" s="65"/>
      <c r="R535" s="6">
        <v>461</v>
      </c>
      <c r="S535" s="59">
        <v>19985.399999999998</v>
      </c>
      <c r="T535" s="7">
        <v>11.95</v>
      </c>
    </row>
    <row r="536" spans="1:20" x14ac:dyDescent="0.25">
      <c r="A536" s="1"/>
      <c r="B536" s="5" t="s">
        <v>23</v>
      </c>
      <c r="C536" s="64" t="s">
        <v>123</v>
      </c>
      <c r="D536" s="64"/>
      <c r="E536" s="64"/>
      <c r="F536" s="64"/>
      <c r="G536" s="1"/>
      <c r="H536" s="1"/>
      <c r="I536" s="1"/>
      <c r="J536" s="1"/>
      <c r="K536" s="1"/>
      <c r="L536" s="4" t="s">
        <v>17</v>
      </c>
      <c r="M536" s="64" t="s">
        <v>18</v>
      </c>
      <c r="N536" s="64"/>
      <c r="O536" s="6">
        <v>2</v>
      </c>
      <c r="P536" s="65">
        <v>6.9</v>
      </c>
      <c r="Q536" s="65"/>
      <c r="R536" s="6">
        <v>51</v>
      </c>
      <c r="S536" s="59">
        <v>7876.2000000000007</v>
      </c>
      <c r="T536" s="7">
        <v>4.71</v>
      </c>
    </row>
    <row r="537" spans="1:20" x14ac:dyDescent="0.25">
      <c r="A537" s="1"/>
      <c r="B537" s="5" t="s">
        <v>25</v>
      </c>
      <c r="C537" s="73">
        <v>457</v>
      </c>
      <c r="D537" s="73"/>
      <c r="E537" s="73"/>
      <c r="F537" s="1"/>
      <c r="G537" s="1"/>
      <c r="H537" s="1"/>
      <c r="I537" s="1"/>
      <c r="J537" s="1"/>
      <c r="K537" s="1"/>
      <c r="L537" s="4" t="s">
        <v>42</v>
      </c>
      <c r="M537" s="64" t="s">
        <v>43</v>
      </c>
      <c r="N537" s="64"/>
      <c r="O537" s="6">
        <v>4</v>
      </c>
      <c r="P537" s="65">
        <v>13.79</v>
      </c>
      <c r="Q537" s="65"/>
      <c r="R537" s="6">
        <v>169</v>
      </c>
      <c r="S537" s="59">
        <v>24090.6</v>
      </c>
      <c r="T537" s="7">
        <v>14.4</v>
      </c>
    </row>
    <row r="538" spans="1:20" x14ac:dyDescent="0.25">
      <c r="A538" s="1"/>
      <c r="B538" s="63" t="s">
        <v>26</v>
      </c>
      <c r="C538" s="63"/>
      <c r="D538" s="63"/>
      <c r="E538" s="63"/>
      <c r="F538" s="72">
        <v>160.16540000000001</v>
      </c>
      <c r="G538" s="72"/>
      <c r="H538" s="72"/>
      <c r="I538" s="72"/>
      <c r="J538" s="72"/>
      <c r="K538" s="1"/>
      <c r="L538" s="4" t="s">
        <v>54</v>
      </c>
      <c r="M538" s="64" t="s">
        <v>55</v>
      </c>
      <c r="N538" s="64"/>
      <c r="O538" s="6">
        <v>4</v>
      </c>
      <c r="P538" s="65">
        <v>13.79</v>
      </c>
      <c r="Q538" s="65"/>
      <c r="R538" s="6">
        <v>507</v>
      </c>
      <c r="S538" s="59">
        <v>25515.599999999999</v>
      </c>
      <c r="T538" s="7">
        <v>15.25</v>
      </c>
    </row>
    <row r="539" spans="1:20" x14ac:dyDescent="0.25">
      <c r="A539" s="1"/>
      <c r="B539" s="63" t="s">
        <v>27</v>
      </c>
      <c r="C539" s="63"/>
      <c r="D539" s="72">
        <v>182.49889999999999</v>
      </c>
      <c r="E539" s="72"/>
      <c r="F539" s="72"/>
      <c r="G539" s="72"/>
      <c r="H539" s="72"/>
      <c r="I539" s="1"/>
      <c r="J539" s="1"/>
      <c r="K539" s="1"/>
      <c r="L539" s="4" t="s">
        <v>21</v>
      </c>
      <c r="M539" s="64" t="s">
        <v>22</v>
      </c>
      <c r="N539" s="64"/>
      <c r="O539" s="6">
        <v>1</v>
      </c>
      <c r="P539" s="65">
        <v>3.45</v>
      </c>
      <c r="Q539" s="65"/>
      <c r="R539" s="6">
        <v>12</v>
      </c>
      <c r="S539" s="59">
        <v>869.4</v>
      </c>
      <c r="T539" s="7">
        <v>0.52</v>
      </c>
    </row>
    <row r="540" spans="1:20" x14ac:dyDescent="0.25">
      <c r="A540" s="1"/>
      <c r="B540" s="1"/>
      <c r="C540" s="1"/>
      <c r="D540" s="1"/>
      <c r="E540" s="1"/>
      <c r="F540" s="1"/>
      <c r="G540" s="1"/>
      <c r="H540" s="1"/>
      <c r="I540" s="1"/>
      <c r="J540" s="1"/>
      <c r="K540" s="1"/>
      <c r="L540" s="1"/>
      <c r="M540" s="1"/>
      <c r="N540" s="1"/>
      <c r="O540" s="1"/>
      <c r="P540" s="1"/>
      <c r="Q540" s="1"/>
      <c r="R540" s="1"/>
      <c r="S540" s="1"/>
      <c r="T540" s="1"/>
    </row>
    <row r="541" spans="1:20" x14ac:dyDescent="0.25">
      <c r="A541" s="1"/>
      <c r="B541" s="63" t="s">
        <v>28</v>
      </c>
      <c r="C541" s="63"/>
      <c r="D541" s="63"/>
      <c r="E541" s="63"/>
      <c r="F541" s="72">
        <v>1.6560999999999999</v>
      </c>
      <c r="G541" s="72"/>
      <c r="H541" s="72"/>
      <c r="I541" s="72"/>
      <c r="J541" s="1"/>
      <c r="K541" s="1"/>
      <c r="L541" s="1"/>
      <c r="M541" s="1"/>
      <c r="N541" s="1"/>
      <c r="O541" s="1"/>
      <c r="P541" s="1"/>
      <c r="Q541" s="1"/>
      <c r="R541" s="1"/>
      <c r="S541" s="1"/>
      <c r="T541" s="1"/>
    </row>
    <row r="542" spans="1:20" x14ac:dyDescent="0.25">
      <c r="A542" s="1"/>
      <c r="B542" s="63" t="s">
        <v>29</v>
      </c>
      <c r="C542" s="63"/>
      <c r="D542" s="72">
        <v>1.1089</v>
      </c>
      <c r="E542" s="72"/>
      <c r="F542" s="72"/>
      <c r="G542" s="72"/>
      <c r="H542" s="1"/>
      <c r="I542" s="1"/>
      <c r="J542" s="1"/>
      <c r="K542" s="1"/>
      <c r="L542" s="1"/>
      <c r="M542" s="1"/>
      <c r="N542" s="1"/>
      <c r="O542" s="1"/>
      <c r="P542" s="1"/>
      <c r="Q542" s="1"/>
      <c r="R542" s="1"/>
      <c r="S542" s="1"/>
      <c r="T542" s="1"/>
    </row>
    <row r="543" spans="1:20" x14ac:dyDescent="0.25">
      <c r="A543" s="1"/>
      <c r="B543" s="63" t="s">
        <v>30</v>
      </c>
      <c r="C543" s="63"/>
      <c r="D543" s="1"/>
      <c r="E543" s="1"/>
      <c r="F543" s="1"/>
      <c r="G543" s="1">
        <v>32.200000000000003</v>
      </c>
      <c r="H543" s="1"/>
      <c r="I543" s="1"/>
      <c r="J543" s="1"/>
      <c r="K543" s="1"/>
      <c r="L543" s="1"/>
      <c r="M543" s="1"/>
      <c r="N543" s="1"/>
      <c r="O543" s="1"/>
      <c r="P543" s="1"/>
      <c r="Q543" s="1"/>
      <c r="R543" s="1"/>
      <c r="S543" s="1"/>
      <c r="T543" s="1"/>
    </row>
    <row r="544" spans="1:20" x14ac:dyDescent="0.25">
      <c r="A544" s="1"/>
      <c r="B544" s="63" t="s">
        <v>31</v>
      </c>
      <c r="C544" s="63"/>
      <c r="D544" s="63"/>
      <c r="E544" s="1"/>
      <c r="F544" s="1"/>
      <c r="G544" s="1">
        <v>2018</v>
      </c>
      <c r="H544" s="1"/>
      <c r="I544" s="1"/>
      <c r="J544" s="1"/>
      <c r="K544" s="1"/>
      <c r="L544" s="1"/>
      <c r="M544" s="1"/>
      <c r="N544" s="1"/>
      <c r="O544" s="1"/>
      <c r="P544" s="1"/>
      <c r="Q544" s="1"/>
      <c r="R544" s="1"/>
      <c r="S544" s="1"/>
      <c r="T544" s="1"/>
    </row>
    <row r="545" spans="1:20" x14ac:dyDescent="0.25">
      <c r="A545" s="1"/>
      <c r="B545" s="63" t="s">
        <v>32</v>
      </c>
      <c r="C545" s="63"/>
      <c r="D545" s="1"/>
      <c r="E545" s="1"/>
      <c r="F545" s="1"/>
      <c r="G545" s="1"/>
      <c r="H545" s="1"/>
      <c r="I545" s="1"/>
      <c r="J545" s="1"/>
      <c r="K545" s="1"/>
      <c r="L545" s="1"/>
      <c r="M545" s="1"/>
      <c r="N545" s="1"/>
      <c r="O545" s="1"/>
      <c r="P545" s="1"/>
      <c r="Q545" s="1"/>
      <c r="R545" s="1"/>
      <c r="S545" s="1"/>
      <c r="T545" s="1"/>
    </row>
    <row r="546" spans="1:20" x14ac:dyDescent="0.25">
      <c r="A546" s="1"/>
      <c r="B546" s="1"/>
      <c r="C546" s="1"/>
      <c r="D546" s="1"/>
      <c r="E546" s="1"/>
      <c r="F546" s="1"/>
      <c r="G546" s="1"/>
      <c r="H546" s="1"/>
      <c r="I546" s="1"/>
      <c r="J546" s="1"/>
      <c r="K546" s="1"/>
      <c r="L546" s="1"/>
      <c r="M546" s="1"/>
      <c r="N546" s="1"/>
      <c r="O546" s="1"/>
      <c r="P546" s="1"/>
      <c r="Q546" s="1"/>
      <c r="R546" s="1"/>
      <c r="S546" s="1"/>
      <c r="T546" s="1"/>
    </row>
    <row r="547" spans="1:20" x14ac:dyDescent="0.25">
      <c r="A547" s="1"/>
      <c r="B547" s="1"/>
      <c r="C547" s="1"/>
      <c r="D547" s="1"/>
      <c r="E547" s="1"/>
      <c r="F547" s="1"/>
      <c r="G547" s="1"/>
      <c r="H547" s="1"/>
      <c r="I547" s="1"/>
      <c r="J547" s="1"/>
      <c r="K547" s="1"/>
      <c r="L547" s="1"/>
      <c r="M547" s="1"/>
      <c r="N547" s="1"/>
      <c r="O547" s="1"/>
      <c r="P547" s="1"/>
      <c r="Q547" s="1"/>
      <c r="R547" s="1"/>
      <c r="S547" s="1"/>
      <c r="T547" s="1"/>
    </row>
    <row r="548" spans="1:20" x14ac:dyDescent="0.25">
      <c r="A548" s="1"/>
      <c r="B548" s="1"/>
      <c r="C548" s="1"/>
      <c r="D548" s="1"/>
      <c r="E548" s="1"/>
      <c r="F548" s="1"/>
      <c r="G548" s="1"/>
      <c r="H548" s="1"/>
      <c r="I548" s="1"/>
      <c r="J548" s="1"/>
      <c r="K548" s="1"/>
      <c r="L548" s="66" t="s">
        <v>5</v>
      </c>
      <c r="M548" s="66"/>
      <c r="N548" s="66"/>
      <c r="O548" s="3" t="s">
        <v>6</v>
      </c>
      <c r="P548" s="67" t="s">
        <v>7</v>
      </c>
      <c r="Q548" s="67"/>
      <c r="R548" s="3" t="s">
        <v>8</v>
      </c>
      <c r="S548" s="57" t="s">
        <v>583</v>
      </c>
      <c r="T548" s="3" t="s">
        <v>7</v>
      </c>
    </row>
    <row r="549" spans="1:20" x14ac:dyDescent="0.25">
      <c r="A549" s="1"/>
      <c r="B549" s="5" t="s">
        <v>9</v>
      </c>
      <c r="C549" s="64" t="s">
        <v>119</v>
      </c>
      <c r="D549" s="64"/>
      <c r="E549" s="64"/>
      <c r="F549" s="64"/>
      <c r="G549" s="64"/>
      <c r="H549" s="1"/>
      <c r="I549" s="1"/>
      <c r="J549" s="1"/>
      <c r="K549" s="1"/>
      <c r="L549" s="4" t="s">
        <v>33</v>
      </c>
      <c r="M549" s="64" t="s">
        <v>34</v>
      </c>
      <c r="N549" s="64"/>
      <c r="O549" s="6">
        <v>1</v>
      </c>
      <c r="P549" s="65">
        <v>3.45</v>
      </c>
      <c r="Q549" s="65"/>
      <c r="R549" s="6">
        <v>3</v>
      </c>
      <c r="S549" s="59">
        <v>466.2</v>
      </c>
      <c r="T549" s="7">
        <v>0.23</v>
      </c>
    </row>
    <row r="550" spans="1:20" x14ac:dyDescent="0.25">
      <c r="A550" s="1"/>
      <c r="B550" s="63" t="s">
        <v>13</v>
      </c>
      <c r="C550" s="64" t="s">
        <v>124</v>
      </c>
      <c r="D550" s="64"/>
      <c r="E550" s="64"/>
      <c r="F550" s="64"/>
      <c r="G550" s="1"/>
      <c r="H550" s="1"/>
      <c r="I550" s="1"/>
      <c r="J550" s="1"/>
      <c r="K550" s="1"/>
      <c r="L550" s="4" t="s">
        <v>36</v>
      </c>
      <c r="M550" s="64" t="s">
        <v>37</v>
      </c>
      <c r="N550" s="64"/>
      <c r="O550" s="6">
        <v>3</v>
      </c>
      <c r="P550" s="65">
        <v>10.34</v>
      </c>
      <c r="Q550" s="65"/>
      <c r="R550" s="6">
        <v>681</v>
      </c>
      <c r="S550" s="59">
        <v>5128.8</v>
      </c>
      <c r="T550" s="7">
        <v>2.54</v>
      </c>
    </row>
    <row r="551" spans="1:20" x14ac:dyDescent="0.25">
      <c r="A551" s="1"/>
      <c r="B551" s="63"/>
      <c r="C551" s="64"/>
      <c r="D551" s="64"/>
      <c r="E551" s="64"/>
      <c r="F551" s="64"/>
      <c r="G551" s="1"/>
      <c r="H551" s="1"/>
      <c r="I551" s="1"/>
      <c r="J551" s="1"/>
      <c r="K551" s="1"/>
      <c r="L551" s="64" t="s">
        <v>11</v>
      </c>
      <c r="M551" s="64" t="s">
        <v>12</v>
      </c>
      <c r="N551" s="64"/>
      <c r="O551" s="71">
        <v>7</v>
      </c>
      <c r="P551" s="65">
        <v>24.14</v>
      </c>
      <c r="Q551" s="65"/>
      <c r="R551" s="71">
        <v>1082</v>
      </c>
      <c r="S551" s="59">
        <v>71417.399999999994</v>
      </c>
      <c r="T551" s="58">
        <v>35.35</v>
      </c>
    </row>
    <row r="552" spans="1:20" x14ac:dyDescent="0.25">
      <c r="A552" s="1"/>
      <c r="B552" s="63" t="s">
        <v>19</v>
      </c>
      <c r="C552" s="64" t="s">
        <v>38</v>
      </c>
      <c r="D552" s="64"/>
      <c r="E552" s="64"/>
      <c r="F552" s="64"/>
      <c r="G552" s="1"/>
      <c r="H552" s="1"/>
      <c r="I552" s="1"/>
      <c r="J552" s="1"/>
      <c r="K552" s="1"/>
      <c r="L552" s="64"/>
      <c r="M552" s="64"/>
      <c r="N552" s="64"/>
      <c r="O552" s="71"/>
      <c r="P552" s="65"/>
      <c r="Q552" s="65"/>
      <c r="R552" s="71"/>
      <c r="S552" s="59"/>
      <c r="T552" s="58"/>
    </row>
    <row r="553" spans="1:20" x14ac:dyDescent="0.25">
      <c r="A553" s="1"/>
      <c r="B553" s="63"/>
      <c r="C553" s="64"/>
      <c r="D553" s="64"/>
      <c r="E553" s="64"/>
      <c r="F553" s="64"/>
      <c r="G553" s="1"/>
      <c r="H553" s="1"/>
      <c r="I553" s="1"/>
      <c r="J553" s="1"/>
      <c r="K553" s="1"/>
      <c r="L553" s="4" t="s">
        <v>39</v>
      </c>
      <c r="M553" s="64" t="s">
        <v>40</v>
      </c>
      <c r="N553" s="64"/>
      <c r="O553" s="6">
        <v>5</v>
      </c>
      <c r="P553" s="65">
        <v>17.239999999999998</v>
      </c>
      <c r="Q553" s="65"/>
      <c r="R553" s="6">
        <v>49</v>
      </c>
      <c r="S553" s="59">
        <v>10203.6</v>
      </c>
      <c r="T553" s="7">
        <v>5.05</v>
      </c>
    </row>
    <row r="554" spans="1:20" x14ac:dyDescent="0.25">
      <c r="A554" s="1"/>
      <c r="B554" s="5" t="s">
        <v>23</v>
      </c>
      <c r="C554" s="64" t="s">
        <v>125</v>
      </c>
      <c r="D554" s="64"/>
      <c r="E554" s="64"/>
      <c r="F554" s="64"/>
      <c r="G554" s="1"/>
      <c r="H554" s="1"/>
      <c r="I554" s="1"/>
      <c r="J554" s="1"/>
      <c r="K554" s="1"/>
      <c r="L554" s="4" t="s">
        <v>17</v>
      </c>
      <c r="M554" s="64" t="s">
        <v>18</v>
      </c>
      <c r="N554" s="64"/>
      <c r="O554" s="6">
        <v>11</v>
      </c>
      <c r="P554" s="65">
        <v>37.93</v>
      </c>
      <c r="Q554" s="65"/>
      <c r="R554" s="6">
        <v>845</v>
      </c>
      <c r="S554" s="59">
        <v>114482.4</v>
      </c>
      <c r="T554" s="7">
        <v>56.66</v>
      </c>
    </row>
    <row r="555" spans="1:20" x14ac:dyDescent="0.25">
      <c r="A555" s="1"/>
      <c r="B555" s="5" t="s">
        <v>25</v>
      </c>
      <c r="C555" s="73">
        <v>359</v>
      </c>
      <c r="D555" s="73"/>
      <c r="E555" s="73"/>
      <c r="F555" s="1"/>
      <c r="G555" s="1"/>
      <c r="H555" s="1"/>
      <c r="I555" s="1"/>
      <c r="J555" s="1"/>
      <c r="K555" s="1"/>
      <c r="L555" s="4" t="s">
        <v>42</v>
      </c>
      <c r="M555" s="64" t="s">
        <v>43</v>
      </c>
      <c r="N555" s="64"/>
      <c r="O555" s="6">
        <v>2</v>
      </c>
      <c r="P555" s="65">
        <v>6.9</v>
      </c>
      <c r="Q555" s="65"/>
      <c r="R555" s="6">
        <v>6</v>
      </c>
      <c r="S555" s="59">
        <v>353.4</v>
      </c>
      <c r="T555" s="7">
        <v>0.17</v>
      </c>
    </row>
    <row r="556" spans="1:20" x14ac:dyDescent="0.25">
      <c r="A556" s="1"/>
      <c r="B556" s="63" t="s">
        <v>26</v>
      </c>
      <c r="C556" s="63"/>
      <c r="D556" s="63"/>
      <c r="E556" s="63"/>
      <c r="F556" s="72">
        <v>170.52680000000001</v>
      </c>
      <c r="G556" s="72"/>
      <c r="H556" s="72"/>
      <c r="I556" s="72"/>
      <c r="J556" s="72"/>
      <c r="K556" s="1"/>
      <c r="L556" s="1"/>
      <c r="M556" s="1"/>
      <c r="N556" s="1"/>
      <c r="O556" s="1"/>
      <c r="P556" s="1"/>
      <c r="Q556" s="1"/>
      <c r="R556" s="1"/>
      <c r="S556" s="1"/>
      <c r="T556" s="1"/>
    </row>
    <row r="557" spans="1:20" x14ac:dyDescent="0.25">
      <c r="A557" s="1"/>
      <c r="B557" s="63" t="s">
        <v>27</v>
      </c>
      <c r="C557" s="63"/>
      <c r="D557" s="72">
        <v>318.70609999999999</v>
      </c>
      <c r="E557" s="72"/>
      <c r="F557" s="72"/>
      <c r="G557" s="72"/>
      <c r="H557" s="72"/>
      <c r="I557" s="1"/>
      <c r="J557" s="1"/>
      <c r="K557" s="1"/>
      <c r="L557" s="1"/>
      <c r="M557" s="1"/>
      <c r="N557" s="1"/>
      <c r="O557" s="1"/>
      <c r="P557" s="1"/>
      <c r="Q557" s="1"/>
      <c r="R557" s="1"/>
      <c r="S557" s="1"/>
      <c r="T557" s="1"/>
    </row>
    <row r="558" spans="1:20" x14ac:dyDescent="0.25">
      <c r="A558" s="1"/>
      <c r="B558" s="63" t="s">
        <v>28</v>
      </c>
      <c r="C558" s="63"/>
      <c r="D558" s="63"/>
      <c r="E558" s="63"/>
      <c r="F558" s="72">
        <v>2.6219000000000001</v>
      </c>
      <c r="G558" s="72"/>
      <c r="H558" s="72"/>
      <c r="I558" s="72"/>
      <c r="J558" s="1"/>
      <c r="K558" s="1"/>
      <c r="L558" s="1"/>
      <c r="M558" s="1"/>
      <c r="N558" s="1"/>
      <c r="O558" s="1"/>
      <c r="P558" s="1"/>
      <c r="Q558" s="1"/>
      <c r="R558" s="1"/>
      <c r="S558" s="1"/>
      <c r="T558" s="1"/>
    </row>
    <row r="559" spans="1:20" x14ac:dyDescent="0.25">
      <c r="A559" s="1"/>
      <c r="B559" s="63" t="s">
        <v>29</v>
      </c>
      <c r="C559" s="63"/>
      <c r="D559" s="72">
        <v>3.7805</v>
      </c>
      <c r="E559" s="72"/>
      <c r="F559" s="72"/>
      <c r="G559" s="72"/>
      <c r="H559" s="1"/>
      <c r="I559" s="1"/>
      <c r="J559" s="1"/>
      <c r="K559" s="1"/>
      <c r="L559" s="1"/>
      <c r="M559" s="1"/>
      <c r="N559" s="1"/>
      <c r="O559" s="1"/>
      <c r="P559" s="1"/>
      <c r="Q559" s="1"/>
      <c r="R559" s="1"/>
      <c r="S559" s="1"/>
      <c r="T559" s="1"/>
    </row>
    <row r="560" spans="1:20" x14ac:dyDescent="0.25">
      <c r="A560" s="1"/>
      <c r="B560" s="63" t="s">
        <v>30</v>
      </c>
      <c r="C560" s="63"/>
      <c r="D560" s="1"/>
      <c r="E560" s="1"/>
      <c r="F560" s="1"/>
      <c r="G560" s="1">
        <v>26.4</v>
      </c>
      <c r="H560" s="1"/>
      <c r="I560" s="1"/>
      <c r="J560" s="1"/>
      <c r="K560" s="1"/>
      <c r="L560" s="1"/>
      <c r="M560" s="1"/>
      <c r="N560" s="1"/>
      <c r="O560" s="1"/>
      <c r="P560" s="1"/>
      <c r="Q560" s="1"/>
      <c r="R560" s="1"/>
      <c r="S560" s="1"/>
      <c r="T560" s="1"/>
    </row>
    <row r="561" spans="1:20" x14ac:dyDescent="0.25">
      <c r="A561" s="1"/>
      <c r="B561" s="63" t="s">
        <v>31</v>
      </c>
      <c r="C561" s="63"/>
      <c r="D561" s="63"/>
      <c r="E561" s="1"/>
      <c r="F561" s="1"/>
      <c r="G561" s="1">
        <v>2018</v>
      </c>
      <c r="H561" s="1"/>
      <c r="I561" s="1"/>
      <c r="J561" s="1"/>
      <c r="K561" s="1"/>
      <c r="L561" s="1"/>
      <c r="M561" s="1"/>
      <c r="N561" s="1"/>
      <c r="O561" s="1"/>
      <c r="P561" s="1"/>
      <c r="Q561" s="1"/>
      <c r="R561" s="1"/>
      <c r="S561" s="1"/>
      <c r="T561" s="1"/>
    </row>
    <row r="562" spans="1:20" x14ac:dyDescent="0.25">
      <c r="A562" s="1"/>
      <c r="B562" s="63" t="s">
        <v>32</v>
      </c>
      <c r="C562" s="63"/>
      <c r="D562" s="1"/>
      <c r="E562" s="1"/>
      <c r="F562" s="1"/>
      <c r="G562" s="1"/>
      <c r="H562" s="1"/>
      <c r="I562" s="1"/>
      <c r="J562" s="1"/>
      <c r="K562" s="1"/>
      <c r="L562" s="1"/>
      <c r="M562" s="1"/>
      <c r="N562" s="1"/>
      <c r="O562" s="1"/>
      <c r="P562" s="1"/>
      <c r="Q562" s="1"/>
      <c r="R562" s="1"/>
      <c r="S562" s="1"/>
      <c r="T562" s="1"/>
    </row>
    <row r="563" spans="1:20" x14ac:dyDescent="0.25">
      <c r="A563" s="1"/>
      <c r="B563" s="1"/>
      <c r="C563" s="1"/>
      <c r="D563" s="1"/>
      <c r="E563" s="1"/>
      <c r="F563" s="1"/>
      <c r="G563" s="1"/>
      <c r="H563" s="1"/>
      <c r="I563" s="1"/>
      <c r="J563" s="1"/>
      <c r="K563" s="1"/>
      <c r="L563" s="1"/>
      <c r="M563" s="1"/>
      <c r="N563" s="1"/>
      <c r="O563" s="1"/>
      <c r="P563" s="1"/>
      <c r="Q563" s="1"/>
      <c r="R563" s="1"/>
      <c r="S563" s="1"/>
      <c r="T563" s="1"/>
    </row>
    <row r="564" spans="1:20" x14ac:dyDescent="0.25">
      <c r="A564" s="1"/>
      <c r="B564" s="1"/>
      <c r="C564" s="1"/>
      <c r="D564" s="1"/>
      <c r="E564" s="1"/>
      <c r="F564" s="1"/>
      <c r="G564" s="1"/>
      <c r="H564" s="1"/>
      <c r="I564" s="1"/>
      <c r="J564" s="1"/>
      <c r="K564" s="1"/>
      <c r="L564" s="1"/>
      <c r="M564" s="1"/>
      <c r="N564" s="1"/>
      <c r="O564" s="1"/>
      <c r="P564" s="1"/>
      <c r="Q564" s="1"/>
      <c r="R564" s="1"/>
      <c r="S564" s="1"/>
      <c r="T564" s="1"/>
    </row>
    <row r="565" spans="1:20" x14ac:dyDescent="0.25">
      <c r="A565" s="1"/>
      <c r="B565" s="1"/>
      <c r="C565" s="1"/>
      <c r="D565" s="1"/>
      <c r="E565" s="1"/>
      <c r="F565" s="1"/>
      <c r="G565" s="1"/>
      <c r="H565" s="1"/>
      <c r="I565" s="1"/>
      <c r="J565" s="1"/>
      <c r="K565" s="1"/>
      <c r="L565" s="1"/>
      <c r="M565" s="1"/>
      <c r="N565" s="1"/>
      <c r="O565" s="1"/>
      <c r="P565" s="1"/>
      <c r="Q565" s="1"/>
      <c r="R565" s="1"/>
      <c r="S565" s="1"/>
      <c r="T565" s="1"/>
    </row>
    <row r="566" spans="1:20" x14ac:dyDescent="0.25">
      <c r="A566" s="1"/>
      <c r="B566" s="1"/>
      <c r="C566" s="1"/>
      <c r="D566" s="1"/>
      <c r="E566" s="1"/>
      <c r="F566" s="1"/>
      <c r="G566" s="1"/>
      <c r="H566" s="1"/>
      <c r="I566" s="1"/>
      <c r="J566" s="1"/>
      <c r="K566" s="1"/>
      <c r="L566" s="66" t="s">
        <v>5</v>
      </c>
      <c r="M566" s="66"/>
      <c r="N566" s="66"/>
      <c r="O566" s="3" t="s">
        <v>6</v>
      </c>
      <c r="P566" s="67" t="s">
        <v>7</v>
      </c>
      <c r="Q566" s="67"/>
      <c r="R566" s="3" t="s">
        <v>8</v>
      </c>
      <c r="S566" s="57" t="s">
        <v>583</v>
      </c>
      <c r="T566" s="3" t="s">
        <v>7</v>
      </c>
    </row>
    <row r="567" spans="1:20" x14ac:dyDescent="0.25">
      <c r="A567" s="1"/>
      <c r="B567" s="5" t="s">
        <v>9</v>
      </c>
      <c r="C567" s="64" t="s">
        <v>126</v>
      </c>
      <c r="D567" s="64"/>
      <c r="E567" s="64"/>
      <c r="F567" s="64"/>
      <c r="G567" s="64"/>
      <c r="H567" s="1"/>
      <c r="I567" s="1"/>
      <c r="J567" s="1"/>
      <c r="K567" s="1"/>
      <c r="L567" s="4" t="s">
        <v>11</v>
      </c>
      <c r="M567" s="64" t="s">
        <v>12</v>
      </c>
      <c r="N567" s="64"/>
      <c r="O567" s="6">
        <v>1</v>
      </c>
      <c r="P567" s="65">
        <v>5</v>
      </c>
      <c r="Q567" s="65"/>
      <c r="R567" s="6">
        <v>1</v>
      </c>
      <c r="S567" s="59">
        <v>585.6</v>
      </c>
      <c r="T567" s="7">
        <v>0.24</v>
      </c>
    </row>
    <row r="568" spans="1:20" x14ac:dyDescent="0.25">
      <c r="A568" s="1"/>
      <c r="B568" s="63" t="s">
        <v>13</v>
      </c>
      <c r="C568" s="64" t="s">
        <v>127</v>
      </c>
      <c r="D568" s="64"/>
      <c r="E568" s="64"/>
      <c r="F568" s="64"/>
      <c r="G568" s="1"/>
      <c r="H568" s="1"/>
      <c r="I568" s="1"/>
      <c r="J568" s="1"/>
      <c r="K568" s="1"/>
      <c r="L568" s="4" t="s">
        <v>39</v>
      </c>
      <c r="M568" s="64" t="s">
        <v>40</v>
      </c>
      <c r="N568" s="64"/>
      <c r="O568" s="6">
        <v>9</v>
      </c>
      <c r="P568" s="65">
        <v>45</v>
      </c>
      <c r="Q568" s="65"/>
      <c r="R568" s="6">
        <v>412</v>
      </c>
      <c r="S568" s="59">
        <v>110610</v>
      </c>
      <c r="T568" s="7">
        <v>45.42</v>
      </c>
    </row>
    <row r="569" spans="1:20" x14ac:dyDescent="0.25">
      <c r="A569" s="1"/>
      <c r="B569" s="63"/>
      <c r="C569" s="64"/>
      <c r="D569" s="64"/>
      <c r="E569" s="64"/>
      <c r="F569" s="64"/>
      <c r="G569" s="1"/>
      <c r="H569" s="1"/>
      <c r="I569" s="1"/>
      <c r="J569" s="1"/>
      <c r="K569" s="1"/>
      <c r="L569" s="64" t="s">
        <v>15</v>
      </c>
      <c r="M569" s="64" t="s">
        <v>16</v>
      </c>
      <c r="N569" s="64"/>
      <c r="O569" s="71">
        <v>2</v>
      </c>
      <c r="P569" s="65">
        <v>10</v>
      </c>
      <c r="Q569" s="65"/>
      <c r="R569" s="71">
        <v>31</v>
      </c>
      <c r="S569" s="59">
        <v>2897.4</v>
      </c>
      <c r="T569" s="58">
        <v>1.19</v>
      </c>
    </row>
    <row r="570" spans="1:20" x14ac:dyDescent="0.25">
      <c r="A570" s="1"/>
      <c r="B570" s="63" t="s">
        <v>19</v>
      </c>
      <c r="C570" s="64" t="s">
        <v>20</v>
      </c>
      <c r="D570" s="64"/>
      <c r="E570" s="64"/>
      <c r="F570" s="64"/>
      <c r="G570" s="1"/>
      <c r="H570" s="1"/>
      <c r="I570" s="1"/>
      <c r="J570" s="1"/>
      <c r="K570" s="1"/>
      <c r="L570" s="64"/>
      <c r="M570" s="64"/>
      <c r="N570" s="64"/>
      <c r="O570" s="71"/>
      <c r="P570" s="65"/>
      <c r="Q570" s="65"/>
      <c r="R570" s="71"/>
      <c r="S570" s="59"/>
      <c r="T570" s="58"/>
    </row>
    <row r="571" spans="1:20" x14ac:dyDescent="0.25">
      <c r="A571" s="1"/>
      <c r="B571" s="63"/>
      <c r="C571" s="64"/>
      <c r="D571" s="64"/>
      <c r="E571" s="64"/>
      <c r="F571" s="64"/>
      <c r="G571" s="1"/>
      <c r="H571" s="1"/>
      <c r="I571" s="1"/>
      <c r="J571" s="1"/>
      <c r="K571" s="1"/>
      <c r="L571" s="4" t="s">
        <v>17</v>
      </c>
      <c r="M571" s="64" t="s">
        <v>18</v>
      </c>
      <c r="N571" s="64"/>
      <c r="O571" s="6">
        <v>5</v>
      </c>
      <c r="P571" s="65">
        <v>25</v>
      </c>
      <c r="Q571" s="65"/>
      <c r="R571" s="6">
        <v>173</v>
      </c>
      <c r="S571" s="59">
        <v>114985.20000000001</v>
      </c>
      <c r="T571" s="7">
        <v>47.21</v>
      </c>
    </row>
    <row r="572" spans="1:20" x14ac:dyDescent="0.25">
      <c r="A572" s="1"/>
      <c r="B572" s="5" t="s">
        <v>23</v>
      </c>
      <c r="C572" s="64" t="s">
        <v>128</v>
      </c>
      <c r="D572" s="64"/>
      <c r="E572" s="64"/>
      <c r="F572" s="64"/>
      <c r="G572" s="1"/>
      <c r="H572" s="1"/>
      <c r="I572" s="1"/>
      <c r="J572" s="1"/>
      <c r="K572" s="1"/>
      <c r="L572" s="4" t="s">
        <v>54</v>
      </c>
      <c r="M572" s="64" t="s">
        <v>55</v>
      </c>
      <c r="N572" s="64"/>
      <c r="O572" s="6">
        <v>1</v>
      </c>
      <c r="P572" s="65">
        <v>5</v>
      </c>
      <c r="Q572" s="65"/>
      <c r="R572" s="6">
        <v>107</v>
      </c>
      <c r="S572" s="59">
        <v>14232.6</v>
      </c>
      <c r="T572" s="7">
        <v>5.84</v>
      </c>
    </row>
    <row r="573" spans="1:20" x14ac:dyDescent="0.25">
      <c r="A573" s="1"/>
      <c r="B573" s="5" t="s">
        <v>25</v>
      </c>
      <c r="C573" s="73">
        <v>183</v>
      </c>
      <c r="D573" s="73"/>
      <c r="E573" s="73"/>
      <c r="F573" s="1"/>
      <c r="G573" s="1"/>
      <c r="H573" s="1"/>
      <c r="I573" s="1"/>
      <c r="J573" s="1"/>
      <c r="K573" s="1"/>
      <c r="L573" s="4" t="s">
        <v>21</v>
      </c>
      <c r="M573" s="64" t="s">
        <v>22</v>
      </c>
      <c r="N573" s="64"/>
      <c r="O573" s="6">
        <v>2</v>
      </c>
      <c r="P573" s="65">
        <v>10</v>
      </c>
      <c r="Q573" s="65"/>
      <c r="R573" s="6">
        <v>2</v>
      </c>
      <c r="S573" s="59">
        <v>237.6</v>
      </c>
      <c r="T573" s="7">
        <v>0.1</v>
      </c>
    </row>
    <row r="574" spans="1:20" x14ac:dyDescent="0.25">
      <c r="A574" s="1"/>
      <c r="B574" s="63" t="s">
        <v>26</v>
      </c>
      <c r="C574" s="63"/>
      <c r="D574" s="63"/>
      <c r="E574" s="63"/>
      <c r="F574" s="72">
        <v>649.90940000000001</v>
      </c>
      <c r="G574" s="72"/>
      <c r="H574" s="72"/>
      <c r="I574" s="72"/>
      <c r="J574" s="72"/>
      <c r="K574" s="1"/>
      <c r="L574" s="1"/>
      <c r="M574" s="1"/>
      <c r="N574" s="1"/>
      <c r="O574" s="1"/>
      <c r="P574" s="1"/>
      <c r="Q574" s="1"/>
      <c r="R574" s="1"/>
      <c r="S574" s="1"/>
      <c r="T574" s="1"/>
    </row>
    <row r="575" spans="1:20" x14ac:dyDescent="0.25">
      <c r="A575" s="1"/>
      <c r="B575" s="63" t="s">
        <v>27</v>
      </c>
      <c r="C575" s="63"/>
      <c r="D575" s="72">
        <v>627.54679999999996</v>
      </c>
      <c r="E575" s="72"/>
      <c r="F575" s="72"/>
      <c r="G575" s="72"/>
      <c r="H575" s="72"/>
      <c r="I575" s="1"/>
      <c r="J575" s="1"/>
      <c r="K575" s="1"/>
      <c r="L575" s="1"/>
      <c r="M575" s="1"/>
      <c r="N575" s="1"/>
      <c r="O575" s="1"/>
      <c r="P575" s="1"/>
      <c r="Q575" s="1"/>
      <c r="R575" s="1"/>
      <c r="S575" s="1"/>
      <c r="T575" s="1"/>
    </row>
    <row r="576" spans="1:20" x14ac:dyDescent="0.25">
      <c r="A576" s="1"/>
      <c r="B576" s="63" t="s">
        <v>28</v>
      </c>
      <c r="C576" s="63"/>
      <c r="D576" s="63"/>
      <c r="E576" s="63"/>
      <c r="F576" s="72">
        <v>2.8172000000000001</v>
      </c>
      <c r="G576" s="72"/>
      <c r="H576" s="72"/>
      <c r="I576" s="72"/>
      <c r="J576" s="1"/>
      <c r="K576" s="1"/>
      <c r="L576" s="1"/>
      <c r="M576" s="1"/>
      <c r="N576" s="1"/>
      <c r="O576" s="1"/>
      <c r="P576" s="1"/>
      <c r="Q576" s="1"/>
      <c r="R576" s="1"/>
      <c r="S576" s="1"/>
      <c r="T576" s="1"/>
    </row>
    <row r="577" spans="1:20" x14ac:dyDescent="0.25">
      <c r="A577" s="1"/>
      <c r="B577" s="63" t="s">
        <v>29</v>
      </c>
      <c r="C577" s="63"/>
      <c r="D577" s="72">
        <v>2.2484999999999999</v>
      </c>
      <c r="E577" s="72"/>
      <c r="F577" s="72"/>
      <c r="G577" s="72"/>
      <c r="H577" s="1"/>
      <c r="I577" s="1"/>
      <c r="J577" s="1"/>
      <c r="K577" s="1"/>
      <c r="L577" s="1"/>
      <c r="M577" s="1"/>
      <c r="N577" s="1"/>
      <c r="O577" s="1"/>
      <c r="P577" s="1"/>
      <c r="Q577" s="1"/>
      <c r="R577" s="1"/>
      <c r="S577" s="1"/>
      <c r="T577" s="1"/>
    </row>
    <row r="578" spans="1:20" x14ac:dyDescent="0.25">
      <c r="A578" s="1"/>
      <c r="B578" s="63" t="s">
        <v>30</v>
      </c>
      <c r="C578" s="63"/>
      <c r="D578" s="1"/>
      <c r="E578" s="1"/>
      <c r="F578" s="1"/>
      <c r="G578" s="1">
        <v>57.6</v>
      </c>
      <c r="H578" s="1"/>
      <c r="I578" s="1"/>
      <c r="J578" s="1"/>
      <c r="K578" s="1"/>
      <c r="L578" s="1"/>
      <c r="M578" s="1"/>
      <c r="N578" s="1"/>
      <c r="O578" s="1"/>
      <c r="P578" s="1"/>
      <c r="Q578" s="1"/>
      <c r="R578" s="1"/>
      <c r="S578" s="1"/>
      <c r="T578" s="1"/>
    </row>
    <row r="579" spans="1:20" x14ac:dyDescent="0.25">
      <c r="A579" s="1"/>
      <c r="B579" s="63" t="s">
        <v>31</v>
      </c>
      <c r="C579" s="63"/>
      <c r="D579" s="63"/>
      <c r="E579" s="1"/>
      <c r="F579" s="1"/>
      <c r="G579" s="1">
        <v>2023</v>
      </c>
      <c r="H579" s="1"/>
      <c r="I579" s="1"/>
      <c r="J579" s="1"/>
      <c r="K579" s="1"/>
      <c r="L579" s="1"/>
      <c r="M579" s="1"/>
      <c r="N579" s="1"/>
      <c r="O579" s="1"/>
      <c r="P579" s="1"/>
      <c r="Q579" s="1"/>
      <c r="R579" s="1"/>
      <c r="S579" s="1"/>
      <c r="T579" s="1"/>
    </row>
    <row r="580" spans="1:20" x14ac:dyDescent="0.25">
      <c r="A580" s="1"/>
      <c r="B580" s="63" t="s">
        <v>32</v>
      </c>
      <c r="C580" s="63"/>
      <c r="D580" s="1"/>
      <c r="E580" s="1"/>
      <c r="F580" s="1"/>
      <c r="G580" s="1"/>
      <c r="H580" s="1"/>
      <c r="I580" s="1"/>
      <c r="J580" s="1"/>
      <c r="K580" s="1"/>
      <c r="L580" s="1"/>
      <c r="M580" s="1"/>
      <c r="N580" s="1"/>
      <c r="O580" s="1"/>
      <c r="P580" s="1"/>
      <c r="Q580" s="1"/>
      <c r="R580" s="1"/>
      <c r="S580" s="1"/>
      <c r="T580" s="1"/>
    </row>
    <row r="581" spans="1:20" x14ac:dyDescent="0.25">
      <c r="A581" s="1"/>
      <c r="B581" s="1"/>
      <c r="C581" s="1"/>
      <c r="D581" s="1"/>
      <c r="E581" s="1"/>
      <c r="F581" s="1"/>
      <c r="G581" s="1"/>
      <c r="H581" s="1"/>
      <c r="I581" s="1"/>
      <c r="J581" s="1"/>
      <c r="K581" s="1"/>
      <c r="L581" s="1"/>
      <c r="M581" s="1"/>
      <c r="N581" s="1"/>
      <c r="O581" s="1"/>
      <c r="P581" s="1"/>
      <c r="Q581" s="1"/>
      <c r="R581" s="1"/>
      <c r="S581" s="1"/>
      <c r="T581" s="1"/>
    </row>
    <row r="582" spans="1:20" x14ac:dyDescent="0.25">
      <c r="A582" s="1"/>
      <c r="B582" s="1"/>
      <c r="C582" s="1"/>
      <c r="D582" s="1"/>
      <c r="E582" s="1"/>
      <c r="F582" s="1"/>
      <c r="G582" s="1"/>
      <c r="H582" s="1"/>
      <c r="I582" s="1"/>
      <c r="J582" s="1"/>
      <c r="K582" s="1"/>
      <c r="L582" s="1"/>
      <c r="M582" s="1"/>
      <c r="N582" s="1"/>
      <c r="O582" s="1"/>
      <c r="P582" s="1"/>
      <c r="Q582" s="1"/>
      <c r="R582" s="1"/>
      <c r="S582" s="1"/>
      <c r="T582" s="1"/>
    </row>
    <row r="583" spans="1:20" x14ac:dyDescent="0.25">
      <c r="A583" s="1"/>
      <c r="B583" s="1"/>
      <c r="C583" s="1"/>
      <c r="D583" s="1"/>
      <c r="E583" s="1"/>
      <c r="F583" s="1"/>
      <c r="G583" s="1"/>
      <c r="H583" s="1"/>
      <c r="I583" s="1"/>
      <c r="J583" s="1"/>
      <c r="K583" s="1"/>
      <c r="L583" s="66" t="s">
        <v>5</v>
      </c>
      <c r="M583" s="66"/>
      <c r="N583" s="66"/>
      <c r="O583" s="3" t="s">
        <v>6</v>
      </c>
      <c r="P583" s="67" t="s">
        <v>7</v>
      </c>
      <c r="Q583" s="67"/>
      <c r="R583" s="3" t="s">
        <v>8</v>
      </c>
      <c r="S583" s="57" t="s">
        <v>583</v>
      </c>
      <c r="T583" s="3" t="s">
        <v>7</v>
      </c>
    </row>
    <row r="584" spans="1:20" x14ac:dyDescent="0.25">
      <c r="A584" s="1"/>
      <c r="B584" s="5" t="s">
        <v>9</v>
      </c>
      <c r="C584" s="64" t="s">
        <v>126</v>
      </c>
      <c r="D584" s="64"/>
      <c r="E584" s="64"/>
      <c r="F584" s="64"/>
      <c r="G584" s="64"/>
      <c r="H584" s="1"/>
      <c r="I584" s="1"/>
      <c r="J584" s="1"/>
      <c r="K584" s="1"/>
      <c r="L584" s="4" t="s">
        <v>33</v>
      </c>
      <c r="M584" s="64" t="s">
        <v>34</v>
      </c>
      <c r="N584" s="64"/>
      <c r="O584" s="6">
        <v>1</v>
      </c>
      <c r="P584" s="65">
        <v>25</v>
      </c>
      <c r="Q584" s="65"/>
      <c r="R584" s="6">
        <v>1</v>
      </c>
      <c r="S584" s="59">
        <v>181.2</v>
      </c>
      <c r="T584" s="7">
        <v>1.04</v>
      </c>
    </row>
    <row r="585" spans="1:20" x14ac:dyDescent="0.25">
      <c r="A585" s="1"/>
      <c r="B585" s="63" t="s">
        <v>13</v>
      </c>
      <c r="C585" s="64" t="s">
        <v>129</v>
      </c>
      <c r="D585" s="64"/>
      <c r="E585" s="64"/>
      <c r="F585" s="64"/>
      <c r="G585" s="1"/>
      <c r="H585" s="1"/>
      <c r="I585" s="1"/>
      <c r="J585" s="1"/>
      <c r="K585" s="1"/>
      <c r="L585" s="4" t="s">
        <v>39</v>
      </c>
      <c r="M585" s="64" t="s">
        <v>40</v>
      </c>
      <c r="N585" s="64"/>
      <c r="O585" s="6">
        <v>3</v>
      </c>
      <c r="P585" s="65">
        <v>75</v>
      </c>
      <c r="Q585" s="65"/>
      <c r="R585" s="6">
        <v>118</v>
      </c>
      <c r="S585" s="59">
        <v>17228.399999999998</v>
      </c>
      <c r="T585" s="7">
        <v>98.96</v>
      </c>
    </row>
    <row r="586" spans="1:20" x14ac:dyDescent="0.25">
      <c r="A586" s="1"/>
      <c r="B586" s="63"/>
      <c r="C586" s="64"/>
      <c r="D586" s="64"/>
      <c r="E586" s="64"/>
      <c r="F586" s="64"/>
      <c r="G586" s="1"/>
      <c r="H586" s="1"/>
      <c r="I586" s="1"/>
      <c r="J586" s="1"/>
      <c r="K586" s="1"/>
      <c r="L586" s="1"/>
      <c r="M586" s="1"/>
      <c r="N586" s="1"/>
      <c r="O586" s="1"/>
      <c r="P586" s="1"/>
      <c r="Q586" s="1"/>
      <c r="R586" s="1"/>
      <c r="S586" s="1"/>
      <c r="T586" s="1"/>
    </row>
    <row r="587" spans="1:20" x14ac:dyDescent="0.25">
      <c r="A587" s="1"/>
      <c r="B587" s="5" t="s">
        <v>19</v>
      </c>
      <c r="C587" s="64" t="s">
        <v>38</v>
      </c>
      <c r="D587" s="64"/>
      <c r="E587" s="64"/>
      <c r="F587" s="64"/>
      <c r="G587" s="1"/>
      <c r="H587" s="1"/>
      <c r="I587" s="1"/>
      <c r="J587" s="1"/>
      <c r="K587" s="1"/>
      <c r="L587" s="1"/>
      <c r="M587" s="1"/>
      <c r="N587" s="1"/>
      <c r="O587" s="1"/>
      <c r="P587" s="1"/>
      <c r="Q587" s="1"/>
      <c r="R587" s="1"/>
      <c r="S587" s="1"/>
      <c r="T587" s="1"/>
    </row>
    <row r="588" spans="1:20" x14ac:dyDescent="0.25">
      <c r="A588" s="1"/>
      <c r="B588" s="5" t="s">
        <v>23</v>
      </c>
      <c r="C588" s="64" t="s">
        <v>130</v>
      </c>
      <c r="D588" s="64"/>
      <c r="E588" s="64"/>
      <c r="F588" s="64"/>
      <c r="G588" s="1"/>
      <c r="H588" s="1"/>
      <c r="I588" s="1"/>
      <c r="J588" s="1"/>
      <c r="K588" s="1"/>
      <c r="L588" s="1"/>
      <c r="M588" s="1"/>
      <c r="N588" s="1"/>
      <c r="O588" s="1"/>
      <c r="P588" s="1"/>
      <c r="Q588" s="1"/>
      <c r="R588" s="1"/>
      <c r="S588" s="1"/>
      <c r="T588" s="1"/>
    </row>
    <row r="589" spans="1:20" x14ac:dyDescent="0.25">
      <c r="A589" s="1"/>
      <c r="B589" s="5" t="s">
        <v>25</v>
      </c>
      <c r="C589" s="73">
        <v>71</v>
      </c>
      <c r="D589" s="73"/>
      <c r="E589" s="73"/>
      <c r="F589" s="1"/>
      <c r="G589" s="1"/>
      <c r="H589" s="1"/>
      <c r="I589" s="1"/>
      <c r="J589" s="1"/>
      <c r="K589" s="1"/>
      <c r="L589" s="1"/>
      <c r="M589" s="1"/>
      <c r="N589" s="1"/>
      <c r="O589" s="1"/>
      <c r="P589" s="1"/>
      <c r="Q589" s="1"/>
      <c r="R589" s="1"/>
      <c r="S589" s="1"/>
      <c r="T589" s="1"/>
    </row>
    <row r="590" spans="1:20" x14ac:dyDescent="0.25">
      <c r="A590" s="1"/>
      <c r="B590" s="63" t="s">
        <v>26</v>
      </c>
      <c r="C590" s="63"/>
      <c r="D590" s="63"/>
      <c r="E590" s="63"/>
      <c r="F590" s="72">
        <v>208.46270000000001</v>
      </c>
      <c r="G590" s="72"/>
      <c r="H590" s="72"/>
      <c r="I590" s="72"/>
      <c r="J590" s="72"/>
      <c r="K590" s="1"/>
      <c r="L590" s="1"/>
      <c r="M590" s="1"/>
      <c r="N590" s="1"/>
      <c r="O590" s="1"/>
      <c r="P590" s="1"/>
      <c r="Q590" s="1"/>
      <c r="R590" s="1"/>
      <c r="S590" s="1"/>
      <c r="T590" s="1"/>
    </row>
    <row r="591" spans="1:20" x14ac:dyDescent="0.25">
      <c r="A591" s="1"/>
      <c r="B591" s="63" t="s">
        <v>27</v>
      </c>
      <c r="C591" s="63"/>
      <c r="D591" s="72">
        <v>243.64709999999999</v>
      </c>
      <c r="E591" s="72"/>
      <c r="F591" s="72"/>
      <c r="G591" s="72"/>
      <c r="H591" s="72"/>
      <c r="I591" s="1"/>
      <c r="J591" s="1"/>
      <c r="K591" s="1"/>
      <c r="L591" s="1"/>
      <c r="M591" s="1"/>
      <c r="N591" s="1"/>
      <c r="O591" s="1"/>
      <c r="P591" s="1"/>
      <c r="Q591" s="1"/>
      <c r="R591" s="1"/>
      <c r="S591" s="1"/>
      <c r="T591" s="1"/>
    </row>
    <row r="592" spans="1:20" x14ac:dyDescent="0.25">
      <c r="A592" s="1"/>
      <c r="B592" s="63" t="s">
        <v>28</v>
      </c>
      <c r="C592" s="63"/>
      <c r="D592" s="63"/>
      <c r="E592" s="63"/>
      <c r="F592" s="72">
        <v>1.089</v>
      </c>
      <c r="G592" s="72"/>
      <c r="H592" s="72"/>
      <c r="I592" s="72"/>
      <c r="J592" s="1"/>
      <c r="K592" s="1"/>
      <c r="L592" s="1"/>
      <c r="M592" s="1"/>
      <c r="N592" s="1"/>
      <c r="O592" s="1"/>
      <c r="P592" s="1"/>
      <c r="Q592" s="1"/>
      <c r="R592" s="1"/>
      <c r="S592" s="1"/>
      <c r="T592" s="1"/>
    </row>
    <row r="593" spans="1:20" x14ac:dyDescent="0.25">
      <c r="A593" s="1"/>
      <c r="B593" s="63" t="s">
        <v>29</v>
      </c>
      <c r="C593" s="63"/>
      <c r="D593" s="72">
        <v>1.6688000000000001</v>
      </c>
      <c r="E593" s="72"/>
      <c r="F593" s="72"/>
      <c r="G593" s="72"/>
      <c r="H593" s="1"/>
      <c r="I593" s="1"/>
      <c r="J593" s="1"/>
      <c r="K593" s="1"/>
      <c r="L593" s="1"/>
      <c r="M593" s="1"/>
      <c r="N593" s="1"/>
      <c r="O593" s="1"/>
      <c r="P593" s="1"/>
      <c r="Q593" s="1"/>
      <c r="R593" s="1"/>
      <c r="S593" s="1"/>
      <c r="T593" s="1"/>
    </row>
    <row r="594" spans="1:20" x14ac:dyDescent="0.25">
      <c r="A594" s="1"/>
      <c r="B594" s="63" t="s">
        <v>30</v>
      </c>
      <c r="C594" s="63"/>
      <c r="D594" s="1"/>
      <c r="E594" s="1"/>
      <c r="F594" s="1"/>
      <c r="G594" s="1">
        <v>10.8</v>
      </c>
      <c r="H594" s="1"/>
      <c r="I594" s="1"/>
      <c r="J594" s="1"/>
      <c r="K594" s="1"/>
      <c r="L594" s="1"/>
      <c r="M594" s="1"/>
      <c r="N594" s="1"/>
      <c r="O594" s="1"/>
      <c r="P594" s="1"/>
      <c r="Q594" s="1"/>
      <c r="R594" s="1"/>
      <c r="S594" s="1"/>
      <c r="T594" s="1"/>
    </row>
    <row r="595" spans="1:20" x14ac:dyDescent="0.25">
      <c r="A595" s="1"/>
      <c r="B595" s="63" t="s">
        <v>31</v>
      </c>
      <c r="C595" s="63"/>
      <c r="D595" s="63"/>
      <c r="E595" s="1"/>
      <c r="F595" s="1"/>
      <c r="G595" s="1">
        <v>2016</v>
      </c>
      <c r="H595" s="1"/>
      <c r="I595" s="1"/>
      <c r="J595" s="1"/>
      <c r="K595" s="1"/>
      <c r="L595" s="1"/>
      <c r="M595" s="1"/>
      <c r="N595" s="1"/>
      <c r="O595" s="1"/>
      <c r="P595" s="1"/>
      <c r="Q595" s="1"/>
      <c r="R595" s="1"/>
      <c r="S595" s="1"/>
      <c r="T595" s="1"/>
    </row>
    <row r="596" spans="1:20" x14ac:dyDescent="0.25">
      <c r="A596" s="1"/>
      <c r="B596" s="63" t="s">
        <v>32</v>
      </c>
      <c r="C596" s="63"/>
      <c r="D596" s="1"/>
      <c r="E596" s="1"/>
      <c r="F596" s="1"/>
      <c r="G596" s="1"/>
      <c r="H596" s="1"/>
      <c r="I596" s="1"/>
      <c r="J596" s="1"/>
      <c r="K596" s="1"/>
      <c r="L596" s="1"/>
      <c r="M596" s="1"/>
      <c r="N596" s="1"/>
      <c r="O596" s="1"/>
      <c r="P596" s="1"/>
      <c r="Q596" s="1"/>
      <c r="R596" s="1"/>
      <c r="S596" s="1"/>
      <c r="T596" s="1"/>
    </row>
    <row r="597" spans="1:20" x14ac:dyDescent="0.25">
      <c r="A597" s="1"/>
      <c r="B597" s="1"/>
      <c r="C597" s="1"/>
      <c r="D597" s="1"/>
      <c r="E597" s="1"/>
      <c r="F597" s="1"/>
      <c r="G597" s="1"/>
      <c r="H597" s="1"/>
      <c r="I597" s="1"/>
      <c r="J597" s="1"/>
      <c r="K597" s="1"/>
      <c r="L597" s="1"/>
      <c r="M597" s="1"/>
      <c r="N597" s="1"/>
      <c r="O597" s="1"/>
      <c r="P597" s="1"/>
      <c r="Q597" s="1"/>
      <c r="R597" s="1"/>
      <c r="S597" s="1"/>
      <c r="T597" s="1"/>
    </row>
    <row r="598" spans="1:20" x14ac:dyDescent="0.25">
      <c r="A598" s="1"/>
      <c r="B598" s="1"/>
      <c r="C598" s="1"/>
      <c r="D598" s="1"/>
      <c r="E598" s="1"/>
      <c r="F598" s="1"/>
      <c r="G598" s="1"/>
      <c r="H598" s="1"/>
      <c r="I598" s="1"/>
      <c r="J598" s="1"/>
      <c r="K598" s="1"/>
      <c r="L598" s="1"/>
      <c r="M598" s="1"/>
      <c r="N598" s="1"/>
      <c r="O598" s="1"/>
      <c r="P598" s="1"/>
      <c r="Q598" s="1"/>
      <c r="R598" s="1"/>
      <c r="S598" s="1"/>
      <c r="T598" s="1"/>
    </row>
    <row r="599" spans="1:20" x14ac:dyDescent="0.25">
      <c r="A599" s="1"/>
      <c r="B599" s="1"/>
      <c r="C599" s="1"/>
      <c r="D599" s="1"/>
      <c r="E599" s="1"/>
      <c r="F599" s="1"/>
      <c r="G599" s="1"/>
      <c r="H599" s="1"/>
      <c r="I599" s="1"/>
      <c r="J599" s="1"/>
      <c r="K599" s="1"/>
      <c r="L599" s="66" t="s">
        <v>5</v>
      </c>
      <c r="M599" s="66"/>
      <c r="N599" s="66"/>
      <c r="O599" s="3" t="s">
        <v>6</v>
      </c>
      <c r="P599" s="67" t="s">
        <v>7</v>
      </c>
      <c r="Q599" s="67"/>
      <c r="R599" s="3" t="s">
        <v>8</v>
      </c>
      <c r="S599" s="57" t="s">
        <v>583</v>
      </c>
      <c r="T599" s="3" t="s">
        <v>7</v>
      </c>
    </row>
    <row r="600" spans="1:20" x14ac:dyDescent="0.25">
      <c r="A600" s="1"/>
      <c r="B600" s="5" t="s">
        <v>9</v>
      </c>
      <c r="C600" s="64" t="s">
        <v>126</v>
      </c>
      <c r="D600" s="64"/>
      <c r="E600" s="64"/>
      <c r="F600" s="64"/>
      <c r="G600" s="64"/>
      <c r="H600" s="1"/>
      <c r="I600" s="1"/>
      <c r="J600" s="1"/>
      <c r="K600" s="1"/>
      <c r="L600" s="4" t="s">
        <v>33</v>
      </c>
      <c r="M600" s="64" t="s">
        <v>34</v>
      </c>
      <c r="N600" s="64"/>
      <c r="O600" s="6">
        <v>23</v>
      </c>
      <c r="P600" s="65">
        <v>47.92</v>
      </c>
      <c r="Q600" s="65"/>
      <c r="R600" s="6">
        <v>59</v>
      </c>
      <c r="S600" s="59">
        <v>5607</v>
      </c>
      <c r="T600" s="7">
        <v>8.66</v>
      </c>
    </row>
    <row r="601" spans="1:20" x14ac:dyDescent="0.25">
      <c r="A601" s="1"/>
      <c r="B601" s="63" t="s">
        <v>13</v>
      </c>
      <c r="C601" s="64" t="s">
        <v>131</v>
      </c>
      <c r="D601" s="64"/>
      <c r="E601" s="64"/>
      <c r="F601" s="64"/>
      <c r="G601" s="1"/>
      <c r="H601" s="1"/>
      <c r="I601" s="1"/>
      <c r="J601" s="1"/>
      <c r="K601" s="1"/>
      <c r="L601" s="4" t="s">
        <v>11</v>
      </c>
      <c r="M601" s="64" t="s">
        <v>12</v>
      </c>
      <c r="N601" s="64"/>
      <c r="O601" s="6">
        <v>3</v>
      </c>
      <c r="P601" s="65">
        <v>6.25</v>
      </c>
      <c r="Q601" s="65"/>
      <c r="R601" s="6">
        <v>8</v>
      </c>
      <c r="S601" s="59">
        <v>772.80000000000007</v>
      </c>
      <c r="T601" s="7">
        <v>1.19</v>
      </c>
    </row>
    <row r="602" spans="1:20" x14ac:dyDescent="0.25">
      <c r="A602" s="1"/>
      <c r="B602" s="63"/>
      <c r="C602" s="64"/>
      <c r="D602" s="64"/>
      <c r="E602" s="64"/>
      <c r="F602" s="64"/>
      <c r="G602" s="1"/>
      <c r="H602" s="1"/>
      <c r="I602" s="1"/>
      <c r="J602" s="1"/>
      <c r="K602" s="1"/>
      <c r="L602" s="64" t="s">
        <v>39</v>
      </c>
      <c r="M602" s="64" t="s">
        <v>40</v>
      </c>
      <c r="N602" s="64"/>
      <c r="O602" s="71">
        <v>8</v>
      </c>
      <c r="P602" s="65">
        <v>16.670000000000002</v>
      </c>
      <c r="Q602" s="65"/>
      <c r="R602" s="71">
        <v>359</v>
      </c>
      <c r="S602" s="59">
        <v>54404.4</v>
      </c>
      <c r="T602" s="58">
        <v>84</v>
      </c>
    </row>
    <row r="603" spans="1:20" x14ac:dyDescent="0.25">
      <c r="A603" s="1"/>
      <c r="B603" s="63" t="s">
        <v>19</v>
      </c>
      <c r="C603" s="64" t="s">
        <v>47</v>
      </c>
      <c r="D603" s="64"/>
      <c r="E603" s="64"/>
      <c r="F603" s="64"/>
      <c r="G603" s="1"/>
      <c r="H603" s="1"/>
      <c r="I603" s="1"/>
      <c r="J603" s="1"/>
      <c r="K603" s="1"/>
      <c r="L603" s="64"/>
      <c r="M603" s="64"/>
      <c r="N603" s="64"/>
      <c r="O603" s="71"/>
      <c r="P603" s="65"/>
      <c r="Q603" s="65"/>
      <c r="R603" s="71"/>
      <c r="S603" s="59"/>
      <c r="T603" s="58"/>
    </row>
    <row r="604" spans="1:20" x14ac:dyDescent="0.25">
      <c r="A604" s="1"/>
      <c r="B604" s="63"/>
      <c r="C604" s="64"/>
      <c r="D604" s="64"/>
      <c r="E604" s="64"/>
      <c r="F604" s="64"/>
      <c r="G604" s="1"/>
      <c r="H604" s="1"/>
      <c r="I604" s="1"/>
      <c r="J604" s="1"/>
      <c r="K604" s="1"/>
      <c r="L604" s="4" t="s">
        <v>15</v>
      </c>
      <c r="M604" s="64" t="s">
        <v>16</v>
      </c>
      <c r="N604" s="64"/>
      <c r="O604" s="6">
        <v>9</v>
      </c>
      <c r="P604" s="65">
        <v>18.75</v>
      </c>
      <c r="Q604" s="65"/>
      <c r="R604" s="6">
        <v>10</v>
      </c>
      <c r="S604" s="59">
        <v>1533</v>
      </c>
      <c r="T604" s="7">
        <v>2.37</v>
      </c>
    </row>
    <row r="605" spans="1:20" x14ac:dyDescent="0.25">
      <c r="A605" s="1"/>
      <c r="B605" s="5" t="s">
        <v>23</v>
      </c>
      <c r="C605" s="64" t="s">
        <v>132</v>
      </c>
      <c r="D605" s="64"/>
      <c r="E605" s="64"/>
      <c r="F605" s="64"/>
      <c r="G605" s="1"/>
      <c r="H605" s="1"/>
      <c r="I605" s="1"/>
      <c r="J605" s="1"/>
      <c r="K605" s="1"/>
      <c r="L605" s="4" t="s">
        <v>17</v>
      </c>
      <c r="M605" s="64" t="s">
        <v>18</v>
      </c>
      <c r="N605" s="64"/>
      <c r="O605" s="6">
        <v>1</v>
      </c>
      <c r="P605" s="65">
        <v>2.08</v>
      </c>
      <c r="Q605" s="65"/>
      <c r="R605" s="6">
        <v>2</v>
      </c>
      <c r="S605" s="59">
        <v>1158.5999999999999</v>
      </c>
      <c r="T605" s="7">
        <v>1.79</v>
      </c>
    </row>
    <row r="606" spans="1:20" x14ac:dyDescent="0.25">
      <c r="A606" s="1"/>
      <c r="B606" s="5" t="s">
        <v>25</v>
      </c>
      <c r="C606" s="73">
        <v>286</v>
      </c>
      <c r="D606" s="73"/>
      <c r="E606" s="73"/>
      <c r="F606" s="1"/>
      <c r="G606" s="1"/>
      <c r="H606" s="1"/>
      <c r="I606" s="1"/>
      <c r="J606" s="1"/>
      <c r="K606" s="1"/>
      <c r="L606" s="4" t="s">
        <v>42</v>
      </c>
      <c r="M606" s="64" t="s">
        <v>43</v>
      </c>
      <c r="N606" s="64"/>
      <c r="O606" s="6">
        <v>1</v>
      </c>
      <c r="P606" s="65">
        <v>2.08</v>
      </c>
      <c r="Q606" s="65"/>
      <c r="R606" s="6">
        <v>2</v>
      </c>
      <c r="S606" s="59">
        <v>185.39999999999998</v>
      </c>
      <c r="T606" s="7">
        <v>0.28999999999999998</v>
      </c>
    </row>
    <row r="607" spans="1:20" x14ac:dyDescent="0.25">
      <c r="A607" s="1"/>
      <c r="B607" s="63" t="s">
        <v>26</v>
      </c>
      <c r="C607" s="63"/>
      <c r="D607" s="63"/>
      <c r="E607" s="63"/>
      <c r="F607" s="72">
        <v>254.25620000000001</v>
      </c>
      <c r="G607" s="72"/>
      <c r="H607" s="72"/>
      <c r="I607" s="72"/>
      <c r="J607" s="72"/>
      <c r="K607" s="1"/>
      <c r="L607" s="4" t="s">
        <v>21</v>
      </c>
      <c r="M607" s="64" t="s">
        <v>22</v>
      </c>
      <c r="N607" s="64"/>
      <c r="O607" s="6">
        <v>3</v>
      </c>
      <c r="P607" s="65">
        <v>6.25</v>
      </c>
      <c r="Q607" s="65"/>
      <c r="R607" s="6">
        <v>8</v>
      </c>
      <c r="S607" s="59">
        <v>1107</v>
      </c>
      <c r="T607" s="7">
        <v>1.71</v>
      </c>
    </row>
    <row r="608" spans="1:20" x14ac:dyDescent="0.25">
      <c r="A608" s="1"/>
      <c r="B608" s="63" t="s">
        <v>27</v>
      </c>
      <c r="C608" s="63"/>
      <c r="D608" s="72">
        <v>190.00489999999999</v>
      </c>
      <c r="E608" s="72"/>
      <c r="F608" s="72"/>
      <c r="G608" s="72"/>
      <c r="H608" s="72"/>
      <c r="I608" s="1"/>
      <c r="J608" s="1"/>
      <c r="K608" s="1"/>
      <c r="L608" s="1"/>
      <c r="M608" s="1"/>
      <c r="N608" s="1"/>
      <c r="O608" s="1"/>
      <c r="P608" s="1"/>
      <c r="Q608" s="1"/>
      <c r="R608" s="1"/>
      <c r="S608" s="1"/>
      <c r="T608" s="1"/>
    </row>
    <row r="609" spans="1:20" x14ac:dyDescent="0.25">
      <c r="A609" s="1"/>
      <c r="B609" s="63" t="s">
        <v>28</v>
      </c>
      <c r="C609" s="63"/>
      <c r="D609" s="63"/>
      <c r="E609" s="63"/>
      <c r="F609" s="72">
        <v>2.0312000000000001</v>
      </c>
      <c r="G609" s="72"/>
      <c r="H609" s="72"/>
      <c r="I609" s="72"/>
      <c r="J609" s="1"/>
      <c r="K609" s="1"/>
      <c r="L609" s="1"/>
      <c r="M609" s="1"/>
      <c r="N609" s="1"/>
      <c r="O609" s="1"/>
      <c r="P609" s="1"/>
      <c r="Q609" s="1"/>
      <c r="R609" s="1"/>
      <c r="S609" s="1"/>
      <c r="T609" s="1"/>
    </row>
    <row r="610" spans="1:20" x14ac:dyDescent="0.25">
      <c r="A610" s="1"/>
      <c r="B610" s="63" t="s">
        <v>29</v>
      </c>
      <c r="C610" s="63"/>
      <c r="D610" s="72">
        <v>1.2538</v>
      </c>
      <c r="E610" s="72"/>
      <c r="F610" s="72"/>
      <c r="G610" s="72"/>
      <c r="H610" s="1"/>
      <c r="I610" s="1"/>
      <c r="J610" s="1"/>
      <c r="K610" s="1"/>
      <c r="L610" s="1"/>
      <c r="M610" s="1"/>
      <c r="N610" s="1"/>
      <c r="O610" s="1"/>
      <c r="P610" s="1"/>
      <c r="Q610" s="1"/>
      <c r="R610" s="1"/>
      <c r="S610" s="1"/>
      <c r="T610" s="1"/>
    </row>
    <row r="611" spans="1:20" x14ac:dyDescent="0.25">
      <c r="A611" s="1"/>
      <c r="B611" s="63" t="s">
        <v>30</v>
      </c>
      <c r="C611" s="63"/>
      <c r="D611" s="1"/>
      <c r="E611" s="1"/>
      <c r="F611" s="1"/>
      <c r="G611" s="1">
        <v>56.4</v>
      </c>
      <c r="H611" s="1"/>
      <c r="I611" s="1"/>
      <c r="J611" s="1"/>
      <c r="K611" s="1"/>
      <c r="L611" s="1"/>
      <c r="M611" s="1"/>
      <c r="N611" s="1"/>
      <c r="O611" s="1"/>
      <c r="P611" s="1"/>
      <c r="Q611" s="1"/>
      <c r="R611" s="1"/>
      <c r="S611" s="1"/>
      <c r="T611" s="1"/>
    </row>
    <row r="612" spans="1:20" x14ac:dyDescent="0.25">
      <c r="A612" s="1"/>
      <c r="B612" s="63" t="s">
        <v>31</v>
      </c>
      <c r="C612" s="63"/>
      <c r="D612" s="63"/>
      <c r="E612" s="1"/>
      <c r="F612" s="1"/>
      <c r="G612" s="1">
        <v>2016</v>
      </c>
      <c r="H612" s="1"/>
      <c r="I612" s="1"/>
      <c r="J612" s="1"/>
      <c r="K612" s="1"/>
      <c r="L612" s="1"/>
      <c r="M612" s="1"/>
      <c r="N612" s="1"/>
      <c r="O612" s="1"/>
      <c r="P612" s="1"/>
      <c r="Q612" s="1"/>
      <c r="R612" s="1"/>
      <c r="S612" s="1"/>
      <c r="T612" s="1"/>
    </row>
    <row r="613" spans="1:20" x14ac:dyDescent="0.25">
      <c r="A613" s="1"/>
      <c r="B613" s="63" t="s">
        <v>32</v>
      </c>
      <c r="C613" s="63"/>
      <c r="D613" s="1"/>
      <c r="E613" s="1"/>
      <c r="F613" s="1"/>
      <c r="G613" s="1"/>
      <c r="H613" s="1"/>
      <c r="I613" s="1"/>
      <c r="J613" s="1"/>
      <c r="K613" s="1"/>
      <c r="L613" s="1"/>
      <c r="M613" s="1"/>
      <c r="N613" s="1"/>
      <c r="O613" s="1"/>
      <c r="P613" s="1"/>
      <c r="Q613" s="1"/>
      <c r="R613" s="1"/>
      <c r="S613" s="1"/>
      <c r="T613" s="1"/>
    </row>
    <row r="614" spans="1:20" x14ac:dyDescent="0.25">
      <c r="A614" s="1"/>
      <c r="B614" s="1"/>
      <c r="C614" s="1"/>
      <c r="D614" s="1"/>
      <c r="E614" s="1"/>
      <c r="F614" s="1"/>
      <c r="G614" s="1"/>
      <c r="H614" s="1"/>
      <c r="I614" s="1"/>
      <c r="J614" s="1"/>
      <c r="K614" s="1"/>
      <c r="L614" s="1"/>
      <c r="M614" s="1"/>
      <c r="N614" s="1"/>
      <c r="O614" s="1"/>
      <c r="P614" s="1"/>
      <c r="Q614" s="1"/>
      <c r="R614" s="1"/>
      <c r="S614" s="1"/>
      <c r="T614" s="1"/>
    </row>
    <row r="615" spans="1:20" x14ac:dyDescent="0.25">
      <c r="A615" s="1"/>
      <c r="B615" s="1"/>
      <c r="C615" s="1"/>
      <c r="D615" s="1"/>
      <c r="E615" s="1"/>
      <c r="F615" s="1"/>
      <c r="G615" s="1"/>
      <c r="H615" s="1"/>
      <c r="I615" s="1"/>
      <c r="J615" s="1"/>
      <c r="K615" s="1"/>
      <c r="L615" s="1"/>
      <c r="M615" s="1"/>
      <c r="N615" s="1"/>
      <c r="O615" s="1"/>
      <c r="P615" s="1"/>
      <c r="Q615" s="1"/>
      <c r="R615" s="1"/>
      <c r="S615" s="1"/>
      <c r="T615" s="1"/>
    </row>
    <row r="616" spans="1:20" x14ac:dyDescent="0.25">
      <c r="A616" s="1"/>
      <c r="B616" s="1"/>
      <c r="C616" s="1"/>
      <c r="D616" s="1"/>
      <c r="E616" s="1"/>
      <c r="F616" s="1"/>
      <c r="G616" s="1"/>
      <c r="H616" s="1"/>
      <c r="I616" s="1"/>
      <c r="J616" s="1"/>
      <c r="K616" s="1"/>
      <c r="L616" s="1"/>
      <c r="M616" s="1"/>
      <c r="N616" s="1"/>
      <c r="O616" s="1"/>
      <c r="P616" s="1"/>
      <c r="Q616" s="1"/>
      <c r="R616" s="1"/>
      <c r="S616" s="1"/>
      <c r="T616" s="1"/>
    </row>
    <row r="617" spans="1:20" x14ac:dyDescent="0.25">
      <c r="A617" s="1"/>
      <c r="B617" s="1"/>
      <c r="C617" s="1"/>
      <c r="D617" s="1"/>
      <c r="E617" s="1"/>
      <c r="F617" s="1"/>
      <c r="G617" s="1"/>
      <c r="H617" s="1"/>
      <c r="I617" s="1"/>
      <c r="J617" s="1"/>
      <c r="K617" s="1"/>
      <c r="L617" s="66" t="s">
        <v>5</v>
      </c>
      <c r="M617" s="66"/>
      <c r="N617" s="66"/>
      <c r="O617" s="3" t="s">
        <v>6</v>
      </c>
      <c r="P617" s="67" t="s">
        <v>7</v>
      </c>
      <c r="Q617" s="67"/>
      <c r="R617" s="3" t="s">
        <v>8</v>
      </c>
      <c r="S617" s="57" t="s">
        <v>583</v>
      </c>
      <c r="T617" s="3" t="s">
        <v>7</v>
      </c>
    </row>
    <row r="618" spans="1:20" x14ac:dyDescent="0.25">
      <c r="A618" s="1"/>
      <c r="B618" s="5" t="s">
        <v>9</v>
      </c>
      <c r="C618" s="64" t="s">
        <v>133</v>
      </c>
      <c r="D618" s="64"/>
      <c r="E618" s="64"/>
      <c r="F618" s="64"/>
      <c r="G618" s="64"/>
      <c r="H618" s="1"/>
      <c r="I618" s="1"/>
      <c r="J618" s="1"/>
      <c r="K618" s="1"/>
      <c r="L618" s="4" t="s">
        <v>33</v>
      </c>
      <c r="M618" s="64" t="s">
        <v>34</v>
      </c>
      <c r="N618" s="64"/>
      <c r="O618" s="6">
        <v>8</v>
      </c>
      <c r="P618" s="65">
        <v>22.22</v>
      </c>
      <c r="Q618" s="65"/>
      <c r="R618" s="6">
        <v>10</v>
      </c>
      <c r="S618" s="59">
        <v>1432.8</v>
      </c>
      <c r="T618" s="7">
        <v>3.35</v>
      </c>
    </row>
    <row r="619" spans="1:20" x14ac:dyDescent="0.25">
      <c r="A619" s="1"/>
      <c r="B619" s="63" t="s">
        <v>13</v>
      </c>
      <c r="C619" s="64" t="s">
        <v>134</v>
      </c>
      <c r="D619" s="64"/>
      <c r="E619" s="64"/>
      <c r="F619" s="64"/>
      <c r="G619" s="1"/>
      <c r="H619" s="1"/>
      <c r="I619" s="1"/>
      <c r="J619" s="1"/>
      <c r="K619" s="1"/>
      <c r="L619" s="4" t="s">
        <v>11</v>
      </c>
      <c r="M619" s="64" t="s">
        <v>12</v>
      </c>
      <c r="N619" s="64"/>
      <c r="O619" s="6">
        <v>2</v>
      </c>
      <c r="P619" s="65">
        <v>5.56</v>
      </c>
      <c r="Q619" s="65"/>
      <c r="R619" s="6">
        <v>16</v>
      </c>
      <c r="S619" s="59">
        <v>980.4</v>
      </c>
      <c r="T619" s="7">
        <v>2.29</v>
      </c>
    </row>
    <row r="620" spans="1:20" x14ac:dyDescent="0.25">
      <c r="A620" s="1"/>
      <c r="B620" s="63"/>
      <c r="C620" s="64"/>
      <c r="D620" s="64"/>
      <c r="E620" s="64"/>
      <c r="F620" s="64"/>
      <c r="G620" s="1"/>
      <c r="H620" s="1"/>
      <c r="I620" s="1"/>
      <c r="J620" s="1"/>
      <c r="K620" s="1"/>
      <c r="L620" s="64" t="s">
        <v>39</v>
      </c>
      <c r="M620" s="64" t="s">
        <v>40</v>
      </c>
      <c r="N620" s="64"/>
      <c r="O620" s="71">
        <v>8</v>
      </c>
      <c r="P620" s="65">
        <v>22.22</v>
      </c>
      <c r="Q620" s="65"/>
      <c r="R620" s="71">
        <v>187</v>
      </c>
      <c r="S620" s="59">
        <v>31145.4</v>
      </c>
      <c r="T620" s="58">
        <v>72.900000000000006</v>
      </c>
    </row>
    <row r="621" spans="1:20" x14ac:dyDescent="0.25">
      <c r="A621" s="1"/>
      <c r="B621" s="63" t="s">
        <v>19</v>
      </c>
      <c r="C621" s="64" t="s">
        <v>20</v>
      </c>
      <c r="D621" s="64"/>
      <c r="E621" s="64"/>
      <c r="F621" s="64"/>
      <c r="G621" s="1"/>
      <c r="H621" s="1"/>
      <c r="I621" s="1"/>
      <c r="J621" s="1"/>
      <c r="K621" s="1"/>
      <c r="L621" s="64"/>
      <c r="M621" s="64"/>
      <c r="N621" s="64"/>
      <c r="O621" s="71"/>
      <c r="P621" s="65"/>
      <c r="Q621" s="65"/>
      <c r="R621" s="71"/>
      <c r="S621" s="59"/>
      <c r="T621" s="58"/>
    </row>
    <row r="622" spans="1:20" x14ac:dyDescent="0.25">
      <c r="A622" s="1"/>
      <c r="B622" s="63"/>
      <c r="C622" s="64"/>
      <c r="D622" s="64"/>
      <c r="E622" s="64"/>
      <c r="F622" s="64"/>
      <c r="G622" s="1"/>
      <c r="H622" s="1"/>
      <c r="I622" s="1"/>
      <c r="J622" s="1"/>
      <c r="K622" s="1"/>
      <c r="L622" s="4" t="s">
        <v>15</v>
      </c>
      <c r="M622" s="64" t="s">
        <v>16</v>
      </c>
      <c r="N622" s="64"/>
      <c r="O622" s="6">
        <v>5</v>
      </c>
      <c r="P622" s="65">
        <v>13.89</v>
      </c>
      <c r="Q622" s="65"/>
      <c r="R622" s="6">
        <v>15</v>
      </c>
      <c r="S622" s="59">
        <v>1900.2</v>
      </c>
      <c r="T622" s="7">
        <v>4.45</v>
      </c>
    </row>
    <row r="623" spans="1:20" x14ac:dyDescent="0.25">
      <c r="A623" s="1"/>
      <c r="B623" s="5" t="s">
        <v>23</v>
      </c>
      <c r="C623" s="64" t="s">
        <v>135</v>
      </c>
      <c r="D623" s="64"/>
      <c r="E623" s="64"/>
      <c r="F623" s="64"/>
      <c r="G623" s="1"/>
      <c r="H623" s="1"/>
      <c r="I623" s="1"/>
      <c r="J623" s="1"/>
      <c r="K623" s="1"/>
      <c r="L623" s="4" t="s">
        <v>17</v>
      </c>
      <c r="M623" s="64" t="s">
        <v>18</v>
      </c>
      <c r="N623" s="64"/>
      <c r="O623" s="6">
        <v>1</v>
      </c>
      <c r="P623" s="65">
        <v>2.78</v>
      </c>
      <c r="Q623" s="65"/>
      <c r="R623" s="6">
        <v>1</v>
      </c>
      <c r="S623" s="59">
        <v>210.6</v>
      </c>
      <c r="T623" s="7">
        <v>0.49</v>
      </c>
    </row>
    <row r="624" spans="1:20" x14ac:dyDescent="0.25">
      <c r="A624" s="1"/>
      <c r="B624" s="5" t="s">
        <v>25</v>
      </c>
      <c r="C624" s="73">
        <v>455</v>
      </c>
      <c r="D624" s="73"/>
      <c r="E624" s="73"/>
      <c r="F624" s="1"/>
      <c r="G624" s="1"/>
      <c r="H624" s="1"/>
      <c r="I624" s="1"/>
      <c r="J624" s="1"/>
      <c r="K624" s="1"/>
      <c r="L624" s="4" t="s">
        <v>42</v>
      </c>
      <c r="M624" s="64" t="s">
        <v>43</v>
      </c>
      <c r="N624" s="64"/>
      <c r="O624" s="6">
        <v>10</v>
      </c>
      <c r="P624" s="65">
        <v>27.78</v>
      </c>
      <c r="Q624" s="65"/>
      <c r="R624" s="6">
        <v>91</v>
      </c>
      <c r="S624" s="59">
        <v>6930.6</v>
      </c>
      <c r="T624" s="7">
        <v>16.22</v>
      </c>
    </row>
    <row r="625" spans="1:20" x14ac:dyDescent="0.25">
      <c r="A625" s="1"/>
      <c r="B625" s="63" t="s">
        <v>26</v>
      </c>
      <c r="C625" s="63"/>
      <c r="D625" s="63"/>
      <c r="E625" s="63"/>
      <c r="F625" s="72">
        <v>246.40770000000001</v>
      </c>
      <c r="G625" s="72"/>
      <c r="H625" s="72"/>
      <c r="I625" s="72"/>
      <c r="J625" s="72"/>
      <c r="K625" s="1"/>
      <c r="L625" s="4" t="s">
        <v>54</v>
      </c>
      <c r="M625" s="64" t="s">
        <v>55</v>
      </c>
      <c r="N625" s="64"/>
      <c r="O625" s="6">
        <v>1</v>
      </c>
      <c r="P625" s="65">
        <v>2.78</v>
      </c>
      <c r="Q625" s="65"/>
      <c r="R625" s="6">
        <v>1</v>
      </c>
      <c r="S625" s="59">
        <v>60</v>
      </c>
      <c r="T625" s="7">
        <v>0.14000000000000001</v>
      </c>
    </row>
    <row r="626" spans="1:20" x14ac:dyDescent="0.25">
      <c r="A626" s="1"/>
      <c r="B626" s="63" t="s">
        <v>27</v>
      </c>
      <c r="C626" s="63"/>
      <c r="D626" s="72">
        <v>68.466499999999996</v>
      </c>
      <c r="E626" s="72"/>
      <c r="F626" s="72"/>
      <c r="G626" s="72"/>
      <c r="H626" s="72"/>
      <c r="I626" s="1"/>
      <c r="J626" s="1"/>
      <c r="K626" s="1"/>
      <c r="L626" s="4" t="s">
        <v>21</v>
      </c>
      <c r="M626" s="64" t="s">
        <v>22</v>
      </c>
      <c r="N626" s="64"/>
      <c r="O626" s="6">
        <v>1</v>
      </c>
      <c r="P626" s="65">
        <v>2.78</v>
      </c>
      <c r="Q626" s="65"/>
      <c r="R626" s="6">
        <v>2</v>
      </c>
      <c r="S626" s="59">
        <v>66</v>
      </c>
      <c r="T626" s="7">
        <v>0.15</v>
      </c>
    </row>
    <row r="627" spans="1:20" x14ac:dyDescent="0.25">
      <c r="A627" s="1"/>
      <c r="B627" s="1"/>
      <c r="C627" s="1"/>
      <c r="D627" s="1"/>
      <c r="E627" s="1"/>
      <c r="F627" s="1"/>
      <c r="G627" s="1"/>
      <c r="H627" s="1"/>
      <c r="I627" s="1"/>
      <c r="J627" s="1"/>
      <c r="K627" s="1"/>
      <c r="L627" s="1"/>
      <c r="M627" s="1"/>
      <c r="N627" s="1"/>
      <c r="O627" s="1"/>
      <c r="P627" s="1"/>
      <c r="Q627" s="1"/>
      <c r="R627" s="1"/>
      <c r="S627" s="1"/>
      <c r="T627" s="1"/>
    </row>
    <row r="628" spans="1:20" x14ac:dyDescent="0.25">
      <c r="A628" s="1"/>
      <c r="B628" s="63" t="s">
        <v>28</v>
      </c>
      <c r="C628" s="63"/>
      <c r="D628" s="63"/>
      <c r="E628" s="63"/>
      <c r="F628" s="72">
        <v>1.5150999999999999</v>
      </c>
      <c r="G628" s="72"/>
      <c r="H628" s="72"/>
      <c r="I628" s="72"/>
      <c r="J628" s="1"/>
      <c r="K628" s="1"/>
      <c r="L628" s="1"/>
      <c r="M628" s="1"/>
      <c r="N628" s="1"/>
      <c r="O628" s="1"/>
      <c r="P628" s="1"/>
      <c r="Q628" s="1"/>
      <c r="R628" s="1"/>
      <c r="S628" s="1"/>
      <c r="T628" s="1"/>
    </row>
    <row r="629" spans="1:20" x14ac:dyDescent="0.25">
      <c r="A629" s="1"/>
      <c r="B629" s="63" t="s">
        <v>29</v>
      </c>
      <c r="C629" s="63"/>
      <c r="D629" s="72">
        <v>0.41110000000000002</v>
      </c>
      <c r="E629" s="72"/>
      <c r="F629" s="72"/>
      <c r="G629" s="72"/>
      <c r="H629" s="1"/>
      <c r="I629" s="1"/>
      <c r="J629" s="1"/>
      <c r="K629" s="1"/>
      <c r="L629" s="1"/>
      <c r="M629" s="1"/>
      <c r="N629" s="1"/>
      <c r="O629" s="1"/>
      <c r="P629" s="1"/>
      <c r="Q629" s="1"/>
      <c r="R629" s="1"/>
      <c r="S629" s="1"/>
      <c r="T629" s="1"/>
    </row>
    <row r="630" spans="1:20" x14ac:dyDescent="0.25">
      <c r="A630" s="1"/>
      <c r="B630" s="63" t="s">
        <v>30</v>
      </c>
      <c r="C630" s="63"/>
      <c r="D630" s="1"/>
      <c r="E630" s="1"/>
      <c r="F630" s="1"/>
      <c r="G630" s="1">
        <v>58.9</v>
      </c>
      <c r="H630" s="1"/>
      <c r="I630" s="1"/>
      <c r="J630" s="1"/>
      <c r="K630" s="1"/>
      <c r="L630" s="1"/>
      <c r="M630" s="1"/>
      <c r="N630" s="1"/>
      <c r="O630" s="1"/>
      <c r="P630" s="1"/>
      <c r="Q630" s="1"/>
      <c r="R630" s="1"/>
      <c r="S630" s="1"/>
      <c r="T630" s="1"/>
    </row>
    <row r="631" spans="1:20" x14ac:dyDescent="0.25">
      <c r="A631" s="1"/>
      <c r="B631" s="63" t="s">
        <v>31</v>
      </c>
      <c r="C631" s="63"/>
      <c r="D631" s="63"/>
      <c r="E631" s="1"/>
      <c r="F631" s="1"/>
      <c r="G631" s="1">
        <v>2022</v>
      </c>
      <c r="H631" s="1"/>
      <c r="I631" s="1"/>
      <c r="J631" s="1"/>
      <c r="K631" s="1"/>
      <c r="L631" s="1"/>
      <c r="M631" s="1"/>
      <c r="N631" s="1"/>
      <c r="O631" s="1"/>
      <c r="P631" s="1"/>
      <c r="Q631" s="1"/>
      <c r="R631" s="1"/>
      <c r="S631" s="1"/>
      <c r="T631" s="1"/>
    </row>
    <row r="632" spans="1:20" x14ac:dyDescent="0.25">
      <c r="A632" s="1"/>
      <c r="B632" s="63" t="s">
        <v>32</v>
      </c>
      <c r="C632" s="63"/>
      <c r="D632" s="1"/>
      <c r="E632" s="1"/>
      <c r="F632" s="1"/>
      <c r="G632" s="1"/>
      <c r="H632" s="1"/>
      <c r="I632" s="1"/>
      <c r="J632" s="1"/>
      <c r="K632" s="1"/>
      <c r="L632" s="1"/>
      <c r="M632" s="1"/>
      <c r="N632" s="1"/>
      <c r="O632" s="1"/>
      <c r="P632" s="1"/>
      <c r="Q632" s="1"/>
      <c r="R632" s="1"/>
      <c r="S632" s="1"/>
      <c r="T632" s="1"/>
    </row>
    <row r="633" spans="1:20" x14ac:dyDescent="0.25">
      <c r="A633" s="1"/>
      <c r="B633" s="1"/>
      <c r="C633" s="1"/>
      <c r="D633" s="1"/>
      <c r="E633" s="1"/>
      <c r="F633" s="1"/>
      <c r="G633" s="1"/>
      <c r="H633" s="1"/>
      <c r="I633" s="1"/>
      <c r="J633" s="1"/>
      <c r="K633" s="1"/>
      <c r="L633" s="1"/>
      <c r="M633" s="1"/>
      <c r="N633" s="1"/>
      <c r="O633" s="1"/>
      <c r="P633" s="1"/>
      <c r="Q633" s="1"/>
      <c r="R633" s="1"/>
      <c r="S633" s="1"/>
      <c r="T633" s="1"/>
    </row>
    <row r="634" spans="1:20" x14ac:dyDescent="0.25">
      <c r="A634" s="1"/>
      <c r="B634" s="1"/>
      <c r="C634" s="1"/>
      <c r="D634" s="1"/>
      <c r="E634" s="1"/>
      <c r="F634" s="1"/>
      <c r="G634" s="1"/>
      <c r="H634" s="1"/>
      <c r="I634" s="1"/>
      <c r="J634" s="1"/>
      <c r="K634" s="1"/>
      <c r="L634" s="1"/>
      <c r="M634" s="1"/>
      <c r="N634" s="1"/>
      <c r="O634" s="1"/>
      <c r="P634" s="1"/>
      <c r="Q634" s="1"/>
      <c r="R634" s="1"/>
      <c r="S634" s="1"/>
      <c r="T634" s="1"/>
    </row>
    <row r="635" spans="1:20" x14ac:dyDescent="0.25">
      <c r="A635" s="1"/>
      <c r="B635" s="1"/>
      <c r="C635" s="1"/>
      <c r="D635" s="1"/>
      <c r="E635" s="1"/>
      <c r="F635" s="1"/>
      <c r="G635" s="1"/>
      <c r="H635" s="1"/>
      <c r="I635" s="1"/>
      <c r="J635" s="1"/>
      <c r="K635" s="1"/>
      <c r="L635" s="66" t="s">
        <v>5</v>
      </c>
      <c r="M635" s="66"/>
      <c r="N635" s="66"/>
      <c r="O635" s="3" t="s">
        <v>6</v>
      </c>
      <c r="P635" s="67" t="s">
        <v>7</v>
      </c>
      <c r="Q635" s="67"/>
      <c r="R635" s="3" t="s">
        <v>8</v>
      </c>
      <c r="S635" s="57" t="s">
        <v>583</v>
      </c>
      <c r="T635" s="3" t="s">
        <v>7</v>
      </c>
    </row>
    <row r="636" spans="1:20" x14ac:dyDescent="0.25">
      <c r="A636" s="1"/>
      <c r="B636" s="5" t="s">
        <v>9</v>
      </c>
      <c r="C636" s="64" t="s">
        <v>133</v>
      </c>
      <c r="D636" s="64"/>
      <c r="E636" s="64"/>
      <c r="F636" s="64"/>
      <c r="G636" s="64"/>
      <c r="H636" s="1"/>
      <c r="I636" s="1"/>
      <c r="J636" s="1"/>
      <c r="K636" s="1"/>
      <c r="L636" s="4" t="s">
        <v>33</v>
      </c>
      <c r="M636" s="64" t="s">
        <v>34</v>
      </c>
      <c r="N636" s="64"/>
      <c r="O636" s="6">
        <v>4</v>
      </c>
      <c r="P636" s="65">
        <v>13.79</v>
      </c>
      <c r="Q636" s="65"/>
      <c r="R636" s="6">
        <v>6</v>
      </c>
      <c r="S636" s="59">
        <v>994.8</v>
      </c>
      <c r="T636" s="7">
        <v>0.67</v>
      </c>
    </row>
    <row r="637" spans="1:20" x14ac:dyDescent="0.25">
      <c r="A637" s="1"/>
      <c r="B637" s="63" t="s">
        <v>13</v>
      </c>
      <c r="C637" s="64" t="s">
        <v>136</v>
      </c>
      <c r="D637" s="64"/>
      <c r="E637" s="64"/>
      <c r="F637" s="64"/>
      <c r="G637" s="1"/>
      <c r="H637" s="1"/>
      <c r="I637" s="1"/>
      <c r="J637" s="1"/>
      <c r="K637" s="1"/>
      <c r="L637" s="4" t="s">
        <v>36</v>
      </c>
      <c r="M637" s="64" t="s">
        <v>37</v>
      </c>
      <c r="N637" s="64"/>
      <c r="O637" s="6">
        <v>1</v>
      </c>
      <c r="P637" s="65">
        <v>3.45</v>
      </c>
      <c r="Q637" s="65"/>
      <c r="R637" s="6">
        <v>8</v>
      </c>
      <c r="S637" s="59">
        <v>745.8</v>
      </c>
      <c r="T637" s="7">
        <v>0.51</v>
      </c>
    </row>
    <row r="638" spans="1:20" x14ac:dyDescent="0.25">
      <c r="A638" s="1"/>
      <c r="B638" s="63"/>
      <c r="C638" s="64"/>
      <c r="D638" s="64"/>
      <c r="E638" s="64"/>
      <c r="F638" s="64"/>
      <c r="G638" s="1"/>
      <c r="H638" s="1"/>
      <c r="I638" s="1"/>
      <c r="J638" s="1"/>
      <c r="K638" s="1"/>
      <c r="L638" s="64" t="s">
        <v>11</v>
      </c>
      <c r="M638" s="64" t="s">
        <v>12</v>
      </c>
      <c r="N638" s="64"/>
      <c r="O638" s="71">
        <v>2</v>
      </c>
      <c r="P638" s="65">
        <v>6.9</v>
      </c>
      <c r="Q638" s="65"/>
      <c r="R638" s="71">
        <v>3</v>
      </c>
      <c r="S638" s="59">
        <v>376.2</v>
      </c>
      <c r="T638" s="58">
        <v>0.25</v>
      </c>
    </row>
    <row r="639" spans="1:20" x14ac:dyDescent="0.25">
      <c r="A639" s="1"/>
      <c r="B639" s="63" t="s">
        <v>19</v>
      </c>
      <c r="C639" s="64" t="s">
        <v>57</v>
      </c>
      <c r="D639" s="64"/>
      <c r="E639" s="64"/>
      <c r="F639" s="64"/>
      <c r="G639" s="1"/>
      <c r="H639" s="1"/>
      <c r="I639" s="1"/>
      <c r="J639" s="1"/>
      <c r="K639" s="1"/>
      <c r="L639" s="64"/>
      <c r="M639" s="64"/>
      <c r="N639" s="64"/>
      <c r="O639" s="71"/>
      <c r="P639" s="65"/>
      <c r="Q639" s="65"/>
      <c r="R639" s="71"/>
      <c r="S639" s="59"/>
      <c r="T639" s="58"/>
    </row>
    <row r="640" spans="1:20" x14ac:dyDescent="0.25">
      <c r="A640" s="1"/>
      <c r="B640" s="63"/>
      <c r="C640" s="64"/>
      <c r="D640" s="64"/>
      <c r="E640" s="64"/>
      <c r="F640" s="64"/>
      <c r="G640" s="1"/>
      <c r="H640" s="1"/>
      <c r="I640" s="1"/>
      <c r="J640" s="1"/>
      <c r="K640" s="1"/>
      <c r="L640" s="4" t="s">
        <v>39</v>
      </c>
      <c r="M640" s="64" t="s">
        <v>40</v>
      </c>
      <c r="N640" s="64"/>
      <c r="O640" s="6">
        <v>13</v>
      </c>
      <c r="P640" s="65">
        <v>44.83</v>
      </c>
      <c r="Q640" s="65"/>
      <c r="R640" s="6">
        <v>39</v>
      </c>
      <c r="S640" s="59">
        <v>16734</v>
      </c>
      <c r="T640" s="7">
        <v>11.34</v>
      </c>
    </row>
    <row r="641" spans="1:20" x14ac:dyDescent="0.25">
      <c r="A641" s="1"/>
      <c r="B641" s="5" t="s">
        <v>23</v>
      </c>
      <c r="C641" s="64" t="s">
        <v>137</v>
      </c>
      <c r="D641" s="64"/>
      <c r="E641" s="64"/>
      <c r="F641" s="64"/>
      <c r="G641" s="1"/>
      <c r="H641" s="1"/>
      <c r="I641" s="1"/>
      <c r="J641" s="1"/>
      <c r="K641" s="1"/>
      <c r="L641" s="4" t="s">
        <v>15</v>
      </c>
      <c r="M641" s="64" t="s">
        <v>16</v>
      </c>
      <c r="N641" s="64"/>
      <c r="O641" s="6">
        <v>2</v>
      </c>
      <c r="P641" s="65">
        <v>6.9</v>
      </c>
      <c r="Q641" s="65"/>
      <c r="R641" s="6">
        <v>3</v>
      </c>
      <c r="S641" s="59">
        <v>258.59999999999997</v>
      </c>
      <c r="T641" s="7">
        <v>0.18</v>
      </c>
    </row>
    <row r="642" spans="1:20" x14ac:dyDescent="0.25">
      <c r="A642" s="1"/>
      <c r="B642" s="5" t="s">
        <v>25</v>
      </c>
      <c r="C642" s="73">
        <v>210</v>
      </c>
      <c r="D642" s="73"/>
      <c r="E642" s="73"/>
      <c r="F642" s="1"/>
      <c r="G642" s="1"/>
      <c r="H642" s="1"/>
      <c r="I642" s="1"/>
      <c r="J642" s="1"/>
      <c r="K642" s="1"/>
      <c r="L642" s="4" t="s">
        <v>17</v>
      </c>
      <c r="M642" s="64" t="s">
        <v>18</v>
      </c>
      <c r="N642" s="64"/>
      <c r="O642" s="6">
        <v>3</v>
      </c>
      <c r="P642" s="65">
        <v>10.34</v>
      </c>
      <c r="Q642" s="65"/>
      <c r="R642" s="6">
        <v>211</v>
      </c>
      <c r="S642" s="59">
        <v>127598.39999999999</v>
      </c>
      <c r="T642" s="7">
        <v>86.45</v>
      </c>
    </row>
    <row r="643" spans="1:20" x14ac:dyDescent="0.25">
      <c r="A643" s="1"/>
      <c r="B643" s="63" t="s">
        <v>26</v>
      </c>
      <c r="C643" s="63"/>
      <c r="D643" s="63"/>
      <c r="E643" s="63"/>
      <c r="F643" s="72">
        <v>273.45049999999998</v>
      </c>
      <c r="G643" s="72"/>
      <c r="H643" s="72"/>
      <c r="I643" s="72"/>
      <c r="J643" s="72"/>
      <c r="K643" s="1"/>
      <c r="L643" s="4" t="s">
        <v>42</v>
      </c>
      <c r="M643" s="64" t="s">
        <v>43</v>
      </c>
      <c r="N643" s="64"/>
      <c r="O643" s="6">
        <v>2</v>
      </c>
      <c r="P643" s="65">
        <v>6.9</v>
      </c>
      <c r="Q643" s="65"/>
      <c r="R643" s="6">
        <v>9</v>
      </c>
      <c r="S643" s="59">
        <v>530.4</v>
      </c>
      <c r="T643" s="7">
        <v>0.36</v>
      </c>
    </row>
    <row r="644" spans="1:20" x14ac:dyDescent="0.25">
      <c r="A644" s="1"/>
      <c r="B644" s="63" t="s">
        <v>27</v>
      </c>
      <c r="C644" s="63"/>
      <c r="D644" s="72">
        <v>608.16369999999995</v>
      </c>
      <c r="E644" s="72"/>
      <c r="F644" s="72"/>
      <c r="G644" s="72"/>
      <c r="H644" s="72"/>
      <c r="I644" s="1"/>
      <c r="J644" s="1"/>
      <c r="K644" s="1"/>
      <c r="L644" s="4" t="s">
        <v>54</v>
      </c>
      <c r="M644" s="64" t="s">
        <v>55</v>
      </c>
      <c r="N644" s="64"/>
      <c r="O644" s="6">
        <v>1</v>
      </c>
      <c r="P644" s="65">
        <v>3.45</v>
      </c>
      <c r="Q644" s="65"/>
      <c r="R644" s="6">
        <v>1</v>
      </c>
      <c r="S644" s="59">
        <v>107.4</v>
      </c>
      <c r="T644" s="7">
        <v>7.0000000000000007E-2</v>
      </c>
    </row>
    <row r="645" spans="1:20" x14ac:dyDescent="0.25">
      <c r="A645" s="1"/>
      <c r="B645" s="1"/>
      <c r="C645" s="1"/>
      <c r="D645" s="1"/>
      <c r="E645" s="1"/>
      <c r="F645" s="1"/>
      <c r="G645" s="1"/>
      <c r="H645" s="1"/>
      <c r="I645" s="1"/>
      <c r="J645" s="1"/>
      <c r="K645" s="1"/>
      <c r="L645" s="64" t="s">
        <v>44</v>
      </c>
      <c r="M645" s="64" t="s">
        <v>45</v>
      </c>
      <c r="N645" s="64"/>
      <c r="O645" s="71">
        <v>1</v>
      </c>
      <c r="P645" s="65">
        <v>3.45</v>
      </c>
      <c r="Q645" s="65"/>
      <c r="R645" s="71">
        <v>3</v>
      </c>
      <c r="S645" s="59">
        <v>257.39999999999998</v>
      </c>
      <c r="T645" s="58">
        <v>0.17</v>
      </c>
    </row>
    <row r="646" spans="1:20" x14ac:dyDescent="0.25">
      <c r="A646" s="1"/>
      <c r="B646" s="63" t="s">
        <v>28</v>
      </c>
      <c r="C646" s="63"/>
      <c r="D646" s="63"/>
      <c r="E646" s="63"/>
      <c r="F646" s="72">
        <v>1.4089</v>
      </c>
      <c r="G646" s="72"/>
      <c r="H646" s="72"/>
      <c r="I646" s="72"/>
      <c r="J646" s="1"/>
      <c r="K646" s="1"/>
      <c r="L646" s="64"/>
      <c r="M646" s="64"/>
      <c r="N646" s="64"/>
      <c r="O646" s="71"/>
      <c r="P646" s="65"/>
      <c r="Q646" s="65"/>
      <c r="R646" s="71"/>
      <c r="S646" s="59"/>
      <c r="T646" s="58"/>
    </row>
    <row r="647" spans="1:20" x14ac:dyDescent="0.25">
      <c r="A647" s="1"/>
      <c r="B647" s="63"/>
      <c r="C647" s="63"/>
      <c r="D647" s="63"/>
      <c r="E647" s="63"/>
      <c r="F647" s="72"/>
      <c r="G647" s="72"/>
      <c r="H647" s="72"/>
      <c r="I647" s="72"/>
      <c r="J647" s="1"/>
      <c r="K647" s="1"/>
      <c r="L647" s="1"/>
      <c r="M647" s="1"/>
      <c r="N647" s="1"/>
      <c r="O647" s="1"/>
      <c r="P647" s="1"/>
      <c r="Q647" s="1"/>
      <c r="R647" s="1"/>
      <c r="S647" s="1"/>
      <c r="T647" s="1"/>
    </row>
    <row r="648" spans="1:20" x14ac:dyDescent="0.25">
      <c r="A648" s="1"/>
      <c r="B648" s="63" t="s">
        <v>29</v>
      </c>
      <c r="C648" s="63"/>
      <c r="D648" s="72">
        <v>1.0057</v>
      </c>
      <c r="E648" s="72"/>
      <c r="F648" s="72"/>
      <c r="G648" s="72"/>
      <c r="H648" s="1"/>
      <c r="I648" s="1"/>
      <c r="J648" s="1"/>
      <c r="K648" s="1"/>
      <c r="L648" s="1"/>
      <c r="M648" s="1"/>
      <c r="N648" s="1"/>
      <c r="O648" s="1"/>
      <c r="P648" s="1"/>
      <c r="Q648" s="1"/>
      <c r="R648" s="1"/>
      <c r="S648" s="1"/>
      <c r="T648" s="1"/>
    </row>
    <row r="649" spans="1:20" x14ac:dyDescent="0.25">
      <c r="A649" s="1"/>
      <c r="B649" s="63" t="s">
        <v>30</v>
      </c>
      <c r="C649" s="63"/>
      <c r="D649" s="1"/>
      <c r="E649" s="1"/>
      <c r="F649" s="1"/>
      <c r="G649" s="1">
        <v>29.4</v>
      </c>
      <c r="H649" s="1"/>
      <c r="I649" s="1"/>
      <c r="J649" s="1"/>
      <c r="K649" s="1"/>
      <c r="L649" s="1"/>
      <c r="M649" s="1"/>
      <c r="N649" s="1"/>
      <c r="O649" s="1"/>
      <c r="P649" s="1"/>
      <c r="Q649" s="1"/>
      <c r="R649" s="1"/>
      <c r="S649" s="1"/>
      <c r="T649" s="1"/>
    </row>
    <row r="650" spans="1:20" x14ac:dyDescent="0.25">
      <c r="A650" s="1"/>
      <c r="B650" s="63" t="s">
        <v>31</v>
      </c>
      <c r="C650" s="63"/>
      <c r="D650" s="63"/>
      <c r="E650" s="1"/>
      <c r="F650" s="1"/>
      <c r="G650" s="1">
        <v>2016</v>
      </c>
      <c r="H650" s="1"/>
      <c r="I650" s="1"/>
      <c r="J650" s="1"/>
      <c r="K650" s="1"/>
      <c r="L650" s="1"/>
      <c r="M650" s="1"/>
      <c r="N650" s="1"/>
      <c r="O650" s="1"/>
      <c r="P650" s="1"/>
      <c r="Q650" s="1"/>
      <c r="R650" s="1"/>
      <c r="S650" s="1"/>
      <c r="T650" s="1"/>
    </row>
    <row r="651" spans="1:20" x14ac:dyDescent="0.25">
      <c r="A651" s="1"/>
      <c r="B651" s="63" t="s">
        <v>32</v>
      </c>
      <c r="C651" s="63"/>
      <c r="D651" s="1"/>
      <c r="E651" s="1"/>
      <c r="F651" s="1"/>
      <c r="G651" s="1"/>
      <c r="H651" s="1"/>
      <c r="I651" s="1"/>
      <c r="J651" s="1"/>
      <c r="K651" s="1"/>
      <c r="L651" s="1"/>
      <c r="M651" s="1"/>
      <c r="N651" s="1"/>
      <c r="O651" s="1"/>
      <c r="P651" s="1"/>
      <c r="Q651" s="1"/>
      <c r="R651" s="1"/>
      <c r="S651" s="1"/>
      <c r="T651" s="1"/>
    </row>
    <row r="652" spans="1:20" x14ac:dyDescent="0.25">
      <c r="A652" s="1"/>
      <c r="B652" s="1"/>
      <c r="C652" s="1"/>
      <c r="D652" s="1"/>
      <c r="E652" s="1"/>
      <c r="F652" s="1"/>
      <c r="G652" s="1"/>
      <c r="H652" s="1"/>
      <c r="I652" s="1"/>
      <c r="J652" s="1"/>
      <c r="K652" s="1"/>
      <c r="L652" s="1"/>
      <c r="M652" s="1"/>
      <c r="N652" s="1"/>
      <c r="O652" s="1"/>
      <c r="P652" s="1"/>
      <c r="Q652" s="1"/>
      <c r="R652" s="1"/>
      <c r="S652" s="1"/>
      <c r="T652" s="1"/>
    </row>
    <row r="653" spans="1:20" x14ac:dyDescent="0.25">
      <c r="A653" s="1"/>
      <c r="B653" s="1"/>
      <c r="C653" s="1"/>
      <c r="D653" s="1"/>
      <c r="E653" s="1"/>
      <c r="F653" s="1"/>
      <c r="G653" s="1"/>
      <c r="H653" s="1"/>
      <c r="I653" s="1"/>
      <c r="J653" s="1"/>
      <c r="K653" s="1"/>
      <c r="L653" s="1"/>
      <c r="M653" s="1"/>
      <c r="N653" s="1"/>
      <c r="O653" s="1"/>
      <c r="P653" s="1"/>
      <c r="Q653" s="1"/>
      <c r="R653" s="1"/>
      <c r="S653" s="1"/>
      <c r="T653" s="1"/>
    </row>
    <row r="654" spans="1:20" x14ac:dyDescent="0.25">
      <c r="A654" s="1"/>
      <c r="B654" s="1"/>
      <c r="C654" s="1"/>
      <c r="D654" s="1"/>
      <c r="E654" s="1"/>
      <c r="F654" s="1"/>
      <c r="G654" s="1"/>
      <c r="H654" s="1"/>
      <c r="I654" s="1"/>
      <c r="J654" s="1"/>
      <c r="K654" s="1"/>
      <c r="L654" s="66" t="s">
        <v>5</v>
      </c>
      <c r="M654" s="66"/>
      <c r="N654" s="66"/>
      <c r="O654" s="3" t="s">
        <v>6</v>
      </c>
      <c r="P654" s="67" t="s">
        <v>7</v>
      </c>
      <c r="Q654" s="67"/>
      <c r="R654" s="3" t="s">
        <v>8</v>
      </c>
      <c r="S654" s="57" t="s">
        <v>583</v>
      </c>
      <c r="T654" s="3" t="s">
        <v>7</v>
      </c>
    </row>
    <row r="655" spans="1:20" x14ac:dyDescent="0.25">
      <c r="A655" s="1"/>
      <c r="B655" s="5" t="s">
        <v>9</v>
      </c>
      <c r="C655" s="64" t="s">
        <v>133</v>
      </c>
      <c r="D655" s="64"/>
      <c r="E655" s="64"/>
      <c r="F655" s="64"/>
      <c r="G655" s="64"/>
      <c r="H655" s="1"/>
      <c r="I655" s="1"/>
      <c r="J655" s="1"/>
      <c r="K655" s="1"/>
      <c r="L655" s="4" t="s">
        <v>33</v>
      </c>
      <c r="M655" s="64" t="s">
        <v>34</v>
      </c>
      <c r="N655" s="64"/>
      <c r="O655" s="6">
        <v>13</v>
      </c>
      <c r="P655" s="65">
        <v>18.57</v>
      </c>
      <c r="Q655" s="65"/>
      <c r="R655" s="6">
        <v>17</v>
      </c>
      <c r="S655" s="59">
        <v>2793.6000000000004</v>
      </c>
      <c r="T655" s="7">
        <v>0.39</v>
      </c>
    </row>
    <row r="656" spans="1:20" x14ac:dyDescent="0.25">
      <c r="A656" s="1"/>
      <c r="B656" s="63" t="s">
        <v>13</v>
      </c>
      <c r="C656" s="64" t="s">
        <v>138</v>
      </c>
      <c r="D656" s="64"/>
      <c r="E656" s="64"/>
      <c r="F656" s="64"/>
      <c r="G656" s="1"/>
      <c r="H656" s="1"/>
      <c r="I656" s="1"/>
      <c r="J656" s="1"/>
      <c r="K656" s="1"/>
      <c r="L656" s="4" t="s">
        <v>36</v>
      </c>
      <c r="M656" s="64" t="s">
        <v>37</v>
      </c>
      <c r="N656" s="64"/>
      <c r="O656" s="6">
        <v>2</v>
      </c>
      <c r="P656" s="65">
        <v>2.86</v>
      </c>
      <c r="Q656" s="65"/>
      <c r="R656" s="6">
        <v>8</v>
      </c>
      <c r="S656" s="59">
        <v>1002</v>
      </c>
      <c r="T656" s="7">
        <v>0.14000000000000001</v>
      </c>
    </row>
    <row r="657" spans="1:20" x14ac:dyDescent="0.25">
      <c r="A657" s="1"/>
      <c r="B657" s="63"/>
      <c r="C657" s="64"/>
      <c r="D657" s="64"/>
      <c r="E657" s="64"/>
      <c r="F657" s="64"/>
      <c r="G657" s="1"/>
      <c r="H657" s="1"/>
      <c r="I657" s="1"/>
      <c r="J657" s="1"/>
      <c r="K657" s="1"/>
      <c r="L657" s="64" t="s">
        <v>11</v>
      </c>
      <c r="M657" s="64" t="s">
        <v>12</v>
      </c>
      <c r="N657" s="64"/>
      <c r="O657" s="71">
        <v>7</v>
      </c>
      <c r="P657" s="65">
        <v>10</v>
      </c>
      <c r="Q657" s="65"/>
      <c r="R657" s="71">
        <v>686</v>
      </c>
      <c r="S657" s="59">
        <v>66351</v>
      </c>
      <c r="T657" s="58">
        <v>9.25</v>
      </c>
    </row>
    <row r="658" spans="1:20" x14ac:dyDescent="0.25">
      <c r="A658" s="1"/>
      <c r="B658" s="63" t="s">
        <v>19</v>
      </c>
      <c r="C658" s="64" t="s">
        <v>60</v>
      </c>
      <c r="D658" s="64"/>
      <c r="E658" s="64"/>
      <c r="F658" s="64"/>
      <c r="G658" s="1"/>
      <c r="H658" s="1"/>
      <c r="I658" s="1"/>
      <c r="J658" s="1"/>
      <c r="K658" s="1"/>
      <c r="L658" s="64"/>
      <c r="M658" s="64"/>
      <c r="N658" s="64"/>
      <c r="O658" s="71"/>
      <c r="P658" s="65"/>
      <c r="Q658" s="65"/>
      <c r="R658" s="71"/>
      <c r="S658" s="59"/>
      <c r="T658" s="58"/>
    </row>
    <row r="659" spans="1:20" x14ac:dyDescent="0.25">
      <c r="A659" s="1"/>
      <c r="B659" s="63"/>
      <c r="C659" s="64"/>
      <c r="D659" s="64"/>
      <c r="E659" s="64"/>
      <c r="F659" s="64"/>
      <c r="G659" s="1"/>
      <c r="H659" s="1"/>
      <c r="I659" s="1"/>
      <c r="J659" s="1"/>
      <c r="K659" s="1"/>
      <c r="L659" s="4" t="s">
        <v>139</v>
      </c>
      <c r="M659" s="64" t="s">
        <v>140</v>
      </c>
      <c r="N659" s="64"/>
      <c r="O659" s="6">
        <v>1</v>
      </c>
      <c r="P659" s="65">
        <v>1.43</v>
      </c>
      <c r="Q659" s="65"/>
      <c r="R659" s="6">
        <v>7</v>
      </c>
      <c r="S659" s="59">
        <v>580.79999999999995</v>
      </c>
      <c r="T659" s="7">
        <v>0.08</v>
      </c>
    </row>
    <row r="660" spans="1:20" x14ac:dyDescent="0.25">
      <c r="A660" s="1"/>
      <c r="B660" s="5" t="s">
        <v>23</v>
      </c>
      <c r="C660" s="64" t="s">
        <v>141</v>
      </c>
      <c r="D660" s="64"/>
      <c r="E660" s="64"/>
      <c r="F660" s="64"/>
      <c r="G660" s="1"/>
      <c r="H660" s="1"/>
      <c r="I660" s="1"/>
      <c r="J660" s="1"/>
      <c r="K660" s="1"/>
      <c r="L660" s="4" t="s">
        <v>39</v>
      </c>
      <c r="M660" s="64" t="s">
        <v>40</v>
      </c>
      <c r="N660" s="64"/>
      <c r="O660" s="6">
        <v>16</v>
      </c>
      <c r="P660" s="65">
        <v>22.86</v>
      </c>
      <c r="Q660" s="65"/>
      <c r="R660" s="6">
        <v>1024</v>
      </c>
      <c r="S660" s="59">
        <v>253844.4</v>
      </c>
      <c r="T660" s="7">
        <v>35.369999999999997</v>
      </c>
    </row>
    <row r="661" spans="1:20" x14ac:dyDescent="0.25">
      <c r="A661" s="1"/>
      <c r="B661" s="5" t="s">
        <v>25</v>
      </c>
      <c r="C661" s="73">
        <v>598</v>
      </c>
      <c r="D661" s="73"/>
      <c r="E661" s="73"/>
      <c r="F661" s="1"/>
      <c r="G661" s="1"/>
      <c r="H661" s="1"/>
      <c r="I661" s="1"/>
      <c r="J661" s="1"/>
      <c r="K661" s="1"/>
      <c r="L661" s="4" t="s">
        <v>15</v>
      </c>
      <c r="M661" s="64" t="s">
        <v>16</v>
      </c>
      <c r="N661" s="64"/>
      <c r="O661" s="6">
        <v>6</v>
      </c>
      <c r="P661" s="65">
        <v>8.57</v>
      </c>
      <c r="Q661" s="65"/>
      <c r="R661" s="6">
        <v>15</v>
      </c>
      <c r="S661" s="59">
        <v>3728.4</v>
      </c>
      <c r="T661" s="7">
        <v>0.52</v>
      </c>
    </row>
    <row r="662" spans="1:20" x14ac:dyDescent="0.25">
      <c r="A662" s="1"/>
      <c r="B662" s="63" t="s">
        <v>26</v>
      </c>
      <c r="C662" s="63"/>
      <c r="D662" s="63"/>
      <c r="E662" s="63"/>
      <c r="F662" s="72">
        <v>352.73379999999997</v>
      </c>
      <c r="G662" s="72"/>
      <c r="H662" s="72"/>
      <c r="I662" s="72"/>
      <c r="J662" s="72"/>
      <c r="K662" s="1"/>
      <c r="L662" s="4" t="s">
        <v>17</v>
      </c>
      <c r="M662" s="64" t="s">
        <v>18</v>
      </c>
      <c r="N662" s="64"/>
      <c r="O662" s="6">
        <v>16</v>
      </c>
      <c r="P662" s="65">
        <v>22.86</v>
      </c>
      <c r="Q662" s="65"/>
      <c r="R662" s="6">
        <v>676</v>
      </c>
      <c r="S662" s="59">
        <v>385713</v>
      </c>
      <c r="T662" s="7">
        <v>53.75</v>
      </c>
    </row>
    <row r="663" spans="1:20" x14ac:dyDescent="0.25">
      <c r="A663" s="1"/>
      <c r="B663" s="63" t="s">
        <v>27</v>
      </c>
      <c r="C663" s="63"/>
      <c r="D663" s="72">
        <v>644.79740000000004</v>
      </c>
      <c r="E663" s="72"/>
      <c r="F663" s="72"/>
      <c r="G663" s="72"/>
      <c r="H663" s="72"/>
      <c r="I663" s="1"/>
      <c r="J663" s="1"/>
      <c r="K663" s="1"/>
      <c r="L663" s="4" t="s">
        <v>42</v>
      </c>
      <c r="M663" s="64" t="s">
        <v>43</v>
      </c>
      <c r="N663" s="64"/>
      <c r="O663" s="6">
        <v>2</v>
      </c>
      <c r="P663" s="65">
        <v>2.86</v>
      </c>
      <c r="Q663" s="65"/>
      <c r="R663" s="6">
        <v>3</v>
      </c>
      <c r="S663" s="59">
        <v>468.59999999999997</v>
      </c>
      <c r="T663" s="7">
        <v>7.0000000000000007E-2</v>
      </c>
    </row>
    <row r="664" spans="1:20" x14ac:dyDescent="0.25">
      <c r="A664" s="1"/>
      <c r="B664" s="1"/>
      <c r="C664" s="1"/>
      <c r="D664" s="1"/>
      <c r="E664" s="1"/>
      <c r="F664" s="1"/>
      <c r="G664" s="1"/>
      <c r="H664" s="1"/>
      <c r="I664" s="1"/>
      <c r="J664" s="1"/>
      <c r="K664" s="1"/>
      <c r="L664" s="64" t="s">
        <v>44</v>
      </c>
      <c r="M664" s="64" t="s">
        <v>45</v>
      </c>
      <c r="N664" s="64"/>
      <c r="O664" s="71">
        <v>1</v>
      </c>
      <c r="P664" s="65">
        <v>1.43</v>
      </c>
      <c r="Q664" s="65"/>
      <c r="R664" s="71">
        <v>1</v>
      </c>
      <c r="S664" s="59">
        <v>82.2</v>
      </c>
      <c r="T664" s="58">
        <v>0.01</v>
      </c>
    </row>
    <row r="665" spans="1:20" x14ac:dyDescent="0.25">
      <c r="A665" s="1"/>
      <c r="B665" s="63" t="s">
        <v>28</v>
      </c>
      <c r="C665" s="63"/>
      <c r="D665" s="63"/>
      <c r="E665" s="63"/>
      <c r="F665" s="72">
        <v>2.2572999999999999</v>
      </c>
      <c r="G665" s="72"/>
      <c r="H665" s="72"/>
      <c r="I665" s="72"/>
      <c r="J665" s="1"/>
      <c r="K665" s="1"/>
      <c r="L665" s="64"/>
      <c r="M665" s="64"/>
      <c r="N665" s="64"/>
      <c r="O665" s="71"/>
      <c r="P665" s="65"/>
      <c r="Q665" s="65"/>
      <c r="R665" s="71"/>
      <c r="S665" s="59"/>
      <c r="T665" s="58"/>
    </row>
    <row r="666" spans="1:20" x14ac:dyDescent="0.25">
      <c r="A666" s="1"/>
      <c r="B666" s="63"/>
      <c r="C666" s="63"/>
      <c r="D666" s="63"/>
      <c r="E666" s="63"/>
      <c r="F666" s="72"/>
      <c r="G666" s="72"/>
      <c r="H666" s="72"/>
      <c r="I666" s="72"/>
      <c r="J666" s="1"/>
      <c r="K666" s="1"/>
      <c r="L666" s="64" t="s">
        <v>21</v>
      </c>
      <c r="M666" s="64" t="s">
        <v>22</v>
      </c>
      <c r="N666" s="64"/>
      <c r="O666" s="71">
        <v>6</v>
      </c>
      <c r="P666" s="65">
        <v>8.57</v>
      </c>
      <c r="Q666" s="65"/>
      <c r="R666" s="71">
        <v>31</v>
      </c>
      <c r="S666" s="59">
        <v>3042</v>
      </c>
      <c r="T666" s="58">
        <v>0.42</v>
      </c>
    </row>
    <row r="667" spans="1:20" x14ac:dyDescent="0.25">
      <c r="A667" s="1"/>
      <c r="B667" s="63" t="s">
        <v>29</v>
      </c>
      <c r="C667" s="63"/>
      <c r="D667" s="72">
        <v>1.7117</v>
      </c>
      <c r="E667" s="72"/>
      <c r="F667" s="72"/>
      <c r="G667" s="72"/>
      <c r="H667" s="1"/>
      <c r="I667" s="1"/>
      <c r="J667" s="1"/>
      <c r="K667" s="1"/>
      <c r="L667" s="64"/>
      <c r="M667" s="64"/>
      <c r="N667" s="64"/>
      <c r="O667" s="71"/>
      <c r="P667" s="65"/>
      <c r="Q667" s="65"/>
      <c r="R667" s="71"/>
      <c r="S667" s="59"/>
      <c r="T667" s="58"/>
    </row>
    <row r="668" spans="1:20" x14ac:dyDescent="0.25">
      <c r="A668" s="1"/>
      <c r="B668" s="63"/>
      <c r="C668" s="63"/>
      <c r="D668" s="72"/>
      <c r="E668" s="72"/>
      <c r="F668" s="72"/>
      <c r="G668" s="72"/>
      <c r="H668" s="1"/>
      <c r="I668" s="1"/>
      <c r="J668" s="1"/>
      <c r="K668" s="1"/>
      <c r="L668" s="1"/>
      <c r="M668" s="1"/>
      <c r="N668" s="1"/>
      <c r="O668" s="1"/>
      <c r="P668" s="1"/>
      <c r="Q668" s="1"/>
      <c r="R668" s="1"/>
      <c r="S668" s="1"/>
      <c r="T668" s="1"/>
    </row>
    <row r="669" spans="1:20" x14ac:dyDescent="0.25">
      <c r="A669" s="1"/>
      <c r="B669" s="63" t="s">
        <v>30</v>
      </c>
      <c r="C669" s="63"/>
      <c r="D669" s="1"/>
      <c r="E669" s="1"/>
      <c r="F669" s="1"/>
      <c r="G669" s="1">
        <v>54.1</v>
      </c>
      <c r="H669" s="1"/>
      <c r="I669" s="1"/>
      <c r="J669" s="1"/>
      <c r="K669" s="1"/>
      <c r="L669" s="1"/>
      <c r="M669" s="1"/>
      <c r="N669" s="1"/>
      <c r="O669" s="1"/>
      <c r="P669" s="1"/>
      <c r="Q669" s="1"/>
      <c r="R669" s="1"/>
      <c r="S669" s="1"/>
      <c r="T669" s="1"/>
    </row>
    <row r="670" spans="1:20" x14ac:dyDescent="0.25">
      <c r="A670" s="1"/>
      <c r="B670" s="63" t="s">
        <v>31</v>
      </c>
      <c r="C670" s="63"/>
      <c r="D670" s="63"/>
      <c r="E670" s="1"/>
      <c r="F670" s="1"/>
      <c r="G670" s="1">
        <v>2016</v>
      </c>
      <c r="H670" s="1"/>
      <c r="I670" s="1"/>
      <c r="J670" s="1"/>
      <c r="K670" s="1"/>
      <c r="L670" s="1"/>
      <c r="M670" s="1"/>
      <c r="N670" s="1"/>
      <c r="O670" s="1"/>
      <c r="P670" s="1"/>
      <c r="Q670" s="1"/>
      <c r="R670" s="1"/>
      <c r="S670" s="1"/>
      <c r="T670" s="1"/>
    </row>
    <row r="671" spans="1:20" x14ac:dyDescent="0.25">
      <c r="A671" s="1"/>
      <c r="B671" s="63" t="s">
        <v>32</v>
      </c>
      <c r="C671" s="63"/>
      <c r="D671" s="1"/>
      <c r="E671" s="1"/>
      <c r="F671" s="1"/>
      <c r="G671" s="1"/>
      <c r="H671" s="1"/>
      <c r="I671" s="1"/>
      <c r="J671" s="1"/>
      <c r="K671" s="1"/>
      <c r="L671" s="1"/>
      <c r="M671" s="1"/>
      <c r="N671" s="1"/>
      <c r="O671" s="1"/>
      <c r="P671" s="1"/>
      <c r="Q671" s="1"/>
      <c r="R671" s="1"/>
      <c r="S671" s="1"/>
      <c r="T671" s="1"/>
    </row>
    <row r="672" spans="1:20" x14ac:dyDescent="0.25">
      <c r="A672" s="1"/>
      <c r="B672" s="1"/>
      <c r="C672" s="1"/>
      <c r="D672" s="1"/>
      <c r="E672" s="1"/>
      <c r="F672" s="1"/>
      <c r="G672" s="1"/>
      <c r="H672" s="1"/>
      <c r="I672" s="1"/>
      <c r="J672" s="1"/>
      <c r="K672" s="1"/>
      <c r="L672" s="1"/>
      <c r="M672" s="1"/>
      <c r="N672" s="1"/>
      <c r="O672" s="1"/>
      <c r="P672" s="1"/>
      <c r="Q672" s="1"/>
      <c r="R672" s="1"/>
      <c r="S672" s="1"/>
      <c r="T672" s="1"/>
    </row>
    <row r="673" spans="1:20" x14ac:dyDescent="0.25">
      <c r="A673" s="1"/>
      <c r="B673" s="1"/>
      <c r="C673" s="1"/>
      <c r="D673" s="1"/>
      <c r="E673" s="1"/>
      <c r="F673" s="1"/>
      <c r="G673" s="1"/>
      <c r="H673" s="1"/>
      <c r="I673" s="1"/>
      <c r="J673" s="1"/>
      <c r="K673" s="1"/>
      <c r="L673" s="1"/>
      <c r="M673" s="1"/>
      <c r="N673" s="1"/>
      <c r="O673" s="1"/>
      <c r="P673" s="1"/>
      <c r="Q673" s="1"/>
      <c r="R673" s="1"/>
      <c r="S673" s="1"/>
      <c r="T673" s="1"/>
    </row>
    <row r="674" spans="1:20" x14ac:dyDescent="0.25">
      <c r="A674" s="1"/>
      <c r="B674" s="1"/>
      <c r="C674" s="1"/>
      <c r="D674" s="1"/>
      <c r="E674" s="1"/>
      <c r="F674" s="1"/>
      <c r="G674" s="1"/>
      <c r="H674" s="1"/>
      <c r="I674" s="1"/>
      <c r="J674" s="1"/>
      <c r="K674" s="1"/>
      <c r="L674" s="66" t="s">
        <v>5</v>
      </c>
      <c r="M674" s="66"/>
      <c r="N674" s="66"/>
      <c r="O674" s="3" t="s">
        <v>6</v>
      </c>
      <c r="P674" s="67" t="s">
        <v>7</v>
      </c>
      <c r="Q674" s="67"/>
      <c r="R674" s="3" t="s">
        <v>8</v>
      </c>
      <c r="S674" s="57" t="s">
        <v>583</v>
      </c>
      <c r="T674" s="3" t="s">
        <v>7</v>
      </c>
    </row>
    <row r="675" spans="1:20" x14ac:dyDescent="0.25">
      <c r="A675" s="1"/>
      <c r="B675" s="5" t="s">
        <v>9</v>
      </c>
      <c r="C675" s="64" t="s">
        <v>133</v>
      </c>
      <c r="D675" s="64"/>
      <c r="E675" s="64"/>
      <c r="F675" s="64"/>
      <c r="G675" s="64"/>
      <c r="H675" s="1"/>
      <c r="I675" s="1"/>
      <c r="J675" s="1"/>
      <c r="K675" s="1"/>
      <c r="L675" s="4" t="s">
        <v>33</v>
      </c>
      <c r="M675" s="64" t="s">
        <v>34</v>
      </c>
      <c r="N675" s="64"/>
      <c r="O675" s="6">
        <v>15</v>
      </c>
      <c r="P675" s="65">
        <v>21.43</v>
      </c>
      <c r="Q675" s="65"/>
      <c r="R675" s="6">
        <v>25</v>
      </c>
      <c r="S675" s="59">
        <v>3175.2000000000003</v>
      </c>
      <c r="T675" s="7">
        <v>0.92</v>
      </c>
    </row>
    <row r="676" spans="1:20" x14ac:dyDescent="0.25">
      <c r="A676" s="1"/>
      <c r="B676" s="63" t="s">
        <v>13</v>
      </c>
      <c r="C676" s="64" t="s">
        <v>142</v>
      </c>
      <c r="D676" s="64"/>
      <c r="E676" s="64"/>
      <c r="F676" s="64"/>
      <c r="G676" s="1"/>
      <c r="H676" s="1"/>
      <c r="I676" s="1"/>
      <c r="J676" s="1"/>
      <c r="K676" s="1"/>
      <c r="L676" s="4" t="s">
        <v>36</v>
      </c>
      <c r="M676" s="64" t="s">
        <v>37</v>
      </c>
      <c r="N676" s="64"/>
      <c r="O676" s="6">
        <v>2</v>
      </c>
      <c r="P676" s="65">
        <v>2.86</v>
      </c>
      <c r="Q676" s="65"/>
      <c r="R676" s="6">
        <v>93</v>
      </c>
      <c r="S676" s="59">
        <v>2650.8</v>
      </c>
      <c r="T676" s="7">
        <v>0.77</v>
      </c>
    </row>
    <row r="677" spans="1:20" x14ac:dyDescent="0.25">
      <c r="A677" s="1"/>
      <c r="B677" s="63"/>
      <c r="C677" s="64"/>
      <c r="D677" s="64"/>
      <c r="E677" s="64"/>
      <c r="F677" s="64"/>
      <c r="G677" s="1"/>
      <c r="H677" s="1"/>
      <c r="I677" s="1"/>
      <c r="J677" s="1"/>
      <c r="K677" s="1"/>
      <c r="L677" s="64" t="s">
        <v>11</v>
      </c>
      <c r="M677" s="64" t="s">
        <v>12</v>
      </c>
      <c r="N677" s="64"/>
      <c r="O677" s="71">
        <v>8</v>
      </c>
      <c r="P677" s="65">
        <v>11.43</v>
      </c>
      <c r="Q677" s="65"/>
      <c r="R677" s="71">
        <v>1119</v>
      </c>
      <c r="S677" s="59">
        <v>105369</v>
      </c>
      <c r="T677" s="58">
        <v>30.5</v>
      </c>
    </row>
    <row r="678" spans="1:20" x14ac:dyDescent="0.25">
      <c r="A678" s="1"/>
      <c r="B678" s="63" t="s">
        <v>19</v>
      </c>
      <c r="C678" s="64" t="s">
        <v>38</v>
      </c>
      <c r="D678" s="64"/>
      <c r="E678" s="64"/>
      <c r="F678" s="64"/>
      <c r="G678" s="1"/>
      <c r="H678" s="1"/>
      <c r="I678" s="1"/>
      <c r="J678" s="1"/>
      <c r="K678" s="1"/>
      <c r="L678" s="64"/>
      <c r="M678" s="64"/>
      <c r="N678" s="64"/>
      <c r="O678" s="71"/>
      <c r="P678" s="65"/>
      <c r="Q678" s="65"/>
      <c r="R678" s="71"/>
      <c r="S678" s="59"/>
      <c r="T678" s="58"/>
    </row>
    <row r="679" spans="1:20" x14ac:dyDescent="0.25">
      <c r="A679" s="1"/>
      <c r="B679" s="63"/>
      <c r="C679" s="64"/>
      <c r="D679" s="64"/>
      <c r="E679" s="64"/>
      <c r="F679" s="64"/>
      <c r="G679" s="1"/>
      <c r="H679" s="1"/>
      <c r="I679" s="1"/>
      <c r="J679" s="1"/>
      <c r="K679" s="1"/>
      <c r="L679" s="4" t="s">
        <v>39</v>
      </c>
      <c r="M679" s="64" t="s">
        <v>40</v>
      </c>
      <c r="N679" s="64"/>
      <c r="O679" s="6">
        <v>19</v>
      </c>
      <c r="P679" s="65">
        <v>27.14</v>
      </c>
      <c r="Q679" s="65"/>
      <c r="R679" s="6">
        <v>704</v>
      </c>
      <c r="S679" s="59">
        <v>128799</v>
      </c>
      <c r="T679" s="7">
        <v>37.28</v>
      </c>
    </row>
    <row r="680" spans="1:20" x14ac:dyDescent="0.25">
      <c r="A680" s="1"/>
      <c r="B680" s="5" t="s">
        <v>23</v>
      </c>
      <c r="C680" s="64" t="s">
        <v>143</v>
      </c>
      <c r="D680" s="64"/>
      <c r="E680" s="64"/>
      <c r="F680" s="64"/>
      <c r="G680" s="1"/>
      <c r="H680" s="1"/>
      <c r="I680" s="1"/>
      <c r="J680" s="1"/>
      <c r="K680" s="1"/>
      <c r="L680" s="4" t="s">
        <v>15</v>
      </c>
      <c r="M680" s="64" t="s">
        <v>16</v>
      </c>
      <c r="N680" s="64"/>
      <c r="O680" s="6">
        <v>11</v>
      </c>
      <c r="P680" s="65">
        <v>15.71</v>
      </c>
      <c r="Q680" s="65"/>
      <c r="R680" s="6">
        <v>268</v>
      </c>
      <c r="S680" s="59">
        <v>57762.600000000006</v>
      </c>
      <c r="T680" s="7">
        <v>16.72</v>
      </c>
    </row>
    <row r="681" spans="1:20" x14ac:dyDescent="0.25">
      <c r="A681" s="1"/>
      <c r="B681" s="5" t="s">
        <v>25</v>
      </c>
      <c r="C681" s="73">
        <v>363</v>
      </c>
      <c r="D681" s="73"/>
      <c r="E681" s="73"/>
      <c r="F681" s="1"/>
      <c r="G681" s="1"/>
      <c r="H681" s="1"/>
      <c r="I681" s="1"/>
      <c r="J681" s="1"/>
      <c r="K681" s="1"/>
      <c r="L681" s="4" t="s">
        <v>17</v>
      </c>
      <c r="M681" s="64" t="s">
        <v>18</v>
      </c>
      <c r="N681" s="64"/>
      <c r="O681" s="6">
        <v>6</v>
      </c>
      <c r="P681" s="65">
        <v>8.57</v>
      </c>
      <c r="Q681" s="65"/>
      <c r="R681" s="6">
        <v>8</v>
      </c>
      <c r="S681" s="59">
        <v>4894.8</v>
      </c>
      <c r="T681" s="7">
        <v>1.42</v>
      </c>
    </row>
    <row r="682" spans="1:20" x14ac:dyDescent="0.25">
      <c r="A682" s="1"/>
      <c r="B682" s="63" t="s">
        <v>26</v>
      </c>
      <c r="C682" s="63"/>
      <c r="D682" s="63"/>
      <c r="E682" s="63"/>
      <c r="F682" s="72">
        <v>580.54920000000004</v>
      </c>
      <c r="G682" s="72"/>
      <c r="H682" s="72"/>
      <c r="I682" s="72"/>
      <c r="J682" s="72"/>
      <c r="K682" s="1"/>
      <c r="L682" s="4" t="s">
        <v>42</v>
      </c>
      <c r="M682" s="64" t="s">
        <v>43</v>
      </c>
      <c r="N682" s="64"/>
      <c r="O682" s="6">
        <v>3</v>
      </c>
      <c r="P682" s="65">
        <v>4.29</v>
      </c>
      <c r="Q682" s="65"/>
      <c r="R682" s="6">
        <v>13</v>
      </c>
      <c r="S682" s="59">
        <v>917.4</v>
      </c>
      <c r="T682" s="7">
        <v>0.27</v>
      </c>
    </row>
    <row r="683" spans="1:20" x14ac:dyDescent="0.25">
      <c r="A683" s="1"/>
      <c r="B683" s="63" t="s">
        <v>27</v>
      </c>
      <c r="C683" s="63"/>
      <c r="D683" s="72">
        <v>354.35899999999998</v>
      </c>
      <c r="E683" s="72"/>
      <c r="F683" s="72"/>
      <c r="G683" s="72"/>
      <c r="H683" s="72"/>
      <c r="I683" s="1"/>
      <c r="J683" s="1"/>
      <c r="K683" s="1"/>
      <c r="L683" s="4" t="s">
        <v>54</v>
      </c>
      <c r="M683" s="64" t="s">
        <v>55</v>
      </c>
      <c r="N683" s="64"/>
      <c r="O683" s="6">
        <v>2</v>
      </c>
      <c r="P683" s="65">
        <v>2.86</v>
      </c>
      <c r="Q683" s="65"/>
      <c r="R683" s="6">
        <v>377</v>
      </c>
      <c r="S683" s="59">
        <v>15813</v>
      </c>
      <c r="T683" s="7">
        <v>4.58</v>
      </c>
    </row>
    <row r="684" spans="1:20" x14ac:dyDescent="0.25">
      <c r="A684" s="1"/>
      <c r="B684" s="1"/>
      <c r="C684" s="1"/>
      <c r="D684" s="1"/>
      <c r="E684" s="1"/>
      <c r="F684" s="1"/>
      <c r="G684" s="1"/>
      <c r="H684" s="1"/>
      <c r="I684" s="1"/>
      <c r="J684" s="1"/>
      <c r="K684" s="1"/>
      <c r="L684" s="64" t="s">
        <v>108</v>
      </c>
      <c r="M684" s="64" t="s">
        <v>109</v>
      </c>
      <c r="N684" s="64"/>
      <c r="O684" s="71">
        <v>1</v>
      </c>
      <c r="P684" s="65">
        <v>1.43</v>
      </c>
      <c r="Q684" s="65"/>
      <c r="R684" s="71">
        <v>367</v>
      </c>
      <c r="S684" s="59">
        <v>22050.6</v>
      </c>
      <c r="T684" s="58">
        <v>6.38</v>
      </c>
    </row>
    <row r="685" spans="1:20" x14ac:dyDescent="0.25">
      <c r="A685" s="1"/>
      <c r="B685" s="63" t="s">
        <v>28</v>
      </c>
      <c r="C685" s="63"/>
      <c r="D685" s="63"/>
      <c r="E685" s="63"/>
      <c r="F685" s="72">
        <v>4.1005000000000003</v>
      </c>
      <c r="G685" s="72"/>
      <c r="H685" s="72"/>
      <c r="I685" s="72"/>
      <c r="J685" s="1"/>
      <c r="K685" s="1"/>
      <c r="L685" s="64"/>
      <c r="M685" s="64"/>
      <c r="N685" s="64"/>
      <c r="O685" s="71"/>
      <c r="P685" s="65"/>
      <c r="Q685" s="65"/>
      <c r="R685" s="71"/>
      <c r="S685" s="59"/>
      <c r="T685" s="58"/>
    </row>
    <row r="686" spans="1:20" x14ac:dyDescent="0.25">
      <c r="A686" s="1"/>
      <c r="B686" s="63"/>
      <c r="C686" s="63"/>
      <c r="D686" s="63"/>
      <c r="E686" s="63"/>
      <c r="F686" s="72"/>
      <c r="G686" s="72"/>
      <c r="H686" s="72"/>
      <c r="I686" s="72"/>
      <c r="J686" s="1"/>
      <c r="K686" s="1"/>
      <c r="L686" s="64" t="s">
        <v>21</v>
      </c>
      <c r="M686" s="64" t="s">
        <v>22</v>
      </c>
      <c r="N686" s="64"/>
      <c r="O686" s="71">
        <v>3</v>
      </c>
      <c r="P686" s="65">
        <v>4.29</v>
      </c>
      <c r="Q686" s="65"/>
      <c r="R686" s="71">
        <v>36</v>
      </c>
      <c r="S686" s="59">
        <v>4020</v>
      </c>
      <c r="T686" s="58">
        <v>1.1599999999999999</v>
      </c>
    </row>
    <row r="687" spans="1:20" x14ac:dyDescent="0.25">
      <c r="A687" s="1"/>
      <c r="B687" s="63" t="s">
        <v>29</v>
      </c>
      <c r="C687" s="63"/>
      <c r="D687" s="72">
        <v>3.0787</v>
      </c>
      <c r="E687" s="72"/>
      <c r="F687" s="72"/>
      <c r="G687" s="72"/>
      <c r="H687" s="1"/>
      <c r="I687" s="1"/>
      <c r="J687" s="1"/>
      <c r="K687" s="1"/>
      <c r="L687" s="64"/>
      <c r="M687" s="64"/>
      <c r="N687" s="64"/>
      <c r="O687" s="71"/>
      <c r="P687" s="65"/>
      <c r="Q687" s="65"/>
      <c r="R687" s="71"/>
      <c r="S687" s="59"/>
      <c r="T687" s="58"/>
    </row>
    <row r="688" spans="1:20" x14ac:dyDescent="0.25">
      <c r="A688" s="1"/>
      <c r="B688" s="63"/>
      <c r="C688" s="63"/>
      <c r="D688" s="72"/>
      <c r="E688" s="72"/>
      <c r="F688" s="72"/>
      <c r="G688" s="72"/>
      <c r="H688" s="1"/>
      <c r="I688" s="1"/>
      <c r="J688" s="1"/>
      <c r="K688" s="1"/>
      <c r="L688" s="1"/>
      <c r="M688" s="1"/>
      <c r="N688" s="1"/>
      <c r="O688" s="1"/>
      <c r="P688" s="1"/>
      <c r="Q688" s="1"/>
      <c r="R688" s="1"/>
      <c r="S688" s="1"/>
      <c r="T688" s="1"/>
    </row>
    <row r="689" spans="1:20" x14ac:dyDescent="0.25">
      <c r="A689" s="1"/>
      <c r="B689" s="63" t="s">
        <v>30</v>
      </c>
      <c r="C689" s="63"/>
      <c r="D689" s="1"/>
      <c r="E689" s="1"/>
      <c r="F689" s="1"/>
      <c r="G689" s="1">
        <v>47</v>
      </c>
      <c r="H689" s="1"/>
      <c r="I689" s="1"/>
      <c r="J689" s="1"/>
      <c r="K689" s="1"/>
      <c r="L689" s="1"/>
      <c r="M689" s="1"/>
      <c r="N689" s="1"/>
      <c r="O689" s="1"/>
      <c r="P689" s="1"/>
      <c r="Q689" s="1"/>
      <c r="R689" s="1"/>
      <c r="S689" s="1"/>
      <c r="T689" s="1"/>
    </row>
    <row r="690" spans="1:20" x14ac:dyDescent="0.25">
      <c r="A690" s="1"/>
      <c r="B690" s="63" t="s">
        <v>31</v>
      </c>
      <c r="C690" s="63"/>
      <c r="D690" s="63"/>
      <c r="E690" s="1"/>
      <c r="F690" s="1"/>
      <c r="G690" s="1">
        <v>2023</v>
      </c>
      <c r="H690" s="1"/>
      <c r="I690" s="1"/>
      <c r="J690" s="1"/>
      <c r="K690" s="1"/>
      <c r="L690" s="1"/>
      <c r="M690" s="1"/>
      <c r="N690" s="1"/>
      <c r="O690" s="1"/>
      <c r="P690" s="1"/>
      <c r="Q690" s="1"/>
      <c r="R690" s="1"/>
      <c r="S690" s="1"/>
      <c r="T690" s="1"/>
    </row>
    <row r="691" spans="1:20" x14ac:dyDescent="0.25">
      <c r="A691" s="1"/>
      <c r="B691" s="63" t="s">
        <v>32</v>
      </c>
      <c r="C691" s="63"/>
      <c r="D691" s="1"/>
      <c r="E691" s="1"/>
      <c r="F691" s="1"/>
      <c r="G691" s="1"/>
      <c r="H691" s="1"/>
      <c r="I691" s="1"/>
      <c r="J691" s="1"/>
      <c r="K691" s="1"/>
      <c r="L691" s="1"/>
      <c r="M691" s="1"/>
      <c r="N691" s="1"/>
      <c r="O691" s="1"/>
      <c r="P691" s="1"/>
      <c r="Q691" s="1"/>
      <c r="R691" s="1"/>
      <c r="S691" s="1"/>
      <c r="T691" s="1"/>
    </row>
    <row r="692" spans="1:20" x14ac:dyDescent="0.25">
      <c r="A692" s="1"/>
      <c r="B692" s="1"/>
      <c r="C692" s="1"/>
      <c r="D692" s="1"/>
      <c r="E692" s="1"/>
      <c r="F692" s="1"/>
      <c r="G692" s="1"/>
      <c r="H692" s="1"/>
      <c r="I692" s="1"/>
      <c r="J692" s="1"/>
      <c r="K692" s="1"/>
      <c r="L692" s="1"/>
      <c r="M692" s="1"/>
      <c r="N692" s="1"/>
      <c r="O692" s="1"/>
      <c r="P692" s="1"/>
      <c r="Q692" s="1"/>
      <c r="R692" s="1"/>
      <c r="S692" s="1"/>
      <c r="T692" s="1"/>
    </row>
    <row r="693" spans="1:20" x14ac:dyDescent="0.25">
      <c r="A693" s="1"/>
      <c r="B693" s="1"/>
      <c r="C693" s="1"/>
      <c r="D693" s="1"/>
      <c r="E693" s="1"/>
      <c r="F693" s="1"/>
      <c r="G693" s="1"/>
      <c r="H693" s="1"/>
      <c r="I693" s="1"/>
      <c r="J693" s="1"/>
      <c r="K693" s="1"/>
      <c r="L693" s="1"/>
      <c r="M693" s="1"/>
      <c r="N693" s="1"/>
      <c r="O693" s="1"/>
      <c r="P693" s="1"/>
      <c r="Q693" s="1"/>
      <c r="R693" s="1"/>
      <c r="S693" s="1"/>
      <c r="T693" s="1"/>
    </row>
    <row r="694" spans="1:20" x14ac:dyDescent="0.25">
      <c r="A694" s="1"/>
      <c r="B694" s="1"/>
      <c r="C694" s="1"/>
      <c r="D694" s="1"/>
      <c r="E694" s="1"/>
      <c r="F694" s="1"/>
      <c r="G694" s="1"/>
      <c r="H694" s="1"/>
      <c r="I694" s="1"/>
      <c r="J694" s="1"/>
      <c r="K694" s="1"/>
      <c r="L694" s="1"/>
      <c r="M694" s="1"/>
      <c r="N694" s="1"/>
      <c r="O694" s="1"/>
      <c r="P694" s="1"/>
      <c r="Q694" s="1"/>
      <c r="R694" s="1"/>
      <c r="S694" s="1"/>
      <c r="T694" s="1"/>
    </row>
    <row r="695" spans="1:20" x14ac:dyDescent="0.25">
      <c r="A695" s="1"/>
      <c r="B695" s="1"/>
      <c r="C695" s="1"/>
      <c r="D695" s="1"/>
      <c r="E695" s="1"/>
      <c r="F695" s="1"/>
      <c r="G695" s="1"/>
      <c r="H695" s="1"/>
      <c r="I695" s="1"/>
      <c r="J695" s="1"/>
      <c r="K695" s="1"/>
      <c r="L695" s="66" t="s">
        <v>5</v>
      </c>
      <c r="M695" s="66"/>
      <c r="N695" s="66"/>
      <c r="O695" s="3" t="s">
        <v>6</v>
      </c>
      <c r="P695" s="67" t="s">
        <v>7</v>
      </c>
      <c r="Q695" s="67"/>
      <c r="R695" s="3" t="s">
        <v>8</v>
      </c>
      <c r="S695" s="57" t="s">
        <v>583</v>
      </c>
      <c r="T695" s="3" t="s">
        <v>7</v>
      </c>
    </row>
    <row r="696" spans="1:20" x14ac:dyDescent="0.25">
      <c r="A696" s="1"/>
      <c r="B696" s="5" t="s">
        <v>9</v>
      </c>
      <c r="C696" s="64" t="s">
        <v>144</v>
      </c>
      <c r="D696" s="64"/>
      <c r="E696" s="64"/>
      <c r="F696" s="64"/>
      <c r="G696" s="64"/>
      <c r="H696" s="1"/>
      <c r="I696" s="1"/>
      <c r="J696" s="1"/>
      <c r="K696" s="1"/>
      <c r="L696" s="4" t="s">
        <v>33</v>
      </c>
      <c r="M696" s="64" t="s">
        <v>34</v>
      </c>
      <c r="N696" s="64"/>
      <c r="O696" s="6">
        <v>3</v>
      </c>
      <c r="P696" s="65">
        <v>10.34</v>
      </c>
      <c r="Q696" s="65"/>
      <c r="R696" s="6">
        <v>14</v>
      </c>
      <c r="S696" s="59">
        <v>1897.2</v>
      </c>
      <c r="T696" s="7">
        <v>0.94</v>
      </c>
    </row>
    <row r="697" spans="1:20" x14ac:dyDescent="0.25">
      <c r="A697" s="1"/>
      <c r="B697" s="63" t="s">
        <v>13</v>
      </c>
      <c r="C697" s="64" t="s">
        <v>145</v>
      </c>
      <c r="D697" s="64"/>
      <c r="E697" s="64"/>
      <c r="F697" s="64"/>
      <c r="G697" s="1"/>
      <c r="H697" s="1"/>
      <c r="I697" s="1"/>
      <c r="J697" s="1"/>
      <c r="K697" s="1"/>
      <c r="L697" s="4" t="s">
        <v>11</v>
      </c>
      <c r="M697" s="64" t="s">
        <v>12</v>
      </c>
      <c r="N697" s="64"/>
      <c r="O697" s="6">
        <v>2</v>
      </c>
      <c r="P697" s="65">
        <v>6.9</v>
      </c>
      <c r="Q697" s="65"/>
      <c r="R697" s="6">
        <v>2</v>
      </c>
      <c r="S697" s="59">
        <v>766.8</v>
      </c>
      <c r="T697" s="7">
        <v>0.38</v>
      </c>
    </row>
    <row r="698" spans="1:20" x14ac:dyDescent="0.25">
      <c r="A698" s="1"/>
      <c r="B698" s="63"/>
      <c r="C698" s="64"/>
      <c r="D698" s="64"/>
      <c r="E698" s="64"/>
      <c r="F698" s="64"/>
      <c r="G698" s="1"/>
      <c r="H698" s="1"/>
      <c r="I698" s="1"/>
      <c r="J698" s="1"/>
      <c r="K698" s="1"/>
      <c r="L698" s="64" t="s">
        <v>39</v>
      </c>
      <c r="M698" s="64" t="s">
        <v>40</v>
      </c>
      <c r="N698" s="64"/>
      <c r="O698" s="71">
        <v>10</v>
      </c>
      <c r="P698" s="65">
        <v>34.479999999999997</v>
      </c>
      <c r="Q698" s="65"/>
      <c r="R698" s="71">
        <v>656</v>
      </c>
      <c r="S698" s="59">
        <v>159103.79999999999</v>
      </c>
      <c r="T698" s="58">
        <v>79.02</v>
      </c>
    </row>
    <row r="699" spans="1:20" x14ac:dyDescent="0.25">
      <c r="A699" s="1"/>
      <c r="B699" s="63" t="s">
        <v>19</v>
      </c>
      <c r="C699" s="64" t="s">
        <v>20</v>
      </c>
      <c r="D699" s="64"/>
      <c r="E699" s="64"/>
      <c r="F699" s="64"/>
      <c r="G699" s="1"/>
      <c r="H699" s="1"/>
      <c r="I699" s="1"/>
      <c r="J699" s="1"/>
      <c r="K699" s="1"/>
      <c r="L699" s="64"/>
      <c r="M699" s="64"/>
      <c r="N699" s="64"/>
      <c r="O699" s="71"/>
      <c r="P699" s="65"/>
      <c r="Q699" s="65"/>
      <c r="R699" s="71"/>
      <c r="S699" s="59"/>
      <c r="T699" s="58"/>
    </row>
    <row r="700" spans="1:20" x14ac:dyDescent="0.25">
      <c r="A700" s="1"/>
      <c r="B700" s="63"/>
      <c r="C700" s="64"/>
      <c r="D700" s="64"/>
      <c r="E700" s="64"/>
      <c r="F700" s="64"/>
      <c r="G700" s="1"/>
      <c r="H700" s="1"/>
      <c r="I700" s="1"/>
      <c r="J700" s="1"/>
      <c r="K700" s="1"/>
      <c r="L700" s="4" t="s">
        <v>15</v>
      </c>
      <c r="M700" s="64" t="s">
        <v>16</v>
      </c>
      <c r="N700" s="64"/>
      <c r="O700" s="6">
        <v>5</v>
      </c>
      <c r="P700" s="65">
        <v>17.239999999999998</v>
      </c>
      <c r="Q700" s="65"/>
      <c r="R700" s="6">
        <v>7</v>
      </c>
      <c r="S700" s="59">
        <v>1204.2</v>
      </c>
      <c r="T700" s="7">
        <v>0.6</v>
      </c>
    </row>
    <row r="701" spans="1:20" x14ac:dyDescent="0.25">
      <c r="A701" s="1"/>
      <c r="B701" s="5" t="s">
        <v>23</v>
      </c>
      <c r="C701" s="64" t="s">
        <v>146</v>
      </c>
      <c r="D701" s="64"/>
      <c r="E701" s="64"/>
      <c r="F701" s="64"/>
      <c r="G701" s="1"/>
      <c r="H701" s="1"/>
      <c r="I701" s="1"/>
      <c r="J701" s="1"/>
      <c r="K701" s="1"/>
      <c r="L701" s="4" t="s">
        <v>17</v>
      </c>
      <c r="M701" s="64" t="s">
        <v>18</v>
      </c>
      <c r="N701" s="64"/>
      <c r="O701" s="6">
        <v>2</v>
      </c>
      <c r="P701" s="65">
        <v>6.9</v>
      </c>
      <c r="Q701" s="65"/>
      <c r="R701" s="6">
        <v>51</v>
      </c>
      <c r="S701" s="59">
        <v>37677.600000000006</v>
      </c>
      <c r="T701" s="7">
        <v>18.71</v>
      </c>
    </row>
    <row r="702" spans="1:20" x14ac:dyDescent="0.25">
      <c r="A702" s="1"/>
      <c r="B702" s="5" t="s">
        <v>25</v>
      </c>
      <c r="C702" s="73">
        <v>545</v>
      </c>
      <c r="D702" s="73"/>
      <c r="E702" s="73"/>
      <c r="F702" s="1"/>
      <c r="G702" s="1"/>
      <c r="H702" s="1"/>
      <c r="I702" s="1"/>
      <c r="J702" s="1"/>
      <c r="K702" s="1"/>
      <c r="L702" s="4" t="s">
        <v>42</v>
      </c>
      <c r="M702" s="64" t="s">
        <v>43</v>
      </c>
      <c r="N702" s="64"/>
      <c r="O702" s="6">
        <v>7</v>
      </c>
      <c r="P702" s="65">
        <v>24.14</v>
      </c>
      <c r="Q702" s="65"/>
      <c r="R702" s="6">
        <v>16</v>
      </c>
      <c r="S702" s="59">
        <v>696</v>
      </c>
      <c r="T702" s="7">
        <v>0.35</v>
      </c>
    </row>
    <row r="703" spans="1:20" x14ac:dyDescent="0.25">
      <c r="A703" s="1"/>
      <c r="B703" s="63" t="s">
        <v>26</v>
      </c>
      <c r="C703" s="63"/>
      <c r="D703" s="63"/>
      <c r="E703" s="63"/>
      <c r="F703" s="72">
        <v>245.67750000000001</v>
      </c>
      <c r="G703" s="72"/>
      <c r="H703" s="72"/>
      <c r="I703" s="72"/>
      <c r="J703" s="72"/>
      <c r="K703" s="1"/>
      <c r="L703" s="1"/>
      <c r="M703" s="1"/>
      <c r="N703" s="1"/>
      <c r="O703" s="1"/>
      <c r="P703" s="1"/>
      <c r="Q703" s="1"/>
      <c r="R703" s="1"/>
      <c r="S703" s="1"/>
      <c r="T703" s="1"/>
    </row>
    <row r="704" spans="1:20" x14ac:dyDescent="0.25">
      <c r="A704" s="1"/>
      <c r="B704" s="63" t="s">
        <v>27</v>
      </c>
      <c r="C704" s="63"/>
      <c r="D704" s="72">
        <v>291.78429999999997</v>
      </c>
      <c r="E704" s="72"/>
      <c r="F704" s="72"/>
      <c r="G704" s="72"/>
      <c r="H704" s="72"/>
      <c r="I704" s="1"/>
      <c r="J704" s="1"/>
      <c r="K704" s="1"/>
      <c r="L704" s="1"/>
      <c r="M704" s="1"/>
      <c r="N704" s="1"/>
      <c r="O704" s="1"/>
      <c r="P704" s="1"/>
      <c r="Q704" s="1"/>
      <c r="R704" s="1"/>
      <c r="S704" s="1"/>
      <c r="T704" s="1"/>
    </row>
    <row r="705" spans="1:20" x14ac:dyDescent="0.25">
      <c r="A705" s="1"/>
      <c r="B705" s="63" t="s">
        <v>28</v>
      </c>
      <c r="C705" s="63"/>
      <c r="D705" s="63"/>
      <c r="E705" s="63"/>
      <c r="F705" s="72">
        <v>1.8008999999999999</v>
      </c>
      <c r="G705" s="72"/>
      <c r="H705" s="72"/>
      <c r="I705" s="72"/>
      <c r="J705" s="1"/>
      <c r="K705" s="1"/>
      <c r="L705" s="1"/>
      <c r="M705" s="1"/>
      <c r="N705" s="1"/>
      <c r="O705" s="1"/>
      <c r="P705" s="1"/>
      <c r="Q705" s="1"/>
      <c r="R705" s="1"/>
      <c r="S705" s="1"/>
      <c r="T705" s="1"/>
    </row>
    <row r="706" spans="1:20" x14ac:dyDescent="0.25">
      <c r="A706" s="1"/>
      <c r="B706" s="63" t="s">
        <v>29</v>
      </c>
      <c r="C706" s="63"/>
      <c r="D706" s="72">
        <v>1.2031000000000001</v>
      </c>
      <c r="E706" s="72"/>
      <c r="F706" s="72"/>
      <c r="G706" s="72"/>
      <c r="H706" s="1"/>
      <c r="I706" s="1"/>
      <c r="J706" s="1"/>
      <c r="K706" s="1"/>
      <c r="L706" s="1"/>
      <c r="M706" s="1"/>
      <c r="N706" s="1"/>
      <c r="O706" s="1"/>
      <c r="P706" s="1"/>
      <c r="Q706" s="1"/>
      <c r="R706" s="1"/>
      <c r="S706" s="1"/>
      <c r="T706" s="1"/>
    </row>
    <row r="707" spans="1:20" x14ac:dyDescent="0.25">
      <c r="A707" s="1"/>
      <c r="B707" s="63" t="s">
        <v>30</v>
      </c>
      <c r="C707" s="63"/>
      <c r="D707" s="1"/>
      <c r="E707" s="1"/>
      <c r="F707" s="1"/>
      <c r="G707" s="1">
        <v>52.7</v>
      </c>
      <c r="H707" s="1"/>
      <c r="I707" s="1"/>
      <c r="J707" s="1"/>
      <c r="K707" s="1"/>
      <c r="L707" s="1"/>
      <c r="M707" s="1"/>
      <c r="N707" s="1"/>
      <c r="O707" s="1"/>
      <c r="P707" s="1"/>
      <c r="Q707" s="1"/>
      <c r="R707" s="1"/>
      <c r="S707" s="1"/>
      <c r="T707" s="1"/>
    </row>
    <row r="708" spans="1:20" x14ac:dyDescent="0.25">
      <c r="A708" s="1"/>
      <c r="B708" s="63" t="s">
        <v>31</v>
      </c>
      <c r="C708" s="63"/>
      <c r="D708" s="63"/>
      <c r="E708" s="1"/>
      <c r="F708" s="1"/>
      <c r="G708" s="1">
        <v>2016</v>
      </c>
      <c r="H708" s="1"/>
      <c r="I708" s="1"/>
      <c r="J708" s="1"/>
      <c r="K708" s="1"/>
      <c r="L708" s="1"/>
      <c r="M708" s="1"/>
      <c r="N708" s="1"/>
      <c r="O708" s="1"/>
      <c r="P708" s="1"/>
      <c r="Q708" s="1"/>
      <c r="R708" s="1"/>
      <c r="S708" s="1"/>
      <c r="T708" s="1"/>
    </row>
    <row r="709" spans="1:20" x14ac:dyDescent="0.25">
      <c r="A709" s="1"/>
      <c r="B709" s="63" t="s">
        <v>32</v>
      </c>
      <c r="C709" s="63"/>
      <c r="D709" s="1"/>
      <c r="E709" s="1"/>
      <c r="F709" s="1"/>
      <c r="G709" s="1"/>
      <c r="H709" s="1"/>
      <c r="I709" s="1"/>
      <c r="J709" s="1"/>
      <c r="K709" s="1"/>
      <c r="L709" s="1"/>
      <c r="M709" s="1"/>
      <c r="N709" s="1"/>
      <c r="O709" s="1"/>
      <c r="P709" s="1"/>
      <c r="Q709" s="1"/>
      <c r="R709" s="1"/>
      <c r="S709" s="1"/>
      <c r="T709" s="1"/>
    </row>
    <row r="710" spans="1:20" x14ac:dyDescent="0.25">
      <c r="A710" s="1"/>
      <c r="B710" s="1"/>
      <c r="C710" s="1"/>
      <c r="D710" s="1"/>
      <c r="E710" s="1"/>
      <c r="F710" s="1"/>
      <c r="G710" s="1"/>
      <c r="H710" s="1"/>
      <c r="I710" s="1"/>
      <c r="J710" s="1"/>
      <c r="K710" s="1"/>
      <c r="L710" s="1"/>
      <c r="M710" s="1"/>
      <c r="N710" s="1"/>
      <c r="O710" s="1"/>
      <c r="P710" s="1"/>
      <c r="Q710" s="1"/>
      <c r="R710" s="1"/>
      <c r="S710" s="1"/>
      <c r="T710" s="1"/>
    </row>
    <row r="711" spans="1:20" x14ac:dyDescent="0.25">
      <c r="A711" s="1"/>
      <c r="B711" s="1"/>
      <c r="C711" s="1"/>
      <c r="D711" s="1"/>
      <c r="E711" s="1"/>
      <c r="F711" s="1"/>
      <c r="G711" s="1"/>
      <c r="H711" s="1"/>
      <c r="I711" s="1"/>
      <c r="J711" s="1"/>
      <c r="K711" s="1"/>
      <c r="L711" s="1"/>
      <c r="M711" s="1"/>
      <c r="N711" s="1"/>
      <c r="O711" s="1"/>
      <c r="P711" s="1"/>
      <c r="Q711" s="1"/>
      <c r="R711" s="1"/>
      <c r="S711" s="1"/>
      <c r="T711" s="1"/>
    </row>
    <row r="712" spans="1:20" x14ac:dyDescent="0.25">
      <c r="A712" s="1"/>
      <c r="B712" s="1"/>
      <c r="C712" s="1"/>
      <c r="D712" s="1"/>
      <c r="E712" s="1"/>
      <c r="F712" s="1"/>
      <c r="G712" s="1"/>
      <c r="H712" s="1"/>
      <c r="I712" s="1"/>
      <c r="J712" s="1"/>
      <c r="K712" s="1"/>
      <c r="L712" s="66" t="s">
        <v>5</v>
      </c>
      <c r="M712" s="66"/>
      <c r="N712" s="66"/>
      <c r="O712" s="3" t="s">
        <v>6</v>
      </c>
      <c r="P712" s="67" t="s">
        <v>7</v>
      </c>
      <c r="Q712" s="67"/>
      <c r="R712" s="3" t="s">
        <v>8</v>
      </c>
      <c r="S712" s="57" t="s">
        <v>583</v>
      </c>
      <c r="T712" s="3" t="s">
        <v>7</v>
      </c>
    </row>
    <row r="713" spans="1:20" x14ac:dyDescent="0.25">
      <c r="A713" s="1"/>
      <c r="B713" s="5" t="s">
        <v>9</v>
      </c>
      <c r="C713" s="64" t="s">
        <v>144</v>
      </c>
      <c r="D713" s="64"/>
      <c r="E713" s="64"/>
      <c r="F713" s="64"/>
      <c r="G713" s="64"/>
      <c r="H713" s="1"/>
      <c r="I713" s="1"/>
      <c r="J713" s="1"/>
      <c r="K713" s="1"/>
      <c r="L713" s="4" t="s">
        <v>33</v>
      </c>
      <c r="M713" s="64" t="s">
        <v>34</v>
      </c>
      <c r="N713" s="64"/>
      <c r="O713" s="6">
        <v>6</v>
      </c>
      <c r="P713" s="65">
        <v>13.64</v>
      </c>
      <c r="Q713" s="65"/>
      <c r="R713" s="6">
        <v>17</v>
      </c>
      <c r="S713" s="59">
        <v>2676</v>
      </c>
      <c r="T713" s="7">
        <v>3.25</v>
      </c>
    </row>
    <row r="714" spans="1:20" x14ac:dyDescent="0.25">
      <c r="A714" s="1"/>
      <c r="B714" s="63" t="s">
        <v>13</v>
      </c>
      <c r="C714" s="64" t="s">
        <v>147</v>
      </c>
      <c r="D714" s="64"/>
      <c r="E714" s="64"/>
      <c r="F714" s="64"/>
      <c r="G714" s="1"/>
      <c r="H714" s="1"/>
      <c r="I714" s="1"/>
      <c r="J714" s="1"/>
      <c r="K714" s="1"/>
      <c r="L714" s="4" t="s">
        <v>36</v>
      </c>
      <c r="M714" s="64" t="s">
        <v>37</v>
      </c>
      <c r="N714" s="64"/>
      <c r="O714" s="6">
        <v>3</v>
      </c>
      <c r="P714" s="65">
        <v>6.82</v>
      </c>
      <c r="Q714" s="65"/>
      <c r="R714" s="6">
        <v>502</v>
      </c>
      <c r="S714" s="59">
        <v>12252</v>
      </c>
      <c r="T714" s="7">
        <v>14.9</v>
      </c>
    </row>
    <row r="715" spans="1:20" x14ac:dyDescent="0.25">
      <c r="A715" s="1"/>
      <c r="B715" s="63"/>
      <c r="C715" s="64"/>
      <c r="D715" s="64"/>
      <c r="E715" s="64"/>
      <c r="F715" s="64"/>
      <c r="G715" s="1"/>
      <c r="H715" s="1"/>
      <c r="I715" s="1"/>
      <c r="J715" s="1"/>
      <c r="K715" s="1"/>
      <c r="L715" s="64" t="s">
        <v>11</v>
      </c>
      <c r="M715" s="64" t="s">
        <v>12</v>
      </c>
      <c r="N715" s="64"/>
      <c r="O715" s="71">
        <v>5</v>
      </c>
      <c r="P715" s="65">
        <v>11.36</v>
      </c>
      <c r="Q715" s="65"/>
      <c r="R715" s="71">
        <v>26</v>
      </c>
      <c r="S715" s="59">
        <v>1996.8000000000002</v>
      </c>
      <c r="T715" s="58">
        <v>2.4300000000000002</v>
      </c>
    </row>
    <row r="716" spans="1:20" x14ac:dyDescent="0.25">
      <c r="A716" s="1"/>
      <c r="B716" s="63" t="s">
        <v>19</v>
      </c>
      <c r="C716" s="64" t="s">
        <v>57</v>
      </c>
      <c r="D716" s="64"/>
      <c r="E716" s="64"/>
      <c r="F716" s="64"/>
      <c r="G716" s="1"/>
      <c r="H716" s="1"/>
      <c r="I716" s="1"/>
      <c r="J716" s="1"/>
      <c r="K716" s="1"/>
      <c r="L716" s="64"/>
      <c r="M716" s="64"/>
      <c r="N716" s="64"/>
      <c r="O716" s="71"/>
      <c r="P716" s="65"/>
      <c r="Q716" s="65"/>
      <c r="R716" s="71"/>
      <c r="S716" s="59"/>
      <c r="T716" s="58"/>
    </row>
    <row r="717" spans="1:20" x14ac:dyDescent="0.25">
      <c r="A717" s="1"/>
      <c r="B717" s="63"/>
      <c r="C717" s="64"/>
      <c r="D717" s="64"/>
      <c r="E717" s="64"/>
      <c r="F717" s="64"/>
      <c r="G717" s="1"/>
      <c r="H717" s="1"/>
      <c r="I717" s="1"/>
      <c r="J717" s="1"/>
      <c r="K717" s="1"/>
      <c r="L717" s="4" t="s">
        <v>39</v>
      </c>
      <c r="M717" s="64" t="s">
        <v>40</v>
      </c>
      <c r="N717" s="64"/>
      <c r="O717" s="6">
        <v>15</v>
      </c>
      <c r="P717" s="65">
        <v>34.090000000000003</v>
      </c>
      <c r="Q717" s="65"/>
      <c r="R717" s="6">
        <v>198</v>
      </c>
      <c r="S717" s="59">
        <v>52315.199999999997</v>
      </c>
      <c r="T717" s="7">
        <v>63.63</v>
      </c>
    </row>
    <row r="718" spans="1:20" x14ac:dyDescent="0.25">
      <c r="A718" s="1"/>
      <c r="B718" s="5" t="s">
        <v>23</v>
      </c>
      <c r="C718" s="64" t="s">
        <v>148</v>
      </c>
      <c r="D718" s="64"/>
      <c r="E718" s="64"/>
      <c r="F718" s="64"/>
      <c r="G718" s="1"/>
      <c r="H718" s="1"/>
      <c r="I718" s="1"/>
      <c r="J718" s="1"/>
      <c r="K718" s="1"/>
      <c r="L718" s="4" t="s">
        <v>15</v>
      </c>
      <c r="M718" s="64" t="s">
        <v>16</v>
      </c>
      <c r="N718" s="64"/>
      <c r="O718" s="6">
        <v>4</v>
      </c>
      <c r="P718" s="65">
        <v>9.09</v>
      </c>
      <c r="Q718" s="65"/>
      <c r="R718" s="6">
        <v>16</v>
      </c>
      <c r="S718" s="59">
        <v>3357.6</v>
      </c>
      <c r="T718" s="7">
        <v>4.08</v>
      </c>
    </row>
    <row r="719" spans="1:20" x14ac:dyDescent="0.25">
      <c r="A719" s="1"/>
      <c r="B719" s="5" t="s">
        <v>25</v>
      </c>
      <c r="C719" s="73">
        <v>501</v>
      </c>
      <c r="D719" s="73"/>
      <c r="E719" s="73"/>
      <c r="F719" s="1"/>
      <c r="G719" s="1"/>
      <c r="H719" s="1"/>
      <c r="I719" s="1"/>
      <c r="J719" s="1"/>
      <c r="K719" s="1"/>
      <c r="L719" s="4" t="s">
        <v>17</v>
      </c>
      <c r="M719" s="64" t="s">
        <v>18</v>
      </c>
      <c r="N719" s="64"/>
      <c r="O719" s="6">
        <v>2</v>
      </c>
      <c r="P719" s="65">
        <v>4.55</v>
      </c>
      <c r="Q719" s="65"/>
      <c r="R719" s="6">
        <v>8</v>
      </c>
      <c r="S719" s="59">
        <v>1105.2</v>
      </c>
      <c r="T719" s="7">
        <v>1.34</v>
      </c>
    </row>
    <row r="720" spans="1:20" x14ac:dyDescent="0.25">
      <c r="A720" s="1"/>
      <c r="B720" s="63" t="s">
        <v>26</v>
      </c>
      <c r="C720" s="63"/>
      <c r="D720" s="63"/>
      <c r="E720" s="63"/>
      <c r="F720" s="72">
        <v>145.81209999999999</v>
      </c>
      <c r="G720" s="72"/>
      <c r="H720" s="72"/>
      <c r="I720" s="72"/>
      <c r="J720" s="72"/>
      <c r="K720" s="1"/>
      <c r="L720" s="4" t="s">
        <v>42</v>
      </c>
      <c r="M720" s="64" t="s">
        <v>43</v>
      </c>
      <c r="N720" s="64"/>
      <c r="O720" s="6">
        <v>7</v>
      </c>
      <c r="P720" s="65">
        <v>15.91</v>
      </c>
      <c r="Q720" s="65"/>
      <c r="R720" s="6">
        <v>95</v>
      </c>
      <c r="S720" s="59">
        <v>5058</v>
      </c>
      <c r="T720" s="7">
        <v>6.15</v>
      </c>
    </row>
    <row r="721" spans="1:20" x14ac:dyDescent="0.25">
      <c r="A721" s="1"/>
      <c r="B721" s="63" t="s">
        <v>27</v>
      </c>
      <c r="C721" s="63"/>
      <c r="D721" s="72">
        <v>104.5035</v>
      </c>
      <c r="E721" s="72"/>
      <c r="F721" s="72"/>
      <c r="G721" s="72"/>
      <c r="H721" s="72"/>
      <c r="I721" s="1"/>
      <c r="J721" s="1"/>
      <c r="K721" s="1"/>
      <c r="L721" s="4" t="s">
        <v>21</v>
      </c>
      <c r="M721" s="64" t="s">
        <v>22</v>
      </c>
      <c r="N721" s="64"/>
      <c r="O721" s="6">
        <v>2</v>
      </c>
      <c r="P721" s="65">
        <v>4.55</v>
      </c>
      <c r="Q721" s="65"/>
      <c r="R721" s="6">
        <v>20</v>
      </c>
      <c r="S721" s="59">
        <v>3454.2</v>
      </c>
      <c r="T721" s="7">
        <v>4.2</v>
      </c>
    </row>
    <row r="722" spans="1:20" x14ac:dyDescent="0.25">
      <c r="A722" s="1"/>
      <c r="B722" s="1"/>
      <c r="C722" s="1"/>
      <c r="D722" s="1"/>
      <c r="E722" s="1"/>
      <c r="F722" s="1"/>
      <c r="G722" s="1"/>
      <c r="H722" s="1"/>
      <c r="I722" s="1"/>
      <c r="J722" s="1"/>
      <c r="K722" s="1"/>
      <c r="L722" s="1"/>
      <c r="M722" s="1"/>
      <c r="N722" s="1"/>
      <c r="O722" s="1"/>
      <c r="P722" s="1"/>
      <c r="Q722" s="1"/>
      <c r="R722" s="1"/>
      <c r="S722" s="1"/>
      <c r="T722" s="1"/>
    </row>
    <row r="723" spans="1:20" x14ac:dyDescent="0.25">
      <c r="A723" s="1"/>
      <c r="B723" s="63" t="s">
        <v>28</v>
      </c>
      <c r="C723" s="63"/>
      <c r="D723" s="63"/>
      <c r="E723" s="63"/>
      <c r="F723" s="72">
        <v>1.2828999999999999</v>
      </c>
      <c r="G723" s="72"/>
      <c r="H723" s="72"/>
      <c r="I723" s="72"/>
      <c r="J723" s="1"/>
      <c r="K723" s="1"/>
      <c r="L723" s="1"/>
      <c r="M723" s="1"/>
      <c r="N723" s="1"/>
      <c r="O723" s="1"/>
      <c r="P723" s="1"/>
      <c r="Q723" s="1"/>
      <c r="R723" s="1"/>
      <c r="S723" s="1"/>
      <c r="T723" s="1"/>
    </row>
    <row r="724" spans="1:20" x14ac:dyDescent="0.25">
      <c r="A724" s="1"/>
      <c r="B724" s="63" t="s">
        <v>29</v>
      </c>
      <c r="C724" s="63"/>
      <c r="D724" s="72">
        <v>1.0027999999999999</v>
      </c>
      <c r="E724" s="72"/>
      <c r="F724" s="72"/>
      <c r="G724" s="72"/>
      <c r="H724" s="1"/>
      <c r="I724" s="1"/>
      <c r="J724" s="1"/>
      <c r="K724" s="1"/>
      <c r="L724" s="1"/>
      <c r="M724" s="1"/>
      <c r="N724" s="1"/>
      <c r="O724" s="1"/>
      <c r="P724" s="1"/>
      <c r="Q724" s="1"/>
      <c r="R724" s="1"/>
      <c r="S724" s="1"/>
      <c r="T724" s="1"/>
    </row>
    <row r="725" spans="1:20" x14ac:dyDescent="0.25">
      <c r="A725" s="1"/>
      <c r="B725" s="63" t="s">
        <v>30</v>
      </c>
      <c r="C725" s="63"/>
      <c r="D725" s="1"/>
      <c r="E725" s="1"/>
      <c r="F725" s="1"/>
      <c r="G725" s="1">
        <v>56.2</v>
      </c>
      <c r="H725" s="1"/>
      <c r="I725" s="1"/>
      <c r="J725" s="1"/>
      <c r="K725" s="1"/>
      <c r="L725" s="1"/>
      <c r="M725" s="1"/>
      <c r="N725" s="1"/>
      <c r="O725" s="1"/>
      <c r="P725" s="1"/>
      <c r="Q725" s="1"/>
      <c r="R725" s="1"/>
      <c r="S725" s="1"/>
      <c r="T725" s="1"/>
    </row>
    <row r="726" spans="1:20" x14ac:dyDescent="0.25">
      <c r="A726" s="1"/>
      <c r="B726" s="63" t="s">
        <v>31</v>
      </c>
      <c r="C726" s="63"/>
      <c r="D726" s="63"/>
      <c r="E726" s="1"/>
      <c r="F726" s="1"/>
      <c r="G726" s="1">
        <v>2016</v>
      </c>
      <c r="H726" s="1"/>
      <c r="I726" s="1"/>
      <c r="J726" s="1"/>
      <c r="K726" s="1"/>
      <c r="L726" s="1"/>
      <c r="M726" s="1"/>
      <c r="N726" s="1"/>
      <c r="O726" s="1"/>
      <c r="P726" s="1"/>
      <c r="Q726" s="1"/>
      <c r="R726" s="1"/>
      <c r="S726" s="1"/>
      <c r="T726" s="1"/>
    </row>
    <row r="727" spans="1:20" x14ac:dyDescent="0.25">
      <c r="A727" s="1"/>
      <c r="B727" s="63" t="s">
        <v>32</v>
      </c>
      <c r="C727" s="63"/>
      <c r="D727" s="1"/>
      <c r="E727" s="1"/>
      <c r="F727" s="1"/>
      <c r="G727" s="1"/>
      <c r="H727" s="1"/>
      <c r="I727" s="1"/>
      <c r="J727" s="1"/>
      <c r="K727" s="1"/>
      <c r="L727" s="1"/>
      <c r="M727" s="1"/>
      <c r="N727" s="1"/>
      <c r="O727" s="1"/>
      <c r="P727" s="1"/>
      <c r="Q727" s="1"/>
      <c r="R727" s="1"/>
      <c r="S727" s="1"/>
      <c r="T727" s="1"/>
    </row>
    <row r="728" spans="1:20" x14ac:dyDescent="0.25">
      <c r="A728" s="1"/>
      <c r="B728" s="1"/>
      <c r="C728" s="1"/>
      <c r="D728" s="1"/>
      <c r="E728" s="1"/>
      <c r="F728" s="1"/>
      <c r="G728" s="1"/>
      <c r="H728" s="1"/>
      <c r="I728" s="1"/>
      <c r="J728" s="1"/>
      <c r="K728" s="1"/>
      <c r="L728" s="1"/>
      <c r="M728" s="1"/>
      <c r="N728" s="1"/>
      <c r="O728" s="1"/>
      <c r="P728" s="1"/>
      <c r="Q728" s="1"/>
      <c r="R728" s="1"/>
      <c r="S728" s="1"/>
      <c r="T728" s="1"/>
    </row>
    <row r="729" spans="1:20" x14ac:dyDescent="0.25">
      <c r="A729" s="1"/>
      <c r="B729" s="1"/>
      <c r="C729" s="1"/>
      <c r="D729" s="1"/>
      <c r="E729" s="1"/>
      <c r="F729" s="1"/>
      <c r="G729" s="1"/>
      <c r="H729" s="1"/>
      <c r="I729" s="1"/>
      <c r="J729" s="1"/>
      <c r="K729" s="1"/>
      <c r="L729" s="1"/>
      <c r="M729" s="1"/>
      <c r="N729" s="1"/>
      <c r="O729" s="1"/>
      <c r="P729" s="1"/>
      <c r="Q729" s="1"/>
      <c r="R729" s="1"/>
      <c r="S729" s="1"/>
      <c r="T729" s="1"/>
    </row>
    <row r="730" spans="1:20" x14ac:dyDescent="0.25">
      <c r="A730" s="1"/>
      <c r="B730" s="1"/>
      <c r="C730" s="1"/>
      <c r="D730" s="1"/>
      <c r="E730" s="1"/>
      <c r="F730" s="1"/>
      <c r="G730" s="1"/>
      <c r="H730" s="1"/>
      <c r="I730" s="1"/>
      <c r="J730" s="1"/>
      <c r="K730" s="1"/>
      <c r="L730" s="66" t="s">
        <v>5</v>
      </c>
      <c r="M730" s="66"/>
      <c r="N730" s="66"/>
      <c r="O730" s="3" t="s">
        <v>6</v>
      </c>
      <c r="P730" s="67" t="s">
        <v>7</v>
      </c>
      <c r="Q730" s="67"/>
      <c r="R730" s="3" t="s">
        <v>8</v>
      </c>
      <c r="S730" s="57" t="s">
        <v>583</v>
      </c>
      <c r="T730" s="3" t="s">
        <v>7</v>
      </c>
    </row>
    <row r="731" spans="1:20" x14ac:dyDescent="0.25">
      <c r="A731" s="1"/>
      <c r="B731" s="5" t="s">
        <v>9</v>
      </c>
      <c r="C731" s="64" t="s">
        <v>144</v>
      </c>
      <c r="D731" s="64"/>
      <c r="E731" s="64"/>
      <c r="F731" s="64"/>
      <c r="G731" s="64"/>
      <c r="H731" s="1"/>
      <c r="I731" s="1"/>
      <c r="J731" s="1"/>
      <c r="K731" s="1"/>
      <c r="L731" s="4" t="s">
        <v>33</v>
      </c>
      <c r="M731" s="64" t="s">
        <v>34</v>
      </c>
      <c r="N731" s="64"/>
      <c r="O731" s="6">
        <v>2</v>
      </c>
      <c r="P731" s="65">
        <v>8.6999999999999993</v>
      </c>
      <c r="Q731" s="65"/>
      <c r="R731" s="6">
        <v>6</v>
      </c>
      <c r="S731" s="59">
        <v>246.60000000000002</v>
      </c>
      <c r="T731" s="7">
        <v>0.84</v>
      </c>
    </row>
    <row r="732" spans="1:20" x14ac:dyDescent="0.25">
      <c r="A732" s="1"/>
      <c r="B732" s="63" t="s">
        <v>13</v>
      </c>
      <c r="C732" s="64" t="s">
        <v>149</v>
      </c>
      <c r="D732" s="64"/>
      <c r="E732" s="64"/>
      <c r="F732" s="64"/>
      <c r="G732" s="1"/>
      <c r="H732" s="1"/>
      <c r="I732" s="1"/>
      <c r="J732" s="1"/>
      <c r="K732" s="1"/>
      <c r="L732" s="4" t="s">
        <v>36</v>
      </c>
      <c r="M732" s="64" t="s">
        <v>37</v>
      </c>
      <c r="N732" s="64"/>
      <c r="O732" s="6">
        <v>2</v>
      </c>
      <c r="P732" s="65">
        <v>8.6999999999999993</v>
      </c>
      <c r="Q732" s="65"/>
      <c r="R732" s="6">
        <v>6</v>
      </c>
      <c r="S732" s="59">
        <v>319.8</v>
      </c>
      <c r="T732" s="7">
        <v>1.0900000000000001</v>
      </c>
    </row>
    <row r="733" spans="1:20" x14ac:dyDescent="0.25">
      <c r="A733" s="1"/>
      <c r="B733" s="63"/>
      <c r="C733" s="64"/>
      <c r="D733" s="64"/>
      <c r="E733" s="64"/>
      <c r="F733" s="64"/>
      <c r="G733" s="1"/>
      <c r="H733" s="1"/>
      <c r="I733" s="1"/>
      <c r="J733" s="1"/>
      <c r="K733" s="1"/>
      <c r="L733" s="64" t="s">
        <v>11</v>
      </c>
      <c r="M733" s="64" t="s">
        <v>12</v>
      </c>
      <c r="N733" s="64"/>
      <c r="O733" s="71">
        <v>4</v>
      </c>
      <c r="P733" s="65">
        <v>17.39</v>
      </c>
      <c r="Q733" s="65"/>
      <c r="R733" s="71">
        <v>5</v>
      </c>
      <c r="S733" s="59">
        <v>333</v>
      </c>
      <c r="T733" s="58">
        <v>1.1299999999999999</v>
      </c>
    </row>
    <row r="734" spans="1:20" x14ac:dyDescent="0.25">
      <c r="A734" s="1"/>
      <c r="B734" s="63" t="s">
        <v>19</v>
      </c>
      <c r="C734" s="64" t="s">
        <v>60</v>
      </c>
      <c r="D734" s="64"/>
      <c r="E734" s="64"/>
      <c r="F734" s="64"/>
      <c r="G734" s="1"/>
      <c r="H734" s="1"/>
      <c r="I734" s="1"/>
      <c r="J734" s="1"/>
      <c r="K734" s="1"/>
      <c r="L734" s="64"/>
      <c r="M734" s="64"/>
      <c r="N734" s="64"/>
      <c r="O734" s="71"/>
      <c r="P734" s="65"/>
      <c r="Q734" s="65"/>
      <c r="R734" s="71"/>
      <c r="S734" s="59"/>
      <c r="T734" s="58"/>
    </row>
    <row r="735" spans="1:20" x14ac:dyDescent="0.25">
      <c r="A735" s="1"/>
      <c r="B735" s="63"/>
      <c r="C735" s="64"/>
      <c r="D735" s="64"/>
      <c r="E735" s="64"/>
      <c r="F735" s="64"/>
      <c r="G735" s="1"/>
      <c r="H735" s="1"/>
      <c r="I735" s="1"/>
      <c r="J735" s="1"/>
      <c r="K735" s="1"/>
      <c r="L735" s="4" t="s">
        <v>39</v>
      </c>
      <c r="M735" s="64" t="s">
        <v>40</v>
      </c>
      <c r="N735" s="64"/>
      <c r="O735" s="6">
        <v>11</v>
      </c>
      <c r="P735" s="65">
        <v>47.83</v>
      </c>
      <c r="Q735" s="65"/>
      <c r="R735" s="6">
        <v>103</v>
      </c>
      <c r="S735" s="59">
        <v>26988</v>
      </c>
      <c r="T735" s="7">
        <v>91.78</v>
      </c>
    </row>
    <row r="736" spans="1:20" x14ac:dyDescent="0.25">
      <c r="A736" s="1"/>
      <c r="B736" s="5" t="s">
        <v>23</v>
      </c>
      <c r="C736" s="64" t="s">
        <v>150</v>
      </c>
      <c r="D736" s="64"/>
      <c r="E736" s="64"/>
      <c r="F736" s="64"/>
      <c r="G736" s="1"/>
      <c r="H736" s="1"/>
      <c r="I736" s="1"/>
      <c r="J736" s="1"/>
      <c r="K736" s="1"/>
      <c r="L736" s="4" t="s">
        <v>15</v>
      </c>
      <c r="M736" s="64" t="s">
        <v>16</v>
      </c>
      <c r="N736" s="64"/>
      <c r="O736" s="6">
        <v>2</v>
      </c>
      <c r="P736" s="65">
        <v>8.6999999999999993</v>
      </c>
      <c r="Q736" s="65"/>
      <c r="R736" s="6">
        <v>10</v>
      </c>
      <c r="S736" s="59">
        <v>1290</v>
      </c>
      <c r="T736" s="7">
        <v>4.3899999999999997</v>
      </c>
    </row>
    <row r="737" spans="1:20" x14ac:dyDescent="0.25">
      <c r="A737" s="1"/>
      <c r="B737" s="5" t="s">
        <v>25</v>
      </c>
      <c r="C737" s="73">
        <v>427</v>
      </c>
      <c r="D737" s="73"/>
      <c r="E737" s="73"/>
      <c r="F737" s="1"/>
      <c r="G737" s="1"/>
      <c r="H737" s="1"/>
      <c r="I737" s="1"/>
      <c r="J737" s="1"/>
      <c r="K737" s="1"/>
      <c r="L737" s="4" t="s">
        <v>42</v>
      </c>
      <c r="M737" s="64" t="s">
        <v>43</v>
      </c>
      <c r="N737" s="64"/>
      <c r="O737" s="6">
        <v>2</v>
      </c>
      <c r="P737" s="65">
        <v>8.6999999999999993</v>
      </c>
      <c r="Q737" s="65"/>
      <c r="R737" s="6">
        <v>3</v>
      </c>
      <c r="S737" s="59">
        <v>228.6</v>
      </c>
      <c r="T737" s="7">
        <v>0.78</v>
      </c>
    </row>
    <row r="738" spans="1:20" x14ac:dyDescent="0.25">
      <c r="A738" s="1"/>
      <c r="B738" s="63" t="s">
        <v>26</v>
      </c>
      <c r="C738" s="63"/>
      <c r="D738" s="63"/>
      <c r="E738" s="63"/>
      <c r="F738" s="72">
        <v>114.86969999999999</v>
      </c>
      <c r="G738" s="72"/>
      <c r="H738" s="72"/>
      <c r="I738" s="72"/>
      <c r="J738" s="72"/>
      <c r="K738" s="1"/>
      <c r="L738" s="1"/>
      <c r="M738" s="1"/>
      <c r="N738" s="1"/>
      <c r="O738" s="1"/>
      <c r="P738" s="1"/>
      <c r="Q738" s="1"/>
      <c r="R738" s="1"/>
      <c r="S738" s="1"/>
      <c r="T738" s="1"/>
    </row>
    <row r="739" spans="1:20" x14ac:dyDescent="0.25">
      <c r="A739" s="1"/>
      <c r="B739" s="63" t="s">
        <v>27</v>
      </c>
      <c r="C739" s="63"/>
      <c r="D739" s="72">
        <v>63.261299999999999</v>
      </c>
      <c r="E739" s="72"/>
      <c r="F739" s="72"/>
      <c r="G739" s="72"/>
      <c r="H739" s="72"/>
      <c r="I739" s="1"/>
      <c r="J739" s="1"/>
      <c r="K739" s="1"/>
      <c r="L739" s="1"/>
      <c r="M739" s="1"/>
      <c r="N739" s="1"/>
      <c r="O739" s="1"/>
      <c r="P739" s="1"/>
      <c r="Q739" s="1"/>
      <c r="R739" s="1"/>
      <c r="S739" s="1"/>
      <c r="T739" s="1"/>
    </row>
    <row r="740" spans="1:20" x14ac:dyDescent="0.25">
      <c r="A740" s="1"/>
      <c r="B740" s="63" t="s">
        <v>28</v>
      </c>
      <c r="C740" s="63"/>
      <c r="D740" s="63"/>
      <c r="E740" s="63"/>
      <c r="F740" s="72">
        <v>1.0820000000000001</v>
      </c>
      <c r="G740" s="72"/>
      <c r="H740" s="72"/>
      <c r="I740" s="72"/>
      <c r="J740" s="1"/>
      <c r="K740" s="1"/>
      <c r="L740" s="1"/>
      <c r="M740" s="1"/>
      <c r="N740" s="1"/>
      <c r="O740" s="1"/>
      <c r="P740" s="1"/>
      <c r="Q740" s="1"/>
      <c r="R740" s="1"/>
      <c r="S740" s="1"/>
      <c r="T740" s="1"/>
    </row>
    <row r="741" spans="1:20" x14ac:dyDescent="0.25">
      <c r="A741" s="1"/>
      <c r="B741" s="63" t="s">
        <v>29</v>
      </c>
      <c r="C741" s="63"/>
      <c r="D741" s="72">
        <v>0.2414</v>
      </c>
      <c r="E741" s="72"/>
      <c r="F741" s="72"/>
      <c r="G741" s="72"/>
      <c r="H741" s="1"/>
      <c r="I741" s="1"/>
      <c r="J741" s="1"/>
      <c r="K741" s="1"/>
      <c r="L741" s="1"/>
      <c r="M741" s="1"/>
      <c r="N741" s="1"/>
      <c r="O741" s="1"/>
      <c r="P741" s="1"/>
      <c r="Q741" s="1"/>
      <c r="R741" s="1"/>
      <c r="S741" s="1"/>
      <c r="T741" s="1"/>
    </row>
    <row r="742" spans="1:20" x14ac:dyDescent="0.25">
      <c r="A742" s="1"/>
      <c r="B742" s="63" t="s">
        <v>30</v>
      </c>
      <c r="C742" s="63"/>
      <c r="D742" s="1"/>
      <c r="E742" s="1"/>
      <c r="F742" s="1"/>
      <c r="G742" s="1">
        <v>47.9</v>
      </c>
      <c r="H742" s="1"/>
      <c r="I742" s="1"/>
      <c r="J742" s="1"/>
      <c r="K742" s="1"/>
      <c r="L742" s="1"/>
      <c r="M742" s="1"/>
      <c r="N742" s="1"/>
      <c r="O742" s="1"/>
      <c r="P742" s="1"/>
      <c r="Q742" s="1"/>
      <c r="R742" s="1"/>
      <c r="S742" s="1"/>
      <c r="T742" s="1"/>
    </row>
    <row r="743" spans="1:20" x14ac:dyDescent="0.25">
      <c r="A743" s="1"/>
      <c r="B743" s="63" t="s">
        <v>31</v>
      </c>
      <c r="C743" s="63"/>
      <c r="D743" s="63"/>
      <c r="E743" s="1"/>
      <c r="F743" s="1"/>
      <c r="G743" s="1">
        <v>2016</v>
      </c>
      <c r="H743" s="1"/>
      <c r="I743" s="1"/>
      <c r="J743" s="1"/>
      <c r="K743" s="1"/>
      <c r="L743" s="1"/>
      <c r="M743" s="1"/>
      <c r="N743" s="1"/>
      <c r="O743" s="1"/>
      <c r="P743" s="1"/>
      <c r="Q743" s="1"/>
      <c r="R743" s="1"/>
      <c r="S743" s="1"/>
      <c r="T743" s="1"/>
    </row>
    <row r="744" spans="1:20" x14ac:dyDescent="0.25">
      <c r="A744" s="1"/>
      <c r="B744" s="63" t="s">
        <v>32</v>
      </c>
      <c r="C744" s="63"/>
      <c r="D744" s="1"/>
      <c r="E744" s="1"/>
      <c r="F744" s="1"/>
      <c r="G744" s="1"/>
      <c r="H744" s="1"/>
      <c r="I744" s="1"/>
      <c r="J744" s="1"/>
      <c r="K744" s="1"/>
      <c r="L744" s="1"/>
      <c r="M744" s="1"/>
      <c r="N744" s="1"/>
      <c r="O744" s="1"/>
      <c r="P744" s="1"/>
      <c r="Q744" s="1"/>
      <c r="R744" s="1"/>
      <c r="S744" s="1"/>
      <c r="T744" s="1"/>
    </row>
    <row r="745" spans="1:20" x14ac:dyDescent="0.25">
      <c r="A745" s="1"/>
      <c r="B745" s="1"/>
      <c r="C745" s="1"/>
      <c r="D745" s="1"/>
      <c r="E745" s="1"/>
      <c r="F745" s="1"/>
      <c r="G745" s="1"/>
      <c r="H745" s="1"/>
      <c r="I745" s="1"/>
      <c r="J745" s="1"/>
      <c r="K745" s="1"/>
      <c r="L745" s="1"/>
      <c r="M745" s="1"/>
      <c r="N745" s="1"/>
      <c r="O745" s="1"/>
      <c r="P745" s="1"/>
      <c r="Q745" s="1"/>
      <c r="R745" s="1"/>
      <c r="S745" s="1"/>
      <c r="T745" s="1"/>
    </row>
    <row r="746" spans="1:20" x14ac:dyDescent="0.25">
      <c r="A746" s="1"/>
      <c r="B746" s="1"/>
      <c r="C746" s="1"/>
      <c r="D746" s="1"/>
      <c r="E746" s="1"/>
      <c r="F746" s="1"/>
      <c r="G746" s="1"/>
      <c r="H746" s="1"/>
      <c r="I746" s="1"/>
      <c r="J746" s="1"/>
      <c r="K746" s="1"/>
      <c r="L746" s="1"/>
      <c r="M746" s="1"/>
      <c r="N746" s="1"/>
      <c r="O746" s="1"/>
      <c r="P746" s="1"/>
      <c r="Q746" s="1"/>
      <c r="R746" s="1"/>
      <c r="S746" s="1"/>
      <c r="T746" s="1"/>
    </row>
    <row r="747" spans="1:20" x14ac:dyDescent="0.25">
      <c r="A747" s="1"/>
      <c r="B747" s="1"/>
      <c r="C747" s="1"/>
      <c r="D747" s="1"/>
      <c r="E747" s="1"/>
      <c r="F747" s="1"/>
      <c r="G747" s="1"/>
      <c r="H747" s="1"/>
      <c r="I747" s="1"/>
      <c r="J747" s="1"/>
      <c r="K747" s="1"/>
      <c r="L747" s="1"/>
      <c r="M747" s="1"/>
      <c r="N747" s="1"/>
      <c r="O747" s="1"/>
      <c r="P747" s="1"/>
      <c r="Q747" s="1"/>
      <c r="R747" s="1"/>
      <c r="S747" s="1"/>
      <c r="T747" s="1"/>
    </row>
    <row r="748" spans="1:20" x14ac:dyDescent="0.25">
      <c r="A748" s="1"/>
      <c r="B748" s="1"/>
      <c r="C748" s="1"/>
      <c r="D748" s="1"/>
      <c r="E748" s="1"/>
      <c r="F748" s="1"/>
      <c r="G748" s="1"/>
      <c r="H748" s="1"/>
      <c r="I748" s="1"/>
      <c r="J748" s="1"/>
      <c r="K748" s="1"/>
      <c r="L748" s="66" t="s">
        <v>5</v>
      </c>
      <c r="M748" s="66"/>
      <c r="N748" s="66"/>
      <c r="O748" s="3" t="s">
        <v>6</v>
      </c>
      <c r="P748" s="67" t="s">
        <v>7</v>
      </c>
      <c r="Q748" s="67"/>
      <c r="R748" s="3" t="s">
        <v>8</v>
      </c>
      <c r="S748" s="57" t="s">
        <v>583</v>
      </c>
      <c r="T748" s="3" t="s">
        <v>7</v>
      </c>
    </row>
    <row r="749" spans="1:20" x14ac:dyDescent="0.25">
      <c r="A749" s="1"/>
      <c r="B749" s="5" t="s">
        <v>9</v>
      </c>
      <c r="C749" s="64" t="s">
        <v>151</v>
      </c>
      <c r="D749" s="64"/>
      <c r="E749" s="64"/>
      <c r="F749" s="64"/>
      <c r="G749" s="64"/>
      <c r="H749" s="1"/>
      <c r="I749" s="1"/>
      <c r="J749" s="1"/>
      <c r="K749" s="1"/>
      <c r="L749" s="4" t="s">
        <v>33</v>
      </c>
      <c r="M749" s="64" t="s">
        <v>34</v>
      </c>
      <c r="N749" s="64"/>
      <c r="O749" s="6">
        <v>2</v>
      </c>
      <c r="P749" s="65">
        <v>8.6999999999999993</v>
      </c>
      <c r="Q749" s="65"/>
      <c r="R749" s="6">
        <v>7</v>
      </c>
      <c r="S749" s="59">
        <v>1282.2</v>
      </c>
      <c r="T749" s="7">
        <v>0.52</v>
      </c>
    </row>
    <row r="750" spans="1:20" x14ac:dyDescent="0.25">
      <c r="A750" s="1"/>
      <c r="B750" s="63" t="s">
        <v>13</v>
      </c>
      <c r="C750" s="64" t="s">
        <v>152</v>
      </c>
      <c r="D750" s="64"/>
      <c r="E750" s="64"/>
      <c r="F750" s="64"/>
      <c r="G750" s="1"/>
      <c r="H750" s="1"/>
      <c r="I750" s="1"/>
      <c r="J750" s="1"/>
      <c r="K750" s="1"/>
      <c r="L750" s="4" t="s">
        <v>11</v>
      </c>
      <c r="M750" s="64" t="s">
        <v>12</v>
      </c>
      <c r="N750" s="64"/>
      <c r="O750" s="6">
        <v>2</v>
      </c>
      <c r="P750" s="65">
        <v>8.6999999999999993</v>
      </c>
      <c r="Q750" s="65"/>
      <c r="R750" s="6">
        <v>528</v>
      </c>
      <c r="S750" s="59">
        <v>42076.799999999996</v>
      </c>
      <c r="T750" s="7">
        <v>17.14</v>
      </c>
    </row>
    <row r="751" spans="1:20" x14ac:dyDescent="0.25">
      <c r="A751" s="1"/>
      <c r="B751" s="63"/>
      <c r="C751" s="64"/>
      <c r="D751" s="64"/>
      <c r="E751" s="64"/>
      <c r="F751" s="64"/>
      <c r="G751" s="1"/>
      <c r="H751" s="1"/>
      <c r="I751" s="1"/>
      <c r="J751" s="1"/>
      <c r="K751" s="1"/>
      <c r="L751" s="64" t="s">
        <v>39</v>
      </c>
      <c r="M751" s="64" t="s">
        <v>40</v>
      </c>
      <c r="N751" s="64"/>
      <c r="O751" s="71">
        <v>8</v>
      </c>
      <c r="P751" s="65">
        <v>34.78</v>
      </c>
      <c r="Q751" s="65"/>
      <c r="R751" s="71">
        <v>805</v>
      </c>
      <c r="S751" s="59">
        <v>120122.4</v>
      </c>
      <c r="T751" s="58">
        <v>48.92</v>
      </c>
    </row>
    <row r="752" spans="1:20" x14ac:dyDescent="0.25">
      <c r="A752" s="1"/>
      <c r="B752" s="63" t="s">
        <v>19</v>
      </c>
      <c r="C752" s="64" t="s">
        <v>20</v>
      </c>
      <c r="D752" s="64"/>
      <c r="E752" s="64"/>
      <c r="F752" s="64"/>
      <c r="G752" s="1"/>
      <c r="H752" s="1"/>
      <c r="I752" s="1"/>
      <c r="J752" s="1"/>
      <c r="K752" s="1"/>
      <c r="L752" s="64"/>
      <c r="M752" s="64"/>
      <c r="N752" s="64"/>
      <c r="O752" s="71"/>
      <c r="P752" s="65"/>
      <c r="Q752" s="65"/>
      <c r="R752" s="71"/>
      <c r="S752" s="59"/>
      <c r="T752" s="58"/>
    </row>
    <row r="753" spans="1:20" x14ac:dyDescent="0.25">
      <c r="A753" s="1"/>
      <c r="B753" s="63"/>
      <c r="C753" s="64"/>
      <c r="D753" s="64"/>
      <c r="E753" s="64"/>
      <c r="F753" s="64"/>
      <c r="G753" s="1"/>
      <c r="H753" s="1"/>
      <c r="I753" s="1"/>
      <c r="J753" s="1"/>
      <c r="K753" s="1"/>
      <c r="L753" s="4" t="s">
        <v>15</v>
      </c>
      <c r="M753" s="64" t="s">
        <v>16</v>
      </c>
      <c r="N753" s="64"/>
      <c r="O753" s="6">
        <v>2</v>
      </c>
      <c r="P753" s="65">
        <v>8.6999999999999993</v>
      </c>
      <c r="Q753" s="65"/>
      <c r="R753" s="6">
        <v>1054</v>
      </c>
      <c r="S753" s="59">
        <v>78382.2</v>
      </c>
      <c r="T753" s="7">
        <v>31.92</v>
      </c>
    </row>
    <row r="754" spans="1:20" x14ac:dyDescent="0.25">
      <c r="A754" s="1"/>
      <c r="B754" s="5" t="s">
        <v>23</v>
      </c>
      <c r="C754" s="64" t="s">
        <v>153</v>
      </c>
      <c r="D754" s="64"/>
      <c r="E754" s="64"/>
      <c r="F754" s="64"/>
      <c r="G754" s="1"/>
      <c r="H754" s="1"/>
      <c r="I754" s="1"/>
      <c r="J754" s="1"/>
      <c r="K754" s="1"/>
      <c r="L754" s="4" t="s">
        <v>42</v>
      </c>
      <c r="M754" s="64" t="s">
        <v>43</v>
      </c>
      <c r="N754" s="64"/>
      <c r="O754" s="6">
        <v>7</v>
      </c>
      <c r="P754" s="65">
        <v>30.43</v>
      </c>
      <c r="Q754" s="65"/>
      <c r="R754" s="6">
        <v>12</v>
      </c>
      <c r="S754" s="59">
        <v>543.6</v>
      </c>
      <c r="T754" s="7">
        <v>0.22</v>
      </c>
    </row>
    <row r="755" spans="1:20" x14ac:dyDescent="0.25">
      <c r="A755" s="1"/>
      <c r="B755" s="5" t="s">
        <v>25</v>
      </c>
      <c r="C755" s="73">
        <v>527</v>
      </c>
      <c r="D755" s="73"/>
      <c r="E755" s="73"/>
      <c r="F755" s="1"/>
      <c r="G755" s="1"/>
      <c r="H755" s="1"/>
      <c r="I755" s="1"/>
      <c r="J755" s="1"/>
      <c r="K755" s="1"/>
      <c r="L755" s="4" t="s">
        <v>54</v>
      </c>
      <c r="M755" s="64" t="s">
        <v>55</v>
      </c>
      <c r="N755" s="64"/>
      <c r="O755" s="6">
        <v>1</v>
      </c>
      <c r="P755" s="65">
        <v>4.3499999999999996</v>
      </c>
      <c r="Q755" s="65"/>
      <c r="R755" s="6">
        <v>44</v>
      </c>
      <c r="S755" s="59">
        <v>2592.6</v>
      </c>
      <c r="T755" s="7">
        <v>1.06</v>
      </c>
    </row>
    <row r="756" spans="1:20" x14ac:dyDescent="0.25">
      <c r="A756" s="1"/>
      <c r="B756" s="63" t="s">
        <v>26</v>
      </c>
      <c r="C756" s="63"/>
      <c r="D756" s="63"/>
      <c r="E756" s="63"/>
      <c r="F756" s="72">
        <v>176.9222</v>
      </c>
      <c r="G756" s="72"/>
      <c r="H756" s="72"/>
      <c r="I756" s="72"/>
      <c r="J756" s="72"/>
      <c r="K756" s="1"/>
      <c r="L756" s="4" t="s">
        <v>21</v>
      </c>
      <c r="M756" s="64" t="s">
        <v>22</v>
      </c>
      <c r="N756" s="64"/>
      <c r="O756" s="6">
        <v>1</v>
      </c>
      <c r="P756" s="65">
        <v>4.3499999999999996</v>
      </c>
      <c r="Q756" s="65"/>
      <c r="R756" s="6">
        <v>10</v>
      </c>
      <c r="S756" s="59">
        <v>538.20000000000005</v>
      </c>
      <c r="T756" s="7">
        <v>0.22</v>
      </c>
    </row>
    <row r="757" spans="1:20" x14ac:dyDescent="0.25">
      <c r="A757" s="1"/>
      <c r="B757" s="63" t="s">
        <v>27</v>
      </c>
      <c r="C757" s="63"/>
      <c r="D757" s="72">
        <v>228.0368</v>
      </c>
      <c r="E757" s="72"/>
      <c r="F757" s="72"/>
      <c r="G757" s="72"/>
      <c r="H757" s="72"/>
      <c r="I757" s="1"/>
      <c r="J757" s="1"/>
      <c r="K757" s="1"/>
      <c r="L757" s="1"/>
      <c r="M757" s="1"/>
      <c r="N757" s="1"/>
      <c r="O757" s="1"/>
      <c r="P757" s="1"/>
      <c r="Q757" s="1"/>
      <c r="R757" s="1"/>
      <c r="S757" s="1"/>
      <c r="T757" s="1"/>
    </row>
    <row r="758" spans="1:20" x14ac:dyDescent="0.25">
      <c r="A758" s="1"/>
      <c r="B758" s="63" t="s">
        <v>28</v>
      </c>
      <c r="C758" s="63"/>
      <c r="D758" s="63"/>
      <c r="E758" s="63"/>
      <c r="F758" s="72">
        <v>1.7065999999999999</v>
      </c>
      <c r="G758" s="72"/>
      <c r="H758" s="72"/>
      <c r="I758" s="72"/>
      <c r="J758" s="1"/>
      <c r="K758" s="1"/>
      <c r="L758" s="1"/>
      <c r="M758" s="1"/>
      <c r="N758" s="1"/>
      <c r="O758" s="1"/>
      <c r="P758" s="1"/>
      <c r="Q758" s="1"/>
      <c r="R758" s="1"/>
      <c r="S758" s="1"/>
      <c r="T758" s="1"/>
    </row>
    <row r="759" spans="1:20" x14ac:dyDescent="0.25">
      <c r="A759" s="1"/>
      <c r="B759" s="63" t="s">
        <v>29</v>
      </c>
      <c r="C759" s="63"/>
      <c r="D759" s="72">
        <v>2.0009000000000001</v>
      </c>
      <c r="E759" s="72"/>
      <c r="F759" s="72"/>
      <c r="G759" s="72"/>
      <c r="H759" s="1"/>
      <c r="I759" s="1"/>
      <c r="J759" s="1"/>
      <c r="K759" s="1"/>
      <c r="L759" s="1"/>
      <c r="M759" s="1"/>
      <c r="N759" s="1"/>
      <c r="O759" s="1"/>
      <c r="P759" s="1"/>
      <c r="Q759" s="1"/>
      <c r="R759" s="1"/>
      <c r="S759" s="1"/>
      <c r="T759" s="1"/>
    </row>
    <row r="760" spans="1:20" x14ac:dyDescent="0.25">
      <c r="A760" s="1"/>
      <c r="B760" s="63" t="s">
        <v>30</v>
      </c>
      <c r="C760" s="63"/>
      <c r="D760" s="1"/>
      <c r="E760" s="1"/>
      <c r="F760" s="1"/>
      <c r="G760" s="1">
        <v>37.299999999999997</v>
      </c>
      <c r="H760" s="1"/>
      <c r="I760" s="1"/>
      <c r="J760" s="1"/>
      <c r="K760" s="1"/>
      <c r="L760" s="1"/>
      <c r="M760" s="1"/>
      <c r="N760" s="1"/>
      <c r="O760" s="1"/>
      <c r="P760" s="1"/>
      <c r="Q760" s="1"/>
      <c r="R760" s="1"/>
      <c r="S760" s="1"/>
      <c r="T760" s="1"/>
    </row>
    <row r="761" spans="1:20" x14ac:dyDescent="0.25">
      <c r="A761" s="1"/>
      <c r="B761" s="63" t="s">
        <v>31</v>
      </c>
      <c r="C761" s="63"/>
      <c r="D761" s="63"/>
      <c r="E761" s="1"/>
      <c r="F761" s="1"/>
      <c r="G761" s="1">
        <v>2016</v>
      </c>
      <c r="H761" s="1"/>
      <c r="I761" s="1"/>
      <c r="J761" s="1"/>
      <c r="K761" s="1"/>
      <c r="L761" s="1"/>
      <c r="M761" s="1"/>
      <c r="N761" s="1"/>
      <c r="O761" s="1"/>
      <c r="P761" s="1"/>
      <c r="Q761" s="1"/>
      <c r="R761" s="1"/>
      <c r="S761" s="1"/>
      <c r="T761" s="1"/>
    </row>
    <row r="762" spans="1:20" x14ac:dyDescent="0.25">
      <c r="A762" s="1"/>
      <c r="B762" s="63" t="s">
        <v>32</v>
      </c>
      <c r="C762" s="63"/>
      <c r="D762" s="1"/>
      <c r="E762" s="1"/>
      <c r="F762" s="1"/>
      <c r="G762" s="1"/>
      <c r="H762" s="1"/>
      <c r="I762" s="1"/>
      <c r="J762" s="1"/>
      <c r="K762" s="1"/>
      <c r="L762" s="1"/>
      <c r="M762" s="1"/>
      <c r="N762" s="1"/>
      <c r="O762" s="1"/>
      <c r="P762" s="1"/>
      <c r="Q762" s="1"/>
      <c r="R762" s="1"/>
      <c r="S762" s="1"/>
      <c r="T762" s="1"/>
    </row>
    <row r="763" spans="1:20" x14ac:dyDescent="0.25">
      <c r="A763" s="1"/>
      <c r="B763" s="1"/>
      <c r="C763" s="1"/>
      <c r="D763" s="1"/>
      <c r="E763" s="1"/>
      <c r="F763" s="1"/>
      <c r="G763" s="1"/>
      <c r="H763" s="1"/>
      <c r="I763" s="1"/>
      <c r="J763" s="1"/>
      <c r="K763" s="1"/>
      <c r="L763" s="1"/>
      <c r="M763" s="1"/>
      <c r="N763" s="1"/>
      <c r="O763" s="1"/>
      <c r="P763" s="1"/>
      <c r="Q763" s="1"/>
      <c r="R763" s="1"/>
      <c r="S763" s="1"/>
      <c r="T763" s="1"/>
    </row>
    <row r="764" spans="1:20" x14ac:dyDescent="0.25">
      <c r="A764" s="1"/>
      <c r="B764" s="1"/>
      <c r="C764" s="1"/>
      <c r="D764" s="1"/>
      <c r="E764" s="1"/>
      <c r="F764" s="1"/>
      <c r="G764" s="1"/>
      <c r="H764" s="1"/>
      <c r="I764" s="1"/>
      <c r="J764" s="1"/>
      <c r="K764" s="1"/>
      <c r="L764" s="1"/>
      <c r="M764" s="1"/>
      <c r="N764" s="1"/>
      <c r="O764" s="1"/>
      <c r="P764" s="1"/>
      <c r="Q764" s="1"/>
      <c r="R764" s="1"/>
      <c r="S764" s="1"/>
      <c r="T764" s="1"/>
    </row>
    <row r="765" spans="1:20" x14ac:dyDescent="0.25">
      <c r="A765" s="1"/>
      <c r="B765" s="1"/>
      <c r="C765" s="1"/>
      <c r="D765" s="1"/>
      <c r="E765" s="1"/>
      <c r="F765" s="1"/>
      <c r="G765" s="1"/>
      <c r="H765" s="1"/>
      <c r="I765" s="1"/>
      <c r="J765" s="1"/>
      <c r="K765" s="1"/>
      <c r="L765" s="66" t="s">
        <v>5</v>
      </c>
      <c r="M765" s="66"/>
      <c r="N765" s="66"/>
      <c r="O765" s="3" t="s">
        <v>6</v>
      </c>
      <c r="P765" s="67" t="s">
        <v>7</v>
      </c>
      <c r="Q765" s="67"/>
      <c r="R765" s="3" t="s">
        <v>8</v>
      </c>
      <c r="S765" s="57" t="s">
        <v>583</v>
      </c>
      <c r="T765" s="3" t="s">
        <v>7</v>
      </c>
    </row>
    <row r="766" spans="1:20" x14ac:dyDescent="0.25">
      <c r="A766" s="1"/>
      <c r="B766" s="5" t="s">
        <v>9</v>
      </c>
      <c r="C766" s="64" t="s">
        <v>151</v>
      </c>
      <c r="D766" s="64"/>
      <c r="E766" s="64"/>
      <c r="F766" s="64"/>
      <c r="G766" s="64"/>
      <c r="H766" s="1"/>
      <c r="I766" s="1"/>
      <c r="J766" s="1"/>
      <c r="K766" s="1"/>
      <c r="L766" s="4" t="s">
        <v>33</v>
      </c>
      <c r="M766" s="64" t="s">
        <v>34</v>
      </c>
      <c r="N766" s="64"/>
      <c r="O766" s="6">
        <v>3</v>
      </c>
      <c r="P766" s="65">
        <v>6.82</v>
      </c>
      <c r="Q766" s="65"/>
      <c r="R766" s="6">
        <v>6</v>
      </c>
      <c r="S766" s="59">
        <v>1199.3999999999999</v>
      </c>
      <c r="T766" s="7">
        <v>0.3</v>
      </c>
    </row>
    <row r="767" spans="1:20" x14ac:dyDescent="0.25">
      <c r="A767" s="1"/>
      <c r="B767" s="63" t="s">
        <v>13</v>
      </c>
      <c r="C767" s="64" t="s">
        <v>154</v>
      </c>
      <c r="D767" s="64"/>
      <c r="E767" s="64"/>
      <c r="F767" s="64"/>
      <c r="G767" s="1"/>
      <c r="H767" s="1"/>
      <c r="I767" s="1"/>
      <c r="J767" s="1"/>
      <c r="K767" s="1"/>
      <c r="L767" s="4" t="s">
        <v>36</v>
      </c>
      <c r="M767" s="64" t="s">
        <v>37</v>
      </c>
      <c r="N767" s="64"/>
      <c r="O767" s="6">
        <v>2</v>
      </c>
      <c r="P767" s="65">
        <v>4.55</v>
      </c>
      <c r="Q767" s="65"/>
      <c r="R767" s="6">
        <v>4</v>
      </c>
      <c r="S767" s="59">
        <v>279.60000000000002</v>
      </c>
      <c r="T767" s="7">
        <v>7.0000000000000007E-2</v>
      </c>
    </row>
    <row r="768" spans="1:20" x14ac:dyDescent="0.25">
      <c r="A768" s="1"/>
      <c r="B768" s="63"/>
      <c r="C768" s="64"/>
      <c r="D768" s="64"/>
      <c r="E768" s="64"/>
      <c r="F768" s="64"/>
      <c r="G768" s="1"/>
      <c r="H768" s="1"/>
      <c r="I768" s="1"/>
      <c r="J768" s="1"/>
      <c r="K768" s="1"/>
      <c r="L768" s="64" t="s">
        <v>11</v>
      </c>
      <c r="M768" s="64" t="s">
        <v>12</v>
      </c>
      <c r="N768" s="64"/>
      <c r="O768" s="71">
        <v>3</v>
      </c>
      <c r="P768" s="65">
        <v>6.82</v>
      </c>
      <c r="Q768" s="65"/>
      <c r="R768" s="71">
        <v>43</v>
      </c>
      <c r="S768" s="59">
        <v>2949.6</v>
      </c>
      <c r="T768" s="58">
        <v>0.73</v>
      </c>
    </row>
    <row r="769" spans="1:20" x14ac:dyDescent="0.25">
      <c r="A769" s="1"/>
      <c r="B769" s="63" t="s">
        <v>19</v>
      </c>
      <c r="C769" s="64" t="s">
        <v>57</v>
      </c>
      <c r="D769" s="64"/>
      <c r="E769" s="64"/>
      <c r="F769" s="64"/>
      <c r="G769" s="1"/>
      <c r="H769" s="1"/>
      <c r="I769" s="1"/>
      <c r="J769" s="1"/>
      <c r="K769" s="1"/>
      <c r="L769" s="64"/>
      <c r="M769" s="64"/>
      <c r="N769" s="64"/>
      <c r="O769" s="71"/>
      <c r="P769" s="65"/>
      <c r="Q769" s="65"/>
      <c r="R769" s="71"/>
      <c r="S769" s="59"/>
      <c r="T769" s="58"/>
    </row>
    <row r="770" spans="1:20" x14ac:dyDescent="0.25">
      <c r="A770" s="1"/>
      <c r="B770" s="63"/>
      <c r="C770" s="64"/>
      <c r="D770" s="64"/>
      <c r="E770" s="64"/>
      <c r="F770" s="64"/>
      <c r="G770" s="1"/>
      <c r="H770" s="1"/>
      <c r="I770" s="1"/>
      <c r="J770" s="1"/>
      <c r="K770" s="1"/>
      <c r="L770" s="4" t="s">
        <v>39</v>
      </c>
      <c r="M770" s="64" t="s">
        <v>40</v>
      </c>
      <c r="N770" s="64"/>
      <c r="O770" s="6">
        <v>15</v>
      </c>
      <c r="P770" s="65">
        <v>34.090000000000003</v>
      </c>
      <c r="Q770" s="65"/>
      <c r="R770" s="6">
        <v>947</v>
      </c>
      <c r="S770" s="59">
        <v>250122.6</v>
      </c>
      <c r="T770" s="7">
        <v>62.21</v>
      </c>
    </row>
    <row r="771" spans="1:20" x14ac:dyDescent="0.25">
      <c r="A771" s="1"/>
      <c r="B771" s="5" t="s">
        <v>23</v>
      </c>
      <c r="C771" s="64" t="s">
        <v>155</v>
      </c>
      <c r="D771" s="64"/>
      <c r="E771" s="64"/>
      <c r="F771" s="64"/>
      <c r="G771" s="1"/>
      <c r="H771" s="1"/>
      <c r="I771" s="1"/>
      <c r="J771" s="1"/>
      <c r="K771" s="1"/>
      <c r="L771" s="4" t="s">
        <v>15</v>
      </c>
      <c r="M771" s="64" t="s">
        <v>16</v>
      </c>
      <c r="N771" s="64"/>
      <c r="O771" s="6">
        <v>9</v>
      </c>
      <c r="P771" s="65">
        <v>20.45</v>
      </c>
      <c r="Q771" s="65"/>
      <c r="R771" s="6">
        <v>1845</v>
      </c>
      <c r="S771" s="59">
        <v>136385.40000000002</v>
      </c>
      <c r="T771" s="7">
        <v>33.92</v>
      </c>
    </row>
    <row r="772" spans="1:20" x14ac:dyDescent="0.25">
      <c r="A772" s="1"/>
      <c r="B772" s="5" t="s">
        <v>25</v>
      </c>
      <c r="C772" s="73">
        <v>908</v>
      </c>
      <c r="D772" s="73"/>
      <c r="E772" s="73"/>
      <c r="F772" s="1"/>
      <c r="G772" s="1"/>
      <c r="H772" s="1"/>
      <c r="I772" s="1"/>
      <c r="J772" s="1"/>
      <c r="K772" s="1"/>
      <c r="L772" s="4" t="s">
        <v>17</v>
      </c>
      <c r="M772" s="64" t="s">
        <v>18</v>
      </c>
      <c r="N772" s="64"/>
      <c r="O772" s="6">
        <v>1</v>
      </c>
      <c r="P772" s="65">
        <v>2.27</v>
      </c>
      <c r="Q772" s="65"/>
      <c r="R772" s="6">
        <v>1</v>
      </c>
      <c r="S772" s="59">
        <v>189.60000000000002</v>
      </c>
      <c r="T772" s="7">
        <v>0.05</v>
      </c>
    </row>
    <row r="773" spans="1:20" x14ac:dyDescent="0.25">
      <c r="A773" s="1"/>
      <c r="B773" s="63" t="s">
        <v>26</v>
      </c>
      <c r="C773" s="63"/>
      <c r="D773" s="63"/>
      <c r="E773" s="63"/>
      <c r="F773" s="72">
        <v>193.36969999999999</v>
      </c>
      <c r="G773" s="72"/>
      <c r="H773" s="72"/>
      <c r="I773" s="72"/>
      <c r="J773" s="72"/>
      <c r="K773" s="1"/>
      <c r="L773" s="4" t="s">
        <v>42</v>
      </c>
      <c r="M773" s="64" t="s">
        <v>43</v>
      </c>
      <c r="N773" s="64"/>
      <c r="O773" s="6">
        <v>10</v>
      </c>
      <c r="P773" s="65">
        <v>22.73</v>
      </c>
      <c r="Q773" s="65"/>
      <c r="R773" s="6">
        <v>54</v>
      </c>
      <c r="S773" s="59">
        <v>4453.8</v>
      </c>
      <c r="T773" s="7">
        <v>1.1100000000000001</v>
      </c>
    </row>
    <row r="774" spans="1:20" x14ac:dyDescent="0.25">
      <c r="A774" s="1"/>
      <c r="B774" s="63" t="s">
        <v>27</v>
      </c>
      <c r="C774" s="63"/>
      <c r="D774" s="72">
        <v>275.39819999999997</v>
      </c>
      <c r="E774" s="72"/>
      <c r="F774" s="72"/>
      <c r="G774" s="72"/>
      <c r="H774" s="72"/>
      <c r="I774" s="1"/>
      <c r="J774" s="1"/>
      <c r="K774" s="1"/>
      <c r="L774" s="4" t="s">
        <v>21</v>
      </c>
      <c r="M774" s="64" t="s">
        <v>22</v>
      </c>
      <c r="N774" s="64"/>
      <c r="O774" s="6">
        <v>1</v>
      </c>
      <c r="P774" s="65">
        <v>2.27</v>
      </c>
      <c r="Q774" s="65"/>
      <c r="R774" s="6">
        <v>81</v>
      </c>
      <c r="S774" s="59">
        <v>6488.4</v>
      </c>
      <c r="T774" s="7">
        <v>1.61</v>
      </c>
    </row>
    <row r="775" spans="1:20" x14ac:dyDescent="0.25">
      <c r="A775" s="1"/>
      <c r="B775" s="1"/>
      <c r="C775" s="1"/>
      <c r="D775" s="1"/>
      <c r="E775" s="1"/>
      <c r="F775" s="1"/>
      <c r="G775" s="1"/>
      <c r="H775" s="1"/>
      <c r="I775" s="1"/>
      <c r="J775" s="1"/>
      <c r="K775" s="1"/>
      <c r="L775" s="1"/>
      <c r="M775" s="1"/>
      <c r="N775" s="1"/>
      <c r="O775" s="1"/>
      <c r="P775" s="1"/>
      <c r="Q775" s="1"/>
      <c r="R775" s="1"/>
      <c r="S775" s="1"/>
      <c r="T775" s="1"/>
    </row>
    <row r="776" spans="1:20" x14ac:dyDescent="0.25">
      <c r="A776" s="1"/>
      <c r="B776" s="63" t="s">
        <v>28</v>
      </c>
      <c r="C776" s="63"/>
      <c r="D776" s="63"/>
      <c r="E776" s="63"/>
      <c r="F776" s="72">
        <v>1.591</v>
      </c>
      <c r="G776" s="72"/>
      <c r="H776" s="72"/>
      <c r="I776" s="72"/>
      <c r="J776" s="1"/>
      <c r="K776" s="1"/>
      <c r="L776" s="1"/>
      <c r="M776" s="1"/>
      <c r="N776" s="1"/>
      <c r="O776" s="1"/>
      <c r="P776" s="1"/>
      <c r="Q776" s="1"/>
      <c r="R776" s="1"/>
      <c r="S776" s="1"/>
      <c r="T776" s="1"/>
    </row>
    <row r="777" spans="1:20" x14ac:dyDescent="0.25">
      <c r="A777" s="1"/>
      <c r="B777" s="63" t="s">
        <v>29</v>
      </c>
      <c r="C777" s="63"/>
      <c r="D777" s="72">
        <v>2.0314000000000001</v>
      </c>
      <c r="E777" s="72"/>
      <c r="F777" s="72"/>
      <c r="G777" s="72"/>
      <c r="H777" s="1"/>
      <c r="I777" s="1"/>
      <c r="J777" s="1"/>
      <c r="K777" s="1"/>
      <c r="L777" s="1"/>
      <c r="M777" s="1"/>
      <c r="N777" s="1"/>
      <c r="O777" s="1"/>
      <c r="P777" s="1"/>
      <c r="Q777" s="1"/>
      <c r="R777" s="1"/>
      <c r="S777" s="1"/>
      <c r="T777" s="1"/>
    </row>
    <row r="778" spans="1:20" x14ac:dyDescent="0.25">
      <c r="A778" s="1"/>
      <c r="B778" s="63" t="s">
        <v>30</v>
      </c>
      <c r="C778" s="63"/>
      <c r="D778" s="1"/>
      <c r="E778" s="1"/>
      <c r="F778" s="1"/>
      <c r="G778" s="1">
        <v>82.7</v>
      </c>
      <c r="H778" s="1"/>
      <c r="I778" s="1"/>
      <c r="J778" s="1"/>
      <c r="K778" s="1"/>
      <c r="L778" s="1"/>
      <c r="M778" s="1"/>
      <c r="N778" s="1"/>
      <c r="O778" s="1"/>
      <c r="P778" s="1"/>
      <c r="Q778" s="1"/>
      <c r="R778" s="1"/>
      <c r="S778" s="1"/>
      <c r="T778" s="1"/>
    </row>
    <row r="779" spans="1:20" x14ac:dyDescent="0.25">
      <c r="A779" s="1"/>
      <c r="B779" s="63" t="s">
        <v>31</v>
      </c>
      <c r="C779" s="63"/>
      <c r="D779" s="63"/>
      <c r="E779" s="1"/>
      <c r="F779" s="1"/>
      <c r="G779" s="1">
        <v>2016</v>
      </c>
      <c r="H779" s="1"/>
      <c r="I779" s="1"/>
      <c r="J779" s="1"/>
      <c r="K779" s="1"/>
      <c r="L779" s="1"/>
      <c r="M779" s="1"/>
      <c r="N779" s="1"/>
      <c r="O779" s="1"/>
      <c r="P779" s="1"/>
      <c r="Q779" s="1"/>
      <c r="R779" s="1"/>
      <c r="S779" s="1"/>
      <c r="T779" s="1"/>
    </row>
    <row r="780" spans="1:20" x14ac:dyDescent="0.25">
      <c r="A780" s="1"/>
      <c r="B780" s="63" t="s">
        <v>32</v>
      </c>
      <c r="C780" s="63"/>
      <c r="D780" s="1"/>
      <c r="E780" s="1"/>
      <c r="F780" s="1"/>
      <c r="G780" s="1"/>
      <c r="H780" s="1"/>
      <c r="I780" s="1"/>
      <c r="J780" s="1"/>
      <c r="K780" s="1"/>
      <c r="L780" s="1"/>
      <c r="M780" s="1"/>
      <c r="N780" s="1"/>
      <c r="O780" s="1"/>
      <c r="P780" s="1"/>
      <c r="Q780" s="1"/>
      <c r="R780" s="1"/>
      <c r="S780" s="1"/>
      <c r="T780" s="1"/>
    </row>
    <row r="781" spans="1:20" x14ac:dyDescent="0.25">
      <c r="A781" s="1"/>
      <c r="B781" s="1"/>
      <c r="C781" s="1"/>
      <c r="D781" s="1"/>
      <c r="E781" s="1"/>
      <c r="F781" s="1"/>
      <c r="G781" s="1"/>
      <c r="H781" s="1"/>
      <c r="I781" s="1"/>
      <c r="J781" s="1"/>
      <c r="K781" s="1"/>
      <c r="L781" s="1"/>
      <c r="M781" s="1"/>
      <c r="N781" s="1"/>
      <c r="O781" s="1"/>
      <c r="P781" s="1"/>
      <c r="Q781" s="1"/>
      <c r="R781" s="1"/>
      <c r="S781" s="1"/>
      <c r="T781" s="1"/>
    </row>
    <row r="782" spans="1:20" x14ac:dyDescent="0.25">
      <c r="A782" s="1"/>
      <c r="B782" s="1"/>
      <c r="C782" s="1"/>
      <c r="D782" s="1"/>
      <c r="E782" s="1"/>
      <c r="F782" s="1"/>
      <c r="G782" s="1"/>
      <c r="H782" s="1"/>
      <c r="I782" s="1"/>
      <c r="J782" s="1"/>
      <c r="K782" s="1"/>
      <c r="L782" s="1"/>
      <c r="M782" s="1"/>
      <c r="N782" s="1"/>
      <c r="O782" s="1"/>
      <c r="P782" s="1"/>
      <c r="Q782" s="1"/>
      <c r="R782" s="1"/>
      <c r="S782" s="1"/>
      <c r="T782" s="1"/>
    </row>
    <row r="783" spans="1:20" x14ac:dyDescent="0.25">
      <c r="A783" s="1"/>
      <c r="B783" s="1"/>
      <c r="C783" s="1"/>
      <c r="D783" s="1"/>
      <c r="E783" s="1"/>
      <c r="F783" s="1"/>
      <c r="G783" s="1"/>
      <c r="H783" s="1"/>
      <c r="I783" s="1"/>
      <c r="J783" s="1"/>
      <c r="K783" s="1"/>
      <c r="L783" s="66" t="s">
        <v>5</v>
      </c>
      <c r="M783" s="66"/>
      <c r="N783" s="66"/>
      <c r="O783" s="3" t="s">
        <v>6</v>
      </c>
      <c r="P783" s="67" t="s">
        <v>7</v>
      </c>
      <c r="Q783" s="67"/>
      <c r="R783" s="3" t="s">
        <v>8</v>
      </c>
      <c r="S783" s="57" t="s">
        <v>583</v>
      </c>
      <c r="T783" s="3" t="s">
        <v>7</v>
      </c>
    </row>
    <row r="784" spans="1:20" x14ac:dyDescent="0.25">
      <c r="A784" s="1"/>
      <c r="B784" s="5" t="s">
        <v>9</v>
      </c>
      <c r="C784" s="64" t="s">
        <v>151</v>
      </c>
      <c r="D784" s="64"/>
      <c r="E784" s="64"/>
      <c r="F784" s="64"/>
      <c r="G784" s="64"/>
      <c r="H784" s="1"/>
      <c r="I784" s="1"/>
      <c r="J784" s="1"/>
      <c r="K784" s="1"/>
      <c r="L784" s="4" t="s">
        <v>33</v>
      </c>
      <c r="M784" s="64" t="s">
        <v>34</v>
      </c>
      <c r="N784" s="64"/>
      <c r="O784" s="6">
        <v>5</v>
      </c>
      <c r="P784" s="65">
        <v>33.33</v>
      </c>
      <c r="Q784" s="65"/>
      <c r="R784" s="6">
        <v>7</v>
      </c>
      <c r="S784" s="59">
        <v>925.8</v>
      </c>
      <c r="T784" s="7">
        <v>1.23</v>
      </c>
    </row>
    <row r="785" spans="1:20" x14ac:dyDescent="0.25">
      <c r="A785" s="1"/>
      <c r="B785" s="63" t="s">
        <v>13</v>
      </c>
      <c r="C785" s="64" t="s">
        <v>156</v>
      </c>
      <c r="D785" s="64"/>
      <c r="E785" s="64"/>
      <c r="F785" s="64"/>
      <c r="G785" s="1"/>
      <c r="H785" s="1"/>
      <c r="I785" s="1"/>
      <c r="J785" s="1"/>
      <c r="K785" s="1"/>
      <c r="L785" s="4" t="s">
        <v>11</v>
      </c>
      <c r="M785" s="64" t="s">
        <v>12</v>
      </c>
      <c r="N785" s="64"/>
      <c r="O785" s="6">
        <v>2</v>
      </c>
      <c r="P785" s="65">
        <v>13.33</v>
      </c>
      <c r="Q785" s="65"/>
      <c r="R785" s="6">
        <v>48</v>
      </c>
      <c r="S785" s="59">
        <v>2712</v>
      </c>
      <c r="T785" s="7">
        <v>3.6</v>
      </c>
    </row>
    <row r="786" spans="1:20" x14ac:dyDescent="0.25">
      <c r="A786" s="1"/>
      <c r="B786" s="63"/>
      <c r="C786" s="64"/>
      <c r="D786" s="64"/>
      <c r="E786" s="64"/>
      <c r="F786" s="64"/>
      <c r="G786" s="1"/>
      <c r="H786" s="1"/>
      <c r="I786" s="1"/>
      <c r="J786" s="1"/>
      <c r="K786" s="1"/>
      <c r="L786" s="64" t="s">
        <v>39</v>
      </c>
      <c r="M786" s="64" t="s">
        <v>40</v>
      </c>
      <c r="N786" s="64"/>
      <c r="O786" s="71">
        <v>3</v>
      </c>
      <c r="P786" s="65">
        <v>20</v>
      </c>
      <c r="Q786" s="65"/>
      <c r="R786" s="71">
        <v>59</v>
      </c>
      <c r="S786" s="59">
        <v>13256.4</v>
      </c>
      <c r="T786" s="58">
        <v>17.61</v>
      </c>
    </row>
    <row r="787" spans="1:20" x14ac:dyDescent="0.25">
      <c r="A787" s="1"/>
      <c r="B787" s="63" t="s">
        <v>19</v>
      </c>
      <c r="C787" s="64" t="s">
        <v>60</v>
      </c>
      <c r="D787" s="64"/>
      <c r="E787" s="64"/>
      <c r="F787" s="64"/>
      <c r="G787" s="1"/>
      <c r="H787" s="1"/>
      <c r="I787" s="1"/>
      <c r="J787" s="1"/>
      <c r="K787" s="1"/>
      <c r="L787" s="64"/>
      <c r="M787" s="64"/>
      <c r="N787" s="64"/>
      <c r="O787" s="71"/>
      <c r="P787" s="65"/>
      <c r="Q787" s="65"/>
      <c r="R787" s="71"/>
      <c r="S787" s="59"/>
      <c r="T787" s="58"/>
    </row>
    <row r="788" spans="1:20" x14ac:dyDescent="0.25">
      <c r="A788" s="1"/>
      <c r="B788" s="63"/>
      <c r="C788" s="64"/>
      <c r="D788" s="64"/>
      <c r="E788" s="64"/>
      <c r="F788" s="64"/>
      <c r="G788" s="1"/>
      <c r="H788" s="1"/>
      <c r="I788" s="1"/>
      <c r="J788" s="1"/>
      <c r="K788" s="1"/>
      <c r="L788" s="4" t="s">
        <v>15</v>
      </c>
      <c r="M788" s="64" t="s">
        <v>16</v>
      </c>
      <c r="N788" s="64"/>
      <c r="O788" s="6">
        <v>4</v>
      </c>
      <c r="P788" s="65">
        <v>26.67</v>
      </c>
      <c r="Q788" s="65"/>
      <c r="R788" s="6">
        <v>764</v>
      </c>
      <c r="S788" s="59">
        <v>58206.6</v>
      </c>
      <c r="T788" s="7">
        <v>77.319999999999993</v>
      </c>
    </row>
    <row r="789" spans="1:20" x14ac:dyDescent="0.25">
      <c r="A789" s="1"/>
      <c r="B789" s="5" t="s">
        <v>23</v>
      </c>
      <c r="C789" s="64" t="s">
        <v>157</v>
      </c>
      <c r="D789" s="64"/>
      <c r="E789" s="64"/>
      <c r="F789" s="64"/>
      <c r="G789" s="1"/>
      <c r="H789" s="1"/>
      <c r="I789" s="1"/>
      <c r="J789" s="1"/>
      <c r="K789" s="1"/>
      <c r="L789" s="4" t="s">
        <v>42</v>
      </c>
      <c r="M789" s="64" t="s">
        <v>43</v>
      </c>
      <c r="N789" s="64"/>
      <c r="O789" s="6">
        <v>1</v>
      </c>
      <c r="P789" s="65">
        <v>6.67</v>
      </c>
      <c r="Q789" s="65"/>
      <c r="R789" s="6">
        <v>3</v>
      </c>
      <c r="S789" s="59">
        <v>180</v>
      </c>
      <c r="T789" s="7">
        <v>0.24</v>
      </c>
    </row>
    <row r="790" spans="1:20" x14ac:dyDescent="0.25">
      <c r="A790" s="1"/>
      <c r="B790" s="5" t="s">
        <v>25</v>
      </c>
      <c r="C790" s="73">
        <v>521</v>
      </c>
      <c r="D790" s="73"/>
      <c r="E790" s="73"/>
      <c r="F790" s="1"/>
      <c r="G790" s="1"/>
      <c r="H790" s="1"/>
      <c r="I790" s="1"/>
      <c r="J790" s="1"/>
      <c r="K790" s="1"/>
      <c r="L790" s="1"/>
      <c r="M790" s="1"/>
      <c r="N790" s="1"/>
      <c r="O790" s="1"/>
      <c r="P790" s="1"/>
      <c r="Q790" s="1"/>
      <c r="R790" s="1"/>
      <c r="S790" s="1"/>
      <c r="T790" s="1"/>
    </row>
    <row r="791" spans="1:20" x14ac:dyDescent="0.25">
      <c r="A791" s="1"/>
      <c r="B791" s="63" t="s">
        <v>26</v>
      </c>
      <c r="C791" s="63"/>
      <c r="D791" s="63"/>
      <c r="E791" s="63"/>
      <c r="F791" s="72">
        <v>250.18559999999999</v>
      </c>
      <c r="G791" s="72"/>
      <c r="H791" s="72"/>
      <c r="I791" s="72"/>
      <c r="J791" s="72"/>
      <c r="K791" s="1"/>
      <c r="L791" s="1"/>
      <c r="M791" s="1"/>
      <c r="N791" s="1"/>
      <c r="O791" s="1"/>
      <c r="P791" s="1"/>
      <c r="Q791" s="1"/>
      <c r="R791" s="1"/>
      <c r="S791" s="1"/>
      <c r="T791" s="1"/>
    </row>
    <row r="792" spans="1:20" x14ac:dyDescent="0.25">
      <c r="A792" s="1"/>
      <c r="B792" s="63" t="s">
        <v>27</v>
      </c>
      <c r="C792" s="63"/>
      <c r="D792" s="72">
        <v>111.68640000000001</v>
      </c>
      <c r="E792" s="72"/>
      <c r="F792" s="72"/>
      <c r="G792" s="72"/>
      <c r="H792" s="72"/>
      <c r="I792" s="1"/>
      <c r="J792" s="1"/>
      <c r="K792" s="1"/>
      <c r="L792" s="1"/>
      <c r="M792" s="1"/>
      <c r="N792" s="1"/>
      <c r="O792" s="1"/>
      <c r="P792" s="1"/>
      <c r="Q792" s="1"/>
      <c r="R792" s="1"/>
      <c r="S792" s="1"/>
      <c r="T792" s="1"/>
    </row>
    <row r="793" spans="1:20" x14ac:dyDescent="0.25">
      <c r="A793" s="1"/>
      <c r="B793" s="63" t="s">
        <v>28</v>
      </c>
      <c r="C793" s="63"/>
      <c r="D793" s="63"/>
      <c r="E793" s="63"/>
      <c r="F793" s="72">
        <v>1.9514</v>
      </c>
      <c r="G793" s="72"/>
      <c r="H793" s="72"/>
      <c r="I793" s="72"/>
      <c r="J793" s="1"/>
      <c r="K793" s="1"/>
      <c r="L793" s="1"/>
      <c r="M793" s="1"/>
      <c r="N793" s="1"/>
      <c r="O793" s="1"/>
      <c r="P793" s="1"/>
      <c r="Q793" s="1"/>
      <c r="R793" s="1"/>
      <c r="S793" s="1"/>
      <c r="T793" s="1"/>
    </row>
    <row r="794" spans="1:20" x14ac:dyDescent="0.25">
      <c r="A794" s="1"/>
      <c r="B794" s="63" t="s">
        <v>29</v>
      </c>
      <c r="C794" s="63"/>
      <c r="D794" s="72">
        <v>1.466</v>
      </c>
      <c r="E794" s="72"/>
      <c r="F794" s="72"/>
      <c r="G794" s="72"/>
      <c r="H794" s="1"/>
      <c r="I794" s="1"/>
      <c r="J794" s="1"/>
      <c r="K794" s="1"/>
      <c r="L794" s="1"/>
      <c r="M794" s="1"/>
      <c r="N794" s="1"/>
      <c r="O794" s="1"/>
      <c r="P794" s="1"/>
      <c r="Q794" s="1"/>
      <c r="R794" s="1"/>
      <c r="S794" s="1"/>
      <c r="T794" s="1"/>
    </row>
    <row r="795" spans="1:20" x14ac:dyDescent="0.25">
      <c r="A795" s="1"/>
      <c r="B795" s="63" t="s">
        <v>30</v>
      </c>
      <c r="C795" s="63"/>
      <c r="D795" s="1"/>
      <c r="E795" s="1"/>
      <c r="F795" s="1"/>
      <c r="G795" s="1">
        <v>19.3</v>
      </c>
      <c r="H795" s="1"/>
      <c r="I795" s="1"/>
      <c r="J795" s="1"/>
      <c r="K795" s="1"/>
      <c r="L795" s="1"/>
      <c r="M795" s="1"/>
      <c r="N795" s="1"/>
      <c r="O795" s="1"/>
      <c r="P795" s="1"/>
      <c r="Q795" s="1"/>
      <c r="R795" s="1"/>
      <c r="S795" s="1"/>
      <c r="T795" s="1"/>
    </row>
    <row r="796" spans="1:20" x14ac:dyDescent="0.25">
      <c r="A796" s="1"/>
      <c r="B796" s="63" t="s">
        <v>31</v>
      </c>
      <c r="C796" s="63"/>
      <c r="D796" s="63"/>
      <c r="E796" s="1"/>
      <c r="F796" s="1"/>
      <c r="G796" s="1">
        <v>2021</v>
      </c>
      <c r="H796" s="1"/>
      <c r="I796" s="1"/>
      <c r="J796" s="1"/>
      <c r="K796" s="1"/>
      <c r="L796" s="1"/>
      <c r="M796" s="1"/>
      <c r="N796" s="1"/>
      <c r="O796" s="1"/>
      <c r="P796" s="1"/>
      <c r="Q796" s="1"/>
      <c r="R796" s="1"/>
      <c r="S796" s="1"/>
      <c r="T796" s="1"/>
    </row>
    <row r="797" spans="1:20" x14ac:dyDescent="0.25">
      <c r="A797" s="1"/>
      <c r="B797" s="63" t="s">
        <v>32</v>
      </c>
      <c r="C797" s="63"/>
      <c r="D797" s="1"/>
      <c r="E797" s="1"/>
      <c r="F797" s="1"/>
      <c r="G797" s="1"/>
      <c r="H797" s="1"/>
      <c r="I797" s="1"/>
      <c r="J797" s="1"/>
      <c r="K797" s="1"/>
      <c r="L797" s="1"/>
      <c r="M797" s="1"/>
      <c r="N797" s="1"/>
      <c r="O797" s="1"/>
      <c r="P797" s="1"/>
      <c r="Q797" s="1"/>
      <c r="R797" s="1"/>
      <c r="S797" s="1"/>
      <c r="T797" s="1"/>
    </row>
    <row r="798" spans="1:20" x14ac:dyDescent="0.25">
      <c r="A798" s="1"/>
      <c r="B798" s="1"/>
      <c r="C798" s="1"/>
      <c r="D798" s="1"/>
      <c r="E798" s="1"/>
      <c r="F798" s="1"/>
      <c r="G798" s="1"/>
      <c r="H798" s="1"/>
      <c r="I798" s="1"/>
      <c r="J798" s="1"/>
      <c r="K798" s="1"/>
      <c r="L798" s="1"/>
      <c r="M798" s="1"/>
      <c r="N798" s="1"/>
      <c r="O798" s="1"/>
      <c r="P798" s="1"/>
      <c r="Q798" s="1"/>
      <c r="R798" s="1"/>
      <c r="S798" s="1"/>
      <c r="T798" s="1"/>
    </row>
    <row r="799" spans="1:20" x14ac:dyDescent="0.25">
      <c r="A799" s="1"/>
      <c r="B799" s="1"/>
      <c r="C799" s="1"/>
      <c r="D799" s="1"/>
      <c r="E799" s="1"/>
      <c r="F799" s="1"/>
      <c r="G799" s="1"/>
      <c r="H799" s="1"/>
      <c r="I799" s="1"/>
      <c r="J799" s="1"/>
      <c r="K799" s="1"/>
      <c r="L799" s="1"/>
      <c r="M799" s="1"/>
      <c r="N799" s="1"/>
      <c r="O799" s="1"/>
      <c r="P799" s="1"/>
      <c r="Q799" s="1"/>
      <c r="R799" s="1"/>
      <c r="S799" s="1"/>
      <c r="T799" s="1"/>
    </row>
    <row r="800" spans="1:20" x14ac:dyDescent="0.25">
      <c r="A800" s="1"/>
      <c r="B800" s="1"/>
      <c r="C800" s="1"/>
      <c r="D800" s="1"/>
      <c r="E800" s="1"/>
      <c r="F800" s="1"/>
      <c r="G800" s="1"/>
      <c r="H800" s="1"/>
      <c r="I800" s="1"/>
      <c r="J800" s="1"/>
      <c r="K800" s="1"/>
      <c r="L800" s="66" t="s">
        <v>5</v>
      </c>
      <c r="M800" s="66"/>
      <c r="N800" s="66"/>
      <c r="O800" s="3" t="s">
        <v>6</v>
      </c>
      <c r="P800" s="67" t="s">
        <v>7</v>
      </c>
      <c r="Q800" s="67"/>
      <c r="R800" s="3" t="s">
        <v>8</v>
      </c>
      <c r="S800" s="57" t="s">
        <v>583</v>
      </c>
      <c r="T800" s="3" t="s">
        <v>7</v>
      </c>
    </row>
    <row r="801" spans="1:20" x14ac:dyDescent="0.25">
      <c r="A801" s="1"/>
      <c r="B801" s="5" t="s">
        <v>9</v>
      </c>
      <c r="C801" s="64" t="s">
        <v>151</v>
      </c>
      <c r="D801" s="64"/>
      <c r="E801" s="64"/>
      <c r="F801" s="64"/>
      <c r="G801" s="64"/>
      <c r="H801" s="1"/>
      <c r="I801" s="1"/>
      <c r="J801" s="1"/>
      <c r="K801" s="1"/>
      <c r="L801" s="4" t="s">
        <v>11</v>
      </c>
      <c r="M801" s="64" t="s">
        <v>12</v>
      </c>
      <c r="N801" s="64"/>
      <c r="O801" s="6">
        <v>1</v>
      </c>
      <c r="P801" s="65">
        <v>8.33</v>
      </c>
      <c r="Q801" s="65"/>
      <c r="R801" s="6">
        <v>1</v>
      </c>
      <c r="S801" s="59">
        <v>241.2</v>
      </c>
      <c r="T801" s="7">
        <v>0.52</v>
      </c>
    </row>
    <row r="802" spans="1:20" x14ac:dyDescent="0.25">
      <c r="A802" s="1"/>
      <c r="B802" s="63" t="s">
        <v>13</v>
      </c>
      <c r="C802" s="64" t="s">
        <v>158</v>
      </c>
      <c r="D802" s="64"/>
      <c r="E802" s="64"/>
      <c r="F802" s="64"/>
      <c r="G802" s="1"/>
      <c r="H802" s="1"/>
      <c r="I802" s="1"/>
      <c r="J802" s="1"/>
      <c r="K802" s="1"/>
      <c r="L802" s="4" t="s">
        <v>39</v>
      </c>
      <c r="M802" s="64" t="s">
        <v>40</v>
      </c>
      <c r="N802" s="64"/>
      <c r="O802" s="6">
        <v>2</v>
      </c>
      <c r="P802" s="65">
        <v>16.670000000000002</v>
      </c>
      <c r="Q802" s="65"/>
      <c r="R802" s="6">
        <v>21</v>
      </c>
      <c r="S802" s="59">
        <v>4038.6000000000004</v>
      </c>
      <c r="T802" s="7">
        <v>8.75</v>
      </c>
    </row>
    <row r="803" spans="1:20" x14ac:dyDescent="0.25">
      <c r="A803" s="1"/>
      <c r="B803" s="63"/>
      <c r="C803" s="64"/>
      <c r="D803" s="64"/>
      <c r="E803" s="64"/>
      <c r="F803" s="64"/>
      <c r="G803" s="1"/>
      <c r="H803" s="1"/>
      <c r="I803" s="1"/>
      <c r="J803" s="1"/>
      <c r="K803" s="1"/>
      <c r="L803" s="64" t="s">
        <v>15</v>
      </c>
      <c r="M803" s="64" t="s">
        <v>16</v>
      </c>
      <c r="N803" s="64"/>
      <c r="O803" s="71">
        <v>5</v>
      </c>
      <c r="P803" s="65">
        <v>41.67</v>
      </c>
      <c r="Q803" s="65"/>
      <c r="R803" s="71">
        <v>542</v>
      </c>
      <c r="S803" s="59">
        <v>41142</v>
      </c>
      <c r="T803" s="58">
        <v>89.17</v>
      </c>
    </row>
    <row r="804" spans="1:20" x14ac:dyDescent="0.25">
      <c r="A804" s="1"/>
      <c r="B804" s="63" t="s">
        <v>19</v>
      </c>
      <c r="C804" s="64" t="s">
        <v>38</v>
      </c>
      <c r="D804" s="64"/>
      <c r="E804" s="64"/>
      <c r="F804" s="64"/>
      <c r="G804" s="1"/>
      <c r="H804" s="1"/>
      <c r="I804" s="1"/>
      <c r="J804" s="1"/>
      <c r="K804" s="1"/>
      <c r="L804" s="64"/>
      <c r="M804" s="64"/>
      <c r="N804" s="64"/>
      <c r="O804" s="71"/>
      <c r="P804" s="65"/>
      <c r="Q804" s="65"/>
      <c r="R804" s="71"/>
      <c r="S804" s="59"/>
      <c r="T804" s="58"/>
    </row>
    <row r="805" spans="1:20" x14ac:dyDescent="0.25">
      <c r="A805" s="1"/>
      <c r="B805" s="63"/>
      <c r="C805" s="64"/>
      <c r="D805" s="64"/>
      <c r="E805" s="64"/>
      <c r="F805" s="64"/>
      <c r="G805" s="1"/>
      <c r="H805" s="1"/>
      <c r="I805" s="1"/>
      <c r="J805" s="1"/>
      <c r="K805" s="1"/>
      <c r="L805" s="4" t="s">
        <v>42</v>
      </c>
      <c r="M805" s="64" t="s">
        <v>43</v>
      </c>
      <c r="N805" s="64"/>
      <c r="O805" s="6">
        <v>4</v>
      </c>
      <c r="P805" s="65">
        <v>33.33</v>
      </c>
      <c r="Q805" s="65"/>
      <c r="R805" s="6">
        <v>12</v>
      </c>
      <c r="S805" s="59">
        <v>716.4</v>
      </c>
      <c r="T805" s="7">
        <v>1.55</v>
      </c>
    </row>
    <row r="806" spans="1:20" x14ac:dyDescent="0.25">
      <c r="A806" s="1"/>
      <c r="B806" s="5" t="s">
        <v>23</v>
      </c>
      <c r="C806" s="64" t="s">
        <v>159</v>
      </c>
      <c r="D806" s="64"/>
      <c r="E806" s="64"/>
      <c r="F806" s="64"/>
      <c r="G806" s="1"/>
      <c r="H806" s="1"/>
      <c r="I806" s="1"/>
      <c r="J806" s="1"/>
      <c r="K806" s="1"/>
      <c r="L806" s="1"/>
      <c r="M806" s="1"/>
      <c r="N806" s="1"/>
      <c r="O806" s="1"/>
      <c r="P806" s="1"/>
      <c r="Q806" s="1"/>
      <c r="R806" s="1"/>
      <c r="S806" s="1"/>
      <c r="T806" s="1"/>
    </row>
    <row r="807" spans="1:20" x14ac:dyDescent="0.25">
      <c r="A807" s="1"/>
      <c r="B807" s="5" t="s">
        <v>25</v>
      </c>
      <c r="C807" s="73">
        <v>269</v>
      </c>
      <c r="D807" s="73"/>
      <c r="E807" s="73"/>
      <c r="F807" s="1"/>
      <c r="G807" s="1"/>
      <c r="H807" s="1"/>
      <c r="I807" s="1"/>
      <c r="J807" s="1"/>
      <c r="K807" s="1"/>
      <c r="L807" s="1"/>
      <c r="M807" s="1"/>
      <c r="N807" s="1"/>
      <c r="O807" s="1"/>
      <c r="P807" s="1"/>
      <c r="Q807" s="1"/>
      <c r="R807" s="1"/>
      <c r="S807" s="1"/>
      <c r="T807" s="1"/>
    </row>
    <row r="808" spans="1:20" x14ac:dyDescent="0.25">
      <c r="A808" s="1"/>
      <c r="B808" s="63" t="s">
        <v>26</v>
      </c>
      <c r="C808" s="63"/>
      <c r="D808" s="63"/>
      <c r="E808" s="63"/>
      <c r="F808" s="72">
        <v>34.288400000000003</v>
      </c>
      <c r="G808" s="72"/>
      <c r="H808" s="72"/>
      <c r="I808" s="72"/>
      <c r="J808" s="72"/>
      <c r="K808" s="1"/>
      <c r="L808" s="1"/>
      <c r="M808" s="1"/>
      <c r="N808" s="1"/>
      <c r="O808" s="1"/>
      <c r="P808" s="1"/>
      <c r="Q808" s="1"/>
      <c r="R808" s="1"/>
      <c r="S808" s="1"/>
      <c r="T808" s="1"/>
    </row>
    <row r="809" spans="1:20" x14ac:dyDescent="0.25">
      <c r="A809" s="1"/>
      <c r="B809" s="63" t="s">
        <v>27</v>
      </c>
      <c r="C809" s="63"/>
      <c r="D809" s="72">
        <v>152.88040000000001</v>
      </c>
      <c r="E809" s="72"/>
      <c r="F809" s="72"/>
      <c r="G809" s="72"/>
      <c r="H809" s="72"/>
      <c r="I809" s="1"/>
      <c r="J809" s="1"/>
      <c r="K809" s="1"/>
      <c r="L809" s="1"/>
      <c r="M809" s="1"/>
      <c r="N809" s="1"/>
      <c r="O809" s="1"/>
      <c r="P809" s="1"/>
      <c r="Q809" s="1"/>
      <c r="R809" s="1"/>
      <c r="S809" s="1"/>
      <c r="T809" s="1"/>
    </row>
    <row r="810" spans="1:20" x14ac:dyDescent="0.25">
      <c r="A810" s="1"/>
      <c r="B810" s="63" t="s">
        <v>28</v>
      </c>
      <c r="C810" s="63"/>
      <c r="D810" s="63"/>
      <c r="E810" s="63"/>
      <c r="F810" s="72">
        <v>0.42809999999999998</v>
      </c>
      <c r="G810" s="72"/>
      <c r="H810" s="72"/>
      <c r="I810" s="72"/>
      <c r="J810" s="1"/>
      <c r="K810" s="1"/>
      <c r="L810" s="1"/>
      <c r="M810" s="1"/>
      <c r="N810" s="1"/>
      <c r="O810" s="1"/>
      <c r="P810" s="1"/>
      <c r="Q810" s="1"/>
      <c r="R810" s="1"/>
      <c r="S810" s="1"/>
      <c r="T810" s="1"/>
    </row>
    <row r="811" spans="1:20" x14ac:dyDescent="0.25">
      <c r="A811" s="1"/>
      <c r="B811" s="63" t="s">
        <v>29</v>
      </c>
      <c r="C811" s="63"/>
      <c r="D811" s="72">
        <v>2.0139999999999998</v>
      </c>
      <c r="E811" s="72"/>
      <c r="F811" s="72"/>
      <c r="G811" s="72"/>
      <c r="H811" s="1"/>
      <c r="I811" s="1"/>
      <c r="J811" s="1"/>
      <c r="K811" s="1"/>
      <c r="L811" s="1"/>
      <c r="M811" s="1"/>
      <c r="N811" s="1"/>
      <c r="O811" s="1"/>
      <c r="P811" s="1"/>
      <c r="Q811" s="1"/>
      <c r="R811" s="1"/>
      <c r="S811" s="1"/>
      <c r="T811" s="1"/>
    </row>
    <row r="812" spans="1:20" x14ac:dyDescent="0.25">
      <c r="A812" s="1"/>
      <c r="B812" s="63" t="s">
        <v>30</v>
      </c>
      <c r="C812" s="63"/>
      <c r="D812" s="1"/>
      <c r="E812" s="1"/>
      <c r="F812" s="1"/>
      <c r="G812" s="1">
        <v>36</v>
      </c>
      <c r="H812" s="1"/>
      <c r="I812" s="1"/>
      <c r="J812" s="1"/>
      <c r="K812" s="1"/>
      <c r="L812" s="1"/>
      <c r="M812" s="1"/>
      <c r="N812" s="1"/>
      <c r="O812" s="1"/>
      <c r="P812" s="1"/>
      <c r="Q812" s="1"/>
      <c r="R812" s="1"/>
      <c r="S812" s="1"/>
      <c r="T812" s="1"/>
    </row>
    <row r="813" spans="1:20" x14ac:dyDescent="0.25">
      <c r="A813" s="1"/>
      <c r="B813" s="63" t="s">
        <v>31</v>
      </c>
      <c r="C813" s="63"/>
      <c r="D813" s="63"/>
      <c r="E813" s="1"/>
      <c r="F813" s="1"/>
      <c r="G813" s="1">
        <v>2021</v>
      </c>
      <c r="H813" s="1"/>
      <c r="I813" s="1"/>
      <c r="J813" s="1"/>
      <c r="K813" s="1"/>
      <c r="L813" s="1"/>
      <c r="M813" s="1"/>
      <c r="N813" s="1"/>
      <c r="O813" s="1"/>
      <c r="P813" s="1"/>
      <c r="Q813" s="1"/>
      <c r="R813" s="1"/>
      <c r="S813" s="1"/>
      <c r="T813" s="1"/>
    </row>
    <row r="814" spans="1:20" x14ac:dyDescent="0.25">
      <c r="A814" s="1"/>
      <c r="B814" s="63" t="s">
        <v>32</v>
      </c>
      <c r="C814" s="63"/>
      <c r="D814" s="1"/>
      <c r="E814" s="1"/>
      <c r="F814" s="1"/>
      <c r="G814" s="1"/>
      <c r="H814" s="1"/>
      <c r="I814" s="1"/>
      <c r="J814" s="1"/>
      <c r="K814" s="1"/>
      <c r="L814" s="1"/>
      <c r="M814" s="1"/>
      <c r="N814" s="1"/>
      <c r="O814" s="1"/>
      <c r="P814" s="1"/>
      <c r="Q814" s="1"/>
      <c r="R814" s="1"/>
      <c r="S814" s="1"/>
      <c r="T814" s="1"/>
    </row>
    <row r="815" spans="1:20" x14ac:dyDescent="0.25">
      <c r="A815" s="1"/>
      <c r="B815" s="1"/>
      <c r="C815" s="1"/>
      <c r="D815" s="1"/>
      <c r="E815" s="1"/>
      <c r="F815" s="1"/>
      <c r="G815" s="1"/>
      <c r="H815" s="1"/>
      <c r="I815" s="1"/>
      <c r="J815" s="1"/>
      <c r="K815" s="1"/>
      <c r="L815" s="1"/>
      <c r="M815" s="1"/>
      <c r="N815" s="1"/>
      <c r="O815" s="1"/>
      <c r="P815" s="1"/>
      <c r="Q815" s="1"/>
      <c r="R815" s="1"/>
      <c r="S815" s="1"/>
      <c r="T815" s="1"/>
    </row>
    <row r="816" spans="1:20" x14ac:dyDescent="0.25">
      <c r="A816" s="1"/>
      <c r="B816" s="1"/>
      <c r="C816" s="1"/>
      <c r="D816" s="1"/>
      <c r="E816" s="1"/>
      <c r="F816" s="1"/>
      <c r="G816" s="1"/>
      <c r="H816" s="1"/>
      <c r="I816" s="1"/>
      <c r="J816" s="1"/>
      <c r="K816" s="1"/>
      <c r="L816" s="1"/>
      <c r="M816" s="1"/>
      <c r="N816" s="1"/>
      <c r="O816" s="1"/>
      <c r="P816" s="1"/>
      <c r="Q816" s="1"/>
      <c r="R816" s="1"/>
      <c r="S816" s="1"/>
      <c r="T816" s="1"/>
    </row>
    <row r="817" spans="1:20" x14ac:dyDescent="0.25">
      <c r="A817" s="1"/>
      <c r="B817" s="1"/>
      <c r="C817" s="1"/>
      <c r="D817" s="1"/>
      <c r="E817" s="1"/>
      <c r="F817" s="1"/>
      <c r="G817" s="1"/>
      <c r="H817" s="1"/>
      <c r="I817" s="1"/>
      <c r="J817" s="1"/>
      <c r="K817" s="1"/>
      <c r="L817" s="1"/>
      <c r="M817" s="1"/>
      <c r="N817" s="1"/>
      <c r="O817" s="1"/>
      <c r="P817" s="1"/>
      <c r="Q817" s="1"/>
      <c r="R817" s="1"/>
      <c r="S817" s="1"/>
      <c r="T817" s="1"/>
    </row>
    <row r="818" spans="1:20" x14ac:dyDescent="0.25">
      <c r="A818" s="1"/>
      <c r="B818" s="1"/>
      <c r="C818" s="1"/>
      <c r="D818" s="1"/>
      <c r="E818" s="1"/>
      <c r="F818" s="1"/>
      <c r="G818" s="1"/>
      <c r="H818" s="1"/>
      <c r="I818" s="1"/>
      <c r="J818" s="1"/>
      <c r="K818" s="1"/>
      <c r="L818" s="66" t="s">
        <v>5</v>
      </c>
      <c r="M818" s="66"/>
      <c r="N818" s="66"/>
      <c r="O818" s="3" t="s">
        <v>6</v>
      </c>
      <c r="P818" s="67" t="s">
        <v>7</v>
      </c>
      <c r="Q818" s="67"/>
      <c r="R818" s="3" t="s">
        <v>8</v>
      </c>
      <c r="S818" s="57" t="s">
        <v>583</v>
      </c>
      <c r="T818" s="3" t="s">
        <v>7</v>
      </c>
    </row>
    <row r="819" spans="1:20" x14ac:dyDescent="0.25">
      <c r="A819" s="1"/>
      <c r="B819" s="5" t="s">
        <v>9</v>
      </c>
      <c r="C819" s="64" t="s">
        <v>160</v>
      </c>
      <c r="D819" s="64"/>
      <c r="E819" s="64"/>
      <c r="F819" s="64"/>
      <c r="G819" s="64"/>
      <c r="H819" s="1"/>
      <c r="I819" s="1"/>
      <c r="J819" s="1"/>
      <c r="K819" s="1"/>
      <c r="L819" s="4" t="s">
        <v>33</v>
      </c>
      <c r="M819" s="64" t="s">
        <v>34</v>
      </c>
      <c r="N819" s="64"/>
      <c r="O819" s="6">
        <v>6</v>
      </c>
      <c r="P819" s="65">
        <v>16.670000000000002</v>
      </c>
      <c r="Q819" s="65"/>
      <c r="R819" s="6">
        <v>16</v>
      </c>
      <c r="S819" s="59">
        <v>1698.6</v>
      </c>
      <c r="T819" s="7">
        <v>3.89</v>
      </c>
    </row>
    <row r="820" spans="1:20" x14ac:dyDescent="0.25">
      <c r="A820" s="1"/>
      <c r="B820" s="63" t="s">
        <v>13</v>
      </c>
      <c r="C820" s="64" t="s">
        <v>161</v>
      </c>
      <c r="D820" s="64"/>
      <c r="E820" s="64"/>
      <c r="F820" s="64"/>
      <c r="G820" s="1"/>
      <c r="H820" s="1"/>
      <c r="I820" s="1"/>
      <c r="J820" s="1"/>
      <c r="K820" s="1"/>
      <c r="L820" s="4" t="s">
        <v>11</v>
      </c>
      <c r="M820" s="64" t="s">
        <v>12</v>
      </c>
      <c r="N820" s="64"/>
      <c r="O820" s="6">
        <v>3</v>
      </c>
      <c r="P820" s="65">
        <v>8.33</v>
      </c>
      <c r="Q820" s="65"/>
      <c r="R820" s="6">
        <v>4</v>
      </c>
      <c r="S820" s="59">
        <v>708</v>
      </c>
      <c r="T820" s="7">
        <v>1.62</v>
      </c>
    </row>
    <row r="821" spans="1:20" x14ac:dyDescent="0.25">
      <c r="A821" s="1"/>
      <c r="B821" s="63"/>
      <c r="C821" s="64"/>
      <c r="D821" s="64"/>
      <c r="E821" s="64"/>
      <c r="F821" s="64"/>
      <c r="G821" s="1"/>
      <c r="H821" s="1"/>
      <c r="I821" s="1"/>
      <c r="J821" s="1"/>
      <c r="K821" s="1"/>
      <c r="L821" s="64" t="s">
        <v>39</v>
      </c>
      <c r="M821" s="64" t="s">
        <v>40</v>
      </c>
      <c r="N821" s="64"/>
      <c r="O821" s="71">
        <v>8</v>
      </c>
      <c r="P821" s="65">
        <v>22.22</v>
      </c>
      <c r="Q821" s="65"/>
      <c r="R821" s="71">
        <v>93</v>
      </c>
      <c r="S821" s="59">
        <v>14845.199999999999</v>
      </c>
      <c r="T821" s="58">
        <v>34.03</v>
      </c>
    </row>
    <row r="822" spans="1:20" x14ac:dyDescent="0.25">
      <c r="A822" s="1"/>
      <c r="B822" s="63" t="s">
        <v>19</v>
      </c>
      <c r="C822" s="64" t="s">
        <v>20</v>
      </c>
      <c r="D822" s="64"/>
      <c r="E822" s="64"/>
      <c r="F822" s="64"/>
      <c r="G822" s="1"/>
      <c r="H822" s="1"/>
      <c r="I822" s="1"/>
      <c r="J822" s="1"/>
      <c r="K822" s="1"/>
      <c r="L822" s="64"/>
      <c r="M822" s="64"/>
      <c r="N822" s="64"/>
      <c r="O822" s="71"/>
      <c r="P822" s="65"/>
      <c r="Q822" s="65"/>
      <c r="R822" s="71"/>
      <c r="S822" s="59"/>
      <c r="T822" s="58"/>
    </row>
    <row r="823" spans="1:20" x14ac:dyDescent="0.25">
      <c r="A823" s="1"/>
      <c r="B823" s="63"/>
      <c r="C823" s="64"/>
      <c r="D823" s="64"/>
      <c r="E823" s="64"/>
      <c r="F823" s="64"/>
      <c r="G823" s="1"/>
      <c r="H823" s="1"/>
      <c r="I823" s="1"/>
      <c r="J823" s="1"/>
      <c r="K823" s="1"/>
      <c r="L823" s="4" t="s">
        <v>15</v>
      </c>
      <c r="M823" s="64" t="s">
        <v>16</v>
      </c>
      <c r="N823" s="64"/>
      <c r="O823" s="6">
        <v>10</v>
      </c>
      <c r="P823" s="65">
        <v>27.78</v>
      </c>
      <c r="Q823" s="65"/>
      <c r="R823" s="6">
        <v>54</v>
      </c>
      <c r="S823" s="59">
        <v>11808.6</v>
      </c>
      <c r="T823" s="7">
        <v>27.07</v>
      </c>
    </row>
    <row r="824" spans="1:20" x14ac:dyDescent="0.25">
      <c r="A824" s="1"/>
      <c r="B824" s="5" t="s">
        <v>23</v>
      </c>
      <c r="C824" s="64" t="s">
        <v>162</v>
      </c>
      <c r="D824" s="64"/>
      <c r="E824" s="64"/>
      <c r="F824" s="64"/>
      <c r="G824" s="1"/>
      <c r="H824" s="1"/>
      <c r="I824" s="1"/>
      <c r="J824" s="1"/>
      <c r="K824" s="1"/>
      <c r="L824" s="4" t="s">
        <v>17</v>
      </c>
      <c r="M824" s="64" t="s">
        <v>18</v>
      </c>
      <c r="N824" s="64"/>
      <c r="O824" s="6">
        <v>1</v>
      </c>
      <c r="P824" s="65">
        <v>2.78</v>
      </c>
      <c r="Q824" s="65"/>
      <c r="R824" s="6">
        <v>43</v>
      </c>
      <c r="S824" s="59">
        <v>6663</v>
      </c>
      <c r="T824" s="7">
        <v>15.27</v>
      </c>
    </row>
    <row r="825" spans="1:20" x14ac:dyDescent="0.25">
      <c r="A825" s="1"/>
      <c r="B825" s="5" t="s">
        <v>25</v>
      </c>
      <c r="C825" s="73">
        <v>227</v>
      </c>
      <c r="D825" s="73"/>
      <c r="E825" s="73"/>
      <c r="F825" s="1"/>
      <c r="G825" s="1"/>
      <c r="H825" s="1"/>
      <c r="I825" s="1"/>
      <c r="J825" s="1"/>
      <c r="K825" s="1"/>
      <c r="L825" s="4" t="s">
        <v>42</v>
      </c>
      <c r="M825" s="64" t="s">
        <v>43</v>
      </c>
      <c r="N825" s="64"/>
      <c r="O825" s="6">
        <v>6</v>
      </c>
      <c r="P825" s="65">
        <v>16.670000000000002</v>
      </c>
      <c r="Q825" s="65"/>
      <c r="R825" s="6">
        <v>239</v>
      </c>
      <c r="S825" s="59">
        <v>7672.2000000000007</v>
      </c>
      <c r="T825" s="7">
        <v>17.59</v>
      </c>
    </row>
    <row r="826" spans="1:20" x14ac:dyDescent="0.25">
      <c r="A826" s="1"/>
      <c r="B826" s="63" t="s">
        <v>26</v>
      </c>
      <c r="C826" s="63"/>
      <c r="D826" s="63"/>
      <c r="E826" s="63"/>
      <c r="F826" s="72">
        <v>202.62889999999999</v>
      </c>
      <c r="G826" s="72"/>
      <c r="H826" s="72"/>
      <c r="I826" s="72"/>
      <c r="J826" s="72"/>
      <c r="K826" s="1"/>
      <c r="L826" s="4" t="s">
        <v>54</v>
      </c>
      <c r="M826" s="64" t="s">
        <v>55</v>
      </c>
      <c r="N826" s="64"/>
      <c r="O826" s="6">
        <v>1</v>
      </c>
      <c r="P826" s="65">
        <v>2.78</v>
      </c>
      <c r="Q826" s="65"/>
      <c r="R826" s="6">
        <v>2</v>
      </c>
      <c r="S826" s="59">
        <v>110.4</v>
      </c>
      <c r="T826" s="7">
        <v>0.25</v>
      </c>
    </row>
    <row r="827" spans="1:20" x14ac:dyDescent="0.25">
      <c r="A827" s="1"/>
      <c r="B827" s="63" t="s">
        <v>27</v>
      </c>
      <c r="C827" s="63"/>
      <c r="D827" s="72">
        <v>65.484399999999994</v>
      </c>
      <c r="E827" s="72"/>
      <c r="F827" s="72"/>
      <c r="G827" s="72"/>
      <c r="H827" s="72"/>
      <c r="I827" s="1"/>
      <c r="J827" s="1"/>
      <c r="K827" s="1"/>
      <c r="L827" s="4" t="s">
        <v>44</v>
      </c>
      <c r="M827" s="64" t="s">
        <v>45</v>
      </c>
      <c r="N827" s="64"/>
      <c r="O827" s="6">
        <v>1</v>
      </c>
      <c r="P827" s="65">
        <v>2.78</v>
      </c>
      <c r="Q827" s="65"/>
      <c r="R827" s="6">
        <v>3</v>
      </c>
      <c r="S827" s="59">
        <v>122.99999999999999</v>
      </c>
      <c r="T827" s="7">
        <v>0.28000000000000003</v>
      </c>
    </row>
    <row r="828" spans="1:20" x14ac:dyDescent="0.25">
      <c r="A828" s="1"/>
      <c r="B828" s="1"/>
      <c r="C828" s="1"/>
      <c r="D828" s="1"/>
      <c r="E828" s="1"/>
      <c r="F828" s="1"/>
      <c r="G828" s="1"/>
      <c r="H828" s="1"/>
      <c r="I828" s="1"/>
      <c r="J828" s="1"/>
      <c r="K828" s="1"/>
      <c r="L828" s="1"/>
      <c r="M828" s="1"/>
      <c r="N828" s="1"/>
      <c r="O828" s="1"/>
      <c r="P828" s="1"/>
      <c r="Q828" s="1"/>
      <c r="R828" s="1"/>
      <c r="S828" s="1"/>
      <c r="T828" s="1"/>
    </row>
    <row r="829" spans="1:20" x14ac:dyDescent="0.25">
      <c r="A829" s="1"/>
      <c r="B829" s="63" t="s">
        <v>28</v>
      </c>
      <c r="C829" s="63"/>
      <c r="D829" s="63"/>
      <c r="E829" s="63"/>
      <c r="F829" s="72">
        <v>2.4853000000000001</v>
      </c>
      <c r="G829" s="72"/>
      <c r="H829" s="72"/>
      <c r="I829" s="72"/>
      <c r="J829" s="1"/>
      <c r="K829" s="1"/>
      <c r="L829" s="1"/>
      <c r="M829" s="1"/>
      <c r="N829" s="1"/>
      <c r="O829" s="1"/>
      <c r="P829" s="1"/>
      <c r="Q829" s="1"/>
      <c r="R829" s="1"/>
      <c r="S829" s="1"/>
      <c r="T829" s="1"/>
    </row>
    <row r="830" spans="1:20" x14ac:dyDescent="0.25">
      <c r="A830" s="1"/>
      <c r="B830" s="63" t="s">
        <v>29</v>
      </c>
      <c r="C830" s="63"/>
      <c r="D830" s="72">
        <v>1.0543</v>
      </c>
      <c r="E830" s="72"/>
      <c r="F830" s="72"/>
      <c r="G830" s="72"/>
      <c r="H830" s="1"/>
      <c r="I830" s="1"/>
      <c r="J830" s="1"/>
      <c r="K830" s="1"/>
      <c r="L830" s="1"/>
      <c r="M830" s="1"/>
      <c r="N830" s="1"/>
      <c r="O830" s="1"/>
      <c r="P830" s="1"/>
      <c r="Q830" s="1"/>
      <c r="R830" s="1"/>
      <c r="S830" s="1"/>
      <c r="T830" s="1"/>
    </row>
    <row r="831" spans="1:20" x14ac:dyDescent="0.25">
      <c r="A831" s="1"/>
      <c r="B831" s="63" t="s">
        <v>30</v>
      </c>
      <c r="C831" s="63"/>
      <c r="D831" s="1"/>
      <c r="E831" s="1"/>
      <c r="F831" s="1"/>
      <c r="G831" s="1">
        <v>39.799999999999997</v>
      </c>
      <c r="H831" s="1"/>
      <c r="I831" s="1"/>
      <c r="J831" s="1"/>
      <c r="K831" s="1"/>
      <c r="L831" s="1"/>
      <c r="M831" s="1"/>
      <c r="N831" s="1"/>
      <c r="O831" s="1"/>
      <c r="P831" s="1"/>
      <c r="Q831" s="1"/>
      <c r="R831" s="1"/>
      <c r="S831" s="1"/>
      <c r="T831" s="1"/>
    </row>
    <row r="832" spans="1:20" x14ac:dyDescent="0.25">
      <c r="A832" s="1"/>
      <c r="B832" s="63" t="s">
        <v>31</v>
      </c>
      <c r="C832" s="63"/>
      <c r="D832" s="63"/>
      <c r="E832" s="1"/>
      <c r="F832" s="1"/>
      <c r="G832" s="1">
        <v>2015</v>
      </c>
      <c r="H832" s="1"/>
      <c r="I832" s="1"/>
      <c r="J832" s="1"/>
      <c r="K832" s="1"/>
      <c r="L832" s="1"/>
      <c r="M832" s="1"/>
      <c r="N832" s="1"/>
      <c r="O832" s="1"/>
      <c r="P832" s="1"/>
      <c r="Q832" s="1"/>
      <c r="R832" s="1"/>
      <c r="S832" s="1"/>
      <c r="T832" s="1"/>
    </row>
    <row r="833" spans="1:20" x14ac:dyDescent="0.25">
      <c r="A833" s="1"/>
      <c r="B833" s="63" t="s">
        <v>32</v>
      </c>
      <c r="C833" s="63"/>
      <c r="D833" s="1"/>
      <c r="E833" s="1"/>
      <c r="F833" s="1"/>
      <c r="G833" s="1"/>
      <c r="H833" s="1"/>
      <c r="I833" s="1"/>
      <c r="J833" s="1"/>
      <c r="K833" s="1"/>
      <c r="L833" s="1"/>
      <c r="M833" s="1"/>
      <c r="N833" s="1"/>
      <c r="O833" s="1"/>
      <c r="P833" s="1"/>
      <c r="Q833" s="1"/>
      <c r="R833" s="1"/>
      <c r="S833" s="1"/>
      <c r="T833" s="1"/>
    </row>
    <row r="834" spans="1:20" x14ac:dyDescent="0.25">
      <c r="A834" s="1"/>
      <c r="B834" s="1"/>
      <c r="C834" s="1"/>
      <c r="D834" s="1"/>
      <c r="E834" s="1"/>
      <c r="F834" s="1"/>
      <c r="G834" s="1"/>
      <c r="H834" s="1"/>
      <c r="I834" s="1"/>
      <c r="J834" s="1"/>
      <c r="K834" s="1"/>
      <c r="L834" s="1"/>
      <c r="M834" s="1"/>
      <c r="N834" s="1"/>
      <c r="O834" s="1"/>
      <c r="P834" s="1"/>
      <c r="Q834" s="1"/>
      <c r="R834" s="1"/>
      <c r="S834" s="1"/>
      <c r="T834" s="1"/>
    </row>
    <row r="835" spans="1:20" x14ac:dyDescent="0.25">
      <c r="A835" s="1"/>
      <c r="B835" s="1"/>
      <c r="C835" s="1"/>
      <c r="D835" s="1"/>
      <c r="E835" s="1"/>
      <c r="F835" s="1"/>
      <c r="G835" s="1"/>
      <c r="H835" s="1"/>
      <c r="I835" s="1"/>
      <c r="J835" s="1"/>
      <c r="K835" s="1"/>
      <c r="L835" s="1"/>
      <c r="M835" s="1"/>
      <c r="N835" s="1"/>
      <c r="O835" s="1"/>
      <c r="P835" s="1"/>
      <c r="Q835" s="1"/>
      <c r="R835" s="1"/>
      <c r="S835" s="1"/>
      <c r="T835" s="1"/>
    </row>
    <row r="836" spans="1:20" x14ac:dyDescent="0.25">
      <c r="A836" s="1"/>
      <c r="B836" s="1"/>
      <c r="C836" s="1"/>
      <c r="D836" s="1"/>
      <c r="E836" s="1"/>
      <c r="F836" s="1"/>
      <c r="G836" s="1"/>
      <c r="H836" s="1"/>
      <c r="I836" s="1"/>
      <c r="J836" s="1"/>
      <c r="K836" s="1"/>
      <c r="L836" s="66" t="s">
        <v>5</v>
      </c>
      <c r="M836" s="66"/>
      <c r="N836" s="66"/>
      <c r="O836" s="3" t="s">
        <v>6</v>
      </c>
      <c r="P836" s="67" t="s">
        <v>7</v>
      </c>
      <c r="Q836" s="67"/>
      <c r="R836" s="3" t="s">
        <v>8</v>
      </c>
      <c r="S836" s="57" t="s">
        <v>583</v>
      </c>
      <c r="T836" s="3" t="s">
        <v>7</v>
      </c>
    </row>
    <row r="837" spans="1:20" x14ac:dyDescent="0.25">
      <c r="A837" s="1"/>
      <c r="B837" s="5" t="s">
        <v>9</v>
      </c>
      <c r="C837" s="64" t="s">
        <v>160</v>
      </c>
      <c r="D837" s="64"/>
      <c r="E837" s="64"/>
      <c r="F837" s="64"/>
      <c r="G837" s="64"/>
      <c r="H837" s="1"/>
      <c r="I837" s="1"/>
      <c r="J837" s="1"/>
      <c r="K837" s="1"/>
      <c r="L837" s="4" t="s">
        <v>33</v>
      </c>
      <c r="M837" s="64" t="s">
        <v>34</v>
      </c>
      <c r="N837" s="64"/>
      <c r="O837" s="6">
        <v>4</v>
      </c>
      <c r="P837" s="65">
        <v>8</v>
      </c>
      <c r="Q837" s="65"/>
      <c r="R837" s="6">
        <v>45</v>
      </c>
      <c r="S837" s="59">
        <v>4168.8</v>
      </c>
      <c r="T837" s="7">
        <v>3</v>
      </c>
    </row>
    <row r="838" spans="1:20" x14ac:dyDescent="0.25">
      <c r="A838" s="1"/>
      <c r="B838" s="63" t="s">
        <v>13</v>
      </c>
      <c r="C838" s="64" t="s">
        <v>163</v>
      </c>
      <c r="D838" s="64"/>
      <c r="E838" s="64"/>
      <c r="F838" s="64"/>
      <c r="G838" s="1"/>
      <c r="H838" s="1"/>
      <c r="I838" s="1"/>
      <c r="J838" s="1"/>
      <c r="K838" s="1"/>
      <c r="L838" s="4" t="s">
        <v>11</v>
      </c>
      <c r="M838" s="64" t="s">
        <v>12</v>
      </c>
      <c r="N838" s="64"/>
      <c r="O838" s="6">
        <v>4</v>
      </c>
      <c r="P838" s="65">
        <v>8</v>
      </c>
      <c r="Q838" s="65"/>
      <c r="R838" s="6">
        <v>23</v>
      </c>
      <c r="S838" s="59">
        <v>2592</v>
      </c>
      <c r="T838" s="7">
        <v>1.87</v>
      </c>
    </row>
    <row r="839" spans="1:20" x14ac:dyDescent="0.25">
      <c r="A839" s="1"/>
      <c r="B839" s="63"/>
      <c r="C839" s="64"/>
      <c r="D839" s="64"/>
      <c r="E839" s="64"/>
      <c r="F839" s="64"/>
      <c r="G839" s="1"/>
      <c r="H839" s="1"/>
      <c r="I839" s="1"/>
      <c r="J839" s="1"/>
      <c r="K839" s="1"/>
      <c r="L839" s="64" t="s">
        <v>39</v>
      </c>
      <c r="M839" s="64" t="s">
        <v>40</v>
      </c>
      <c r="N839" s="64"/>
      <c r="O839" s="71">
        <v>20</v>
      </c>
      <c r="P839" s="65">
        <v>40</v>
      </c>
      <c r="Q839" s="65"/>
      <c r="R839" s="71">
        <v>221</v>
      </c>
      <c r="S839" s="59">
        <v>108295.20000000001</v>
      </c>
      <c r="T839" s="58">
        <v>78.040000000000006</v>
      </c>
    </row>
    <row r="840" spans="1:20" x14ac:dyDescent="0.25">
      <c r="A840" s="1"/>
      <c r="B840" s="63" t="s">
        <v>19</v>
      </c>
      <c r="C840" s="64" t="s">
        <v>57</v>
      </c>
      <c r="D840" s="64"/>
      <c r="E840" s="64"/>
      <c r="F840" s="64"/>
      <c r="G840" s="1"/>
      <c r="H840" s="1"/>
      <c r="I840" s="1"/>
      <c r="J840" s="1"/>
      <c r="K840" s="1"/>
      <c r="L840" s="64"/>
      <c r="M840" s="64"/>
      <c r="N840" s="64"/>
      <c r="O840" s="71"/>
      <c r="P840" s="65"/>
      <c r="Q840" s="65"/>
      <c r="R840" s="71"/>
      <c r="S840" s="59"/>
      <c r="T840" s="58"/>
    </row>
    <row r="841" spans="1:20" x14ac:dyDescent="0.25">
      <c r="A841" s="1"/>
      <c r="B841" s="63"/>
      <c r="C841" s="64"/>
      <c r="D841" s="64"/>
      <c r="E841" s="64"/>
      <c r="F841" s="64"/>
      <c r="G841" s="1"/>
      <c r="H841" s="1"/>
      <c r="I841" s="1"/>
      <c r="J841" s="1"/>
      <c r="K841" s="1"/>
      <c r="L841" s="4" t="s">
        <v>15</v>
      </c>
      <c r="M841" s="64" t="s">
        <v>16</v>
      </c>
      <c r="N841" s="64"/>
      <c r="O841" s="6">
        <v>10</v>
      </c>
      <c r="P841" s="65">
        <v>20</v>
      </c>
      <c r="Q841" s="65"/>
      <c r="R841" s="6">
        <v>19</v>
      </c>
      <c r="S841" s="59">
        <v>1487.3999999999999</v>
      </c>
      <c r="T841" s="7">
        <v>1.07</v>
      </c>
    </row>
    <row r="842" spans="1:20" x14ac:dyDescent="0.25">
      <c r="A842" s="1"/>
      <c r="B842" s="5" t="s">
        <v>23</v>
      </c>
      <c r="C842" s="64" t="s">
        <v>164</v>
      </c>
      <c r="D842" s="64"/>
      <c r="E842" s="64"/>
      <c r="F842" s="64"/>
      <c r="G842" s="1"/>
      <c r="H842" s="1"/>
      <c r="I842" s="1"/>
      <c r="J842" s="1"/>
      <c r="K842" s="1"/>
      <c r="L842" s="4" t="s">
        <v>17</v>
      </c>
      <c r="M842" s="64" t="s">
        <v>18</v>
      </c>
      <c r="N842" s="64"/>
      <c r="O842" s="6">
        <v>2</v>
      </c>
      <c r="P842" s="65">
        <v>4</v>
      </c>
      <c r="Q842" s="65"/>
      <c r="R842" s="6">
        <v>47</v>
      </c>
      <c r="S842" s="59">
        <v>6523.2</v>
      </c>
      <c r="T842" s="7">
        <v>4.7</v>
      </c>
    </row>
    <row r="843" spans="1:20" x14ac:dyDescent="0.25">
      <c r="A843" s="1"/>
      <c r="B843" s="5" t="s">
        <v>25</v>
      </c>
      <c r="C843" s="73">
        <v>363</v>
      </c>
      <c r="D843" s="73"/>
      <c r="E843" s="73"/>
      <c r="F843" s="1"/>
      <c r="G843" s="1"/>
      <c r="H843" s="1"/>
      <c r="I843" s="1"/>
      <c r="J843" s="1"/>
      <c r="K843" s="1"/>
      <c r="L843" s="4" t="s">
        <v>42</v>
      </c>
      <c r="M843" s="64" t="s">
        <v>43</v>
      </c>
      <c r="N843" s="64"/>
      <c r="O843" s="6">
        <v>4</v>
      </c>
      <c r="P843" s="65">
        <v>8</v>
      </c>
      <c r="Q843" s="65"/>
      <c r="R843" s="6">
        <v>368</v>
      </c>
      <c r="S843" s="59">
        <v>12841.2</v>
      </c>
      <c r="T843" s="7">
        <v>9.25</v>
      </c>
    </row>
    <row r="844" spans="1:20" x14ac:dyDescent="0.25">
      <c r="A844" s="1"/>
      <c r="B844" s="63" t="s">
        <v>26</v>
      </c>
      <c r="C844" s="63"/>
      <c r="D844" s="63"/>
      <c r="E844" s="63"/>
      <c r="F844" s="72">
        <v>367.50479999999999</v>
      </c>
      <c r="G844" s="72"/>
      <c r="H844" s="72"/>
      <c r="I844" s="72"/>
      <c r="J844" s="72"/>
      <c r="K844" s="1"/>
      <c r="L844" s="4" t="s">
        <v>54</v>
      </c>
      <c r="M844" s="64" t="s">
        <v>55</v>
      </c>
      <c r="N844" s="64"/>
      <c r="O844" s="6">
        <v>2</v>
      </c>
      <c r="P844" s="65">
        <v>4</v>
      </c>
      <c r="Q844" s="65"/>
      <c r="R844" s="6">
        <v>2</v>
      </c>
      <c r="S844" s="59">
        <v>161.4</v>
      </c>
      <c r="T844" s="7">
        <v>0.12</v>
      </c>
    </row>
    <row r="845" spans="1:20" x14ac:dyDescent="0.25">
      <c r="A845" s="1"/>
      <c r="B845" s="63" t="s">
        <v>27</v>
      </c>
      <c r="C845" s="63"/>
      <c r="D845" s="72">
        <v>298.52890000000002</v>
      </c>
      <c r="E845" s="72"/>
      <c r="F845" s="72"/>
      <c r="G845" s="72"/>
      <c r="H845" s="72"/>
      <c r="I845" s="1"/>
      <c r="J845" s="1"/>
      <c r="K845" s="1"/>
      <c r="L845" s="4" t="s">
        <v>21</v>
      </c>
      <c r="M845" s="64" t="s">
        <v>22</v>
      </c>
      <c r="N845" s="64"/>
      <c r="O845" s="6">
        <v>4</v>
      </c>
      <c r="P845" s="65">
        <v>8</v>
      </c>
      <c r="Q845" s="65"/>
      <c r="R845" s="6">
        <v>23</v>
      </c>
      <c r="S845" s="59">
        <v>2695.8</v>
      </c>
      <c r="T845" s="7">
        <v>1.94</v>
      </c>
    </row>
    <row r="846" spans="1:20" x14ac:dyDescent="0.25">
      <c r="A846" s="1"/>
      <c r="B846" s="1"/>
      <c r="C846" s="1"/>
      <c r="D846" s="1"/>
      <c r="E846" s="1"/>
      <c r="F846" s="1"/>
      <c r="G846" s="1"/>
      <c r="H846" s="1"/>
      <c r="I846" s="1"/>
      <c r="J846" s="1"/>
      <c r="K846" s="1"/>
      <c r="L846" s="1"/>
      <c r="M846" s="1"/>
      <c r="N846" s="1"/>
      <c r="O846" s="1"/>
      <c r="P846" s="1"/>
      <c r="Q846" s="1"/>
      <c r="R846" s="1"/>
      <c r="S846" s="1"/>
      <c r="T846" s="1"/>
    </row>
    <row r="847" spans="1:20" x14ac:dyDescent="0.25">
      <c r="A847" s="1"/>
      <c r="B847" s="63" t="s">
        <v>28</v>
      </c>
      <c r="C847" s="63"/>
      <c r="D847" s="63"/>
      <c r="E847" s="63"/>
      <c r="F847" s="72">
        <v>2.9579</v>
      </c>
      <c r="G847" s="72"/>
      <c r="H847" s="72"/>
      <c r="I847" s="72"/>
      <c r="J847" s="1"/>
      <c r="K847" s="1"/>
      <c r="L847" s="1"/>
      <c r="M847" s="1"/>
      <c r="N847" s="1"/>
      <c r="O847" s="1"/>
      <c r="P847" s="1"/>
      <c r="Q847" s="1"/>
      <c r="R847" s="1"/>
      <c r="S847" s="1"/>
      <c r="T847" s="1"/>
    </row>
    <row r="848" spans="1:20" x14ac:dyDescent="0.25">
      <c r="A848" s="1"/>
      <c r="B848" s="63" t="s">
        <v>29</v>
      </c>
      <c r="C848" s="63"/>
      <c r="D848" s="72">
        <v>1.0144</v>
      </c>
      <c r="E848" s="72"/>
      <c r="F848" s="72"/>
      <c r="G848" s="72"/>
      <c r="H848" s="1"/>
      <c r="I848" s="1"/>
      <c r="J848" s="1"/>
      <c r="K848" s="1"/>
      <c r="L848" s="1"/>
      <c r="M848" s="1"/>
      <c r="N848" s="1"/>
      <c r="O848" s="1"/>
      <c r="P848" s="1"/>
      <c r="Q848" s="1"/>
      <c r="R848" s="1"/>
      <c r="S848" s="1"/>
      <c r="T848" s="1"/>
    </row>
    <row r="849" spans="1:20" x14ac:dyDescent="0.25">
      <c r="A849" s="1"/>
      <c r="B849" s="63" t="s">
        <v>30</v>
      </c>
      <c r="C849" s="63"/>
      <c r="D849" s="1"/>
      <c r="E849" s="1"/>
      <c r="F849" s="1"/>
      <c r="G849" s="1">
        <v>69.400000000000006</v>
      </c>
      <c r="H849" s="1"/>
      <c r="I849" s="1"/>
      <c r="J849" s="1"/>
      <c r="K849" s="1"/>
      <c r="L849" s="1"/>
      <c r="M849" s="1"/>
      <c r="N849" s="1"/>
      <c r="O849" s="1"/>
      <c r="P849" s="1"/>
      <c r="Q849" s="1"/>
      <c r="R849" s="1"/>
      <c r="S849" s="1"/>
      <c r="T849" s="1"/>
    </row>
    <row r="850" spans="1:20" x14ac:dyDescent="0.25">
      <c r="A850" s="1"/>
      <c r="B850" s="63" t="s">
        <v>31</v>
      </c>
      <c r="C850" s="63"/>
      <c r="D850" s="63"/>
      <c r="E850" s="1"/>
      <c r="F850" s="1"/>
      <c r="G850" s="1">
        <v>2023</v>
      </c>
      <c r="H850" s="1"/>
      <c r="I850" s="1"/>
      <c r="J850" s="1"/>
      <c r="K850" s="1"/>
      <c r="L850" s="1"/>
      <c r="M850" s="1"/>
      <c r="N850" s="1"/>
      <c r="O850" s="1"/>
      <c r="P850" s="1"/>
      <c r="Q850" s="1"/>
      <c r="R850" s="1"/>
      <c r="S850" s="1"/>
      <c r="T850" s="1"/>
    </row>
    <row r="851" spans="1:20" x14ac:dyDescent="0.25">
      <c r="A851" s="1"/>
      <c r="B851" s="63" t="s">
        <v>32</v>
      </c>
      <c r="C851" s="63"/>
      <c r="D851" s="1"/>
      <c r="E851" s="1"/>
      <c r="F851" s="1"/>
      <c r="G851" s="1"/>
      <c r="H851" s="1"/>
      <c r="I851" s="1"/>
      <c r="J851" s="1"/>
      <c r="K851" s="1"/>
      <c r="L851" s="1"/>
      <c r="M851" s="1"/>
      <c r="N851" s="1"/>
      <c r="O851" s="1"/>
      <c r="P851" s="1"/>
      <c r="Q851" s="1"/>
      <c r="R851" s="1"/>
      <c r="S851" s="1"/>
      <c r="T851" s="1"/>
    </row>
    <row r="852" spans="1:20" x14ac:dyDescent="0.25">
      <c r="A852" s="1"/>
      <c r="B852" s="1"/>
      <c r="C852" s="1"/>
      <c r="D852" s="1"/>
      <c r="E852" s="1"/>
      <c r="F852" s="1"/>
      <c r="G852" s="1"/>
      <c r="H852" s="1"/>
      <c r="I852" s="1"/>
      <c r="J852" s="1"/>
      <c r="K852" s="1"/>
      <c r="L852" s="1"/>
      <c r="M852" s="1"/>
      <c r="N852" s="1"/>
      <c r="O852" s="1"/>
      <c r="P852" s="1"/>
      <c r="Q852" s="1"/>
      <c r="R852" s="1"/>
      <c r="S852" s="1"/>
      <c r="T852" s="1"/>
    </row>
    <row r="853" spans="1:20" x14ac:dyDescent="0.25">
      <c r="A853" s="1"/>
      <c r="B853" s="1"/>
      <c r="C853" s="1"/>
      <c r="D853" s="1"/>
      <c r="E853" s="1"/>
      <c r="F853" s="1"/>
      <c r="G853" s="1"/>
      <c r="H853" s="1"/>
      <c r="I853" s="1"/>
      <c r="J853" s="1"/>
      <c r="K853" s="1"/>
      <c r="L853" s="1"/>
      <c r="M853" s="1"/>
      <c r="N853" s="1"/>
      <c r="O853" s="1"/>
      <c r="P853" s="1"/>
      <c r="Q853" s="1"/>
      <c r="R853" s="1"/>
      <c r="S853" s="1"/>
      <c r="T853" s="1"/>
    </row>
    <row r="854" spans="1:20" x14ac:dyDescent="0.25">
      <c r="A854" s="1"/>
      <c r="B854" s="1"/>
      <c r="C854" s="1"/>
      <c r="D854" s="1"/>
      <c r="E854" s="1"/>
      <c r="F854" s="1"/>
      <c r="G854" s="1"/>
      <c r="H854" s="1"/>
      <c r="I854" s="1"/>
      <c r="J854" s="1"/>
      <c r="K854" s="1"/>
      <c r="L854" s="1"/>
      <c r="M854" s="1"/>
      <c r="N854" s="1"/>
      <c r="O854" s="1"/>
      <c r="P854" s="1"/>
      <c r="Q854" s="1"/>
      <c r="R854" s="1"/>
      <c r="S854" s="1"/>
      <c r="T854" s="1"/>
    </row>
    <row r="855" spans="1:20" x14ac:dyDescent="0.25">
      <c r="A855" s="1"/>
      <c r="B855" s="1"/>
      <c r="C855" s="1"/>
      <c r="D855" s="1"/>
      <c r="E855" s="1"/>
      <c r="F855" s="1"/>
      <c r="G855" s="1"/>
      <c r="H855" s="1"/>
      <c r="I855" s="1"/>
      <c r="J855" s="1"/>
      <c r="K855" s="1"/>
      <c r="L855" s="66" t="s">
        <v>5</v>
      </c>
      <c r="M855" s="66"/>
      <c r="N855" s="66"/>
      <c r="O855" s="3" t="s">
        <v>6</v>
      </c>
      <c r="P855" s="67" t="s">
        <v>7</v>
      </c>
      <c r="Q855" s="67"/>
      <c r="R855" s="3" t="s">
        <v>8</v>
      </c>
      <c r="S855" s="57" t="s">
        <v>583</v>
      </c>
      <c r="T855" s="3" t="s">
        <v>7</v>
      </c>
    </row>
    <row r="856" spans="1:20" x14ac:dyDescent="0.25">
      <c r="A856" s="1"/>
      <c r="B856" s="5" t="s">
        <v>9</v>
      </c>
      <c r="C856" s="64" t="s">
        <v>165</v>
      </c>
      <c r="D856" s="64"/>
      <c r="E856" s="64"/>
      <c r="F856" s="64"/>
      <c r="G856" s="64"/>
      <c r="H856" s="1"/>
      <c r="I856" s="1"/>
      <c r="J856" s="1"/>
      <c r="K856" s="1"/>
      <c r="L856" s="4" t="s">
        <v>33</v>
      </c>
      <c r="M856" s="64" t="s">
        <v>34</v>
      </c>
      <c r="N856" s="64"/>
      <c r="O856" s="6">
        <v>2</v>
      </c>
      <c r="P856" s="65">
        <v>7.41</v>
      </c>
      <c r="Q856" s="65"/>
      <c r="R856" s="6">
        <v>4</v>
      </c>
      <c r="S856" s="59">
        <v>401.40000000000003</v>
      </c>
      <c r="T856" s="7">
        <v>0.64</v>
      </c>
    </row>
    <row r="857" spans="1:20" x14ac:dyDescent="0.25">
      <c r="A857" s="1"/>
      <c r="B857" s="63" t="s">
        <v>13</v>
      </c>
      <c r="C857" s="64" t="s">
        <v>166</v>
      </c>
      <c r="D857" s="64"/>
      <c r="E857" s="64"/>
      <c r="F857" s="64"/>
      <c r="G857" s="1"/>
      <c r="H857" s="1"/>
      <c r="I857" s="1"/>
      <c r="J857" s="1"/>
      <c r="K857" s="1"/>
      <c r="L857" s="4" t="s">
        <v>11</v>
      </c>
      <c r="M857" s="64" t="s">
        <v>12</v>
      </c>
      <c r="N857" s="64"/>
      <c r="O857" s="6">
        <v>1</v>
      </c>
      <c r="P857" s="65">
        <v>3.7</v>
      </c>
      <c r="Q857" s="65"/>
      <c r="R857" s="6">
        <v>317</v>
      </c>
      <c r="S857" s="59">
        <v>16632</v>
      </c>
      <c r="T857" s="7">
        <v>26.51</v>
      </c>
    </row>
    <row r="858" spans="1:20" x14ac:dyDescent="0.25">
      <c r="A858" s="1"/>
      <c r="B858" s="63"/>
      <c r="C858" s="64"/>
      <c r="D858" s="64"/>
      <c r="E858" s="64"/>
      <c r="F858" s="64"/>
      <c r="G858" s="1"/>
      <c r="H858" s="1"/>
      <c r="I858" s="1"/>
      <c r="J858" s="1"/>
      <c r="K858" s="1"/>
      <c r="L858" s="64" t="s">
        <v>39</v>
      </c>
      <c r="M858" s="64" t="s">
        <v>40</v>
      </c>
      <c r="N858" s="64"/>
      <c r="O858" s="71">
        <v>7</v>
      </c>
      <c r="P858" s="65">
        <v>25.93</v>
      </c>
      <c r="Q858" s="65"/>
      <c r="R858" s="71">
        <v>349</v>
      </c>
      <c r="S858" s="59">
        <v>18018</v>
      </c>
      <c r="T858" s="58">
        <v>28.72</v>
      </c>
    </row>
    <row r="859" spans="1:20" x14ac:dyDescent="0.25">
      <c r="A859" s="1"/>
      <c r="B859" s="63" t="s">
        <v>19</v>
      </c>
      <c r="C859" s="64" t="s">
        <v>57</v>
      </c>
      <c r="D859" s="64"/>
      <c r="E859" s="64"/>
      <c r="F859" s="64"/>
      <c r="G859" s="1"/>
      <c r="H859" s="1"/>
      <c r="I859" s="1"/>
      <c r="J859" s="1"/>
      <c r="K859" s="1"/>
      <c r="L859" s="64"/>
      <c r="M859" s="64"/>
      <c r="N859" s="64"/>
      <c r="O859" s="71"/>
      <c r="P859" s="65"/>
      <c r="Q859" s="65"/>
      <c r="R859" s="71"/>
      <c r="S859" s="59"/>
      <c r="T859" s="58"/>
    </row>
    <row r="860" spans="1:20" x14ac:dyDescent="0.25">
      <c r="A860" s="1"/>
      <c r="B860" s="63"/>
      <c r="C860" s="64"/>
      <c r="D860" s="64"/>
      <c r="E860" s="64"/>
      <c r="F860" s="64"/>
      <c r="G860" s="1"/>
      <c r="H860" s="1"/>
      <c r="I860" s="1"/>
      <c r="J860" s="1"/>
      <c r="K860" s="1"/>
      <c r="L860" s="4" t="s">
        <v>15</v>
      </c>
      <c r="M860" s="64" t="s">
        <v>16</v>
      </c>
      <c r="N860" s="64"/>
      <c r="O860" s="6">
        <v>2</v>
      </c>
      <c r="P860" s="65">
        <v>7.41</v>
      </c>
      <c r="Q860" s="65"/>
      <c r="R860" s="6">
        <v>5</v>
      </c>
      <c r="S860" s="59">
        <v>367.2</v>
      </c>
      <c r="T860" s="7">
        <v>0.59</v>
      </c>
    </row>
    <row r="861" spans="1:20" x14ac:dyDescent="0.25">
      <c r="A861" s="1"/>
      <c r="B861" s="5" t="s">
        <v>23</v>
      </c>
      <c r="C861" s="64" t="s">
        <v>167</v>
      </c>
      <c r="D861" s="64"/>
      <c r="E861" s="64"/>
      <c r="F861" s="64"/>
      <c r="G861" s="1"/>
      <c r="H861" s="1"/>
      <c r="I861" s="1"/>
      <c r="J861" s="1"/>
      <c r="K861" s="1"/>
      <c r="L861" s="4" t="s">
        <v>17</v>
      </c>
      <c r="M861" s="64" t="s">
        <v>18</v>
      </c>
      <c r="N861" s="64"/>
      <c r="O861" s="6">
        <v>7</v>
      </c>
      <c r="P861" s="65">
        <v>25.93</v>
      </c>
      <c r="Q861" s="65"/>
      <c r="R861" s="6">
        <v>27</v>
      </c>
      <c r="S861" s="59">
        <v>22027.8</v>
      </c>
      <c r="T861" s="7">
        <v>35.11</v>
      </c>
    </row>
    <row r="862" spans="1:20" x14ac:dyDescent="0.25">
      <c r="A862" s="1"/>
      <c r="B862" s="5" t="s">
        <v>25</v>
      </c>
      <c r="C862" s="73">
        <v>317</v>
      </c>
      <c r="D862" s="73"/>
      <c r="E862" s="73"/>
      <c r="F862" s="1"/>
      <c r="G862" s="1"/>
      <c r="H862" s="1"/>
      <c r="I862" s="1"/>
      <c r="J862" s="1"/>
      <c r="K862" s="1"/>
      <c r="L862" s="4" t="s">
        <v>42</v>
      </c>
      <c r="M862" s="64" t="s">
        <v>43</v>
      </c>
      <c r="N862" s="64"/>
      <c r="O862" s="6">
        <v>1</v>
      </c>
      <c r="P862" s="65">
        <v>3.7</v>
      </c>
      <c r="Q862" s="65"/>
      <c r="R862" s="6">
        <v>1</v>
      </c>
      <c r="S862" s="59">
        <v>135</v>
      </c>
      <c r="T862" s="7">
        <v>0.22</v>
      </c>
    </row>
    <row r="863" spans="1:20" x14ac:dyDescent="0.25">
      <c r="A863" s="1"/>
      <c r="B863" s="63" t="s">
        <v>26</v>
      </c>
      <c r="C863" s="63"/>
      <c r="D863" s="63"/>
      <c r="E863" s="63"/>
      <c r="F863" s="72">
        <v>120.6374</v>
      </c>
      <c r="G863" s="72"/>
      <c r="H863" s="72"/>
      <c r="I863" s="72"/>
      <c r="J863" s="72"/>
      <c r="K863" s="1"/>
      <c r="L863" s="4" t="s">
        <v>21</v>
      </c>
      <c r="M863" s="64" t="s">
        <v>22</v>
      </c>
      <c r="N863" s="64"/>
      <c r="O863" s="6">
        <v>7</v>
      </c>
      <c r="P863" s="65">
        <v>25.93</v>
      </c>
      <c r="Q863" s="65"/>
      <c r="R863" s="6">
        <v>30</v>
      </c>
      <c r="S863" s="59">
        <v>5156.3999999999996</v>
      </c>
      <c r="T863" s="7">
        <v>8.2200000000000006</v>
      </c>
    </row>
    <row r="864" spans="1:20" x14ac:dyDescent="0.25">
      <c r="A864" s="1"/>
      <c r="B864" s="63" t="s">
        <v>27</v>
      </c>
      <c r="C864" s="63"/>
      <c r="D864" s="72">
        <v>69.522499999999994</v>
      </c>
      <c r="E864" s="72"/>
      <c r="F864" s="72"/>
      <c r="G864" s="72"/>
      <c r="H864" s="72"/>
      <c r="I864" s="1"/>
      <c r="J864" s="1"/>
      <c r="K864" s="1"/>
      <c r="L864" s="1"/>
      <c r="M864" s="1"/>
      <c r="N864" s="1"/>
      <c r="O864" s="1"/>
      <c r="P864" s="1"/>
      <c r="Q864" s="1"/>
      <c r="R864" s="1"/>
      <c r="S864" s="1"/>
      <c r="T864" s="1"/>
    </row>
    <row r="865" spans="1:20" x14ac:dyDescent="0.25">
      <c r="A865" s="1"/>
      <c r="B865" s="63" t="s">
        <v>28</v>
      </c>
      <c r="C865" s="63"/>
      <c r="D865" s="63"/>
      <c r="E865" s="63"/>
      <c r="F865" s="72">
        <v>0.74360000000000004</v>
      </c>
      <c r="G865" s="72"/>
      <c r="H865" s="72"/>
      <c r="I865" s="72"/>
      <c r="J865" s="1"/>
      <c r="K865" s="1"/>
      <c r="L865" s="1"/>
      <c r="M865" s="1"/>
      <c r="N865" s="1"/>
      <c r="O865" s="1"/>
      <c r="P865" s="1"/>
      <c r="Q865" s="1"/>
      <c r="R865" s="1"/>
      <c r="S865" s="1"/>
      <c r="T865" s="1"/>
    </row>
    <row r="866" spans="1:20" x14ac:dyDescent="0.25">
      <c r="A866" s="1"/>
      <c r="B866" s="63" t="s">
        <v>29</v>
      </c>
      <c r="C866" s="63"/>
      <c r="D866" s="72">
        <v>1.1014999999999999</v>
      </c>
      <c r="E866" s="72"/>
      <c r="F866" s="72"/>
      <c r="G866" s="72"/>
      <c r="H866" s="1"/>
      <c r="I866" s="1"/>
      <c r="J866" s="1"/>
      <c r="K866" s="1"/>
      <c r="L866" s="1"/>
      <c r="M866" s="1"/>
      <c r="N866" s="1"/>
      <c r="O866" s="1"/>
      <c r="P866" s="1"/>
      <c r="Q866" s="1"/>
      <c r="R866" s="1"/>
      <c r="S866" s="1"/>
      <c r="T866" s="1"/>
    </row>
    <row r="867" spans="1:20" x14ac:dyDescent="0.25">
      <c r="A867" s="1"/>
      <c r="B867" s="63" t="s">
        <v>30</v>
      </c>
      <c r="C867" s="63"/>
      <c r="D867" s="1"/>
      <c r="E867" s="1"/>
      <c r="F867" s="1"/>
      <c r="G867" s="1">
        <v>35.6</v>
      </c>
      <c r="H867" s="1"/>
      <c r="I867" s="1"/>
      <c r="J867" s="1"/>
      <c r="K867" s="1"/>
      <c r="L867" s="1"/>
      <c r="M867" s="1"/>
      <c r="N867" s="1"/>
      <c r="O867" s="1"/>
      <c r="P867" s="1"/>
      <c r="Q867" s="1"/>
      <c r="R867" s="1"/>
      <c r="S867" s="1"/>
      <c r="T867" s="1"/>
    </row>
    <row r="868" spans="1:20" x14ac:dyDescent="0.25">
      <c r="A868" s="1"/>
      <c r="B868" s="63" t="s">
        <v>31</v>
      </c>
      <c r="C868" s="63"/>
      <c r="D868" s="63"/>
      <c r="E868" s="1"/>
      <c r="F868" s="1"/>
      <c r="G868" s="1">
        <v>2016</v>
      </c>
      <c r="H868" s="1"/>
      <c r="I868" s="1"/>
      <c r="J868" s="1"/>
      <c r="K868" s="1"/>
      <c r="L868" s="1"/>
      <c r="M868" s="1"/>
      <c r="N868" s="1"/>
      <c r="O868" s="1"/>
      <c r="P868" s="1"/>
      <c r="Q868" s="1"/>
      <c r="R868" s="1"/>
      <c r="S868" s="1"/>
      <c r="T868" s="1"/>
    </row>
    <row r="869" spans="1:20" x14ac:dyDescent="0.25">
      <c r="A869" s="1"/>
      <c r="B869" s="63" t="s">
        <v>32</v>
      </c>
      <c r="C869" s="63"/>
      <c r="D869" s="1"/>
      <c r="E869" s="1"/>
      <c r="F869" s="1"/>
      <c r="G869" s="1"/>
      <c r="H869" s="1"/>
      <c r="I869" s="1"/>
      <c r="J869" s="1"/>
      <c r="K869" s="1"/>
      <c r="L869" s="1"/>
      <c r="M869" s="1"/>
      <c r="N869" s="1"/>
      <c r="O869" s="1"/>
      <c r="P869" s="1"/>
      <c r="Q869" s="1"/>
      <c r="R869" s="1"/>
      <c r="S869" s="1"/>
      <c r="T869" s="1"/>
    </row>
    <row r="870" spans="1:20" x14ac:dyDescent="0.25">
      <c r="A870" s="1"/>
      <c r="B870" s="1"/>
      <c r="C870" s="1"/>
      <c r="D870" s="1"/>
      <c r="E870" s="1"/>
      <c r="F870" s="1"/>
      <c r="G870" s="1"/>
      <c r="H870" s="1"/>
      <c r="I870" s="1"/>
      <c r="J870" s="1"/>
      <c r="K870" s="1"/>
      <c r="L870" s="1"/>
      <c r="M870" s="1"/>
      <c r="N870" s="1"/>
      <c r="O870" s="1"/>
      <c r="P870" s="1"/>
      <c r="Q870" s="1"/>
      <c r="R870" s="1"/>
      <c r="S870" s="1"/>
      <c r="T870" s="1"/>
    </row>
    <row r="871" spans="1:20" x14ac:dyDescent="0.25">
      <c r="A871" s="1"/>
      <c r="B871" s="1"/>
      <c r="C871" s="1"/>
      <c r="D871" s="1"/>
      <c r="E871" s="1"/>
      <c r="F871" s="1"/>
      <c r="G871" s="1"/>
      <c r="H871" s="1"/>
      <c r="I871" s="1"/>
      <c r="J871" s="1"/>
      <c r="K871" s="1"/>
      <c r="L871" s="1"/>
      <c r="M871" s="1"/>
      <c r="N871" s="1"/>
      <c r="O871" s="1"/>
      <c r="P871" s="1"/>
      <c r="Q871" s="1"/>
      <c r="R871" s="1"/>
      <c r="S871" s="1"/>
      <c r="T871" s="1"/>
    </row>
    <row r="872" spans="1:20" x14ac:dyDescent="0.25">
      <c r="A872" s="1"/>
      <c r="B872" s="1"/>
      <c r="C872" s="1"/>
      <c r="D872" s="1"/>
      <c r="E872" s="1"/>
      <c r="F872" s="1"/>
      <c r="G872" s="1"/>
      <c r="H872" s="1"/>
      <c r="I872" s="1"/>
      <c r="J872" s="1"/>
      <c r="K872" s="1"/>
      <c r="L872" s="66" t="s">
        <v>5</v>
      </c>
      <c r="M872" s="66"/>
      <c r="N872" s="66"/>
      <c r="O872" s="3" t="s">
        <v>6</v>
      </c>
      <c r="P872" s="67" t="s">
        <v>7</v>
      </c>
      <c r="Q872" s="67"/>
      <c r="R872" s="3" t="s">
        <v>8</v>
      </c>
      <c r="S872" s="57" t="s">
        <v>583</v>
      </c>
      <c r="T872" s="3" t="s">
        <v>7</v>
      </c>
    </row>
    <row r="873" spans="1:20" x14ac:dyDescent="0.25">
      <c r="A873" s="1"/>
      <c r="B873" s="5" t="s">
        <v>9</v>
      </c>
      <c r="C873" s="64" t="s">
        <v>165</v>
      </c>
      <c r="D873" s="64"/>
      <c r="E873" s="64"/>
      <c r="F873" s="64"/>
      <c r="G873" s="64"/>
      <c r="H873" s="1"/>
      <c r="I873" s="1"/>
      <c r="J873" s="1"/>
      <c r="K873" s="1"/>
      <c r="L873" s="4" t="s">
        <v>36</v>
      </c>
      <c r="M873" s="64" t="s">
        <v>37</v>
      </c>
      <c r="N873" s="64"/>
      <c r="O873" s="6">
        <v>2</v>
      </c>
      <c r="P873" s="65">
        <v>33.33</v>
      </c>
      <c r="Q873" s="65"/>
      <c r="R873" s="6">
        <v>78</v>
      </c>
      <c r="S873" s="59">
        <v>1072.2</v>
      </c>
      <c r="T873" s="7">
        <v>17.97</v>
      </c>
    </row>
    <row r="874" spans="1:20" x14ac:dyDescent="0.25">
      <c r="A874" s="1"/>
      <c r="B874" s="63" t="s">
        <v>13</v>
      </c>
      <c r="C874" s="64" t="s">
        <v>168</v>
      </c>
      <c r="D874" s="64"/>
      <c r="E874" s="64"/>
      <c r="F874" s="64"/>
      <c r="G874" s="1"/>
      <c r="H874" s="1"/>
      <c r="I874" s="1"/>
      <c r="J874" s="1"/>
      <c r="K874" s="1"/>
      <c r="L874" s="4" t="s">
        <v>11</v>
      </c>
      <c r="M874" s="64" t="s">
        <v>12</v>
      </c>
      <c r="N874" s="64"/>
      <c r="O874" s="6">
        <v>1</v>
      </c>
      <c r="P874" s="65">
        <v>16.670000000000002</v>
      </c>
      <c r="Q874" s="65"/>
      <c r="R874" s="6">
        <v>38</v>
      </c>
      <c r="S874" s="59">
        <v>3391.8</v>
      </c>
      <c r="T874" s="7">
        <v>56.84</v>
      </c>
    </row>
    <row r="875" spans="1:20" x14ac:dyDescent="0.25">
      <c r="A875" s="1"/>
      <c r="B875" s="63"/>
      <c r="C875" s="64"/>
      <c r="D875" s="64"/>
      <c r="E875" s="64"/>
      <c r="F875" s="64"/>
      <c r="G875" s="1"/>
      <c r="H875" s="1"/>
      <c r="I875" s="1"/>
      <c r="J875" s="1"/>
      <c r="K875" s="1"/>
      <c r="L875" s="64" t="s">
        <v>39</v>
      </c>
      <c r="M875" s="64" t="s">
        <v>40</v>
      </c>
      <c r="N875" s="64"/>
      <c r="O875" s="71">
        <v>1</v>
      </c>
      <c r="P875" s="65">
        <v>16.670000000000002</v>
      </c>
      <c r="Q875" s="65"/>
      <c r="R875" s="71">
        <v>37</v>
      </c>
      <c r="S875" s="59">
        <v>398.4</v>
      </c>
      <c r="T875" s="58">
        <v>6.68</v>
      </c>
    </row>
    <row r="876" spans="1:20" x14ac:dyDescent="0.25">
      <c r="A876" s="1"/>
      <c r="B876" s="63" t="s">
        <v>19</v>
      </c>
      <c r="C876" s="64" t="s">
        <v>60</v>
      </c>
      <c r="D876" s="64"/>
      <c r="E876" s="64"/>
      <c r="F876" s="64"/>
      <c r="G876" s="1"/>
      <c r="H876" s="1"/>
      <c r="I876" s="1"/>
      <c r="J876" s="1"/>
      <c r="K876" s="1"/>
      <c r="L876" s="64"/>
      <c r="M876" s="64"/>
      <c r="N876" s="64"/>
      <c r="O876" s="71"/>
      <c r="P876" s="65"/>
      <c r="Q876" s="65"/>
      <c r="R876" s="71"/>
      <c r="S876" s="59"/>
      <c r="T876" s="58"/>
    </row>
    <row r="877" spans="1:20" x14ac:dyDescent="0.25">
      <c r="A877" s="1"/>
      <c r="B877" s="63"/>
      <c r="C877" s="64"/>
      <c r="D877" s="64"/>
      <c r="E877" s="64"/>
      <c r="F877" s="64"/>
      <c r="G877" s="1"/>
      <c r="H877" s="1"/>
      <c r="I877" s="1"/>
      <c r="J877" s="1"/>
      <c r="K877" s="1"/>
      <c r="L877" s="4" t="s">
        <v>15</v>
      </c>
      <c r="M877" s="64" t="s">
        <v>16</v>
      </c>
      <c r="N877" s="64"/>
      <c r="O877" s="6">
        <v>1</v>
      </c>
      <c r="P877" s="65">
        <v>16.670000000000002</v>
      </c>
      <c r="Q877" s="65"/>
      <c r="R877" s="6">
        <v>3</v>
      </c>
      <c r="S877" s="59">
        <v>447.6</v>
      </c>
      <c r="T877" s="7">
        <v>7.5</v>
      </c>
    </row>
    <row r="878" spans="1:20" x14ac:dyDescent="0.25">
      <c r="A878" s="1"/>
      <c r="B878" s="5" t="s">
        <v>23</v>
      </c>
      <c r="C878" s="64" t="s">
        <v>169</v>
      </c>
      <c r="D878" s="64"/>
      <c r="E878" s="64"/>
      <c r="F878" s="64"/>
      <c r="G878" s="1"/>
      <c r="H878" s="1"/>
      <c r="I878" s="1"/>
      <c r="J878" s="1"/>
      <c r="K878" s="1"/>
      <c r="L878" s="4" t="s">
        <v>17</v>
      </c>
      <c r="M878" s="64" t="s">
        <v>18</v>
      </c>
      <c r="N878" s="64"/>
      <c r="O878" s="6">
        <v>1</v>
      </c>
      <c r="P878" s="65">
        <v>16.670000000000002</v>
      </c>
      <c r="Q878" s="65"/>
      <c r="R878" s="6">
        <v>1</v>
      </c>
      <c r="S878" s="59">
        <v>657</v>
      </c>
      <c r="T878" s="7">
        <v>11.01</v>
      </c>
    </row>
    <row r="879" spans="1:20" x14ac:dyDescent="0.25">
      <c r="A879" s="1"/>
      <c r="B879" s="5" t="s">
        <v>25</v>
      </c>
      <c r="C879" s="73">
        <v>36</v>
      </c>
      <c r="D879" s="73"/>
      <c r="E879" s="73"/>
      <c r="F879" s="1"/>
      <c r="G879" s="1"/>
      <c r="H879" s="1"/>
      <c r="I879" s="1"/>
      <c r="J879" s="1"/>
      <c r="K879" s="1"/>
      <c r="L879" s="1"/>
      <c r="M879" s="1"/>
      <c r="N879" s="1"/>
      <c r="O879" s="1"/>
      <c r="P879" s="1"/>
      <c r="Q879" s="1"/>
      <c r="R879" s="1"/>
      <c r="S879" s="1"/>
      <c r="T879" s="1"/>
    </row>
    <row r="880" spans="1:20" x14ac:dyDescent="0.25">
      <c r="A880" s="1"/>
      <c r="B880" s="63" t="s">
        <v>26</v>
      </c>
      <c r="C880" s="63"/>
      <c r="D880" s="63"/>
      <c r="E880" s="63"/>
      <c r="F880" s="72">
        <v>64.082400000000007</v>
      </c>
      <c r="G880" s="72"/>
      <c r="H880" s="72"/>
      <c r="I880" s="72"/>
      <c r="J880" s="72"/>
      <c r="K880" s="1"/>
      <c r="L880" s="1"/>
      <c r="M880" s="1"/>
      <c r="N880" s="1"/>
      <c r="O880" s="1"/>
      <c r="P880" s="1"/>
      <c r="Q880" s="1"/>
      <c r="R880" s="1"/>
      <c r="S880" s="1"/>
      <c r="T880" s="1"/>
    </row>
    <row r="881" spans="1:20" x14ac:dyDescent="0.25">
      <c r="A881" s="1"/>
      <c r="B881" s="63" t="s">
        <v>27</v>
      </c>
      <c r="C881" s="63"/>
      <c r="D881" s="72">
        <v>93.558599999999998</v>
      </c>
      <c r="E881" s="72"/>
      <c r="F881" s="72"/>
      <c r="G881" s="72"/>
      <c r="H881" s="72"/>
      <c r="I881" s="1"/>
      <c r="J881" s="1"/>
      <c r="K881" s="1"/>
      <c r="L881" s="1"/>
      <c r="M881" s="1"/>
      <c r="N881" s="1"/>
      <c r="O881" s="1"/>
      <c r="P881" s="1"/>
      <c r="Q881" s="1"/>
      <c r="R881" s="1"/>
      <c r="S881" s="1"/>
      <c r="T881" s="1"/>
    </row>
    <row r="882" spans="1:20" x14ac:dyDescent="0.25">
      <c r="A882" s="1"/>
      <c r="B882" s="63" t="s">
        <v>28</v>
      </c>
      <c r="C882" s="63"/>
      <c r="D882" s="63"/>
      <c r="E882" s="63"/>
      <c r="F882" s="72">
        <v>1.2966</v>
      </c>
      <c r="G882" s="72"/>
      <c r="H882" s="72"/>
      <c r="I882" s="72"/>
      <c r="J882" s="1"/>
      <c r="K882" s="1"/>
      <c r="L882" s="1"/>
      <c r="M882" s="1"/>
      <c r="N882" s="1"/>
      <c r="O882" s="1"/>
      <c r="P882" s="1"/>
      <c r="Q882" s="1"/>
      <c r="R882" s="1"/>
      <c r="S882" s="1"/>
      <c r="T882" s="1"/>
    </row>
    <row r="883" spans="1:20" x14ac:dyDescent="0.25">
      <c r="A883" s="1"/>
      <c r="B883" s="63" t="s">
        <v>29</v>
      </c>
      <c r="C883" s="63"/>
      <c r="D883" s="72">
        <v>2.1516999999999999</v>
      </c>
      <c r="E883" s="72"/>
      <c r="F883" s="72"/>
      <c r="G883" s="72"/>
      <c r="H883" s="1"/>
      <c r="I883" s="1"/>
      <c r="J883" s="1"/>
      <c r="K883" s="1"/>
      <c r="L883" s="1"/>
      <c r="M883" s="1"/>
      <c r="N883" s="1"/>
      <c r="O883" s="1"/>
      <c r="P883" s="1"/>
      <c r="Q883" s="1"/>
      <c r="R883" s="1"/>
      <c r="S883" s="1"/>
      <c r="T883" s="1"/>
    </row>
    <row r="884" spans="1:20" x14ac:dyDescent="0.25">
      <c r="A884" s="1"/>
      <c r="B884" s="63" t="s">
        <v>30</v>
      </c>
      <c r="C884" s="63"/>
      <c r="D884" s="1"/>
      <c r="E884" s="1"/>
      <c r="F884" s="1"/>
      <c r="G884" s="1">
        <v>5.2</v>
      </c>
      <c r="H884" s="1"/>
      <c r="I884" s="1"/>
      <c r="J884" s="1"/>
      <c r="K884" s="1"/>
      <c r="L884" s="1"/>
      <c r="M884" s="1"/>
      <c r="N884" s="1"/>
      <c r="O884" s="1"/>
      <c r="P884" s="1"/>
      <c r="Q884" s="1"/>
      <c r="R884" s="1"/>
      <c r="S884" s="1"/>
      <c r="T884" s="1"/>
    </row>
    <row r="885" spans="1:20" x14ac:dyDescent="0.25">
      <c r="A885" s="1"/>
      <c r="B885" s="63" t="s">
        <v>31</v>
      </c>
      <c r="C885" s="63"/>
      <c r="D885" s="63"/>
      <c r="E885" s="1"/>
      <c r="F885" s="1"/>
      <c r="G885" s="1">
        <v>2016</v>
      </c>
      <c r="H885" s="1"/>
      <c r="I885" s="1"/>
      <c r="J885" s="1"/>
      <c r="K885" s="1"/>
      <c r="L885" s="1"/>
      <c r="M885" s="1"/>
      <c r="N885" s="1"/>
      <c r="O885" s="1"/>
      <c r="P885" s="1"/>
      <c r="Q885" s="1"/>
      <c r="R885" s="1"/>
      <c r="S885" s="1"/>
      <c r="T885" s="1"/>
    </row>
    <row r="886" spans="1:20" x14ac:dyDescent="0.25">
      <c r="A886" s="1"/>
      <c r="B886" s="63" t="s">
        <v>32</v>
      </c>
      <c r="C886" s="63"/>
      <c r="D886" s="1"/>
      <c r="E886" s="1"/>
      <c r="F886" s="1"/>
      <c r="G886" s="1"/>
      <c r="H886" s="1"/>
      <c r="I886" s="1"/>
      <c r="J886" s="1"/>
      <c r="K886" s="1"/>
      <c r="L886" s="1"/>
      <c r="M886" s="1"/>
      <c r="N886" s="1"/>
      <c r="O886" s="1"/>
      <c r="P886" s="1"/>
      <c r="Q886" s="1"/>
      <c r="R886" s="1"/>
      <c r="S886" s="1"/>
      <c r="T886" s="1"/>
    </row>
    <row r="887" spans="1:20" x14ac:dyDescent="0.25">
      <c r="A887" s="1"/>
      <c r="B887" s="1"/>
      <c r="C887" s="1"/>
      <c r="D887" s="1"/>
      <c r="E887" s="1"/>
      <c r="F887" s="1"/>
      <c r="G887" s="1"/>
      <c r="H887" s="1"/>
      <c r="I887" s="1"/>
      <c r="J887" s="1"/>
      <c r="K887" s="1"/>
      <c r="L887" s="1"/>
      <c r="M887" s="1"/>
      <c r="N887" s="1"/>
      <c r="O887" s="1"/>
      <c r="P887" s="1"/>
      <c r="Q887" s="1"/>
      <c r="R887" s="1"/>
      <c r="S887" s="1"/>
      <c r="T887" s="1"/>
    </row>
    <row r="888" spans="1:20" x14ac:dyDescent="0.25">
      <c r="A888" s="1"/>
      <c r="B888" s="1"/>
      <c r="C888" s="1"/>
      <c r="D888" s="1"/>
      <c r="E888" s="1"/>
      <c r="F888" s="1"/>
      <c r="G888" s="1"/>
      <c r="H888" s="1"/>
      <c r="I888" s="1"/>
      <c r="J888" s="1"/>
      <c r="K888" s="1"/>
      <c r="L888" s="1"/>
      <c r="M888" s="1"/>
      <c r="N888" s="1"/>
      <c r="O888" s="1"/>
      <c r="P888" s="1"/>
      <c r="Q888" s="1"/>
      <c r="R888" s="1"/>
      <c r="S888" s="1"/>
      <c r="T888" s="1"/>
    </row>
    <row r="889" spans="1:20" x14ac:dyDescent="0.25">
      <c r="A889" s="1"/>
      <c r="B889" s="1"/>
      <c r="C889" s="1"/>
      <c r="D889" s="1"/>
      <c r="E889" s="1"/>
      <c r="F889" s="1"/>
      <c r="G889" s="1"/>
      <c r="H889" s="1"/>
      <c r="I889" s="1"/>
      <c r="J889" s="1"/>
      <c r="K889" s="1"/>
      <c r="L889" s="66" t="s">
        <v>5</v>
      </c>
      <c r="M889" s="66"/>
      <c r="N889" s="66"/>
      <c r="O889" s="3" t="s">
        <v>6</v>
      </c>
      <c r="P889" s="67" t="s">
        <v>7</v>
      </c>
      <c r="Q889" s="67"/>
      <c r="R889" s="3" t="s">
        <v>8</v>
      </c>
      <c r="S889" s="57" t="s">
        <v>583</v>
      </c>
      <c r="T889" s="3" t="s">
        <v>7</v>
      </c>
    </row>
    <row r="890" spans="1:20" x14ac:dyDescent="0.25">
      <c r="A890" s="1"/>
      <c r="B890" s="5" t="s">
        <v>9</v>
      </c>
      <c r="C890" s="64" t="s">
        <v>165</v>
      </c>
      <c r="D890" s="64"/>
      <c r="E890" s="64"/>
      <c r="F890" s="64"/>
      <c r="G890" s="64"/>
      <c r="H890" s="1"/>
      <c r="I890" s="1"/>
      <c r="J890" s="1"/>
      <c r="K890" s="1"/>
      <c r="L890" s="4" t="s">
        <v>33</v>
      </c>
      <c r="M890" s="64" t="s">
        <v>34</v>
      </c>
      <c r="N890" s="64"/>
      <c r="O890" s="6">
        <v>7</v>
      </c>
      <c r="P890" s="65">
        <v>13.46</v>
      </c>
      <c r="Q890" s="65"/>
      <c r="R890" s="6">
        <v>16</v>
      </c>
      <c r="S890" s="59">
        <v>1148.4000000000001</v>
      </c>
      <c r="T890" s="7">
        <v>0.8</v>
      </c>
    </row>
    <row r="891" spans="1:20" x14ac:dyDescent="0.25">
      <c r="A891" s="1"/>
      <c r="B891" s="63" t="s">
        <v>13</v>
      </c>
      <c r="C891" s="64" t="s">
        <v>170</v>
      </c>
      <c r="D891" s="64"/>
      <c r="E891" s="64"/>
      <c r="F891" s="64"/>
      <c r="G891" s="1"/>
      <c r="H891" s="1"/>
      <c r="I891" s="1"/>
      <c r="J891" s="1"/>
      <c r="K891" s="1"/>
      <c r="L891" s="4" t="s">
        <v>36</v>
      </c>
      <c r="M891" s="64" t="s">
        <v>37</v>
      </c>
      <c r="N891" s="64"/>
      <c r="O891" s="6">
        <v>2</v>
      </c>
      <c r="P891" s="65">
        <v>3.85</v>
      </c>
      <c r="Q891" s="65"/>
      <c r="R891" s="6">
        <v>6</v>
      </c>
      <c r="S891" s="59">
        <v>352.8</v>
      </c>
      <c r="T891" s="7">
        <v>0.25</v>
      </c>
    </row>
    <row r="892" spans="1:20" x14ac:dyDescent="0.25">
      <c r="A892" s="1"/>
      <c r="B892" s="63"/>
      <c r="C892" s="64"/>
      <c r="D892" s="64"/>
      <c r="E892" s="64"/>
      <c r="F892" s="64"/>
      <c r="G892" s="1"/>
      <c r="H892" s="1"/>
      <c r="I892" s="1"/>
      <c r="J892" s="1"/>
      <c r="K892" s="1"/>
      <c r="L892" s="64" t="s">
        <v>11</v>
      </c>
      <c r="M892" s="64" t="s">
        <v>12</v>
      </c>
      <c r="N892" s="64"/>
      <c r="O892" s="71">
        <v>2</v>
      </c>
      <c r="P892" s="65">
        <v>3.85</v>
      </c>
      <c r="Q892" s="65"/>
      <c r="R892" s="71">
        <v>13</v>
      </c>
      <c r="S892" s="59">
        <v>1599</v>
      </c>
      <c r="T892" s="58">
        <v>1.1200000000000001</v>
      </c>
    </row>
    <row r="893" spans="1:20" x14ac:dyDescent="0.25">
      <c r="A893" s="1"/>
      <c r="B893" s="63" t="s">
        <v>19</v>
      </c>
      <c r="C893" s="64" t="s">
        <v>38</v>
      </c>
      <c r="D893" s="64"/>
      <c r="E893" s="64"/>
      <c r="F893" s="64"/>
      <c r="G893" s="1"/>
      <c r="H893" s="1"/>
      <c r="I893" s="1"/>
      <c r="J893" s="1"/>
      <c r="K893" s="1"/>
      <c r="L893" s="64"/>
      <c r="M893" s="64"/>
      <c r="N893" s="64"/>
      <c r="O893" s="71"/>
      <c r="P893" s="65"/>
      <c r="Q893" s="65"/>
      <c r="R893" s="71"/>
      <c r="S893" s="59"/>
      <c r="T893" s="58"/>
    </row>
    <row r="894" spans="1:20" x14ac:dyDescent="0.25">
      <c r="A894" s="1"/>
      <c r="B894" s="63"/>
      <c r="C894" s="64"/>
      <c r="D894" s="64"/>
      <c r="E894" s="64"/>
      <c r="F894" s="64"/>
      <c r="G894" s="1"/>
      <c r="H894" s="1"/>
      <c r="I894" s="1"/>
      <c r="J894" s="1"/>
      <c r="K894" s="1"/>
      <c r="L894" s="4" t="s">
        <v>39</v>
      </c>
      <c r="M894" s="64" t="s">
        <v>40</v>
      </c>
      <c r="N894" s="64"/>
      <c r="O894" s="6">
        <v>9</v>
      </c>
      <c r="P894" s="65">
        <v>17.309999999999999</v>
      </c>
      <c r="Q894" s="65"/>
      <c r="R894" s="6">
        <v>93</v>
      </c>
      <c r="S894" s="59">
        <v>21715.8</v>
      </c>
      <c r="T894" s="7">
        <v>15.19</v>
      </c>
    </row>
    <row r="895" spans="1:20" x14ac:dyDescent="0.25">
      <c r="A895" s="1"/>
      <c r="B895" s="5" t="s">
        <v>23</v>
      </c>
      <c r="C895" s="64" t="s">
        <v>171</v>
      </c>
      <c r="D895" s="64"/>
      <c r="E895" s="64"/>
      <c r="F895" s="64"/>
      <c r="G895" s="1"/>
      <c r="H895" s="1"/>
      <c r="I895" s="1"/>
      <c r="J895" s="1"/>
      <c r="K895" s="1"/>
      <c r="L895" s="4" t="s">
        <v>15</v>
      </c>
      <c r="M895" s="64" t="s">
        <v>16</v>
      </c>
      <c r="N895" s="64"/>
      <c r="O895" s="6">
        <v>6</v>
      </c>
      <c r="P895" s="65">
        <v>11.54</v>
      </c>
      <c r="Q895" s="65"/>
      <c r="R895" s="6">
        <v>71</v>
      </c>
      <c r="S895" s="59">
        <v>13080</v>
      </c>
      <c r="T895" s="7">
        <v>9.15</v>
      </c>
    </row>
    <row r="896" spans="1:20" x14ac:dyDescent="0.25">
      <c r="A896" s="1"/>
      <c r="B896" s="5" t="s">
        <v>25</v>
      </c>
      <c r="C896" s="73">
        <v>1026</v>
      </c>
      <c r="D896" s="73"/>
      <c r="E896" s="73"/>
      <c r="F896" s="1"/>
      <c r="G896" s="1"/>
      <c r="H896" s="1"/>
      <c r="I896" s="1"/>
      <c r="J896" s="1"/>
      <c r="K896" s="1"/>
      <c r="L896" s="4" t="s">
        <v>17</v>
      </c>
      <c r="M896" s="64" t="s">
        <v>18</v>
      </c>
      <c r="N896" s="64"/>
      <c r="O896" s="6">
        <v>7</v>
      </c>
      <c r="P896" s="65">
        <v>13.46</v>
      </c>
      <c r="Q896" s="65"/>
      <c r="R896" s="6">
        <v>83</v>
      </c>
      <c r="S896" s="59">
        <v>92330.4</v>
      </c>
      <c r="T896" s="7">
        <v>64.56</v>
      </c>
    </row>
    <row r="897" spans="1:20" x14ac:dyDescent="0.25">
      <c r="A897" s="1"/>
      <c r="B897" s="63" t="s">
        <v>26</v>
      </c>
      <c r="C897" s="63"/>
      <c r="D897" s="63"/>
      <c r="E897" s="63"/>
      <c r="F897" s="72">
        <v>172.1902</v>
      </c>
      <c r="G897" s="72"/>
      <c r="H897" s="72"/>
      <c r="I897" s="72"/>
      <c r="J897" s="72"/>
      <c r="K897" s="1"/>
      <c r="L897" s="4" t="s">
        <v>42</v>
      </c>
      <c r="M897" s="64" t="s">
        <v>43</v>
      </c>
      <c r="N897" s="64"/>
      <c r="O897" s="6">
        <v>10</v>
      </c>
      <c r="P897" s="65">
        <v>19.23</v>
      </c>
      <c r="Q897" s="65"/>
      <c r="R897" s="6">
        <v>45</v>
      </c>
      <c r="S897" s="59">
        <v>2842.8</v>
      </c>
      <c r="T897" s="7">
        <v>1.99</v>
      </c>
    </row>
    <row r="898" spans="1:20" x14ac:dyDescent="0.25">
      <c r="A898" s="1"/>
      <c r="B898" s="63" t="s">
        <v>27</v>
      </c>
      <c r="C898" s="63"/>
      <c r="D898" s="72">
        <v>89.989699999999999</v>
      </c>
      <c r="E898" s="72"/>
      <c r="F898" s="72"/>
      <c r="G898" s="72"/>
      <c r="H898" s="72"/>
      <c r="I898" s="1"/>
      <c r="J898" s="1"/>
      <c r="K898" s="1"/>
      <c r="L898" s="4" t="s">
        <v>54</v>
      </c>
      <c r="M898" s="64" t="s">
        <v>55</v>
      </c>
      <c r="N898" s="64"/>
      <c r="O898" s="6">
        <v>3</v>
      </c>
      <c r="P898" s="65">
        <v>5.77</v>
      </c>
      <c r="Q898" s="65"/>
      <c r="R898" s="6">
        <v>3</v>
      </c>
      <c r="S898" s="59">
        <v>162.6</v>
      </c>
      <c r="T898" s="7">
        <v>0.11</v>
      </c>
    </row>
    <row r="899" spans="1:20" x14ac:dyDescent="0.25">
      <c r="A899" s="1"/>
      <c r="B899" s="1"/>
      <c r="C899" s="1"/>
      <c r="D899" s="1"/>
      <c r="E899" s="1"/>
      <c r="F899" s="1"/>
      <c r="G899" s="1"/>
      <c r="H899" s="1"/>
      <c r="I899" s="1"/>
      <c r="J899" s="1"/>
      <c r="K899" s="1"/>
      <c r="L899" s="64" t="s">
        <v>44</v>
      </c>
      <c r="M899" s="64" t="s">
        <v>45</v>
      </c>
      <c r="N899" s="64"/>
      <c r="O899" s="71">
        <v>1</v>
      </c>
      <c r="P899" s="65">
        <v>1.92</v>
      </c>
      <c r="Q899" s="65"/>
      <c r="R899" s="71">
        <v>1</v>
      </c>
      <c r="S899" s="59">
        <v>39</v>
      </c>
      <c r="T899" s="58">
        <v>0.03</v>
      </c>
    </row>
    <row r="900" spans="1:20" x14ac:dyDescent="0.25">
      <c r="A900" s="1"/>
      <c r="B900" s="63" t="s">
        <v>28</v>
      </c>
      <c r="C900" s="63"/>
      <c r="D900" s="63"/>
      <c r="E900" s="63"/>
      <c r="F900" s="72">
        <v>1.1413</v>
      </c>
      <c r="G900" s="72"/>
      <c r="H900" s="72"/>
      <c r="I900" s="72"/>
      <c r="J900" s="1"/>
      <c r="K900" s="1"/>
      <c r="L900" s="64"/>
      <c r="M900" s="64"/>
      <c r="N900" s="64"/>
      <c r="O900" s="71"/>
      <c r="P900" s="65"/>
      <c r="Q900" s="65"/>
      <c r="R900" s="71"/>
      <c r="S900" s="59"/>
      <c r="T900" s="58"/>
    </row>
    <row r="901" spans="1:20" x14ac:dyDescent="0.25">
      <c r="A901" s="1"/>
      <c r="B901" s="63"/>
      <c r="C901" s="63"/>
      <c r="D901" s="63"/>
      <c r="E901" s="63"/>
      <c r="F901" s="72"/>
      <c r="G901" s="72"/>
      <c r="H901" s="72"/>
      <c r="I901" s="72"/>
      <c r="J901" s="1"/>
      <c r="K901" s="1"/>
      <c r="L901" s="64" t="s">
        <v>21</v>
      </c>
      <c r="M901" s="64" t="s">
        <v>22</v>
      </c>
      <c r="N901" s="64"/>
      <c r="O901" s="71">
        <v>5</v>
      </c>
      <c r="P901" s="65">
        <v>9.6199999999999992</v>
      </c>
      <c r="Q901" s="65"/>
      <c r="R901" s="71">
        <v>37</v>
      </c>
      <c r="S901" s="59">
        <v>9736.2000000000007</v>
      </c>
      <c r="T901" s="58">
        <v>6.81</v>
      </c>
    </row>
    <row r="902" spans="1:20" x14ac:dyDescent="0.25">
      <c r="A902" s="1"/>
      <c r="B902" s="63" t="s">
        <v>29</v>
      </c>
      <c r="C902" s="63"/>
      <c r="D902" s="72">
        <v>9.06E-2</v>
      </c>
      <c r="E902" s="72"/>
      <c r="F902" s="72"/>
      <c r="G902" s="72"/>
      <c r="H902" s="1"/>
      <c r="I902" s="1"/>
      <c r="J902" s="1"/>
      <c r="K902" s="1"/>
      <c r="L902" s="64"/>
      <c r="M902" s="64"/>
      <c r="N902" s="64"/>
      <c r="O902" s="71"/>
      <c r="P902" s="65"/>
      <c r="Q902" s="65"/>
      <c r="R902" s="71"/>
      <c r="S902" s="59"/>
      <c r="T902" s="58"/>
    </row>
    <row r="903" spans="1:20" x14ac:dyDescent="0.25">
      <c r="A903" s="1"/>
      <c r="B903" s="63"/>
      <c r="C903" s="63"/>
      <c r="D903" s="72"/>
      <c r="E903" s="72"/>
      <c r="F903" s="72"/>
      <c r="G903" s="72"/>
      <c r="H903" s="1"/>
      <c r="I903" s="1"/>
      <c r="J903" s="1"/>
      <c r="K903" s="1"/>
      <c r="L903" s="1"/>
      <c r="M903" s="1"/>
      <c r="N903" s="1"/>
      <c r="O903" s="1"/>
      <c r="P903" s="1"/>
      <c r="Q903" s="1"/>
      <c r="R903" s="1"/>
      <c r="S903" s="1"/>
      <c r="T903" s="1"/>
    </row>
    <row r="904" spans="1:20" x14ac:dyDescent="0.25">
      <c r="A904" s="1"/>
      <c r="B904" s="63" t="s">
        <v>30</v>
      </c>
      <c r="C904" s="63"/>
      <c r="D904" s="1"/>
      <c r="E904" s="1"/>
      <c r="F904" s="1"/>
      <c r="G904" s="1">
        <v>61.5</v>
      </c>
      <c r="H904" s="1"/>
      <c r="I904" s="1"/>
      <c r="J904" s="1"/>
      <c r="K904" s="1"/>
      <c r="L904" s="1"/>
      <c r="M904" s="1"/>
      <c r="N904" s="1"/>
      <c r="O904" s="1"/>
      <c r="P904" s="1"/>
      <c r="Q904" s="1"/>
      <c r="R904" s="1"/>
      <c r="S904" s="1"/>
      <c r="T904" s="1"/>
    </row>
    <row r="905" spans="1:20" x14ac:dyDescent="0.25">
      <c r="A905" s="1"/>
      <c r="B905" s="63" t="s">
        <v>31</v>
      </c>
      <c r="C905" s="63"/>
      <c r="D905" s="63"/>
      <c r="E905" s="1"/>
      <c r="F905" s="1"/>
      <c r="G905" s="1">
        <v>2022</v>
      </c>
      <c r="H905" s="1"/>
      <c r="I905" s="1"/>
      <c r="J905" s="1"/>
      <c r="K905" s="1"/>
      <c r="L905" s="1"/>
      <c r="M905" s="1"/>
      <c r="N905" s="1"/>
      <c r="O905" s="1"/>
      <c r="P905" s="1"/>
      <c r="Q905" s="1"/>
      <c r="R905" s="1"/>
      <c r="S905" s="1"/>
      <c r="T905" s="1"/>
    </row>
    <row r="906" spans="1:20" x14ac:dyDescent="0.25">
      <c r="A906" s="1"/>
      <c r="B906" s="63" t="s">
        <v>32</v>
      </c>
      <c r="C906" s="63"/>
      <c r="D906" s="1"/>
      <c r="E906" s="1"/>
      <c r="F906" s="1"/>
      <c r="G906" s="1"/>
      <c r="H906" s="1"/>
      <c r="I906" s="1"/>
      <c r="J906" s="1"/>
      <c r="K906" s="1"/>
      <c r="L906" s="1"/>
      <c r="M906" s="1"/>
      <c r="N906" s="1"/>
      <c r="O906" s="1"/>
      <c r="P906" s="1"/>
      <c r="Q906" s="1"/>
      <c r="R906" s="1"/>
      <c r="S906" s="1"/>
      <c r="T906" s="1"/>
    </row>
    <row r="907" spans="1:20" x14ac:dyDescent="0.25">
      <c r="A907" s="1"/>
      <c r="B907" s="1"/>
      <c r="C907" s="1"/>
      <c r="D907" s="1"/>
      <c r="E907" s="1"/>
      <c r="F907" s="1"/>
      <c r="G907" s="1"/>
      <c r="H907" s="1"/>
      <c r="I907" s="1"/>
      <c r="J907" s="1"/>
      <c r="K907" s="1"/>
      <c r="L907" s="1"/>
      <c r="M907" s="1"/>
      <c r="N907" s="1"/>
      <c r="O907" s="1"/>
      <c r="P907" s="1"/>
      <c r="Q907" s="1"/>
      <c r="R907" s="1"/>
      <c r="S907" s="1"/>
      <c r="T907" s="1"/>
    </row>
    <row r="908" spans="1:20" x14ac:dyDescent="0.25">
      <c r="A908" s="1"/>
      <c r="B908" s="1"/>
      <c r="C908" s="1"/>
      <c r="D908" s="1"/>
      <c r="E908" s="1"/>
      <c r="F908" s="1"/>
      <c r="G908" s="1"/>
      <c r="H908" s="1"/>
      <c r="I908" s="1"/>
      <c r="J908" s="1"/>
      <c r="K908" s="1"/>
      <c r="L908" s="1"/>
      <c r="M908" s="1"/>
      <c r="N908" s="1"/>
      <c r="O908" s="1"/>
      <c r="P908" s="1"/>
      <c r="Q908" s="1"/>
      <c r="R908" s="1"/>
      <c r="S908" s="1"/>
      <c r="T908" s="1"/>
    </row>
    <row r="909" spans="1:20" x14ac:dyDescent="0.25">
      <c r="A909" s="1"/>
      <c r="B909" s="1"/>
      <c r="C909" s="1"/>
      <c r="D909" s="1"/>
      <c r="E909" s="1"/>
      <c r="F909" s="1"/>
      <c r="G909" s="1"/>
      <c r="H909" s="1"/>
      <c r="I909" s="1"/>
      <c r="J909" s="1"/>
      <c r="K909" s="1"/>
      <c r="L909" s="1"/>
      <c r="M909" s="1"/>
      <c r="N909" s="1"/>
      <c r="O909" s="1"/>
      <c r="P909" s="1"/>
      <c r="Q909" s="1"/>
      <c r="R909" s="1"/>
      <c r="S909" s="1"/>
      <c r="T909" s="1"/>
    </row>
    <row r="910" spans="1:20" x14ac:dyDescent="0.25">
      <c r="A910" s="1"/>
      <c r="B910" s="1"/>
      <c r="C910" s="1"/>
      <c r="D910" s="1"/>
      <c r="E910" s="1"/>
      <c r="F910" s="1"/>
      <c r="G910" s="1"/>
      <c r="H910" s="1"/>
      <c r="I910" s="1"/>
      <c r="J910" s="1"/>
      <c r="K910" s="1"/>
      <c r="L910" s="66" t="s">
        <v>5</v>
      </c>
      <c r="M910" s="66"/>
      <c r="N910" s="66"/>
      <c r="O910" s="3" t="s">
        <v>6</v>
      </c>
      <c r="P910" s="67" t="s">
        <v>7</v>
      </c>
      <c r="Q910" s="67"/>
      <c r="R910" s="3" t="s">
        <v>8</v>
      </c>
      <c r="S910" s="57" t="s">
        <v>583</v>
      </c>
      <c r="T910" s="3" t="s">
        <v>7</v>
      </c>
    </row>
    <row r="911" spans="1:20" x14ac:dyDescent="0.25">
      <c r="A911" s="1"/>
      <c r="B911" s="5" t="s">
        <v>9</v>
      </c>
      <c r="C911" s="64" t="s">
        <v>172</v>
      </c>
      <c r="D911" s="64"/>
      <c r="E911" s="64"/>
      <c r="F911" s="64"/>
      <c r="G911" s="64"/>
      <c r="H911" s="1"/>
      <c r="I911" s="1"/>
      <c r="J911" s="1"/>
      <c r="K911" s="1"/>
      <c r="L911" s="4" t="s">
        <v>33</v>
      </c>
      <c r="M911" s="64" t="s">
        <v>34</v>
      </c>
      <c r="N911" s="64"/>
      <c r="O911" s="6">
        <v>3</v>
      </c>
      <c r="P911" s="65">
        <v>13.04</v>
      </c>
      <c r="Q911" s="65"/>
      <c r="R911" s="6">
        <v>7</v>
      </c>
      <c r="S911" s="59">
        <v>946.8</v>
      </c>
      <c r="T911" s="7">
        <v>0.3</v>
      </c>
    </row>
    <row r="912" spans="1:20" x14ac:dyDescent="0.25">
      <c r="A912" s="1"/>
      <c r="B912" s="63" t="s">
        <v>13</v>
      </c>
      <c r="C912" s="64" t="s">
        <v>173</v>
      </c>
      <c r="D912" s="64"/>
      <c r="E912" s="64"/>
      <c r="F912" s="64"/>
      <c r="G912" s="1"/>
      <c r="H912" s="1"/>
      <c r="I912" s="1"/>
      <c r="J912" s="1"/>
      <c r="K912" s="1"/>
      <c r="L912" s="4" t="s">
        <v>36</v>
      </c>
      <c r="M912" s="64" t="s">
        <v>37</v>
      </c>
      <c r="N912" s="64"/>
      <c r="O912" s="6">
        <v>5</v>
      </c>
      <c r="P912" s="65">
        <v>21.74</v>
      </c>
      <c r="Q912" s="65"/>
      <c r="R912" s="6">
        <v>13</v>
      </c>
      <c r="S912" s="59">
        <v>1673.4</v>
      </c>
      <c r="T912" s="7">
        <v>0.52</v>
      </c>
    </row>
    <row r="913" spans="1:20" x14ac:dyDescent="0.25">
      <c r="A913" s="1"/>
      <c r="B913" s="63"/>
      <c r="C913" s="64"/>
      <c r="D913" s="64"/>
      <c r="E913" s="64"/>
      <c r="F913" s="64"/>
      <c r="G913" s="1"/>
      <c r="H913" s="1"/>
      <c r="I913" s="1"/>
      <c r="J913" s="1"/>
      <c r="K913" s="1"/>
      <c r="L913" s="64" t="s">
        <v>11</v>
      </c>
      <c r="M913" s="64" t="s">
        <v>12</v>
      </c>
      <c r="N913" s="64"/>
      <c r="O913" s="71">
        <v>2</v>
      </c>
      <c r="P913" s="65">
        <v>8.6999999999999993</v>
      </c>
      <c r="Q913" s="65"/>
      <c r="R913" s="71">
        <v>204</v>
      </c>
      <c r="S913" s="59">
        <v>18525</v>
      </c>
      <c r="T913" s="58">
        <v>5.77</v>
      </c>
    </row>
    <row r="914" spans="1:20" x14ac:dyDescent="0.25">
      <c r="A914" s="1"/>
      <c r="B914" s="63" t="s">
        <v>19</v>
      </c>
      <c r="C914" s="64" t="s">
        <v>20</v>
      </c>
      <c r="D914" s="64"/>
      <c r="E914" s="64"/>
      <c r="F914" s="64"/>
      <c r="G914" s="1"/>
      <c r="H914" s="1"/>
      <c r="I914" s="1"/>
      <c r="J914" s="1"/>
      <c r="K914" s="1"/>
      <c r="L914" s="64"/>
      <c r="M914" s="64"/>
      <c r="N914" s="64"/>
      <c r="O914" s="71"/>
      <c r="P914" s="65"/>
      <c r="Q914" s="65"/>
      <c r="R914" s="71"/>
      <c r="S914" s="59"/>
      <c r="T914" s="58"/>
    </row>
    <row r="915" spans="1:20" x14ac:dyDescent="0.25">
      <c r="A915" s="1"/>
      <c r="B915" s="63"/>
      <c r="C915" s="64"/>
      <c r="D915" s="64"/>
      <c r="E915" s="64"/>
      <c r="F915" s="64"/>
      <c r="G915" s="1"/>
      <c r="H915" s="1"/>
      <c r="I915" s="1"/>
      <c r="J915" s="1"/>
      <c r="K915" s="1"/>
      <c r="L915" s="4" t="s">
        <v>39</v>
      </c>
      <c r="M915" s="64" t="s">
        <v>40</v>
      </c>
      <c r="N915" s="64"/>
      <c r="O915" s="6">
        <v>1</v>
      </c>
      <c r="P915" s="65">
        <v>4.3499999999999996</v>
      </c>
      <c r="Q915" s="65"/>
      <c r="R915" s="6">
        <v>3</v>
      </c>
      <c r="S915" s="59">
        <v>1818</v>
      </c>
      <c r="T915" s="7">
        <v>0.56999999999999995</v>
      </c>
    </row>
    <row r="916" spans="1:20" x14ac:dyDescent="0.25">
      <c r="A916" s="1"/>
      <c r="B916" s="5" t="s">
        <v>23</v>
      </c>
      <c r="C916" s="64" t="s">
        <v>174</v>
      </c>
      <c r="D916" s="64"/>
      <c r="E916" s="64"/>
      <c r="F916" s="64"/>
      <c r="G916" s="1"/>
      <c r="H916" s="1"/>
      <c r="I916" s="1"/>
      <c r="J916" s="1"/>
      <c r="K916" s="1"/>
      <c r="L916" s="4" t="s">
        <v>15</v>
      </c>
      <c r="M916" s="64" t="s">
        <v>16</v>
      </c>
      <c r="N916" s="64"/>
      <c r="O916" s="6">
        <v>2</v>
      </c>
      <c r="P916" s="65">
        <v>8.6999999999999993</v>
      </c>
      <c r="Q916" s="65"/>
      <c r="R916" s="6">
        <v>104</v>
      </c>
      <c r="S916" s="59">
        <v>8880.5999999999985</v>
      </c>
      <c r="T916" s="7">
        <v>2.77</v>
      </c>
    </row>
    <row r="917" spans="1:20" x14ac:dyDescent="0.25">
      <c r="A917" s="1"/>
      <c r="B917" s="5" t="s">
        <v>25</v>
      </c>
      <c r="C917" s="73">
        <v>565</v>
      </c>
      <c r="D917" s="73"/>
      <c r="E917" s="73"/>
      <c r="F917" s="1"/>
      <c r="G917" s="1"/>
      <c r="H917" s="1"/>
      <c r="I917" s="1"/>
      <c r="J917" s="1"/>
      <c r="K917" s="1"/>
      <c r="L917" s="4" t="s">
        <v>17</v>
      </c>
      <c r="M917" s="64" t="s">
        <v>18</v>
      </c>
      <c r="N917" s="64"/>
      <c r="O917" s="6">
        <v>2</v>
      </c>
      <c r="P917" s="65">
        <v>8.6999999999999993</v>
      </c>
      <c r="Q917" s="65"/>
      <c r="R917" s="6">
        <v>1130</v>
      </c>
      <c r="S917" s="59">
        <v>231792</v>
      </c>
      <c r="T917" s="7">
        <v>72.239999999999995</v>
      </c>
    </row>
    <row r="918" spans="1:20" x14ac:dyDescent="0.25">
      <c r="A918" s="1"/>
      <c r="B918" s="63" t="s">
        <v>26</v>
      </c>
      <c r="C918" s="63"/>
      <c r="D918" s="63"/>
      <c r="E918" s="63"/>
      <c r="F918" s="72">
        <v>143.25720000000001</v>
      </c>
      <c r="G918" s="72"/>
      <c r="H918" s="72"/>
      <c r="I918" s="72"/>
      <c r="J918" s="72"/>
      <c r="K918" s="1"/>
      <c r="L918" s="4" t="s">
        <v>42</v>
      </c>
      <c r="M918" s="64" t="s">
        <v>43</v>
      </c>
      <c r="N918" s="64"/>
      <c r="O918" s="6">
        <v>6</v>
      </c>
      <c r="P918" s="65">
        <v>26.09</v>
      </c>
      <c r="Q918" s="65"/>
      <c r="R918" s="6">
        <v>631</v>
      </c>
      <c r="S918" s="59">
        <v>21990</v>
      </c>
      <c r="T918" s="7">
        <v>6.85</v>
      </c>
    </row>
    <row r="919" spans="1:20" x14ac:dyDescent="0.25">
      <c r="A919" s="1"/>
      <c r="B919" s="63" t="s">
        <v>27</v>
      </c>
      <c r="C919" s="63"/>
      <c r="D919" s="72">
        <v>409.92399999999998</v>
      </c>
      <c r="E919" s="72"/>
      <c r="F919" s="72"/>
      <c r="G919" s="72"/>
      <c r="H919" s="72"/>
      <c r="I919" s="1"/>
      <c r="J919" s="1"/>
      <c r="K919" s="1"/>
      <c r="L919" s="4" t="s">
        <v>54</v>
      </c>
      <c r="M919" s="64" t="s">
        <v>55</v>
      </c>
      <c r="N919" s="64"/>
      <c r="O919" s="6">
        <v>2</v>
      </c>
      <c r="P919" s="65">
        <v>8.6999999999999993</v>
      </c>
      <c r="Q919" s="65"/>
      <c r="R919" s="6">
        <v>320</v>
      </c>
      <c r="S919" s="59">
        <v>35259.599999999999</v>
      </c>
      <c r="T919" s="7">
        <v>10.99</v>
      </c>
    </row>
    <row r="920" spans="1:20" x14ac:dyDescent="0.25">
      <c r="A920" s="1"/>
      <c r="B920" s="1"/>
      <c r="C920" s="1"/>
      <c r="D920" s="1"/>
      <c r="E920" s="1"/>
      <c r="F920" s="1"/>
      <c r="G920" s="1"/>
      <c r="H920" s="1"/>
      <c r="I920" s="1"/>
      <c r="J920" s="1"/>
      <c r="K920" s="1"/>
      <c r="L920" s="1"/>
      <c r="M920" s="1"/>
      <c r="N920" s="1"/>
      <c r="O920" s="1"/>
      <c r="P920" s="1"/>
      <c r="Q920" s="1"/>
      <c r="R920" s="1"/>
      <c r="S920" s="1"/>
      <c r="T920" s="1"/>
    </row>
    <row r="921" spans="1:20" x14ac:dyDescent="0.25">
      <c r="A921" s="1"/>
      <c r="B921" s="63" t="s">
        <v>28</v>
      </c>
      <c r="C921" s="63"/>
      <c r="D921" s="63"/>
      <c r="E921" s="63"/>
      <c r="F921" s="72">
        <v>1.4173</v>
      </c>
      <c r="G921" s="72"/>
      <c r="H921" s="72"/>
      <c r="I921" s="72"/>
      <c r="J921" s="1"/>
      <c r="K921" s="1"/>
      <c r="L921" s="1"/>
      <c r="M921" s="1"/>
      <c r="N921" s="1"/>
      <c r="O921" s="1"/>
      <c r="P921" s="1"/>
      <c r="Q921" s="1"/>
      <c r="R921" s="1"/>
      <c r="S921" s="1"/>
      <c r="T921" s="1"/>
    </row>
    <row r="922" spans="1:20" x14ac:dyDescent="0.25">
      <c r="A922" s="1"/>
      <c r="B922" s="63" t="s">
        <v>29</v>
      </c>
      <c r="C922" s="63"/>
      <c r="D922" s="72">
        <v>1.9984</v>
      </c>
      <c r="E922" s="72"/>
      <c r="F922" s="72"/>
      <c r="G922" s="72"/>
      <c r="H922" s="1"/>
      <c r="I922" s="1"/>
      <c r="J922" s="1"/>
      <c r="K922" s="1"/>
      <c r="L922" s="1"/>
      <c r="M922" s="1"/>
      <c r="N922" s="1"/>
      <c r="O922" s="1"/>
      <c r="P922" s="1"/>
      <c r="Q922" s="1"/>
      <c r="R922" s="1"/>
      <c r="S922" s="1"/>
      <c r="T922" s="1"/>
    </row>
    <row r="923" spans="1:20" x14ac:dyDescent="0.25">
      <c r="A923" s="1"/>
      <c r="B923" s="63" t="s">
        <v>30</v>
      </c>
      <c r="C923" s="63"/>
      <c r="D923" s="1"/>
      <c r="E923" s="1"/>
      <c r="F923" s="1"/>
      <c r="G923" s="1">
        <v>36.200000000000003</v>
      </c>
      <c r="H923" s="1"/>
      <c r="I923" s="1"/>
      <c r="J923" s="1"/>
      <c r="K923" s="1"/>
      <c r="L923" s="1"/>
      <c r="M923" s="1"/>
      <c r="N923" s="1"/>
      <c r="O923" s="1"/>
      <c r="P923" s="1"/>
      <c r="Q923" s="1"/>
      <c r="R923" s="1"/>
      <c r="S923" s="1"/>
      <c r="T923" s="1"/>
    </row>
    <row r="924" spans="1:20" x14ac:dyDescent="0.25">
      <c r="A924" s="1"/>
      <c r="B924" s="63" t="s">
        <v>31</v>
      </c>
      <c r="C924" s="63"/>
      <c r="D924" s="63"/>
      <c r="E924" s="1"/>
      <c r="F924" s="1"/>
      <c r="G924" s="1">
        <v>2017</v>
      </c>
      <c r="H924" s="1"/>
      <c r="I924" s="1"/>
      <c r="J924" s="1"/>
      <c r="K924" s="1"/>
      <c r="L924" s="1"/>
      <c r="M924" s="1"/>
      <c r="N924" s="1"/>
      <c r="O924" s="1"/>
      <c r="P924" s="1"/>
      <c r="Q924" s="1"/>
      <c r="R924" s="1"/>
      <c r="S924" s="1"/>
      <c r="T924" s="1"/>
    </row>
    <row r="925" spans="1:20" x14ac:dyDescent="0.25">
      <c r="A925" s="1"/>
      <c r="B925" s="63" t="s">
        <v>32</v>
      </c>
      <c r="C925" s="63"/>
      <c r="D925" s="1"/>
      <c r="E925" s="1"/>
      <c r="F925" s="1"/>
      <c r="G925" s="1"/>
      <c r="H925" s="1"/>
      <c r="I925" s="1"/>
      <c r="J925" s="1"/>
      <c r="K925" s="1"/>
      <c r="L925" s="1"/>
      <c r="M925" s="1"/>
      <c r="N925" s="1"/>
      <c r="O925" s="1"/>
      <c r="P925" s="1"/>
      <c r="Q925" s="1"/>
      <c r="R925" s="1"/>
      <c r="S925" s="1"/>
      <c r="T925" s="1"/>
    </row>
    <row r="926" spans="1:20" x14ac:dyDescent="0.25">
      <c r="A926" s="1"/>
      <c r="B926" s="1"/>
      <c r="C926" s="1"/>
      <c r="D926" s="1"/>
      <c r="E926" s="1"/>
      <c r="F926" s="1"/>
      <c r="G926" s="1"/>
      <c r="H926" s="1"/>
      <c r="I926" s="1"/>
      <c r="J926" s="1"/>
      <c r="K926" s="1"/>
      <c r="L926" s="1"/>
      <c r="M926" s="1"/>
      <c r="N926" s="1"/>
      <c r="O926" s="1"/>
      <c r="P926" s="1"/>
      <c r="Q926" s="1"/>
      <c r="R926" s="1"/>
      <c r="S926" s="1"/>
      <c r="T926" s="1"/>
    </row>
    <row r="927" spans="1:20" x14ac:dyDescent="0.25">
      <c r="A927" s="1"/>
      <c r="B927" s="1"/>
      <c r="C927" s="1"/>
      <c r="D927" s="1"/>
      <c r="E927" s="1"/>
      <c r="F927" s="1"/>
      <c r="G927" s="1"/>
      <c r="H927" s="1"/>
      <c r="I927" s="1"/>
      <c r="J927" s="1"/>
      <c r="K927" s="1"/>
      <c r="L927" s="1"/>
      <c r="M927" s="1"/>
      <c r="N927" s="1"/>
      <c r="O927" s="1"/>
      <c r="P927" s="1"/>
      <c r="Q927" s="1"/>
      <c r="R927" s="1"/>
      <c r="S927" s="1"/>
      <c r="T927" s="1"/>
    </row>
    <row r="928" spans="1:20" x14ac:dyDescent="0.25">
      <c r="A928" s="1"/>
      <c r="B928" s="1"/>
      <c r="C928" s="1"/>
      <c r="D928" s="1"/>
      <c r="E928" s="1"/>
      <c r="F928" s="1"/>
      <c r="G928" s="1"/>
      <c r="H928" s="1"/>
      <c r="I928" s="1"/>
      <c r="J928" s="1"/>
      <c r="K928" s="1"/>
      <c r="L928" s="66" t="s">
        <v>5</v>
      </c>
      <c r="M928" s="66"/>
      <c r="N928" s="66"/>
      <c r="O928" s="3" t="s">
        <v>6</v>
      </c>
      <c r="P928" s="67" t="s">
        <v>7</v>
      </c>
      <c r="Q928" s="67"/>
      <c r="R928" s="3" t="s">
        <v>8</v>
      </c>
      <c r="S928" s="57" t="s">
        <v>583</v>
      </c>
      <c r="T928" s="3" t="s">
        <v>7</v>
      </c>
    </row>
    <row r="929" spans="1:20" x14ac:dyDescent="0.25">
      <c r="A929" s="1"/>
      <c r="B929" s="5" t="s">
        <v>9</v>
      </c>
      <c r="C929" s="64" t="s">
        <v>172</v>
      </c>
      <c r="D929" s="64"/>
      <c r="E929" s="64"/>
      <c r="F929" s="64"/>
      <c r="G929" s="64"/>
      <c r="H929" s="1"/>
      <c r="I929" s="1"/>
      <c r="J929" s="1"/>
      <c r="K929" s="1"/>
      <c r="L929" s="4" t="s">
        <v>36</v>
      </c>
      <c r="M929" s="64" t="s">
        <v>37</v>
      </c>
      <c r="N929" s="64"/>
      <c r="O929" s="6">
        <v>1</v>
      </c>
      <c r="P929" s="65">
        <v>12.5</v>
      </c>
      <c r="Q929" s="65"/>
      <c r="R929" s="6">
        <v>122</v>
      </c>
      <c r="S929" s="59">
        <v>1512.6000000000001</v>
      </c>
      <c r="T929" s="7">
        <v>1.67</v>
      </c>
    </row>
    <row r="930" spans="1:20" x14ac:dyDescent="0.25">
      <c r="A930" s="1"/>
      <c r="B930" s="63" t="s">
        <v>13</v>
      </c>
      <c r="C930" s="64" t="s">
        <v>175</v>
      </c>
      <c r="D930" s="64"/>
      <c r="E930" s="64"/>
      <c r="F930" s="64"/>
      <c r="G930" s="1"/>
      <c r="H930" s="1"/>
      <c r="I930" s="1"/>
      <c r="J930" s="1"/>
      <c r="K930" s="1"/>
      <c r="L930" s="4" t="s">
        <v>11</v>
      </c>
      <c r="M930" s="64" t="s">
        <v>12</v>
      </c>
      <c r="N930" s="64"/>
      <c r="O930" s="6">
        <v>1</v>
      </c>
      <c r="P930" s="65">
        <v>12.5</v>
      </c>
      <c r="Q930" s="65"/>
      <c r="R930" s="6">
        <v>2</v>
      </c>
      <c r="S930" s="59">
        <v>270.59999999999997</v>
      </c>
      <c r="T930" s="7">
        <v>0.3</v>
      </c>
    </row>
    <row r="931" spans="1:20" x14ac:dyDescent="0.25">
      <c r="A931" s="1"/>
      <c r="B931" s="63"/>
      <c r="C931" s="64"/>
      <c r="D931" s="64"/>
      <c r="E931" s="64"/>
      <c r="F931" s="64"/>
      <c r="G931" s="1"/>
      <c r="H931" s="1"/>
      <c r="I931" s="1"/>
      <c r="J931" s="1"/>
      <c r="K931" s="1"/>
      <c r="L931" s="64" t="s">
        <v>39</v>
      </c>
      <c r="M931" s="64" t="s">
        <v>40</v>
      </c>
      <c r="N931" s="64"/>
      <c r="O931" s="71">
        <v>3</v>
      </c>
      <c r="P931" s="65">
        <v>37.5</v>
      </c>
      <c r="Q931" s="65"/>
      <c r="R931" s="71">
        <v>759</v>
      </c>
      <c r="S931" s="59">
        <v>82956.599999999991</v>
      </c>
      <c r="T931" s="58">
        <v>91.62</v>
      </c>
    </row>
    <row r="932" spans="1:20" x14ac:dyDescent="0.25">
      <c r="A932" s="1"/>
      <c r="B932" s="63" t="s">
        <v>19</v>
      </c>
      <c r="C932" s="64" t="s">
        <v>57</v>
      </c>
      <c r="D932" s="64"/>
      <c r="E932" s="64"/>
      <c r="F932" s="64"/>
      <c r="G932" s="1"/>
      <c r="H932" s="1"/>
      <c r="I932" s="1"/>
      <c r="J932" s="1"/>
      <c r="K932" s="1"/>
      <c r="L932" s="64"/>
      <c r="M932" s="64"/>
      <c r="N932" s="64"/>
      <c r="O932" s="71"/>
      <c r="P932" s="65"/>
      <c r="Q932" s="65"/>
      <c r="R932" s="71"/>
      <c r="S932" s="59"/>
      <c r="T932" s="58"/>
    </row>
    <row r="933" spans="1:20" x14ac:dyDescent="0.25">
      <c r="A933" s="1"/>
      <c r="B933" s="63"/>
      <c r="C933" s="64"/>
      <c r="D933" s="64"/>
      <c r="E933" s="64"/>
      <c r="F933" s="64"/>
      <c r="G933" s="1"/>
      <c r="H933" s="1"/>
      <c r="I933" s="1"/>
      <c r="J933" s="1"/>
      <c r="K933" s="1"/>
      <c r="L933" s="4" t="s">
        <v>15</v>
      </c>
      <c r="M933" s="64" t="s">
        <v>16</v>
      </c>
      <c r="N933" s="64"/>
      <c r="O933" s="6">
        <v>1</v>
      </c>
      <c r="P933" s="65">
        <v>12.5</v>
      </c>
      <c r="Q933" s="65"/>
      <c r="R933" s="6">
        <v>8</v>
      </c>
      <c r="S933" s="59">
        <v>1030.2</v>
      </c>
      <c r="T933" s="7">
        <v>1.1399999999999999</v>
      </c>
    </row>
    <row r="934" spans="1:20" x14ac:dyDescent="0.25">
      <c r="A934" s="1"/>
      <c r="B934" s="5" t="s">
        <v>23</v>
      </c>
      <c r="C934" s="64" t="s">
        <v>176</v>
      </c>
      <c r="D934" s="64"/>
      <c r="E934" s="64"/>
      <c r="F934" s="64"/>
      <c r="G934" s="1"/>
      <c r="H934" s="1"/>
      <c r="I934" s="1"/>
      <c r="J934" s="1"/>
      <c r="K934" s="1"/>
      <c r="L934" s="4" t="s">
        <v>42</v>
      </c>
      <c r="M934" s="64" t="s">
        <v>43</v>
      </c>
      <c r="N934" s="64"/>
      <c r="O934" s="6">
        <v>2</v>
      </c>
      <c r="P934" s="65">
        <v>25</v>
      </c>
      <c r="Q934" s="65"/>
      <c r="R934" s="6">
        <v>123</v>
      </c>
      <c r="S934" s="59">
        <v>4778.3999999999996</v>
      </c>
      <c r="T934" s="7">
        <v>5.28</v>
      </c>
    </row>
    <row r="935" spans="1:20" x14ac:dyDescent="0.25">
      <c r="A935" s="1"/>
      <c r="B935" s="5" t="s">
        <v>25</v>
      </c>
      <c r="C935" s="73">
        <v>471</v>
      </c>
      <c r="D935" s="73"/>
      <c r="E935" s="73"/>
      <c r="F935" s="1"/>
      <c r="G935" s="1"/>
      <c r="H935" s="1"/>
      <c r="I935" s="1"/>
      <c r="J935" s="1"/>
      <c r="K935" s="1"/>
      <c r="L935" s="1"/>
      <c r="M935" s="1"/>
      <c r="N935" s="1"/>
      <c r="O935" s="1"/>
      <c r="P935" s="1"/>
      <c r="Q935" s="1"/>
      <c r="R935" s="1"/>
      <c r="S935" s="1"/>
      <c r="T935" s="1"/>
    </row>
    <row r="936" spans="1:20" x14ac:dyDescent="0.25">
      <c r="A936" s="1"/>
      <c r="B936" s="63" t="s">
        <v>26</v>
      </c>
      <c r="C936" s="63"/>
      <c r="D936" s="63"/>
      <c r="E936" s="63"/>
      <c r="F936" s="72">
        <v>250.4255</v>
      </c>
      <c r="G936" s="72"/>
      <c r="H936" s="72"/>
      <c r="I936" s="72"/>
      <c r="J936" s="72"/>
      <c r="K936" s="1"/>
      <c r="L936" s="1"/>
      <c r="M936" s="1"/>
      <c r="N936" s="1"/>
      <c r="O936" s="1"/>
      <c r="P936" s="1"/>
      <c r="Q936" s="1"/>
      <c r="R936" s="1"/>
      <c r="S936" s="1"/>
      <c r="T936" s="1"/>
    </row>
    <row r="937" spans="1:20" x14ac:dyDescent="0.25">
      <c r="A937" s="1"/>
      <c r="B937" s="63" t="s">
        <v>27</v>
      </c>
      <c r="C937" s="63"/>
      <c r="D937" s="72">
        <v>175.9539</v>
      </c>
      <c r="E937" s="72"/>
      <c r="F937" s="72"/>
      <c r="G937" s="72"/>
      <c r="H937" s="72"/>
      <c r="I937" s="1"/>
      <c r="J937" s="1"/>
      <c r="K937" s="1"/>
      <c r="L937" s="1"/>
      <c r="M937" s="1"/>
      <c r="N937" s="1"/>
      <c r="O937" s="1"/>
      <c r="P937" s="1"/>
      <c r="Q937" s="1"/>
      <c r="R937" s="1"/>
      <c r="S937" s="1"/>
      <c r="T937" s="1"/>
    </row>
    <row r="938" spans="1:20" x14ac:dyDescent="0.25">
      <c r="A938" s="1"/>
      <c r="B938" s="63" t="s">
        <v>28</v>
      </c>
      <c r="C938" s="63"/>
      <c r="D938" s="63"/>
      <c r="E938" s="63"/>
      <c r="F938" s="72">
        <v>2.1808000000000001</v>
      </c>
      <c r="G938" s="72"/>
      <c r="H938" s="72"/>
      <c r="I938" s="72"/>
      <c r="J938" s="1"/>
      <c r="K938" s="1"/>
      <c r="L938" s="1"/>
      <c r="M938" s="1"/>
      <c r="N938" s="1"/>
      <c r="O938" s="1"/>
      <c r="P938" s="1"/>
      <c r="Q938" s="1"/>
      <c r="R938" s="1"/>
      <c r="S938" s="1"/>
      <c r="T938" s="1"/>
    </row>
    <row r="939" spans="1:20" x14ac:dyDescent="0.25">
      <c r="A939" s="1"/>
      <c r="B939" s="63" t="s">
        <v>29</v>
      </c>
      <c r="C939" s="63"/>
      <c r="D939" s="72">
        <v>1.6099000000000001</v>
      </c>
      <c r="E939" s="72"/>
      <c r="F939" s="72"/>
      <c r="G939" s="72"/>
      <c r="H939" s="1"/>
      <c r="I939" s="1"/>
      <c r="J939" s="1"/>
      <c r="K939" s="1"/>
      <c r="L939" s="1"/>
      <c r="M939" s="1"/>
      <c r="N939" s="1"/>
      <c r="O939" s="1"/>
      <c r="P939" s="1"/>
      <c r="Q939" s="1"/>
      <c r="R939" s="1"/>
      <c r="S939" s="1"/>
      <c r="T939" s="1"/>
    </row>
    <row r="940" spans="1:20" x14ac:dyDescent="0.25">
      <c r="A940" s="1"/>
      <c r="B940" s="63" t="s">
        <v>30</v>
      </c>
      <c r="C940" s="63"/>
      <c r="D940" s="1"/>
      <c r="E940" s="1"/>
      <c r="F940" s="1"/>
      <c r="G940" s="1">
        <v>37.200000000000003</v>
      </c>
      <c r="H940" s="1"/>
      <c r="I940" s="1"/>
      <c r="J940" s="1"/>
      <c r="K940" s="1"/>
      <c r="L940" s="1"/>
      <c r="M940" s="1"/>
      <c r="N940" s="1"/>
      <c r="O940" s="1"/>
      <c r="P940" s="1"/>
      <c r="Q940" s="1"/>
      <c r="R940" s="1"/>
      <c r="S940" s="1"/>
      <c r="T940" s="1"/>
    </row>
    <row r="941" spans="1:20" x14ac:dyDescent="0.25">
      <c r="A941" s="1"/>
      <c r="B941" s="63" t="s">
        <v>31</v>
      </c>
      <c r="C941" s="63"/>
      <c r="D941" s="63"/>
      <c r="E941" s="1"/>
      <c r="F941" s="1"/>
      <c r="G941" s="1">
        <v>2022</v>
      </c>
      <c r="H941" s="1"/>
      <c r="I941" s="1"/>
      <c r="J941" s="1"/>
      <c r="K941" s="1"/>
      <c r="L941" s="1"/>
      <c r="M941" s="1"/>
      <c r="N941" s="1"/>
      <c r="O941" s="1"/>
      <c r="P941" s="1"/>
      <c r="Q941" s="1"/>
      <c r="R941" s="1"/>
      <c r="S941" s="1"/>
      <c r="T941" s="1"/>
    </row>
    <row r="942" spans="1:20" x14ac:dyDescent="0.25">
      <c r="A942" s="1"/>
      <c r="B942" s="63" t="s">
        <v>32</v>
      </c>
      <c r="C942" s="63"/>
      <c r="D942" s="1"/>
      <c r="E942" s="1"/>
      <c r="F942" s="1"/>
      <c r="G942" s="1"/>
      <c r="H942" s="1"/>
      <c r="I942" s="1"/>
      <c r="J942" s="1"/>
      <c r="K942" s="1"/>
      <c r="L942" s="1"/>
      <c r="M942" s="1"/>
      <c r="N942" s="1"/>
      <c r="O942" s="1"/>
      <c r="P942" s="1"/>
      <c r="Q942" s="1"/>
      <c r="R942" s="1"/>
      <c r="S942" s="1"/>
      <c r="T942" s="1"/>
    </row>
    <row r="943" spans="1:20" x14ac:dyDescent="0.25">
      <c r="A943" s="1"/>
      <c r="B943" s="1"/>
      <c r="C943" s="1"/>
      <c r="D943" s="1"/>
      <c r="E943" s="1"/>
      <c r="F943" s="1"/>
      <c r="G943" s="1"/>
      <c r="H943" s="1"/>
      <c r="I943" s="1"/>
      <c r="J943" s="1"/>
      <c r="K943" s="1"/>
      <c r="L943" s="1"/>
      <c r="M943" s="1"/>
      <c r="N943" s="1"/>
      <c r="O943" s="1"/>
      <c r="P943" s="1"/>
      <c r="Q943" s="1"/>
      <c r="R943" s="1"/>
      <c r="S943" s="1"/>
      <c r="T943" s="1"/>
    </row>
    <row r="944" spans="1:20" x14ac:dyDescent="0.25">
      <c r="A944" s="1"/>
      <c r="B944" s="1"/>
      <c r="C944" s="1"/>
      <c r="D944" s="1"/>
      <c r="E944" s="1"/>
      <c r="F944" s="1"/>
      <c r="G944" s="1"/>
      <c r="H944" s="1"/>
      <c r="I944" s="1"/>
      <c r="J944" s="1"/>
      <c r="K944" s="1"/>
      <c r="L944" s="1"/>
      <c r="M944" s="1"/>
      <c r="N944" s="1"/>
      <c r="O944" s="1"/>
      <c r="P944" s="1"/>
      <c r="Q944" s="1"/>
      <c r="R944" s="1"/>
      <c r="S944" s="1"/>
      <c r="T944" s="1"/>
    </row>
    <row r="945" spans="1:20" x14ac:dyDescent="0.25">
      <c r="A945" s="1"/>
      <c r="B945" s="1"/>
      <c r="C945" s="1"/>
      <c r="D945" s="1"/>
      <c r="E945" s="1"/>
      <c r="F945" s="1"/>
      <c r="G945" s="1"/>
      <c r="H945" s="1"/>
      <c r="I945" s="1"/>
      <c r="J945" s="1"/>
      <c r="K945" s="1"/>
      <c r="L945" s="66" t="s">
        <v>5</v>
      </c>
      <c r="M945" s="66"/>
      <c r="N945" s="66"/>
      <c r="O945" s="3" t="s">
        <v>6</v>
      </c>
      <c r="P945" s="67" t="s">
        <v>7</v>
      </c>
      <c r="Q945" s="67"/>
      <c r="R945" s="3" t="s">
        <v>8</v>
      </c>
      <c r="S945" s="57" t="s">
        <v>583</v>
      </c>
      <c r="T945" s="3" t="s">
        <v>7</v>
      </c>
    </row>
    <row r="946" spans="1:20" x14ac:dyDescent="0.25">
      <c r="A946" s="1"/>
      <c r="B946" s="5" t="s">
        <v>9</v>
      </c>
      <c r="C946" s="64" t="s">
        <v>172</v>
      </c>
      <c r="D946" s="64"/>
      <c r="E946" s="64"/>
      <c r="F946" s="64"/>
      <c r="G946" s="64"/>
      <c r="H946" s="1"/>
      <c r="I946" s="1"/>
      <c r="J946" s="1"/>
      <c r="K946" s="1"/>
      <c r="L946" s="4" t="s">
        <v>36</v>
      </c>
      <c r="M946" s="64" t="s">
        <v>37</v>
      </c>
      <c r="N946" s="64"/>
      <c r="O946" s="6">
        <v>2</v>
      </c>
      <c r="P946" s="65">
        <v>25</v>
      </c>
      <c r="Q946" s="65"/>
      <c r="R946" s="6">
        <v>3</v>
      </c>
      <c r="S946" s="59">
        <v>783</v>
      </c>
      <c r="T946" s="7">
        <v>5.86</v>
      </c>
    </row>
    <row r="947" spans="1:20" x14ac:dyDescent="0.25">
      <c r="A947" s="1"/>
      <c r="B947" s="63" t="s">
        <v>13</v>
      </c>
      <c r="C947" s="64" t="s">
        <v>177</v>
      </c>
      <c r="D947" s="64"/>
      <c r="E947" s="64"/>
      <c r="F947" s="64"/>
      <c r="G947" s="1"/>
      <c r="H947" s="1"/>
      <c r="I947" s="1"/>
      <c r="J947" s="1"/>
      <c r="K947" s="1"/>
      <c r="L947" s="4" t="s">
        <v>11</v>
      </c>
      <c r="M947" s="64" t="s">
        <v>12</v>
      </c>
      <c r="N947" s="64"/>
      <c r="O947" s="6">
        <v>1</v>
      </c>
      <c r="P947" s="65">
        <v>12.5</v>
      </c>
      <c r="Q947" s="65"/>
      <c r="R947" s="6">
        <v>17</v>
      </c>
      <c r="S947" s="59">
        <v>2697.6</v>
      </c>
      <c r="T947" s="7">
        <v>20.2</v>
      </c>
    </row>
    <row r="948" spans="1:20" x14ac:dyDescent="0.25">
      <c r="A948" s="1"/>
      <c r="B948" s="63"/>
      <c r="C948" s="64"/>
      <c r="D948" s="64"/>
      <c r="E948" s="64"/>
      <c r="F948" s="64"/>
      <c r="G948" s="1"/>
      <c r="H948" s="1"/>
      <c r="I948" s="1"/>
      <c r="J948" s="1"/>
      <c r="K948" s="1"/>
      <c r="L948" s="64" t="s">
        <v>39</v>
      </c>
      <c r="M948" s="64" t="s">
        <v>40</v>
      </c>
      <c r="N948" s="64"/>
      <c r="O948" s="71">
        <v>1</v>
      </c>
      <c r="P948" s="65">
        <v>12.5</v>
      </c>
      <c r="Q948" s="65"/>
      <c r="R948" s="71">
        <v>1</v>
      </c>
      <c r="S948" s="59">
        <v>84.6</v>
      </c>
      <c r="T948" s="58">
        <v>0.63</v>
      </c>
    </row>
    <row r="949" spans="1:20" x14ac:dyDescent="0.25">
      <c r="A949" s="1"/>
      <c r="B949" s="63" t="s">
        <v>19</v>
      </c>
      <c r="C949" s="64" t="s">
        <v>60</v>
      </c>
      <c r="D949" s="64"/>
      <c r="E949" s="64"/>
      <c r="F949" s="64"/>
      <c r="G949" s="1"/>
      <c r="H949" s="1"/>
      <c r="I949" s="1"/>
      <c r="J949" s="1"/>
      <c r="K949" s="1"/>
      <c r="L949" s="64"/>
      <c r="M949" s="64"/>
      <c r="N949" s="64"/>
      <c r="O949" s="71"/>
      <c r="P949" s="65"/>
      <c r="Q949" s="65"/>
      <c r="R949" s="71"/>
      <c r="S949" s="59"/>
      <c r="T949" s="58"/>
    </row>
    <row r="950" spans="1:20" x14ac:dyDescent="0.25">
      <c r="A950" s="1"/>
      <c r="B950" s="63"/>
      <c r="C950" s="64"/>
      <c r="D950" s="64"/>
      <c r="E950" s="64"/>
      <c r="F950" s="64"/>
      <c r="G950" s="1"/>
      <c r="H950" s="1"/>
      <c r="I950" s="1"/>
      <c r="J950" s="1"/>
      <c r="K950" s="1"/>
      <c r="L950" s="4" t="s">
        <v>15</v>
      </c>
      <c r="M950" s="64" t="s">
        <v>16</v>
      </c>
      <c r="N950" s="64"/>
      <c r="O950" s="6">
        <v>1</v>
      </c>
      <c r="P950" s="65">
        <v>12.5</v>
      </c>
      <c r="Q950" s="65"/>
      <c r="R950" s="6">
        <v>4</v>
      </c>
      <c r="S950" s="59">
        <v>723.6</v>
      </c>
      <c r="T950" s="7">
        <v>5.42</v>
      </c>
    </row>
    <row r="951" spans="1:20" x14ac:dyDescent="0.25">
      <c r="A951" s="1"/>
      <c r="B951" s="5" t="s">
        <v>23</v>
      </c>
      <c r="C951" s="64" t="s">
        <v>178</v>
      </c>
      <c r="D951" s="64"/>
      <c r="E951" s="64"/>
      <c r="F951" s="64"/>
      <c r="G951" s="1"/>
      <c r="H951" s="1"/>
      <c r="I951" s="1"/>
      <c r="J951" s="1"/>
      <c r="K951" s="1"/>
      <c r="L951" s="4" t="s">
        <v>42</v>
      </c>
      <c r="M951" s="64" t="s">
        <v>43</v>
      </c>
      <c r="N951" s="64"/>
      <c r="O951" s="6">
        <v>1</v>
      </c>
      <c r="P951" s="65">
        <v>12.5</v>
      </c>
      <c r="Q951" s="65"/>
      <c r="R951" s="6">
        <v>2</v>
      </c>
      <c r="S951" s="59">
        <v>82.2</v>
      </c>
      <c r="T951" s="7">
        <v>0.62</v>
      </c>
    </row>
    <row r="952" spans="1:20" x14ac:dyDescent="0.25">
      <c r="A952" s="1"/>
      <c r="B952" s="5" t="s">
        <v>25</v>
      </c>
      <c r="C952" s="73">
        <v>163</v>
      </c>
      <c r="D952" s="73"/>
      <c r="E952" s="73"/>
      <c r="F952" s="1"/>
      <c r="G952" s="1"/>
      <c r="H952" s="1"/>
      <c r="I952" s="1"/>
      <c r="J952" s="1"/>
      <c r="K952" s="1"/>
      <c r="L952" s="4" t="s">
        <v>21</v>
      </c>
      <c r="M952" s="64" t="s">
        <v>22</v>
      </c>
      <c r="N952" s="64"/>
      <c r="O952" s="6">
        <v>2</v>
      </c>
      <c r="P952" s="65">
        <v>25</v>
      </c>
      <c r="Q952" s="65"/>
      <c r="R952" s="6">
        <v>110</v>
      </c>
      <c r="S952" s="59">
        <v>8982.6</v>
      </c>
      <c r="T952" s="7">
        <v>67.27</v>
      </c>
    </row>
    <row r="953" spans="1:20" x14ac:dyDescent="0.25">
      <c r="A953" s="1"/>
      <c r="B953" s="63" t="s">
        <v>26</v>
      </c>
      <c r="C953" s="63"/>
      <c r="D953" s="63"/>
      <c r="E953" s="63"/>
      <c r="F953" s="72">
        <v>115.54170000000001</v>
      </c>
      <c r="G953" s="72"/>
      <c r="H953" s="72"/>
      <c r="I953" s="72"/>
      <c r="J953" s="72"/>
      <c r="K953" s="1"/>
      <c r="L953" s="1"/>
      <c r="M953" s="1"/>
      <c r="N953" s="1"/>
      <c r="O953" s="1"/>
      <c r="P953" s="1"/>
      <c r="Q953" s="1"/>
      <c r="R953" s="1"/>
      <c r="S953" s="1"/>
      <c r="T953" s="1"/>
    </row>
    <row r="954" spans="1:20" x14ac:dyDescent="0.25">
      <c r="A954" s="1"/>
      <c r="B954" s="63" t="s">
        <v>27</v>
      </c>
      <c r="C954" s="63"/>
      <c r="D954" s="72">
        <v>55.196599999999997</v>
      </c>
      <c r="E954" s="72"/>
      <c r="F954" s="72"/>
      <c r="G954" s="72"/>
      <c r="H954" s="72"/>
      <c r="I954" s="1"/>
      <c r="J954" s="1"/>
      <c r="K954" s="1"/>
      <c r="L954" s="1"/>
      <c r="M954" s="1"/>
      <c r="N954" s="1"/>
      <c r="O954" s="1"/>
      <c r="P954" s="1"/>
      <c r="Q954" s="1"/>
      <c r="R954" s="1"/>
      <c r="S954" s="1"/>
      <c r="T954" s="1"/>
    </row>
    <row r="955" spans="1:20" x14ac:dyDescent="0.25">
      <c r="A955" s="1"/>
      <c r="B955" s="63" t="s">
        <v>28</v>
      </c>
      <c r="C955" s="63"/>
      <c r="D955" s="63"/>
      <c r="E955" s="63"/>
      <c r="F955" s="72">
        <v>0.48180000000000001</v>
      </c>
      <c r="G955" s="72"/>
      <c r="H955" s="72"/>
      <c r="I955" s="72"/>
      <c r="J955" s="1"/>
      <c r="K955" s="1"/>
      <c r="L955" s="1"/>
      <c r="M955" s="1"/>
      <c r="N955" s="1"/>
      <c r="O955" s="1"/>
      <c r="P955" s="1"/>
      <c r="Q955" s="1"/>
      <c r="R955" s="1"/>
      <c r="S955" s="1"/>
      <c r="T955" s="1"/>
    </row>
    <row r="956" spans="1:20" x14ac:dyDescent="0.25">
      <c r="A956" s="1"/>
      <c r="B956" s="63" t="s">
        <v>29</v>
      </c>
      <c r="C956" s="63"/>
      <c r="D956" s="72">
        <v>0.67589999999999995</v>
      </c>
      <c r="E956" s="72"/>
      <c r="F956" s="72"/>
      <c r="G956" s="72"/>
      <c r="H956" s="1"/>
      <c r="I956" s="1"/>
      <c r="J956" s="1"/>
      <c r="K956" s="1"/>
      <c r="L956" s="1"/>
      <c r="M956" s="1"/>
      <c r="N956" s="1"/>
      <c r="O956" s="1"/>
      <c r="P956" s="1"/>
      <c r="Q956" s="1"/>
      <c r="R956" s="1"/>
      <c r="S956" s="1"/>
      <c r="T956" s="1"/>
    </row>
    <row r="957" spans="1:20" x14ac:dyDescent="0.25">
      <c r="A957" s="1"/>
      <c r="B957" s="63" t="s">
        <v>30</v>
      </c>
      <c r="C957" s="63"/>
      <c r="D957" s="1"/>
      <c r="E957" s="1"/>
      <c r="F957" s="1"/>
      <c r="G957" s="1">
        <v>10.4</v>
      </c>
      <c r="H957" s="1"/>
      <c r="I957" s="1"/>
      <c r="J957" s="1"/>
      <c r="K957" s="1"/>
      <c r="L957" s="1"/>
      <c r="M957" s="1"/>
      <c r="N957" s="1"/>
      <c r="O957" s="1"/>
      <c r="P957" s="1"/>
      <c r="Q957" s="1"/>
      <c r="R957" s="1"/>
      <c r="S957" s="1"/>
      <c r="T957" s="1"/>
    </row>
    <row r="958" spans="1:20" x14ac:dyDescent="0.25">
      <c r="A958" s="1"/>
      <c r="B958" s="63" t="s">
        <v>31</v>
      </c>
      <c r="C958" s="63"/>
      <c r="D958" s="63"/>
      <c r="E958" s="1"/>
      <c r="F958" s="1"/>
      <c r="G958" s="1">
        <v>2017</v>
      </c>
      <c r="H958" s="1"/>
      <c r="I958" s="1"/>
      <c r="J958" s="1"/>
      <c r="K958" s="1"/>
      <c r="L958" s="1"/>
      <c r="M958" s="1"/>
      <c r="N958" s="1"/>
      <c r="O958" s="1"/>
      <c r="P958" s="1"/>
      <c r="Q958" s="1"/>
      <c r="R958" s="1"/>
      <c r="S958" s="1"/>
      <c r="T958" s="1"/>
    </row>
    <row r="959" spans="1:20" x14ac:dyDescent="0.25">
      <c r="A959" s="1"/>
      <c r="B959" s="63" t="s">
        <v>32</v>
      </c>
      <c r="C959" s="63"/>
      <c r="D959" s="1"/>
      <c r="E959" s="1"/>
      <c r="F959" s="1"/>
      <c r="G959" s="1"/>
      <c r="H959" s="1"/>
      <c r="I959" s="1"/>
      <c r="J959" s="1"/>
      <c r="K959" s="1"/>
      <c r="L959" s="1"/>
      <c r="M959" s="1"/>
      <c r="N959" s="1"/>
      <c r="O959" s="1"/>
      <c r="P959" s="1"/>
      <c r="Q959" s="1"/>
      <c r="R959" s="1"/>
      <c r="S959" s="1"/>
      <c r="T959" s="1"/>
    </row>
    <row r="960" spans="1:20" x14ac:dyDescent="0.25">
      <c r="A960" s="1"/>
      <c r="B960" s="1"/>
      <c r="C960" s="1"/>
      <c r="D960" s="1"/>
      <c r="E960" s="1"/>
      <c r="F960" s="1"/>
      <c r="G960" s="1"/>
      <c r="H960" s="1"/>
      <c r="I960" s="1"/>
      <c r="J960" s="1"/>
      <c r="K960" s="1"/>
      <c r="L960" s="1"/>
      <c r="M960" s="1"/>
      <c r="N960" s="1"/>
      <c r="O960" s="1"/>
      <c r="P960" s="1"/>
      <c r="Q960" s="1"/>
      <c r="R960" s="1"/>
      <c r="S960" s="1"/>
      <c r="T960" s="1"/>
    </row>
    <row r="961" spans="1:20" x14ac:dyDescent="0.25">
      <c r="A961" s="1"/>
      <c r="B961" s="1"/>
      <c r="C961" s="1"/>
      <c r="D961" s="1"/>
      <c r="E961" s="1"/>
      <c r="F961" s="1"/>
      <c r="G961" s="1"/>
      <c r="H961" s="1"/>
      <c r="I961" s="1"/>
      <c r="J961" s="1"/>
      <c r="K961" s="1"/>
      <c r="L961" s="1"/>
      <c r="M961" s="1"/>
      <c r="N961" s="1"/>
      <c r="O961" s="1"/>
      <c r="P961" s="1"/>
      <c r="Q961" s="1"/>
      <c r="R961" s="1"/>
      <c r="S961" s="1"/>
      <c r="T961" s="1"/>
    </row>
    <row r="962" spans="1:20" x14ac:dyDescent="0.25">
      <c r="A962" s="1"/>
      <c r="B962" s="1"/>
      <c r="C962" s="1"/>
      <c r="D962" s="1"/>
      <c r="E962" s="1"/>
      <c r="F962" s="1"/>
      <c r="G962" s="1"/>
      <c r="H962" s="1"/>
      <c r="I962" s="1"/>
      <c r="J962" s="1"/>
      <c r="K962" s="1"/>
      <c r="L962" s="66" t="s">
        <v>5</v>
      </c>
      <c r="M962" s="66"/>
      <c r="N962" s="66"/>
      <c r="O962" s="3" t="s">
        <v>6</v>
      </c>
      <c r="P962" s="67" t="s">
        <v>7</v>
      </c>
      <c r="Q962" s="67"/>
      <c r="R962" s="3" t="s">
        <v>8</v>
      </c>
      <c r="S962" s="57" t="s">
        <v>583</v>
      </c>
      <c r="T962" s="3" t="s">
        <v>7</v>
      </c>
    </row>
    <row r="963" spans="1:20" x14ac:dyDescent="0.25">
      <c r="A963" s="1"/>
      <c r="B963" s="5" t="s">
        <v>9</v>
      </c>
      <c r="C963" s="64" t="s">
        <v>172</v>
      </c>
      <c r="D963" s="64"/>
      <c r="E963" s="64"/>
      <c r="F963" s="64"/>
      <c r="G963" s="64"/>
      <c r="H963" s="1"/>
      <c r="I963" s="1"/>
      <c r="J963" s="1"/>
      <c r="K963" s="1"/>
      <c r="L963" s="4" t="s">
        <v>33</v>
      </c>
      <c r="M963" s="64" t="s">
        <v>34</v>
      </c>
      <c r="N963" s="64"/>
      <c r="O963" s="6">
        <v>7</v>
      </c>
      <c r="P963" s="65">
        <v>20</v>
      </c>
      <c r="Q963" s="65"/>
      <c r="R963" s="6">
        <v>17</v>
      </c>
      <c r="S963" s="59">
        <v>2776.8</v>
      </c>
      <c r="T963" s="7">
        <v>8.36</v>
      </c>
    </row>
    <row r="964" spans="1:20" x14ac:dyDescent="0.25">
      <c r="A964" s="1"/>
      <c r="B964" s="63" t="s">
        <v>13</v>
      </c>
      <c r="C964" s="64" t="s">
        <v>179</v>
      </c>
      <c r="D964" s="64"/>
      <c r="E964" s="64"/>
      <c r="F964" s="64"/>
      <c r="G964" s="1"/>
      <c r="H964" s="1"/>
      <c r="I964" s="1"/>
      <c r="J964" s="1"/>
      <c r="K964" s="1"/>
      <c r="L964" s="4" t="s">
        <v>36</v>
      </c>
      <c r="M964" s="64" t="s">
        <v>37</v>
      </c>
      <c r="N964" s="64"/>
      <c r="O964" s="6">
        <v>3</v>
      </c>
      <c r="P964" s="65">
        <v>8.57</v>
      </c>
      <c r="Q964" s="65"/>
      <c r="R964" s="6">
        <v>6</v>
      </c>
      <c r="S964" s="59">
        <v>754.8</v>
      </c>
      <c r="T964" s="7">
        <v>2.27</v>
      </c>
    </row>
    <row r="965" spans="1:20" x14ac:dyDescent="0.25">
      <c r="A965" s="1"/>
      <c r="B965" s="63"/>
      <c r="C965" s="64"/>
      <c r="D965" s="64"/>
      <c r="E965" s="64"/>
      <c r="F965" s="64"/>
      <c r="G965" s="1"/>
      <c r="H965" s="1"/>
      <c r="I965" s="1"/>
      <c r="J965" s="1"/>
      <c r="K965" s="1"/>
      <c r="L965" s="64" t="s">
        <v>11</v>
      </c>
      <c r="M965" s="64" t="s">
        <v>12</v>
      </c>
      <c r="N965" s="64"/>
      <c r="O965" s="71">
        <v>2</v>
      </c>
      <c r="P965" s="65">
        <v>5.71</v>
      </c>
      <c r="Q965" s="65"/>
      <c r="R965" s="71">
        <v>23</v>
      </c>
      <c r="S965" s="59">
        <v>2530.2000000000003</v>
      </c>
      <c r="T965" s="58">
        <v>7.62</v>
      </c>
    </row>
    <row r="966" spans="1:20" x14ac:dyDescent="0.25">
      <c r="A966" s="1"/>
      <c r="B966" s="63" t="s">
        <v>19</v>
      </c>
      <c r="C966" s="64" t="s">
        <v>38</v>
      </c>
      <c r="D966" s="64"/>
      <c r="E966" s="64"/>
      <c r="F966" s="64"/>
      <c r="G966" s="1"/>
      <c r="H966" s="1"/>
      <c r="I966" s="1"/>
      <c r="J966" s="1"/>
      <c r="K966" s="1"/>
      <c r="L966" s="64"/>
      <c r="M966" s="64"/>
      <c r="N966" s="64"/>
      <c r="O966" s="71"/>
      <c r="P966" s="65"/>
      <c r="Q966" s="65"/>
      <c r="R966" s="71"/>
      <c r="S966" s="59"/>
      <c r="T966" s="58"/>
    </row>
    <row r="967" spans="1:20" x14ac:dyDescent="0.25">
      <c r="A967" s="1"/>
      <c r="B967" s="63"/>
      <c r="C967" s="64"/>
      <c r="D967" s="64"/>
      <c r="E967" s="64"/>
      <c r="F967" s="64"/>
      <c r="G967" s="1"/>
      <c r="H967" s="1"/>
      <c r="I967" s="1"/>
      <c r="J967" s="1"/>
      <c r="K967" s="1"/>
      <c r="L967" s="4" t="s">
        <v>39</v>
      </c>
      <c r="M967" s="64" t="s">
        <v>40</v>
      </c>
      <c r="N967" s="64"/>
      <c r="O967" s="6">
        <v>5</v>
      </c>
      <c r="P967" s="65">
        <v>14.29</v>
      </c>
      <c r="Q967" s="65"/>
      <c r="R967" s="6">
        <v>116</v>
      </c>
      <c r="S967" s="59">
        <v>14251.8</v>
      </c>
      <c r="T967" s="7">
        <v>42.91</v>
      </c>
    </row>
    <row r="968" spans="1:20" x14ac:dyDescent="0.25">
      <c r="A968" s="1"/>
      <c r="B968" s="5" t="s">
        <v>23</v>
      </c>
      <c r="C968" s="64" t="s">
        <v>180</v>
      </c>
      <c r="D968" s="64"/>
      <c r="E968" s="64"/>
      <c r="F968" s="64"/>
      <c r="G968" s="1"/>
      <c r="H968" s="1"/>
      <c r="I968" s="1"/>
      <c r="J968" s="1"/>
      <c r="K968" s="1"/>
      <c r="L968" s="4" t="s">
        <v>15</v>
      </c>
      <c r="M968" s="64" t="s">
        <v>16</v>
      </c>
      <c r="N968" s="64"/>
      <c r="O968" s="6">
        <v>4</v>
      </c>
      <c r="P968" s="65">
        <v>11.43</v>
      </c>
      <c r="Q968" s="65"/>
      <c r="R968" s="6">
        <v>26</v>
      </c>
      <c r="S968" s="59">
        <v>5560.8</v>
      </c>
      <c r="T968" s="7">
        <v>16.739999999999998</v>
      </c>
    </row>
    <row r="969" spans="1:20" x14ac:dyDescent="0.25">
      <c r="A969" s="1"/>
      <c r="B969" s="5" t="s">
        <v>25</v>
      </c>
      <c r="C969" s="73">
        <v>539</v>
      </c>
      <c r="D969" s="73"/>
      <c r="E969" s="73"/>
      <c r="F969" s="1"/>
      <c r="G969" s="1"/>
      <c r="H969" s="1"/>
      <c r="I969" s="1"/>
      <c r="J969" s="1"/>
      <c r="K969" s="1"/>
      <c r="L969" s="4" t="s">
        <v>17</v>
      </c>
      <c r="M969" s="64" t="s">
        <v>18</v>
      </c>
      <c r="N969" s="64"/>
      <c r="O969" s="6">
        <v>4</v>
      </c>
      <c r="P969" s="65">
        <v>11.43</v>
      </c>
      <c r="Q969" s="65"/>
      <c r="R969" s="6">
        <v>9</v>
      </c>
      <c r="S969" s="59">
        <v>4353.6000000000004</v>
      </c>
      <c r="T969" s="7">
        <v>13.11</v>
      </c>
    </row>
    <row r="970" spans="1:20" x14ac:dyDescent="0.25">
      <c r="A970" s="1"/>
      <c r="B970" s="63" t="s">
        <v>26</v>
      </c>
      <c r="C970" s="63"/>
      <c r="D970" s="63"/>
      <c r="E970" s="63"/>
      <c r="F970" s="72">
        <v>507.95690000000002</v>
      </c>
      <c r="G970" s="72"/>
      <c r="H970" s="72"/>
      <c r="I970" s="72"/>
      <c r="J970" s="72"/>
      <c r="K970" s="1"/>
      <c r="L970" s="4" t="s">
        <v>42</v>
      </c>
      <c r="M970" s="64" t="s">
        <v>43</v>
      </c>
      <c r="N970" s="64"/>
      <c r="O970" s="6">
        <v>4</v>
      </c>
      <c r="P970" s="65">
        <v>11.43</v>
      </c>
      <c r="Q970" s="65"/>
      <c r="R970" s="6">
        <v>4</v>
      </c>
      <c r="S970" s="59">
        <v>188.4</v>
      </c>
      <c r="T970" s="7">
        <v>0.56999999999999995</v>
      </c>
    </row>
    <row r="971" spans="1:20" x14ac:dyDescent="0.25">
      <c r="A971" s="1"/>
      <c r="B971" s="63" t="s">
        <v>27</v>
      </c>
      <c r="C971" s="63"/>
      <c r="D971" s="72">
        <v>26.4514</v>
      </c>
      <c r="E971" s="72"/>
      <c r="F971" s="72"/>
      <c r="G971" s="72"/>
      <c r="H971" s="72"/>
      <c r="I971" s="1"/>
      <c r="J971" s="1"/>
      <c r="K971" s="1"/>
      <c r="L971" s="4" t="s">
        <v>54</v>
      </c>
      <c r="M971" s="64" t="s">
        <v>55</v>
      </c>
      <c r="N971" s="64"/>
      <c r="O971" s="6">
        <v>4</v>
      </c>
      <c r="P971" s="65">
        <v>11.43</v>
      </c>
      <c r="Q971" s="65"/>
      <c r="R971" s="6">
        <v>35</v>
      </c>
      <c r="S971" s="59">
        <v>2547</v>
      </c>
      <c r="T971" s="7">
        <v>7.67</v>
      </c>
    </row>
    <row r="972" spans="1:20" x14ac:dyDescent="0.25">
      <c r="A972" s="1"/>
      <c r="B972" s="1"/>
      <c r="C972" s="1"/>
      <c r="D972" s="1"/>
      <c r="E972" s="1"/>
      <c r="F972" s="1"/>
      <c r="G972" s="1"/>
      <c r="H972" s="1"/>
      <c r="I972" s="1"/>
      <c r="J972" s="1"/>
      <c r="K972" s="1"/>
      <c r="L972" s="64" t="s">
        <v>21</v>
      </c>
      <c r="M972" s="64" t="s">
        <v>22</v>
      </c>
      <c r="N972" s="64"/>
      <c r="O972" s="71">
        <v>2</v>
      </c>
      <c r="P972" s="65">
        <v>5.71</v>
      </c>
      <c r="Q972" s="65"/>
      <c r="R972" s="71">
        <v>4</v>
      </c>
      <c r="S972" s="59">
        <v>253.2</v>
      </c>
      <c r="T972" s="58">
        <v>0.76</v>
      </c>
    </row>
    <row r="973" spans="1:20" x14ac:dyDescent="0.25">
      <c r="A973" s="1"/>
      <c r="B973" s="63" t="s">
        <v>28</v>
      </c>
      <c r="C973" s="63"/>
      <c r="D973" s="63"/>
      <c r="E973" s="63"/>
      <c r="F973" s="72">
        <v>1.9529000000000001</v>
      </c>
      <c r="G973" s="72"/>
      <c r="H973" s="72"/>
      <c r="I973" s="72"/>
      <c r="J973" s="1"/>
      <c r="K973" s="1"/>
      <c r="L973" s="64"/>
      <c r="M973" s="64"/>
      <c r="N973" s="64"/>
      <c r="O973" s="71"/>
      <c r="P973" s="65"/>
      <c r="Q973" s="65"/>
      <c r="R973" s="71"/>
      <c r="S973" s="59"/>
      <c r="T973" s="58"/>
    </row>
    <row r="974" spans="1:20" x14ac:dyDescent="0.25">
      <c r="A974" s="1"/>
      <c r="B974" s="63"/>
      <c r="C974" s="63"/>
      <c r="D974" s="63"/>
      <c r="E974" s="63"/>
      <c r="F974" s="72"/>
      <c r="G974" s="72"/>
      <c r="H974" s="72"/>
      <c r="I974" s="72"/>
      <c r="J974" s="1"/>
      <c r="K974" s="1"/>
      <c r="L974" s="1"/>
      <c r="M974" s="1"/>
      <c r="N974" s="1"/>
      <c r="O974" s="1"/>
      <c r="P974" s="1"/>
      <c r="Q974" s="1"/>
      <c r="R974" s="1"/>
      <c r="S974" s="1"/>
      <c r="T974" s="1"/>
    </row>
    <row r="975" spans="1:20" x14ac:dyDescent="0.25">
      <c r="A975" s="1"/>
      <c r="B975" s="63" t="s">
        <v>29</v>
      </c>
      <c r="C975" s="63"/>
      <c r="D975" s="72">
        <v>0.21529999999999999</v>
      </c>
      <c r="E975" s="72"/>
      <c r="F975" s="72"/>
      <c r="G975" s="72"/>
      <c r="H975" s="1"/>
      <c r="I975" s="1"/>
      <c r="J975" s="1"/>
      <c r="K975" s="1"/>
      <c r="L975" s="1"/>
      <c r="M975" s="1"/>
      <c r="N975" s="1"/>
      <c r="O975" s="1"/>
      <c r="P975" s="1"/>
      <c r="Q975" s="1"/>
      <c r="R975" s="1"/>
      <c r="S975" s="1"/>
      <c r="T975" s="1"/>
    </row>
    <row r="976" spans="1:20" x14ac:dyDescent="0.25">
      <c r="A976" s="1"/>
      <c r="B976" s="63" t="s">
        <v>30</v>
      </c>
      <c r="C976" s="63"/>
      <c r="D976" s="1"/>
      <c r="E976" s="1"/>
      <c r="F976" s="1"/>
      <c r="G976" s="1">
        <v>56.6</v>
      </c>
      <c r="H976" s="1"/>
      <c r="I976" s="1"/>
      <c r="J976" s="1"/>
      <c r="K976" s="1"/>
      <c r="L976" s="1"/>
      <c r="M976" s="1"/>
      <c r="N976" s="1"/>
      <c r="O976" s="1"/>
      <c r="P976" s="1"/>
      <c r="Q976" s="1"/>
      <c r="R976" s="1"/>
      <c r="S976" s="1"/>
      <c r="T976" s="1"/>
    </row>
    <row r="977" spans="1:20" x14ac:dyDescent="0.25">
      <c r="A977" s="1"/>
      <c r="B977" s="63" t="s">
        <v>31</v>
      </c>
      <c r="C977" s="63"/>
      <c r="D977" s="63"/>
      <c r="E977" s="1"/>
      <c r="F977" s="1"/>
      <c r="G977" s="1">
        <v>2022</v>
      </c>
      <c r="H977" s="1"/>
      <c r="I977" s="1"/>
      <c r="J977" s="1"/>
      <c r="K977" s="1"/>
      <c r="L977" s="1"/>
      <c r="M977" s="1"/>
      <c r="N977" s="1"/>
      <c r="O977" s="1"/>
      <c r="P977" s="1"/>
      <c r="Q977" s="1"/>
      <c r="R977" s="1"/>
      <c r="S977" s="1"/>
      <c r="T977" s="1"/>
    </row>
    <row r="978" spans="1:20" x14ac:dyDescent="0.25">
      <c r="A978" s="1"/>
      <c r="B978" s="63" t="s">
        <v>32</v>
      </c>
      <c r="C978" s="63"/>
      <c r="D978" s="1"/>
      <c r="E978" s="1"/>
      <c r="F978" s="1"/>
      <c r="G978" s="1"/>
      <c r="H978" s="1"/>
      <c r="I978" s="1"/>
      <c r="J978" s="1"/>
      <c r="K978" s="1"/>
      <c r="L978" s="1"/>
      <c r="M978" s="1"/>
      <c r="N978" s="1"/>
      <c r="O978" s="1"/>
      <c r="P978" s="1"/>
      <c r="Q978" s="1"/>
      <c r="R978" s="1"/>
      <c r="S978" s="1"/>
      <c r="T978" s="1"/>
    </row>
    <row r="979" spans="1:20" x14ac:dyDescent="0.25">
      <c r="A979" s="1"/>
      <c r="B979" s="1"/>
      <c r="C979" s="1"/>
      <c r="D979" s="1"/>
      <c r="E979" s="1"/>
      <c r="F979" s="1"/>
      <c r="G979" s="1"/>
      <c r="H979" s="1"/>
      <c r="I979" s="1"/>
      <c r="J979" s="1"/>
      <c r="K979" s="1"/>
      <c r="L979" s="1"/>
      <c r="M979" s="1"/>
      <c r="N979" s="1"/>
      <c r="O979" s="1"/>
      <c r="P979" s="1"/>
      <c r="Q979" s="1"/>
      <c r="R979" s="1"/>
      <c r="S979" s="1"/>
      <c r="T979" s="1"/>
    </row>
    <row r="980" spans="1:20" x14ac:dyDescent="0.25">
      <c r="A980" s="1"/>
      <c r="B980" s="1"/>
      <c r="C980" s="1"/>
      <c r="D980" s="1"/>
      <c r="E980" s="1"/>
      <c r="F980" s="1"/>
      <c r="G980" s="1"/>
      <c r="H980" s="1"/>
      <c r="I980" s="1"/>
      <c r="J980" s="1"/>
      <c r="K980" s="1"/>
      <c r="L980" s="1"/>
      <c r="M980" s="1"/>
      <c r="N980" s="1"/>
      <c r="O980" s="1"/>
      <c r="P980" s="1"/>
      <c r="Q980" s="1"/>
      <c r="R980" s="1"/>
      <c r="S980" s="1"/>
      <c r="T980" s="1"/>
    </row>
    <row r="981" spans="1:20" x14ac:dyDescent="0.25">
      <c r="A981" s="1"/>
      <c r="B981" s="1"/>
      <c r="C981" s="1"/>
      <c r="D981" s="1"/>
      <c r="E981" s="1"/>
      <c r="F981" s="1"/>
      <c r="G981" s="1"/>
      <c r="H981" s="1"/>
      <c r="I981" s="1"/>
      <c r="J981" s="1"/>
      <c r="K981" s="1"/>
      <c r="L981" s="1"/>
      <c r="M981" s="1"/>
      <c r="N981" s="1"/>
      <c r="O981" s="1"/>
      <c r="P981" s="1"/>
      <c r="Q981" s="1"/>
      <c r="R981" s="1"/>
      <c r="S981" s="1"/>
      <c r="T981" s="1"/>
    </row>
    <row r="982" spans="1:20" x14ac:dyDescent="0.25">
      <c r="A982" s="1"/>
      <c r="B982" s="1"/>
      <c r="C982" s="1"/>
      <c r="D982" s="1"/>
      <c r="E982" s="1"/>
      <c r="F982" s="1"/>
      <c r="G982" s="1"/>
      <c r="H982" s="1"/>
      <c r="I982" s="1"/>
      <c r="J982" s="1"/>
      <c r="K982" s="1"/>
      <c r="L982" s="66" t="s">
        <v>5</v>
      </c>
      <c r="M982" s="66"/>
      <c r="N982" s="66"/>
      <c r="O982" s="3" t="s">
        <v>6</v>
      </c>
      <c r="P982" s="67" t="s">
        <v>7</v>
      </c>
      <c r="Q982" s="67"/>
      <c r="R982" s="3" t="s">
        <v>8</v>
      </c>
      <c r="S982" s="57" t="s">
        <v>583</v>
      </c>
      <c r="T982" s="3" t="s">
        <v>7</v>
      </c>
    </row>
    <row r="983" spans="1:20" x14ac:dyDescent="0.25">
      <c r="A983" s="1"/>
      <c r="B983" s="5" t="s">
        <v>9</v>
      </c>
      <c r="C983" s="64" t="s">
        <v>181</v>
      </c>
      <c r="D983" s="64"/>
      <c r="E983" s="64"/>
      <c r="F983" s="64"/>
      <c r="G983" s="64"/>
      <c r="H983" s="1"/>
      <c r="I983" s="1"/>
      <c r="J983" s="1"/>
      <c r="K983" s="1"/>
      <c r="L983" s="4" t="s">
        <v>39</v>
      </c>
      <c r="M983" s="64" t="s">
        <v>40</v>
      </c>
      <c r="N983" s="64"/>
      <c r="O983" s="6">
        <v>5</v>
      </c>
      <c r="P983" s="65">
        <v>71.430000000000007</v>
      </c>
      <c r="Q983" s="65"/>
      <c r="R983" s="6">
        <v>216</v>
      </c>
      <c r="S983" s="59">
        <v>49932.600000000006</v>
      </c>
      <c r="T983" s="7">
        <v>98.54</v>
      </c>
    </row>
    <row r="984" spans="1:20" x14ac:dyDescent="0.25">
      <c r="A984" s="1"/>
      <c r="B984" s="63" t="s">
        <v>13</v>
      </c>
      <c r="C984" s="64" t="s">
        <v>182</v>
      </c>
      <c r="D984" s="64"/>
      <c r="E984" s="64"/>
      <c r="F984" s="64"/>
      <c r="G984" s="1"/>
      <c r="H984" s="1"/>
      <c r="I984" s="1"/>
      <c r="J984" s="1"/>
      <c r="K984" s="1"/>
      <c r="L984" s="4" t="s">
        <v>15</v>
      </c>
      <c r="M984" s="64" t="s">
        <v>16</v>
      </c>
      <c r="N984" s="64"/>
      <c r="O984" s="6">
        <v>1</v>
      </c>
      <c r="P984" s="65">
        <v>14.29</v>
      </c>
      <c r="Q984" s="65"/>
      <c r="R984" s="6">
        <v>3</v>
      </c>
      <c r="S984" s="59">
        <v>150.6</v>
      </c>
      <c r="T984" s="7">
        <v>0.3</v>
      </c>
    </row>
    <row r="985" spans="1:20" x14ac:dyDescent="0.25">
      <c r="A985" s="1"/>
      <c r="B985" s="63"/>
      <c r="C985" s="64"/>
      <c r="D985" s="64"/>
      <c r="E985" s="64"/>
      <c r="F985" s="64"/>
      <c r="G985" s="1"/>
      <c r="H985" s="1"/>
      <c r="I985" s="1"/>
      <c r="J985" s="1"/>
      <c r="K985" s="1"/>
      <c r="L985" s="64" t="s">
        <v>17</v>
      </c>
      <c r="M985" s="64" t="s">
        <v>18</v>
      </c>
      <c r="N985" s="64"/>
      <c r="O985" s="71">
        <v>1</v>
      </c>
      <c r="P985" s="65">
        <v>14.29</v>
      </c>
      <c r="Q985" s="65"/>
      <c r="R985" s="71">
        <v>1</v>
      </c>
      <c r="S985" s="59">
        <v>586.79999999999995</v>
      </c>
      <c r="T985" s="58">
        <v>1.1599999999999999</v>
      </c>
    </row>
    <row r="986" spans="1:20" x14ac:dyDescent="0.25">
      <c r="A986" s="1"/>
      <c r="B986" s="63" t="s">
        <v>19</v>
      </c>
      <c r="C986" s="64" t="s">
        <v>20</v>
      </c>
      <c r="D986" s="64"/>
      <c r="E986" s="64"/>
      <c r="F986" s="64"/>
      <c r="G986" s="1"/>
      <c r="H986" s="1"/>
      <c r="I986" s="1"/>
      <c r="J986" s="1"/>
      <c r="K986" s="1"/>
      <c r="L986" s="64"/>
      <c r="M986" s="64"/>
      <c r="N986" s="64"/>
      <c r="O986" s="71"/>
      <c r="P986" s="65"/>
      <c r="Q986" s="65"/>
      <c r="R986" s="71"/>
      <c r="S986" s="59"/>
      <c r="T986" s="58"/>
    </row>
    <row r="987" spans="1:20" x14ac:dyDescent="0.25">
      <c r="A987" s="1"/>
      <c r="B987" s="63"/>
      <c r="C987" s="64"/>
      <c r="D987" s="64"/>
      <c r="E987" s="64"/>
      <c r="F987" s="64"/>
      <c r="G987" s="1"/>
      <c r="H987" s="1"/>
      <c r="I987" s="1"/>
      <c r="J987" s="1"/>
      <c r="K987" s="1"/>
      <c r="L987" s="1"/>
      <c r="M987" s="1"/>
      <c r="N987" s="1"/>
      <c r="O987" s="1"/>
      <c r="P987" s="1"/>
      <c r="Q987" s="1"/>
      <c r="R987" s="1"/>
      <c r="S987" s="1"/>
      <c r="T987" s="1"/>
    </row>
    <row r="988" spans="1:20" x14ac:dyDescent="0.25">
      <c r="A988" s="1"/>
      <c r="B988" s="5" t="s">
        <v>23</v>
      </c>
      <c r="C988" s="64" t="s">
        <v>183</v>
      </c>
      <c r="D988" s="64"/>
      <c r="E988" s="64"/>
      <c r="F988" s="64"/>
      <c r="G988" s="1"/>
      <c r="H988" s="1"/>
      <c r="I988" s="1"/>
      <c r="J988" s="1"/>
      <c r="K988" s="1"/>
      <c r="L988" s="1"/>
      <c r="M988" s="1"/>
      <c r="N988" s="1"/>
      <c r="O988" s="1"/>
      <c r="P988" s="1"/>
      <c r="Q988" s="1"/>
      <c r="R988" s="1"/>
      <c r="S988" s="1"/>
      <c r="T988" s="1"/>
    </row>
    <row r="989" spans="1:20" x14ac:dyDescent="0.25">
      <c r="A989" s="1"/>
      <c r="B989" s="5" t="s">
        <v>25</v>
      </c>
      <c r="C989" s="73">
        <v>132</v>
      </c>
      <c r="D989" s="73"/>
      <c r="E989" s="73"/>
      <c r="F989" s="1"/>
      <c r="G989" s="1"/>
      <c r="H989" s="1"/>
      <c r="I989" s="1"/>
      <c r="J989" s="1"/>
      <c r="K989" s="1"/>
      <c r="L989" s="1"/>
      <c r="M989" s="1"/>
      <c r="N989" s="1"/>
      <c r="O989" s="1"/>
      <c r="P989" s="1"/>
      <c r="Q989" s="1"/>
      <c r="R989" s="1"/>
      <c r="S989" s="1"/>
      <c r="T989" s="1"/>
    </row>
    <row r="990" spans="1:20" x14ac:dyDescent="0.25">
      <c r="A990" s="1"/>
      <c r="B990" s="63" t="s">
        <v>26</v>
      </c>
      <c r="C990" s="63"/>
      <c r="D990" s="63"/>
      <c r="E990" s="63"/>
      <c r="F990" s="72">
        <v>410.08359999999999</v>
      </c>
      <c r="G990" s="72"/>
      <c r="H990" s="72"/>
      <c r="I990" s="72"/>
      <c r="J990" s="72"/>
      <c r="K990" s="1"/>
      <c r="L990" s="1"/>
      <c r="M990" s="1"/>
      <c r="N990" s="1"/>
      <c r="O990" s="1"/>
      <c r="P990" s="1"/>
      <c r="Q990" s="1"/>
      <c r="R990" s="1"/>
      <c r="S990" s="1"/>
      <c r="T990" s="1"/>
    </row>
    <row r="991" spans="1:20" x14ac:dyDescent="0.25">
      <c r="A991" s="1"/>
      <c r="B991" s="63" t="s">
        <v>27</v>
      </c>
      <c r="C991" s="63"/>
      <c r="D991" s="72">
        <v>377.76659999999998</v>
      </c>
      <c r="E991" s="72"/>
      <c r="F991" s="72"/>
      <c r="G991" s="72"/>
      <c r="H991" s="72"/>
      <c r="I991" s="1"/>
      <c r="J991" s="1"/>
      <c r="K991" s="1"/>
      <c r="L991" s="1"/>
      <c r="M991" s="1"/>
      <c r="N991" s="1"/>
      <c r="O991" s="1"/>
      <c r="P991" s="1"/>
      <c r="Q991" s="1"/>
      <c r="R991" s="1"/>
      <c r="S991" s="1"/>
      <c r="T991" s="1"/>
    </row>
    <row r="992" spans="1:20" x14ac:dyDescent="0.25">
      <c r="A992" s="1"/>
      <c r="B992" s="63" t="s">
        <v>28</v>
      </c>
      <c r="C992" s="63"/>
      <c r="D992" s="63"/>
      <c r="E992" s="63"/>
      <c r="F992" s="72">
        <v>1.619</v>
      </c>
      <c r="G992" s="72"/>
      <c r="H992" s="72"/>
      <c r="I992" s="72"/>
      <c r="J992" s="1"/>
      <c r="K992" s="1"/>
      <c r="L992" s="1"/>
      <c r="M992" s="1"/>
      <c r="N992" s="1"/>
      <c r="O992" s="1"/>
      <c r="P992" s="1"/>
      <c r="Q992" s="1"/>
      <c r="R992" s="1"/>
      <c r="S992" s="1"/>
      <c r="T992" s="1"/>
    </row>
    <row r="993" spans="1:20" x14ac:dyDescent="0.25">
      <c r="A993" s="1"/>
      <c r="B993" s="63" t="s">
        <v>29</v>
      </c>
      <c r="C993" s="63"/>
      <c r="D993" s="72">
        <v>1.6341000000000001</v>
      </c>
      <c r="E993" s="72"/>
      <c r="F993" s="72"/>
      <c r="G993" s="72"/>
      <c r="H993" s="1"/>
      <c r="I993" s="1"/>
      <c r="J993" s="1"/>
      <c r="K993" s="1"/>
      <c r="L993" s="1"/>
      <c r="M993" s="1"/>
      <c r="N993" s="1"/>
      <c r="O993" s="1"/>
      <c r="P993" s="1"/>
      <c r="Q993" s="1"/>
      <c r="R993" s="1"/>
      <c r="S993" s="1"/>
      <c r="T993" s="1"/>
    </row>
    <row r="994" spans="1:20" x14ac:dyDescent="0.25">
      <c r="A994" s="1"/>
      <c r="B994" s="63" t="s">
        <v>30</v>
      </c>
      <c r="C994" s="63"/>
      <c r="D994" s="1"/>
      <c r="E994" s="1"/>
      <c r="F994" s="1"/>
      <c r="G994" s="1">
        <v>20.5</v>
      </c>
      <c r="H994" s="1"/>
      <c r="I994" s="1"/>
      <c r="J994" s="1"/>
      <c r="K994" s="1"/>
      <c r="L994" s="1"/>
      <c r="M994" s="1"/>
      <c r="N994" s="1"/>
      <c r="O994" s="1"/>
      <c r="P994" s="1"/>
      <c r="Q994" s="1"/>
      <c r="R994" s="1"/>
      <c r="S994" s="1"/>
      <c r="T994" s="1"/>
    </row>
    <row r="995" spans="1:20" x14ac:dyDescent="0.25">
      <c r="A995" s="1"/>
      <c r="B995" s="63" t="s">
        <v>31</v>
      </c>
      <c r="C995" s="63"/>
      <c r="D995" s="63"/>
      <c r="E995" s="1"/>
      <c r="F995" s="1"/>
      <c r="G995" s="1">
        <v>2015</v>
      </c>
      <c r="H995" s="1"/>
      <c r="I995" s="1"/>
      <c r="J995" s="1"/>
      <c r="K995" s="1"/>
      <c r="L995" s="1"/>
      <c r="M995" s="1"/>
      <c r="N995" s="1"/>
      <c r="O995" s="1"/>
      <c r="P995" s="1"/>
      <c r="Q995" s="1"/>
      <c r="R995" s="1"/>
      <c r="S995" s="1"/>
      <c r="T995" s="1"/>
    </row>
    <row r="996" spans="1:20" x14ac:dyDescent="0.25">
      <c r="A996" s="1"/>
      <c r="B996" s="63" t="s">
        <v>32</v>
      </c>
      <c r="C996" s="63"/>
      <c r="D996" s="1"/>
      <c r="E996" s="1"/>
      <c r="F996" s="1"/>
      <c r="G996" s="1"/>
      <c r="H996" s="1"/>
      <c r="I996" s="1"/>
      <c r="J996" s="1"/>
      <c r="K996" s="1"/>
      <c r="L996" s="1"/>
      <c r="M996" s="1"/>
      <c r="N996" s="1"/>
      <c r="O996" s="1"/>
      <c r="P996" s="1"/>
      <c r="Q996" s="1"/>
      <c r="R996" s="1"/>
      <c r="S996" s="1"/>
      <c r="T996" s="1"/>
    </row>
    <row r="997" spans="1:20" x14ac:dyDescent="0.25">
      <c r="A997" s="1"/>
      <c r="B997" s="1"/>
      <c r="C997" s="1"/>
      <c r="D997" s="1"/>
      <c r="E997" s="1"/>
      <c r="F997" s="1"/>
      <c r="G997" s="1"/>
      <c r="H997" s="1"/>
      <c r="I997" s="1"/>
      <c r="J997" s="1"/>
      <c r="K997" s="1"/>
      <c r="L997" s="1"/>
      <c r="M997" s="1"/>
      <c r="N997" s="1"/>
      <c r="O997" s="1"/>
      <c r="P997" s="1"/>
      <c r="Q997" s="1"/>
      <c r="R997" s="1"/>
      <c r="S997" s="1"/>
      <c r="T997" s="1"/>
    </row>
    <row r="998" spans="1:20" x14ac:dyDescent="0.25">
      <c r="A998" s="1"/>
      <c r="B998" s="1"/>
      <c r="C998" s="1"/>
      <c r="D998" s="1"/>
      <c r="E998" s="1"/>
      <c r="F998" s="1"/>
      <c r="G998" s="1"/>
      <c r="H998" s="1"/>
      <c r="I998" s="1"/>
      <c r="J998" s="1"/>
      <c r="K998" s="1"/>
      <c r="L998" s="1"/>
      <c r="M998" s="1"/>
      <c r="N998" s="1"/>
      <c r="O998" s="1"/>
      <c r="P998" s="1"/>
      <c r="Q998" s="1"/>
      <c r="R998" s="1"/>
      <c r="S998" s="1"/>
      <c r="T998" s="1"/>
    </row>
    <row r="999" spans="1:20" x14ac:dyDescent="0.25">
      <c r="A999" s="1"/>
      <c r="B999" s="1"/>
      <c r="C999" s="1"/>
      <c r="D999" s="1"/>
      <c r="E999" s="1"/>
      <c r="F999" s="1"/>
      <c r="G999" s="1"/>
      <c r="H999" s="1"/>
      <c r="I999" s="1"/>
      <c r="J999" s="1"/>
      <c r="K999" s="1"/>
      <c r="L999" s="66" t="s">
        <v>5</v>
      </c>
      <c r="M999" s="66"/>
      <c r="N999" s="66"/>
      <c r="O999" s="3" t="s">
        <v>6</v>
      </c>
      <c r="P999" s="67" t="s">
        <v>7</v>
      </c>
      <c r="Q999" s="67"/>
      <c r="R999" s="3" t="s">
        <v>8</v>
      </c>
      <c r="S999" s="57" t="s">
        <v>583</v>
      </c>
      <c r="T999" s="3" t="s">
        <v>7</v>
      </c>
    </row>
    <row r="1000" spans="1:20" x14ac:dyDescent="0.25">
      <c r="A1000" s="1"/>
      <c r="B1000" s="5" t="s">
        <v>9</v>
      </c>
      <c r="C1000" s="64" t="s">
        <v>181</v>
      </c>
      <c r="D1000" s="64"/>
      <c r="E1000" s="64"/>
      <c r="F1000" s="64"/>
      <c r="G1000" s="64"/>
      <c r="H1000" s="1"/>
      <c r="I1000" s="1"/>
      <c r="J1000" s="1"/>
      <c r="K1000" s="1"/>
      <c r="L1000" s="4" t="s">
        <v>33</v>
      </c>
      <c r="M1000" s="64" t="s">
        <v>34</v>
      </c>
      <c r="N1000" s="64"/>
      <c r="O1000" s="6">
        <v>51</v>
      </c>
      <c r="P1000" s="65">
        <v>71.83</v>
      </c>
      <c r="Q1000" s="65"/>
      <c r="R1000" s="6">
        <v>72</v>
      </c>
      <c r="S1000" s="59">
        <v>6298.2</v>
      </c>
      <c r="T1000" s="7">
        <v>12.32</v>
      </c>
    </row>
    <row r="1001" spans="1:20" x14ac:dyDescent="0.25">
      <c r="A1001" s="1"/>
      <c r="B1001" s="63" t="s">
        <v>13</v>
      </c>
      <c r="C1001" s="64" t="s">
        <v>184</v>
      </c>
      <c r="D1001" s="64"/>
      <c r="E1001" s="64"/>
      <c r="F1001" s="64"/>
      <c r="G1001" s="1"/>
      <c r="H1001" s="1"/>
      <c r="I1001" s="1"/>
      <c r="J1001" s="1"/>
      <c r="K1001" s="1"/>
      <c r="L1001" s="4" t="s">
        <v>11</v>
      </c>
      <c r="M1001" s="64" t="s">
        <v>12</v>
      </c>
      <c r="N1001" s="64"/>
      <c r="O1001" s="6">
        <v>2</v>
      </c>
      <c r="P1001" s="65">
        <v>2.82</v>
      </c>
      <c r="Q1001" s="65"/>
      <c r="R1001" s="6">
        <v>272</v>
      </c>
      <c r="S1001" s="59">
        <v>17311.8</v>
      </c>
      <c r="T1001" s="7">
        <v>33.86</v>
      </c>
    </row>
    <row r="1002" spans="1:20" x14ac:dyDescent="0.25">
      <c r="A1002" s="1"/>
      <c r="B1002" s="63"/>
      <c r="C1002" s="64"/>
      <c r="D1002" s="64"/>
      <c r="E1002" s="64"/>
      <c r="F1002" s="64"/>
      <c r="G1002" s="1"/>
      <c r="H1002" s="1"/>
      <c r="I1002" s="1"/>
      <c r="J1002" s="1"/>
      <c r="K1002" s="1"/>
      <c r="L1002" s="64" t="s">
        <v>39</v>
      </c>
      <c r="M1002" s="64" t="s">
        <v>40</v>
      </c>
      <c r="N1002" s="64"/>
      <c r="O1002" s="71">
        <v>6</v>
      </c>
      <c r="P1002" s="65">
        <v>8.4499999999999993</v>
      </c>
      <c r="Q1002" s="65"/>
      <c r="R1002" s="71">
        <v>50</v>
      </c>
      <c r="S1002" s="59">
        <v>18558.599999999999</v>
      </c>
      <c r="T1002" s="58">
        <v>36.299999999999997</v>
      </c>
    </row>
    <row r="1003" spans="1:20" x14ac:dyDescent="0.25">
      <c r="A1003" s="1"/>
      <c r="B1003" s="63" t="s">
        <v>19</v>
      </c>
      <c r="C1003" s="64" t="s">
        <v>57</v>
      </c>
      <c r="D1003" s="64"/>
      <c r="E1003" s="64"/>
      <c r="F1003" s="64"/>
      <c r="G1003" s="1"/>
      <c r="H1003" s="1"/>
      <c r="I1003" s="1"/>
      <c r="J1003" s="1"/>
      <c r="K1003" s="1"/>
      <c r="L1003" s="64"/>
      <c r="M1003" s="64"/>
      <c r="N1003" s="64"/>
      <c r="O1003" s="71"/>
      <c r="P1003" s="65"/>
      <c r="Q1003" s="65"/>
      <c r="R1003" s="71"/>
      <c r="S1003" s="59"/>
      <c r="T1003" s="58"/>
    </row>
    <row r="1004" spans="1:20" x14ac:dyDescent="0.25">
      <c r="A1004" s="1"/>
      <c r="B1004" s="63"/>
      <c r="C1004" s="64"/>
      <c r="D1004" s="64"/>
      <c r="E1004" s="64"/>
      <c r="F1004" s="64"/>
      <c r="G1004" s="1"/>
      <c r="H1004" s="1"/>
      <c r="I1004" s="1"/>
      <c r="J1004" s="1"/>
      <c r="K1004" s="1"/>
      <c r="L1004" s="4" t="s">
        <v>15</v>
      </c>
      <c r="M1004" s="64" t="s">
        <v>16</v>
      </c>
      <c r="N1004" s="64"/>
      <c r="O1004" s="6">
        <v>3</v>
      </c>
      <c r="P1004" s="65">
        <v>4.2300000000000004</v>
      </c>
      <c r="Q1004" s="65"/>
      <c r="R1004" s="6">
        <v>14</v>
      </c>
      <c r="S1004" s="59">
        <v>1600.2</v>
      </c>
      <c r="T1004" s="7">
        <v>3.13</v>
      </c>
    </row>
    <row r="1005" spans="1:20" x14ac:dyDescent="0.25">
      <c r="A1005" s="1"/>
      <c r="B1005" s="5" t="s">
        <v>23</v>
      </c>
      <c r="C1005" s="64" t="s">
        <v>185</v>
      </c>
      <c r="D1005" s="64"/>
      <c r="E1005" s="64"/>
      <c r="F1005" s="64"/>
      <c r="G1005" s="1"/>
      <c r="H1005" s="1"/>
      <c r="I1005" s="1"/>
      <c r="J1005" s="1"/>
      <c r="K1005" s="1"/>
      <c r="L1005" s="4" t="s">
        <v>17</v>
      </c>
      <c r="M1005" s="64" t="s">
        <v>18</v>
      </c>
      <c r="N1005" s="64"/>
      <c r="O1005" s="6">
        <v>2</v>
      </c>
      <c r="P1005" s="65">
        <v>2.82</v>
      </c>
      <c r="Q1005" s="65"/>
      <c r="R1005" s="6">
        <v>2</v>
      </c>
      <c r="S1005" s="59">
        <v>1069.8</v>
      </c>
      <c r="T1005" s="7">
        <v>2.09</v>
      </c>
    </row>
    <row r="1006" spans="1:20" x14ac:dyDescent="0.25">
      <c r="A1006" s="1"/>
      <c r="B1006" s="5" t="s">
        <v>25</v>
      </c>
      <c r="C1006" s="73">
        <v>527</v>
      </c>
      <c r="D1006" s="73"/>
      <c r="E1006" s="73"/>
      <c r="F1006" s="1"/>
      <c r="G1006" s="1"/>
      <c r="H1006" s="1"/>
      <c r="I1006" s="1"/>
      <c r="J1006" s="1"/>
      <c r="K1006" s="1"/>
      <c r="L1006" s="4" t="s">
        <v>42</v>
      </c>
      <c r="M1006" s="64" t="s">
        <v>43</v>
      </c>
      <c r="N1006" s="64"/>
      <c r="O1006" s="6">
        <v>3</v>
      </c>
      <c r="P1006" s="65">
        <v>4.2300000000000004</v>
      </c>
      <c r="Q1006" s="65"/>
      <c r="R1006" s="6">
        <v>8</v>
      </c>
      <c r="S1006" s="59">
        <v>325.79999999999995</v>
      </c>
      <c r="T1006" s="7">
        <v>0.64</v>
      </c>
    </row>
    <row r="1007" spans="1:20" x14ac:dyDescent="0.25">
      <c r="A1007" s="1"/>
      <c r="B1007" s="63" t="s">
        <v>26</v>
      </c>
      <c r="C1007" s="63"/>
      <c r="D1007" s="63"/>
      <c r="E1007" s="63"/>
      <c r="F1007" s="72">
        <v>246.91050000000001</v>
      </c>
      <c r="G1007" s="72"/>
      <c r="H1007" s="72"/>
      <c r="I1007" s="72"/>
      <c r="J1007" s="72"/>
      <c r="K1007" s="1"/>
      <c r="L1007" s="4" t="s">
        <v>54</v>
      </c>
      <c r="M1007" s="64" t="s">
        <v>55</v>
      </c>
      <c r="N1007" s="64"/>
      <c r="O1007" s="6">
        <v>2</v>
      </c>
      <c r="P1007" s="65">
        <v>2.82</v>
      </c>
      <c r="Q1007" s="65"/>
      <c r="R1007" s="6">
        <v>28</v>
      </c>
      <c r="S1007" s="59">
        <v>1391.4</v>
      </c>
      <c r="T1007" s="7">
        <v>2.72</v>
      </c>
    </row>
    <row r="1008" spans="1:20" x14ac:dyDescent="0.25">
      <c r="A1008" s="1"/>
      <c r="B1008" s="63" t="s">
        <v>27</v>
      </c>
      <c r="C1008" s="63"/>
      <c r="D1008" s="72">
        <v>35.196800000000003</v>
      </c>
      <c r="E1008" s="72"/>
      <c r="F1008" s="72"/>
      <c r="G1008" s="72"/>
      <c r="H1008" s="72"/>
      <c r="I1008" s="1"/>
      <c r="J1008" s="1"/>
      <c r="K1008" s="1"/>
      <c r="L1008" s="4" t="s">
        <v>21</v>
      </c>
      <c r="M1008" s="64" t="s">
        <v>22</v>
      </c>
      <c r="N1008" s="64"/>
      <c r="O1008" s="6">
        <v>2</v>
      </c>
      <c r="P1008" s="65">
        <v>2.82</v>
      </c>
      <c r="Q1008" s="65"/>
      <c r="R1008" s="6">
        <v>94</v>
      </c>
      <c r="S1008" s="59">
        <v>4567.7999999999993</v>
      </c>
      <c r="T1008" s="7">
        <v>8.93</v>
      </c>
    </row>
    <row r="1009" spans="1:20" x14ac:dyDescent="0.25">
      <c r="A1009" s="1"/>
      <c r="B1009" s="1"/>
      <c r="C1009" s="1"/>
      <c r="D1009" s="1"/>
      <c r="E1009" s="1"/>
      <c r="F1009" s="1"/>
      <c r="G1009" s="1"/>
      <c r="H1009" s="1"/>
      <c r="I1009" s="1"/>
      <c r="J1009" s="1"/>
      <c r="K1009" s="1"/>
      <c r="L1009" s="1"/>
      <c r="M1009" s="1"/>
      <c r="N1009" s="1"/>
      <c r="O1009" s="1"/>
      <c r="P1009" s="1"/>
      <c r="Q1009" s="1"/>
      <c r="R1009" s="1"/>
      <c r="S1009" s="1"/>
      <c r="T1009" s="1"/>
    </row>
    <row r="1010" spans="1:20" x14ac:dyDescent="0.25">
      <c r="A1010" s="1"/>
      <c r="B1010" s="63" t="s">
        <v>28</v>
      </c>
      <c r="C1010" s="63"/>
      <c r="D1010" s="63"/>
      <c r="E1010" s="63"/>
      <c r="F1010" s="72">
        <v>1.2115</v>
      </c>
      <c r="G1010" s="72"/>
      <c r="H1010" s="72"/>
      <c r="I1010" s="72"/>
      <c r="J1010" s="1"/>
      <c r="K1010" s="1"/>
      <c r="L1010" s="1"/>
      <c r="M1010" s="1"/>
      <c r="N1010" s="1"/>
      <c r="O1010" s="1"/>
      <c r="P1010" s="1"/>
      <c r="Q1010" s="1"/>
      <c r="R1010" s="1"/>
      <c r="S1010" s="1"/>
      <c r="T1010" s="1"/>
    </row>
    <row r="1011" spans="1:20" x14ac:dyDescent="0.25">
      <c r="A1011" s="1"/>
      <c r="B1011" s="63" t="s">
        <v>29</v>
      </c>
      <c r="C1011" s="63"/>
      <c r="D1011" s="72">
        <v>0.51590000000000003</v>
      </c>
      <c r="E1011" s="72"/>
      <c r="F1011" s="72"/>
      <c r="G1011" s="72"/>
      <c r="H1011" s="1"/>
      <c r="I1011" s="1"/>
      <c r="J1011" s="1"/>
      <c r="K1011" s="1"/>
      <c r="L1011" s="1"/>
      <c r="M1011" s="1"/>
      <c r="N1011" s="1"/>
      <c r="O1011" s="1"/>
      <c r="P1011" s="1"/>
      <c r="Q1011" s="1"/>
      <c r="R1011" s="1"/>
      <c r="S1011" s="1"/>
      <c r="T1011" s="1"/>
    </row>
    <row r="1012" spans="1:20" x14ac:dyDescent="0.25">
      <c r="A1012" s="1"/>
      <c r="B1012" s="63" t="s">
        <v>30</v>
      </c>
      <c r="C1012" s="63"/>
      <c r="D1012" s="1"/>
      <c r="E1012" s="1"/>
      <c r="F1012" s="1"/>
      <c r="G1012" s="1">
        <v>58.5</v>
      </c>
      <c r="H1012" s="1"/>
      <c r="I1012" s="1"/>
      <c r="J1012" s="1"/>
      <c r="K1012" s="1"/>
      <c r="L1012" s="1"/>
      <c r="M1012" s="1"/>
      <c r="N1012" s="1"/>
      <c r="O1012" s="1"/>
      <c r="P1012" s="1"/>
      <c r="Q1012" s="1"/>
      <c r="R1012" s="1"/>
      <c r="S1012" s="1"/>
      <c r="T1012" s="1"/>
    </row>
    <row r="1013" spans="1:20" x14ac:dyDescent="0.25">
      <c r="A1013" s="1"/>
      <c r="B1013" s="63" t="s">
        <v>31</v>
      </c>
      <c r="C1013" s="63"/>
      <c r="D1013" s="63"/>
      <c r="E1013" s="1"/>
      <c r="F1013" s="1"/>
      <c r="G1013" s="1">
        <v>2015</v>
      </c>
      <c r="H1013" s="1"/>
      <c r="I1013" s="1"/>
      <c r="J1013" s="1"/>
      <c r="K1013" s="1"/>
      <c r="L1013" s="1"/>
      <c r="M1013" s="1"/>
      <c r="N1013" s="1"/>
      <c r="O1013" s="1"/>
      <c r="P1013" s="1"/>
      <c r="Q1013" s="1"/>
      <c r="R1013" s="1"/>
      <c r="S1013" s="1"/>
      <c r="T1013" s="1"/>
    </row>
    <row r="1014" spans="1:20" x14ac:dyDescent="0.25">
      <c r="A1014" s="1"/>
      <c r="B1014" s="63" t="s">
        <v>32</v>
      </c>
      <c r="C1014" s="63"/>
      <c r="D1014" s="1"/>
      <c r="E1014" s="1"/>
      <c r="F1014" s="1"/>
      <c r="G1014" s="1"/>
      <c r="H1014" s="1"/>
      <c r="I1014" s="1"/>
      <c r="J1014" s="1"/>
      <c r="K1014" s="1"/>
      <c r="L1014" s="1"/>
      <c r="M1014" s="1"/>
      <c r="N1014" s="1"/>
      <c r="O1014" s="1"/>
      <c r="P1014" s="1"/>
      <c r="Q1014" s="1"/>
      <c r="R1014" s="1"/>
      <c r="S1014" s="1"/>
      <c r="T1014" s="1"/>
    </row>
    <row r="1015" spans="1:20" x14ac:dyDescent="0.25">
      <c r="A1015" s="1"/>
      <c r="B1015" s="1"/>
      <c r="C1015" s="1"/>
      <c r="D1015" s="1"/>
      <c r="E1015" s="1"/>
      <c r="F1015" s="1"/>
      <c r="G1015" s="1"/>
      <c r="H1015" s="1"/>
      <c r="I1015" s="1"/>
      <c r="J1015" s="1"/>
      <c r="K1015" s="1"/>
      <c r="L1015" s="1"/>
      <c r="M1015" s="1"/>
      <c r="N1015" s="1"/>
      <c r="O1015" s="1"/>
      <c r="P1015" s="1"/>
      <c r="Q1015" s="1"/>
      <c r="R1015" s="1"/>
      <c r="S1015" s="1"/>
      <c r="T1015" s="1"/>
    </row>
    <row r="1016" spans="1:20" x14ac:dyDescent="0.25">
      <c r="A1016" s="1"/>
      <c r="B1016" s="1"/>
      <c r="C1016" s="1"/>
      <c r="D1016" s="1"/>
      <c r="E1016" s="1"/>
      <c r="F1016" s="1"/>
      <c r="G1016" s="1"/>
      <c r="H1016" s="1"/>
      <c r="I1016" s="1"/>
      <c r="J1016" s="1"/>
      <c r="K1016" s="1"/>
      <c r="L1016" s="1"/>
      <c r="M1016" s="1"/>
      <c r="N1016" s="1"/>
      <c r="O1016" s="1"/>
      <c r="P1016" s="1"/>
      <c r="Q1016" s="1"/>
      <c r="R1016" s="1"/>
      <c r="S1016" s="1"/>
      <c r="T1016" s="1"/>
    </row>
    <row r="1017" spans="1:20" x14ac:dyDescent="0.25">
      <c r="A1017" s="1"/>
      <c r="B1017" s="1"/>
      <c r="C1017" s="1"/>
      <c r="D1017" s="1"/>
      <c r="E1017" s="1"/>
      <c r="F1017" s="1"/>
      <c r="G1017" s="1"/>
      <c r="H1017" s="1"/>
      <c r="I1017" s="1"/>
      <c r="J1017" s="1"/>
      <c r="K1017" s="1"/>
      <c r="L1017" s="66" t="s">
        <v>5</v>
      </c>
      <c r="M1017" s="66"/>
      <c r="N1017" s="66"/>
      <c r="O1017" s="3" t="s">
        <v>6</v>
      </c>
      <c r="P1017" s="67" t="s">
        <v>7</v>
      </c>
      <c r="Q1017" s="67"/>
      <c r="R1017" s="3" t="s">
        <v>8</v>
      </c>
      <c r="S1017" s="57" t="s">
        <v>583</v>
      </c>
      <c r="T1017" s="3" t="s">
        <v>7</v>
      </c>
    </row>
    <row r="1018" spans="1:20" x14ac:dyDescent="0.25">
      <c r="A1018" s="1"/>
      <c r="B1018" s="5" t="s">
        <v>9</v>
      </c>
      <c r="C1018" s="64" t="s">
        <v>181</v>
      </c>
      <c r="D1018" s="64"/>
      <c r="E1018" s="64"/>
      <c r="F1018" s="64"/>
      <c r="G1018" s="64"/>
      <c r="H1018" s="1"/>
      <c r="I1018" s="1"/>
      <c r="J1018" s="1"/>
      <c r="K1018" s="1"/>
      <c r="L1018" s="4" t="s">
        <v>33</v>
      </c>
      <c r="M1018" s="64" t="s">
        <v>34</v>
      </c>
      <c r="N1018" s="64"/>
      <c r="O1018" s="6">
        <v>5</v>
      </c>
      <c r="P1018" s="65">
        <v>13.16</v>
      </c>
      <c r="Q1018" s="65"/>
      <c r="R1018" s="6">
        <v>8</v>
      </c>
      <c r="S1018" s="59">
        <v>1404</v>
      </c>
      <c r="T1018" s="7">
        <v>0.55000000000000004</v>
      </c>
    </row>
    <row r="1019" spans="1:20" x14ac:dyDescent="0.25">
      <c r="A1019" s="1"/>
      <c r="B1019" s="63" t="s">
        <v>13</v>
      </c>
      <c r="C1019" s="64" t="s">
        <v>186</v>
      </c>
      <c r="D1019" s="64"/>
      <c r="E1019" s="64"/>
      <c r="F1019" s="64"/>
      <c r="G1019" s="1"/>
      <c r="H1019" s="1"/>
      <c r="I1019" s="1"/>
      <c r="J1019" s="1"/>
      <c r="K1019" s="1"/>
      <c r="L1019" s="4" t="s">
        <v>36</v>
      </c>
      <c r="M1019" s="64" t="s">
        <v>37</v>
      </c>
      <c r="N1019" s="64"/>
      <c r="O1019" s="6">
        <v>3</v>
      </c>
      <c r="P1019" s="65">
        <v>7.89</v>
      </c>
      <c r="Q1019" s="65"/>
      <c r="R1019" s="6">
        <v>7</v>
      </c>
      <c r="S1019" s="59">
        <v>454.20000000000005</v>
      </c>
      <c r="T1019" s="7">
        <v>0.18</v>
      </c>
    </row>
    <row r="1020" spans="1:20" x14ac:dyDescent="0.25">
      <c r="A1020" s="1"/>
      <c r="B1020" s="63"/>
      <c r="C1020" s="64"/>
      <c r="D1020" s="64"/>
      <c r="E1020" s="64"/>
      <c r="F1020" s="64"/>
      <c r="G1020" s="1"/>
      <c r="H1020" s="1"/>
      <c r="I1020" s="1"/>
      <c r="J1020" s="1"/>
      <c r="K1020" s="1"/>
      <c r="L1020" s="64" t="s">
        <v>11</v>
      </c>
      <c r="M1020" s="64" t="s">
        <v>12</v>
      </c>
      <c r="N1020" s="64"/>
      <c r="O1020" s="71">
        <v>3</v>
      </c>
      <c r="P1020" s="65">
        <v>7.89</v>
      </c>
      <c r="Q1020" s="65"/>
      <c r="R1020" s="71">
        <v>3</v>
      </c>
      <c r="S1020" s="59">
        <v>240</v>
      </c>
      <c r="T1020" s="58">
        <v>0.09</v>
      </c>
    </row>
    <row r="1021" spans="1:20" x14ac:dyDescent="0.25">
      <c r="A1021" s="1"/>
      <c r="B1021" s="63" t="s">
        <v>19</v>
      </c>
      <c r="C1021" s="64" t="s">
        <v>60</v>
      </c>
      <c r="D1021" s="64"/>
      <c r="E1021" s="64"/>
      <c r="F1021" s="64"/>
      <c r="G1021" s="1"/>
      <c r="H1021" s="1"/>
      <c r="I1021" s="1"/>
      <c r="J1021" s="1"/>
      <c r="K1021" s="1"/>
      <c r="L1021" s="64"/>
      <c r="M1021" s="64"/>
      <c r="N1021" s="64"/>
      <c r="O1021" s="71"/>
      <c r="P1021" s="65"/>
      <c r="Q1021" s="65"/>
      <c r="R1021" s="71"/>
      <c r="S1021" s="59"/>
      <c r="T1021" s="58"/>
    </row>
    <row r="1022" spans="1:20" x14ac:dyDescent="0.25">
      <c r="A1022" s="1"/>
      <c r="B1022" s="63"/>
      <c r="C1022" s="64"/>
      <c r="D1022" s="64"/>
      <c r="E1022" s="64"/>
      <c r="F1022" s="64"/>
      <c r="G1022" s="1"/>
      <c r="H1022" s="1"/>
      <c r="I1022" s="1"/>
      <c r="J1022" s="1"/>
      <c r="K1022" s="1"/>
      <c r="L1022" s="4" t="s">
        <v>39</v>
      </c>
      <c r="M1022" s="64" t="s">
        <v>40</v>
      </c>
      <c r="N1022" s="64"/>
      <c r="O1022" s="6">
        <v>14</v>
      </c>
      <c r="P1022" s="65">
        <v>36.840000000000003</v>
      </c>
      <c r="Q1022" s="65"/>
      <c r="R1022" s="6">
        <v>1854</v>
      </c>
      <c r="S1022" s="59">
        <v>242684.4</v>
      </c>
      <c r="T1022" s="7">
        <v>94.75</v>
      </c>
    </row>
    <row r="1023" spans="1:20" x14ac:dyDescent="0.25">
      <c r="A1023" s="1"/>
      <c r="B1023" s="5" t="s">
        <v>23</v>
      </c>
      <c r="C1023" s="64" t="s">
        <v>187</v>
      </c>
      <c r="D1023" s="64"/>
      <c r="E1023" s="64"/>
      <c r="F1023" s="64"/>
      <c r="G1023" s="1"/>
      <c r="H1023" s="1"/>
      <c r="I1023" s="1"/>
      <c r="J1023" s="1"/>
      <c r="K1023" s="1"/>
      <c r="L1023" s="4" t="s">
        <v>15</v>
      </c>
      <c r="M1023" s="64" t="s">
        <v>16</v>
      </c>
      <c r="N1023" s="64"/>
      <c r="O1023" s="6">
        <v>3</v>
      </c>
      <c r="P1023" s="65">
        <v>7.89</v>
      </c>
      <c r="Q1023" s="65"/>
      <c r="R1023" s="6">
        <v>4</v>
      </c>
      <c r="S1023" s="59">
        <v>229.2</v>
      </c>
      <c r="T1023" s="7">
        <v>0.09</v>
      </c>
    </row>
    <row r="1024" spans="1:20" x14ac:dyDescent="0.25">
      <c r="A1024" s="1"/>
      <c r="B1024" s="5" t="s">
        <v>25</v>
      </c>
      <c r="C1024" s="73">
        <v>526</v>
      </c>
      <c r="D1024" s="73"/>
      <c r="E1024" s="73"/>
      <c r="F1024" s="1"/>
      <c r="G1024" s="1"/>
      <c r="H1024" s="1"/>
      <c r="I1024" s="1"/>
      <c r="J1024" s="1"/>
      <c r="K1024" s="1"/>
      <c r="L1024" s="4" t="s">
        <v>17</v>
      </c>
      <c r="M1024" s="64" t="s">
        <v>18</v>
      </c>
      <c r="N1024" s="64"/>
      <c r="O1024" s="6">
        <v>2</v>
      </c>
      <c r="P1024" s="65">
        <v>5.26</v>
      </c>
      <c r="Q1024" s="65"/>
      <c r="R1024" s="6">
        <v>35</v>
      </c>
      <c r="S1024" s="59">
        <v>9102</v>
      </c>
      <c r="T1024" s="7">
        <v>3.55</v>
      </c>
    </row>
    <row r="1025" spans="1:20" x14ac:dyDescent="0.25">
      <c r="A1025" s="1"/>
      <c r="B1025" s="63" t="s">
        <v>26</v>
      </c>
      <c r="C1025" s="63"/>
      <c r="D1025" s="63"/>
      <c r="E1025" s="63"/>
      <c r="F1025" s="72">
        <v>517.93960000000004</v>
      </c>
      <c r="G1025" s="72"/>
      <c r="H1025" s="72"/>
      <c r="I1025" s="72"/>
      <c r="J1025" s="72"/>
      <c r="K1025" s="1"/>
      <c r="L1025" s="4" t="s">
        <v>42</v>
      </c>
      <c r="M1025" s="64" t="s">
        <v>43</v>
      </c>
      <c r="N1025" s="64"/>
      <c r="O1025" s="6">
        <v>3</v>
      </c>
      <c r="P1025" s="65">
        <v>7.89</v>
      </c>
      <c r="Q1025" s="65"/>
      <c r="R1025" s="6">
        <v>7</v>
      </c>
      <c r="S1025" s="59">
        <v>600</v>
      </c>
      <c r="T1025" s="7">
        <v>0.23</v>
      </c>
    </row>
    <row r="1026" spans="1:20" x14ac:dyDescent="0.25">
      <c r="A1026" s="1"/>
      <c r="B1026" s="63" t="s">
        <v>27</v>
      </c>
      <c r="C1026" s="63"/>
      <c r="D1026" s="72">
        <v>461.22789999999998</v>
      </c>
      <c r="E1026" s="72"/>
      <c r="F1026" s="72"/>
      <c r="G1026" s="72"/>
      <c r="H1026" s="72"/>
      <c r="I1026" s="1"/>
      <c r="J1026" s="1"/>
      <c r="K1026" s="1"/>
      <c r="L1026" s="4" t="s">
        <v>54</v>
      </c>
      <c r="M1026" s="64" t="s">
        <v>55</v>
      </c>
      <c r="N1026" s="64"/>
      <c r="O1026" s="6">
        <v>2</v>
      </c>
      <c r="P1026" s="65">
        <v>5.26</v>
      </c>
      <c r="Q1026" s="65"/>
      <c r="R1026" s="6">
        <v>5</v>
      </c>
      <c r="S1026" s="59">
        <v>90</v>
      </c>
      <c r="T1026" s="7">
        <v>0.04</v>
      </c>
    </row>
    <row r="1027" spans="1:20" x14ac:dyDescent="0.25">
      <c r="A1027" s="1"/>
      <c r="B1027" s="1"/>
      <c r="C1027" s="1"/>
      <c r="D1027" s="1"/>
      <c r="E1027" s="1"/>
      <c r="F1027" s="1"/>
      <c r="G1027" s="1"/>
      <c r="H1027" s="1"/>
      <c r="I1027" s="1"/>
      <c r="J1027" s="1"/>
      <c r="K1027" s="1"/>
      <c r="L1027" s="64" t="s">
        <v>49</v>
      </c>
      <c r="M1027" s="64" t="s">
        <v>50</v>
      </c>
      <c r="N1027" s="64"/>
      <c r="O1027" s="71">
        <v>1</v>
      </c>
      <c r="P1027" s="65">
        <v>2.63</v>
      </c>
      <c r="Q1027" s="65"/>
      <c r="R1027" s="71">
        <v>2</v>
      </c>
      <c r="S1027" s="59">
        <v>181.79999999999998</v>
      </c>
      <c r="T1027" s="58">
        <v>7.0000000000000007E-2</v>
      </c>
    </row>
    <row r="1028" spans="1:20" x14ac:dyDescent="0.25">
      <c r="A1028" s="1"/>
      <c r="B1028" s="63" t="s">
        <v>28</v>
      </c>
      <c r="C1028" s="63"/>
      <c r="D1028" s="63"/>
      <c r="E1028" s="63"/>
      <c r="F1028" s="72">
        <v>1.5744</v>
      </c>
      <c r="G1028" s="72"/>
      <c r="H1028" s="72"/>
      <c r="I1028" s="72"/>
      <c r="J1028" s="1"/>
      <c r="K1028" s="1"/>
      <c r="L1028" s="64"/>
      <c r="M1028" s="64"/>
      <c r="N1028" s="64"/>
      <c r="O1028" s="71"/>
      <c r="P1028" s="65"/>
      <c r="Q1028" s="65"/>
      <c r="R1028" s="71"/>
      <c r="S1028" s="59"/>
      <c r="T1028" s="58"/>
    </row>
    <row r="1029" spans="1:20" x14ac:dyDescent="0.25">
      <c r="A1029" s="1"/>
      <c r="B1029" s="63"/>
      <c r="C1029" s="63"/>
      <c r="D1029" s="63"/>
      <c r="E1029" s="63"/>
      <c r="F1029" s="72"/>
      <c r="G1029" s="72"/>
      <c r="H1029" s="72"/>
      <c r="I1029" s="72"/>
      <c r="J1029" s="1"/>
      <c r="K1029" s="1"/>
      <c r="L1029" s="64" t="s">
        <v>21</v>
      </c>
      <c r="M1029" s="64" t="s">
        <v>22</v>
      </c>
      <c r="N1029" s="64"/>
      <c r="O1029" s="71">
        <v>2</v>
      </c>
      <c r="P1029" s="65">
        <v>5.26</v>
      </c>
      <c r="Q1029" s="65"/>
      <c r="R1029" s="71">
        <v>4</v>
      </c>
      <c r="S1029" s="59">
        <v>1144.2</v>
      </c>
      <c r="T1029" s="58">
        <v>0.45</v>
      </c>
    </row>
    <row r="1030" spans="1:20" x14ac:dyDescent="0.25">
      <c r="A1030" s="1"/>
      <c r="B1030" s="63" t="s">
        <v>29</v>
      </c>
      <c r="C1030" s="63"/>
      <c r="D1030" s="72">
        <v>3.5236000000000001</v>
      </c>
      <c r="E1030" s="72"/>
      <c r="F1030" s="72"/>
      <c r="G1030" s="72"/>
      <c r="H1030" s="1"/>
      <c r="I1030" s="1"/>
      <c r="J1030" s="1"/>
      <c r="K1030" s="1"/>
      <c r="L1030" s="64"/>
      <c r="M1030" s="64"/>
      <c r="N1030" s="64"/>
      <c r="O1030" s="71"/>
      <c r="P1030" s="65"/>
      <c r="Q1030" s="65"/>
      <c r="R1030" s="71"/>
      <c r="S1030" s="59"/>
      <c r="T1030" s="58"/>
    </row>
    <row r="1031" spans="1:20" x14ac:dyDescent="0.25">
      <c r="A1031" s="1"/>
      <c r="B1031" s="63"/>
      <c r="C1031" s="63"/>
      <c r="D1031" s="72"/>
      <c r="E1031" s="72"/>
      <c r="F1031" s="72"/>
      <c r="G1031" s="72"/>
      <c r="H1031" s="1"/>
      <c r="I1031" s="1"/>
      <c r="J1031" s="1"/>
      <c r="K1031" s="1"/>
      <c r="L1031" s="1"/>
      <c r="M1031" s="1"/>
      <c r="N1031" s="1"/>
      <c r="O1031" s="1"/>
      <c r="P1031" s="1"/>
      <c r="Q1031" s="1"/>
      <c r="R1031" s="1"/>
      <c r="S1031" s="1"/>
      <c r="T1031" s="1"/>
    </row>
    <row r="1032" spans="1:20" x14ac:dyDescent="0.25">
      <c r="A1032" s="1"/>
      <c r="B1032" s="63" t="s">
        <v>30</v>
      </c>
      <c r="C1032" s="63"/>
      <c r="D1032" s="1"/>
      <c r="E1032" s="1"/>
      <c r="F1032" s="1"/>
      <c r="G1032" s="1">
        <v>65.7</v>
      </c>
      <c r="H1032" s="1"/>
      <c r="I1032" s="1"/>
      <c r="J1032" s="1"/>
      <c r="K1032" s="1"/>
      <c r="L1032" s="1"/>
      <c r="M1032" s="1"/>
      <c r="N1032" s="1"/>
      <c r="O1032" s="1"/>
      <c r="P1032" s="1"/>
      <c r="Q1032" s="1"/>
      <c r="R1032" s="1"/>
      <c r="S1032" s="1"/>
      <c r="T1032" s="1"/>
    </row>
    <row r="1033" spans="1:20" x14ac:dyDescent="0.25">
      <c r="A1033" s="1"/>
      <c r="B1033" s="63" t="s">
        <v>31</v>
      </c>
      <c r="C1033" s="63"/>
      <c r="D1033" s="63"/>
      <c r="E1033" s="1"/>
      <c r="F1033" s="1"/>
      <c r="G1033" s="1">
        <v>2015</v>
      </c>
      <c r="H1033" s="1"/>
      <c r="I1033" s="1"/>
      <c r="J1033" s="1"/>
      <c r="K1033" s="1"/>
      <c r="L1033" s="1"/>
      <c r="M1033" s="1"/>
      <c r="N1033" s="1"/>
      <c r="O1033" s="1"/>
      <c r="P1033" s="1"/>
      <c r="Q1033" s="1"/>
      <c r="R1033" s="1"/>
      <c r="S1033" s="1"/>
      <c r="T1033" s="1"/>
    </row>
    <row r="1034" spans="1:20" x14ac:dyDescent="0.25">
      <c r="A1034" s="1"/>
      <c r="B1034" s="63" t="s">
        <v>32</v>
      </c>
      <c r="C1034" s="63"/>
      <c r="D1034" s="1"/>
      <c r="E1034" s="1"/>
      <c r="F1034" s="1"/>
      <c r="G1034" s="1"/>
      <c r="H1034" s="1"/>
      <c r="I1034" s="1"/>
      <c r="J1034" s="1"/>
      <c r="K1034" s="1"/>
      <c r="L1034" s="1"/>
      <c r="M1034" s="1"/>
      <c r="N1034" s="1"/>
      <c r="O1034" s="1"/>
      <c r="P1034" s="1"/>
      <c r="Q1034" s="1"/>
      <c r="R1034" s="1"/>
      <c r="S1034" s="1"/>
      <c r="T1034" s="1"/>
    </row>
    <row r="1035" spans="1:20" x14ac:dyDescent="0.25">
      <c r="A1035" s="1"/>
      <c r="B1035" s="1"/>
      <c r="C1035" s="1"/>
      <c r="D1035" s="1"/>
      <c r="E1035" s="1"/>
      <c r="F1035" s="1"/>
      <c r="G1035" s="1"/>
      <c r="H1035" s="1"/>
      <c r="I1035" s="1"/>
      <c r="J1035" s="1"/>
      <c r="K1035" s="1"/>
      <c r="L1035" s="1"/>
      <c r="M1035" s="1"/>
      <c r="N1035" s="1"/>
      <c r="O1035" s="1"/>
      <c r="P1035" s="1"/>
      <c r="Q1035" s="1"/>
      <c r="R1035" s="1"/>
      <c r="S1035" s="1"/>
      <c r="T1035" s="1"/>
    </row>
    <row r="1036" spans="1:20" x14ac:dyDescent="0.25">
      <c r="A1036" s="1"/>
      <c r="B1036" s="1"/>
      <c r="C1036" s="1"/>
      <c r="D1036" s="1"/>
      <c r="E1036" s="1"/>
      <c r="F1036" s="1"/>
      <c r="G1036" s="1"/>
      <c r="H1036" s="1"/>
      <c r="I1036" s="1"/>
      <c r="J1036" s="1"/>
      <c r="K1036" s="1"/>
      <c r="L1036" s="1"/>
      <c r="M1036" s="1"/>
      <c r="N1036" s="1"/>
      <c r="O1036" s="1"/>
      <c r="P1036" s="1"/>
      <c r="Q1036" s="1"/>
      <c r="R1036" s="1"/>
      <c r="S1036" s="1"/>
      <c r="T1036" s="1"/>
    </row>
    <row r="1037" spans="1:20" x14ac:dyDescent="0.25">
      <c r="A1037" s="1"/>
      <c r="B1037" s="1"/>
      <c r="C1037" s="1"/>
      <c r="D1037" s="1"/>
      <c r="E1037" s="1"/>
      <c r="F1037" s="1"/>
      <c r="G1037" s="1"/>
      <c r="H1037" s="1"/>
      <c r="I1037" s="1"/>
      <c r="J1037" s="1"/>
      <c r="K1037" s="1"/>
      <c r="L1037" s="1"/>
      <c r="M1037" s="1"/>
      <c r="N1037" s="1"/>
      <c r="O1037" s="1"/>
      <c r="P1037" s="1"/>
      <c r="Q1037" s="1"/>
      <c r="R1037" s="1"/>
      <c r="S1037" s="1"/>
      <c r="T1037" s="1"/>
    </row>
    <row r="1038" spans="1:20" x14ac:dyDescent="0.25">
      <c r="A1038" s="1"/>
      <c r="B1038" s="1"/>
      <c r="C1038" s="1"/>
      <c r="D1038" s="1"/>
      <c r="E1038" s="1"/>
      <c r="F1038" s="1"/>
      <c r="G1038" s="1"/>
      <c r="H1038" s="1"/>
      <c r="I1038" s="1"/>
      <c r="J1038" s="1"/>
      <c r="K1038" s="1"/>
      <c r="L1038" s="66" t="s">
        <v>5</v>
      </c>
      <c r="M1038" s="66"/>
      <c r="N1038" s="66"/>
      <c r="O1038" s="3" t="s">
        <v>6</v>
      </c>
      <c r="P1038" s="67" t="s">
        <v>7</v>
      </c>
      <c r="Q1038" s="67"/>
      <c r="R1038" s="3" t="s">
        <v>8</v>
      </c>
      <c r="S1038" s="57" t="s">
        <v>583</v>
      </c>
      <c r="T1038" s="3" t="s">
        <v>7</v>
      </c>
    </row>
    <row r="1039" spans="1:20" x14ac:dyDescent="0.25">
      <c r="A1039" s="1"/>
      <c r="B1039" s="5" t="s">
        <v>9</v>
      </c>
      <c r="C1039" s="64" t="s">
        <v>188</v>
      </c>
      <c r="D1039" s="64"/>
      <c r="E1039" s="64"/>
      <c r="F1039" s="64"/>
      <c r="G1039" s="64"/>
      <c r="H1039" s="1"/>
      <c r="I1039" s="1"/>
      <c r="J1039" s="1"/>
      <c r="K1039" s="1"/>
      <c r="L1039" s="4" t="s">
        <v>65</v>
      </c>
      <c r="M1039" s="64" t="s">
        <v>66</v>
      </c>
      <c r="N1039" s="64"/>
      <c r="O1039" s="6">
        <v>1</v>
      </c>
      <c r="P1039" s="65">
        <v>7.69</v>
      </c>
      <c r="Q1039" s="65"/>
      <c r="R1039" s="6">
        <v>260</v>
      </c>
      <c r="S1039" s="59">
        <v>20514</v>
      </c>
      <c r="T1039" s="7">
        <v>33.04</v>
      </c>
    </row>
    <row r="1040" spans="1:20" x14ac:dyDescent="0.25">
      <c r="A1040" s="1"/>
      <c r="B1040" s="63" t="s">
        <v>13</v>
      </c>
      <c r="C1040" s="64" t="s">
        <v>189</v>
      </c>
      <c r="D1040" s="64"/>
      <c r="E1040" s="64"/>
      <c r="F1040" s="64"/>
      <c r="G1040" s="1"/>
      <c r="H1040" s="1"/>
      <c r="I1040" s="1"/>
      <c r="J1040" s="1"/>
      <c r="K1040" s="1"/>
      <c r="L1040" s="4" t="s">
        <v>36</v>
      </c>
      <c r="M1040" s="64" t="s">
        <v>37</v>
      </c>
      <c r="N1040" s="64"/>
      <c r="O1040" s="6">
        <v>1</v>
      </c>
      <c r="P1040" s="65">
        <v>7.69</v>
      </c>
      <c r="Q1040" s="65"/>
      <c r="R1040" s="6">
        <v>6</v>
      </c>
      <c r="S1040" s="59">
        <v>510</v>
      </c>
      <c r="T1040" s="7">
        <v>0.82</v>
      </c>
    </row>
    <row r="1041" spans="1:20" x14ac:dyDescent="0.25">
      <c r="A1041" s="1"/>
      <c r="B1041" s="63"/>
      <c r="C1041" s="64"/>
      <c r="D1041" s="64"/>
      <c r="E1041" s="64"/>
      <c r="F1041" s="64"/>
      <c r="G1041" s="1"/>
      <c r="H1041" s="1"/>
      <c r="I1041" s="1"/>
      <c r="J1041" s="1"/>
      <c r="K1041" s="1"/>
      <c r="L1041" s="64" t="s">
        <v>11</v>
      </c>
      <c r="M1041" s="64" t="s">
        <v>12</v>
      </c>
      <c r="N1041" s="64"/>
      <c r="O1041" s="71">
        <v>3</v>
      </c>
      <c r="P1041" s="65">
        <v>23.08</v>
      </c>
      <c r="Q1041" s="65"/>
      <c r="R1041" s="71">
        <v>553</v>
      </c>
      <c r="S1041" s="59">
        <v>37045.799999999996</v>
      </c>
      <c r="T1041" s="58">
        <v>59.67</v>
      </c>
    </row>
    <row r="1042" spans="1:20" x14ac:dyDescent="0.25">
      <c r="A1042" s="1"/>
      <c r="B1042" s="63" t="s">
        <v>19</v>
      </c>
      <c r="C1042" s="64" t="s">
        <v>20</v>
      </c>
      <c r="D1042" s="64"/>
      <c r="E1042" s="64"/>
      <c r="F1042" s="64"/>
      <c r="G1042" s="1"/>
      <c r="H1042" s="1"/>
      <c r="I1042" s="1"/>
      <c r="J1042" s="1"/>
      <c r="K1042" s="1"/>
      <c r="L1042" s="64"/>
      <c r="M1042" s="64"/>
      <c r="N1042" s="64"/>
      <c r="O1042" s="71"/>
      <c r="P1042" s="65"/>
      <c r="Q1042" s="65"/>
      <c r="R1042" s="71"/>
      <c r="S1042" s="59"/>
      <c r="T1042" s="58"/>
    </row>
    <row r="1043" spans="1:20" x14ac:dyDescent="0.25">
      <c r="A1043" s="1"/>
      <c r="B1043" s="63"/>
      <c r="C1043" s="64"/>
      <c r="D1043" s="64"/>
      <c r="E1043" s="64"/>
      <c r="F1043" s="64"/>
      <c r="G1043" s="1"/>
      <c r="H1043" s="1"/>
      <c r="I1043" s="1"/>
      <c r="J1043" s="1"/>
      <c r="K1043" s="1"/>
      <c r="L1043" s="4" t="s">
        <v>39</v>
      </c>
      <c r="M1043" s="64" t="s">
        <v>40</v>
      </c>
      <c r="N1043" s="64"/>
      <c r="O1043" s="6">
        <v>2</v>
      </c>
      <c r="P1043" s="65">
        <v>15.38</v>
      </c>
      <c r="Q1043" s="65"/>
      <c r="R1043" s="6">
        <v>11</v>
      </c>
      <c r="S1043" s="59">
        <v>2016</v>
      </c>
      <c r="T1043" s="7">
        <v>3.25</v>
      </c>
    </row>
    <row r="1044" spans="1:20" x14ac:dyDescent="0.25">
      <c r="A1044" s="1"/>
      <c r="B1044" s="5" t="s">
        <v>23</v>
      </c>
      <c r="C1044" s="64" t="s">
        <v>190</v>
      </c>
      <c r="D1044" s="64"/>
      <c r="E1044" s="64"/>
      <c r="F1044" s="64"/>
      <c r="G1044" s="1"/>
      <c r="H1044" s="1"/>
      <c r="I1044" s="1"/>
      <c r="J1044" s="1"/>
      <c r="K1044" s="1"/>
      <c r="L1044" s="4" t="s">
        <v>17</v>
      </c>
      <c r="M1044" s="64" t="s">
        <v>18</v>
      </c>
      <c r="N1044" s="64"/>
      <c r="O1044" s="6">
        <v>1</v>
      </c>
      <c r="P1044" s="65">
        <v>7.69</v>
      </c>
      <c r="Q1044" s="65"/>
      <c r="R1044" s="6">
        <v>1</v>
      </c>
      <c r="S1044" s="59">
        <v>411</v>
      </c>
      <c r="T1044" s="7">
        <v>0.66</v>
      </c>
    </row>
    <row r="1045" spans="1:20" x14ac:dyDescent="0.25">
      <c r="A1045" s="1"/>
      <c r="B1045" s="5" t="s">
        <v>25</v>
      </c>
      <c r="C1045" s="73">
        <v>261</v>
      </c>
      <c r="D1045" s="73"/>
      <c r="E1045" s="73"/>
      <c r="F1045" s="1"/>
      <c r="G1045" s="1"/>
      <c r="H1045" s="1"/>
      <c r="I1045" s="1"/>
      <c r="J1045" s="1"/>
      <c r="K1045" s="1"/>
      <c r="L1045" s="4" t="s">
        <v>42</v>
      </c>
      <c r="M1045" s="64" t="s">
        <v>43</v>
      </c>
      <c r="N1045" s="64"/>
      <c r="O1045" s="6">
        <v>4</v>
      </c>
      <c r="P1045" s="65">
        <v>30.77</v>
      </c>
      <c r="Q1045" s="65"/>
      <c r="R1045" s="6">
        <v>24</v>
      </c>
      <c r="S1045" s="59">
        <v>1452.6000000000001</v>
      </c>
      <c r="T1045" s="7">
        <v>2.34</v>
      </c>
    </row>
    <row r="1046" spans="1:20" x14ac:dyDescent="0.25">
      <c r="A1046" s="1"/>
      <c r="B1046" s="63" t="s">
        <v>26</v>
      </c>
      <c r="C1046" s="63"/>
      <c r="D1046" s="63"/>
      <c r="E1046" s="63"/>
      <c r="F1046" s="72">
        <v>165.14510000000001</v>
      </c>
      <c r="G1046" s="72"/>
      <c r="H1046" s="72"/>
      <c r="I1046" s="72"/>
      <c r="J1046" s="72"/>
      <c r="K1046" s="1"/>
      <c r="L1046" s="4" t="s">
        <v>21</v>
      </c>
      <c r="M1046" s="64" t="s">
        <v>22</v>
      </c>
      <c r="N1046" s="64"/>
      <c r="O1046" s="6">
        <v>1</v>
      </c>
      <c r="P1046" s="65">
        <v>7.69</v>
      </c>
      <c r="Q1046" s="65"/>
      <c r="R1046" s="6">
        <v>2</v>
      </c>
      <c r="S1046" s="59">
        <v>132</v>
      </c>
      <c r="T1046" s="7">
        <v>0.21</v>
      </c>
    </row>
    <row r="1047" spans="1:20" x14ac:dyDescent="0.25">
      <c r="A1047" s="1"/>
      <c r="B1047" s="63" t="s">
        <v>27</v>
      </c>
      <c r="C1047" s="63"/>
      <c r="D1047" s="72">
        <v>142.16210000000001</v>
      </c>
      <c r="E1047" s="72"/>
      <c r="F1047" s="72"/>
      <c r="G1047" s="72"/>
      <c r="H1047" s="72"/>
      <c r="I1047" s="1"/>
      <c r="J1047" s="1"/>
      <c r="K1047" s="1"/>
      <c r="L1047" s="1"/>
      <c r="M1047" s="1"/>
      <c r="N1047" s="1"/>
      <c r="O1047" s="1"/>
      <c r="P1047" s="1"/>
      <c r="Q1047" s="1"/>
      <c r="R1047" s="1"/>
      <c r="S1047" s="1"/>
      <c r="T1047" s="1"/>
    </row>
    <row r="1048" spans="1:20" x14ac:dyDescent="0.25">
      <c r="A1048" s="1"/>
      <c r="B1048" s="63" t="s">
        <v>28</v>
      </c>
      <c r="C1048" s="63"/>
      <c r="D1048" s="63"/>
      <c r="E1048" s="63"/>
      <c r="F1048" s="72">
        <v>1.611</v>
      </c>
      <c r="G1048" s="72"/>
      <c r="H1048" s="72"/>
      <c r="I1048" s="72"/>
      <c r="J1048" s="1"/>
      <c r="K1048" s="1"/>
      <c r="L1048" s="1"/>
      <c r="M1048" s="1"/>
      <c r="N1048" s="1"/>
      <c r="O1048" s="1"/>
      <c r="P1048" s="1"/>
      <c r="Q1048" s="1"/>
      <c r="R1048" s="1"/>
      <c r="S1048" s="1"/>
      <c r="T1048" s="1"/>
    </row>
    <row r="1049" spans="1:20" x14ac:dyDescent="0.25">
      <c r="A1049" s="1"/>
      <c r="B1049" s="63" t="s">
        <v>29</v>
      </c>
      <c r="C1049" s="63"/>
      <c r="D1049" s="72">
        <v>2.1221000000000001</v>
      </c>
      <c r="E1049" s="72"/>
      <c r="F1049" s="72"/>
      <c r="G1049" s="72"/>
      <c r="H1049" s="1"/>
      <c r="I1049" s="1"/>
      <c r="J1049" s="1"/>
      <c r="K1049" s="1"/>
      <c r="L1049" s="1"/>
      <c r="M1049" s="1"/>
      <c r="N1049" s="1"/>
      <c r="O1049" s="1"/>
      <c r="P1049" s="1"/>
      <c r="Q1049" s="1"/>
      <c r="R1049" s="1"/>
      <c r="S1049" s="1"/>
      <c r="T1049" s="1"/>
    </row>
    <row r="1050" spans="1:20" x14ac:dyDescent="0.25">
      <c r="A1050" s="1"/>
      <c r="B1050" s="63" t="s">
        <v>30</v>
      </c>
      <c r="C1050" s="63"/>
      <c r="D1050" s="1"/>
      <c r="E1050" s="1"/>
      <c r="F1050" s="1"/>
      <c r="G1050" s="1">
        <v>16.399999999999999</v>
      </c>
      <c r="H1050" s="1"/>
      <c r="I1050" s="1"/>
      <c r="J1050" s="1"/>
      <c r="K1050" s="1"/>
      <c r="L1050" s="1"/>
      <c r="M1050" s="1"/>
      <c r="N1050" s="1"/>
      <c r="O1050" s="1"/>
      <c r="P1050" s="1"/>
      <c r="Q1050" s="1"/>
      <c r="R1050" s="1"/>
      <c r="S1050" s="1"/>
      <c r="T1050" s="1"/>
    </row>
    <row r="1051" spans="1:20" x14ac:dyDescent="0.25">
      <c r="A1051" s="1"/>
      <c r="B1051" s="63" t="s">
        <v>31</v>
      </c>
      <c r="C1051" s="63"/>
      <c r="D1051" s="63"/>
      <c r="E1051" s="1"/>
      <c r="F1051" s="1"/>
      <c r="G1051" s="1">
        <v>2023</v>
      </c>
      <c r="H1051" s="1"/>
      <c r="I1051" s="1"/>
      <c r="J1051" s="1"/>
      <c r="K1051" s="1"/>
      <c r="L1051" s="1"/>
      <c r="M1051" s="1"/>
      <c r="N1051" s="1"/>
      <c r="O1051" s="1"/>
      <c r="P1051" s="1"/>
      <c r="Q1051" s="1"/>
      <c r="R1051" s="1"/>
      <c r="S1051" s="1"/>
      <c r="T1051" s="1"/>
    </row>
    <row r="1052" spans="1:20" x14ac:dyDescent="0.25">
      <c r="A1052" s="1"/>
      <c r="B1052" s="63" t="s">
        <v>32</v>
      </c>
      <c r="C1052" s="63"/>
      <c r="D1052" s="1"/>
      <c r="E1052" s="1"/>
      <c r="F1052" s="1"/>
      <c r="G1052" s="1"/>
      <c r="H1052" s="1"/>
      <c r="I1052" s="1"/>
      <c r="J1052" s="1"/>
      <c r="K1052" s="1"/>
      <c r="L1052" s="1"/>
      <c r="M1052" s="1"/>
      <c r="N1052" s="1"/>
      <c r="O1052" s="1"/>
      <c r="P1052" s="1"/>
      <c r="Q1052" s="1"/>
      <c r="R1052" s="1"/>
      <c r="S1052" s="1"/>
      <c r="T1052" s="1"/>
    </row>
    <row r="1053" spans="1:20" x14ac:dyDescent="0.25">
      <c r="A1053" s="1"/>
      <c r="B1053" s="1"/>
      <c r="C1053" s="1"/>
      <c r="D1053" s="1"/>
      <c r="E1053" s="1"/>
      <c r="F1053" s="1"/>
      <c r="G1053" s="1"/>
      <c r="H1053" s="1"/>
      <c r="I1053" s="1"/>
      <c r="J1053" s="1"/>
      <c r="K1053" s="1"/>
      <c r="L1053" s="1"/>
      <c r="M1053" s="1"/>
      <c r="N1053" s="1"/>
      <c r="O1053" s="1"/>
      <c r="P1053" s="1"/>
      <c r="Q1053" s="1"/>
      <c r="R1053" s="1"/>
      <c r="S1053" s="1"/>
      <c r="T1053" s="1"/>
    </row>
    <row r="1054" spans="1:20" x14ac:dyDescent="0.25">
      <c r="A1054" s="1"/>
      <c r="B1054" s="1"/>
      <c r="C1054" s="1"/>
      <c r="D1054" s="1"/>
      <c r="E1054" s="1"/>
      <c r="F1054" s="1"/>
      <c r="G1054" s="1"/>
      <c r="H1054" s="1"/>
      <c r="I1054" s="1"/>
      <c r="J1054" s="1"/>
      <c r="K1054" s="1"/>
      <c r="L1054" s="1"/>
      <c r="M1054" s="1"/>
      <c r="N1054" s="1"/>
      <c r="O1054" s="1"/>
      <c r="P1054" s="1"/>
      <c r="Q1054" s="1"/>
      <c r="R1054" s="1"/>
      <c r="S1054" s="1"/>
      <c r="T1054" s="1"/>
    </row>
    <row r="1055" spans="1:20" x14ac:dyDescent="0.25">
      <c r="A1055" s="1"/>
      <c r="B1055" s="1"/>
      <c r="C1055" s="1"/>
      <c r="D1055" s="1"/>
      <c r="E1055" s="1"/>
      <c r="F1055" s="1"/>
      <c r="G1055" s="1"/>
      <c r="H1055" s="1"/>
      <c r="I1055" s="1"/>
      <c r="J1055" s="1"/>
      <c r="K1055" s="1"/>
      <c r="L1055" s="66" t="s">
        <v>5</v>
      </c>
      <c r="M1055" s="66"/>
      <c r="N1055" s="66"/>
      <c r="O1055" s="3" t="s">
        <v>6</v>
      </c>
      <c r="P1055" s="67" t="s">
        <v>7</v>
      </c>
      <c r="Q1055" s="67"/>
      <c r="R1055" s="3" t="s">
        <v>8</v>
      </c>
      <c r="S1055" s="57" t="s">
        <v>583</v>
      </c>
      <c r="T1055" s="3" t="s">
        <v>7</v>
      </c>
    </row>
    <row r="1056" spans="1:20" x14ac:dyDescent="0.25">
      <c r="A1056" s="1"/>
      <c r="B1056" s="5" t="s">
        <v>9</v>
      </c>
      <c r="C1056" s="64" t="s">
        <v>188</v>
      </c>
      <c r="D1056" s="64"/>
      <c r="E1056" s="64"/>
      <c r="F1056" s="64"/>
      <c r="G1056" s="64"/>
      <c r="H1056" s="1"/>
      <c r="I1056" s="1"/>
      <c r="J1056" s="1"/>
      <c r="K1056" s="1"/>
      <c r="L1056" s="4" t="s">
        <v>65</v>
      </c>
      <c r="M1056" s="64" t="s">
        <v>66</v>
      </c>
      <c r="N1056" s="64"/>
      <c r="O1056" s="6">
        <v>1</v>
      </c>
      <c r="P1056" s="65">
        <v>5</v>
      </c>
      <c r="Q1056" s="65"/>
      <c r="R1056" s="6">
        <v>333</v>
      </c>
      <c r="S1056" s="59">
        <v>26684.400000000001</v>
      </c>
      <c r="T1056" s="7">
        <v>16.920000000000002</v>
      </c>
    </row>
    <row r="1057" spans="1:20" x14ac:dyDescent="0.25">
      <c r="A1057" s="1"/>
      <c r="B1057" s="63" t="s">
        <v>13</v>
      </c>
      <c r="C1057" s="64" t="s">
        <v>191</v>
      </c>
      <c r="D1057" s="64"/>
      <c r="E1057" s="64"/>
      <c r="F1057" s="64"/>
      <c r="G1057" s="1"/>
      <c r="H1057" s="1"/>
      <c r="I1057" s="1"/>
      <c r="J1057" s="1"/>
      <c r="K1057" s="1"/>
      <c r="L1057" s="4" t="s">
        <v>33</v>
      </c>
      <c r="M1057" s="64" t="s">
        <v>34</v>
      </c>
      <c r="N1057" s="64"/>
      <c r="O1057" s="6">
        <v>1</v>
      </c>
      <c r="P1057" s="65">
        <v>5</v>
      </c>
      <c r="Q1057" s="65"/>
      <c r="R1057" s="6">
        <v>49</v>
      </c>
      <c r="S1057" s="59">
        <v>40219.200000000004</v>
      </c>
      <c r="T1057" s="7">
        <v>25.51</v>
      </c>
    </row>
    <row r="1058" spans="1:20" x14ac:dyDescent="0.25">
      <c r="A1058" s="1"/>
      <c r="B1058" s="63"/>
      <c r="C1058" s="64"/>
      <c r="D1058" s="64"/>
      <c r="E1058" s="64"/>
      <c r="F1058" s="64"/>
      <c r="G1058" s="1"/>
      <c r="H1058" s="1"/>
      <c r="I1058" s="1"/>
      <c r="J1058" s="1"/>
      <c r="K1058" s="1"/>
      <c r="L1058" s="64" t="s">
        <v>36</v>
      </c>
      <c r="M1058" s="64" t="s">
        <v>37</v>
      </c>
      <c r="N1058" s="64"/>
      <c r="O1058" s="71">
        <v>1</v>
      </c>
      <c r="P1058" s="65">
        <v>5</v>
      </c>
      <c r="Q1058" s="65"/>
      <c r="R1058" s="71">
        <v>317</v>
      </c>
      <c r="S1058" s="59">
        <v>7465.2</v>
      </c>
      <c r="T1058" s="58">
        <v>4.7300000000000004</v>
      </c>
    </row>
    <row r="1059" spans="1:20" x14ac:dyDescent="0.25">
      <c r="A1059" s="1"/>
      <c r="B1059" s="63" t="s">
        <v>19</v>
      </c>
      <c r="C1059" s="64" t="s">
        <v>57</v>
      </c>
      <c r="D1059" s="64"/>
      <c r="E1059" s="64"/>
      <c r="F1059" s="64"/>
      <c r="G1059" s="1"/>
      <c r="H1059" s="1"/>
      <c r="I1059" s="1"/>
      <c r="J1059" s="1"/>
      <c r="K1059" s="1"/>
      <c r="L1059" s="64"/>
      <c r="M1059" s="64"/>
      <c r="N1059" s="64"/>
      <c r="O1059" s="71"/>
      <c r="P1059" s="65"/>
      <c r="Q1059" s="65"/>
      <c r="R1059" s="71"/>
      <c r="S1059" s="59"/>
      <c r="T1059" s="58"/>
    </row>
    <row r="1060" spans="1:20" x14ac:dyDescent="0.25">
      <c r="A1060" s="1"/>
      <c r="B1060" s="63"/>
      <c r="C1060" s="64"/>
      <c r="D1060" s="64"/>
      <c r="E1060" s="64"/>
      <c r="F1060" s="64"/>
      <c r="G1060" s="1"/>
      <c r="H1060" s="1"/>
      <c r="I1060" s="1"/>
      <c r="J1060" s="1"/>
      <c r="K1060" s="1"/>
      <c r="L1060" s="4" t="s">
        <v>11</v>
      </c>
      <c r="M1060" s="64" t="s">
        <v>12</v>
      </c>
      <c r="N1060" s="64"/>
      <c r="O1060" s="6">
        <v>3</v>
      </c>
      <c r="P1060" s="65">
        <v>15</v>
      </c>
      <c r="Q1060" s="65"/>
      <c r="R1060" s="6">
        <v>60</v>
      </c>
      <c r="S1060" s="59">
        <v>3269.4</v>
      </c>
      <c r="T1060" s="7">
        <v>2.0699999999999998</v>
      </c>
    </row>
    <row r="1061" spans="1:20" x14ac:dyDescent="0.25">
      <c r="A1061" s="1"/>
      <c r="B1061" s="5" t="s">
        <v>23</v>
      </c>
      <c r="C1061" s="64" t="s">
        <v>192</v>
      </c>
      <c r="D1061" s="64"/>
      <c r="E1061" s="64"/>
      <c r="F1061" s="64"/>
      <c r="G1061" s="1"/>
      <c r="H1061" s="1"/>
      <c r="I1061" s="1"/>
      <c r="J1061" s="1"/>
      <c r="K1061" s="1"/>
      <c r="L1061" s="4" t="s">
        <v>39</v>
      </c>
      <c r="M1061" s="64" t="s">
        <v>40</v>
      </c>
      <c r="N1061" s="64"/>
      <c r="O1061" s="6">
        <v>8</v>
      </c>
      <c r="P1061" s="65">
        <v>40</v>
      </c>
      <c r="Q1061" s="65"/>
      <c r="R1061" s="6">
        <v>393</v>
      </c>
      <c r="S1061" s="59">
        <v>76357.8</v>
      </c>
      <c r="T1061" s="7">
        <v>48.43</v>
      </c>
    </row>
    <row r="1062" spans="1:20" x14ac:dyDescent="0.25">
      <c r="A1062" s="1"/>
      <c r="B1062" s="5" t="s">
        <v>25</v>
      </c>
      <c r="C1062" s="73">
        <v>395</v>
      </c>
      <c r="D1062" s="73"/>
      <c r="E1062" s="73"/>
      <c r="F1062" s="1"/>
      <c r="G1062" s="1"/>
      <c r="H1062" s="1"/>
      <c r="I1062" s="1"/>
      <c r="J1062" s="1"/>
      <c r="K1062" s="1"/>
      <c r="L1062" s="4" t="s">
        <v>15</v>
      </c>
      <c r="M1062" s="64" t="s">
        <v>16</v>
      </c>
      <c r="N1062" s="64"/>
      <c r="O1062" s="6">
        <v>4</v>
      </c>
      <c r="P1062" s="65">
        <v>20</v>
      </c>
      <c r="Q1062" s="65"/>
      <c r="R1062" s="6">
        <v>14</v>
      </c>
      <c r="S1062" s="59">
        <v>108.60000000000001</v>
      </c>
      <c r="T1062" s="7">
        <v>7.0000000000000007E-2</v>
      </c>
    </row>
    <row r="1063" spans="1:20" x14ac:dyDescent="0.25">
      <c r="A1063" s="1"/>
      <c r="B1063" s="63" t="s">
        <v>26</v>
      </c>
      <c r="C1063" s="63"/>
      <c r="D1063" s="63"/>
      <c r="E1063" s="63"/>
      <c r="F1063" s="72">
        <v>132.33029999999999</v>
      </c>
      <c r="G1063" s="72"/>
      <c r="H1063" s="72"/>
      <c r="I1063" s="72"/>
      <c r="J1063" s="72"/>
      <c r="K1063" s="1"/>
      <c r="L1063" s="4" t="s">
        <v>17</v>
      </c>
      <c r="M1063" s="64" t="s">
        <v>18</v>
      </c>
      <c r="N1063" s="64"/>
      <c r="O1063" s="6">
        <v>1</v>
      </c>
      <c r="P1063" s="65">
        <v>5</v>
      </c>
      <c r="Q1063" s="65"/>
      <c r="R1063" s="6">
        <v>16</v>
      </c>
      <c r="S1063" s="59">
        <v>3485.4</v>
      </c>
      <c r="T1063" s="7">
        <v>2.21</v>
      </c>
    </row>
    <row r="1064" spans="1:20" x14ac:dyDescent="0.25">
      <c r="A1064" s="1"/>
      <c r="B1064" s="63" t="s">
        <v>27</v>
      </c>
      <c r="C1064" s="63"/>
      <c r="D1064" s="72">
        <v>193.3828</v>
      </c>
      <c r="E1064" s="72"/>
      <c r="F1064" s="72"/>
      <c r="G1064" s="72"/>
      <c r="H1064" s="72"/>
      <c r="I1064" s="1"/>
      <c r="J1064" s="1"/>
      <c r="K1064" s="1"/>
      <c r="L1064" s="4" t="s">
        <v>42</v>
      </c>
      <c r="M1064" s="64" t="s">
        <v>43</v>
      </c>
      <c r="N1064" s="64"/>
      <c r="O1064" s="6">
        <v>1</v>
      </c>
      <c r="P1064" s="65">
        <v>5</v>
      </c>
      <c r="Q1064" s="65"/>
      <c r="R1064" s="6">
        <v>2</v>
      </c>
      <c r="S1064" s="59">
        <v>76.2</v>
      </c>
      <c r="T1064" s="7">
        <v>0.05</v>
      </c>
    </row>
    <row r="1065" spans="1:20" x14ac:dyDescent="0.25">
      <c r="A1065" s="1"/>
      <c r="B1065" s="1"/>
      <c r="C1065" s="1"/>
      <c r="D1065" s="1"/>
      <c r="E1065" s="1"/>
      <c r="F1065" s="1"/>
      <c r="G1065" s="1"/>
      <c r="H1065" s="1"/>
      <c r="I1065" s="1"/>
      <c r="J1065" s="1"/>
      <c r="K1065" s="1"/>
      <c r="L1065" s="1"/>
      <c r="M1065" s="1"/>
      <c r="N1065" s="1"/>
      <c r="O1065" s="1"/>
      <c r="P1065" s="1"/>
      <c r="Q1065" s="1"/>
      <c r="R1065" s="1"/>
      <c r="S1065" s="1"/>
      <c r="T1065" s="1"/>
    </row>
    <row r="1066" spans="1:20" x14ac:dyDescent="0.25">
      <c r="A1066" s="1"/>
      <c r="B1066" s="63" t="s">
        <v>28</v>
      </c>
      <c r="C1066" s="63"/>
      <c r="D1066" s="63"/>
      <c r="E1066" s="63"/>
      <c r="F1066" s="72">
        <v>1.2262999999999999</v>
      </c>
      <c r="G1066" s="72"/>
      <c r="H1066" s="72"/>
      <c r="I1066" s="72"/>
      <c r="J1066" s="1"/>
      <c r="K1066" s="1"/>
      <c r="L1066" s="1"/>
      <c r="M1066" s="1"/>
      <c r="N1066" s="1"/>
      <c r="O1066" s="1"/>
      <c r="P1066" s="1"/>
      <c r="Q1066" s="1"/>
      <c r="R1066" s="1"/>
      <c r="S1066" s="1"/>
      <c r="T1066" s="1"/>
    </row>
    <row r="1067" spans="1:20" x14ac:dyDescent="0.25">
      <c r="A1067" s="1"/>
      <c r="B1067" s="63" t="s">
        <v>29</v>
      </c>
      <c r="C1067" s="63"/>
      <c r="D1067" s="72">
        <v>0.99529999999999996</v>
      </c>
      <c r="E1067" s="72"/>
      <c r="F1067" s="72"/>
      <c r="G1067" s="72"/>
      <c r="H1067" s="1"/>
      <c r="I1067" s="1"/>
      <c r="J1067" s="1"/>
      <c r="K1067" s="1"/>
      <c r="L1067" s="1"/>
      <c r="M1067" s="1"/>
      <c r="N1067" s="1"/>
      <c r="O1067" s="1"/>
      <c r="P1067" s="1"/>
      <c r="Q1067" s="1"/>
      <c r="R1067" s="1"/>
      <c r="S1067" s="1"/>
      <c r="T1067" s="1"/>
    </row>
    <row r="1068" spans="1:20" x14ac:dyDescent="0.25">
      <c r="A1068" s="1"/>
      <c r="B1068" s="63" t="s">
        <v>30</v>
      </c>
      <c r="C1068" s="63"/>
      <c r="D1068" s="1"/>
      <c r="E1068" s="1"/>
      <c r="F1068" s="1"/>
      <c r="G1068" s="1">
        <v>19</v>
      </c>
      <c r="H1068" s="1"/>
      <c r="I1068" s="1"/>
      <c r="J1068" s="1"/>
      <c r="K1068" s="1"/>
      <c r="L1068" s="1"/>
      <c r="M1068" s="1"/>
      <c r="N1068" s="1"/>
      <c r="O1068" s="1"/>
      <c r="P1068" s="1"/>
      <c r="Q1068" s="1"/>
      <c r="R1068" s="1"/>
      <c r="S1068" s="1"/>
      <c r="T1068" s="1"/>
    </row>
    <row r="1069" spans="1:20" x14ac:dyDescent="0.25">
      <c r="A1069" s="1"/>
      <c r="B1069" s="63" t="s">
        <v>31</v>
      </c>
      <c r="C1069" s="63"/>
      <c r="D1069" s="63"/>
      <c r="E1069" s="1"/>
      <c r="F1069" s="1"/>
      <c r="G1069" s="1">
        <v>2023</v>
      </c>
      <c r="H1069" s="1"/>
      <c r="I1069" s="1"/>
      <c r="J1069" s="1"/>
      <c r="K1069" s="1"/>
      <c r="L1069" s="1"/>
      <c r="M1069" s="1"/>
      <c r="N1069" s="1"/>
      <c r="O1069" s="1"/>
      <c r="P1069" s="1"/>
      <c r="Q1069" s="1"/>
      <c r="R1069" s="1"/>
      <c r="S1069" s="1"/>
      <c r="T1069" s="1"/>
    </row>
    <row r="1070" spans="1:20" x14ac:dyDescent="0.25">
      <c r="A1070" s="1"/>
      <c r="B1070" s="63" t="s">
        <v>32</v>
      </c>
      <c r="C1070" s="63"/>
      <c r="D1070" s="1"/>
      <c r="E1070" s="1"/>
      <c r="F1070" s="1"/>
      <c r="G1070" s="1"/>
      <c r="H1070" s="1"/>
      <c r="I1070" s="1"/>
      <c r="J1070" s="1"/>
      <c r="K1070" s="1"/>
      <c r="L1070" s="1"/>
      <c r="M1070" s="1"/>
      <c r="N1070" s="1"/>
      <c r="O1070" s="1"/>
      <c r="P1070" s="1"/>
      <c r="Q1070" s="1"/>
      <c r="R1070" s="1"/>
      <c r="S1070" s="1"/>
      <c r="T1070" s="1"/>
    </row>
    <row r="1071" spans="1:20" x14ac:dyDescent="0.25">
      <c r="A1071" s="1"/>
      <c r="B1071" s="1"/>
      <c r="C1071" s="1"/>
      <c r="D1071" s="1"/>
      <c r="E1071" s="1"/>
      <c r="F1071" s="1"/>
      <c r="G1071" s="1"/>
      <c r="H1071" s="1"/>
      <c r="I1071" s="1"/>
      <c r="J1071" s="1"/>
      <c r="K1071" s="1"/>
      <c r="L1071" s="1"/>
      <c r="M1071" s="1"/>
      <c r="N1071" s="1"/>
      <c r="O1071" s="1"/>
      <c r="P1071" s="1"/>
      <c r="Q1071" s="1"/>
      <c r="R1071" s="1"/>
      <c r="S1071" s="1"/>
      <c r="T1071" s="1"/>
    </row>
    <row r="1072" spans="1:20" x14ac:dyDescent="0.25">
      <c r="A1072" s="1"/>
      <c r="B1072" s="1"/>
      <c r="C1072" s="1"/>
      <c r="D1072" s="1"/>
      <c r="E1072" s="1"/>
      <c r="F1072" s="1"/>
      <c r="G1072" s="1"/>
      <c r="H1072" s="1"/>
      <c r="I1072" s="1"/>
      <c r="J1072" s="1"/>
      <c r="K1072" s="1"/>
      <c r="L1072" s="1"/>
      <c r="M1072" s="1"/>
      <c r="N1072" s="1"/>
      <c r="O1072" s="1"/>
      <c r="P1072" s="1"/>
      <c r="Q1072" s="1"/>
      <c r="R1072" s="1"/>
      <c r="S1072" s="1"/>
      <c r="T1072" s="1"/>
    </row>
    <row r="1073" spans="1:20" x14ac:dyDescent="0.25">
      <c r="A1073" s="1"/>
      <c r="B1073" s="1"/>
      <c r="C1073" s="1"/>
      <c r="D1073" s="1"/>
      <c r="E1073" s="1"/>
      <c r="F1073" s="1"/>
      <c r="G1073" s="1"/>
      <c r="H1073" s="1"/>
      <c r="I1073" s="1"/>
      <c r="J1073" s="1"/>
      <c r="K1073" s="1"/>
      <c r="L1073" s="66" t="s">
        <v>5</v>
      </c>
      <c r="M1073" s="66"/>
      <c r="N1073" s="66"/>
      <c r="O1073" s="3" t="s">
        <v>6</v>
      </c>
      <c r="P1073" s="67" t="s">
        <v>7</v>
      </c>
      <c r="Q1073" s="67"/>
      <c r="R1073" s="3" t="s">
        <v>8</v>
      </c>
      <c r="S1073" s="57" t="s">
        <v>583</v>
      </c>
      <c r="T1073" s="3" t="s">
        <v>7</v>
      </c>
    </row>
    <row r="1074" spans="1:20" x14ac:dyDescent="0.25">
      <c r="A1074" s="1"/>
      <c r="B1074" s="5" t="s">
        <v>9</v>
      </c>
      <c r="C1074" s="64" t="s">
        <v>188</v>
      </c>
      <c r="D1074" s="64"/>
      <c r="E1074" s="64"/>
      <c r="F1074" s="64"/>
      <c r="G1074" s="64"/>
      <c r="H1074" s="1"/>
      <c r="I1074" s="1"/>
      <c r="J1074" s="1"/>
      <c r="K1074" s="1"/>
      <c r="L1074" s="4" t="s">
        <v>65</v>
      </c>
      <c r="M1074" s="64" t="s">
        <v>66</v>
      </c>
      <c r="N1074" s="64"/>
      <c r="O1074" s="6">
        <v>1</v>
      </c>
      <c r="P1074" s="65">
        <v>100</v>
      </c>
      <c r="Q1074" s="65"/>
      <c r="R1074" s="6">
        <v>5</v>
      </c>
      <c r="S1074" s="59">
        <v>387.6</v>
      </c>
      <c r="T1074" s="7">
        <v>100</v>
      </c>
    </row>
    <row r="1075" spans="1:20" x14ac:dyDescent="0.25">
      <c r="A1075" s="1"/>
      <c r="B1075" s="5" t="s">
        <v>13</v>
      </c>
      <c r="C1075" s="64" t="s">
        <v>62</v>
      </c>
      <c r="D1075" s="64"/>
      <c r="E1075" s="64"/>
      <c r="F1075" s="64"/>
      <c r="G1075" s="1"/>
      <c r="H1075" s="1"/>
      <c r="I1075" s="1"/>
      <c r="J1075" s="1"/>
      <c r="K1075" s="1"/>
      <c r="L1075" s="1"/>
      <c r="M1075" s="1"/>
      <c r="N1075" s="1"/>
      <c r="O1075" s="1"/>
      <c r="P1075" s="1"/>
      <c r="Q1075" s="1"/>
      <c r="R1075" s="1"/>
      <c r="S1075" s="1"/>
      <c r="T1075" s="1"/>
    </row>
    <row r="1076" spans="1:20" x14ac:dyDescent="0.25">
      <c r="A1076" s="1"/>
      <c r="B1076" s="5" t="s">
        <v>19</v>
      </c>
      <c r="C1076" s="64" t="s">
        <v>60</v>
      </c>
      <c r="D1076" s="64"/>
      <c r="E1076" s="64"/>
      <c r="F1076" s="64"/>
      <c r="G1076" s="1"/>
      <c r="H1076" s="1"/>
      <c r="I1076" s="1"/>
      <c r="J1076" s="1"/>
      <c r="K1076" s="1"/>
      <c r="L1076" s="1"/>
      <c r="M1076" s="1"/>
      <c r="N1076" s="1"/>
      <c r="O1076" s="1"/>
      <c r="P1076" s="1"/>
      <c r="Q1076" s="1"/>
      <c r="R1076" s="1"/>
      <c r="S1076" s="1"/>
      <c r="T1076" s="1"/>
    </row>
    <row r="1077" spans="1:20" x14ac:dyDescent="0.25">
      <c r="A1077" s="1"/>
      <c r="B1077" s="5" t="s">
        <v>23</v>
      </c>
      <c r="C1077" s="64" t="s">
        <v>193</v>
      </c>
      <c r="D1077" s="64"/>
      <c r="E1077" s="64"/>
      <c r="F1077" s="64"/>
      <c r="G1077" s="1"/>
      <c r="H1077" s="1"/>
      <c r="I1077" s="1"/>
      <c r="J1077" s="1"/>
      <c r="K1077" s="1"/>
      <c r="L1077" s="1"/>
      <c r="M1077" s="1"/>
      <c r="N1077" s="1"/>
      <c r="O1077" s="1"/>
      <c r="P1077" s="1"/>
      <c r="Q1077" s="1"/>
      <c r="R1077" s="1"/>
      <c r="S1077" s="1"/>
      <c r="T1077" s="1"/>
    </row>
    <row r="1078" spans="1:20" x14ac:dyDescent="0.25">
      <c r="A1078" s="1"/>
      <c r="B1078" s="5" t="s">
        <v>25</v>
      </c>
      <c r="C1078" s="73">
        <v>4</v>
      </c>
      <c r="D1078" s="73"/>
      <c r="E1078" s="73"/>
      <c r="F1078" s="1"/>
      <c r="G1078" s="1"/>
      <c r="H1078" s="1"/>
      <c r="I1078" s="1"/>
      <c r="J1078" s="1"/>
      <c r="K1078" s="1"/>
      <c r="L1078" s="1"/>
      <c r="M1078" s="1"/>
      <c r="N1078" s="1"/>
      <c r="O1078" s="1"/>
      <c r="P1078" s="1"/>
      <c r="Q1078" s="1"/>
      <c r="R1078" s="1"/>
      <c r="S1078" s="1"/>
      <c r="T1078" s="1"/>
    </row>
    <row r="1079" spans="1:20" x14ac:dyDescent="0.25">
      <c r="A1079" s="1"/>
      <c r="B1079" s="63" t="s">
        <v>26</v>
      </c>
      <c r="C1079" s="63"/>
      <c r="D1079" s="63"/>
      <c r="E1079" s="63"/>
      <c r="F1079" s="72">
        <v>39.133000000000003</v>
      </c>
      <c r="G1079" s="72"/>
      <c r="H1079" s="72"/>
      <c r="I1079" s="72"/>
      <c r="J1079" s="72"/>
      <c r="K1079" s="1"/>
      <c r="L1079" s="1"/>
      <c r="M1079" s="1"/>
      <c r="N1079" s="1"/>
      <c r="O1079" s="1"/>
      <c r="P1079" s="1"/>
      <c r="Q1079" s="1"/>
      <c r="R1079" s="1"/>
      <c r="S1079" s="1"/>
      <c r="T1079" s="1"/>
    </row>
    <row r="1080" spans="1:20" x14ac:dyDescent="0.25">
      <c r="A1080" s="1"/>
      <c r="B1080" s="63" t="s">
        <v>27</v>
      </c>
      <c r="C1080" s="63"/>
      <c r="D1080" s="72">
        <v>93.129000000000005</v>
      </c>
      <c r="E1080" s="72"/>
      <c r="F1080" s="72"/>
      <c r="G1080" s="72"/>
      <c r="H1080" s="72"/>
      <c r="I1080" s="1"/>
      <c r="J1080" s="1"/>
      <c r="K1080" s="1"/>
      <c r="L1080" s="1"/>
      <c r="M1080" s="1"/>
      <c r="N1080" s="1"/>
      <c r="O1080" s="1"/>
      <c r="P1080" s="1"/>
      <c r="Q1080" s="1"/>
      <c r="R1080" s="1"/>
      <c r="S1080" s="1"/>
      <c r="T1080" s="1"/>
    </row>
    <row r="1081" spans="1:20" x14ac:dyDescent="0.25">
      <c r="A1081" s="1"/>
      <c r="B1081" s="63" t="s">
        <v>28</v>
      </c>
      <c r="C1081" s="63"/>
      <c r="D1081" s="63"/>
      <c r="E1081" s="63"/>
      <c r="F1081" s="72">
        <v>0.57689999999999997</v>
      </c>
      <c r="G1081" s="72"/>
      <c r="H1081" s="72"/>
      <c r="I1081" s="72"/>
      <c r="J1081" s="1"/>
      <c r="K1081" s="1"/>
      <c r="L1081" s="1"/>
      <c r="M1081" s="1"/>
      <c r="N1081" s="1"/>
      <c r="O1081" s="1"/>
      <c r="P1081" s="1"/>
      <c r="Q1081" s="1"/>
      <c r="R1081" s="1"/>
      <c r="S1081" s="1"/>
      <c r="T1081" s="1"/>
    </row>
    <row r="1082" spans="1:20" x14ac:dyDescent="0.25">
      <c r="A1082" s="1"/>
      <c r="B1082" s="63" t="s">
        <v>29</v>
      </c>
      <c r="C1082" s="63"/>
      <c r="D1082" s="72">
        <v>1.2019</v>
      </c>
      <c r="E1082" s="72"/>
      <c r="F1082" s="72"/>
      <c r="G1082" s="72"/>
      <c r="H1082" s="1"/>
      <c r="I1082" s="1"/>
      <c r="J1082" s="1"/>
      <c r="K1082" s="1"/>
      <c r="L1082" s="1"/>
      <c r="M1082" s="1"/>
      <c r="N1082" s="1"/>
      <c r="O1082" s="1"/>
      <c r="P1082" s="1"/>
      <c r="Q1082" s="1"/>
      <c r="R1082" s="1"/>
      <c r="S1082" s="1"/>
      <c r="T1082" s="1"/>
    </row>
    <row r="1083" spans="1:20" x14ac:dyDescent="0.25">
      <c r="A1083" s="1"/>
      <c r="B1083" s="63" t="s">
        <v>30</v>
      </c>
      <c r="C1083" s="63"/>
      <c r="D1083" s="1"/>
      <c r="E1083" s="1"/>
      <c r="F1083" s="1"/>
      <c r="G1083" s="1">
        <v>2</v>
      </c>
      <c r="H1083" s="1"/>
      <c r="I1083" s="1"/>
      <c r="J1083" s="1"/>
      <c r="K1083" s="1"/>
      <c r="L1083" s="1"/>
      <c r="M1083" s="1"/>
      <c r="N1083" s="1"/>
      <c r="O1083" s="1"/>
      <c r="P1083" s="1"/>
      <c r="Q1083" s="1"/>
      <c r="R1083" s="1"/>
      <c r="S1083" s="1"/>
      <c r="T1083" s="1"/>
    </row>
    <row r="1084" spans="1:20" x14ac:dyDescent="0.25">
      <c r="A1084" s="1"/>
      <c r="B1084" s="63" t="s">
        <v>31</v>
      </c>
      <c r="C1084" s="63"/>
      <c r="D1084" s="63"/>
      <c r="E1084" s="1"/>
      <c r="F1084" s="1"/>
      <c r="G1084" s="1">
        <v>2017</v>
      </c>
      <c r="H1084" s="1"/>
      <c r="I1084" s="1"/>
      <c r="J1084" s="1"/>
      <c r="K1084" s="1"/>
      <c r="L1084" s="1"/>
      <c r="M1084" s="1"/>
      <c r="N1084" s="1"/>
      <c r="O1084" s="1"/>
      <c r="P1084" s="1"/>
      <c r="Q1084" s="1"/>
      <c r="R1084" s="1"/>
      <c r="S1084" s="1"/>
      <c r="T1084" s="1"/>
    </row>
    <row r="1085" spans="1:20" x14ac:dyDescent="0.25">
      <c r="A1085" s="1"/>
      <c r="B1085" s="63" t="s">
        <v>32</v>
      </c>
      <c r="C1085" s="63"/>
      <c r="D1085" s="1"/>
      <c r="E1085" s="1"/>
      <c r="F1085" s="1"/>
      <c r="G1085" s="1"/>
      <c r="H1085" s="1"/>
      <c r="I1085" s="1"/>
      <c r="J1085" s="1"/>
      <c r="K1085" s="1"/>
      <c r="L1085" s="1"/>
      <c r="M1085" s="1"/>
      <c r="N1085" s="1"/>
      <c r="O1085" s="1"/>
      <c r="P1085" s="1"/>
      <c r="Q1085" s="1"/>
      <c r="R1085" s="1"/>
      <c r="S1085" s="1"/>
      <c r="T1085" s="1"/>
    </row>
    <row r="1086" spans="1:20" x14ac:dyDescent="0.25">
      <c r="A1086" s="1"/>
      <c r="B1086" s="1"/>
      <c r="C1086" s="1"/>
      <c r="D1086" s="1"/>
      <c r="E1086" s="1"/>
      <c r="F1086" s="1"/>
      <c r="G1086" s="1"/>
      <c r="H1086" s="1"/>
      <c r="I1086" s="1"/>
      <c r="J1086" s="1"/>
      <c r="K1086" s="1"/>
      <c r="L1086" s="1"/>
      <c r="M1086" s="1"/>
      <c r="N1086" s="1"/>
      <c r="O1086" s="1"/>
      <c r="P1086" s="1"/>
      <c r="Q1086" s="1"/>
      <c r="R1086" s="1"/>
      <c r="S1086" s="1"/>
      <c r="T1086" s="1"/>
    </row>
    <row r="1087" spans="1:20" x14ac:dyDescent="0.25">
      <c r="A1087" s="1"/>
      <c r="B1087" s="1"/>
      <c r="C1087" s="1"/>
      <c r="D1087" s="1"/>
      <c r="E1087" s="1"/>
      <c r="F1087" s="1"/>
      <c r="G1087" s="1"/>
      <c r="H1087" s="1"/>
      <c r="I1087" s="1"/>
      <c r="J1087" s="1"/>
      <c r="K1087" s="1"/>
      <c r="L1087" s="1"/>
      <c r="M1087" s="1"/>
      <c r="N1087" s="1"/>
      <c r="O1087" s="1"/>
      <c r="P1087" s="1"/>
      <c r="Q1087" s="1"/>
      <c r="R1087" s="1"/>
      <c r="S1087" s="1"/>
      <c r="T1087" s="1"/>
    </row>
    <row r="1088" spans="1:20" x14ac:dyDescent="0.25">
      <c r="A1088" s="1"/>
      <c r="B1088" s="1"/>
      <c r="C1088" s="1"/>
      <c r="D1088" s="1"/>
      <c r="E1088" s="1"/>
      <c r="F1088" s="1"/>
      <c r="G1088" s="1"/>
      <c r="H1088" s="1"/>
      <c r="I1088" s="1"/>
      <c r="J1088" s="1"/>
      <c r="K1088" s="1"/>
      <c r="L1088" s="1"/>
      <c r="M1088" s="1"/>
      <c r="N1088" s="1"/>
      <c r="O1088" s="1"/>
      <c r="P1088" s="1"/>
      <c r="Q1088" s="1"/>
      <c r="R1088" s="1"/>
      <c r="S1088" s="1"/>
      <c r="T1088" s="1"/>
    </row>
    <row r="1089" spans="1:20" x14ac:dyDescent="0.25">
      <c r="A1089" s="1"/>
      <c r="B1089" s="1"/>
      <c r="C1089" s="1"/>
      <c r="D1089" s="1"/>
      <c r="E1089" s="1"/>
      <c r="F1089" s="1"/>
      <c r="G1089" s="1"/>
      <c r="H1089" s="1"/>
      <c r="I1089" s="1"/>
      <c r="J1089" s="1"/>
      <c r="K1089" s="1"/>
      <c r="L1089" s="66" t="s">
        <v>5</v>
      </c>
      <c r="M1089" s="66"/>
      <c r="N1089" s="66"/>
      <c r="O1089" s="3" t="s">
        <v>6</v>
      </c>
      <c r="P1089" s="67" t="s">
        <v>7</v>
      </c>
      <c r="Q1089" s="67"/>
      <c r="R1089" s="3" t="s">
        <v>8</v>
      </c>
      <c r="S1089" s="57" t="s">
        <v>583</v>
      </c>
      <c r="T1089" s="3" t="s">
        <v>7</v>
      </c>
    </row>
    <row r="1090" spans="1:20" x14ac:dyDescent="0.25">
      <c r="A1090" s="1"/>
      <c r="B1090" s="5" t="s">
        <v>9</v>
      </c>
      <c r="C1090" s="64" t="s">
        <v>194</v>
      </c>
      <c r="D1090" s="64"/>
      <c r="E1090" s="64"/>
      <c r="F1090" s="64"/>
      <c r="G1090" s="64"/>
      <c r="H1090" s="1"/>
      <c r="I1090" s="1"/>
      <c r="J1090" s="1"/>
      <c r="K1090" s="1"/>
      <c r="L1090" s="4" t="s">
        <v>33</v>
      </c>
      <c r="M1090" s="64" t="s">
        <v>34</v>
      </c>
      <c r="N1090" s="64"/>
      <c r="O1090" s="6">
        <v>2</v>
      </c>
      <c r="P1090" s="65">
        <v>6.25</v>
      </c>
      <c r="Q1090" s="65"/>
      <c r="R1090" s="6">
        <v>3</v>
      </c>
      <c r="S1090" s="59">
        <v>582</v>
      </c>
      <c r="T1090" s="7">
        <v>0.54</v>
      </c>
    </row>
    <row r="1091" spans="1:20" x14ac:dyDescent="0.25">
      <c r="A1091" s="1"/>
      <c r="B1091" s="63" t="s">
        <v>13</v>
      </c>
      <c r="C1091" s="64" t="s">
        <v>195</v>
      </c>
      <c r="D1091" s="64"/>
      <c r="E1091" s="64"/>
      <c r="F1091" s="64"/>
      <c r="G1091" s="1"/>
      <c r="H1091" s="1"/>
      <c r="I1091" s="1"/>
      <c r="J1091" s="1"/>
      <c r="K1091" s="1"/>
      <c r="L1091" s="4" t="s">
        <v>36</v>
      </c>
      <c r="M1091" s="64" t="s">
        <v>37</v>
      </c>
      <c r="N1091" s="64"/>
      <c r="O1091" s="6">
        <v>2</v>
      </c>
      <c r="P1091" s="65">
        <v>6.25</v>
      </c>
      <c r="Q1091" s="65"/>
      <c r="R1091" s="6">
        <v>354</v>
      </c>
      <c r="S1091" s="59">
        <v>27796.799999999999</v>
      </c>
      <c r="T1091" s="7">
        <v>25.83</v>
      </c>
    </row>
    <row r="1092" spans="1:20" x14ac:dyDescent="0.25">
      <c r="A1092" s="1"/>
      <c r="B1092" s="63"/>
      <c r="C1092" s="64"/>
      <c r="D1092" s="64"/>
      <c r="E1092" s="64"/>
      <c r="F1092" s="64"/>
      <c r="G1092" s="1"/>
      <c r="H1092" s="1"/>
      <c r="I1092" s="1"/>
      <c r="J1092" s="1"/>
      <c r="K1092" s="1"/>
      <c r="L1092" s="64" t="s">
        <v>11</v>
      </c>
      <c r="M1092" s="64" t="s">
        <v>12</v>
      </c>
      <c r="N1092" s="64"/>
      <c r="O1092" s="71">
        <v>2</v>
      </c>
      <c r="P1092" s="65">
        <v>6.25</v>
      </c>
      <c r="Q1092" s="65"/>
      <c r="R1092" s="71">
        <v>6</v>
      </c>
      <c r="S1092" s="59">
        <v>1173.5999999999999</v>
      </c>
      <c r="T1092" s="58">
        <v>1.0900000000000001</v>
      </c>
    </row>
    <row r="1093" spans="1:20" x14ac:dyDescent="0.25">
      <c r="A1093" s="1"/>
      <c r="B1093" s="63" t="s">
        <v>19</v>
      </c>
      <c r="C1093" s="64" t="s">
        <v>20</v>
      </c>
      <c r="D1093" s="64"/>
      <c r="E1093" s="64"/>
      <c r="F1093" s="64"/>
      <c r="G1093" s="1"/>
      <c r="H1093" s="1"/>
      <c r="I1093" s="1"/>
      <c r="J1093" s="1"/>
      <c r="K1093" s="1"/>
      <c r="L1093" s="64"/>
      <c r="M1093" s="64"/>
      <c r="N1093" s="64"/>
      <c r="O1093" s="71"/>
      <c r="P1093" s="65"/>
      <c r="Q1093" s="65"/>
      <c r="R1093" s="71"/>
      <c r="S1093" s="59"/>
      <c r="T1093" s="58"/>
    </row>
    <row r="1094" spans="1:20" x14ac:dyDescent="0.25">
      <c r="A1094" s="1"/>
      <c r="B1094" s="63"/>
      <c r="C1094" s="64"/>
      <c r="D1094" s="64"/>
      <c r="E1094" s="64"/>
      <c r="F1094" s="64"/>
      <c r="G1094" s="1"/>
      <c r="H1094" s="1"/>
      <c r="I1094" s="1"/>
      <c r="J1094" s="1"/>
      <c r="K1094" s="1"/>
      <c r="L1094" s="4" t="s">
        <v>39</v>
      </c>
      <c r="M1094" s="64" t="s">
        <v>40</v>
      </c>
      <c r="N1094" s="64"/>
      <c r="O1094" s="6">
        <v>10</v>
      </c>
      <c r="P1094" s="65">
        <v>31.25</v>
      </c>
      <c r="Q1094" s="65"/>
      <c r="R1094" s="6">
        <v>436</v>
      </c>
      <c r="S1094" s="59">
        <v>69895.200000000012</v>
      </c>
      <c r="T1094" s="7">
        <v>64.959999999999994</v>
      </c>
    </row>
    <row r="1095" spans="1:20" x14ac:dyDescent="0.25">
      <c r="A1095" s="1"/>
      <c r="B1095" s="5" t="s">
        <v>23</v>
      </c>
      <c r="C1095" s="64" t="s">
        <v>196</v>
      </c>
      <c r="D1095" s="64"/>
      <c r="E1095" s="64"/>
      <c r="F1095" s="64"/>
      <c r="G1095" s="1"/>
      <c r="H1095" s="1"/>
      <c r="I1095" s="1"/>
      <c r="J1095" s="1"/>
      <c r="K1095" s="1"/>
      <c r="L1095" s="4" t="s">
        <v>15</v>
      </c>
      <c r="M1095" s="64" t="s">
        <v>16</v>
      </c>
      <c r="N1095" s="64"/>
      <c r="O1095" s="6">
        <v>6</v>
      </c>
      <c r="P1095" s="65">
        <v>18.75</v>
      </c>
      <c r="Q1095" s="65"/>
      <c r="R1095" s="6">
        <v>37</v>
      </c>
      <c r="S1095" s="59">
        <v>5056.2</v>
      </c>
      <c r="T1095" s="7">
        <v>4.7</v>
      </c>
    </row>
    <row r="1096" spans="1:20" x14ac:dyDescent="0.25">
      <c r="A1096" s="1"/>
      <c r="B1096" s="5" t="s">
        <v>25</v>
      </c>
      <c r="C1096" s="73">
        <v>265</v>
      </c>
      <c r="D1096" s="73"/>
      <c r="E1096" s="73"/>
      <c r="F1096" s="1"/>
      <c r="G1096" s="1"/>
      <c r="H1096" s="1"/>
      <c r="I1096" s="1"/>
      <c r="J1096" s="1"/>
      <c r="K1096" s="1"/>
      <c r="L1096" s="4" t="s">
        <v>17</v>
      </c>
      <c r="M1096" s="64" t="s">
        <v>18</v>
      </c>
      <c r="N1096" s="64"/>
      <c r="O1096" s="6">
        <v>2</v>
      </c>
      <c r="P1096" s="65">
        <v>6.25</v>
      </c>
      <c r="Q1096" s="65"/>
      <c r="R1096" s="6">
        <v>3</v>
      </c>
      <c r="S1096" s="59">
        <v>2298</v>
      </c>
      <c r="T1096" s="7">
        <v>2.14</v>
      </c>
    </row>
    <row r="1097" spans="1:20" x14ac:dyDescent="0.25">
      <c r="A1097" s="1"/>
      <c r="B1097" s="63" t="s">
        <v>26</v>
      </c>
      <c r="C1097" s="63"/>
      <c r="D1097" s="63"/>
      <c r="E1097" s="63"/>
      <c r="F1097" s="72">
        <v>896.06349999999998</v>
      </c>
      <c r="G1097" s="72"/>
      <c r="H1097" s="72"/>
      <c r="I1097" s="72"/>
      <c r="J1097" s="72"/>
      <c r="K1097" s="1"/>
      <c r="L1097" s="4" t="s">
        <v>42</v>
      </c>
      <c r="M1097" s="64" t="s">
        <v>43</v>
      </c>
      <c r="N1097" s="64"/>
      <c r="O1097" s="6">
        <v>3</v>
      </c>
      <c r="P1097" s="65">
        <v>9.3800000000000008</v>
      </c>
      <c r="Q1097" s="65"/>
      <c r="R1097" s="6">
        <v>10</v>
      </c>
      <c r="S1097" s="59">
        <v>443.4</v>
      </c>
      <c r="T1097" s="7">
        <v>0.41</v>
      </c>
    </row>
    <row r="1098" spans="1:20" x14ac:dyDescent="0.25">
      <c r="A1098" s="1"/>
      <c r="B1098" s="63" t="s">
        <v>27</v>
      </c>
      <c r="C1098" s="63"/>
      <c r="D1098" s="72">
        <v>263.97480000000002</v>
      </c>
      <c r="E1098" s="72"/>
      <c r="F1098" s="72"/>
      <c r="G1098" s="72"/>
      <c r="H1098" s="72"/>
      <c r="I1098" s="1"/>
      <c r="J1098" s="1"/>
      <c r="K1098" s="1"/>
      <c r="L1098" s="4" t="s">
        <v>54</v>
      </c>
      <c r="M1098" s="64" t="s">
        <v>55</v>
      </c>
      <c r="N1098" s="64"/>
      <c r="O1098" s="6">
        <v>1</v>
      </c>
      <c r="P1098" s="65">
        <v>3.12</v>
      </c>
      <c r="Q1098" s="65"/>
      <c r="R1098" s="6">
        <v>1</v>
      </c>
      <c r="S1098" s="59">
        <v>7.1999999999999993</v>
      </c>
      <c r="T1098" s="7">
        <v>0.01</v>
      </c>
    </row>
    <row r="1099" spans="1:20" x14ac:dyDescent="0.25">
      <c r="A1099" s="1"/>
      <c r="B1099" s="1"/>
      <c r="C1099" s="1"/>
      <c r="D1099" s="1"/>
      <c r="E1099" s="1"/>
      <c r="F1099" s="1"/>
      <c r="G1099" s="1"/>
      <c r="H1099" s="1"/>
      <c r="I1099" s="1"/>
      <c r="J1099" s="1"/>
      <c r="K1099" s="1"/>
      <c r="L1099" s="64" t="s">
        <v>44</v>
      </c>
      <c r="M1099" s="64" t="s">
        <v>45</v>
      </c>
      <c r="N1099" s="64"/>
      <c r="O1099" s="71">
        <v>1</v>
      </c>
      <c r="P1099" s="65">
        <v>3.12</v>
      </c>
      <c r="Q1099" s="65"/>
      <c r="R1099" s="71">
        <v>1</v>
      </c>
      <c r="S1099" s="59">
        <v>180</v>
      </c>
      <c r="T1099" s="58">
        <v>0.17</v>
      </c>
    </row>
    <row r="1100" spans="1:20" x14ac:dyDescent="0.25">
      <c r="A1100" s="1"/>
      <c r="B1100" s="63" t="s">
        <v>28</v>
      </c>
      <c r="C1100" s="63"/>
      <c r="D1100" s="63"/>
      <c r="E1100" s="63"/>
      <c r="F1100" s="72">
        <v>3.3371</v>
      </c>
      <c r="G1100" s="72"/>
      <c r="H1100" s="72"/>
      <c r="I1100" s="72"/>
      <c r="J1100" s="1"/>
      <c r="K1100" s="1"/>
      <c r="L1100" s="64"/>
      <c r="M1100" s="64"/>
      <c r="N1100" s="64"/>
      <c r="O1100" s="71"/>
      <c r="P1100" s="65"/>
      <c r="Q1100" s="65"/>
      <c r="R1100" s="71"/>
      <c r="S1100" s="59"/>
      <c r="T1100" s="58"/>
    </row>
    <row r="1101" spans="1:20" x14ac:dyDescent="0.25">
      <c r="A1101" s="1"/>
      <c r="B1101" s="63"/>
      <c r="C1101" s="63"/>
      <c r="D1101" s="63"/>
      <c r="E1101" s="63"/>
      <c r="F1101" s="72"/>
      <c r="G1101" s="72"/>
      <c r="H1101" s="72"/>
      <c r="I1101" s="72"/>
      <c r="J1101" s="1"/>
      <c r="K1101" s="1"/>
      <c r="L1101" s="64" t="s">
        <v>21</v>
      </c>
      <c r="M1101" s="64" t="s">
        <v>22</v>
      </c>
      <c r="N1101" s="64"/>
      <c r="O1101" s="71">
        <v>3</v>
      </c>
      <c r="P1101" s="65">
        <v>9.3800000000000008</v>
      </c>
      <c r="Q1101" s="65"/>
      <c r="R1101" s="71">
        <v>3</v>
      </c>
      <c r="S1101" s="59">
        <v>168.6</v>
      </c>
      <c r="T1101" s="58">
        <v>0.16</v>
      </c>
    </row>
    <row r="1102" spans="1:20" x14ac:dyDescent="0.25">
      <c r="A1102" s="1"/>
      <c r="B1102" s="63" t="s">
        <v>29</v>
      </c>
      <c r="C1102" s="63"/>
      <c r="D1102" s="72">
        <v>1.6467000000000001</v>
      </c>
      <c r="E1102" s="72"/>
      <c r="F1102" s="72"/>
      <c r="G1102" s="72"/>
      <c r="H1102" s="1"/>
      <c r="I1102" s="1"/>
      <c r="J1102" s="1"/>
      <c r="K1102" s="1"/>
      <c r="L1102" s="64"/>
      <c r="M1102" s="64"/>
      <c r="N1102" s="64"/>
      <c r="O1102" s="71"/>
      <c r="P1102" s="65"/>
      <c r="Q1102" s="65"/>
      <c r="R1102" s="71"/>
      <c r="S1102" s="59"/>
      <c r="T1102" s="58"/>
    </row>
    <row r="1103" spans="1:20" x14ac:dyDescent="0.25">
      <c r="A1103" s="1"/>
      <c r="B1103" s="63"/>
      <c r="C1103" s="63"/>
      <c r="D1103" s="72"/>
      <c r="E1103" s="72"/>
      <c r="F1103" s="72"/>
      <c r="G1103" s="72"/>
      <c r="H1103" s="1"/>
      <c r="I1103" s="1"/>
      <c r="J1103" s="1"/>
      <c r="K1103" s="1"/>
      <c r="L1103" s="1"/>
      <c r="M1103" s="1"/>
      <c r="N1103" s="1"/>
      <c r="O1103" s="1"/>
      <c r="P1103" s="1"/>
      <c r="Q1103" s="1"/>
      <c r="R1103" s="1"/>
      <c r="S1103" s="1"/>
      <c r="T1103" s="1"/>
    </row>
    <row r="1104" spans="1:20" x14ac:dyDescent="0.25">
      <c r="A1104" s="1"/>
      <c r="B1104" s="63" t="s">
        <v>30</v>
      </c>
      <c r="C1104" s="63"/>
      <c r="D1104" s="1"/>
      <c r="E1104" s="1"/>
      <c r="F1104" s="1"/>
      <c r="G1104" s="1">
        <v>44.8</v>
      </c>
      <c r="H1104" s="1"/>
      <c r="I1104" s="1"/>
      <c r="J1104" s="1"/>
      <c r="K1104" s="1"/>
      <c r="L1104" s="1"/>
      <c r="M1104" s="1"/>
      <c r="N1104" s="1"/>
      <c r="O1104" s="1"/>
      <c r="P1104" s="1"/>
      <c r="Q1104" s="1"/>
      <c r="R1104" s="1"/>
      <c r="S1104" s="1"/>
      <c r="T1104" s="1"/>
    </row>
    <row r="1105" spans="1:20" x14ac:dyDescent="0.25">
      <c r="A1105" s="1"/>
      <c r="B1105" s="63" t="s">
        <v>31</v>
      </c>
      <c r="C1105" s="63"/>
      <c r="D1105" s="63"/>
      <c r="E1105" s="1"/>
      <c r="F1105" s="1"/>
      <c r="G1105" s="1">
        <v>2022</v>
      </c>
      <c r="H1105" s="1"/>
      <c r="I1105" s="1"/>
      <c r="J1105" s="1"/>
      <c r="K1105" s="1"/>
      <c r="L1105" s="1"/>
      <c r="M1105" s="1"/>
      <c r="N1105" s="1"/>
      <c r="O1105" s="1"/>
      <c r="P1105" s="1"/>
      <c r="Q1105" s="1"/>
      <c r="R1105" s="1"/>
      <c r="S1105" s="1"/>
      <c r="T1105" s="1"/>
    </row>
    <row r="1106" spans="1:20" x14ac:dyDescent="0.25">
      <c r="A1106" s="1"/>
      <c r="B1106" s="63" t="s">
        <v>32</v>
      </c>
      <c r="C1106" s="63"/>
      <c r="D1106" s="1"/>
      <c r="E1106" s="1"/>
      <c r="F1106" s="1"/>
      <c r="G1106" s="1"/>
      <c r="H1106" s="1"/>
      <c r="I1106" s="1"/>
      <c r="J1106" s="1"/>
      <c r="K1106" s="1"/>
      <c r="L1106" s="1"/>
      <c r="M1106" s="1"/>
      <c r="N1106" s="1"/>
      <c r="O1106" s="1"/>
      <c r="P1106" s="1"/>
      <c r="Q1106" s="1"/>
      <c r="R1106" s="1"/>
      <c r="S1106" s="1"/>
      <c r="T1106" s="1"/>
    </row>
    <row r="1107" spans="1:20" x14ac:dyDescent="0.25">
      <c r="A1107" s="1"/>
      <c r="B1107" s="1"/>
      <c r="C1107" s="1"/>
      <c r="D1107" s="1"/>
      <c r="E1107" s="1"/>
      <c r="F1107" s="1"/>
      <c r="G1107" s="1"/>
      <c r="H1107" s="1"/>
      <c r="I1107" s="1"/>
      <c r="J1107" s="1"/>
      <c r="K1107" s="1"/>
      <c r="L1107" s="1"/>
      <c r="M1107" s="1"/>
      <c r="N1107" s="1"/>
      <c r="O1107" s="1"/>
      <c r="P1107" s="1"/>
      <c r="Q1107" s="1"/>
      <c r="R1107" s="1"/>
      <c r="S1107" s="1"/>
      <c r="T1107" s="1"/>
    </row>
    <row r="1108" spans="1:20" x14ac:dyDescent="0.25">
      <c r="A1108" s="1"/>
      <c r="B1108" s="1"/>
      <c r="C1108" s="1"/>
      <c r="D1108" s="1"/>
      <c r="E1108" s="1"/>
      <c r="F1108" s="1"/>
      <c r="G1108" s="1"/>
      <c r="H1108" s="1"/>
      <c r="I1108" s="1"/>
      <c r="J1108" s="1"/>
      <c r="K1108" s="1"/>
      <c r="L1108" s="1"/>
      <c r="M1108" s="1"/>
      <c r="N1108" s="1"/>
      <c r="O1108" s="1"/>
      <c r="P1108" s="1"/>
      <c r="Q1108" s="1"/>
      <c r="R1108" s="1"/>
      <c r="S1108" s="1"/>
      <c r="T1108" s="1"/>
    </row>
    <row r="1109" spans="1:20" x14ac:dyDescent="0.25">
      <c r="A1109" s="1"/>
      <c r="B1109" s="1"/>
      <c r="C1109" s="1"/>
      <c r="D1109" s="1"/>
      <c r="E1109" s="1"/>
      <c r="F1109" s="1"/>
      <c r="G1109" s="1"/>
      <c r="H1109" s="1"/>
      <c r="I1109" s="1"/>
      <c r="J1109" s="1"/>
      <c r="K1109" s="1"/>
      <c r="L1109" s="66" t="s">
        <v>5</v>
      </c>
      <c r="M1109" s="66"/>
      <c r="N1109" s="66"/>
      <c r="O1109" s="3" t="s">
        <v>6</v>
      </c>
      <c r="P1109" s="67" t="s">
        <v>7</v>
      </c>
      <c r="Q1109" s="67"/>
      <c r="R1109" s="3" t="s">
        <v>8</v>
      </c>
      <c r="S1109" s="57" t="s">
        <v>583</v>
      </c>
      <c r="T1109" s="3" t="s">
        <v>7</v>
      </c>
    </row>
    <row r="1110" spans="1:20" x14ac:dyDescent="0.25">
      <c r="A1110" s="1"/>
      <c r="B1110" s="5" t="s">
        <v>9</v>
      </c>
      <c r="C1110" s="64" t="s">
        <v>194</v>
      </c>
      <c r="D1110" s="64"/>
      <c r="E1110" s="64"/>
      <c r="F1110" s="64"/>
      <c r="G1110" s="64"/>
      <c r="H1110" s="1"/>
      <c r="I1110" s="1"/>
      <c r="J1110" s="1"/>
      <c r="K1110" s="1"/>
      <c r="L1110" s="4" t="s">
        <v>33</v>
      </c>
      <c r="M1110" s="64" t="s">
        <v>34</v>
      </c>
      <c r="N1110" s="64"/>
      <c r="O1110" s="6">
        <v>4</v>
      </c>
      <c r="P1110" s="65">
        <v>10</v>
      </c>
      <c r="Q1110" s="65"/>
      <c r="R1110" s="6">
        <v>8</v>
      </c>
      <c r="S1110" s="59">
        <v>612</v>
      </c>
      <c r="T1110" s="7">
        <v>0.32</v>
      </c>
    </row>
    <row r="1111" spans="1:20" x14ac:dyDescent="0.25">
      <c r="A1111" s="1"/>
      <c r="B1111" s="63" t="s">
        <v>13</v>
      </c>
      <c r="C1111" s="64" t="s">
        <v>197</v>
      </c>
      <c r="D1111" s="64"/>
      <c r="E1111" s="64"/>
      <c r="F1111" s="64"/>
      <c r="G1111" s="1"/>
      <c r="H1111" s="1"/>
      <c r="I1111" s="1"/>
      <c r="J1111" s="1"/>
      <c r="K1111" s="1"/>
      <c r="L1111" s="4" t="s">
        <v>36</v>
      </c>
      <c r="M1111" s="64" t="s">
        <v>37</v>
      </c>
      <c r="N1111" s="64"/>
      <c r="O1111" s="6">
        <v>1</v>
      </c>
      <c r="P1111" s="65">
        <v>2.5</v>
      </c>
      <c r="Q1111" s="65"/>
      <c r="R1111" s="6">
        <v>6</v>
      </c>
      <c r="S1111" s="59">
        <v>388.8</v>
      </c>
      <c r="T1111" s="7">
        <v>0.2</v>
      </c>
    </row>
    <row r="1112" spans="1:20" x14ac:dyDescent="0.25">
      <c r="A1112" s="1"/>
      <c r="B1112" s="63"/>
      <c r="C1112" s="64"/>
      <c r="D1112" s="64"/>
      <c r="E1112" s="64"/>
      <c r="F1112" s="64"/>
      <c r="G1112" s="1"/>
      <c r="H1112" s="1"/>
      <c r="I1112" s="1"/>
      <c r="J1112" s="1"/>
      <c r="K1112" s="1"/>
      <c r="L1112" s="64" t="s">
        <v>11</v>
      </c>
      <c r="M1112" s="64" t="s">
        <v>12</v>
      </c>
      <c r="N1112" s="64"/>
      <c r="O1112" s="71">
        <v>1</v>
      </c>
      <c r="P1112" s="65">
        <v>2.5</v>
      </c>
      <c r="Q1112" s="65"/>
      <c r="R1112" s="71">
        <v>1</v>
      </c>
      <c r="S1112" s="59">
        <v>87</v>
      </c>
      <c r="T1112" s="58">
        <v>0.05</v>
      </c>
    </row>
    <row r="1113" spans="1:20" x14ac:dyDescent="0.25">
      <c r="A1113" s="1"/>
      <c r="B1113" s="63" t="s">
        <v>19</v>
      </c>
      <c r="C1113" s="64" t="s">
        <v>57</v>
      </c>
      <c r="D1113" s="64"/>
      <c r="E1113" s="64"/>
      <c r="F1113" s="64"/>
      <c r="G1113" s="1"/>
      <c r="H1113" s="1"/>
      <c r="I1113" s="1"/>
      <c r="J1113" s="1"/>
      <c r="K1113" s="1"/>
      <c r="L1113" s="64"/>
      <c r="M1113" s="64"/>
      <c r="N1113" s="64"/>
      <c r="O1113" s="71"/>
      <c r="P1113" s="65"/>
      <c r="Q1113" s="65"/>
      <c r="R1113" s="71"/>
      <c r="S1113" s="59"/>
      <c r="T1113" s="58"/>
    </row>
    <row r="1114" spans="1:20" x14ac:dyDescent="0.25">
      <c r="A1114" s="1"/>
      <c r="B1114" s="63"/>
      <c r="C1114" s="64"/>
      <c r="D1114" s="64"/>
      <c r="E1114" s="64"/>
      <c r="F1114" s="64"/>
      <c r="G1114" s="1"/>
      <c r="H1114" s="1"/>
      <c r="I1114" s="1"/>
      <c r="J1114" s="1"/>
      <c r="K1114" s="1"/>
      <c r="L1114" s="4" t="s">
        <v>139</v>
      </c>
      <c r="M1114" s="64" t="s">
        <v>140</v>
      </c>
      <c r="N1114" s="64"/>
      <c r="O1114" s="6">
        <v>1</v>
      </c>
      <c r="P1114" s="65">
        <v>2.5</v>
      </c>
      <c r="Q1114" s="65"/>
      <c r="R1114" s="6">
        <v>9</v>
      </c>
      <c r="S1114" s="59">
        <v>842.4</v>
      </c>
      <c r="T1114" s="7">
        <v>0.44</v>
      </c>
    </row>
    <row r="1115" spans="1:20" x14ac:dyDescent="0.25">
      <c r="A1115" s="1"/>
      <c r="B1115" s="5" t="s">
        <v>23</v>
      </c>
      <c r="C1115" s="64" t="s">
        <v>198</v>
      </c>
      <c r="D1115" s="64"/>
      <c r="E1115" s="64"/>
      <c r="F1115" s="64"/>
      <c r="G1115" s="1"/>
      <c r="H1115" s="1"/>
      <c r="I1115" s="1"/>
      <c r="J1115" s="1"/>
      <c r="K1115" s="1"/>
      <c r="L1115" s="4" t="s">
        <v>39</v>
      </c>
      <c r="M1115" s="64" t="s">
        <v>40</v>
      </c>
      <c r="N1115" s="64"/>
      <c r="O1115" s="6">
        <v>15</v>
      </c>
      <c r="P1115" s="65">
        <v>37.5</v>
      </c>
      <c r="Q1115" s="65"/>
      <c r="R1115" s="6">
        <v>167</v>
      </c>
      <c r="S1115" s="59">
        <v>22375.8</v>
      </c>
      <c r="T1115" s="7">
        <v>11.65</v>
      </c>
    </row>
    <row r="1116" spans="1:20" x14ac:dyDescent="0.25">
      <c r="A1116" s="1"/>
      <c r="B1116" s="5" t="s">
        <v>25</v>
      </c>
      <c r="C1116" s="73">
        <v>264</v>
      </c>
      <c r="D1116" s="73"/>
      <c r="E1116" s="73"/>
      <c r="F1116" s="1"/>
      <c r="G1116" s="1"/>
      <c r="H1116" s="1"/>
      <c r="I1116" s="1"/>
      <c r="J1116" s="1"/>
      <c r="K1116" s="1"/>
      <c r="L1116" s="4" t="s">
        <v>15</v>
      </c>
      <c r="M1116" s="64" t="s">
        <v>16</v>
      </c>
      <c r="N1116" s="64"/>
      <c r="O1116" s="6">
        <v>11</v>
      </c>
      <c r="P1116" s="65">
        <v>27.5</v>
      </c>
      <c r="Q1116" s="65"/>
      <c r="R1116" s="6">
        <v>62</v>
      </c>
      <c r="S1116" s="59">
        <v>12206.4</v>
      </c>
      <c r="T1116" s="7">
        <v>6.35</v>
      </c>
    </row>
    <row r="1117" spans="1:20" x14ac:dyDescent="0.25">
      <c r="A1117" s="1"/>
      <c r="B1117" s="63" t="s">
        <v>26</v>
      </c>
      <c r="C1117" s="63"/>
      <c r="D1117" s="63"/>
      <c r="E1117" s="63"/>
      <c r="F1117" s="72">
        <v>422.33940000000001</v>
      </c>
      <c r="G1117" s="72"/>
      <c r="H1117" s="72"/>
      <c r="I1117" s="72"/>
      <c r="J1117" s="72"/>
      <c r="K1117" s="1"/>
      <c r="L1117" s="4" t="s">
        <v>17</v>
      </c>
      <c r="M1117" s="64" t="s">
        <v>18</v>
      </c>
      <c r="N1117" s="64"/>
      <c r="O1117" s="6">
        <v>2</v>
      </c>
      <c r="P1117" s="65">
        <v>5</v>
      </c>
      <c r="Q1117" s="65"/>
      <c r="R1117" s="6">
        <v>269</v>
      </c>
      <c r="S1117" s="59">
        <v>154874.4</v>
      </c>
      <c r="T1117" s="7">
        <v>80.62</v>
      </c>
    </row>
    <row r="1118" spans="1:20" x14ac:dyDescent="0.25">
      <c r="A1118" s="1"/>
      <c r="B1118" s="63" t="s">
        <v>27</v>
      </c>
      <c r="C1118" s="63"/>
      <c r="D1118" s="72">
        <v>586.3116</v>
      </c>
      <c r="E1118" s="72"/>
      <c r="F1118" s="72"/>
      <c r="G1118" s="72"/>
      <c r="H1118" s="72"/>
      <c r="I1118" s="1"/>
      <c r="J1118" s="1"/>
      <c r="K1118" s="1"/>
      <c r="L1118" s="4" t="s">
        <v>54</v>
      </c>
      <c r="M1118" s="64" t="s">
        <v>55</v>
      </c>
      <c r="N1118" s="64"/>
      <c r="O1118" s="6">
        <v>3</v>
      </c>
      <c r="P1118" s="65">
        <v>7.5</v>
      </c>
      <c r="Q1118" s="65"/>
      <c r="R1118" s="6">
        <v>3</v>
      </c>
      <c r="S1118" s="59">
        <v>255.6</v>
      </c>
      <c r="T1118" s="7">
        <v>0.13</v>
      </c>
    </row>
    <row r="1119" spans="1:20" x14ac:dyDescent="0.25">
      <c r="A1119" s="1"/>
      <c r="B1119" s="1"/>
      <c r="C1119" s="1"/>
      <c r="D1119" s="1"/>
      <c r="E1119" s="1"/>
      <c r="F1119" s="1"/>
      <c r="G1119" s="1"/>
      <c r="H1119" s="1"/>
      <c r="I1119" s="1"/>
      <c r="J1119" s="1"/>
      <c r="K1119" s="1"/>
      <c r="L1119" s="64" t="s">
        <v>21</v>
      </c>
      <c r="M1119" s="64" t="s">
        <v>22</v>
      </c>
      <c r="N1119" s="64"/>
      <c r="O1119" s="71">
        <v>2</v>
      </c>
      <c r="P1119" s="65">
        <v>5</v>
      </c>
      <c r="Q1119" s="65"/>
      <c r="R1119" s="71">
        <v>10</v>
      </c>
      <c r="S1119" s="59">
        <v>463.8</v>
      </c>
      <c r="T1119" s="58">
        <v>0.24</v>
      </c>
    </row>
    <row r="1120" spans="1:20" x14ac:dyDescent="0.25">
      <c r="A1120" s="1"/>
      <c r="B1120" s="63" t="s">
        <v>28</v>
      </c>
      <c r="C1120" s="63"/>
      <c r="D1120" s="63"/>
      <c r="E1120" s="63"/>
      <c r="F1120" s="72">
        <v>1.6013999999999999</v>
      </c>
      <c r="G1120" s="72"/>
      <c r="H1120" s="72"/>
      <c r="I1120" s="72"/>
      <c r="J1120" s="1"/>
      <c r="K1120" s="1"/>
      <c r="L1120" s="64"/>
      <c r="M1120" s="64"/>
      <c r="N1120" s="64"/>
      <c r="O1120" s="71"/>
      <c r="P1120" s="65"/>
      <c r="Q1120" s="65"/>
      <c r="R1120" s="71"/>
      <c r="S1120" s="59"/>
      <c r="T1120" s="58"/>
    </row>
    <row r="1121" spans="1:20" x14ac:dyDescent="0.25">
      <c r="A1121" s="1"/>
      <c r="B1121" s="63"/>
      <c r="C1121" s="63"/>
      <c r="D1121" s="63"/>
      <c r="E1121" s="63"/>
      <c r="F1121" s="72"/>
      <c r="G1121" s="72"/>
      <c r="H1121" s="72"/>
      <c r="I1121" s="72"/>
      <c r="J1121" s="1"/>
      <c r="K1121" s="1"/>
      <c r="L1121" s="1"/>
      <c r="M1121" s="1"/>
      <c r="N1121" s="1"/>
      <c r="O1121" s="1"/>
      <c r="P1121" s="1"/>
      <c r="Q1121" s="1"/>
      <c r="R1121" s="1"/>
      <c r="S1121" s="1"/>
      <c r="T1121" s="1"/>
    </row>
    <row r="1122" spans="1:20" x14ac:dyDescent="0.25">
      <c r="A1122" s="1"/>
      <c r="B1122" s="63" t="s">
        <v>29</v>
      </c>
      <c r="C1122" s="63"/>
      <c r="D1122" s="72">
        <v>1.0184</v>
      </c>
      <c r="E1122" s="72"/>
      <c r="F1122" s="72"/>
      <c r="G1122" s="72"/>
      <c r="H1122" s="1"/>
      <c r="I1122" s="1"/>
      <c r="J1122" s="1"/>
      <c r="K1122" s="1"/>
      <c r="L1122" s="1"/>
      <c r="M1122" s="1"/>
      <c r="N1122" s="1"/>
      <c r="O1122" s="1"/>
      <c r="P1122" s="1"/>
      <c r="Q1122" s="1"/>
      <c r="R1122" s="1"/>
      <c r="S1122" s="1"/>
      <c r="T1122" s="1"/>
    </row>
    <row r="1123" spans="1:20" x14ac:dyDescent="0.25">
      <c r="A1123" s="1"/>
      <c r="B1123" s="63" t="s">
        <v>30</v>
      </c>
      <c r="C1123" s="63"/>
      <c r="D1123" s="1"/>
      <c r="E1123" s="1"/>
      <c r="F1123" s="1"/>
      <c r="G1123" s="1">
        <v>45.5</v>
      </c>
      <c r="H1123" s="1"/>
      <c r="I1123" s="1"/>
      <c r="J1123" s="1"/>
      <c r="K1123" s="1"/>
      <c r="L1123" s="1"/>
      <c r="M1123" s="1"/>
      <c r="N1123" s="1"/>
      <c r="O1123" s="1"/>
      <c r="P1123" s="1"/>
      <c r="Q1123" s="1"/>
      <c r="R1123" s="1"/>
      <c r="S1123" s="1"/>
      <c r="T1123" s="1"/>
    </row>
    <row r="1124" spans="1:20" x14ac:dyDescent="0.25">
      <c r="A1124" s="1"/>
      <c r="B1124" s="63" t="s">
        <v>31</v>
      </c>
      <c r="C1124" s="63"/>
      <c r="D1124" s="63"/>
      <c r="E1124" s="1"/>
      <c r="F1124" s="1"/>
      <c r="G1124" s="1">
        <v>2015</v>
      </c>
      <c r="H1124" s="1"/>
      <c r="I1124" s="1"/>
      <c r="J1124" s="1"/>
      <c r="K1124" s="1"/>
      <c r="L1124" s="1"/>
      <c r="M1124" s="1"/>
      <c r="N1124" s="1"/>
      <c r="O1124" s="1"/>
      <c r="P1124" s="1"/>
      <c r="Q1124" s="1"/>
      <c r="R1124" s="1"/>
      <c r="S1124" s="1"/>
      <c r="T1124" s="1"/>
    </row>
    <row r="1125" spans="1:20" x14ac:dyDescent="0.25">
      <c r="A1125" s="1"/>
      <c r="B1125" s="63" t="s">
        <v>32</v>
      </c>
      <c r="C1125" s="63"/>
      <c r="D1125" s="1"/>
      <c r="E1125" s="1"/>
      <c r="F1125" s="1"/>
      <c r="G1125" s="1"/>
      <c r="H1125" s="1"/>
      <c r="I1125" s="1"/>
      <c r="J1125" s="1"/>
      <c r="K1125" s="1"/>
      <c r="L1125" s="1"/>
      <c r="M1125" s="1"/>
      <c r="N1125" s="1"/>
      <c r="O1125" s="1"/>
      <c r="P1125" s="1"/>
      <c r="Q1125" s="1"/>
      <c r="R1125" s="1"/>
      <c r="S1125" s="1"/>
      <c r="T1125" s="1"/>
    </row>
    <row r="1126" spans="1:20" x14ac:dyDescent="0.25">
      <c r="A1126" s="1"/>
      <c r="B1126" s="1"/>
      <c r="C1126" s="1"/>
      <c r="D1126" s="1"/>
      <c r="E1126" s="1"/>
      <c r="F1126" s="1"/>
      <c r="G1126" s="1"/>
      <c r="H1126" s="1"/>
      <c r="I1126" s="1"/>
      <c r="J1126" s="1"/>
      <c r="K1126" s="1"/>
      <c r="L1126" s="1"/>
      <c r="M1126" s="1"/>
      <c r="N1126" s="1"/>
      <c r="O1126" s="1"/>
      <c r="P1126" s="1"/>
      <c r="Q1126" s="1"/>
      <c r="R1126" s="1"/>
      <c r="S1126" s="1"/>
      <c r="T1126" s="1"/>
    </row>
    <row r="1127" spans="1:20" x14ac:dyDescent="0.25">
      <c r="A1127" s="1"/>
      <c r="B1127" s="1"/>
      <c r="C1127" s="1"/>
      <c r="D1127" s="1"/>
      <c r="E1127" s="1"/>
      <c r="F1127" s="1"/>
      <c r="G1127" s="1"/>
      <c r="H1127" s="1"/>
      <c r="I1127" s="1"/>
      <c r="J1127" s="1"/>
      <c r="K1127" s="1"/>
      <c r="L1127" s="1"/>
      <c r="M1127" s="1"/>
      <c r="N1127" s="1"/>
      <c r="O1127" s="1"/>
      <c r="P1127" s="1"/>
      <c r="Q1127" s="1"/>
      <c r="R1127" s="1"/>
      <c r="S1127" s="1"/>
      <c r="T1127" s="1"/>
    </row>
    <row r="1128" spans="1:20" x14ac:dyDescent="0.25">
      <c r="A1128" s="1"/>
      <c r="B1128" s="1"/>
      <c r="C1128" s="1"/>
      <c r="D1128" s="1"/>
      <c r="E1128" s="1"/>
      <c r="F1128" s="1"/>
      <c r="G1128" s="1"/>
      <c r="H1128" s="1"/>
      <c r="I1128" s="1"/>
      <c r="J1128" s="1"/>
      <c r="K1128" s="1"/>
      <c r="L1128" s="66" t="s">
        <v>5</v>
      </c>
      <c r="M1128" s="66"/>
      <c r="N1128" s="66"/>
      <c r="O1128" s="3" t="s">
        <v>6</v>
      </c>
      <c r="P1128" s="67" t="s">
        <v>7</v>
      </c>
      <c r="Q1128" s="67"/>
      <c r="R1128" s="3" t="s">
        <v>8</v>
      </c>
      <c r="S1128" s="57" t="s">
        <v>583</v>
      </c>
      <c r="T1128" s="3" t="s">
        <v>7</v>
      </c>
    </row>
    <row r="1129" spans="1:20" x14ac:dyDescent="0.25">
      <c r="A1129" s="1"/>
      <c r="B1129" s="5" t="s">
        <v>9</v>
      </c>
      <c r="C1129" s="64" t="s">
        <v>194</v>
      </c>
      <c r="D1129" s="64"/>
      <c r="E1129" s="64"/>
      <c r="F1129" s="64"/>
      <c r="G1129" s="64"/>
      <c r="H1129" s="1"/>
      <c r="I1129" s="1"/>
      <c r="J1129" s="1"/>
      <c r="K1129" s="1"/>
      <c r="L1129" s="4" t="s">
        <v>33</v>
      </c>
      <c r="M1129" s="64" t="s">
        <v>34</v>
      </c>
      <c r="N1129" s="64"/>
      <c r="O1129" s="6">
        <v>4</v>
      </c>
      <c r="P1129" s="65">
        <v>12.9</v>
      </c>
      <c r="Q1129" s="65"/>
      <c r="R1129" s="6">
        <v>6</v>
      </c>
      <c r="S1129" s="59">
        <v>817.80000000000007</v>
      </c>
      <c r="T1129" s="7">
        <v>0.39</v>
      </c>
    </row>
    <row r="1130" spans="1:20" x14ac:dyDescent="0.25">
      <c r="A1130" s="1"/>
      <c r="B1130" s="63" t="s">
        <v>13</v>
      </c>
      <c r="C1130" s="64" t="s">
        <v>182</v>
      </c>
      <c r="D1130" s="64"/>
      <c r="E1130" s="64"/>
      <c r="F1130" s="64"/>
      <c r="G1130" s="1"/>
      <c r="H1130" s="1"/>
      <c r="I1130" s="1"/>
      <c r="J1130" s="1"/>
      <c r="K1130" s="1"/>
      <c r="L1130" s="4" t="s">
        <v>11</v>
      </c>
      <c r="M1130" s="64" t="s">
        <v>12</v>
      </c>
      <c r="N1130" s="64"/>
      <c r="O1130" s="6">
        <v>2</v>
      </c>
      <c r="P1130" s="65">
        <v>6.45</v>
      </c>
      <c r="Q1130" s="65"/>
      <c r="R1130" s="6">
        <v>224</v>
      </c>
      <c r="S1130" s="59">
        <v>17403</v>
      </c>
      <c r="T1130" s="7">
        <v>8.2200000000000006</v>
      </c>
    </row>
    <row r="1131" spans="1:20" x14ac:dyDescent="0.25">
      <c r="A1131" s="1"/>
      <c r="B1131" s="63"/>
      <c r="C1131" s="64"/>
      <c r="D1131" s="64"/>
      <c r="E1131" s="64"/>
      <c r="F1131" s="64"/>
      <c r="G1131" s="1"/>
      <c r="H1131" s="1"/>
      <c r="I1131" s="1"/>
      <c r="J1131" s="1"/>
      <c r="K1131" s="1"/>
      <c r="L1131" s="64" t="s">
        <v>139</v>
      </c>
      <c r="M1131" s="64" t="s">
        <v>140</v>
      </c>
      <c r="N1131" s="64"/>
      <c r="O1131" s="71">
        <v>1</v>
      </c>
      <c r="P1131" s="65">
        <v>3.23</v>
      </c>
      <c r="Q1131" s="65"/>
      <c r="R1131" s="71">
        <v>3</v>
      </c>
      <c r="S1131" s="59">
        <v>53.4</v>
      </c>
      <c r="T1131" s="58">
        <v>0.03</v>
      </c>
    </row>
    <row r="1132" spans="1:20" x14ac:dyDescent="0.25">
      <c r="A1132" s="1"/>
      <c r="B1132" s="63" t="s">
        <v>19</v>
      </c>
      <c r="C1132" s="64" t="s">
        <v>60</v>
      </c>
      <c r="D1132" s="64"/>
      <c r="E1132" s="64"/>
      <c r="F1132" s="64"/>
      <c r="G1132" s="1"/>
      <c r="H1132" s="1"/>
      <c r="I1132" s="1"/>
      <c r="J1132" s="1"/>
      <c r="K1132" s="1"/>
      <c r="L1132" s="64"/>
      <c r="M1132" s="64"/>
      <c r="N1132" s="64"/>
      <c r="O1132" s="71"/>
      <c r="P1132" s="65"/>
      <c r="Q1132" s="65"/>
      <c r="R1132" s="71"/>
      <c r="S1132" s="59"/>
      <c r="T1132" s="58"/>
    </row>
    <row r="1133" spans="1:20" x14ac:dyDescent="0.25">
      <c r="A1133" s="1"/>
      <c r="B1133" s="63"/>
      <c r="C1133" s="64"/>
      <c r="D1133" s="64"/>
      <c r="E1133" s="64"/>
      <c r="F1133" s="64"/>
      <c r="G1133" s="1"/>
      <c r="H1133" s="1"/>
      <c r="I1133" s="1"/>
      <c r="J1133" s="1"/>
      <c r="K1133" s="1"/>
      <c r="L1133" s="4" t="s">
        <v>39</v>
      </c>
      <c r="M1133" s="64" t="s">
        <v>40</v>
      </c>
      <c r="N1133" s="64"/>
      <c r="O1133" s="6">
        <v>16</v>
      </c>
      <c r="P1133" s="65">
        <v>51.61</v>
      </c>
      <c r="Q1133" s="65"/>
      <c r="R1133" s="6">
        <v>759</v>
      </c>
      <c r="S1133" s="59">
        <v>95447.4</v>
      </c>
      <c r="T1133" s="7">
        <v>45.07</v>
      </c>
    </row>
    <row r="1134" spans="1:20" x14ac:dyDescent="0.25">
      <c r="A1134" s="1"/>
      <c r="B1134" s="5" t="s">
        <v>23</v>
      </c>
      <c r="C1134" s="64" t="s">
        <v>199</v>
      </c>
      <c r="D1134" s="64"/>
      <c r="E1134" s="64"/>
      <c r="F1134" s="64"/>
      <c r="G1134" s="1"/>
      <c r="H1134" s="1"/>
      <c r="I1134" s="1"/>
      <c r="J1134" s="1"/>
      <c r="K1134" s="1"/>
      <c r="L1134" s="4" t="s">
        <v>15</v>
      </c>
      <c r="M1134" s="64" t="s">
        <v>16</v>
      </c>
      <c r="N1134" s="64"/>
      <c r="O1134" s="6">
        <v>3</v>
      </c>
      <c r="P1134" s="65">
        <v>9.68</v>
      </c>
      <c r="Q1134" s="65"/>
      <c r="R1134" s="6">
        <v>11</v>
      </c>
      <c r="S1134" s="59">
        <v>3445.2000000000003</v>
      </c>
      <c r="T1134" s="7">
        <v>1.63</v>
      </c>
    </row>
    <row r="1135" spans="1:20" x14ac:dyDescent="0.25">
      <c r="A1135" s="1"/>
      <c r="B1135" s="5" t="s">
        <v>25</v>
      </c>
      <c r="C1135" s="73">
        <v>219</v>
      </c>
      <c r="D1135" s="73"/>
      <c r="E1135" s="73"/>
      <c r="F1135" s="1"/>
      <c r="G1135" s="1"/>
      <c r="H1135" s="1"/>
      <c r="I1135" s="1"/>
      <c r="J1135" s="1"/>
      <c r="K1135" s="1"/>
      <c r="L1135" s="4" t="s">
        <v>17</v>
      </c>
      <c r="M1135" s="64" t="s">
        <v>18</v>
      </c>
      <c r="N1135" s="64"/>
      <c r="O1135" s="6">
        <v>2</v>
      </c>
      <c r="P1135" s="65">
        <v>6.45</v>
      </c>
      <c r="Q1135" s="65"/>
      <c r="R1135" s="6">
        <v>251</v>
      </c>
      <c r="S1135" s="59">
        <v>50916</v>
      </c>
      <c r="T1135" s="7">
        <v>24.04</v>
      </c>
    </row>
    <row r="1136" spans="1:20" x14ac:dyDescent="0.25">
      <c r="A1136" s="1"/>
      <c r="B1136" s="63" t="s">
        <v>26</v>
      </c>
      <c r="C1136" s="63"/>
      <c r="D1136" s="63"/>
      <c r="E1136" s="63"/>
      <c r="F1136" s="72">
        <v>847.2441</v>
      </c>
      <c r="G1136" s="72"/>
      <c r="H1136" s="72"/>
      <c r="I1136" s="72"/>
      <c r="J1136" s="72"/>
      <c r="K1136" s="1"/>
      <c r="L1136" s="4" t="s">
        <v>42</v>
      </c>
      <c r="M1136" s="64" t="s">
        <v>43</v>
      </c>
      <c r="N1136" s="64"/>
      <c r="O1136" s="6">
        <v>2</v>
      </c>
      <c r="P1136" s="65">
        <v>6.45</v>
      </c>
      <c r="Q1136" s="65"/>
      <c r="R1136" s="6">
        <v>19</v>
      </c>
      <c r="S1136" s="59">
        <v>2498.4</v>
      </c>
      <c r="T1136" s="7">
        <v>1.18</v>
      </c>
    </row>
    <row r="1137" spans="1:20" x14ac:dyDescent="0.25">
      <c r="A1137" s="1"/>
      <c r="B1137" s="63" t="s">
        <v>27</v>
      </c>
      <c r="C1137" s="63"/>
      <c r="D1137" s="72">
        <v>435.09660000000002</v>
      </c>
      <c r="E1137" s="72"/>
      <c r="F1137" s="72"/>
      <c r="G1137" s="72"/>
      <c r="H1137" s="72"/>
      <c r="I1137" s="1"/>
      <c r="J1137" s="1"/>
      <c r="K1137" s="1"/>
      <c r="L1137" s="4" t="s">
        <v>54</v>
      </c>
      <c r="M1137" s="64" t="s">
        <v>55</v>
      </c>
      <c r="N1137" s="64"/>
      <c r="O1137" s="6">
        <v>1</v>
      </c>
      <c r="P1137" s="65">
        <v>3.23</v>
      </c>
      <c r="Q1137" s="65"/>
      <c r="R1137" s="6">
        <v>220</v>
      </c>
      <c r="S1137" s="59">
        <v>41191.799999999996</v>
      </c>
      <c r="T1137" s="7">
        <v>19.45</v>
      </c>
    </row>
    <row r="1138" spans="1:20" x14ac:dyDescent="0.25">
      <c r="A1138" s="1"/>
      <c r="B1138" s="1"/>
      <c r="C1138" s="1"/>
      <c r="D1138" s="1"/>
      <c r="E1138" s="1"/>
      <c r="F1138" s="1"/>
      <c r="G1138" s="1"/>
      <c r="H1138" s="1"/>
      <c r="I1138" s="1"/>
      <c r="J1138" s="1"/>
      <c r="K1138" s="1"/>
      <c r="L1138" s="1"/>
      <c r="M1138" s="1"/>
      <c r="N1138" s="1"/>
      <c r="O1138" s="1"/>
      <c r="P1138" s="1"/>
      <c r="Q1138" s="1"/>
      <c r="R1138" s="1"/>
      <c r="S1138" s="1"/>
      <c r="T1138" s="1"/>
    </row>
    <row r="1139" spans="1:20" x14ac:dyDescent="0.25">
      <c r="A1139" s="1"/>
      <c r="B1139" s="63" t="s">
        <v>28</v>
      </c>
      <c r="C1139" s="63"/>
      <c r="D1139" s="63"/>
      <c r="E1139" s="63"/>
      <c r="F1139" s="72">
        <v>4.2348999999999997</v>
      </c>
      <c r="G1139" s="72"/>
      <c r="H1139" s="72"/>
      <c r="I1139" s="72"/>
      <c r="J1139" s="1"/>
      <c r="K1139" s="1"/>
      <c r="L1139" s="1"/>
      <c r="M1139" s="1"/>
      <c r="N1139" s="1"/>
      <c r="O1139" s="1"/>
      <c r="P1139" s="1"/>
      <c r="Q1139" s="1"/>
      <c r="R1139" s="1"/>
      <c r="S1139" s="1"/>
      <c r="T1139" s="1"/>
    </row>
    <row r="1140" spans="1:20" x14ac:dyDescent="0.25">
      <c r="A1140" s="1"/>
      <c r="B1140" s="63" t="s">
        <v>29</v>
      </c>
      <c r="C1140" s="63"/>
      <c r="D1140" s="72">
        <v>3.4599000000000002</v>
      </c>
      <c r="E1140" s="72"/>
      <c r="F1140" s="72"/>
      <c r="G1140" s="72"/>
      <c r="H1140" s="1"/>
      <c r="I1140" s="1"/>
      <c r="J1140" s="1"/>
      <c r="K1140" s="1"/>
      <c r="L1140" s="1"/>
      <c r="M1140" s="1"/>
      <c r="N1140" s="1"/>
      <c r="O1140" s="1"/>
      <c r="P1140" s="1"/>
      <c r="Q1140" s="1"/>
      <c r="R1140" s="1"/>
      <c r="S1140" s="1"/>
      <c r="T1140" s="1"/>
    </row>
    <row r="1141" spans="1:20" x14ac:dyDescent="0.25">
      <c r="A1141" s="1"/>
      <c r="B1141" s="63" t="s">
        <v>30</v>
      </c>
      <c r="C1141" s="63"/>
      <c r="D1141" s="1"/>
      <c r="E1141" s="1"/>
      <c r="F1141" s="1"/>
      <c r="G1141" s="1">
        <v>30.1</v>
      </c>
      <c r="H1141" s="1"/>
      <c r="I1141" s="1"/>
      <c r="J1141" s="1"/>
      <c r="K1141" s="1"/>
      <c r="L1141" s="1"/>
      <c r="M1141" s="1"/>
      <c r="N1141" s="1"/>
      <c r="O1141" s="1"/>
      <c r="P1141" s="1"/>
      <c r="Q1141" s="1"/>
      <c r="R1141" s="1"/>
      <c r="S1141" s="1"/>
      <c r="T1141" s="1"/>
    </row>
    <row r="1142" spans="1:20" x14ac:dyDescent="0.25">
      <c r="A1142" s="1"/>
      <c r="B1142" s="63" t="s">
        <v>31</v>
      </c>
      <c r="C1142" s="63"/>
      <c r="D1142" s="63"/>
      <c r="E1142" s="1"/>
      <c r="F1142" s="1"/>
      <c r="G1142" s="1">
        <v>2022</v>
      </c>
      <c r="H1142" s="1"/>
      <c r="I1142" s="1"/>
      <c r="J1142" s="1"/>
      <c r="K1142" s="1"/>
      <c r="L1142" s="1"/>
      <c r="M1142" s="1"/>
      <c r="N1142" s="1"/>
      <c r="O1142" s="1"/>
      <c r="P1142" s="1"/>
      <c r="Q1142" s="1"/>
      <c r="R1142" s="1"/>
      <c r="S1142" s="1"/>
      <c r="T1142" s="1"/>
    </row>
    <row r="1143" spans="1:20" x14ac:dyDescent="0.25">
      <c r="A1143" s="1"/>
      <c r="B1143" s="63" t="s">
        <v>32</v>
      </c>
      <c r="C1143" s="63"/>
      <c r="D1143" s="1"/>
      <c r="E1143" s="1"/>
      <c r="F1143" s="1"/>
      <c r="G1143" s="1"/>
      <c r="H1143" s="1"/>
      <c r="I1143" s="1"/>
      <c r="J1143" s="1"/>
      <c r="K1143" s="1"/>
      <c r="L1143" s="1"/>
      <c r="M1143" s="1"/>
      <c r="N1143" s="1"/>
      <c r="O1143" s="1"/>
      <c r="P1143" s="1"/>
      <c r="Q1143" s="1"/>
      <c r="R1143" s="1"/>
      <c r="S1143" s="1"/>
      <c r="T1143" s="1"/>
    </row>
    <row r="1144" spans="1:20" x14ac:dyDescent="0.25">
      <c r="A1144" s="1"/>
      <c r="B1144" s="1"/>
      <c r="C1144" s="1"/>
      <c r="D1144" s="1"/>
      <c r="E1144" s="1"/>
      <c r="F1144" s="1"/>
      <c r="G1144" s="1"/>
      <c r="H1144" s="1"/>
      <c r="I1144" s="1"/>
      <c r="J1144" s="1"/>
      <c r="K1144" s="1"/>
      <c r="L1144" s="1"/>
      <c r="M1144" s="1"/>
      <c r="N1144" s="1"/>
      <c r="O1144" s="1"/>
      <c r="P1144" s="1"/>
      <c r="Q1144" s="1"/>
      <c r="R1144" s="1"/>
      <c r="S1144" s="1"/>
      <c r="T1144" s="1"/>
    </row>
    <row r="1145" spans="1:20" x14ac:dyDescent="0.25">
      <c r="A1145" s="1"/>
      <c r="B1145" s="1"/>
      <c r="C1145" s="1"/>
      <c r="D1145" s="1"/>
      <c r="E1145" s="1"/>
      <c r="F1145" s="1"/>
      <c r="G1145" s="1"/>
      <c r="H1145" s="1"/>
      <c r="I1145" s="1"/>
      <c r="J1145" s="1"/>
      <c r="K1145" s="1"/>
      <c r="L1145" s="1"/>
      <c r="M1145" s="1"/>
      <c r="N1145" s="1"/>
      <c r="O1145" s="1"/>
      <c r="P1145" s="1"/>
      <c r="Q1145" s="1"/>
      <c r="R1145" s="1"/>
      <c r="S1145" s="1"/>
      <c r="T1145" s="1"/>
    </row>
    <row r="1146" spans="1:20" x14ac:dyDescent="0.25">
      <c r="A1146" s="1"/>
      <c r="B1146" s="1"/>
      <c r="C1146" s="1"/>
      <c r="D1146" s="1"/>
      <c r="E1146" s="1"/>
      <c r="F1146" s="1"/>
      <c r="G1146" s="1"/>
      <c r="H1146" s="1"/>
      <c r="I1146" s="1"/>
      <c r="J1146" s="1"/>
      <c r="K1146" s="1"/>
      <c r="L1146" s="66" t="s">
        <v>5</v>
      </c>
      <c r="M1146" s="66"/>
      <c r="N1146" s="66"/>
      <c r="O1146" s="3" t="s">
        <v>6</v>
      </c>
      <c r="P1146" s="67" t="s">
        <v>7</v>
      </c>
      <c r="Q1146" s="67"/>
      <c r="R1146" s="3" t="s">
        <v>8</v>
      </c>
      <c r="S1146" s="57" t="s">
        <v>583</v>
      </c>
      <c r="T1146" s="3" t="s">
        <v>7</v>
      </c>
    </row>
    <row r="1147" spans="1:20" x14ac:dyDescent="0.25">
      <c r="A1147" s="1"/>
      <c r="B1147" s="5" t="s">
        <v>9</v>
      </c>
      <c r="C1147" s="64" t="s">
        <v>194</v>
      </c>
      <c r="D1147" s="64"/>
      <c r="E1147" s="64"/>
      <c r="F1147" s="64"/>
      <c r="G1147" s="64"/>
      <c r="H1147" s="1"/>
      <c r="I1147" s="1"/>
      <c r="J1147" s="1"/>
      <c r="K1147" s="1"/>
      <c r="L1147" s="4" t="s">
        <v>33</v>
      </c>
      <c r="M1147" s="64" t="s">
        <v>34</v>
      </c>
      <c r="N1147" s="64"/>
      <c r="O1147" s="6">
        <v>7</v>
      </c>
      <c r="P1147" s="65">
        <v>21.88</v>
      </c>
      <c r="Q1147" s="65"/>
      <c r="R1147" s="6">
        <v>37</v>
      </c>
      <c r="S1147" s="59">
        <v>5026.8</v>
      </c>
      <c r="T1147" s="7">
        <v>2.1800000000000002</v>
      </c>
    </row>
    <row r="1148" spans="1:20" x14ac:dyDescent="0.25">
      <c r="A1148" s="1"/>
      <c r="B1148" s="63" t="s">
        <v>13</v>
      </c>
      <c r="C1148" s="64" t="s">
        <v>200</v>
      </c>
      <c r="D1148" s="64"/>
      <c r="E1148" s="64"/>
      <c r="F1148" s="64"/>
      <c r="G1148" s="1"/>
      <c r="H1148" s="1"/>
      <c r="I1148" s="1"/>
      <c r="J1148" s="1"/>
      <c r="K1148" s="1"/>
      <c r="L1148" s="4" t="s">
        <v>11</v>
      </c>
      <c r="M1148" s="64" t="s">
        <v>12</v>
      </c>
      <c r="N1148" s="64"/>
      <c r="O1148" s="6">
        <v>1</v>
      </c>
      <c r="P1148" s="65">
        <v>3.12</v>
      </c>
      <c r="Q1148" s="65"/>
      <c r="R1148" s="6">
        <v>1</v>
      </c>
      <c r="S1148" s="59">
        <v>167.4</v>
      </c>
      <c r="T1148" s="7">
        <v>7.0000000000000007E-2</v>
      </c>
    </row>
    <row r="1149" spans="1:20" x14ac:dyDescent="0.25">
      <c r="A1149" s="1"/>
      <c r="B1149" s="63"/>
      <c r="C1149" s="64"/>
      <c r="D1149" s="64"/>
      <c r="E1149" s="64"/>
      <c r="F1149" s="64"/>
      <c r="G1149" s="1"/>
      <c r="H1149" s="1"/>
      <c r="I1149" s="1"/>
      <c r="J1149" s="1"/>
      <c r="K1149" s="1"/>
      <c r="L1149" s="64" t="s">
        <v>39</v>
      </c>
      <c r="M1149" s="64" t="s">
        <v>40</v>
      </c>
      <c r="N1149" s="64"/>
      <c r="O1149" s="71">
        <v>13</v>
      </c>
      <c r="P1149" s="65">
        <v>40.619999999999997</v>
      </c>
      <c r="Q1149" s="65"/>
      <c r="R1149" s="71">
        <v>832</v>
      </c>
      <c r="S1149" s="59">
        <v>216156.6</v>
      </c>
      <c r="T1149" s="58">
        <v>93.82</v>
      </c>
    </row>
    <row r="1150" spans="1:20" x14ac:dyDescent="0.25">
      <c r="A1150" s="1"/>
      <c r="B1150" s="63" t="s">
        <v>19</v>
      </c>
      <c r="C1150" s="64" t="s">
        <v>38</v>
      </c>
      <c r="D1150" s="64"/>
      <c r="E1150" s="64"/>
      <c r="F1150" s="64"/>
      <c r="G1150" s="1"/>
      <c r="H1150" s="1"/>
      <c r="I1150" s="1"/>
      <c r="J1150" s="1"/>
      <c r="K1150" s="1"/>
      <c r="L1150" s="64"/>
      <c r="M1150" s="64"/>
      <c r="N1150" s="64"/>
      <c r="O1150" s="71"/>
      <c r="P1150" s="65"/>
      <c r="Q1150" s="65"/>
      <c r="R1150" s="71"/>
      <c r="S1150" s="59"/>
      <c r="T1150" s="58"/>
    </row>
    <row r="1151" spans="1:20" x14ac:dyDescent="0.25">
      <c r="A1151" s="1"/>
      <c r="B1151" s="63"/>
      <c r="C1151" s="64"/>
      <c r="D1151" s="64"/>
      <c r="E1151" s="64"/>
      <c r="F1151" s="64"/>
      <c r="G1151" s="1"/>
      <c r="H1151" s="1"/>
      <c r="I1151" s="1"/>
      <c r="J1151" s="1"/>
      <c r="K1151" s="1"/>
      <c r="L1151" s="4" t="s">
        <v>15</v>
      </c>
      <c r="M1151" s="64" t="s">
        <v>16</v>
      </c>
      <c r="N1151" s="64"/>
      <c r="O1151" s="6">
        <v>4</v>
      </c>
      <c r="P1151" s="65">
        <v>12.5</v>
      </c>
      <c r="Q1151" s="65"/>
      <c r="R1151" s="6">
        <v>11</v>
      </c>
      <c r="S1151" s="59">
        <v>1173.5999999999999</v>
      </c>
      <c r="T1151" s="7">
        <v>0.51</v>
      </c>
    </row>
    <row r="1152" spans="1:20" x14ac:dyDescent="0.25">
      <c r="A1152" s="1"/>
      <c r="B1152" s="5" t="s">
        <v>23</v>
      </c>
      <c r="C1152" s="64" t="s">
        <v>201</v>
      </c>
      <c r="D1152" s="64"/>
      <c r="E1152" s="64"/>
      <c r="F1152" s="64"/>
      <c r="G1152" s="1"/>
      <c r="H1152" s="1"/>
      <c r="I1152" s="1"/>
      <c r="J1152" s="1"/>
      <c r="K1152" s="1"/>
      <c r="L1152" s="4" t="s">
        <v>17</v>
      </c>
      <c r="M1152" s="64" t="s">
        <v>18</v>
      </c>
      <c r="N1152" s="64"/>
      <c r="O1152" s="6">
        <v>1</v>
      </c>
      <c r="P1152" s="65">
        <v>3.12</v>
      </c>
      <c r="Q1152" s="65"/>
      <c r="R1152" s="6">
        <v>2</v>
      </c>
      <c r="S1152" s="59">
        <v>2512.1999999999998</v>
      </c>
      <c r="T1152" s="7">
        <v>1.0900000000000001</v>
      </c>
    </row>
    <row r="1153" spans="1:20" x14ac:dyDescent="0.25">
      <c r="A1153" s="1"/>
      <c r="B1153" s="5" t="s">
        <v>25</v>
      </c>
      <c r="C1153" s="73">
        <v>355</v>
      </c>
      <c r="D1153" s="73"/>
      <c r="E1153" s="73"/>
      <c r="F1153" s="1"/>
      <c r="G1153" s="1"/>
      <c r="H1153" s="1"/>
      <c r="I1153" s="1"/>
      <c r="J1153" s="1"/>
      <c r="K1153" s="1"/>
      <c r="L1153" s="4" t="s">
        <v>42</v>
      </c>
      <c r="M1153" s="64" t="s">
        <v>43</v>
      </c>
      <c r="N1153" s="64"/>
      <c r="O1153" s="6">
        <v>1</v>
      </c>
      <c r="P1153" s="65">
        <v>3.12</v>
      </c>
      <c r="Q1153" s="65"/>
      <c r="R1153" s="6">
        <v>2</v>
      </c>
      <c r="S1153" s="59">
        <v>148.20000000000002</v>
      </c>
      <c r="T1153" s="7">
        <v>0.06</v>
      </c>
    </row>
    <row r="1154" spans="1:20" x14ac:dyDescent="0.25">
      <c r="A1154" s="1"/>
      <c r="B1154" s="63" t="s">
        <v>26</v>
      </c>
      <c r="C1154" s="63"/>
      <c r="D1154" s="63"/>
      <c r="E1154" s="63"/>
      <c r="F1154" s="72">
        <v>586.72609999999997</v>
      </c>
      <c r="G1154" s="72"/>
      <c r="H1154" s="72"/>
      <c r="I1154" s="72"/>
      <c r="J1154" s="72"/>
      <c r="K1154" s="1"/>
      <c r="L1154" s="4" t="s">
        <v>21</v>
      </c>
      <c r="M1154" s="64" t="s">
        <v>22</v>
      </c>
      <c r="N1154" s="64"/>
      <c r="O1154" s="6">
        <v>5</v>
      </c>
      <c r="P1154" s="65">
        <v>15.62</v>
      </c>
      <c r="Q1154" s="65"/>
      <c r="R1154" s="6">
        <v>58</v>
      </c>
      <c r="S1154" s="59">
        <v>5208</v>
      </c>
      <c r="T1154" s="7">
        <v>2.2599999999999998</v>
      </c>
    </row>
    <row r="1155" spans="1:20" x14ac:dyDescent="0.25">
      <c r="A1155" s="1"/>
      <c r="B1155" s="63" t="s">
        <v>27</v>
      </c>
      <c r="C1155" s="63"/>
      <c r="D1155" s="72">
        <v>609.16639999999995</v>
      </c>
      <c r="E1155" s="72"/>
      <c r="F1155" s="72"/>
      <c r="G1155" s="72"/>
      <c r="H1155" s="72"/>
      <c r="I1155" s="1"/>
      <c r="J1155" s="1"/>
      <c r="K1155" s="1"/>
      <c r="L1155" s="1"/>
      <c r="M1155" s="1"/>
      <c r="N1155" s="1"/>
      <c r="O1155" s="1"/>
      <c r="P1155" s="1"/>
      <c r="Q1155" s="1"/>
      <c r="R1155" s="1"/>
      <c r="S1155" s="1"/>
      <c r="T1155" s="1"/>
    </row>
    <row r="1156" spans="1:20" x14ac:dyDescent="0.25">
      <c r="A1156" s="1"/>
      <c r="B1156" s="63" t="s">
        <v>28</v>
      </c>
      <c r="C1156" s="63"/>
      <c r="D1156" s="63"/>
      <c r="E1156" s="63"/>
      <c r="F1156" s="72">
        <v>2.6084999999999998</v>
      </c>
      <c r="G1156" s="72"/>
      <c r="H1156" s="72"/>
      <c r="I1156" s="72"/>
      <c r="J1156" s="1"/>
      <c r="K1156" s="1"/>
      <c r="L1156" s="1"/>
      <c r="M1156" s="1"/>
      <c r="N1156" s="1"/>
      <c r="O1156" s="1"/>
      <c r="P1156" s="1"/>
      <c r="Q1156" s="1"/>
      <c r="R1156" s="1"/>
      <c r="S1156" s="1"/>
      <c r="T1156" s="1"/>
    </row>
    <row r="1157" spans="1:20" x14ac:dyDescent="0.25">
      <c r="A1157" s="1"/>
      <c r="B1157" s="63" t="s">
        <v>29</v>
      </c>
      <c r="C1157" s="63"/>
      <c r="D1157" s="72">
        <v>2.3447</v>
      </c>
      <c r="E1157" s="72"/>
      <c r="F1157" s="72"/>
      <c r="G1157" s="72"/>
      <c r="H1157" s="1"/>
      <c r="I1157" s="1"/>
      <c r="J1157" s="1"/>
      <c r="K1157" s="1"/>
      <c r="L1157" s="1"/>
      <c r="M1157" s="1"/>
      <c r="N1157" s="1"/>
      <c r="O1157" s="1"/>
      <c r="P1157" s="1"/>
      <c r="Q1157" s="1"/>
      <c r="R1157" s="1"/>
      <c r="S1157" s="1"/>
      <c r="T1157" s="1"/>
    </row>
    <row r="1158" spans="1:20" x14ac:dyDescent="0.25">
      <c r="A1158" s="1"/>
      <c r="B1158" s="63" t="s">
        <v>30</v>
      </c>
      <c r="C1158" s="63"/>
      <c r="D1158" s="1"/>
      <c r="E1158" s="1"/>
      <c r="F1158" s="1"/>
      <c r="G1158" s="1">
        <v>49.3</v>
      </c>
      <c r="H1158" s="1"/>
      <c r="I1158" s="1"/>
      <c r="J1158" s="1"/>
      <c r="K1158" s="1"/>
      <c r="L1158" s="1"/>
      <c r="M1158" s="1"/>
      <c r="N1158" s="1"/>
      <c r="O1158" s="1"/>
      <c r="P1158" s="1"/>
      <c r="Q1158" s="1"/>
      <c r="R1158" s="1"/>
      <c r="S1158" s="1"/>
      <c r="T1158" s="1"/>
    </row>
    <row r="1159" spans="1:20" x14ac:dyDescent="0.25">
      <c r="A1159" s="1"/>
      <c r="B1159" s="63" t="s">
        <v>31</v>
      </c>
      <c r="C1159" s="63"/>
      <c r="D1159" s="63"/>
      <c r="E1159" s="1"/>
      <c r="F1159" s="1"/>
      <c r="G1159" s="1">
        <v>2021</v>
      </c>
      <c r="H1159" s="1"/>
      <c r="I1159" s="1"/>
      <c r="J1159" s="1"/>
      <c r="K1159" s="1"/>
      <c r="L1159" s="1"/>
      <c r="M1159" s="1"/>
      <c r="N1159" s="1"/>
      <c r="O1159" s="1"/>
      <c r="P1159" s="1"/>
      <c r="Q1159" s="1"/>
      <c r="R1159" s="1"/>
      <c r="S1159" s="1"/>
      <c r="T1159" s="1"/>
    </row>
    <row r="1160" spans="1:20" x14ac:dyDescent="0.25">
      <c r="A1160" s="1"/>
      <c r="B1160" s="63" t="s">
        <v>32</v>
      </c>
      <c r="C1160" s="63"/>
      <c r="D1160" s="1"/>
      <c r="E1160" s="1"/>
      <c r="F1160" s="1"/>
      <c r="G1160" s="1"/>
      <c r="H1160" s="1"/>
      <c r="I1160" s="1"/>
      <c r="J1160" s="1"/>
      <c r="K1160" s="1"/>
      <c r="L1160" s="1"/>
      <c r="M1160" s="1"/>
      <c r="N1160" s="1"/>
      <c r="O1160" s="1"/>
      <c r="P1160" s="1"/>
      <c r="Q1160" s="1"/>
      <c r="R1160" s="1"/>
      <c r="S1160" s="1"/>
      <c r="T1160" s="1"/>
    </row>
    <row r="1161" spans="1:20" x14ac:dyDescent="0.25">
      <c r="A1161" s="1"/>
      <c r="B1161" s="1"/>
      <c r="C1161" s="1"/>
      <c r="D1161" s="1"/>
      <c r="E1161" s="1"/>
      <c r="F1161" s="1"/>
      <c r="G1161" s="1"/>
      <c r="H1161" s="1"/>
      <c r="I1161" s="1"/>
      <c r="J1161" s="1"/>
      <c r="K1161" s="1"/>
      <c r="L1161" s="1"/>
      <c r="M1161" s="1"/>
      <c r="N1161" s="1"/>
      <c r="O1161" s="1"/>
      <c r="P1161" s="1"/>
      <c r="Q1161" s="1"/>
      <c r="R1161" s="1"/>
      <c r="S1161" s="1"/>
      <c r="T1161" s="1"/>
    </row>
    <row r="1162" spans="1:20" x14ac:dyDescent="0.25">
      <c r="A1162" s="1"/>
      <c r="B1162" s="1"/>
      <c r="C1162" s="1"/>
      <c r="D1162" s="1"/>
      <c r="E1162" s="1"/>
      <c r="F1162" s="1"/>
      <c r="G1162" s="1"/>
      <c r="H1162" s="1"/>
      <c r="I1162" s="1"/>
      <c r="J1162" s="1"/>
      <c r="K1162" s="1"/>
      <c r="L1162" s="1"/>
      <c r="M1162" s="1"/>
      <c r="N1162" s="1"/>
      <c r="O1162" s="1"/>
      <c r="P1162" s="1"/>
      <c r="Q1162" s="1"/>
      <c r="R1162" s="1"/>
      <c r="S1162" s="1"/>
      <c r="T1162" s="1"/>
    </row>
    <row r="1163" spans="1:20" x14ac:dyDescent="0.25">
      <c r="A1163" s="1"/>
      <c r="B1163" s="1"/>
      <c r="C1163" s="1"/>
      <c r="D1163" s="1"/>
      <c r="E1163" s="1"/>
      <c r="F1163" s="1"/>
      <c r="G1163" s="1"/>
      <c r="H1163" s="1"/>
      <c r="I1163" s="1"/>
      <c r="J1163" s="1"/>
      <c r="K1163" s="1"/>
      <c r="L1163" s="66" t="s">
        <v>5</v>
      </c>
      <c r="M1163" s="66"/>
      <c r="N1163" s="66"/>
      <c r="O1163" s="3" t="s">
        <v>6</v>
      </c>
      <c r="P1163" s="67" t="s">
        <v>7</v>
      </c>
      <c r="Q1163" s="67"/>
      <c r="R1163" s="3" t="s">
        <v>8</v>
      </c>
      <c r="S1163" s="57" t="s">
        <v>583</v>
      </c>
      <c r="T1163" s="3" t="s">
        <v>7</v>
      </c>
    </row>
    <row r="1164" spans="1:20" x14ac:dyDescent="0.25">
      <c r="A1164" s="1"/>
      <c r="B1164" s="5" t="s">
        <v>9</v>
      </c>
      <c r="C1164" s="64" t="s">
        <v>194</v>
      </c>
      <c r="D1164" s="64"/>
      <c r="E1164" s="64"/>
      <c r="F1164" s="64"/>
      <c r="G1164" s="64"/>
      <c r="H1164" s="1"/>
      <c r="I1164" s="1"/>
      <c r="J1164" s="1"/>
      <c r="K1164" s="1"/>
      <c r="L1164" s="4" t="s">
        <v>33</v>
      </c>
      <c r="M1164" s="64" t="s">
        <v>34</v>
      </c>
      <c r="N1164" s="64"/>
      <c r="O1164" s="6">
        <v>8</v>
      </c>
      <c r="P1164" s="65">
        <v>20.51</v>
      </c>
      <c r="Q1164" s="65"/>
      <c r="R1164" s="6">
        <v>15</v>
      </c>
      <c r="S1164" s="59">
        <v>2278.1999999999998</v>
      </c>
      <c r="T1164" s="7">
        <v>1.33</v>
      </c>
    </row>
    <row r="1165" spans="1:20" x14ac:dyDescent="0.25">
      <c r="A1165" s="1"/>
      <c r="B1165" s="63" t="s">
        <v>13</v>
      </c>
      <c r="C1165" s="64" t="s">
        <v>202</v>
      </c>
      <c r="D1165" s="64"/>
      <c r="E1165" s="64"/>
      <c r="F1165" s="64"/>
      <c r="G1165" s="1"/>
      <c r="H1165" s="1"/>
      <c r="I1165" s="1"/>
      <c r="J1165" s="1"/>
      <c r="K1165" s="1"/>
      <c r="L1165" s="4" t="s">
        <v>11</v>
      </c>
      <c r="M1165" s="64" t="s">
        <v>12</v>
      </c>
      <c r="N1165" s="64"/>
      <c r="O1165" s="6">
        <v>5</v>
      </c>
      <c r="P1165" s="65">
        <v>12.82</v>
      </c>
      <c r="Q1165" s="65"/>
      <c r="R1165" s="6">
        <v>366</v>
      </c>
      <c r="S1165" s="59">
        <v>41944.200000000004</v>
      </c>
      <c r="T1165" s="7">
        <v>24.58</v>
      </c>
    </row>
    <row r="1166" spans="1:20" x14ac:dyDescent="0.25">
      <c r="A1166" s="1"/>
      <c r="B1166" s="63"/>
      <c r="C1166" s="64"/>
      <c r="D1166" s="64"/>
      <c r="E1166" s="64"/>
      <c r="F1166" s="64"/>
      <c r="G1166" s="1"/>
      <c r="H1166" s="1"/>
      <c r="I1166" s="1"/>
      <c r="J1166" s="1"/>
      <c r="K1166" s="1"/>
      <c r="L1166" s="64" t="s">
        <v>39</v>
      </c>
      <c r="M1166" s="64" t="s">
        <v>40</v>
      </c>
      <c r="N1166" s="64"/>
      <c r="O1166" s="71">
        <v>13</v>
      </c>
      <c r="P1166" s="65">
        <v>33.33</v>
      </c>
      <c r="Q1166" s="65"/>
      <c r="R1166" s="71">
        <v>301</v>
      </c>
      <c r="S1166" s="59">
        <v>112220.4</v>
      </c>
      <c r="T1166" s="58">
        <v>65.760000000000005</v>
      </c>
    </row>
    <row r="1167" spans="1:20" x14ac:dyDescent="0.25">
      <c r="A1167" s="1"/>
      <c r="B1167" s="63" t="s">
        <v>19</v>
      </c>
      <c r="C1167" s="64" t="s">
        <v>47</v>
      </c>
      <c r="D1167" s="64"/>
      <c r="E1167" s="64"/>
      <c r="F1167" s="64"/>
      <c r="G1167" s="1"/>
      <c r="H1167" s="1"/>
      <c r="I1167" s="1"/>
      <c r="J1167" s="1"/>
      <c r="K1167" s="1"/>
      <c r="L1167" s="64"/>
      <c r="M1167" s="64"/>
      <c r="N1167" s="64"/>
      <c r="O1167" s="71"/>
      <c r="P1167" s="65"/>
      <c r="Q1167" s="65"/>
      <c r="R1167" s="71"/>
      <c r="S1167" s="59"/>
      <c r="T1167" s="58"/>
    </row>
    <row r="1168" spans="1:20" x14ac:dyDescent="0.25">
      <c r="A1168" s="1"/>
      <c r="B1168" s="63"/>
      <c r="C1168" s="64"/>
      <c r="D1168" s="64"/>
      <c r="E1168" s="64"/>
      <c r="F1168" s="64"/>
      <c r="G1168" s="1"/>
      <c r="H1168" s="1"/>
      <c r="I1168" s="1"/>
      <c r="J1168" s="1"/>
      <c r="K1168" s="1"/>
      <c r="L1168" s="4" t="s">
        <v>15</v>
      </c>
      <c r="M1168" s="64" t="s">
        <v>16</v>
      </c>
      <c r="N1168" s="64"/>
      <c r="O1168" s="6">
        <v>5</v>
      </c>
      <c r="P1168" s="65">
        <v>12.82</v>
      </c>
      <c r="Q1168" s="65"/>
      <c r="R1168" s="6">
        <v>32</v>
      </c>
      <c r="S1168" s="59">
        <v>8231.4</v>
      </c>
      <c r="T1168" s="7">
        <v>4.82</v>
      </c>
    </row>
    <row r="1169" spans="1:20" x14ac:dyDescent="0.25">
      <c r="A1169" s="1"/>
      <c r="B1169" s="5" t="s">
        <v>23</v>
      </c>
      <c r="C1169" s="64" t="s">
        <v>203</v>
      </c>
      <c r="D1169" s="64"/>
      <c r="E1169" s="64"/>
      <c r="F1169" s="64"/>
      <c r="G1169" s="1"/>
      <c r="H1169" s="1"/>
      <c r="I1169" s="1"/>
      <c r="J1169" s="1"/>
      <c r="K1169" s="1"/>
      <c r="L1169" s="4" t="s">
        <v>17</v>
      </c>
      <c r="M1169" s="64" t="s">
        <v>18</v>
      </c>
      <c r="N1169" s="64"/>
      <c r="O1169" s="6">
        <v>1</v>
      </c>
      <c r="P1169" s="65">
        <v>2.56</v>
      </c>
      <c r="Q1169" s="65"/>
      <c r="R1169" s="6">
        <v>2</v>
      </c>
      <c r="S1169" s="59">
        <v>578.40000000000009</v>
      </c>
      <c r="T1169" s="7">
        <v>0.34</v>
      </c>
    </row>
    <row r="1170" spans="1:20" x14ac:dyDescent="0.25">
      <c r="A1170" s="1"/>
      <c r="B1170" s="5" t="s">
        <v>25</v>
      </c>
      <c r="C1170" s="73">
        <v>358</v>
      </c>
      <c r="D1170" s="73"/>
      <c r="E1170" s="73"/>
      <c r="F1170" s="1"/>
      <c r="G1170" s="1"/>
      <c r="H1170" s="1"/>
      <c r="I1170" s="1"/>
      <c r="J1170" s="1"/>
      <c r="K1170" s="1"/>
      <c r="L1170" s="4" t="s">
        <v>42</v>
      </c>
      <c r="M1170" s="64" t="s">
        <v>43</v>
      </c>
      <c r="N1170" s="64"/>
      <c r="O1170" s="6">
        <v>3</v>
      </c>
      <c r="P1170" s="65">
        <v>7.69</v>
      </c>
      <c r="Q1170" s="65"/>
      <c r="R1170" s="6">
        <v>5</v>
      </c>
      <c r="S1170" s="59">
        <v>365.4</v>
      </c>
      <c r="T1170" s="7">
        <v>0.21</v>
      </c>
    </row>
    <row r="1171" spans="1:20" x14ac:dyDescent="0.25">
      <c r="A1171" s="1"/>
      <c r="B1171" s="63" t="s">
        <v>26</v>
      </c>
      <c r="C1171" s="63"/>
      <c r="D1171" s="63"/>
      <c r="E1171" s="63"/>
      <c r="F1171" s="72">
        <v>353.31569999999999</v>
      </c>
      <c r="G1171" s="72"/>
      <c r="H1171" s="72"/>
      <c r="I1171" s="72"/>
      <c r="J1171" s="72"/>
      <c r="K1171" s="1"/>
      <c r="L1171" s="4" t="s">
        <v>54</v>
      </c>
      <c r="M1171" s="64" t="s">
        <v>55</v>
      </c>
      <c r="N1171" s="64"/>
      <c r="O1171" s="6">
        <v>2</v>
      </c>
      <c r="P1171" s="65">
        <v>5.13</v>
      </c>
      <c r="Q1171" s="65"/>
      <c r="R1171" s="6">
        <v>40</v>
      </c>
      <c r="S1171" s="59">
        <v>4231.2</v>
      </c>
      <c r="T1171" s="7">
        <v>2.48</v>
      </c>
    </row>
    <row r="1172" spans="1:20" x14ac:dyDescent="0.25">
      <c r="A1172" s="1"/>
      <c r="B1172" s="63" t="s">
        <v>27</v>
      </c>
      <c r="C1172" s="63"/>
      <c r="D1172" s="72">
        <v>313.28070000000002</v>
      </c>
      <c r="E1172" s="72"/>
      <c r="F1172" s="72"/>
      <c r="G1172" s="72"/>
      <c r="H1172" s="72"/>
      <c r="I1172" s="1"/>
      <c r="J1172" s="1"/>
      <c r="K1172" s="1"/>
      <c r="L1172" s="4" t="s">
        <v>21</v>
      </c>
      <c r="M1172" s="64" t="s">
        <v>22</v>
      </c>
      <c r="N1172" s="64"/>
      <c r="O1172" s="6">
        <v>2</v>
      </c>
      <c r="P1172" s="65">
        <v>5.13</v>
      </c>
      <c r="Q1172" s="65"/>
      <c r="R1172" s="6">
        <v>8</v>
      </c>
      <c r="S1172" s="59">
        <v>807</v>
      </c>
      <c r="T1172" s="7">
        <v>0.47</v>
      </c>
    </row>
    <row r="1173" spans="1:20" x14ac:dyDescent="0.25">
      <c r="A1173" s="1"/>
      <c r="B1173" s="1"/>
      <c r="C1173" s="1"/>
      <c r="D1173" s="1"/>
      <c r="E1173" s="1"/>
      <c r="F1173" s="1"/>
      <c r="G1173" s="1"/>
      <c r="H1173" s="1"/>
      <c r="I1173" s="1"/>
      <c r="J1173" s="1"/>
      <c r="K1173" s="1"/>
      <c r="L1173" s="1"/>
      <c r="M1173" s="1"/>
      <c r="N1173" s="1"/>
      <c r="O1173" s="1"/>
      <c r="P1173" s="1"/>
      <c r="Q1173" s="1"/>
      <c r="R1173" s="1"/>
      <c r="S1173" s="1"/>
      <c r="T1173" s="1"/>
    </row>
    <row r="1174" spans="1:20" x14ac:dyDescent="0.25">
      <c r="A1174" s="1"/>
      <c r="B1174" s="63" t="s">
        <v>28</v>
      </c>
      <c r="C1174" s="63"/>
      <c r="D1174" s="63"/>
      <c r="E1174" s="63"/>
      <c r="F1174" s="72">
        <v>2.5918000000000001</v>
      </c>
      <c r="G1174" s="72"/>
      <c r="H1174" s="72"/>
      <c r="I1174" s="72"/>
      <c r="J1174" s="1"/>
      <c r="K1174" s="1"/>
      <c r="L1174" s="1"/>
      <c r="M1174" s="1"/>
      <c r="N1174" s="1"/>
      <c r="O1174" s="1"/>
      <c r="P1174" s="1"/>
      <c r="Q1174" s="1"/>
      <c r="R1174" s="1"/>
      <c r="S1174" s="1"/>
      <c r="T1174" s="1"/>
    </row>
    <row r="1175" spans="1:20" x14ac:dyDescent="0.25">
      <c r="A1175" s="1"/>
      <c r="B1175" s="63" t="s">
        <v>29</v>
      </c>
      <c r="C1175" s="63"/>
      <c r="D1175" s="72">
        <v>1.0217000000000001</v>
      </c>
      <c r="E1175" s="72"/>
      <c r="F1175" s="72"/>
      <c r="G1175" s="72"/>
      <c r="H1175" s="1"/>
      <c r="I1175" s="1"/>
      <c r="J1175" s="1"/>
      <c r="K1175" s="1"/>
      <c r="L1175" s="1"/>
      <c r="M1175" s="1"/>
      <c r="N1175" s="1"/>
      <c r="O1175" s="1"/>
      <c r="P1175" s="1"/>
      <c r="Q1175" s="1"/>
      <c r="R1175" s="1"/>
      <c r="S1175" s="1"/>
      <c r="T1175" s="1"/>
    </row>
    <row r="1176" spans="1:20" x14ac:dyDescent="0.25">
      <c r="A1176" s="1"/>
      <c r="B1176" s="63" t="s">
        <v>30</v>
      </c>
      <c r="C1176" s="63"/>
      <c r="D1176" s="1"/>
      <c r="E1176" s="1"/>
      <c r="F1176" s="1"/>
      <c r="G1176" s="1">
        <v>67.8</v>
      </c>
      <c r="H1176" s="1"/>
      <c r="I1176" s="1"/>
      <c r="J1176" s="1"/>
      <c r="K1176" s="1"/>
      <c r="L1176" s="1"/>
      <c r="M1176" s="1"/>
      <c r="N1176" s="1"/>
      <c r="O1176" s="1"/>
      <c r="P1176" s="1"/>
      <c r="Q1176" s="1"/>
      <c r="R1176" s="1"/>
      <c r="S1176" s="1"/>
      <c r="T1176" s="1"/>
    </row>
    <row r="1177" spans="1:20" x14ac:dyDescent="0.25">
      <c r="A1177" s="1"/>
      <c r="B1177" s="63" t="s">
        <v>31</v>
      </c>
      <c r="C1177" s="63"/>
      <c r="D1177" s="63"/>
      <c r="E1177" s="1"/>
      <c r="F1177" s="1"/>
      <c r="G1177" s="1">
        <v>2023</v>
      </c>
      <c r="H1177" s="1"/>
      <c r="I1177" s="1"/>
      <c r="J1177" s="1"/>
      <c r="K1177" s="1"/>
      <c r="L1177" s="1"/>
      <c r="M1177" s="1"/>
      <c r="N1177" s="1"/>
      <c r="O1177" s="1"/>
      <c r="P1177" s="1"/>
      <c r="Q1177" s="1"/>
      <c r="R1177" s="1"/>
      <c r="S1177" s="1"/>
      <c r="T1177" s="1"/>
    </row>
    <row r="1178" spans="1:20" x14ac:dyDescent="0.25">
      <c r="A1178" s="1"/>
      <c r="B1178" s="63" t="s">
        <v>32</v>
      </c>
      <c r="C1178" s="63"/>
      <c r="D1178" s="1"/>
      <c r="E1178" s="1"/>
      <c r="F1178" s="1"/>
      <c r="G1178" s="1"/>
      <c r="H1178" s="1"/>
      <c r="I1178" s="1"/>
      <c r="J1178" s="1"/>
      <c r="K1178" s="1"/>
      <c r="L1178" s="1"/>
      <c r="M1178" s="1"/>
      <c r="N1178" s="1"/>
      <c r="O1178" s="1"/>
      <c r="P1178" s="1"/>
      <c r="Q1178" s="1"/>
      <c r="R1178" s="1"/>
      <c r="S1178" s="1"/>
      <c r="T1178" s="1"/>
    </row>
    <row r="1179" spans="1:20" x14ac:dyDescent="0.25">
      <c r="A1179" s="1"/>
      <c r="B1179" s="1"/>
      <c r="C1179" s="1"/>
      <c r="D1179" s="1"/>
      <c r="E1179" s="1"/>
      <c r="F1179" s="1"/>
      <c r="G1179" s="1"/>
      <c r="H1179" s="1"/>
      <c r="I1179" s="1"/>
      <c r="J1179" s="1"/>
      <c r="K1179" s="1"/>
      <c r="L1179" s="1"/>
      <c r="M1179" s="1"/>
      <c r="N1179" s="1"/>
      <c r="O1179" s="1"/>
      <c r="P1179" s="1"/>
      <c r="Q1179" s="1"/>
      <c r="R1179" s="1"/>
      <c r="S1179" s="1"/>
      <c r="T1179" s="1"/>
    </row>
    <row r="1180" spans="1:20" x14ac:dyDescent="0.25">
      <c r="A1180" s="1"/>
      <c r="B1180" s="1"/>
      <c r="C1180" s="1"/>
      <c r="D1180" s="1"/>
      <c r="E1180" s="1"/>
      <c r="F1180" s="1"/>
      <c r="G1180" s="1"/>
      <c r="H1180" s="1"/>
      <c r="I1180" s="1"/>
      <c r="J1180" s="1"/>
      <c r="K1180" s="1"/>
      <c r="L1180" s="1"/>
      <c r="M1180" s="1"/>
      <c r="N1180" s="1"/>
      <c r="O1180" s="1"/>
      <c r="P1180" s="1"/>
      <c r="Q1180" s="1"/>
      <c r="R1180" s="1"/>
      <c r="S1180" s="1"/>
      <c r="T1180" s="1"/>
    </row>
    <row r="1181" spans="1:20" x14ac:dyDescent="0.25">
      <c r="A1181" s="1"/>
      <c r="B1181" s="1"/>
      <c r="C1181" s="1"/>
      <c r="D1181" s="1"/>
      <c r="E1181" s="1"/>
      <c r="F1181" s="1"/>
      <c r="G1181" s="1"/>
      <c r="H1181" s="1"/>
      <c r="I1181" s="1"/>
      <c r="J1181" s="1"/>
      <c r="K1181" s="1"/>
      <c r="L1181" s="1"/>
      <c r="M1181" s="1"/>
      <c r="N1181" s="1"/>
      <c r="O1181" s="1"/>
      <c r="P1181" s="1"/>
      <c r="Q1181" s="1"/>
      <c r="R1181" s="1"/>
      <c r="S1181" s="1"/>
      <c r="T1181" s="1"/>
    </row>
    <row r="1182" spans="1:20" x14ac:dyDescent="0.25">
      <c r="A1182" s="1"/>
      <c r="B1182" s="1"/>
      <c r="C1182" s="1"/>
      <c r="D1182" s="1"/>
      <c r="E1182" s="1"/>
      <c r="F1182" s="1"/>
      <c r="G1182" s="1"/>
      <c r="H1182" s="1"/>
      <c r="I1182" s="1"/>
      <c r="J1182" s="1"/>
      <c r="K1182" s="1"/>
      <c r="L1182" s="66" t="s">
        <v>5</v>
      </c>
      <c r="M1182" s="66"/>
      <c r="N1182" s="66"/>
      <c r="O1182" s="3" t="s">
        <v>6</v>
      </c>
      <c r="P1182" s="67" t="s">
        <v>7</v>
      </c>
      <c r="Q1182" s="67"/>
      <c r="R1182" s="3" t="s">
        <v>8</v>
      </c>
      <c r="S1182" s="57" t="s">
        <v>583</v>
      </c>
      <c r="T1182" s="3" t="s">
        <v>7</v>
      </c>
    </row>
    <row r="1183" spans="1:20" x14ac:dyDescent="0.25">
      <c r="A1183" s="1"/>
      <c r="B1183" s="5" t="s">
        <v>9</v>
      </c>
      <c r="C1183" s="64" t="s">
        <v>204</v>
      </c>
      <c r="D1183" s="64"/>
      <c r="E1183" s="64"/>
      <c r="F1183" s="64"/>
      <c r="G1183" s="64"/>
      <c r="H1183" s="1"/>
      <c r="I1183" s="1"/>
      <c r="J1183" s="1"/>
      <c r="K1183" s="1"/>
      <c r="L1183" s="4" t="s">
        <v>36</v>
      </c>
      <c r="M1183" s="64" t="s">
        <v>37</v>
      </c>
      <c r="N1183" s="64"/>
      <c r="O1183" s="6">
        <v>1</v>
      </c>
      <c r="P1183" s="65">
        <v>33.33</v>
      </c>
      <c r="Q1183" s="65"/>
      <c r="R1183" s="6">
        <v>598</v>
      </c>
      <c r="S1183" s="59">
        <v>3069.6</v>
      </c>
      <c r="T1183" s="7">
        <v>63.67</v>
      </c>
    </row>
    <row r="1184" spans="1:20" x14ac:dyDescent="0.25">
      <c r="A1184" s="1"/>
      <c r="B1184" s="63" t="s">
        <v>13</v>
      </c>
      <c r="C1184" s="64" t="s">
        <v>205</v>
      </c>
      <c r="D1184" s="64"/>
      <c r="E1184" s="64"/>
      <c r="F1184" s="64"/>
      <c r="G1184" s="1"/>
      <c r="H1184" s="1"/>
      <c r="I1184" s="1"/>
      <c r="J1184" s="1"/>
      <c r="K1184" s="1"/>
      <c r="L1184" s="4" t="s">
        <v>39</v>
      </c>
      <c r="M1184" s="64" t="s">
        <v>40</v>
      </c>
      <c r="N1184" s="64"/>
      <c r="O1184" s="6">
        <v>1</v>
      </c>
      <c r="P1184" s="65">
        <v>33.33</v>
      </c>
      <c r="Q1184" s="65"/>
      <c r="R1184" s="6">
        <v>11</v>
      </c>
      <c r="S1184" s="59">
        <v>1714.8</v>
      </c>
      <c r="T1184" s="7">
        <v>35.57</v>
      </c>
    </row>
    <row r="1185" spans="1:20" x14ac:dyDescent="0.25">
      <c r="A1185" s="1"/>
      <c r="B1185" s="63"/>
      <c r="C1185" s="64"/>
      <c r="D1185" s="64"/>
      <c r="E1185" s="64"/>
      <c r="F1185" s="64"/>
      <c r="G1185" s="1"/>
      <c r="H1185" s="1"/>
      <c r="I1185" s="1"/>
      <c r="J1185" s="1"/>
      <c r="K1185" s="1"/>
      <c r="L1185" s="64" t="s">
        <v>21</v>
      </c>
      <c r="M1185" s="64" t="s">
        <v>22</v>
      </c>
      <c r="N1185" s="64"/>
      <c r="O1185" s="71">
        <v>1</v>
      </c>
      <c r="P1185" s="65">
        <v>33.33</v>
      </c>
      <c r="Q1185" s="65"/>
      <c r="R1185" s="71">
        <v>2</v>
      </c>
      <c r="S1185" s="59">
        <v>36.6</v>
      </c>
      <c r="T1185" s="58">
        <v>0.76</v>
      </c>
    </row>
    <row r="1186" spans="1:20" x14ac:dyDescent="0.25">
      <c r="A1186" s="1"/>
      <c r="B1186" s="63" t="s">
        <v>19</v>
      </c>
      <c r="C1186" s="64" t="s">
        <v>20</v>
      </c>
      <c r="D1186" s="64"/>
      <c r="E1186" s="64"/>
      <c r="F1186" s="64"/>
      <c r="G1186" s="1"/>
      <c r="H1186" s="1"/>
      <c r="I1186" s="1"/>
      <c r="J1186" s="1"/>
      <c r="K1186" s="1"/>
      <c r="L1186" s="64"/>
      <c r="M1186" s="64"/>
      <c r="N1186" s="64"/>
      <c r="O1186" s="71"/>
      <c r="P1186" s="65"/>
      <c r="Q1186" s="65"/>
      <c r="R1186" s="71"/>
      <c r="S1186" s="59"/>
      <c r="T1186" s="58"/>
    </row>
    <row r="1187" spans="1:20" x14ac:dyDescent="0.25">
      <c r="A1187" s="1"/>
      <c r="B1187" s="63"/>
      <c r="C1187" s="64"/>
      <c r="D1187" s="64"/>
      <c r="E1187" s="64"/>
      <c r="F1187" s="64"/>
      <c r="G1187" s="1"/>
      <c r="H1187" s="1"/>
      <c r="I1187" s="1"/>
      <c r="J1187" s="1"/>
      <c r="K1187" s="1"/>
      <c r="L1187" s="1"/>
      <c r="M1187" s="1"/>
      <c r="N1187" s="1"/>
      <c r="O1187" s="1"/>
      <c r="P1187" s="1"/>
      <c r="Q1187" s="1"/>
      <c r="R1187" s="1"/>
      <c r="S1187" s="1"/>
      <c r="T1187" s="1"/>
    </row>
    <row r="1188" spans="1:20" x14ac:dyDescent="0.25">
      <c r="A1188" s="1"/>
      <c r="B1188" s="5" t="s">
        <v>23</v>
      </c>
      <c r="C1188" s="64" t="s">
        <v>206</v>
      </c>
      <c r="D1188" s="64"/>
      <c r="E1188" s="64"/>
      <c r="F1188" s="64"/>
      <c r="G1188" s="1"/>
      <c r="H1188" s="1"/>
      <c r="I1188" s="1"/>
      <c r="J1188" s="1"/>
      <c r="K1188" s="1"/>
      <c r="L1188" s="1"/>
      <c r="M1188" s="1"/>
      <c r="N1188" s="1"/>
      <c r="O1188" s="1"/>
      <c r="P1188" s="1"/>
      <c r="Q1188" s="1"/>
      <c r="R1188" s="1"/>
      <c r="S1188" s="1"/>
      <c r="T1188" s="1"/>
    </row>
    <row r="1189" spans="1:20" x14ac:dyDescent="0.25">
      <c r="A1189" s="1"/>
      <c r="B1189" s="5" t="s">
        <v>25</v>
      </c>
      <c r="C1189" s="73">
        <v>589</v>
      </c>
      <c r="D1189" s="73"/>
      <c r="E1189" s="73"/>
      <c r="F1189" s="1"/>
      <c r="G1189" s="1"/>
      <c r="H1189" s="1"/>
      <c r="I1189" s="1"/>
      <c r="J1189" s="1"/>
      <c r="K1189" s="1"/>
      <c r="L1189" s="1"/>
      <c r="M1189" s="1"/>
      <c r="N1189" s="1"/>
      <c r="O1189" s="1"/>
      <c r="P1189" s="1"/>
      <c r="Q1189" s="1"/>
      <c r="R1189" s="1"/>
      <c r="S1189" s="1"/>
      <c r="T1189" s="1"/>
    </row>
    <row r="1190" spans="1:20" x14ac:dyDescent="0.25">
      <c r="A1190" s="1"/>
      <c r="B1190" s="63" t="s">
        <v>26</v>
      </c>
      <c r="C1190" s="63"/>
      <c r="D1190" s="63"/>
      <c r="E1190" s="63"/>
      <c r="F1190" s="72">
        <v>91.652000000000001</v>
      </c>
      <c r="G1190" s="72"/>
      <c r="H1190" s="72"/>
      <c r="I1190" s="72"/>
      <c r="J1190" s="72"/>
      <c r="K1190" s="1"/>
      <c r="L1190" s="1"/>
      <c r="M1190" s="1"/>
      <c r="N1190" s="1"/>
      <c r="O1190" s="1"/>
      <c r="P1190" s="1"/>
      <c r="Q1190" s="1"/>
      <c r="R1190" s="1"/>
      <c r="S1190" s="1"/>
      <c r="T1190" s="1"/>
    </row>
    <row r="1191" spans="1:20" x14ac:dyDescent="0.25">
      <c r="A1191" s="1"/>
      <c r="B1191" s="63" t="s">
        <v>27</v>
      </c>
      <c r="C1191" s="63"/>
      <c r="D1191" s="72">
        <v>5.2149000000000001</v>
      </c>
      <c r="E1191" s="72"/>
      <c r="F1191" s="72"/>
      <c r="G1191" s="72"/>
      <c r="H1191" s="72"/>
      <c r="I1191" s="1"/>
      <c r="J1191" s="1"/>
      <c r="K1191" s="1"/>
      <c r="L1191" s="1"/>
      <c r="M1191" s="1"/>
      <c r="N1191" s="1"/>
      <c r="O1191" s="1"/>
      <c r="P1191" s="1"/>
      <c r="Q1191" s="1"/>
      <c r="R1191" s="1"/>
      <c r="S1191" s="1"/>
      <c r="T1191" s="1"/>
    </row>
    <row r="1192" spans="1:20" x14ac:dyDescent="0.25">
      <c r="A1192" s="1"/>
      <c r="B1192" s="63" t="s">
        <v>28</v>
      </c>
      <c r="C1192" s="63"/>
      <c r="D1192" s="63"/>
      <c r="E1192" s="63"/>
      <c r="F1192" s="72">
        <v>1.796</v>
      </c>
      <c r="G1192" s="72"/>
      <c r="H1192" s="72"/>
      <c r="I1192" s="72"/>
      <c r="J1192" s="1"/>
      <c r="K1192" s="1"/>
      <c r="L1192" s="1"/>
      <c r="M1192" s="1"/>
      <c r="N1192" s="1"/>
      <c r="O1192" s="1"/>
      <c r="P1192" s="1"/>
      <c r="Q1192" s="1"/>
      <c r="R1192" s="1"/>
      <c r="S1192" s="1"/>
      <c r="T1192" s="1"/>
    </row>
    <row r="1193" spans="1:20" x14ac:dyDescent="0.25">
      <c r="A1193" s="1"/>
      <c r="B1193" s="63" t="s">
        <v>29</v>
      </c>
      <c r="C1193" s="63"/>
      <c r="D1193" s="72">
        <v>1.0159</v>
      </c>
      <c r="E1193" s="72"/>
      <c r="F1193" s="72"/>
      <c r="G1193" s="72"/>
      <c r="H1193" s="1"/>
      <c r="I1193" s="1"/>
      <c r="J1193" s="1"/>
      <c r="K1193" s="1"/>
      <c r="L1193" s="1"/>
      <c r="M1193" s="1"/>
      <c r="N1193" s="1"/>
      <c r="O1193" s="1"/>
      <c r="P1193" s="1"/>
      <c r="Q1193" s="1"/>
      <c r="R1193" s="1"/>
      <c r="S1193" s="1"/>
      <c r="T1193" s="1"/>
    </row>
    <row r="1194" spans="1:20" x14ac:dyDescent="0.25">
      <c r="A1194" s="1"/>
      <c r="B1194" s="63" t="s">
        <v>30</v>
      </c>
      <c r="C1194" s="63"/>
      <c r="D1194" s="1"/>
      <c r="E1194" s="1"/>
      <c r="F1194" s="1"/>
      <c r="G1194" s="1">
        <v>24</v>
      </c>
      <c r="H1194" s="1"/>
      <c r="I1194" s="1"/>
      <c r="J1194" s="1"/>
      <c r="K1194" s="1"/>
      <c r="L1194" s="1"/>
      <c r="M1194" s="1"/>
      <c r="N1194" s="1"/>
      <c r="O1194" s="1"/>
      <c r="P1194" s="1"/>
      <c r="Q1194" s="1"/>
      <c r="R1194" s="1"/>
      <c r="S1194" s="1"/>
      <c r="T1194" s="1"/>
    </row>
    <row r="1195" spans="1:20" x14ac:dyDescent="0.25">
      <c r="A1195" s="1"/>
      <c r="B1195" s="63" t="s">
        <v>31</v>
      </c>
      <c r="C1195" s="63"/>
      <c r="D1195" s="63"/>
      <c r="E1195" s="1"/>
      <c r="F1195" s="1"/>
      <c r="G1195" s="1">
        <v>2022</v>
      </c>
      <c r="H1195" s="1"/>
      <c r="I1195" s="1"/>
      <c r="J1195" s="1"/>
      <c r="K1195" s="1"/>
      <c r="L1195" s="1"/>
      <c r="M1195" s="1"/>
      <c r="N1195" s="1"/>
      <c r="O1195" s="1"/>
      <c r="P1195" s="1"/>
      <c r="Q1195" s="1"/>
      <c r="R1195" s="1"/>
      <c r="S1195" s="1"/>
      <c r="T1195" s="1"/>
    </row>
    <row r="1196" spans="1:20" x14ac:dyDescent="0.25">
      <c r="A1196" s="1"/>
      <c r="B1196" s="63" t="s">
        <v>32</v>
      </c>
      <c r="C1196" s="63"/>
      <c r="D1196" s="1"/>
      <c r="E1196" s="1"/>
      <c r="F1196" s="1"/>
      <c r="G1196" s="1"/>
      <c r="H1196" s="1"/>
      <c r="I1196" s="1"/>
      <c r="J1196" s="1"/>
      <c r="K1196" s="1"/>
      <c r="L1196" s="1"/>
      <c r="M1196" s="1"/>
      <c r="N1196" s="1"/>
      <c r="O1196" s="1"/>
      <c r="P1196" s="1"/>
      <c r="Q1196" s="1"/>
      <c r="R1196" s="1"/>
      <c r="S1196" s="1"/>
      <c r="T1196" s="1"/>
    </row>
    <row r="1197" spans="1:20" x14ac:dyDescent="0.25">
      <c r="A1197" s="1"/>
      <c r="B1197" s="1"/>
      <c r="C1197" s="1"/>
      <c r="D1197" s="1"/>
      <c r="E1197" s="1"/>
      <c r="F1197" s="1"/>
      <c r="G1197" s="1"/>
      <c r="H1197" s="1"/>
      <c r="I1197" s="1"/>
      <c r="J1197" s="1"/>
      <c r="K1197" s="1"/>
      <c r="L1197" s="1"/>
      <c r="M1197" s="1"/>
      <c r="N1197" s="1"/>
      <c r="O1197" s="1"/>
      <c r="P1197" s="1"/>
      <c r="Q1197" s="1"/>
      <c r="R1197" s="1"/>
      <c r="S1197" s="1"/>
      <c r="T1197" s="1"/>
    </row>
    <row r="1198" spans="1:20" x14ac:dyDescent="0.25">
      <c r="A1198" s="1"/>
      <c r="B1198" s="1"/>
      <c r="C1198" s="1"/>
      <c r="D1198" s="1"/>
      <c r="E1198" s="1"/>
      <c r="F1198" s="1"/>
      <c r="G1198" s="1"/>
      <c r="H1198" s="1"/>
      <c r="I1198" s="1"/>
      <c r="J1198" s="1"/>
      <c r="K1198" s="1"/>
      <c r="L1198" s="1"/>
      <c r="M1198" s="1"/>
      <c r="N1198" s="1"/>
      <c r="O1198" s="1"/>
      <c r="P1198" s="1"/>
      <c r="Q1198" s="1"/>
      <c r="R1198" s="1"/>
      <c r="S1198" s="1"/>
      <c r="T1198" s="1"/>
    </row>
    <row r="1199" spans="1:20" x14ac:dyDescent="0.25">
      <c r="A1199" s="1"/>
      <c r="B1199" s="1"/>
      <c r="C1199" s="1"/>
      <c r="D1199" s="1"/>
      <c r="E1199" s="1"/>
      <c r="F1199" s="1"/>
      <c r="G1199" s="1"/>
      <c r="H1199" s="1"/>
      <c r="I1199" s="1"/>
      <c r="J1199" s="1"/>
      <c r="K1199" s="1"/>
      <c r="L1199" s="66" t="s">
        <v>5</v>
      </c>
      <c r="M1199" s="66"/>
      <c r="N1199" s="66"/>
      <c r="O1199" s="3" t="s">
        <v>6</v>
      </c>
      <c r="P1199" s="67" t="s">
        <v>7</v>
      </c>
      <c r="Q1199" s="67"/>
      <c r="R1199" s="3" t="s">
        <v>8</v>
      </c>
      <c r="S1199" s="57" t="s">
        <v>583</v>
      </c>
      <c r="T1199" s="3" t="s">
        <v>7</v>
      </c>
    </row>
    <row r="1200" spans="1:20" x14ac:dyDescent="0.25">
      <c r="A1200" s="1"/>
      <c r="B1200" s="5" t="s">
        <v>9</v>
      </c>
      <c r="C1200" s="64" t="s">
        <v>204</v>
      </c>
      <c r="D1200" s="64"/>
      <c r="E1200" s="64"/>
      <c r="F1200" s="64"/>
      <c r="G1200" s="64"/>
      <c r="H1200" s="1"/>
      <c r="I1200" s="1"/>
      <c r="J1200" s="1"/>
      <c r="K1200" s="1"/>
      <c r="L1200" s="4" t="s">
        <v>11</v>
      </c>
      <c r="M1200" s="64" t="s">
        <v>12</v>
      </c>
      <c r="N1200" s="64"/>
      <c r="O1200" s="6">
        <v>2</v>
      </c>
      <c r="P1200" s="65">
        <v>9.52</v>
      </c>
      <c r="Q1200" s="65"/>
      <c r="R1200" s="6">
        <v>2</v>
      </c>
      <c r="S1200" s="59">
        <v>309.60000000000002</v>
      </c>
      <c r="T1200" s="7">
        <v>0.32</v>
      </c>
    </row>
    <row r="1201" spans="1:20" x14ac:dyDescent="0.25">
      <c r="A1201" s="1"/>
      <c r="B1201" s="63" t="s">
        <v>13</v>
      </c>
      <c r="C1201" s="64" t="s">
        <v>207</v>
      </c>
      <c r="D1201" s="64"/>
      <c r="E1201" s="64"/>
      <c r="F1201" s="64"/>
      <c r="G1201" s="1"/>
      <c r="H1201" s="1"/>
      <c r="I1201" s="1"/>
      <c r="J1201" s="1"/>
      <c r="K1201" s="1"/>
      <c r="L1201" s="4" t="s">
        <v>39</v>
      </c>
      <c r="M1201" s="64" t="s">
        <v>40</v>
      </c>
      <c r="N1201" s="64"/>
      <c r="O1201" s="6">
        <v>6</v>
      </c>
      <c r="P1201" s="65">
        <v>28.57</v>
      </c>
      <c r="Q1201" s="65"/>
      <c r="R1201" s="6">
        <v>196</v>
      </c>
      <c r="S1201" s="59">
        <v>35520.6</v>
      </c>
      <c r="T1201" s="7">
        <v>37.11</v>
      </c>
    </row>
    <row r="1202" spans="1:20" x14ac:dyDescent="0.25">
      <c r="A1202" s="1"/>
      <c r="B1202" s="63"/>
      <c r="C1202" s="64"/>
      <c r="D1202" s="64"/>
      <c r="E1202" s="64"/>
      <c r="F1202" s="64"/>
      <c r="G1202" s="1"/>
      <c r="H1202" s="1"/>
      <c r="I1202" s="1"/>
      <c r="J1202" s="1"/>
      <c r="K1202" s="1"/>
      <c r="L1202" s="64" t="s">
        <v>15</v>
      </c>
      <c r="M1202" s="64" t="s">
        <v>16</v>
      </c>
      <c r="N1202" s="64"/>
      <c r="O1202" s="71">
        <v>1</v>
      </c>
      <c r="P1202" s="65">
        <v>4.76</v>
      </c>
      <c r="Q1202" s="65"/>
      <c r="R1202" s="71">
        <v>3</v>
      </c>
      <c r="S1202" s="59">
        <v>1587</v>
      </c>
      <c r="T1202" s="58">
        <v>1.66</v>
      </c>
    </row>
    <row r="1203" spans="1:20" x14ac:dyDescent="0.25">
      <c r="A1203" s="1"/>
      <c r="B1203" s="63" t="s">
        <v>19</v>
      </c>
      <c r="C1203" s="64" t="s">
        <v>57</v>
      </c>
      <c r="D1203" s="64"/>
      <c r="E1203" s="64"/>
      <c r="F1203" s="64"/>
      <c r="G1203" s="1"/>
      <c r="H1203" s="1"/>
      <c r="I1203" s="1"/>
      <c r="J1203" s="1"/>
      <c r="K1203" s="1"/>
      <c r="L1203" s="64"/>
      <c r="M1203" s="64"/>
      <c r="N1203" s="64"/>
      <c r="O1203" s="71"/>
      <c r="P1203" s="65"/>
      <c r="Q1203" s="65"/>
      <c r="R1203" s="71"/>
      <c r="S1203" s="59"/>
      <c r="T1203" s="58"/>
    </row>
    <row r="1204" spans="1:20" x14ac:dyDescent="0.25">
      <c r="A1204" s="1"/>
      <c r="B1204" s="63"/>
      <c r="C1204" s="64"/>
      <c r="D1204" s="64"/>
      <c r="E1204" s="64"/>
      <c r="F1204" s="64"/>
      <c r="G1204" s="1"/>
      <c r="H1204" s="1"/>
      <c r="I1204" s="1"/>
      <c r="J1204" s="1"/>
      <c r="K1204" s="1"/>
      <c r="L1204" s="4" t="s">
        <v>42</v>
      </c>
      <c r="M1204" s="64" t="s">
        <v>43</v>
      </c>
      <c r="N1204" s="64"/>
      <c r="O1204" s="6">
        <v>8</v>
      </c>
      <c r="P1204" s="65">
        <v>38.1</v>
      </c>
      <c r="Q1204" s="65"/>
      <c r="R1204" s="6">
        <v>31</v>
      </c>
      <c r="S1204" s="59">
        <v>2157</v>
      </c>
      <c r="T1204" s="7">
        <v>2.25</v>
      </c>
    </row>
    <row r="1205" spans="1:20" x14ac:dyDescent="0.25">
      <c r="A1205" s="1"/>
      <c r="B1205" s="5" t="s">
        <v>23</v>
      </c>
      <c r="C1205" s="64" t="s">
        <v>208</v>
      </c>
      <c r="D1205" s="64"/>
      <c r="E1205" s="64"/>
      <c r="F1205" s="64"/>
      <c r="G1205" s="1"/>
      <c r="H1205" s="1"/>
      <c r="I1205" s="1"/>
      <c r="J1205" s="1"/>
      <c r="K1205" s="1"/>
      <c r="L1205" s="4" t="s">
        <v>54</v>
      </c>
      <c r="M1205" s="64" t="s">
        <v>55</v>
      </c>
      <c r="N1205" s="64"/>
      <c r="O1205" s="6">
        <v>3</v>
      </c>
      <c r="P1205" s="65">
        <v>14.29</v>
      </c>
      <c r="Q1205" s="65"/>
      <c r="R1205" s="6">
        <v>518</v>
      </c>
      <c r="S1205" s="59">
        <v>55930.2</v>
      </c>
      <c r="T1205" s="7">
        <v>58.43</v>
      </c>
    </row>
    <row r="1206" spans="1:20" x14ac:dyDescent="0.25">
      <c r="A1206" s="1"/>
      <c r="B1206" s="5" t="s">
        <v>25</v>
      </c>
      <c r="C1206" s="73">
        <v>481</v>
      </c>
      <c r="D1206" s="73"/>
      <c r="E1206" s="73"/>
      <c r="F1206" s="1"/>
      <c r="G1206" s="1"/>
      <c r="H1206" s="1"/>
      <c r="I1206" s="1"/>
      <c r="J1206" s="1"/>
      <c r="K1206" s="1"/>
      <c r="L1206" s="4" t="s">
        <v>21</v>
      </c>
      <c r="M1206" s="64" t="s">
        <v>22</v>
      </c>
      <c r="N1206" s="64"/>
      <c r="O1206" s="6">
        <v>1</v>
      </c>
      <c r="P1206" s="65">
        <v>4.76</v>
      </c>
      <c r="Q1206" s="65"/>
      <c r="R1206" s="6">
        <v>5</v>
      </c>
      <c r="S1206" s="59">
        <v>222.6</v>
      </c>
      <c r="T1206" s="7">
        <v>0.23</v>
      </c>
    </row>
    <row r="1207" spans="1:20" x14ac:dyDescent="0.25">
      <c r="A1207" s="1"/>
      <c r="B1207" s="63" t="s">
        <v>26</v>
      </c>
      <c r="C1207" s="63"/>
      <c r="D1207" s="63"/>
      <c r="E1207" s="63"/>
      <c r="F1207" s="72">
        <v>150.52010000000001</v>
      </c>
      <c r="G1207" s="72"/>
      <c r="H1207" s="72"/>
      <c r="I1207" s="72"/>
      <c r="J1207" s="72"/>
      <c r="K1207" s="1"/>
      <c r="L1207" s="1"/>
      <c r="M1207" s="1"/>
      <c r="N1207" s="1"/>
      <c r="O1207" s="1"/>
      <c r="P1207" s="1"/>
      <c r="Q1207" s="1"/>
      <c r="R1207" s="1"/>
      <c r="S1207" s="1"/>
      <c r="T1207" s="1"/>
    </row>
    <row r="1208" spans="1:20" x14ac:dyDescent="0.25">
      <c r="A1208" s="1"/>
      <c r="B1208" s="63" t="s">
        <v>27</v>
      </c>
      <c r="C1208" s="63"/>
      <c r="D1208" s="72">
        <v>116.2559</v>
      </c>
      <c r="E1208" s="72"/>
      <c r="F1208" s="72"/>
      <c r="G1208" s="72"/>
      <c r="H1208" s="72"/>
      <c r="I1208" s="1"/>
      <c r="J1208" s="1"/>
      <c r="K1208" s="1"/>
      <c r="L1208" s="1"/>
      <c r="M1208" s="1"/>
      <c r="N1208" s="1"/>
      <c r="O1208" s="1"/>
      <c r="P1208" s="1"/>
      <c r="Q1208" s="1"/>
      <c r="R1208" s="1"/>
      <c r="S1208" s="1"/>
      <c r="T1208" s="1"/>
    </row>
    <row r="1209" spans="1:20" x14ac:dyDescent="0.25">
      <c r="A1209" s="1"/>
      <c r="B1209" s="63" t="s">
        <v>28</v>
      </c>
      <c r="C1209" s="63"/>
      <c r="D1209" s="63"/>
      <c r="E1209" s="63"/>
      <c r="F1209" s="72">
        <v>1.7771999999999999</v>
      </c>
      <c r="G1209" s="72"/>
      <c r="H1209" s="72"/>
      <c r="I1209" s="72"/>
      <c r="J1209" s="1"/>
      <c r="K1209" s="1"/>
      <c r="L1209" s="1"/>
      <c r="M1209" s="1"/>
      <c r="N1209" s="1"/>
      <c r="O1209" s="1"/>
      <c r="P1209" s="1"/>
      <c r="Q1209" s="1"/>
      <c r="R1209" s="1"/>
      <c r="S1209" s="1"/>
      <c r="T1209" s="1"/>
    </row>
    <row r="1210" spans="1:20" x14ac:dyDescent="0.25">
      <c r="A1210" s="1"/>
      <c r="B1210" s="63" t="s">
        <v>29</v>
      </c>
      <c r="C1210" s="63"/>
      <c r="D1210" s="72">
        <v>1.0767</v>
      </c>
      <c r="E1210" s="72"/>
      <c r="F1210" s="72"/>
      <c r="G1210" s="72"/>
      <c r="H1210" s="1"/>
      <c r="I1210" s="1"/>
      <c r="J1210" s="1"/>
      <c r="K1210" s="1"/>
      <c r="L1210" s="1"/>
      <c r="M1210" s="1"/>
      <c r="N1210" s="1"/>
      <c r="O1210" s="1"/>
      <c r="P1210" s="1"/>
      <c r="Q1210" s="1"/>
      <c r="R1210" s="1"/>
      <c r="S1210" s="1"/>
      <c r="T1210" s="1"/>
    </row>
    <row r="1211" spans="1:20" x14ac:dyDescent="0.25">
      <c r="A1211" s="1"/>
      <c r="B1211" s="63" t="s">
        <v>30</v>
      </c>
      <c r="C1211" s="63"/>
      <c r="D1211" s="1"/>
      <c r="E1211" s="1"/>
      <c r="F1211" s="1"/>
      <c r="G1211" s="1">
        <v>33.1</v>
      </c>
      <c r="H1211" s="1"/>
      <c r="I1211" s="1"/>
      <c r="J1211" s="1"/>
      <c r="K1211" s="1"/>
      <c r="L1211" s="1"/>
      <c r="M1211" s="1"/>
      <c r="N1211" s="1"/>
      <c r="O1211" s="1"/>
      <c r="P1211" s="1"/>
      <c r="Q1211" s="1"/>
      <c r="R1211" s="1"/>
      <c r="S1211" s="1"/>
      <c r="T1211" s="1"/>
    </row>
    <row r="1212" spans="1:20" x14ac:dyDescent="0.25">
      <c r="A1212" s="1"/>
      <c r="B1212" s="63" t="s">
        <v>31</v>
      </c>
      <c r="C1212" s="63"/>
      <c r="D1212" s="63"/>
      <c r="E1212" s="1"/>
      <c r="F1212" s="1"/>
      <c r="G1212" s="1">
        <v>2015</v>
      </c>
      <c r="H1212" s="1"/>
      <c r="I1212" s="1"/>
      <c r="J1212" s="1"/>
      <c r="K1212" s="1"/>
      <c r="L1212" s="1"/>
      <c r="M1212" s="1"/>
      <c r="N1212" s="1"/>
      <c r="O1212" s="1"/>
      <c r="P1212" s="1"/>
      <c r="Q1212" s="1"/>
      <c r="R1212" s="1"/>
      <c r="S1212" s="1"/>
      <c r="T1212" s="1"/>
    </row>
    <row r="1213" spans="1:20" x14ac:dyDescent="0.25">
      <c r="A1213" s="1"/>
      <c r="B1213" s="63" t="s">
        <v>32</v>
      </c>
      <c r="C1213" s="63"/>
      <c r="D1213" s="1"/>
      <c r="E1213" s="1"/>
      <c r="F1213" s="1"/>
      <c r="G1213" s="1"/>
      <c r="H1213" s="1"/>
      <c r="I1213" s="1"/>
      <c r="J1213" s="1"/>
      <c r="K1213" s="1"/>
      <c r="L1213" s="1"/>
      <c r="M1213" s="1"/>
      <c r="N1213" s="1"/>
      <c r="O1213" s="1"/>
      <c r="P1213" s="1"/>
      <c r="Q1213" s="1"/>
      <c r="R1213" s="1"/>
      <c r="S1213" s="1"/>
      <c r="T1213" s="1"/>
    </row>
    <row r="1214" spans="1:20" x14ac:dyDescent="0.25">
      <c r="A1214" s="1"/>
      <c r="B1214" s="1"/>
      <c r="C1214" s="1"/>
      <c r="D1214" s="1"/>
      <c r="E1214" s="1"/>
      <c r="F1214" s="1"/>
      <c r="G1214" s="1"/>
      <c r="H1214" s="1"/>
      <c r="I1214" s="1"/>
      <c r="J1214" s="1"/>
      <c r="K1214" s="1"/>
      <c r="L1214" s="1"/>
      <c r="M1214" s="1"/>
      <c r="N1214" s="1"/>
      <c r="O1214" s="1"/>
      <c r="P1214" s="1"/>
      <c r="Q1214" s="1"/>
      <c r="R1214" s="1"/>
      <c r="S1214" s="1"/>
      <c r="T1214" s="1"/>
    </row>
    <row r="1215" spans="1:20" x14ac:dyDescent="0.25">
      <c r="A1215" s="1"/>
      <c r="B1215" s="1"/>
      <c r="C1215" s="1"/>
      <c r="D1215" s="1"/>
      <c r="E1215" s="1"/>
      <c r="F1215" s="1"/>
      <c r="G1215" s="1"/>
      <c r="H1215" s="1"/>
      <c r="I1215" s="1"/>
      <c r="J1215" s="1"/>
      <c r="K1215" s="1"/>
      <c r="L1215" s="1"/>
      <c r="M1215" s="1"/>
      <c r="N1215" s="1"/>
      <c r="O1215" s="1"/>
      <c r="P1215" s="1"/>
      <c r="Q1215" s="1"/>
      <c r="R1215" s="1"/>
      <c r="S1215" s="1"/>
      <c r="T1215" s="1"/>
    </row>
    <row r="1216" spans="1:20" x14ac:dyDescent="0.25">
      <c r="A1216" s="1"/>
      <c r="B1216" s="1"/>
      <c r="C1216" s="1"/>
      <c r="D1216" s="1"/>
      <c r="E1216" s="1"/>
      <c r="F1216" s="1"/>
      <c r="G1216" s="1"/>
      <c r="H1216" s="1"/>
      <c r="I1216" s="1"/>
      <c r="J1216" s="1"/>
      <c r="K1216" s="1"/>
      <c r="L1216" s="66" t="s">
        <v>5</v>
      </c>
      <c r="M1216" s="66"/>
      <c r="N1216" s="66"/>
      <c r="O1216" s="3" t="s">
        <v>6</v>
      </c>
      <c r="P1216" s="67" t="s">
        <v>7</v>
      </c>
      <c r="Q1216" s="67"/>
      <c r="R1216" s="3" t="s">
        <v>8</v>
      </c>
      <c r="S1216" s="57" t="s">
        <v>583</v>
      </c>
      <c r="T1216" s="3" t="s">
        <v>7</v>
      </c>
    </row>
    <row r="1217" spans="1:20" x14ac:dyDescent="0.25">
      <c r="A1217" s="1"/>
      <c r="B1217" s="5" t="s">
        <v>9</v>
      </c>
      <c r="C1217" s="64" t="s">
        <v>204</v>
      </c>
      <c r="D1217" s="64"/>
      <c r="E1217" s="64"/>
      <c r="F1217" s="64"/>
      <c r="G1217" s="64"/>
      <c r="H1217" s="1"/>
      <c r="I1217" s="1"/>
      <c r="J1217" s="1"/>
      <c r="K1217" s="1"/>
      <c r="L1217" s="4" t="s">
        <v>115</v>
      </c>
      <c r="M1217" s="64" t="s">
        <v>115</v>
      </c>
      <c r="N1217" s="64"/>
      <c r="O1217" s="6">
        <v>0</v>
      </c>
      <c r="P1217" s="65">
        <v>0</v>
      </c>
      <c r="Q1217" s="65"/>
      <c r="R1217" s="6">
        <v>0</v>
      </c>
      <c r="S1217" s="59">
        <v>0</v>
      </c>
      <c r="T1217" s="7">
        <v>0</v>
      </c>
    </row>
    <row r="1218" spans="1:20" x14ac:dyDescent="0.25">
      <c r="A1218" s="1"/>
      <c r="B1218" s="5" t="s">
        <v>13</v>
      </c>
      <c r="C1218" s="64" t="s">
        <v>209</v>
      </c>
      <c r="D1218" s="64"/>
      <c r="E1218" s="64"/>
      <c r="F1218" s="64"/>
      <c r="G1218" s="1"/>
      <c r="H1218" s="1"/>
      <c r="I1218" s="1"/>
      <c r="J1218" s="1"/>
      <c r="K1218" s="1"/>
      <c r="L1218" s="1"/>
      <c r="M1218" s="1"/>
      <c r="N1218" s="1"/>
      <c r="O1218" s="1"/>
      <c r="P1218" s="1"/>
      <c r="Q1218" s="1"/>
      <c r="R1218" s="1"/>
      <c r="S1218" s="1"/>
      <c r="T1218" s="1"/>
    </row>
    <row r="1219" spans="1:20" x14ac:dyDescent="0.25">
      <c r="A1219" s="1"/>
      <c r="B1219" s="5" t="s">
        <v>19</v>
      </c>
      <c r="C1219" s="64" t="s">
        <v>60</v>
      </c>
      <c r="D1219" s="64"/>
      <c r="E1219" s="64"/>
      <c r="F1219" s="64"/>
      <c r="G1219" s="1"/>
      <c r="H1219" s="1"/>
      <c r="I1219" s="1"/>
      <c r="J1219" s="1"/>
      <c r="K1219" s="1"/>
      <c r="L1219" s="1"/>
      <c r="M1219" s="1"/>
      <c r="N1219" s="1"/>
      <c r="O1219" s="1"/>
      <c r="P1219" s="1"/>
      <c r="Q1219" s="1"/>
      <c r="R1219" s="1"/>
      <c r="S1219" s="1"/>
      <c r="T1219" s="1"/>
    </row>
    <row r="1220" spans="1:20" x14ac:dyDescent="0.25">
      <c r="A1220" s="1"/>
      <c r="B1220" s="5" t="s">
        <v>23</v>
      </c>
      <c r="C1220" s="64" t="s">
        <v>210</v>
      </c>
      <c r="D1220" s="64"/>
      <c r="E1220" s="64"/>
      <c r="F1220" s="64"/>
      <c r="G1220" s="1"/>
      <c r="H1220" s="1"/>
      <c r="I1220" s="1"/>
      <c r="J1220" s="1"/>
      <c r="K1220" s="1"/>
      <c r="L1220" s="1"/>
      <c r="M1220" s="1"/>
      <c r="N1220" s="1"/>
      <c r="O1220" s="1"/>
      <c r="P1220" s="1"/>
      <c r="Q1220" s="1"/>
      <c r="R1220" s="1"/>
      <c r="S1220" s="1"/>
      <c r="T1220" s="1"/>
    </row>
    <row r="1221" spans="1:20" x14ac:dyDescent="0.25">
      <c r="A1221" s="1"/>
      <c r="B1221" s="5" t="s">
        <v>25</v>
      </c>
      <c r="C1221" s="73">
        <v>8</v>
      </c>
      <c r="D1221" s="73"/>
      <c r="E1221" s="73"/>
      <c r="F1221" s="1"/>
      <c r="G1221" s="1"/>
      <c r="H1221" s="1"/>
      <c r="I1221" s="1"/>
      <c r="J1221" s="1"/>
      <c r="K1221" s="1"/>
      <c r="L1221" s="1"/>
      <c r="M1221" s="1"/>
      <c r="N1221" s="1"/>
      <c r="O1221" s="1"/>
      <c r="P1221" s="1"/>
      <c r="Q1221" s="1"/>
      <c r="R1221" s="1"/>
      <c r="S1221" s="1"/>
      <c r="T1221" s="1"/>
    </row>
    <row r="1222" spans="1:20" x14ac:dyDescent="0.25">
      <c r="A1222" s="1"/>
      <c r="B1222" s="63" t="s">
        <v>26</v>
      </c>
      <c r="C1222" s="63"/>
      <c r="D1222" s="63"/>
      <c r="E1222" s="63"/>
      <c r="F1222" s="72">
        <v>119.5817</v>
      </c>
      <c r="G1222" s="72"/>
      <c r="H1222" s="72"/>
      <c r="I1222" s="72"/>
      <c r="J1222" s="72"/>
      <c r="K1222" s="1"/>
      <c r="L1222" s="1"/>
      <c r="M1222" s="1"/>
      <c r="N1222" s="1"/>
      <c r="O1222" s="1"/>
      <c r="P1222" s="1"/>
      <c r="Q1222" s="1"/>
      <c r="R1222" s="1"/>
      <c r="S1222" s="1"/>
      <c r="T1222" s="1"/>
    </row>
    <row r="1223" spans="1:20" x14ac:dyDescent="0.25">
      <c r="A1223" s="1"/>
      <c r="B1223" s="63" t="s">
        <v>27</v>
      </c>
      <c r="C1223" s="63"/>
      <c r="D1223" s="72">
        <v>0</v>
      </c>
      <c r="E1223" s="72"/>
      <c r="F1223" s="72"/>
      <c r="G1223" s="72"/>
      <c r="H1223" s="72"/>
      <c r="I1223" s="1"/>
      <c r="J1223" s="1"/>
      <c r="K1223" s="1"/>
      <c r="L1223" s="1"/>
      <c r="M1223" s="1"/>
      <c r="N1223" s="1"/>
      <c r="O1223" s="1"/>
      <c r="P1223" s="1"/>
      <c r="Q1223" s="1"/>
      <c r="R1223" s="1"/>
      <c r="S1223" s="1"/>
      <c r="T1223" s="1"/>
    </row>
    <row r="1224" spans="1:20" x14ac:dyDescent="0.25">
      <c r="A1224" s="1"/>
      <c r="B1224" s="63" t="s">
        <v>28</v>
      </c>
      <c r="C1224" s="63"/>
      <c r="D1224" s="63"/>
      <c r="E1224" s="63"/>
      <c r="F1224" s="72">
        <v>0.92500000000000004</v>
      </c>
      <c r="G1224" s="72"/>
      <c r="H1224" s="72"/>
      <c r="I1224" s="72"/>
      <c r="J1224" s="1"/>
      <c r="K1224" s="1"/>
      <c r="L1224" s="1"/>
      <c r="M1224" s="1"/>
      <c r="N1224" s="1"/>
      <c r="O1224" s="1"/>
      <c r="P1224" s="1"/>
      <c r="Q1224" s="1"/>
      <c r="R1224" s="1"/>
      <c r="S1224" s="1"/>
      <c r="T1224" s="1"/>
    </row>
    <row r="1225" spans="1:20" x14ac:dyDescent="0.25">
      <c r="A1225" s="1"/>
      <c r="B1225" s="63" t="s">
        <v>29</v>
      </c>
      <c r="C1225" s="63"/>
      <c r="D1225" s="72">
        <v>0</v>
      </c>
      <c r="E1225" s="72"/>
      <c r="F1225" s="72"/>
      <c r="G1225" s="72"/>
      <c r="H1225" s="1"/>
      <c r="I1225" s="1"/>
      <c r="J1225" s="1"/>
      <c r="K1225" s="1"/>
      <c r="L1225" s="1"/>
      <c r="M1225" s="1"/>
      <c r="N1225" s="1"/>
      <c r="O1225" s="1"/>
      <c r="P1225" s="1"/>
      <c r="Q1225" s="1"/>
      <c r="R1225" s="1"/>
      <c r="S1225" s="1"/>
      <c r="T1225" s="1"/>
    </row>
    <row r="1226" spans="1:20" x14ac:dyDescent="0.25">
      <c r="A1226" s="1"/>
      <c r="B1226" s="63" t="s">
        <v>30</v>
      </c>
      <c r="C1226" s="63"/>
      <c r="D1226" s="1"/>
      <c r="E1226" s="1"/>
      <c r="F1226" s="1"/>
      <c r="G1226" s="1">
        <v>2.8</v>
      </c>
      <c r="H1226" s="1"/>
      <c r="I1226" s="1"/>
      <c r="J1226" s="1"/>
      <c r="K1226" s="1"/>
      <c r="L1226" s="1"/>
      <c r="M1226" s="1"/>
      <c r="N1226" s="1"/>
      <c r="O1226" s="1"/>
      <c r="P1226" s="1"/>
      <c r="Q1226" s="1"/>
      <c r="R1226" s="1"/>
      <c r="S1226" s="1"/>
      <c r="T1226" s="1"/>
    </row>
    <row r="1227" spans="1:20" x14ac:dyDescent="0.25">
      <c r="A1227" s="1"/>
      <c r="B1227" s="63" t="s">
        <v>31</v>
      </c>
      <c r="C1227" s="63"/>
      <c r="D1227" s="63"/>
      <c r="E1227" s="1"/>
      <c r="F1227" s="1"/>
      <c r="G1227" s="1">
        <v>2015</v>
      </c>
      <c r="H1227" s="1"/>
      <c r="I1227" s="1"/>
      <c r="J1227" s="1"/>
      <c r="K1227" s="1"/>
      <c r="L1227" s="1"/>
      <c r="M1227" s="1"/>
      <c r="N1227" s="1"/>
      <c r="O1227" s="1"/>
      <c r="P1227" s="1"/>
      <c r="Q1227" s="1"/>
      <c r="R1227" s="1"/>
      <c r="S1227" s="1"/>
      <c r="T1227" s="1"/>
    </row>
    <row r="1228" spans="1:20" x14ac:dyDescent="0.25">
      <c r="A1228" s="1"/>
      <c r="B1228" s="63" t="s">
        <v>32</v>
      </c>
      <c r="C1228" s="63"/>
      <c r="D1228" s="1"/>
      <c r="E1228" s="1"/>
      <c r="F1228" s="1"/>
      <c r="G1228" s="1"/>
      <c r="H1228" s="1"/>
      <c r="I1228" s="1"/>
      <c r="J1228" s="1"/>
      <c r="K1228" s="1"/>
      <c r="L1228" s="1"/>
      <c r="M1228" s="1"/>
      <c r="N1228" s="1"/>
      <c r="O1228" s="1"/>
      <c r="P1228" s="1"/>
      <c r="Q1228" s="1"/>
      <c r="R1228" s="1"/>
      <c r="S1228" s="1"/>
      <c r="T1228" s="1"/>
    </row>
    <row r="1229" spans="1:20" x14ac:dyDescent="0.25">
      <c r="A1229" s="1"/>
      <c r="B1229" s="1"/>
      <c r="C1229" s="1"/>
      <c r="D1229" s="1"/>
      <c r="E1229" s="1"/>
      <c r="F1229" s="1"/>
      <c r="G1229" s="1"/>
      <c r="H1229" s="1"/>
      <c r="I1229" s="1"/>
      <c r="J1229" s="1"/>
      <c r="K1229" s="1"/>
      <c r="L1229" s="1"/>
      <c r="M1229" s="1"/>
      <c r="N1229" s="1"/>
      <c r="O1229" s="1"/>
      <c r="P1229" s="1"/>
      <c r="Q1229" s="1"/>
      <c r="R1229" s="1"/>
      <c r="S1229" s="1"/>
      <c r="T1229" s="1"/>
    </row>
    <row r="1230" spans="1:20" x14ac:dyDescent="0.25">
      <c r="A1230" s="1"/>
      <c r="B1230" s="1"/>
      <c r="C1230" s="1"/>
      <c r="D1230" s="1"/>
      <c r="E1230" s="1"/>
      <c r="F1230" s="1"/>
      <c r="G1230" s="1"/>
      <c r="H1230" s="1"/>
      <c r="I1230" s="1"/>
      <c r="J1230" s="1"/>
      <c r="K1230" s="1"/>
      <c r="L1230" s="1"/>
      <c r="M1230" s="1"/>
      <c r="N1230" s="1"/>
      <c r="O1230" s="1"/>
      <c r="P1230" s="1"/>
      <c r="Q1230" s="1"/>
      <c r="R1230" s="1"/>
      <c r="S1230" s="1"/>
      <c r="T1230" s="1"/>
    </row>
    <row r="1231" spans="1:20" x14ac:dyDescent="0.25">
      <c r="A1231" s="1"/>
      <c r="B1231" s="1"/>
      <c r="C1231" s="1"/>
      <c r="D1231" s="1"/>
      <c r="E1231" s="1"/>
      <c r="F1231" s="1"/>
      <c r="G1231" s="1"/>
      <c r="H1231" s="1"/>
      <c r="I1231" s="1"/>
      <c r="J1231" s="1"/>
      <c r="K1231" s="1"/>
      <c r="L1231" s="1"/>
      <c r="M1231" s="1"/>
      <c r="N1231" s="1"/>
      <c r="O1231" s="1"/>
      <c r="P1231" s="1"/>
      <c r="Q1231" s="1"/>
      <c r="R1231" s="1"/>
      <c r="S1231" s="1"/>
      <c r="T1231" s="1"/>
    </row>
    <row r="1232" spans="1:20" x14ac:dyDescent="0.25">
      <c r="A1232" s="1"/>
      <c r="B1232" s="1"/>
      <c r="C1232" s="1"/>
      <c r="D1232" s="1"/>
      <c r="E1232" s="1"/>
      <c r="F1232" s="1"/>
      <c r="G1232" s="1"/>
      <c r="H1232" s="1"/>
      <c r="I1232" s="1"/>
      <c r="J1232" s="1"/>
      <c r="K1232" s="1"/>
      <c r="L1232" s="66" t="s">
        <v>5</v>
      </c>
      <c r="M1232" s="66"/>
      <c r="N1232" s="66"/>
      <c r="O1232" s="3" t="s">
        <v>6</v>
      </c>
      <c r="P1232" s="67" t="s">
        <v>7</v>
      </c>
      <c r="Q1232" s="67"/>
      <c r="R1232" s="3" t="s">
        <v>8</v>
      </c>
      <c r="S1232" s="57" t="s">
        <v>583</v>
      </c>
      <c r="T1232" s="3" t="s">
        <v>7</v>
      </c>
    </row>
    <row r="1233" spans="1:20" x14ac:dyDescent="0.25">
      <c r="A1233" s="1"/>
      <c r="B1233" s="5" t="s">
        <v>9</v>
      </c>
      <c r="C1233" s="64" t="s">
        <v>211</v>
      </c>
      <c r="D1233" s="64"/>
      <c r="E1233" s="64"/>
      <c r="F1233" s="64"/>
      <c r="G1233" s="64"/>
      <c r="H1233" s="1"/>
      <c r="I1233" s="1"/>
      <c r="J1233" s="1"/>
      <c r="K1233" s="1"/>
      <c r="L1233" s="4" t="s">
        <v>33</v>
      </c>
      <c r="M1233" s="64" t="s">
        <v>34</v>
      </c>
      <c r="N1233" s="64"/>
      <c r="O1233" s="6">
        <v>6</v>
      </c>
      <c r="P1233" s="65">
        <v>20.69</v>
      </c>
      <c r="Q1233" s="65"/>
      <c r="R1233" s="6">
        <v>11</v>
      </c>
      <c r="S1233" s="59">
        <v>1841.4</v>
      </c>
      <c r="T1233" s="7">
        <v>1.43</v>
      </c>
    </row>
    <row r="1234" spans="1:20" x14ac:dyDescent="0.25">
      <c r="A1234" s="1"/>
      <c r="B1234" s="63" t="s">
        <v>13</v>
      </c>
      <c r="C1234" s="64" t="s">
        <v>52</v>
      </c>
      <c r="D1234" s="64"/>
      <c r="E1234" s="64"/>
      <c r="F1234" s="64"/>
      <c r="G1234" s="1"/>
      <c r="H1234" s="1"/>
      <c r="I1234" s="1"/>
      <c r="J1234" s="1"/>
      <c r="K1234" s="1"/>
      <c r="L1234" s="4" t="s">
        <v>36</v>
      </c>
      <c r="M1234" s="64" t="s">
        <v>37</v>
      </c>
      <c r="N1234" s="64"/>
      <c r="O1234" s="6">
        <v>1</v>
      </c>
      <c r="P1234" s="65">
        <v>3.45</v>
      </c>
      <c r="Q1234" s="65"/>
      <c r="R1234" s="6">
        <v>2</v>
      </c>
      <c r="S1234" s="59">
        <v>212.4</v>
      </c>
      <c r="T1234" s="7">
        <v>0.17</v>
      </c>
    </row>
    <row r="1235" spans="1:20" x14ac:dyDescent="0.25">
      <c r="A1235" s="1"/>
      <c r="B1235" s="63"/>
      <c r="C1235" s="64"/>
      <c r="D1235" s="64"/>
      <c r="E1235" s="64"/>
      <c r="F1235" s="64"/>
      <c r="G1235" s="1"/>
      <c r="H1235" s="1"/>
      <c r="I1235" s="1"/>
      <c r="J1235" s="1"/>
      <c r="K1235" s="1"/>
      <c r="L1235" s="64" t="s">
        <v>11</v>
      </c>
      <c r="M1235" s="64" t="s">
        <v>12</v>
      </c>
      <c r="N1235" s="64"/>
      <c r="O1235" s="71">
        <v>2</v>
      </c>
      <c r="P1235" s="65">
        <v>6.9</v>
      </c>
      <c r="Q1235" s="65"/>
      <c r="R1235" s="71">
        <v>19</v>
      </c>
      <c r="S1235" s="59">
        <v>1056</v>
      </c>
      <c r="T1235" s="58">
        <v>0.82</v>
      </c>
    </row>
    <row r="1236" spans="1:20" x14ac:dyDescent="0.25">
      <c r="A1236" s="1"/>
      <c r="B1236" s="63" t="s">
        <v>19</v>
      </c>
      <c r="C1236" s="64" t="s">
        <v>20</v>
      </c>
      <c r="D1236" s="64"/>
      <c r="E1236" s="64"/>
      <c r="F1236" s="64"/>
      <c r="G1236" s="1"/>
      <c r="H1236" s="1"/>
      <c r="I1236" s="1"/>
      <c r="J1236" s="1"/>
      <c r="K1236" s="1"/>
      <c r="L1236" s="64"/>
      <c r="M1236" s="64"/>
      <c r="N1236" s="64"/>
      <c r="O1236" s="71"/>
      <c r="P1236" s="65"/>
      <c r="Q1236" s="65"/>
      <c r="R1236" s="71"/>
      <c r="S1236" s="59"/>
      <c r="T1236" s="58"/>
    </row>
    <row r="1237" spans="1:20" x14ac:dyDescent="0.25">
      <c r="A1237" s="1"/>
      <c r="B1237" s="63"/>
      <c r="C1237" s="64"/>
      <c r="D1237" s="64"/>
      <c r="E1237" s="64"/>
      <c r="F1237" s="64"/>
      <c r="G1237" s="1"/>
      <c r="H1237" s="1"/>
      <c r="I1237" s="1"/>
      <c r="J1237" s="1"/>
      <c r="K1237" s="1"/>
      <c r="L1237" s="4" t="s">
        <v>39</v>
      </c>
      <c r="M1237" s="64" t="s">
        <v>40</v>
      </c>
      <c r="N1237" s="64"/>
      <c r="O1237" s="6">
        <v>2</v>
      </c>
      <c r="P1237" s="65">
        <v>6.9</v>
      </c>
      <c r="Q1237" s="65"/>
      <c r="R1237" s="6">
        <v>109</v>
      </c>
      <c r="S1237" s="59">
        <v>20336.400000000001</v>
      </c>
      <c r="T1237" s="7">
        <v>15.8</v>
      </c>
    </row>
    <row r="1238" spans="1:20" x14ac:dyDescent="0.25">
      <c r="A1238" s="1"/>
      <c r="B1238" s="5" t="s">
        <v>23</v>
      </c>
      <c r="C1238" s="64" t="s">
        <v>212</v>
      </c>
      <c r="D1238" s="64"/>
      <c r="E1238" s="64"/>
      <c r="F1238" s="64"/>
      <c r="G1238" s="1"/>
      <c r="H1238" s="1"/>
      <c r="I1238" s="1"/>
      <c r="J1238" s="1"/>
      <c r="K1238" s="1"/>
      <c r="L1238" s="4" t="s">
        <v>15</v>
      </c>
      <c r="M1238" s="64" t="s">
        <v>16</v>
      </c>
      <c r="N1238" s="64"/>
      <c r="O1238" s="6">
        <v>3</v>
      </c>
      <c r="P1238" s="65">
        <v>10.34</v>
      </c>
      <c r="Q1238" s="65"/>
      <c r="R1238" s="6">
        <v>6</v>
      </c>
      <c r="S1238" s="59">
        <v>1327.8</v>
      </c>
      <c r="T1238" s="7">
        <v>1.03</v>
      </c>
    </row>
    <row r="1239" spans="1:20" x14ac:dyDescent="0.25">
      <c r="A1239" s="1"/>
      <c r="B1239" s="5" t="s">
        <v>25</v>
      </c>
      <c r="C1239" s="73">
        <v>369</v>
      </c>
      <c r="D1239" s="73"/>
      <c r="E1239" s="73"/>
      <c r="F1239" s="1"/>
      <c r="G1239" s="1"/>
      <c r="H1239" s="1"/>
      <c r="I1239" s="1"/>
      <c r="J1239" s="1"/>
      <c r="K1239" s="1"/>
      <c r="L1239" s="4" t="s">
        <v>17</v>
      </c>
      <c r="M1239" s="64" t="s">
        <v>18</v>
      </c>
      <c r="N1239" s="64"/>
      <c r="O1239" s="6">
        <v>9</v>
      </c>
      <c r="P1239" s="65">
        <v>31.03</v>
      </c>
      <c r="Q1239" s="65"/>
      <c r="R1239" s="6">
        <v>382</v>
      </c>
      <c r="S1239" s="59">
        <v>88265.4</v>
      </c>
      <c r="T1239" s="7">
        <v>68.59</v>
      </c>
    </row>
    <row r="1240" spans="1:20" x14ac:dyDescent="0.25">
      <c r="A1240" s="1"/>
      <c r="B1240" s="63" t="s">
        <v>26</v>
      </c>
      <c r="C1240" s="63"/>
      <c r="D1240" s="63"/>
      <c r="E1240" s="63"/>
      <c r="F1240" s="72">
        <v>264.90719999999999</v>
      </c>
      <c r="G1240" s="72"/>
      <c r="H1240" s="72"/>
      <c r="I1240" s="72"/>
      <c r="J1240" s="72"/>
      <c r="K1240" s="1"/>
      <c r="L1240" s="4" t="s">
        <v>42</v>
      </c>
      <c r="M1240" s="64" t="s">
        <v>43</v>
      </c>
      <c r="N1240" s="64"/>
      <c r="O1240" s="6">
        <v>3</v>
      </c>
      <c r="P1240" s="65">
        <v>10.34</v>
      </c>
      <c r="Q1240" s="65"/>
      <c r="R1240" s="6">
        <v>5</v>
      </c>
      <c r="S1240" s="59">
        <v>340.79999999999995</v>
      </c>
      <c r="T1240" s="7">
        <v>0.26</v>
      </c>
    </row>
    <row r="1241" spans="1:20" x14ac:dyDescent="0.25">
      <c r="A1241" s="1"/>
      <c r="B1241" s="63" t="s">
        <v>27</v>
      </c>
      <c r="C1241" s="63"/>
      <c r="D1241" s="72">
        <v>239.42750000000001</v>
      </c>
      <c r="E1241" s="72"/>
      <c r="F1241" s="72"/>
      <c r="G1241" s="72"/>
      <c r="H1241" s="72"/>
      <c r="I1241" s="1"/>
      <c r="J1241" s="1"/>
      <c r="K1241" s="1"/>
      <c r="L1241" s="4" t="s">
        <v>54</v>
      </c>
      <c r="M1241" s="64" t="s">
        <v>55</v>
      </c>
      <c r="N1241" s="64"/>
      <c r="O1241" s="6">
        <v>1</v>
      </c>
      <c r="P1241" s="65">
        <v>3.45</v>
      </c>
      <c r="Q1241" s="65"/>
      <c r="R1241" s="6">
        <v>1</v>
      </c>
      <c r="S1241" s="59">
        <v>35.4</v>
      </c>
      <c r="T1241" s="7">
        <v>0.03</v>
      </c>
    </row>
    <row r="1242" spans="1:20" x14ac:dyDescent="0.25">
      <c r="A1242" s="1"/>
      <c r="B1242" s="1"/>
      <c r="C1242" s="1"/>
      <c r="D1242" s="1"/>
      <c r="E1242" s="1"/>
      <c r="F1242" s="1"/>
      <c r="G1242" s="1"/>
      <c r="H1242" s="1"/>
      <c r="I1242" s="1"/>
      <c r="J1242" s="1"/>
      <c r="K1242" s="1"/>
      <c r="L1242" s="64" t="s">
        <v>49</v>
      </c>
      <c r="M1242" s="64" t="s">
        <v>50</v>
      </c>
      <c r="N1242" s="64"/>
      <c r="O1242" s="71">
        <v>1</v>
      </c>
      <c r="P1242" s="65">
        <v>3.45</v>
      </c>
      <c r="Q1242" s="65"/>
      <c r="R1242" s="71">
        <v>55</v>
      </c>
      <c r="S1242" s="59">
        <v>14872.8</v>
      </c>
      <c r="T1242" s="58">
        <v>11.56</v>
      </c>
    </row>
    <row r="1243" spans="1:20" x14ac:dyDescent="0.25">
      <c r="A1243" s="1"/>
      <c r="B1243" s="63" t="s">
        <v>28</v>
      </c>
      <c r="C1243" s="63"/>
      <c r="D1243" s="63"/>
      <c r="E1243" s="63"/>
      <c r="F1243" s="72">
        <v>1.5804</v>
      </c>
      <c r="G1243" s="72"/>
      <c r="H1243" s="72"/>
      <c r="I1243" s="72"/>
      <c r="J1243" s="1"/>
      <c r="K1243" s="1"/>
      <c r="L1243" s="64"/>
      <c r="M1243" s="64"/>
      <c r="N1243" s="64"/>
      <c r="O1243" s="71"/>
      <c r="P1243" s="65"/>
      <c r="Q1243" s="65"/>
      <c r="R1243" s="71"/>
      <c r="S1243" s="59"/>
      <c r="T1243" s="58"/>
    </row>
    <row r="1244" spans="1:20" x14ac:dyDescent="0.25">
      <c r="A1244" s="1"/>
      <c r="B1244" s="63"/>
      <c r="C1244" s="63"/>
      <c r="D1244" s="63"/>
      <c r="E1244" s="63"/>
      <c r="F1244" s="72"/>
      <c r="G1244" s="72"/>
      <c r="H1244" s="72"/>
      <c r="I1244" s="72"/>
      <c r="J1244" s="1"/>
      <c r="K1244" s="1"/>
      <c r="L1244" s="64" t="s">
        <v>21</v>
      </c>
      <c r="M1244" s="64" t="s">
        <v>22</v>
      </c>
      <c r="N1244" s="64"/>
      <c r="O1244" s="71">
        <v>1</v>
      </c>
      <c r="P1244" s="65">
        <v>3.45</v>
      </c>
      <c r="Q1244" s="65"/>
      <c r="R1244" s="71">
        <v>17</v>
      </c>
      <c r="S1244" s="59">
        <v>404.40000000000003</v>
      </c>
      <c r="T1244" s="58">
        <v>0.31</v>
      </c>
    </row>
    <row r="1245" spans="1:20" x14ac:dyDescent="0.25">
      <c r="A1245" s="1"/>
      <c r="B1245" s="63" t="s">
        <v>29</v>
      </c>
      <c r="C1245" s="63"/>
      <c r="D1245" s="72">
        <v>1.0362</v>
      </c>
      <c r="E1245" s="72"/>
      <c r="F1245" s="72"/>
      <c r="G1245" s="72"/>
      <c r="H1245" s="1"/>
      <c r="I1245" s="1"/>
      <c r="J1245" s="1"/>
      <c r="K1245" s="1"/>
      <c r="L1245" s="64"/>
      <c r="M1245" s="64"/>
      <c r="N1245" s="64"/>
      <c r="O1245" s="71"/>
      <c r="P1245" s="65"/>
      <c r="Q1245" s="65"/>
      <c r="R1245" s="71"/>
      <c r="S1245" s="59"/>
      <c r="T1245" s="58"/>
    </row>
    <row r="1246" spans="1:20" x14ac:dyDescent="0.25">
      <c r="A1246" s="1"/>
      <c r="B1246" s="63"/>
      <c r="C1246" s="63"/>
      <c r="D1246" s="72"/>
      <c r="E1246" s="72"/>
      <c r="F1246" s="72"/>
      <c r="G1246" s="72"/>
      <c r="H1246" s="1"/>
      <c r="I1246" s="1"/>
      <c r="J1246" s="1"/>
      <c r="K1246" s="1"/>
      <c r="L1246" s="1"/>
      <c r="M1246" s="1"/>
      <c r="N1246" s="1"/>
      <c r="O1246" s="1"/>
      <c r="P1246" s="1"/>
      <c r="Q1246" s="1"/>
      <c r="R1246" s="1"/>
      <c r="S1246" s="1"/>
      <c r="T1246" s="1"/>
    </row>
    <row r="1247" spans="1:20" x14ac:dyDescent="0.25">
      <c r="A1247" s="1"/>
      <c r="B1247" s="63" t="s">
        <v>30</v>
      </c>
      <c r="C1247" s="63"/>
      <c r="D1247" s="1"/>
      <c r="E1247" s="1"/>
      <c r="F1247" s="1"/>
      <c r="G1247" s="1">
        <v>29.9</v>
      </c>
      <c r="H1247" s="1"/>
      <c r="I1247" s="1"/>
      <c r="J1247" s="1"/>
      <c r="K1247" s="1"/>
      <c r="L1247" s="1"/>
      <c r="M1247" s="1"/>
      <c r="N1247" s="1"/>
      <c r="O1247" s="1"/>
      <c r="P1247" s="1"/>
      <c r="Q1247" s="1"/>
      <c r="R1247" s="1"/>
      <c r="S1247" s="1"/>
      <c r="T1247" s="1"/>
    </row>
    <row r="1248" spans="1:20" x14ac:dyDescent="0.25">
      <c r="A1248" s="1"/>
      <c r="B1248" s="63" t="s">
        <v>31</v>
      </c>
      <c r="C1248" s="63"/>
      <c r="D1248" s="63"/>
      <c r="E1248" s="1"/>
      <c r="F1248" s="1"/>
      <c r="G1248" s="1">
        <v>2015</v>
      </c>
      <c r="H1248" s="1"/>
      <c r="I1248" s="1"/>
      <c r="J1248" s="1"/>
      <c r="K1248" s="1"/>
      <c r="L1248" s="1"/>
      <c r="M1248" s="1"/>
      <c r="N1248" s="1"/>
      <c r="O1248" s="1"/>
      <c r="P1248" s="1"/>
      <c r="Q1248" s="1"/>
      <c r="R1248" s="1"/>
      <c r="S1248" s="1"/>
      <c r="T1248" s="1"/>
    </row>
    <row r="1249" spans="1:20" x14ac:dyDescent="0.25">
      <c r="A1249" s="1"/>
      <c r="B1249" s="63" t="s">
        <v>32</v>
      </c>
      <c r="C1249" s="63"/>
      <c r="D1249" s="1"/>
      <c r="E1249" s="1"/>
      <c r="F1249" s="1"/>
      <c r="G1249" s="1"/>
      <c r="H1249" s="1"/>
      <c r="I1249" s="1"/>
      <c r="J1249" s="1"/>
      <c r="K1249" s="1"/>
      <c r="L1249" s="1"/>
      <c r="M1249" s="1"/>
      <c r="N1249" s="1"/>
      <c r="O1249" s="1"/>
      <c r="P1249" s="1"/>
      <c r="Q1249" s="1"/>
      <c r="R1249" s="1"/>
      <c r="S1249" s="1"/>
      <c r="T1249" s="1"/>
    </row>
    <row r="1250" spans="1:20" x14ac:dyDescent="0.25">
      <c r="A1250" s="1"/>
      <c r="B1250" s="1"/>
      <c r="C1250" s="1"/>
      <c r="D1250" s="1"/>
      <c r="E1250" s="1"/>
      <c r="F1250" s="1"/>
      <c r="G1250" s="1"/>
      <c r="H1250" s="1"/>
      <c r="I1250" s="1"/>
      <c r="J1250" s="1"/>
      <c r="K1250" s="1"/>
      <c r="L1250" s="1"/>
      <c r="M1250" s="1"/>
      <c r="N1250" s="1"/>
      <c r="O1250" s="1"/>
      <c r="P1250" s="1"/>
      <c r="Q1250" s="1"/>
      <c r="R1250" s="1"/>
      <c r="S1250" s="1"/>
      <c r="T1250" s="1"/>
    </row>
    <row r="1251" spans="1:20" x14ac:dyDescent="0.25">
      <c r="A1251" s="1"/>
      <c r="B1251" s="1"/>
      <c r="C1251" s="1"/>
      <c r="D1251" s="1"/>
      <c r="E1251" s="1"/>
      <c r="F1251" s="1"/>
      <c r="G1251" s="1"/>
      <c r="H1251" s="1"/>
      <c r="I1251" s="1"/>
      <c r="J1251" s="1"/>
      <c r="K1251" s="1"/>
      <c r="L1251" s="1"/>
      <c r="M1251" s="1"/>
      <c r="N1251" s="1"/>
      <c r="O1251" s="1"/>
      <c r="P1251" s="1"/>
      <c r="Q1251" s="1"/>
      <c r="R1251" s="1"/>
      <c r="S1251" s="1"/>
      <c r="T1251" s="1"/>
    </row>
    <row r="1252" spans="1:20" x14ac:dyDescent="0.25">
      <c r="A1252" s="1"/>
      <c r="B1252" s="1"/>
      <c r="C1252" s="1"/>
      <c r="D1252" s="1"/>
      <c r="E1252" s="1"/>
      <c r="F1252" s="1"/>
      <c r="G1252" s="1"/>
      <c r="H1252" s="1"/>
      <c r="I1252" s="1"/>
      <c r="J1252" s="1"/>
      <c r="K1252" s="1"/>
      <c r="L1252" s="66" t="s">
        <v>5</v>
      </c>
      <c r="M1252" s="66"/>
      <c r="N1252" s="66"/>
      <c r="O1252" s="3" t="s">
        <v>6</v>
      </c>
      <c r="P1252" s="67" t="s">
        <v>7</v>
      </c>
      <c r="Q1252" s="67"/>
      <c r="R1252" s="3" t="s">
        <v>8</v>
      </c>
      <c r="S1252" s="57" t="s">
        <v>583</v>
      </c>
      <c r="T1252" s="3" t="s">
        <v>7</v>
      </c>
    </row>
    <row r="1253" spans="1:20" x14ac:dyDescent="0.25">
      <c r="A1253" s="1"/>
      <c r="B1253" s="5" t="s">
        <v>9</v>
      </c>
      <c r="C1253" s="64" t="s">
        <v>211</v>
      </c>
      <c r="D1253" s="64"/>
      <c r="E1253" s="64"/>
      <c r="F1253" s="64"/>
      <c r="G1253" s="64"/>
      <c r="H1253" s="1"/>
      <c r="I1253" s="1"/>
      <c r="J1253" s="1"/>
      <c r="K1253" s="1"/>
      <c r="L1253" s="4" t="s">
        <v>33</v>
      </c>
      <c r="M1253" s="64" t="s">
        <v>34</v>
      </c>
      <c r="N1253" s="64"/>
      <c r="O1253" s="6">
        <v>1</v>
      </c>
      <c r="P1253" s="65">
        <v>16.670000000000002</v>
      </c>
      <c r="Q1253" s="65"/>
      <c r="R1253" s="6">
        <v>2</v>
      </c>
      <c r="S1253" s="59">
        <v>252.6</v>
      </c>
      <c r="T1253" s="7">
        <v>0.34</v>
      </c>
    </row>
    <row r="1254" spans="1:20" x14ac:dyDescent="0.25">
      <c r="A1254" s="1"/>
      <c r="B1254" s="63" t="s">
        <v>13</v>
      </c>
      <c r="C1254" s="64" t="s">
        <v>89</v>
      </c>
      <c r="D1254" s="64"/>
      <c r="E1254" s="64"/>
      <c r="F1254" s="64"/>
      <c r="G1254" s="1"/>
      <c r="H1254" s="1"/>
      <c r="I1254" s="1"/>
      <c r="J1254" s="1"/>
      <c r="K1254" s="1"/>
      <c r="L1254" s="4" t="s">
        <v>36</v>
      </c>
      <c r="M1254" s="64" t="s">
        <v>37</v>
      </c>
      <c r="N1254" s="64"/>
      <c r="O1254" s="6">
        <v>1</v>
      </c>
      <c r="P1254" s="65">
        <v>16.670000000000002</v>
      </c>
      <c r="Q1254" s="65"/>
      <c r="R1254" s="6">
        <v>3</v>
      </c>
      <c r="S1254" s="59">
        <v>121.2</v>
      </c>
      <c r="T1254" s="7">
        <v>0.16</v>
      </c>
    </row>
    <row r="1255" spans="1:20" x14ac:dyDescent="0.25">
      <c r="A1255" s="1"/>
      <c r="B1255" s="63"/>
      <c r="C1255" s="64"/>
      <c r="D1255" s="64"/>
      <c r="E1255" s="64"/>
      <c r="F1255" s="64"/>
      <c r="G1255" s="1"/>
      <c r="H1255" s="1"/>
      <c r="I1255" s="1"/>
      <c r="J1255" s="1"/>
      <c r="K1255" s="1"/>
      <c r="L1255" s="64" t="s">
        <v>11</v>
      </c>
      <c r="M1255" s="64" t="s">
        <v>12</v>
      </c>
      <c r="N1255" s="64"/>
      <c r="O1255" s="71">
        <v>2</v>
      </c>
      <c r="P1255" s="65">
        <v>33.33</v>
      </c>
      <c r="Q1255" s="65"/>
      <c r="R1255" s="71">
        <v>10</v>
      </c>
      <c r="S1255" s="59">
        <v>2413.1999999999998</v>
      </c>
      <c r="T1255" s="58">
        <v>3.22</v>
      </c>
    </row>
    <row r="1256" spans="1:20" x14ac:dyDescent="0.25">
      <c r="A1256" s="1"/>
      <c r="B1256" s="63" t="s">
        <v>19</v>
      </c>
      <c r="C1256" s="64" t="s">
        <v>57</v>
      </c>
      <c r="D1256" s="64"/>
      <c r="E1256" s="64"/>
      <c r="F1256" s="64"/>
      <c r="G1256" s="1"/>
      <c r="H1256" s="1"/>
      <c r="I1256" s="1"/>
      <c r="J1256" s="1"/>
      <c r="K1256" s="1"/>
      <c r="L1256" s="64"/>
      <c r="M1256" s="64"/>
      <c r="N1256" s="64"/>
      <c r="O1256" s="71"/>
      <c r="P1256" s="65"/>
      <c r="Q1256" s="65"/>
      <c r="R1256" s="71"/>
      <c r="S1256" s="59"/>
      <c r="T1256" s="58"/>
    </row>
    <row r="1257" spans="1:20" x14ac:dyDescent="0.25">
      <c r="A1257" s="1"/>
      <c r="B1257" s="63"/>
      <c r="C1257" s="64"/>
      <c r="D1257" s="64"/>
      <c r="E1257" s="64"/>
      <c r="F1257" s="64"/>
      <c r="G1257" s="1"/>
      <c r="H1257" s="1"/>
      <c r="I1257" s="1"/>
      <c r="J1257" s="1"/>
      <c r="K1257" s="1"/>
      <c r="L1257" s="4" t="s">
        <v>15</v>
      </c>
      <c r="M1257" s="64" t="s">
        <v>16</v>
      </c>
      <c r="N1257" s="64"/>
      <c r="O1257" s="6">
        <v>1</v>
      </c>
      <c r="P1257" s="65">
        <v>16.670000000000002</v>
      </c>
      <c r="Q1257" s="65"/>
      <c r="R1257" s="6">
        <v>25</v>
      </c>
      <c r="S1257" s="59">
        <v>1375.2</v>
      </c>
      <c r="T1257" s="7">
        <v>1.84</v>
      </c>
    </row>
    <row r="1258" spans="1:20" x14ac:dyDescent="0.25">
      <c r="A1258" s="1"/>
      <c r="B1258" s="5" t="s">
        <v>23</v>
      </c>
      <c r="C1258" s="64" t="s">
        <v>213</v>
      </c>
      <c r="D1258" s="64"/>
      <c r="E1258" s="64"/>
      <c r="F1258" s="64"/>
      <c r="G1258" s="1"/>
      <c r="H1258" s="1"/>
      <c r="I1258" s="1"/>
      <c r="J1258" s="1"/>
      <c r="K1258" s="1"/>
      <c r="L1258" s="4" t="s">
        <v>17</v>
      </c>
      <c r="M1258" s="64" t="s">
        <v>18</v>
      </c>
      <c r="N1258" s="64"/>
      <c r="O1258" s="6">
        <v>1</v>
      </c>
      <c r="P1258" s="65">
        <v>16.670000000000002</v>
      </c>
      <c r="Q1258" s="65"/>
      <c r="R1258" s="6">
        <v>303</v>
      </c>
      <c r="S1258" s="59">
        <v>70684.799999999988</v>
      </c>
      <c r="T1258" s="7">
        <v>94.44</v>
      </c>
    </row>
    <row r="1259" spans="1:20" x14ac:dyDescent="0.25">
      <c r="A1259" s="1"/>
      <c r="B1259" s="5" t="s">
        <v>25</v>
      </c>
      <c r="C1259" s="73">
        <v>302</v>
      </c>
      <c r="D1259" s="73"/>
      <c r="E1259" s="73"/>
      <c r="F1259" s="1"/>
      <c r="G1259" s="1"/>
      <c r="H1259" s="1"/>
      <c r="I1259" s="1"/>
      <c r="J1259" s="1"/>
      <c r="K1259" s="1"/>
      <c r="L1259" s="1"/>
      <c r="M1259" s="1"/>
      <c r="N1259" s="1"/>
      <c r="O1259" s="1"/>
      <c r="P1259" s="1"/>
      <c r="Q1259" s="1"/>
      <c r="R1259" s="1"/>
      <c r="S1259" s="1"/>
      <c r="T1259" s="1"/>
    </row>
    <row r="1260" spans="1:20" x14ac:dyDescent="0.25">
      <c r="A1260" s="1"/>
      <c r="B1260" s="63" t="s">
        <v>26</v>
      </c>
      <c r="C1260" s="63"/>
      <c r="D1260" s="63"/>
      <c r="E1260" s="63"/>
      <c r="F1260" s="72">
        <v>156.99940000000001</v>
      </c>
      <c r="G1260" s="72"/>
      <c r="H1260" s="72"/>
      <c r="I1260" s="72"/>
      <c r="J1260" s="72"/>
      <c r="K1260" s="1"/>
      <c r="L1260" s="1"/>
      <c r="M1260" s="1"/>
      <c r="N1260" s="1"/>
      <c r="O1260" s="1"/>
      <c r="P1260" s="1"/>
      <c r="Q1260" s="1"/>
      <c r="R1260" s="1"/>
      <c r="S1260" s="1"/>
      <c r="T1260" s="1"/>
    </row>
    <row r="1261" spans="1:20" x14ac:dyDescent="0.25">
      <c r="A1261" s="1"/>
      <c r="B1261" s="63" t="s">
        <v>27</v>
      </c>
      <c r="C1261" s="63"/>
      <c r="D1261" s="72">
        <v>234.42060000000001</v>
      </c>
      <c r="E1261" s="72"/>
      <c r="F1261" s="72"/>
      <c r="G1261" s="72"/>
      <c r="H1261" s="72"/>
      <c r="I1261" s="1"/>
      <c r="J1261" s="1"/>
      <c r="K1261" s="1"/>
      <c r="L1261" s="1"/>
      <c r="M1261" s="1"/>
      <c r="N1261" s="1"/>
      <c r="O1261" s="1"/>
      <c r="P1261" s="1"/>
      <c r="Q1261" s="1"/>
      <c r="R1261" s="1"/>
      <c r="S1261" s="1"/>
      <c r="T1261" s="1"/>
    </row>
    <row r="1262" spans="1:20" x14ac:dyDescent="0.25">
      <c r="A1262" s="1"/>
      <c r="B1262" s="63" t="s">
        <v>28</v>
      </c>
      <c r="C1262" s="63"/>
      <c r="D1262" s="63"/>
      <c r="E1262" s="63"/>
      <c r="F1262" s="72">
        <v>1.6443000000000001</v>
      </c>
      <c r="G1262" s="72"/>
      <c r="H1262" s="72"/>
      <c r="I1262" s="72"/>
      <c r="J1262" s="1"/>
      <c r="K1262" s="1"/>
      <c r="L1262" s="1"/>
      <c r="M1262" s="1"/>
      <c r="N1262" s="1"/>
      <c r="O1262" s="1"/>
      <c r="P1262" s="1"/>
      <c r="Q1262" s="1"/>
      <c r="R1262" s="1"/>
      <c r="S1262" s="1"/>
      <c r="T1262" s="1"/>
    </row>
    <row r="1263" spans="1:20" x14ac:dyDescent="0.25">
      <c r="A1263" s="1"/>
      <c r="B1263" s="63" t="s">
        <v>29</v>
      </c>
      <c r="C1263" s="63"/>
      <c r="D1263" s="72">
        <v>1.0048999999999999</v>
      </c>
      <c r="E1263" s="72"/>
      <c r="F1263" s="72"/>
      <c r="G1263" s="72"/>
      <c r="H1263" s="1"/>
      <c r="I1263" s="1"/>
      <c r="J1263" s="1"/>
      <c r="K1263" s="1"/>
      <c r="L1263" s="1"/>
      <c r="M1263" s="1"/>
      <c r="N1263" s="1"/>
      <c r="O1263" s="1"/>
      <c r="P1263" s="1"/>
      <c r="Q1263" s="1"/>
      <c r="R1263" s="1"/>
      <c r="S1263" s="1"/>
      <c r="T1263" s="1"/>
    </row>
    <row r="1264" spans="1:20" x14ac:dyDescent="0.25">
      <c r="A1264" s="1"/>
      <c r="B1264" s="63" t="s">
        <v>30</v>
      </c>
      <c r="C1264" s="63"/>
      <c r="D1264" s="1"/>
      <c r="E1264" s="1"/>
      <c r="F1264" s="1"/>
      <c r="G1264" s="1">
        <v>21.7</v>
      </c>
      <c r="H1264" s="1"/>
      <c r="I1264" s="1"/>
      <c r="J1264" s="1"/>
      <c r="K1264" s="1"/>
      <c r="L1264" s="1"/>
      <c r="M1264" s="1"/>
      <c r="N1264" s="1"/>
      <c r="O1264" s="1"/>
      <c r="P1264" s="1"/>
      <c r="Q1264" s="1"/>
      <c r="R1264" s="1"/>
      <c r="S1264" s="1"/>
      <c r="T1264" s="1"/>
    </row>
    <row r="1265" spans="1:20" x14ac:dyDescent="0.25">
      <c r="A1265" s="1"/>
      <c r="B1265" s="63" t="s">
        <v>31</v>
      </c>
      <c r="C1265" s="63"/>
      <c r="D1265" s="63"/>
      <c r="E1265" s="1"/>
      <c r="F1265" s="1"/>
      <c r="G1265" s="1">
        <v>2015</v>
      </c>
      <c r="H1265" s="1"/>
      <c r="I1265" s="1"/>
      <c r="J1265" s="1"/>
      <c r="K1265" s="1"/>
      <c r="L1265" s="1"/>
      <c r="M1265" s="1"/>
      <c r="N1265" s="1"/>
      <c r="O1265" s="1"/>
      <c r="P1265" s="1"/>
      <c r="Q1265" s="1"/>
      <c r="R1265" s="1"/>
      <c r="S1265" s="1"/>
      <c r="T1265" s="1"/>
    </row>
    <row r="1266" spans="1:20" x14ac:dyDescent="0.25">
      <c r="A1266" s="1"/>
      <c r="B1266" s="63" t="s">
        <v>32</v>
      </c>
      <c r="C1266" s="63"/>
      <c r="D1266" s="1"/>
      <c r="E1266" s="1"/>
      <c r="F1266" s="1"/>
      <c r="G1266" s="1"/>
      <c r="H1266" s="1"/>
      <c r="I1266" s="1"/>
      <c r="J1266" s="1"/>
      <c r="K1266" s="1"/>
      <c r="L1266" s="1"/>
      <c r="M1266" s="1"/>
      <c r="N1266" s="1"/>
      <c r="O1266" s="1"/>
      <c r="P1266" s="1"/>
      <c r="Q1266" s="1"/>
      <c r="R1266" s="1"/>
      <c r="S1266" s="1"/>
      <c r="T1266" s="1"/>
    </row>
    <row r="1267" spans="1:20" x14ac:dyDescent="0.25">
      <c r="A1267" s="1"/>
      <c r="B1267" s="1"/>
      <c r="C1267" s="1"/>
      <c r="D1267" s="1"/>
      <c r="E1267" s="1"/>
      <c r="F1267" s="1"/>
      <c r="G1267" s="1"/>
      <c r="H1267" s="1"/>
      <c r="I1267" s="1"/>
      <c r="J1267" s="1"/>
      <c r="K1267" s="1"/>
      <c r="L1267" s="1"/>
      <c r="M1267" s="1"/>
      <c r="N1267" s="1"/>
      <c r="O1267" s="1"/>
      <c r="P1267" s="1"/>
      <c r="Q1267" s="1"/>
      <c r="R1267" s="1"/>
      <c r="S1267" s="1"/>
      <c r="T1267" s="1"/>
    </row>
    <row r="1268" spans="1:20" x14ac:dyDescent="0.25">
      <c r="A1268" s="1"/>
      <c r="B1268" s="1"/>
      <c r="C1268" s="1"/>
      <c r="D1268" s="1"/>
      <c r="E1268" s="1"/>
      <c r="F1268" s="1"/>
      <c r="G1268" s="1"/>
      <c r="H1268" s="1"/>
      <c r="I1268" s="1"/>
      <c r="J1268" s="1"/>
      <c r="K1268" s="1"/>
      <c r="L1268" s="1"/>
      <c r="M1268" s="1"/>
      <c r="N1268" s="1"/>
      <c r="O1268" s="1"/>
      <c r="P1268" s="1"/>
      <c r="Q1268" s="1"/>
      <c r="R1268" s="1"/>
      <c r="S1268" s="1"/>
      <c r="T1268" s="1"/>
    </row>
    <row r="1269" spans="1:20" x14ac:dyDescent="0.25">
      <c r="A1269" s="1"/>
      <c r="B1269" s="1"/>
      <c r="C1269" s="1"/>
      <c r="D1269" s="1"/>
      <c r="E1269" s="1"/>
      <c r="F1269" s="1"/>
      <c r="G1269" s="1"/>
      <c r="H1269" s="1"/>
      <c r="I1269" s="1"/>
      <c r="J1269" s="1"/>
      <c r="K1269" s="1"/>
      <c r="L1269" s="66" t="s">
        <v>5</v>
      </c>
      <c r="M1269" s="66"/>
      <c r="N1269" s="66"/>
      <c r="O1269" s="3" t="s">
        <v>6</v>
      </c>
      <c r="P1269" s="67" t="s">
        <v>7</v>
      </c>
      <c r="Q1269" s="67"/>
      <c r="R1269" s="3" t="s">
        <v>8</v>
      </c>
      <c r="S1269" s="57" t="s">
        <v>583</v>
      </c>
      <c r="T1269" s="3" t="s">
        <v>7</v>
      </c>
    </row>
    <row r="1270" spans="1:20" x14ac:dyDescent="0.25">
      <c r="A1270" s="1"/>
      <c r="B1270" s="5" t="s">
        <v>9</v>
      </c>
      <c r="C1270" s="64" t="s">
        <v>211</v>
      </c>
      <c r="D1270" s="64"/>
      <c r="E1270" s="64"/>
      <c r="F1270" s="64"/>
      <c r="G1270" s="64"/>
      <c r="H1270" s="1"/>
      <c r="I1270" s="1"/>
      <c r="J1270" s="1"/>
      <c r="K1270" s="1"/>
      <c r="L1270" s="4" t="s">
        <v>33</v>
      </c>
      <c r="M1270" s="64" t="s">
        <v>34</v>
      </c>
      <c r="N1270" s="64"/>
      <c r="O1270" s="6">
        <v>7</v>
      </c>
      <c r="P1270" s="65">
        <v>15.22</v>
      </c>
      <c r="Q1270" s="65"/>
      <c r="R1270" s="6">
        <v>14</v>
      </c>
      <c r="S1270" s="59">
        <v>2024.4</v>
      </c>
      <c r="T1270" s="7">
        <v>0.96</v>
      </c>
    </row>
    <row r="1271" spans="1:20" x14ac:dyDescent="0.25">
      <c r="A1271" s="1"/>
      <c r="B1271" s="63" t="s">
        <v>13</v>
      </c>
      <c r="C1271" s="64" t="s">
        <v>214</v>
      </c>
      <c r="D1271" s="64"/>
      <c r="E1271" s="64"/>
      <c r="F1271" s="64"/>
      <c r="G1271" s="1"/>
      <c r="H1271" s="1"/>
      <c r="I1271" s="1"/>
      <c r="J1271" s="1"/>
      <c r="K1271" s="1"/>
      <c r="L1271" s="4" t="s">
        <v>36</v>
      </c>
      <c r="M1271" s="64" t="s">
        <v>37</v>
      </c>
      <c r="N1271" s="64"/>
      <c r="O1271" s="6">
        <v>4</v>
      </c>
      <c r="P1271" s="65">
        <v>8.6999999999999993</v>
      </c>
      <c r="Q1271" s="65"/>
      <c r="R1271" s="6">
        <v>13</v>
      </c>
      <c r="S1271" s="59">
        <v>777.6</v>
      </c>
      <c r="T1271" s="7">
        <v>0.37</v>
      </c>
    </row>
    <row r="1272" spans="1:20" x14ac:dyDescent="0.25">
      <c r="A1272" s="1"/>
      <c r="B1272" s="63"/>
      <c r="C1272" s="64"/>
      <c r="D1272" s="64"/>
      <c r="E1272" s="64"/>
      <c r="F1272" s="64"/>
      <c r="G1272" s="1"/>
      <c r="H1272" s="1"/>
      <c r="I1272" s="1"/>
      <c r="J1272" s="1"/>
      <c r="K1272" s="1"/>
      <c r="L1272" s="64" t="s">
        <v>11</v>
      </c>
      <c r="M1272" s="64" t="s">
        <v>12</v>
      </c>
      <c r="N1272" s="64"/>
      <c r="O1272" s="71">
        <v>4</v>
      </c>
      <c r="P1272" s="65">
        <v>8.6999999999999993</v>
      </c>
      <c r="Q1272" s="65"/>
      <c r="R1272" s="71">
        <v>66</v>
      </c>
      <c r="S1272" s="59">
        <v>5941.8</v>
      </c>
      <c r="T1272" s="58">
        <v>2.83</v>
      </c>
    </row>
    <row r="1273" spans="1:20" x14ac:dyDescent="0.25">
      <c r="A1273" s="1"/>
      <c r="B1273" s="63" t="s">
        <v>19</v>
      </c>
      <c r="C1273" s="64" t="s">
        <v>60</v>
      </c>
      <c r="D1273" s="64"/>
      <c r="E1273" s="64"/>
      <c r="F1273" s="64"/>
      <c r="G1273" s="1"/>
      <c r="H1273" s="1"/>
      <c r="I1273" s="1"/>
      <c r="J1273" s="1"/>
      <c r="K1273" s="1"/>
      <c r="L1273" s="64"/>
      <c r="M1273" s="64"/>
      <c r="N1273" s="64"/>
      <c r="O1273" s="71"/>
      <c r="P1273" s="65"/>
      <c r="Q1273" s="65"/>
      <c r="R1273" s="71"/>
      <c r="S1273" s="59"/>
      <c r="T1273" s="58"/>
    </row>
    <row r="1274" spans="1:20" x14ac:dyDescent="0.25">
      <c r="A1274" s="1"/>
      <c r="B1274" s="63"/>
      <c r="C1274" s="64"/>
      <c r="D1274" s="64"/>
      <c r="E1274" s="64"/>
      <c r="F1274" s="64"/>
      <c r="G1274" s="1"/>
      <c r="H1274" s="1"/>
      <c r="I1274" s="1"/>
      <c r="J1274" s="1"/>
      <c r="K1274" s="1"/>
      <c r="L1274" s="4" t="s">
        <v>39</v>
      </c>
      <c r="M1274" s="64" t="s">
        <v>40</v>
      </c>
      <c r="N1274" s="64"/>
      <c r="O1274" s="6">
        <v>8</v>
      </c>
      <c r="P1274" s="65">
        <v>17.39</v>
      </c>
      <c r="Q1274" s="65"/>
      <c r="R1274" s="6">
        <v>118</v>
      </c>
      <c r="S1274" s="59">
        <v>12843</v>
      </c>
      <c r="T1274" s="7">
        <v>6.12</v>
      </c>
    </row>
    <row r="1275" spans="1:20" x14ac:dyDescent="0.25">
      <c r="A1275" s="1"/>
      <c r="B1275" s="5" t="s">
        <v>23</v>
      </c>
      <c r="C1275" s="64" t="s">
        <v>215</v>
      </c>
      <c r="D1275" s="64"/>
      <c r="E1275" s="64"/>
      <c r="F1275" s="64"/>
      <c r="G1275" s="1"/>
      <c r="H1275" s="1"/>
      <c r="I1275" s="1"/>
      <c r="J1275" s="1"/>
      <c r="K1275" s="1"/>
      <c r="L1275" s="4" t="s">
        <v>15</v>
      </c>
      <c r="M1275" s="64" t="s">
        <v>16</v>
      </c>
      <c r="N1275" s="64"/>
      <c r="O1275" s="6">
        <v>4</v>
      </c>
      <c r="P1275" s="65">
        <v>8.6999999999999993</v>
      </c>
      <c r="Q1275" s="65"/>
      <c r="R1275" s="6">
        <v>83</v>
      </c>
      <c r="S1275" s="59">
        <v>5608.2</v>
      </c>
      <c r="T1275" s="7">
        <v>2.67</v>
      </c>
    </row>
    <row r="1276" spans="1:20" x14ac:dyDescent="0.25">
      <c r="A1276" s="1"/>
      <c r="B1276" s="5" t="s">
        <v>25</v>
      </c>
      <c r="C1276" s="73">
        <v>744</v>
      </c>
      <c r="D1276" s="73"/>
      <c r="E1276" s="73"/>
      <c r="F1276" s="1"/>
      <c r="G1276" s="1"/>
      <c r="H1276" s="1"/>
      <c r="I1276" s="1"/>
      <c r="J1276" s="1"/>
      <c r="K1276" s="1"/>
      <c r="L1276" s="4" t="s">
        <v>17</v>
      </c>
      <c r="M1276" s="64" t="s">
        <v>18</v>
      </c>
      <c r="N1276" s="64"/>
      <c r="O1276" s="6">
        <v>3</v>
      </c>
      <c r="P1276" s="65">
        <v>6.52</v>
      </c>
      <c r="Q1276" s="65"/>
      <c r="R1276" s="6">
        <v>753</v>
      </c>
      <c r="S1276" s="59">
        <v>170363.4</v>
      </c>
      <c r="T1276" s="7">
        <v>81.14</v>
      </c>
    </row>
    <row r="1277" spans="1:20" x14ac:dyDescent="0.25">
      <c r="A1277" s="1"/>
      <c r="B1277" s="63" t="s">
        <v>26</v>
      </c>
      <c r="C1277" s="63"/>
      <c r="D1277" s="63"/>
      <c r="E1277" s="63"/>
      <c r="F1277" s="72">
        <v>153.95939999999999</v>
      </c>
      <c r="G1277" s="72"/>
      <c r="H1277" s="72"/>
      <c r="I1277" s="72"/>
      <c r="J1277" s="72"/>
      <c r="K1277" s="1"/>
      <c r="L1277" s="4" t="s">
        <v>42</v>
      </c>
      <c r="M1277" s="64" t="s">
        <v>43</v>
      </c>
      <c r="N1277" s="64"/>
      <c r="O1277" s="6">
        <v>11</v>
      </c>
      <c r="P1277" s="65">
        <v>23.91</v>
      </c>
      <c r="Q1277" s="65"/>
      <c r="R1277" s="6">
        <v>24</v>
      </c>
      <c r="S1277" s="59">
        <v>1272.6000000000001</v>
      </c>
      <c r="T1277" s="7">
        <v>0.61</v>
      </c>
    </row>
    <row r="1278" spans="1:20" x14ac:dyDescent="0.25">
      <c r="A1278" s="1"/>
      <c r="B1278" s="63" t="s">
        <v>27</v>
      </c>
      <c r="C1278" s="63"/>
      <c r="D1278" s="72">
        <v>228.8938</v>
      </c>
      <c r="E1278" s="72"/>
      <c r="F1278" s="72"/>
      <c r="G1278" s="72"/>
      <c r="H1278" s="72"/>
      <c r="I1278" s="1"/>
      <c r="J1278" s="1"/>
      <c r="K1278" s="1"/>
      <c r="L1278" s="4" t="s">
        <v>54</v>
      </c>
      <c r="M1278" s="64" t="s">
        <v>55</v>
      </c>
      <c r="N1278" s="64"/>
      <c r="O1278" s="6">
        <v>1</v>
      </c>
      <c r="P1278" s="65">
        <v>2.17</v>
      </c>
      <c r="Q1278" s="65"/>
      <c r="R1278" s="6">
        <v>747</v>
      </c>
      <c r="S1278" s="59">
        <v>6013.2</v>
      </c>
      <c r="T1278" s="7">
        <v>2.86</v>
      </c>
    </row>
    <row r="1279" spans="1:20" x14ac:dyDescent="0.25">
      <c r="A1279" s="1"/>
      <c r="B1279" s="1"/>
      <c r="C1279" s="1"/>
      <c r="D1279" s="1"/>
      <c r="E1279" s="1"/>
      <c r="F1279" s="1"/>
      <c r="G1279" s="1"/>
      <c r="H1279" s="1"/>
      <c r="I1279" s="1"/>
      <c r="J1279" s="1"/>
      <c r="K1279" s="1"/>
      <c r="L1279" s="64" t="s">
        <v>49</v>
      </c>
      <c r="M1279" s="64" t="s">
        <v>50</v>
      </c>
      <c r="N1279" s="64"/>
      <c r="O1279" s="71">
        <v>1</v>
      </c>
      <c r="P1279" s="65">
        <v>2.17</v>
      </c>
      <c r="Q1279" s="65"/>
      <c r="R1279" s="71">
        <v>479</v>
      </c>
      <c r="S1279" s="59">
        <v>4869</v>
      </c>
      <c r="T1279" s="58">
        <v>2.3199999999999998</v>
      </c>
    </row>
    <row r="1280" spans="1:20" x14ac:dyDescent="0.25">
      <c r="A1280" s="1"/>
      <c r="B1280" s="63" t="s">
        <v>28</v>
      </c>
      <c r="C1280" s="63"/>
      <c r="D1280" s="63"/>
      <c r="E1280" s="63"/>
      <c r="F1280" s="72">
        <v>1.8772</v>
      </c>
      <c r="G1280" s="72"/>
      <c r="H1280" s="72"/>
      <c r="I1280" s="72"/>
      <c r="J1280" s="1"/>
      <c r="K1280" s="1"/>
      <c r="L1280" s="64"/>
      <c r="M1280" s="64"/>
      <c r="N1280" s="64"/>
      <c r="O1280" s="71"/>
      <c r="P1280" s="65"/>
      <c r="Q1280" s="65"/>
      <c r="R1280" s="71"/>
      <c r="S1280" s="59"/>
      <c r="T1280" s="58"/>
    </row>
    <row r="1281" spans="1:20" x14ac:dyDescent="0.25">
      <c r="A1281" s="1"/>
      <c r="B1281" s="63"/>
      <c r="C1281" s="63"/>
      <c r="D1281" s="63"/>
      <c r="E1281" s="63"/>
      <c r="F1281" s="72"/>
      <c r="G1281" s="72"/>
      <c r="H1281" s="72"/>
      <c r="I1281" s="72"/>
      <c r="J1281" s="1"/>
      <c r="K1281" s="1"/>
      <c r="L1281" s="64" t="s">
        <v>21</v>
      </c>
      <c r="M1281" s="64" t="s">
        <v>22</v>
      </c>
      <c r="N1281" s="64"/>
      <c r="O1281" s="71">
        <v>3</v>
      </c>
      <c r="P1281" s="65">
        <v>6.52</v>
      </c>
      <c r="Q1281" s="65"/>
      <c r="R1281" s="71">
        <v>5</v>
      </c>
      <c r="S1281" s="59">
        <v>244.20000000000002</v>
      </c>
      <c r="T1281" s="58">
        <v>0.12</v>
      </c>
    </row>
    <row r="1282" spans="1:20" x14ac:dyDescent="0.25">
      <c r="A1282" s="1"/>
      <c r="B1282" s="63" t="s">
        <v>29</v>
      </c>
      <c r="C1282" s="63"/>
      <c r="D1282" s="72">
        <v>1.0117</v>
      </c>
      <c r="E1282" s="72"/>
      <c r="F1282" s="72"/>
      <c r="G1282" s="72"/>
      <c r="H1282" s="1"/>
      <c r="I1282" s="1"/>
      <c r="J1282" s="1"/>
      <c r="K1282" s="1"/>
      <c r="L1282" s="64"/>
      <c r="M1282" s="64"/>
      <c r="N1282" s="64"/>
      <c r="O1282" s="71"/>
      <c r="P1282" s="65"/>
      <c r="Q1282" s="65"/>
      <c r="R1282" s="71"/>
      <c r="S1282" s="59"/>
      <c r="T1282" s="58"/>
    </row>
    <row r="1283" spans="1:20" x14ac:dyDescent="0.25">
      <c r="A1283" s="1"/>
      <c r="B1283" s="63"/>
      <c r="C1283" s="63"/>
      <c r="D1283" s="72"/>
      <c r="E1283" s="72"/>
      <c r="F1283" s="72"/>
      <c r="G1283" s="72"/>
      <c r="H1283" s="1"/>
      <c r="I1283" s="1"/>
      <c r="J1283" s="1"/>
      <c r="K1283" s="1"/>
      <c r="L1283" s="1"/>
      <c r="M1283" s="1"/>
      <c r="N1283" s="1"/>
      <c r="O1283" s="1"/>
      <c r="P1283" s="1"/>
      <c r="Q1283" s="1"/>
      <c r="R1283" s="1"/>
      <c r="S1283" s="1"/>
      <c r="T1283" s="1"/>
    </row>
    <row r="1284" spans="1:20" x14ac:dyDescent="0.25">
      <c r="A1284" s="1"/>
      <c r="B1284" s="63" t="s">
        <v>30</v>
      </c>
      <c r="C1284" s="63"/>
      <c r="D1284" s="1"/>
      <c r="E1284" s="1"/>
      <c r="F1284" s="1"/>
      <c r="G1284" s="1">
        <v>57.4</v>
      </c>
      <c r="H1284" s="1"/>
      <c r="I1284" s="1"/>
      <c r="J1284" s="1"/>
      <c r="K1284" s="1"/>
      <c r="L1284" s="1"/>
      <c r="M1284" s="1"/>
      <c r="N1284" s="1"/>
      <c r="O1284" s="1"/>
      <c r="P1284" s="1"/>
      <c r="Q1284" s="1"/>
      <c r="R1284" s="1"/>
      <c r="S1284" s="1"/>
      <c r="T1284" s="1"/>
    </row>
    <row r="1285" spans="1:20" x14ac:dyDescent="0.25">
      <c r="A1285" s="1"/>
      <c r="B1285" s="63" t="s">
        <v>31</v>
      </c>
      <c r="C1285" s="63"/>
      <c r="D1285" s="63"/>
      <c r="E1285" s="1"/>
      <c r="F1285" s="1"/>
      <c r="G1285" s="1">
        <v>2015</v>
      </c>
      <c r="H1285" s="1"/>
      <c r="I1285" s="1"/>
      <c r="J1285" s="1"/>
      <c r="K1285" s="1"/>
      <c r="L1285" s="1"/>
      <c r="M1285" s="1"/>
      <c r="N1285" s="1"/>
      <c r="O1285" s="1"/>
      <c r="P1285" s="1"/>
      <c r="Q1285" s="1"/>
      <c r="R1285" s="1"/>
      <c r="S1285" s="1"/>
      <c r="T1285" s="1"/>
    </row>
    <row r="1286" spans="1:20" x14ac:dyDescent="0.25">
      <c r="A1286" s="1"/>
      <c r="B1286" s="63" t="s">
        <v>32</v>
      </c>
      <c r="C1286" s="63"/>
      <c r="D1286" s="1"/>
      <c r="E1286" s="1"/>
      <c r="F1286" s="1"/>
      <c r="G1286" s="1"/>
      <c r="H1286" s="1"/>
      <c r="I1286" s="1"/>
      <c r="J1286" s="1"/>
      <c r="K1286" s="1"/>
      <c r="L1286" s="1"/>
      <c r="M1286" s="1"/>
      <c r="N1286" s="1"/>
      <c r="O1286" s="1"/>
      <c r="P1286" s="1"/>
      <c r="Q1286" s="1"/>
      <c r="R1286" s="1"/>
      <c r="S1286" s="1"/>
      <c r="T1286" s="1"/>
    </row>
    <row r="1287" spans="1:20" x14ac:dyDescent="0.25">
      <c r="A1287" s="1"/>
      <c r="B1287" s="1"/>
      <c r="C1287" s="1"/>
      <c r="D1287" s="1"/>
      <c r="E1287" s="1"/>
      <c r="F1287" s="1"/>
      <c r="G1287" s="1"/>
      <c r="H1287" s="1"/>
      <c r="I1287" s="1"/>
      <c r="J1287" s="1"/>
      <c r="K1287" s="1"/>
      <c r="L1287" s="1"/>
      <c r="M1287" s="1"/>
      <c r="N1287" s="1"/>
      <c r="O1287" s="1"/>
      <c r="P1287" s="1"/>
      <c r="Q1287" s="1"/>
      <c r="R1287" s="1"/>
      <c r="S1287" s="1"/>
      <c r="T1287" s="1"/>
    </row>
    <row r="1288" spans="1:20" x14ac:dyDescent="0.25">
      <c r="A1288" s="1"/>
      <c r="B1288" s="1"/>
      <c r="C1288" s="1"/>
      <c r="D1288" s="1"/>
      <c r="E1288" s="1"/>
      <c r="F1288" s="1"/>
      <c r="G1288" s="1"/>
      <c r="H1288" s="1"/>
      <c r="I1288" s="1"/>
      <c r="J1288" s="1"/>
      <c r="K1288" s="1"/>
      <c r="L1288" s="1"/>
      <c r="M1288" s="1"/>
      <c r="N1288" s="1"/>
      <c r="O1288" s="1"/>
      <c r="P1288" s="1"/>
      <c r="Q1288" s="1"/>
      <c r="R1288" s="1"/>
      <c r="S1288" s="1"/>
      <c r="T1288" s="1"/>
    </row>
    <row r="1289" spans="1:20" x14ac:dyDescent="0.25">
      <c r="A1289" s="1"/>
      <c r="B1289" s="1"/>
      <c r="C1289" s="1"/>
      <c r="D1289" s="1"/>
      <c r="E1289" s="1"/>
      <c r="F1289" s="1"/>
      <c r="G1289" s="1"/>
      <c r="H1289" s="1"/>
      <c r="I1289" s="1"/>
      <c r="J1289" s="1"/>
      <c r="K1289" s="1"/>
      <c r="L1289" s="1"/>
      <c r="M1289" s="1"/>
      <c r="N1289" s="1"/>
      <c r="O1289" s="1"/>
      <c r="P1289" s="1"/>
      <c r="Q1289" s="1"/>
      <c r="R1289" s="1"/>
      <c r="S1289" s="1"/>
      <c r="T1289" s="1"/>
    </row>
    <row r="1290" spans="1:20" x14ac:dyDescent="0.25">
      <c r="A1290" s="1"/>
      <c r="B1290" s="1"/>
      <c r="C1290" s="1"/>
      <c r="D1290" s="1"/>
      <c r="E1290" s="1"/>
      <c r="F1290" s="1"/>
      <c r="G1290" s="1"/>
      <c r="H1290" s="1"/>
      <c r="I1290" s="1"/>
      <c r="J1290" s="1"/>
      <c r="K1290" s="1"/>
      <c r="L1290" s="66" t="s">
        <v>5</v>
      </c>
      <c r="M1290" s="66"/>
      <c r="N1290" s="66"/>
      <c r="O1290" s="3" t="s">
        <v>6</v>
      </c>
      <c r="P1290" s="67" t="s">
        <v>7</v>
      </c>
      <c r="Q1290" s="67"/>
      <c r="R1290" s="3" t="s">
        <v>8</v>
      </c>
      <c r="S1290" s="57" t="s">
        <v>583</v>
      </c>
      <c r="T1290" s="3" t="s">
        <v>7</v>
      </c>
    </row>
    <row r="1291" spans="1:20" x14ac:dyDescent="0.25">
      <c r="A1291" s="1"/>
      <c r="B1291" s="5" t="s">
        <v>9</v>
      </c>
      <c r="C1291" s="64" t="s">
        <v>216</v>
      </c>
      <c r="D1291" s="64"/>
      <c r="E1291" s="64"/>
      <c r="F1291" s="64"/>
      <c r="G1291" s="64"/>
      <c r="H1291" s="1"/>
      <c r="I1291" s="1"/>
      <c r="J1291" s="1"/>
      <c r="K1291" s="1"/>
      <c r="L1291" s="4" t="s">
        <v>11</v>
      </c>
      <c r="M1291" s="64" t="s">
        <v>12</v>
      </c>
      <c r="N1291" s="64"/>
      <c r="O1291" s="6">
        <v>2</v>
      </c>
      <c r="P1291" s="65">
        <v>6.67</v>
      </c>
      <c r="Q1291" s="65"/>
      <c r="R1291" s="6">
        <v>5</v>
      </c>
      <c r="S1291" s="59">
        <v>1384.8</v>
      </c>
      <c r="T1291" s="7">
        <v>0.46</v>
      </c>
    </row>
    <row r="1292" spans="1:20" x14ac:dyDescent="0.25">
      <c r="A1292" s="1"/>
      <c r="B1292" s="63" t="s">
        <v>13</v>
      </c>
      <c r="C1292" s="64" t="s">
        <v>78</v>
      </c>
      <c r="D1292" s="64"/>
      <c r="E1292" s="64"/>
      <c r="F1292" s="64"/>
      <c r="G1292" s="1"/>
      <c r="H1292" s="1"/>
      <c r="I1292" s="1"/>
      <c r="J1292" s="1"/>
      <c r="K1292" s="1"/>
      <c r="L1292" s="4" t="s">
        <v>39</v>
      </c>
      <c r="M1292" s="64" t="s">
        <v>40</v>
      </c>
      <c r="N1292" s="64"/>
      <c r="O1292" s="6">
        <v>12</v>
      </c>
      <c r="P1292" s="65">
        <v>40</v>
      </c>
      <c r="Q1292" s="65"/>
      <c r="R1292" s="6">
        <v>1175</v>
      </c>
      <c r="S1292" s="59">
        <v>130241.99999999999</v>
      </c>
      <c r="T1292" s="7">
        <v>43.71</v>
      </c>
    </row>
    <row r="1293" spans="1:20" x14ac:dyDescent="0.25">
      <c r="A1293" s="1"/>
      <c r="B1293" s="63"/>
      <c r="C1293" s="64"/>
      <c r="D1293" s="64"/>
      <c r="E1293" s="64"/>
      <c r="F1293" s="64"/>
      <c r="G1293" s="1"/>
      <c r="H1293" s="1"/>
      <c r="I1293" s="1"/>
      <c r="J1293" s="1"/>
      <c r="K1293" s="1"/>
      <c r="L1293" s="64" t="s">
        <v>15</v>
      </c>
      <c r="M1293" s="64" t="s">
        <v>16</v>
      </c>
      <c r="N1293" s="64"/>
      <c r="O1293" s="71">
        <v>5</v>
      </c>
      <c r="P1293" s="65">
        <v>16.670000000000002</v>
      </c>
      <c r="Q1293" s="65"/>
      <c r="R1293" s="71">
        <v>55</v>
      </c>
      <c r="S1293" s="59">
        <v>9577.2000000000007</v>
      </c>
      <c r="T1293" s="58">
        <v>3.21</v>
      </c>
    </row>
    <row r="1294" spans="1:20" x14ac:dyDescent="0.25">
      <c r="A1294" s="1"/>
      <c r="B1294" s="63" t="s">
        <v>19</v>
      </c>
      <c r="C1294" s="64" t="s">
        <v>57</v>
      </c>
      <c r="D1294" s="64"/>
      <c r="E1294" s="64"/>
      <c r="F1294" s="64"/>
      <c r="G1294" s="1"/>
      <c r="H1294" s="1"/>
      <c r="I1294" s="1"/>
      <c r="J1294" s="1"/>
      <c r="K1294" s="1"/>
      <c r="L1294" s="64"/>
      <c r="M1294" s="64"/>
      <c r="N1294" s="64"/>
      <c r="O1294" s="71"/>
      <c r="P1294" s="65"/>
      <c r="Q1294" s="65"/>
      <c r="R1294" s="71"/>
      <c r="S1294" s="59"/>
      <c r="T1294" s="58"/>
    </row>
    <row r="1295" spans="1:20" x14ac:dyDescent="0.25">
      <c r="A1295" s="1"/>
      <c r="B1295" s="63"/>
      <c r="C1295" s="64"/>
      <c r="D1295" s="64"/>
      <c r="E1295" s="64"/>
      <c r="F1295" s="64"/>
      <c r="G1295" s="1"/>
      <c r="H1295" s="1"/>
      <c r="I1295" s="1"/>
      <c r="J1295" s="1"/>
      <c r="K1295" s="1"/>
      <c r="L1295" s="4" t="s">
        <v>17</v>
      </c>
      <c r="M1295" s="64" t="s">
        <v>18</v>
      </c>
      <c r="N1295" s="64"/>
      <c r="O1295" s="6">
        <v>3</v>
      </c>
      <c r="P1295" s="65">
        <v>10</v>
      </c>
      <c r="Q1295" s="65"/>
      <c r="R1295" s="6">
        <v>613</v>
      </c>
      <c r="S1295" s="59">
        <v>153921</v>
      </c>
      <c r="T1295" s="7">
        <v>51.65</v>
      </c>
    </row>
    <row r="1296" spans="1:20" x14ac:dyDescent="0.25">
      <c r="A1296" s="1"/>
      <c r="B1296" s="5" t="s">
        <v>23</v>
      </c>
      <c r="C1296" s="64" t="s">
        <v>217</v>
      </c>
      <c r="D1296" s="64"/>
      <c r="E1296" s="64"/>
      <c r="F1296" s="64"/>
      <c r="G1296" s="1"/>
      <c r="H1296" s="1"/>
      <c r="I1296" s="1"/>
      <c r="J1296" s="1"/>
      <c r="K1296" s="1"/>
      <c r="L1296" s="4" t="s">
        <v>42</v>
      </c>
      <c r="M1296" s="64" t="s">
        <v>43</v>
      </c>
      <c r="N1296" s="64"/>
      <c r="O1296" s="6">
        <v>6</v>
      </c>
      <c r="P1296" s="65">
        <v>20</v>
      </c>
      <c r="Q1296" s="65"/>
      <c r="R1296" s="6">
        <v>28</v>
      </c>
      <c r="S1296" s="59">
        <v>2616</v>
      </c>
      <c r="T1296" s="7">
        <v>0.88</v>
      </c>
    </row>
    <row r="1297" spans="1:20" x14ac:dyDescent="0.25">
      <c r="A1297" s="1"/>
      <c r="B1297" s="5" t="s">
        <v>25</v>
      </c>
      <c r="C1297" s="73">
        <v>545</v>
      </c>
      <c r="D1297" s="73"/>
      <c r="E1297" s="73"/>
      <c r="F1297" s="1"/>
      <c r="G1297" s="1"/>
      <c r="H1297" s="1"/>
      <c r="I1297" s="1"/>
      <c r="J1297" s="1"/>
      <c r="K1297" s="1"/>
      <c r="L1297" s="4" t="s">
        <v>44</v>
      </c>
      <c r="M1297" s="64" t="s">
        <v>45</v>
      </c>
      <c r="N1297" s="64"/>
      <c r="O1297" s="6">
        <v>1</v>
      </c>
      <c r="P1297" s="65">
        <v>3.33</v>
      </c>
      <c r="Q1297" s="65"/>
      <c r="R1297" s="6">
        <v>3</v>
      </c>
      <c r="S1297" s="59">
        <v>216</v>
      </c>
      <c r="T1297" s="7">
        <v>7.0000000000000007E-2</v>
      </c>
    </row>
    <row r="1298" spans="1:20" x14ac:dyDescent="0.25">
      <c r="A1298" s="1"/>
      <c r="B1298" s="63" t="s">
        <v>26</v>
      </c>
      <c r="C1298" s="63"/>
      <c r="D1298" s="63"/>
      <c r="E1298" s="63"/>
      <c r="F1298" s="72">
        <v>237.39680000000001</v>
      </c>
      <c r="G1298" s="72"/>
      <c r="H1298" s="72"/>
      <c r="I1298" s="72"/>
      <c r="J1298" s="72"/>
      <c r="K1298" s="1"/>
      <c r="L1298" s="4" t="s">
        <v>21</v>
      </c>
      <c r="M1298" s="64" t="s">
        <v>22</v>
      </c>
      <c r="N1298" s="64"/>
      <c r="O1298" s="6">
        <v>1</v>
      </c>
      <c r="P1298" s="65">
        <v>3.33</v>
      </c>
      <c r="Q1298" s="65"/>
      <c r="R1298" s="6">
        <v>1</v>
      </c>
      <c r="S1298" s="59">
        <v>42</v>
      </c>
      <c r="T1298" s="7">
        <v>0.01</v>
      </c>
    </row>
    <row r="1299" spans="1:20" x14ac:dyDescent="0.25">
      <c r="A1299" s="1"/>
      <c r="B1299" s="63" t="s">
        <v>27</v>
      </c>
      <c r="C1299" s="63"/>
      <c r="D1299" s="72">
        <v>282.63679999999999</v>
      </c>
      <c r="E1299" s="72"/>
      <c r="F1299" s="72"/>
      <c r="G1299" s="72"/>
      <c r="H1299" s="72"/>
      <c r="I1299" s="1"/>
      <c r="J1299" s="1"/>
      <c r="K1299" s="1"/>
      <c r="L1299" s="1"/>
      <c r="M1299" s="1"/>
      <c r="N1299" s="1"/>
      <c r="O1299" s="1"/>
      <c r="P1299" s="1"/>
      <c r="Q1299" s="1"/>
      <c r="R1299" s="1"/>
      <c r="S1299" s="1"/>
      <c r="T1299" s="1"/>
    </row>
    <row r="1300" spans="1:20" x14ac:dyDescent="0.25">
      <c r="A1300" s="1"/>
      <c r="B1300" s="63" t="s">
        <v>28</v>
      </c>
      <c r="C1300" s="63"/>
      <c r="D1300" s="63"/>
      <c r="E1300" s="63"/>
      <c r="F1300" s="72">
        <v>2.3317000000000001</v>
      </c>
      <c r="G1300" s="72"/>
      <c r="H1300" s="72"/>
      <c r="I1300" s="72"/>
      <c r="J1300" s="1"/>
      <c r="K1300" s="1"/>
      <c r="L1300" s="1"/>
      <c r="M1300" s="1"/>
      <c r="N1300" s="1"/>
      <c r="O1300" s="1"/>
      <c r="P1300" s="1"/>
      <c r="Q1300" s="1"/>
      <c r="R1300" s="1"/>
      <c r="S1300" s="1"/>
      <c r="T1300" s="1"/>
    </row>
    <row r="1301" spans="1:20" x14ac:dyDescent="0.25">
      <c r="A1301" s="1"/>
      <c r="B1301" s="63" t="s">
        <v>29</v>
      </c>
      <c r="C1301" s="63"/>
      <c r="D1301" s="72">
        <v>2.1576</v>
      </c>
      <c r="E1301" s="72"/>
      <c r="F1301" s="72"/>
      <c r="G1301" s="72"/>
      <c r="H1301" s="1"/>
      <c r="I1301" s="1"/>
      <c r="J1301" s="1"/>
      <c r="K1301" s="1"/>
      <c r="L1301" s="1"/>
      <c r="M1301" s="1"/>
      <c r="N1301" s="1"/>
      <c r="O1301" s="1"/>
      <c r="P1301" s="1"/>
      <c r="Q1301" s="1"/>
      <c r="R1301" s="1"/>
      <c r="S1301" s="1"/>
      <c r="T1301" s="1"/>
    </row>
    <row r="1302" spans="1:20" x14ac:dyDescent="0.25">
      <c r="A1302" s="1"/>
      <c r="B1302" s="63" t="s">
        <v>30</v>
      </c>
      <c r="C1302" s="63"/>
      <c r="D1302" s="1"/>
      <c r="E1302" s="1"/>
      <c r="F1302" s="1"/>
      <c r="G1302" s="1">
        <v>42.2</v>
      </c>
      <c r="H1302" s="1"/>
      <c r="I1302" s="1"/>
      <c r="J1302" s="1"/>
      <c r="K1302" s="1"/>
      <c r="L1302" s="1"/>
      <c r="M1302" s="1"/>
      <c r="N1302" s="1"/>
      <c r="O1302" s="1"/>
      <c r="P1302" s="1"/>
      <c r="Q1302" s="1"/>
      <c r="R1302" s="1"/>
      <c r="S1302" s="1"/>
      <c r="T1302" s="1"/>
    </row>
    <row r="1303" spans="1:20" x14ac:dyDescent="0.25">
      <c r="A1303" s="1"/>
      <c r="B1303" s="63" t="s">
        <v>31</v>
      </c>
      <c r="C1303" s="63"/>
      <c r="D1303" s="63"/>
      <c r="E1303" s="1"/>
      <c r="F1303" s="1"/>
      <c r="G1303" s="1">
        <v>2015</v>
      </c>
      <c r="H1303" s="1"/>
      <c r="I1303" s="1"/>
      <c r="J1303" s="1"/>
      <c r="K1303" s="1"/>
      <c r="L1303" s="1"/>
      <c r="M1303" s="1"/>
      <c r="N1303" s="1"/>
      <c r="O1303" s="1"/>
      <c r="P1303" s="1"/>
      <c r="Q1303" s="1"/>
      <c r="R1303" s="1"/>
      <c r="S1303" s="1"/>
      <c r="T1303" s="1"/>
    </row>
    <row r="1304" spans="1:20" x14ac:dyDescent="0.25">
      <c r="A1304" s="1"/>
      <c r="B1304" s="63" t="s">
        <v>32</v>
      </c>
      <c r="C1304" s="63"/>
      <c r="D1304" s="1"/>
      <c r="E1304" s="1"/>
      <c r="F1304" s="1"/>
      <c r="G1304" s="1"/>
      <c r="H1304" s="1"/>
      <c r="I1304" s="1"/>
      <c r="J1304" s="1"/>
      <c r="K1304" s="1"/>
      <c r="L1304" s="1"/>
      <c r="M1304" s="1"/>
      <c r="N1304" s="1"/>
      <c r="O1304" s="1"/>
      <c r="P1304" s="1"/>
      <c r="Q1304" s="1"/>
      <c r="R1304" s="1"/>
      <c r="S1304" s="1"/>
      <c r="T1304" s="1"/>
    </row>
    <row r="1305" spans="1:20" x14ac:dyDescent="0.25">
      <c r="A1305" s="1"/>
      <c r="B1305" s="1"/>
      <c r="C1305" s="1"/>
      <c r="D1305" s="1"/>
      <c r="E1305" s="1"/>
      <c r="F1305" s="1"/>
      <c r="G1305" s="1"/>
      <c r="H1305" s="1"/>
      <c r="I1305" s="1"/>
      <c r="J1305" s="1"/>
      <c r="K1305" s="1"/>
      <c r="L1305" s="1"/>
      <c r="M1305" s="1"/>
      <c r="N1305" s="1"/>
      <c r="O1305" s="1"/>
      <c r="P1305" s="1"/>
      <c r="Q1305" s="1"/>
      <c r="R1305" s="1"/>
      <c r="S1305" s="1"/>
      <c r="T1305" s="1"/>
    </row>
    <row r="1306" spans="1:20" x14ac:dyDescent="0.25">
      <c r="A1306" s="1"/>
      <c r="B1306" s="1"/>
      <c r="C1306" s="1"/>
      <c r="D1306" s="1"/>
      <c r="E1306" s="1"/>
      <c r="F1306" s="1"/>
      <c r="G1306" s="1"/>
      <c r="H1306" s="1"/>
      <c r="I1306" s="1"/>
      <c r="J1306" s="1"/>
      <c r="K1306" s="1"/>
      <c r="L1306" s="1"/>
      <c r="M1306" s="1"/>
      <c r="N1306" s="1"/>
      <c r="O1306" s="1"/>
      <c r="P1306" s="1"/>
      <c r="Q1306" s="1"/>
      <c r="R1306" s="1"/>
      <c r="S1306" s="1"/>
      <c r="T1306" s="1"/>
    </row>
    <row r="1307" spans="1:20" x14ac:dyDescent="0.25">
      <c r="A1307" s="1"/>
      <c r="B1307" s="1"/>
      <c r="C1307" s="1"/>
      <c r="D1307" s="1"/>
      <c r="E1307" s="1"/>
      <c r="F1307" s="1"/>
      <c r="G1307" s="1"/>
      <c r="H1307" s="1"/>
      <c r="I1307" s="1"/>
      <c r="J1307" s="1"/>
      <c r="K1307" s="1"/>
      <c r="L1307" s="66" t="s">
        <v>5</v>
      </c>
      <c r="M1307" s="66"/>
      <c r="N1307" s="66"/>
      <c r="O1307" s="3" t="s">
        <v>6</v>
      </c>
      <c r="P1307" s="67" t="s">
        <v>7</v>
      </c>
      <c r="Q1307" s="67"/>
      <c r="R1307" s="3" t="s">
        <v>8</v>
      </c>
      <c r="S1307" s="57" t="s">
        <v>583</v>
      </c>
      <c r="T1307" s="3" t="s">
        <v>7</v>
      </c>
    </row>
    <row r="1308" spans="1:20" x14ac:dyDescent="0.25">
      <c r="A1308" s="1"/>
      <c r="B1308" s="5" t="s">
        <v>9</v>
      </c>
      <c r="C1308" s="64" t="s">
        <v>216</v>
      </c>
      <c r="D1308" s="64"/>
      <c r="E1308" s="64"/>
      <c r="F1308" s="64"/>
      <c r="G1308" s="64"/>
      <c r="H1308" s="1"/>
      <c r="I1308" s="1"/>
      <c r="J1308" s="1"/>
      <c r="K1308" s="1"/>
      <c r="L1308" s="4" t="s">
        <v>33</v>
      </c>
      <c r="M1308" s="64" t="s">
        <v>34</v>
      </c>
      <c r="N1308" s="64"/>
      <c r="O1308" s="6">
        <v>13</v>
      </c>
      <c r="P1308" s="65">
        <v>43.33</v>
      </c>
      <c r="Q1308" s="65"/>
      <c r="R1308" s="6">
        <v>29</v>
      </c>
      <c r="S1308" s="59">
        <v>2970.6</v>
      </c>
      <c r="T1308" s="7">
        <v>3.44</v>
      </c>
    </row>
    <row r="1309" spans="1:20" x14ac:dyDescent="0.25">
      <c r="A1309" s="1"/>
      <c r="B1309" s="63" t="s">
        <v>13</v>
      </c>
      <c r="C1309" s="64" t="s">
        <v>52</v>
      </c>
      <c r="D1309" s="64"/>
      <c r="E1309" s="64"/>
      <c r="F1309" s="64"/>
      <c r="G1309" s="1"/>
      <c r="H1309" s="1"/>
      <c r="I1309" s="1"/>
      <c r="J1309" s="1"/>
      <c r="K1309" s="1"/>
      <c r="L1309" s="4" t="s">
        <v>36</v>
      </c>
      <c r="M1309" s="64" t="s">
        <v>37</v>
      </c>
      <c r="N1309" s="64"/>
      <c r="O1309" s="6">
        <v>3</v>
      </c>
      <c r="P1309" s="65">
        <v>10</v>
      </c>
      <c r="Q1309" s="65"/>
      <c r="R1309" s="6">
        <v>6</v>
      </c>
      <c r="S1309" s="59">
        <v>523.80000000000007</v>
      </c>
      <c r="T1309" s="7">
        <v>0.61</v>
      </c>
    </row>
    <row r="1310" spans="1:20" x14ac:dyDescent="0.25">
      <c r="A1310" s="1"/>
      <c r="B1310" s="63"/>
      <c r="C1310" s="64"/>
      <c r="D1310" s="64"/>
      <c r="E1310" s="64"/>
      <c r="F1310" s="64"/>
      <c r="G1310" s="1"/>
      <c r="H1310" s="1"/>
      <c r="I1310" s="1"/>
      <c r="J1310" s="1"/>
      <c r="K1310" s="1"/>
      <c r="L1310" s="64" t="s">
        <v>11</v>
      </c>
      <c r="M1310" s="64" t="s">
        <v>12</v>
      </c>
      <c r="N1310" s="64"/>
      <c r="O1310" s="71">
        <v>1</v>
      </c>
      <c r="P1310" s="65">
        <v>3.33</v>
      </c>
      <c r="Q1310" s="65"/>
      <c r="R1310" s="71">
        <v>202</v>
      </c>
      <c r="S1310" s="59">
        <v>22287.599999999999</v>
      </c>
      <c r="T1310" s="58">
        <v>25.77</v>
      </c>
    </row>
    <row r="1311" spans="1:20" x14ac:dyDescent="0.25">
      <c r="A1311" s="1"/>
      <c r="B1311" s="63" t="s">
        <v>19</v>
      </c>
      <c r="C1311" s="64" t="s">
        <v>60</v>
      </c>
      <c r="D1311" s="64"/>
      <c r="E1311" s="64"/>
      <c r="F1311" s="64"/>
      <c r="G1311" s="1"/>
      <c r="H1311" s="1"/>
      <c r="I1311" s="1"/>
      <c r="J1311" s="1"/>
      <c r="K1311" s="1"/>
      <c r="L1311" s="64"/>
      <c r="M1311" s="64"/>
      <c r="N1311" s="64"/>
      <c r="O1311" s="71"/>
      <c r="P1311" s="65"/>
      <c r="Q1311" s="65"/>
      <c r="R1311" s="71"/>
      <c r="S1311" s="59"/>
      <c r="T1311" s="58"/>
    </row>
    <row r="1312" spans="1:20" x14ac:dyDescent="0.25">
      <c r="A1312" s="1"/>
      <c r="B1312" s="63"/>
      <c r="C1312" s="64"/>
      <c r="D1312" s="64"/>
      <c r="E1312" s="64"/>
      <c r="F1312" s="64"/>
      <c r="G1312" s="1"/>
      <c r="H1312" s="1"/>
      <c r="I1312" s="1"/>
      <c r="J1312" s="1"/>
      <c r="K1312" s="1"/>
      <c r="L1312" s="4" t="s">
        <v>39</v>
      </c>
      <c r="M1312" s="64" t="s">
        <v>40</v>
      </c>
      <c r="N1312" s="64"/>
      <c r="O1312" s="6">
        <v>6</v>
      </c>
      <c r="P1312" s="65">
        <v>20</v>
      </c>
      <c r="Q1312" s="65"/>
      <c r="R1312" s="6">
        <v>268</v>
      </c>
      <c r="S1312" s="59">
        <v>56866.2</v>
      </c>
      <c r="T1312" s="7">
        <v>65.760000000000005</v>
      </c>
    </row>
    <row r="1313" spans="1:20" x14ac:dyDescent="0.25">
      <c r="A1313" s="1"/>
      <c r="B1313" s="5" t="s">
        <v>23</v>
      </c>
      <c r="C1313" s="64" t="s">
        <v>218</v>
      </c>
      <c r="D1313" s="64"/>
      <c r="E1313" s="64"/>
      <c r="F1313" s="64"/>
      <c r="G1313" s="1"/>
      <c r="H1313" s="1"/>
      <c r="I1313" s="1"/>
      <c r="J1313" s="1"/>
      <c r="K1313" s="1"/>
      <c r="L1313" s="4" t="s">
        <v>15</v>
      </c>
      <c r="M1313" s="64" t="s">
        <v>16</v>
      </c>
      <c r="N1313" s="64"/>
      <c r="O1313" s="6">
        <v>3</v>
      </c>
      <c r="P1313" s="65">
        <v>10</v>
      </c>
      <c r="Q1313" s="65"/>
      <c r="R1313" s="6">
        <v>22</v>
      </c>
      <c r="S1313" s="59">
        <v>1896.6</v>
      </c>
      <c r="T1313" s="7">
        <v>2.19</v>
      </c>
    </row>
    <row r="1314" spans="1:20" x14ac:dyDescent="0.25">
      <c r="A1314" s="1"/>
      <c r="B1314" s="5" t="s">
        <v>25</v>
      </c>
      <c r="C1314" s="73">
        <v>201</v>
      </c>
      <c r="D1314" s="73"/>
      <c r="E1314" s="73"/>
      <c r="F1314" s="1"/>
      <c r="G1314" s="1"/>
      <c r="H1314" s="1"/>
      <c r="I1314" s="1"/>
      <c r="J1314" s="1"/>
      <c r="K1314" s="1"/>
      <c r="L1314" s="4" t="s">
        <v>17</v>
      </c>
      <c r="M1314" s="64" t="s">
        <v>18</v>
      </c>
      <c r="N1314" s="64"/>
      <c r="O1314" s="6">
        <v>1</v>
      </c>
      <c r="P1314" s="65">
        <v>3.33</v>
      </c>
      <c r="Q1314" s="65"/>
      <c r="R1314" s="6">
        <v>2</v>
      </c>
      <c r="S1314" s="59">
        <v>261</v>
      </c>
      <c r="T1314" s="7">
        <v>0.3</v>
      </c>
    </row>
    <row r="1315" spans="1:20" x14ac:dyDescent="0.25">
      <c r="A1315" s="1"/>
      <c r="B1315" s="63" t="s">
        <v>26</v>
      </c>
      <c r="C1315" s="63"/>
      <c r="D1315" s="63"/>
      <c r="E1315" s="63"/>
      <c r="F1315" s="72">
        <v>159.74440000000001</v>
      </c>
      <c r="G1315" s="72"/>
      <c r="H1315" s="72"/>
      <c r="I1315" s="72"/>
      <c r="J1315" s="72"/>
      <c r="K1315" s="1"/>
      <c r="L1315" s="4" t="s">
        <v>42</v>
      </c>
      <c r="M1315" s="64" t="s">
        <v>43</v>
      </c>
      <c r="N1315" s="64"/>
      <c r="O1315" s="6">
        <v>2</v>
      </c>
      <c r="P1315" s="65">
        <v>6.67</v>
      </c>
      <c r="Q1315" s="65"/>
      <c r="R1315" s="6">
        <v>9</v>
      </c>
      <c r="S1315" s="59">
        <v>669.6</v>
      </c>
      <c r="T1315" s="7">
        <v>0.77</v>
      </c>
    </row>
    <row r="1316" spans="1:20" x14ac:dyDescent="0.25">
      <c r="A1316" s="1"/>
      <c r="B1316" s="63" t="s">
        <v>27</v>
      </c>
      <c r="C1316" s="63"/>
      <c r="D1316" s="72">
        <v>283.42419999999998</v>
      </c>
      <c r="E1316" s="72"/>
      <c r="F1316" s="72"/>
      <c r="G1316" s="72"/>
      <c r="H1316" s="72"/>
      <c r="I1316" s="1"/>
      <c r="J1316" s="1"/>
      <c r="K1316" s="1"/>
      <c r="L1316" s="4" t="s">
        <v>54</v>
      </c>
      <c r="M1316" s="64" t="s">
        <v>55</v>
      </c>
      <c r="N1316" s="64"/>
      <c r="O1316" s="6">
        <v>1</v>
      </c>
      <c r="P1316" s="65">
        <v>3.33</v>
      </c>
      <c r="Q1316" s="65"/>
      <c r="R1316" s="6">
        <v>12</v>
      </c>
      <c r="S1316" s="59">
        <v>1002.6</v>
      </c>
      <c r="T1316" s="7">
        <v>1.1599999999999999</v>
      </c>
    </row>
    <row r="1317" spans="1:20" x14ac:dyDescent="0.25">
      <c r="A1317" s="1"/>
      <c r="B1317" s="1"/>
      <c r="C1317" s="1"/>
      <c r="D1317" s="1"/>
      <c r="E1317" s="1"/>
      <c r="F1317" s="1"/>
      <c r="G1317" s="1"/>
      <c r="H1317" s="1"/>
      <c r="I1317" s="1"/>
      <c r="J1317" s="1"/>
      <c r="K1317" s="1"/>
      <c r="L1317" s="1"/>
      <c r="M1317" s="1"/>
      <c r="N1317" s="1"/>
      <c r="O1317" s="1"/>
      <c r="P1317" s="1"/>
      <c r="Q1317" s="1"/>
      <c r="R1317" s="1"/>
      <c r="S1317" s="1"/>
      <c r="T1317" s="1"/>
    </row>
    <row r="1318" spans="1:20" x14ac:dyDescent="0.25">
      <c r="A1318" s="1"/>
      <c r="B1318" s="63" t="s">
        <v>28</v>
      </c>
      <c r="C1318" s="63"/>
      <c r="D1318" s="63"/>
      <c r="E1318" s="63"/>
      <c r="F1318" s="72">
        <v>1.3786</v>
      </c>
      <c r="G1318" s="72"/>
      <c r="H1318" s="72"/>
      <c r="I1318" s="72"/>
      <c r="J1318" s="1"/>
      <c r="K1318" s="1"/>
      <c r="L1318" s="1"/>
      <c r="M1318" s="1"/>
      <c r="N1318" s="1"/>
      <c r="O1318" s="1"/>
      <c r="P1318" s="1"/>
      <c r="Q1318" s="1"/>
      <c r="R1318" s="1"/>
      <c r="S1318" s="1"/>
      <c r="T1318" s="1"/>
    </row>
    <row r="1319" spans="1:20" x14ac:dyDescent="0.25">
      <c r="A1319" s="1"/>
      <c r="B1319" s="63" t="s">
        <v>29</v>
      </c>
      <c r="C1319" s="63"/>
      <c r="D1319" s="72">
        <v>1.3357000000000001</v>
      </c>
      <c r="E1319" s="72"/>
      <c r="F1319" s="72"/>
      <c r="G1319" s="72"/>
      <c r="H1319" s="1"/>
      <c r="I1319" s="1"/>
      <c r="J1319" s="1"/>
      <c r="K1319" s="1"/>
      <c r="L1319" s="1"/>
      <c r="M1319" s="1"/>
      <c r="N1319" s="1"/>
      <c r="O1319" s="1"/>
      <c r="P1319" s="1"/>
      <c r="Q1319" s="1"/>
      <c r="R1319" s="1"/>
      <c r="S1319" s="1"/>
      <c r="T1319" s="1"/>
    </row>
    <row r="1320" spans="1:20" x14ac:dyDescent="0.25">
      <c r="A1320" s="1"/>
      <c r="B1320" s="63" t="s">
        <v>30</v>
      </c>
      <c r="C1320" s="63"/>
      <c r="D1320" s="1"/>
      <c r="E1320" s="1"/>
      <c r="F1320" s="1"/>
      <c r="G1320" s="1">
        <v>15</v>
      </c>
      <c r="H1320" s="1"/>
      <c r="I1320" s="1"/>
      <c r="J1320" s="1"/>
      <c r="K1320" s="1"/>
      <c r="L1320" s="1"/>
      <c r="M1320" s="1"/>
      <c r="N1320" s="1"/>
      <c r="O1320" s="1"/>
      <c r="P1320" s="1"/>
      <c r="Q1320" s="1"/>
      <c r="R1320" s="1"/>
      <c r="S1320" s="1"/>
      <c r="T1320" s="1"/>
    </row>
    <row r="1321" spans="1:20" x14ac:dyDescent="0.25">
      <c r="A1321" s="1"/>
      <c r="B1321" s="63" t="s">
        <v>31</v>
      </c>
      <c r="C1321" s="63"/>
      <c r="D1321" s="63"/>
      <c r="E1321" s="1"/>
      <c r="F1321" s="1"/>
      <c r="G1321" s="1">
        <v>2015</v>
      </c>
      <c r="H1321" s="1"/>
      <c r="I1321" s="1"/>
      <c r="J1321" s="1"/>
      <c r="K1321" s="1"/>
      <c r="L1321" s="1"/>
      <c r="M1321" s="1"/>
      <c r="N1321" s="1"/>
      <c r="O1321" s="1"/>
      <c r="P1321" s="1"/>
      <c r="Q1321" s="1"/>
      <c r="R1321" s="1"/>
      <c r="S1321" s="1"/>
      <c r="T1321" s="1"/>
    </row>
    <row r="1322" spans="1:20" x14ac:dyDescent="0.25">
      <c r="A1322" s="1"/>
      <c r="B1322" s="63" t="s">
        <v>32</v>
      </c>
      <c r="C1322" s="63"/>
      <c r="D1322" s="1"/>
      <c r="E1322" s="1"/>
      <c r="F1322" s="1"/>
      <c r="G1322" s="1"/>
      <c r="H1322" s="1"/>
      <c r="I1322" s="1"/>
      <c r="J1322" s="1"/>
      <c r="K1322" s="1"/>
      <c r="L1322" s="1"/>
      <c r="M1322" s="1"/>
      <c r="N1322" s="1"/>
      <c r="O1322" s="1"/>
      <c r="P1322" s="1"/>
      <c r="Q1322" s="1"/>
      <c r="R1322" s="1"/>
      <c r="S1322" s="1"/>
      <c r="T1322" s="1"/>
    </row>
    <row r="1323" spans="1:20" x14ac:dyDescent="0.25">
      <c r="A1323" s="1"/>
      <c r="B1323" s="1"/>
      <c r="C1323" s="1"/>
      <c r="D1323" s="1"/>
      <c r="E1323" s="1"/>
      <c r="F1323" s="1"/>
      <c r="G1323" s="1"/>
      <c r="H1323" s="1"/>
      <c r="I1323" s="1"/>
      <c r="J1323" s="1"/>
      <c r="K1323" s="1"/>
      <c r="L1323" s="1"/>
      <c r="M1323" s="1"/>
      <c r="N1323" s="1"/>
      <c r="O1323" s="1"/>
      <c r="P1323" s="1"/>
      <c r="Q1323" s="1"/>
      <c r="R1323" s="1"/>
      <c r="S1323" s="1"/>
      <c r="T1323" s="1"/>
    </row>
    <row r="1324" spans="1:20" x14ac:dyDescent="0.25">
      <c r="A1324" s="1"/>
      <c r="B1324" s="1"/>
      <c r="C1324" s="1"/>
      <c r="D1324" s="1"/>
      <c r="E1324" s="1"/>
      <c r="F1324" s="1"/>
      <c r="G1324" s="1"/>
      <c r="H1324" s="1"/>
      <c r="I1324" s="1"/>
      <c r="J1324" s="1"/>
      <c r="K1324" s="1"/>
      <c r="L1324" s="1"/>
      <c r="M1324" s="1"/>
      <c r="N1324" s="1"/>
      <c r="O1324" s="1"/>
      <c r="P1324" s="1"/>
      <c r="Q1324" s="1"/>
      <c r="R1324" s="1"/>
      <c r="S1324" s="1"/>
      <c r="T1324" s="1"/>
    </row>
    <row r="1325" spans="1:20" x14ac:dyDescent="0.25">
      <c r="A1325" s="1"/>
      <c r="B1325" s="1"/>
      <c r="C1325" s="1"/>
      <c r="D1325" s="1"/>
      <c r="E1325" s="1"/>
      <c r="F1325" s="1"/>
      <c r="G1325" s="1"/>
      <c r="H1325" s="1"/>
      <c r="I1325" s="1"/>
      <c r="J1325" s="1"/>
      <c r="K1325" s="1"/>
      <c r="L1325" s="66" t="s">
        <v>5</v>
      </c>
      <c r="M1325" s="66"/>
      <c r="N1325" s="66"/>
      <c r="O1325" s="3" t="s">
        <v>6</v>
      </c>
      <c r="P1325" s="67" t="s">
        <v>7</v>
      </c>
      <c r="Q1325" s="67"/>
      <c r="R1325" s="3" t="s">
        <v>8</v>
      </c>
      <c r="S1325" s="57" t="s">
        <v>583</v>
      </c>
      <c r="T1325" s="3" t="s">
        <v>7</v>
      </c>
    </row>
    <row r="1326" spans="1:20" x14ac:dyDescent="0.25">
      <c r="A1326" s="1"/>
      <c r="B1326" s="5" t="s">
        <v>9</v>
      </c>
      <c r="C1326" s="64" t="s">
        <v>216</v>
      </c>
      <c r="D1326" s="64"/>
      <c r="E1326" s="64"/>
      <c r="F1326" s="64"/>
      <c r="G1326" s="64"/>
      <c r="H1326" s="1"/>
      <c r="I1326" s="1"/>
      <c r="J1326" s="1"/>
      <c r="K1326" s="1"/>
      <c r="L1326" s="4" t="s">
        <v>33</v>
      </c>
      <c r="M1326" s="64" t="s">
        <v>34</v>
      </c>
      <c r="N1326" s="64"/>
      <c r="O1326" s="6">
        <v>7</v>
      </c>
      <c r="P1326" s="65">
        <v>24.14</v>
      </c>
      <c r="Q1326" s="65"/>
      <c r="R1326" s="6">
        <v>16</v>
      </c>
      <c r="S1326" s="59">
        <v>1607.3999999999999</v>
      </c>
      <c r="T1326" s="7">
        <v>1.1000000000000001</v>
      </c>
    </row>
    <row r="1327" spans="1:20" x14ac:dyDescent="0.25">
      <c r="A1327" s="1"/>
      <c r="B1327" s="63" t="s">
        <v>13</v>
      </c>
      <c r="C1327" s="64" t="s">
        <v>219</v>
      </c>
      <c r="D1327" s="64"/>
      <c r="E1327" s="64"/>
      <c r="F1327" s="64"/>
      <c r="G1327" s="1"/>
      <c r="H1327" s="1"/>
      <c r="I1327" s="1"/>
      <c r="J1327" s="1"/>
      <c r="K1327" s="1"/>
      <c r="L1327" s="4" t="s">
        <v>36</v>
      </c>
      <c r="M1327" s="64" t="s">
        <v>37</v>
      </c>
      <c r="N1327" s="64"/>
      <c r="O1327" s="6">
        <v>1</v>
      </c>
      <c r="P1327" s="65">
        <v>3.45</v>
      </c>
      <c r="Q1327" s="65"/>
      <c r="R1327" s="6">
        <v>1</v>
      </c>
      <c r="S1327" s="59">
        <v>126</v>
      </c>
      <c r="T1327" s="7">
        <v>0.09</v>
      </c>
    </row>
    <row r="1328" spans="1:20" x14ac:dyDescent="0.25">
      <c r="A1328" s="1"/>
      <c r="B1328" s="63"/>
      <c r="C1328" s="64"/>
      <c r="D1328" s="64"/>
      <c r="E1328" s="64"/>
      <c r="F1328" s="64"/>
      <c r="G1328" s="1"/>
      <c r="H1328" s="1"/>
      <c r="I1328" s="1"/>
      <c r="J1328" s="1"/>
      <c r="K1328" s="1"/>
      <c r="L1328" s="64" t="s">
        <v>11</v>
      </c>
      <c r="M1328" s="64" t="s">
        <v>12</v>
      </c>
      <c r="N1328" s="64"/>
      <c r="O1328" s="71">
        <v>1</v>
      </c>
      <c r="P1328" s="65">
        <v>3.45</v>
      </c>
      <c r="Q1328" s="65"/>
      <c r="R1328" s="71">
        <v>3</v>
      </c>
      <c r="S1328" s="59">
        <v>4810.2</v>
      </c>
      <c r="T1328" s="58">
        <v>3.31</v>
      </c>
    </row>
    <row r="1329" spans="1:20" x14ac:dyDescent="0.25">
      <c r="A1329" s="1"/>
      <c r="B1329" s="63" t="s">
        <v>19</v>
      </c>
      <c r="C1329" s="64" t="s">
        <v>47</v>
      </c>
      <c r="D1329" s="64"/>
      <c r="E1329" s="64"/>
      <c r="F1329" s="64"/>
      <c r="G1329" s="1"/>
      <c r="H1329" s="1"/>
      <c r="I1329" s="1"/>
      <c r="J1329" s="1"/>
      <c r="K1329" s="1"/>
      <c r="L1329" s="64"/>
      <c r="M1329" s="64"/>
      <c r="N1329" s="64"/>
      <c r="O1329" s="71"/>
      <c r="P1329" s="65"/>
      <c r="Q1329" s="65"/>
      <c r="R1329" s="71"/>
      <c r="S1329" s="59"/>
      <c r="T1329" s="58"/>
    </row>
    <row r="1330" spans="1:20" x14ac:dyDescent="0.25">
      <c r="A1330" s="1"/>
      <c r="B1330" s="63"/>
      <c r="C1330" s="64"/>
      <c r="D1330" s="64"/>
      <c r="E1330" s="64"/>
      <c r="F1330" s="64"/>
      <c r="G1330" s="1"/>
      <c r="H1330" s="1"/>
      <c r="I1330" s="1"/>
      <c r="J1330" s="1"/>
      <c r="K1330" s="1"/>
      <c r="L1330" s="4" t="s">
        <v>39</v>
      </c>
      <c r="M1330" s="64" t="s">
        <v>40</v>
      </c>
      <c r="N1330" s="64"/>
      <c r="O1330" s="6">
        <v>3</v>
      </c>
      <c r="P1330" s="65">
        <v>10.34</v>
      </c>
      <c r="Q1330" s="65"/>
      <c r="R1330" s="6">
        <v>127</v>
      </c>
      <c r="S1330" s="59">
        <v>38610.6</v>
      </c>
      <c r="T1330" s="7">
        <v>26.53</v>
      </c>
    </row>
    <row r="1331" spans="1:20" x14ac:dyDescent="0.25">
      <c r="A1331" s="1"/>
      <c r="B1331" s="5" t="s">
        <v>23</v>
      </c>
      <c r="C1331" s="64" t="s">
        <v>220</v>
      </c>
      <c r="D1331" s="64"/>
      <c r="E1331" s="64"/>
      <c r="F1331" s="64"/>
      <c r="G1331" s="1"/>
      <c r="H1331" s="1"/>
      <c r="I1331" s="1"/>
      <c r="J1331" s="1"/>
      <c r="K1331" s="1"/>
      <c r="L1331" s="4" t="s">
        <v>15</v>
      </c>
      <c r="M1331" s="64" t="s">
        <v>16</v>
      </c>
      <c r="N1331" s="64"/>
      <c r="O1331" s="6">
        <v>1</v>
      </c>
      <c r="P1331" s="65">
        <v>3.45</v>
      </c>
      <c r="Q1331" s="65"/>
      <c r="R1331" s="6">
        <v>2</v>
      </c>
      <c r="S1331" s="59">
        <v>186</v>
      </c>
      <c r="T1331" s="7">
        <v>0.13</v>
      </c>
    </row>
    <row r="1332" spans="1:20" x14ac:dyDescent="0.25">
      <c r="A1332" s="1"/>
      <c r="B1332" s="5" t="s">
        <v>25</v>
      </c>
      <c r="C1332" s="73">
        <v>207</v>
      </c>
      <c r="D1332" s="73"/>
      <c r="E1332" s="73"/>
      <c r="F1332" s="1"/>
      <c r="G1332" s="1"/>
      <c r="H1332" s="1"/>
      <c r="I1332" s="1"/>
      <c r="J1332" s="1"/>
      <c r="K1332" s="1"/>
      <c r="L1332" s="4" t="s">
        <v>17</v>
      </c>
      <c r="M1332" s="64" t="s">
        <v>18</v>
      </c>
      <c r="N1332" s="64"/>
      <c r="O1332" s="6">
        <v>5</v>
      </c>
      <c r="P1332" s="65">
        <v>17.239999999999998</v>
      </c>
      <c r="Q1332" s="65"/>
      <c r="R1332" s="6">
        <v>310</v>
      </c>
      <c r="S1332" s="59">
        <v>94923.599999999991</v>
      </c>
      <c r="T1332" s="7">
        <v>65.23</v>
      </c>
    </row>
    <row r="1333" spans="1:20" x14ac:dyDescent="0.25">
      <c r="A1333" s="1"/>
      <c r="B1333" s="63" t="s">
        <v>26</v>
      </c>
      <c r="C1333" s="63"/>
      <c r="D1333" s="63"/>
      <c r="E1333" s="63"/>
      <c r="F1333" s="72">
        <v>278.94389999999999</v>
      </c>
      <c r="G1333" s="72"/>
      <c r="H1333" s="72"/>
      <c r="I1333" s="72"/>
      <c r="J1333" s="72"/>
      <c r="K1333" s="1"/>
      <c r="L1333" s="4" t="s">
        <v>42</v>
      </c>
      <c r="M1333" s="64" t="s">
        <v>43</v>
      </c>
      <c r="N1333" s="64"/>
      <c r="O1333" s="6">
        <v>3</v>
      </c>
      <c r="P1333" s="65">
        <v>10.34</v>
      </c>
      <c r="Q1333" s="65"/>
      <c r="R1333" s="6">
        <v>5</v>
      </c>
      <c r="S1333" s="59">
        <v>346.2</v>
      </c>
      <c r="T1333" s="7">
        <v>0.24</v>
      </c>
    </row>
    <row r="1334" spans="1:20" x14ac:dyDescent="0.25">
      <c r="A1334" s="1"/>
      <c r="B1334" s="63" t="s">
        <v>27</v>
      </c>
      <c r="C1334" s="63"/>
      <c r="D1334" s="72">
        <v>459.29989999999998</v>
      </c>
      <c r="E1334" s="72"/>
      <c r="F1334" s="72"/>
      <c r="G1334" s="72"/>
      <c r="H1334" s="72"/>
      <c r="I1334" s="1"/>
      <c r="J1334" s="1"/>
      <c r="K1334" s="1"/>
      <c r="L1334" s="4" t="s">
        <v>54</v>
      </c>
      <c r="M1334" s="64" t="s">
        <v>55</v>
      </c>
      <c r="N1334" s="64"/>
      <c r="O1334" s="6">
        <v>3</v>
      </c>
      <c r="P1334" s="65">
        <v>10.34</v>
      </c>
      <c r="Q1334" s="65"/>
      <c r="R1334" s="6">
        <v>24</v>
      </c>
      <c r="S1334" s="59">
        <v>4195.2</v>
      </c>
      <c r="T1334" s="7">
        <v>2.88</v>
      </c>
    </row>
    <row r="1335" spans="1:20" x14ac:dyDescent="0.25">
      <c r="A1335" s="1"/>
      <c r="B1335" s="1"/>
      <c r="C1335" s="1"/>
      <c r="D1335" s="1"/>
      <c r="E1335" s="1"/>
      <c r="F1335" s="1"/>
      <c r="G1335" s="1"/>
      <c r="H1335" s="1"/>
      <c r="I1335" s="1"/>
      <c r="J1335" s="1"/>
      <c r="K1335" s="1"/>
      <c r="L1335" s="64" t="s">
        <v>21</v>
      </c>
      <c r="M1335" s="64" t="s">
        <v>22</v>
      </c>
      <c r="N1335" s="64"/>
      <c r="O1335" s="71">
        <v>5</v>
      </c>
      <c r="P1335" s="65">
        <v>17.239999999999998</v>
      </c>
      <c r="Q1335" s="65"/>
      <c r="R1335" s="71">
        <v>10</v>
      </c>
      <c r="S1335" s="59">
        <v>723</v>
      </c>
      <c r="T1335" s="58">
        <v>0.5</v>
      </c>
    </row>
    <row r="1336" spans="1:20" x14ac:dyDescent="0.25">
      <c r="A1336" s="1"/>
      <c r="B1336" s="63" t="s">
        <v>28</v>
      </c>
      <c r="C1336" s="63"/>
      <c r="D1336" s="63"/>
      <c r="E1336" s="63"/>
      <c r="F1336" s="72">
        <v>1.5522</v>
      </c>
      <c r="G1336" s="72"/>
      <c r="H1336" s="72"/>
      <c r="I1336" s="72"/>
      <c r="J1336" s="1"/>
      <c r="K1336" s="1"/>
      <c r="L1336" s="64"/>
      <c r="M1336" s="64"/>
      <c r="N1336" s="64"/>
      <c r="O1336" s="71"/>
      <c r="P1336" s="65"/>
      <c r="Q1336" s="65"/>
      <c r="R1336" s="71"/>
      <c r="S1336" s="59"/>
      <c r="T1336" s="58"/>
    </row>
    <row r="1337" spans="1:20" x14ac:dyDescent="0.25">
      <c r="A1337" s="1"/>
      <c r="B1337" s="63"/>
      <c r="C1337" s="63"/>
      <c r="D1337" s="63"/>
      <c r="E1337" s="63"/>
      <c r="F1337" s="72"/>
      <c r="G1337" s="72"/>
      <c r="H1337" s="72"/>
      <c r="I1337" s="72"/>
      <c r="J1337" s="1"/>
      <c r="K1337" s="1"/>
      <c r="L1337" s="1"/>
      <c r="M1337" s="1"/>
      <c r="N1337" s="1"/>
      <c r="O1337" s="1"/>
      <c r="P1337" s="1"/>
      <c r="Q1337" s="1"/>
      <c r="R1337" s="1"/>
      <c r="S1337" s="1"/>
      <c r="T1337" s="1"/>
    </row>
    <row r="1338" spans="1:20" x14ac:dyDescent="0.25">
      <c r="A1338" s="1"/>
      <c r="B1338" s="63" t="s">
        <v>29</v>
      </c>
      <c r="C1338" s="63"/>
      <c r="D1338" s="72">
        <v>1.5</v>
      </c>
      <c r="E1338" s="72"/>
      <c r="F1338" s="72"/>
      <c r="G1338" s="72"/>
      <c r="H1338" s="1"/>
      <c r="I1338" s="1"/>
      <c r="J1338" s="1"/>
      <c r="K1338" s="1"/>
      <c r="L1338" s="1"/>
      <c r="M1338" s="1"/>
      <c r="N1338" s="1"/>
      <c r="O1338" s="1"/>
      <c r="P1338" s="1"/>
      <c r="Q1338" s="1"/>
      <c r="R1338" s="1"/>
      <c r="S1338" s="1"/>
      <c r="T1338" s="1"/>
    </row>
    <row r="1339" spans="1:20" x14ac:dyDescent="0.25">
      <c r="A1339" s="1"/>
      <c r="B1339" s="63" t="s">
        <v>30</v>
      </c>
      <c r="C1339" s="63"/>
      <c r="D1339" s="1"/>
      <c r="E1339" s="1"/>
      <c r="F1339" s="1"/>
      <c r="G1339" s="1">
        <v>29.5</v>
      </c>
      <c r="H1339" s="1"/>
      <c r="I1339" s="1"/>
      <c r="J1339" s="1"/>
      <c r="K1339" s="1"/>
      <c r="L1339" s="1"/>
      <c r="M1339" s="1"/>
      <c r="N1339" s="1"/>
      <c r="O1339" s="1"/>
      <c r="P1339" s="1"/>
      <c r="Q1339" s="1"/>
      <c r="R1339" s="1"/>
      <c r="S1339" s="1"/>
      <c r="T1339" s="1"/>
    </row>
    <row r="1340" spans="1:20" x14ac:dyDescent="0.25">
      <c r="A1340" s="1"/>
      <c r="B1340" s="63" t="s">
        <v>31</v>
      </c>
      <c r="C1340" s="63"/>
      <c r="D1340" s="63"/>
      <c r="E1340" s="1"/>
      <c r="F1340" s="1"/>
      <c r="G1340" s="1">
        <v>2015</v>
      </c>
      <c r="H1340" s="1"/>
      <c r="I1340" s="1"/>
      <c r="J1340" s="1"/>
      <c r="K1340" s="1"/>
      <c r="L1340" s="1"/>
      <c r="M1340" s="1"/>
      <c r="N1340" s="1"/>
      <c r="O1340" s="1"/>
      <c r="P1340" s="1"/>
      <c r="Q1340" s="1"/>
      <c r="R1340" s="1"/>
      <c r="S1340" s="1"/>
      <c r="T1340" s="1"/>
    </row>
    <row r="1341" spans="1:20" x14ac:dyDescent="0.25">
      <c r="A1341" s="1"/>
      <c r="B1341" s="63" t="s">
        <v>32</v>
      </c>
      <c r="C1341" s="63"/>
      <c r="D1341" s="1"/>
      <c r="E1341" s="1"/>
      <c r="F1341" s="1"/>
      <c r="G1341" s="1"/>
      <c r="H1341" s="1"/>
      <c r="I1341" s="1"/>
      <c r="J1341" s="1"/>
      <c r="K1341" s="1"/>
      <c r="L1341" s="1"/>
      <c r="M1341" s="1"/>
      <c r="N1341" s="1"/>
      <c r="O1341" s="1"/>
      <c r="P1341" s="1"/>
      <c r="Q1341" s="1"/>
      <c r="R1341" s="1"/>
      <c r="S1341" s="1"/>
      <c r="T1341" s="1"/>
    </row>
    <row r="1342" spans="1:20" x14ac:dyDescent="0.25">
      <c r="A1342" s="1"/>
      <c r="B1342" s="1"/>
      <c r="C1342" s="1"/>
      <c r="D1342" s="1"/>
      <c r="E1342" s="1"/>
      <c r="F1342" s="1"/>
      <c r="G1342" s="1"/>
      <c r="H1342" s="1"/>
      <c r="I1342" s="1"/>
      <c r="J1342" s="1"/>
      <c r="K1342" s="1"/>
      <c r="L1342" s="1"/>
      <c r="M1342" s="1"/>
      <c r="N1342" s="1"/>
      <c r="O1342" s="1"/>
      <c r="P1342" s="1"/>
      <c r="Q1342" s="1"/>
      <c r="R1342" s="1"/>
      <c r="S1342" s="1"/>
      <c r="T1342" s="1"/>
    </row>
    <row r="1343" spans="1:20" x14ac:dyDescent="0.25">
      <c r="A1343" s="1"/>
      <c r="B1343" s="1"/>
      <c r="C1343" s="1"/>
      <c r="D1343" s="1"/>
      <c r="E1343" s="1"/>
      <c r="F1343" s="1"/>
      <c r="G1343" s="1"/>
      <c r="H1343" s="1"/>
      <c r="I1343" s="1"/>
      <c r="J1343" s="1"/>
      <c r="K1343" s="1"/>
      <c r="L1343" s="1"/>
      <c r="M1343" s="1"/>
      <c r="N1343" s="1"/>
      <c r="O1343" s="1"/>
      <c r="P1343" s="1"/>
      <c r="Q1343" s="1"/>
      <c r="R1343" s="1"/>
      <c r="S1343" s="1"/>
      <c r="T1343" s="1"/>
    </row>
    <row r="1344" spans="1:20" x14ac:dyDescent="0.25">
      <c r="A1344" s="1"/>
      <c r="B1344" s="1"/>
      <c r="C1344" s="1"/>
      <c r="D1344" s="1"/>
      <c r="E1344" s="1"/>
      <c r="F1344" s="1"/>
      <c r="G1344" s="1"/>
      <c r="H1344" s="1"/>
      <c r="I1344" s="1"/>
      <c r="J1344" s="1"/>
      <c r="K1344" s="1"/>
      <c r="L1344" s="66" t="s">
        <v>5</v>
      </c>
      <c r="M1344" s="66"/>
      <c r="N1344" s="66"/>
      <c r="O1344" s="3" t="s">
        <v>6</v>
      </c>
      <c r="P1344" s="67" t="s">
        <v>7</v>
      </c>
      <c r="Q1344" s="67"/>
      <c r="R1344" s="3" t="s">
        <v>8</v>
      </c>
      <c r="S1344" s="57" t="s">
        <v>583</v>
      </c>
      <c r="T1344" s="3" t="s">
        <v>7</v>
      </c>
    </row>
    <row r="1345" spans="1:20" x14ac:dyDescent="0.25">
      <c r="A1345" s="1"/>
      <c r="B1345" s="5" t="s">
        <v>9</v>
      </c>
      <c r="C1345" s="64" t="s">
        <v>216</v>
      </c>
      <c r="D1345" s="64"/>
      <c r="E1345" s="64"/>
      <c r="F1345" s="64"/>
      <c r="G1345" s="64"/>
      <c r="H1345" s="1"/>
      <c r="I1345" s="1"/>
      <c r="J1345" s="1"/>
      <c r="K1345" s="1"/>
      <c r="L1345" s="4" t="s">
        <v>115</v>
      </c>
      <c r="M1345" s="64" t="s">
        <v>115</v>
      </c>
      <c r="N1345" s="64"/>
      <c r="O1345" s="6">
        <v>0</v>
      </c>
      <c r="P1345" s="65">
        <v>0</v>
      </c>
      <c r="Q1345" s="65"/>
      <c r="R1345" s="6">
        <v>0</v>
      </c>
      <c r="S1345" s="59">
        <v>0</v>
      </c>
      <c r="T1345" s="7">
        <v>0</v>
      </c>
    </row>
    <row r="1346" spans="1:20" x14ac:dyDescent="0.25">
      <c r="A1346" s="1"/>
      <c r="B1346" s="5" t="s">
        <v>13</v>
      </c>
      <c r="C1346" s="64" t="s">
        <v>221</v>
      </c>
      <c r="D1346" s="64"/>
      <c r="E1346" s="64"/>
      <c r="F1346" s="64"/>
      <c r="G1346" s="1"/>
      <c r="H1346" s="1"/>
      <c r="I1346" s="1"/>
      <c r="J1346" s="1"/>
      <c r="K1346" s="1"/>
      <c r="L1346" s="1"/>
      <c r="M1346" s="1"/>
      <c r="N1346" s="1"/>
      <c r="O1346" s="1"/>
      <c r="P1346" s="1"/>
      <c r="Q1346" s="1"/>
      <c r="R1346" s="1"/>
      <c r="S1346" s="1"/>
      <c r="T1346" s="1"/>
    </row>
    <row r="1347" spans="1:20" x14ac:dyDescent="0.25">
      <c r="A1347" s="1"/>
      <c r="B1347" s="5" t="s">
        <v>19</v>
      </c>
      <c r="C1347" s="64" t="s">
        <v>222</v>
      </c>
      <c r="D1347" s="64"/>
      <c r="E1347" s="64"/>
      <c r="F1347" s="64"/>
      <c r="G1347" s="1"/>
      <c r="H1347" s="1"/>
      <c r="I1347" s="1"/>
      <c r="J1347" s="1"/>
      <c r="K1347" s="1"/>
      <c r="L1347" s="1"/>
      <c r="M1347" s="1"/>
      <c r="N1347" s="1"/>
      <c r="O1347" s="1"/>
      <c r="P1347" s="1"/>
      <c r="Q1347" s="1"/>
      <c r="R1347" s="1"/>
      <c r="S1347" s="1"/>
      <c r="T1347" s="1"/>
    </row>
    <row r="1348" spans="1:20" x14ac:dyDescent="0.25">
      <c r="A1348" s="1"/>
      <c r="B1348" s="5" t="s">
        <v>23</v>
      </c>
      <c r="C1348" s="64" t="s">
        <v>223</v>
      </c>
      <c r="D1348" s="64"/>
      <c r="E1348" s="64"/>
      <c r="F1348" s="64"/>
      <c r="G1348" s="1"/>
      <c r="H1348" s="1"/>
      <c r="I1348" s="1"/>
      <c r="J1348" s="1"/>
      <c r="K1348" s="1"/>
      <c r="L1348" s="1"/>
      <c r="M1348" s="1"/>
      <c r="N1348" s="1"/>
      <c r="O1348" s="1"/>
      <c r="P1348" s="1"/>
      <c r="Q1348" s="1"/>
      <c r="R1348" s="1"/>
      <c r="S1348" s="1"/>
      <c r="T1348" s="1"/>
    </row>
    <row r="1349" spans="1:20" x14ac:dyDescent="0.25">
      <c r="A1349" s="1"/>
      <c r="B1349" s="5" t="s">
        <v>25</v>
      </c>
      <c r="C1349" s="73">
        <v>2</v>
      </c>
      <c r="D1349" s="73"/>
      <c r="E1349" s="73"/>
      <c r="F1349" s="1"/>
      <c r="G1349" s="1"/>
      <c r="H1349" s="1"/>
      <c r="I1349" s="1"/>
      <c r="J1349" s="1"/>
      <c r="K1349" s="1"/>
      <c r="L1349" s="1"/>
      <c r="M1349" s="1"/>
      <c r="N1349" s="1"/>
      <c r="O1349" s="1"/>
      <c r="P1349" s="1"/>
      <c r="Q1349" s="1"/>
      <c r="R1349" s="1"/>
      <c r="S1349" s="1"/>
      <c r="T1349" s="1"/>
    </row>
    <row r="1350" spans="1:20" x14ac:dyDescent="0.25">
      <c r="A1350" s="1"/>
      <c r="B1350" s="63" t="s">
        <v>26</v>
      </c>
      <c r="C1350" s="63"/>
      <c r="D1350" s="63"/>
      <c r="E1350" s="63"/>
      <c r="F1350" s="72">
        <v>34.86</v>
      </c>
      <c r="G1350" s="72"/>
      <c r="H1350" s="72"/>
      <c r="I1350" s="72"/>
      <c r="J1350" s="72"/>
      <c r="K1350" s="1"/>
      <c r="L1350" s="1"/>
      <c r="M1350" s="1"/>
      <c r="N1350" s="1"/>
      <c r="O1350" s="1"/>
      <c r="P1350" s="1"/>
      <c r="Q1350" s="1"/>
      <c r="R1350" s="1"/>
      <c r="S1350" s="1"/>
      <c r="T1350" s="1"/>
    </row>
    <row r="1351" spans="1:20" x14ac:dyDescent="0.25">
      <c r="A1351" s="1"/>
      <c r="B1351" s="63" t="s">
        <v>27</v>
      </c>
      <c r="C1351" s="63"/>
      <c r="D1351" s="72">
        <v>0</v>
      </c>
      <c r="E1351" s="72"/>
      <c r="F1351" s="72"/>
      <c r="G1351" s="72"/>
      <c r="H1351" s="72"/>
      <c r="I1351" s="1"/>
      <c r="J1351" s="1"/>
      <c r="K1351" s="1"/>
      <c r="L1351" s="1"/>
      <c r="M1351" s="1"/>
      <c r="N1351" s="1"/>
      <c r="O1351" s="1"/>
      <c r="P1351" s="1"/>
      <c r="Q1351" s="1"/>
      <c r="R1351" s="1"/>
      <c r="S1351" s="1"/>
      <c r="T1351" s="1"/>
    </row>
    <row r="1352" spans="1:20" x14ac:dyDescent="0.25">
      <c r="A1352" s="1"/>
      <c r="B1352" s="63" t="s">
        <v>28</v>
      </c>
      <c r="C1352" s="63"/>
      <c r="D1352" s="63"/>
      <c r="E1352" s="63"/>
      <c r="F1352" s="72">
        <v>0.4</v>
      </c>
      <c r="G1352" s="72"/>
      <c r="H1352" s="72"/>
      <c r="I1352" s="72"/>
      <c r="J1352" s="1"/>
      <c r="K1352" s="1"/>
      <c r="L1352" s="1"/>
      <c r="M1352" s="1"/>
      <c r="N1352" s="1"/>
      <c r="O1352" s="1"/>
      <c r="P1352" s="1"/>
      <c r="Q1352" s="1"/>
      <c r="R1352" s="1"/>
      <c r="S1352" s="1"/>
      <c r="T1352" s="1"/>
    </row>
    <row r="1353" spans="1:20" x14ac:dyDescent="0.25">
      <c r="A1353" s="1"/>
      <c r="B1353" s="63" t="s">
        <v>29</v>
      </c>
      <c r="C1353" s="63"/>
      <c r="D1353" s="72">
        <v>0</v>
      </c>
      <c r="E1353" s="72"/>
      <c r="F1353" s="72"/>
      <c r="G1353" s="72"/>
      <c r="H1353" s="1"/>
      <c r="I1353" s="1"/>
      <c r="J1353" s="1"/>
      <c r="K1353" s="1"/>
      <c r="L1353" s="1"/>
      <c r="M1353" s="1"/>
      <c r="N1353" s="1"/>
      <c r="O1353" s="1"/>
      <c r="P1353" s="1"/>
      <c r="Q1353" s="1"/>
      <c r="R1353" s="1"/>
      <c r="S1353" s="1"/>
      <c r="T1353" s="1"/>
    </row>
    <row r="1354" spans="1:20" x14ac:dyDescent="0.25">
      <c r="A1354" s="1"/>
      <c r="B1354" s="63" t="s">
        <v>30</v>
      </c>
      <c r="C1354" s="63"/>
      <c r="D1354" s="1"/>
      <c r="E1354" s="1"/>
      <c r="F1354" s="1"/>
      <c r="G1354" s="1">
        <v>3.9</v>
      </c>
      <c r="H1354" s="1"/>
      <c r="I1354" s="1"/>
      <c r="J1354" s="1"/>
      <c r="K1354" s="1"/>
      <c r="L1354" s="1"/>
      <c r="M1354" s="1"/>
      <c r="N1354" s="1"/>
      <c r="O1354" s="1"/>
      <c r="P1354" s="1"/>
      <c r="Q1354" s="1"/>
      <c r="R1354" s="1"/>
      <c r="S1354" s="1"/>
      <c r="T1354" s="1"/>
    </row>
    <row r="1355" spans="1:20" x14ac:dyDescent="0.25">
      <c r="A1355" s="1"/>
      <c r="B1355" s="63" t="s">
        <v>31</v>
      </c>
      <c r="C1355" s="63"/>
      <c r="D1355" s="63"/>
      <c r="E1355" s="1"/>
      <c r="F1355" s="1"/>
      <c r="G1355" s="1">
        <v>2015</v>
      </c>
      <c r="H1355" s="1"/>
      <c r="I1355" s="1"/>
      <c r="J1355" s="1"/>
      <c r="K1355" s="1"/>
      <c r="L1355" s="1"/>
      <c r="M1355" s="1"/>
      <c r="N1355" s="1"/>
      <c r="O1355" s="1"/>
      <c r="P1355" s="1"/>
      <c r="Q1355" s="1"/>
      <c r="R1355" s="1"/>
      <c r="S1355" s="1"/>
      <c r="T1355" s="1"/>
    </row>
    <row r="1356" spans="1:20" x14ac:dyDescent="0.25">
      <c r="A1356" s="1"/>
      <c r="B1356" s="63" t="s">
        <v>32</v>
      </c>
      <c r="C1356" s="63"/>
      <c r="D1356" s="1"/>
      <c r="E1356" s="1"/>
      <c r="F1356" s="1"/>
      <c r="G1356" s="1"/>
      <c r="H1356" s="1"/>
      <c r="I1356" s="1"/>
      <c r="J1356" s="1"/>
      <c r="K1356" s="1"/>
      <c r="L1356" s="1"/>
      <c r="M1356" s="1"/>
      <c r="N1356" s="1"/>
      <c r="O1356" s="1"/>
      <c r="P1356" s="1"/>
      <c r="Q1356" s="1"/>
      <c r="R1356" s="1"/>
      <c r="S1356" s="1"/>
      <c r="T1356" s="1"/>
    </row>
    <row r="1357" spans="1:20" x14ac:dyDescent="0.25">
      <c r="A1357" s="1"/>
      <c r="B1357" s="1"/>
      <c r="C1357" s="1"/>
      <c r="D1357" s="1"/>
      <c r="E1357" s="1"/>
      <c r="F1357" s="1"/>
      <c r="G1357" s="1"/>
      <c r="H1357" s="1"/>
      <c r="I1357" s="1"/>
      <c r="J1357" s="1"/>
      <c r="K1357" s="1"/>
      <c r="L1357" s="1"/>
      <c r="M1357" s="1"/>
      <c r="N1357" s="1"/>
      <c r="O1357" s="1"/>
      <c r="P1357" s="1"/>
      <c r="Q1357" s="1"/>
      <c r="R1357" s="1"/>
      <c r="S1357" s="1"/>
      <c r="T1357" s="1"/>
    </row>
    <row r="1358" spans="1:20" x14ac:dyDescent="0.25">
      <c r="A1358" s="1"/>
      <c r="B1358" s="1"/>
      <c r="C1358" s="1"/>
      <c r="D1358" s="1"/>
      <c r="E1358" s="1"/>
      <c r="F1358" s="1"/>
      <c r="G1358" s="1"/>
      <c r="H1358" s="1"/>
      <c r="I1358" s="1"/>
      <c r="J1358" s="1"/>
      <c r="K1358" s="1"/>
      <c r="L1358" s="1"/>
      <c r="M1358" s="1"/>
      <c r="N1358" s="1"/>
      <c r="O1358" s="1"/>
      <c r="P1358" s="1"/>
      <c r="Q1358" s="1"/>
      <c r="R1358" s="1"/>
      <c r="S1358" s="1"/>
      <c r="T1358" s="1"/>
    </row>
    <row r="1359" spans="1:20" x14ac:dyDescent="0.25">
      <c r="A1359" s="1"/>
      <c r="B1359" s="1"/>
      <c r="C1359" s="1"/>
      <c r="D1359" s="1"/>
      <c r="E1359" s="1"/>
      <c r="F1359" s="1"/>
      <c r="G1359" s="1"/>
      <c r="H1359" s="1"/>
      <c r="I1359" s="1"/>
      <c r="J1359" s="1"/>
      <c r="K1359" s="1"/>
      <c r="L1359" s="1"/>
      <c r="M1359" s="1"/>
      <c r="N1359" s="1"/>
      <c r="O1359" s="1"/>
      <c r="P1359" s="1"/>
      <c r="Q1359" s="1"/>
      <c r="R1359" s="1"/>
      <c r="S1359" s="1"/>
      <c r="T1359" s="1"/>
    </row>
    <row r="1360" spans="1:20" x14ac:dyDescent="0.25">
      <c r="A1360" s="1"/>
      <c r="B1360" s="1"/>
      <c r="C1360" s="1"/>
      <c r="D1360" s="1"/>
      <c r="E1360" s="1"/>
      <c r="F1360" s="1"/>
      <c r="G1360" s="1"/>
      <c r="H1360" s="1"/>
      <c r="I1360" s="1"/>
      <c r="J1360" s="1"/>
      <c r="K1360" s="1"/>
      <c r="L1360" s="66" t="s">
        <v>5</v>
      </c>
      <c r="M1360" s="66"/>
      <c r="N1360" s="66"/>
      <c r="O1360" s="3" t="s">
        <v>6</v>
      </c>
      <c r="P1360" s="67" t="s">
        <v>7</v>
      </c>
      <c r="Q1360" s="67"/>
      <c r="R1360" s="3" t="s">
        <v>8</v>
      </c>
      <c r="S1360" s="57" t="s">
        <v>583</v>
      </c>
      <c r="T1360" s="3" t="s">
        <v>7</v>
      </c>
    </row>
    <row r="1361" spans="1:20" x14ac:dyDescent="0.25">
      <c r="A1361" s="1"/>
      <c r="B1361" s="5" t="s">
        <v>9</v>
      </c>
      <c r="C1361" s="64" t="s">
        <v>224</v>
      </c>
      <c r="D1361" s="64"/>
      <c r="E1361" s="64"/>
      <c r="F1361" s="64"/>
      <c r="G1361" s="64"/>
      <c r="H1361" s="1"/>
      <c r="I1361" s="1"/>
      <c r="J1361" s="1"/>
      <c r="K1361" s="1"/>
      <c r="L1361" s="4" t="s">
        <v>33</v>
      </c>
      <c r="M1361" s="64" t="s">
        <v>34</v>
      </c>
      <c r="N1361" s="64"/>
      <c r="O1361" s="6">
        <v>2</v>
      </c>
      <c r="P1361" s="65">
        <v>5.71</v>
      </c>
      <c r="Q1361" s="65"/>
      <c r="R1361" s="6">
        <v>3</v>
      </c>
      <c r="S1361" s="59">
        <v>244.20000000000002</v>
      </c>
      <c r="T1361" s="7">
        <v>0.26</v>
      </c>
    </row>
    <row r="1362" spans="1:20" x14ac:dyDescent="0.25">
      <c r="A1362" s="1"/>
      <c r="B1362" s="63" t="s">
        <v>13</v>
      </c>
      <c r="C1362" s="64" t="s">
        <v>225</v>
      </c>
      <c r="D1362" s="64"/>
      <c r="E1362" s="64"/>
      <c r="F1362" s="64"/>
      <c r="G1362" s="1"/>
      <c r="H1362" s="1"/>
      <c r="I1362" s="1"/>
      <c r="J1362" s="1"/>
      <c r="K1362" s="1"/>
      <c r="L1362" s="4" t="s">
        <v>39</v>
      </c>
      <c r="M1362" s="64" t="s">
        <v>40</v>
      </c>
      <c r="N1362" s="64"/>
      <c r="O1362" s="6">
        <v>16</v>
      </c>
      <c r="P1362" s="65">
        <v>45.71</v>
      </c>
      <c r="Q1362" s="65"/>
      <c r="R1362" s="6">
        <v>208</v>
      </c>
      <c r="S1362" s="59">
        <v>29244.600000000002</v>
      </c>
      <c r="T1362" s="7">
        <v>30.96</v>
      </c>
    </row>
    <row r="1363" spans="1:20" x14ac:dyDescent="0.25">
      <c r="A1363" s="1"/>
      <c r="B1363" s="63"/>
      <c r="C1363" s="64"/>
      <c r="D1363" s="64"/>
      <c r="E1363" s="64"/>
      <c r="F1363" s="64"/>
      <c r="G1363" s="1"/>
      <c r="H1363" s="1"/>
      <c r="I1363" s="1"/>
      <c r="J1363" s="1"/>
      <c r="K1363" s="1"/>
      <c r="L1363" s="64" t="s">
        <v>15</v>
      </c>
      <c r="M1363" s="64" t="s">
        <v>16</v>
      </c>
      <c r="N1363" s="64"/>
      <c r="O1363" s="71">
        <v>8</v>
      </c>
      <c r="P1363" s="65">
        <v>22.86</v>
      </c>
      <c r="Q1363" s="65"/>
      <c r="R1363" s="71">
        <v>168</v>
      </c>
      <c r="S1363" s="59">
        <v>8233.7999999999993</v>
      </c>
      <c r="T1363" s="58">
        <v>8.7200000000000006</v>
      </c>
    </row>
    <row r="1364" spans="1:20" x14ac:dyDescent="0.25">
      <c r="A1364" s="1"/>
      <c r="B1364" s="63" t="s">
        <v>19</v>
      </c>
      <c r="C1364" s="64" t="s">
        <v>20</v>
      </c>
      <c r="D1364" s="64"/>
      <c r="E1364" s="64"/>
      <c r="F1364" s="64"/>
      <c r="G1364" s="1"/>
      <c r="H1364" s="1"/>
      <c r="I1364" s="1"/>
      <c r="J1364" s="1"/>
      <c r="K1364" s="1"/>
      <c r="L1364" s="64"/>
      <c r="M1364" s="64"/>
      <c r="N1364" s="64"/>
      <c r="O1364" s="71"/>
      <c r="P1364" s="65"/>
      <c r="Q1364" s="65"/>
      <c r="R1364" s="71"/>
      <c r="S1364" s="59"/>
      <c r="T1364" s="58"/>
    </row>
    <row r="1365" spans="1:20" x14ac:dyDescent="0.25">
      <c r="A1365" s="1"/>
      <c r="B1365" s="63"/>
      <c r="C1365" s="64"/>
      <c r="D1365" s="64"/>
      <c r="E1365" s="64"/>
      <c r="F1365" s="64"/>
      <c r="G1365" s="1"/>
      <c r="H1365" s="1"/>
      <c r="I1365" s="1"/>
      <c r="J1365" s="1"/>
      <c r="K1365" s="1"/>
      <c r="L1365" s="4" t="s">
        <v>17</v>
      </c>
      <c r="M1365" s="64" t="s">
        <v>18</v>
      </c>
      <c r="N1365" s="64"/>
      <c r="O1365" s="6">
        <v>3</v>
      </c>
      <c r="P1365" s="65">
        <v>8.57</v>
      </c>
      <c r="Q1365" s="65"/>
      <c r="R1365" s="6">
        <v>371</v>
      </c>
      <c r="S1365" s="59">
        <v>52696.799999999996</v>
      </c>
      <c r="T1365" s="7">
        <v>55.79</v>
      </c>
    </row>
    <row r="1366" spans="1:20" x14ac:dyDescent="0.25">
      <c r="A1366" s="1"/>
      <c r="B1366" s="5" t="s">
        <v>23</v>
      </c>
      <c r="C1366" s="64" t="s">
        <v>226</v>
      </c>
      <c r="D1366" s="64"/>
      <c r="E1366" s="64"/>
      <c r="F1366" s="64"/>
      <c r="G1366" s="1"/>
      <c r="H1366" s="1"/>
      <c r="I1366" s="1"/>
      <c r="J1366" s="1"/>
      <c r="K1366" s="1"/>
      <c r="L1366" s="4" t="s">
        <v>42</v>
      </c>
      <c r="M1366" s="64" t="s">
        <v>43</v>
      </c>
      <c r="N1366" s="64"/>
      <c r="O1366" s="6">
        <v>3</v>
      </c>
      <c r="P1366" s="65">
        <v>8.57</v>
      </c>
      <c r="Q1366" s="65"/>
      <c r="R1366" s="6">
        <v>16</v>
      </c>
      <c r="S1366" s="59">
        <v>2632.2</v>
      </c>
      <c r="T1366" s="7">
        <v>2.79</v>
      </c>
    </row>
    <row r="1367" spans="1:20" x14ac:dyDescent="0.25">
      <c r="A1367" s="1"/>
      <c r="B1367" s="5" t="s">
        <v>25</v>
      </c>
      <c r="C1367" s="73">
        <v>238</v>
      </c>
      <c r="D1367" s="73"/>
      <c r="E1367" s="73"/>
      <c r="F1367" s="1"/>
      <c r="G1367" s="1"/>
      <c r="H1367" s="1"/>
      <c r="I1367" s="1"/>
      <c r="J1367" s="1"/>
      <c r="K1367" s="1"/>
      <c r="L1367" s="4" t="s">
        <v>21</v>
      </c>
      <c r="M1367" s="64" t="s">
        <v>22</v>
      </c>
      <c r="N1367" s="64"/>
      <c r="O1367" s="6">
        <v>3</v>
      </c>
      <c r="P1367" s="65">
        <v>8.57</v>
      </c>
      <c r="Q1367" s="65"/>
      <c r="R1367" s="6">
        <v>12</v>
      </c>
      <c r="S1367" s="59">
        <v>1401</v>
      </c>
      <c r="T1367" s="7">
        <v>1.48</v>
      </c>
    </row>
    <row r="1368" spans="1:20" x14ac:dyDescent="0.25">
      <c r="A1368" s="1"/>
      <c r="B1368" s="63" t="s">
        <v>26</v>
      </c>
      <c r="C1368" s="63"/>
      <c r="D1368" s="63"/>
      <c r="E1368" s="63"/>
      <c r="F1368" s="72">
        <v>301.27280000000002</v>
      </c>
      <c r="G1368" s="72"/>
      <c r="H1368" s="72"/>
      <c r="I1368" s="72"/>
      <c r="J1368" s="72"/>
      <c r="K1368" s="1"/>
      <c r="L1368" s="1"/>
      <c r="M1368" s="1"/>
      <c r="N1368" s="1"/>
      <c r="O1368" s="1"/>
      <c r="P1368" s="1"/>
      <c r="Q1368" s="1"/>
      <c r="R1368" s="1"/>
      <c r="S1368" s="1"/>
      <c r="T1368" s="1"/>
    </row>
    <row r="1369" spans="1:20" x14ac:dyDescent="0.25">
      <c r="A1369" s="1"/>
      <c r="B1369" s="63" t="s">
        <v>27</v>
      </c>
      <c r="C1369" s="63"/>
      <c r="D1369" s="72">
        <v>221.64070000000001</v>
      </c>
      <c r="E1369" s="72"/>
      <c r="F1369" s="72"/>
      <c r="G1369" s="72"/>
      <c r="H1369" s="72"/>
      <c r="I1369" s="1"/>
      <c r="J1369" s="1"/>
      <c r="K1369" s="1"/>
      <c r="L1369" s="1"/>
      <c r="M1369" s="1"/>
      <c r="N1369" s="1"/>
      <c r="O1369" s="1"/>
      <c r="P1369" s="1"/>
      <c r="Q1369" s="1"/>
      <c r="R1369" s="1"/>
      <c r="S1369" s="1"/>
      <c r="T1369" s="1"/>
    </row>
    <row r="1370" spans="1:20" x14ac:dyDescent="0.25">
      <c r="A1370" s="1"/>
      <c r="B1370" s="63" t="s">
        <v>28</v>
      </c>
      <c r="C1370" s="63"/>
      <c r="D1370" s="63"/>
      <c r="E1370" s="63"/>
      <c r="F1370" s="72">
        <v>2.1223000000000001</v>
      </c>
      <c r="G1370" s="72"/>
      <c r="H1370" s="72"/>
      <c r="I1370" s="72"/>
      <c r="J1370" s="1"/>
      <c r="K1370" s="1"/>
      <c r="L1370" s="1"/>
      <c r="M1370" s="1"/>
      <c r="N1370" s="1"/>
      <c r="O1370" s="1"/>
      <c r="P1370" s="1"/>
      <c r="Q1370" s="1"/>
      <c r="R1370" s="1"/>
      <c r="S1370" s="1"/>
      <c r="T1370" s="1"/>
    </row>
    <row r="1371" spans="1:20" x14ac:dyDescent="0.25">
      <c r="A1371" s="1"/>
      <c r="B1371" s="63" t="s">
        <v>29</v>
      </c>
      <c r="C1371" s="63"/>
      <c r="D1371" s="72">
        <v>1.5604</v>
      </c>
      <c r="E1371" s="72"/>
      <c r="F1371" s="72"/>
      <c r="G1371" s="72"/>
      <c r="H1371" s="1"/>
      <c r="I1371" s="1"/>
      <c r="J1371" s="1"/>
      <c r="K1371" s="1"/>
      <c r="L1371" s="1"/>
      <c r="M1371" s="1"/>
      <c r="N1371" s="1"/>
      <c r="O1371" s="1"/>
      <c r="P1371" s="1"/>
      <c r="Q1371" s="1"/>
      <c r="R1371" s="1"/>
      <c r="S1371" s="1"/>
      <c r="T1371" s="1"/>
    </row>
    <row r="1372" spans="1:20" x14ac:dyDescent="0.25">
      <c r="A1372" s="1"/>
      <c r="B1372" s="63" t="s">
        <v>30</v>
      </c>
      <c r="C1372" s="63"/>
      <c r="D1372" s="1"/>
      <c r="E1372" s="1"/>
      <c r="F1372" s="1"/>
      <c r="G1372" s="1">
        <v>50</v>
      </c>
      <c r="H1372" s="1"/>
      <c r="I1372" s="1"/>
      <c r="J1372" s="1"/>
      <c r="K1372" s="1"/>
      <c r="L1372" s="1"/>
      <c r="M1372" s="1"/>
      <c r="N1372" s="1"/>
      <c r="O1372" s="1"/>
      <c r="P1372" s="1"/>
      <c r="Q1372" s="1"/>
      <c r="R1372" s="1"/>
      <c r="S1372" s="1"/>
      <c r="T1372" s="1"/>
    </row>
    <row r="1373" spans="1:20" x14ac:dyDescent="0.25">
      <c r="A1373" s="1"/>
      <c r="B1373" s="63" t="s">
        <v>31</v>
      </c>
      <c r="C1373" s="63"/>
      <c r="D1373" s="63"/>
      <c r="E1373" s="1"/>
      <c r="F1373" s="1"/>
      <c r="G1373" s="1">
        <v>2022</v>
      </c>
      <c r="H1373" s="1"/>
      <c r="I1373" s="1"/>
      <c r="J1373" s="1"/>
      <c r="K1373" s="1"/>
      <c r="L1373" s="1"/>
      <c r="M1373" s="1"/>
      <c r="N1373" s="1"/>
      <c r="O1373" s="1"/>
      <c r="P1373" s="1"/>
      <c r="Q1373" s="1"/>
      <c r="R1373" s="1"/>
      <c r="S1373" s="1"/>
      <c r="T1373" s="1"/>
    </row>
    <row r="1374" spans="1:20" x14ac:dyDescent="0.25">
      <c r="A1374" s="1"/>
      <c r="B1374" s="63" t="s">
        <v>32</v>
      </c>
      <c r="C1374" s="63"/>
      <c r="D1374" s="1"/>
      <c r="E1374" s="1"/>
      <c r="F1374" s="1"/>
      <c r="G1374" s="1"/>
      <c r="H1374" s="1"/>
      <c r="I1374" s="1"/>
      <c r="J1374" s="1"/>
      <c r="K1374" s="1"/>
      <c r="L1374" s="1"/>
      <c r="M1374" s="1"/>
      <c r="N1374" s="1"/>
      <c r="O1374" s="1"/>
      <c r="P1374" s="1"/>
      <c r="Q1374" s="1"/>
      <c r="R1374" s="1"/>
      <c r="S1374" s="1"/>
      <c r="T1374" s="1"/>
    </row>
    <row r="1375" spans="1:20" x14ac:dyDescent="0.25">
      <c r="A1375" s="1"/>
      <c r="B1375" s="1"/>
      <c r="C1375" s="1"/>
      <c r="D1375" s="1"/>
      <c r="E1375" s="1"/>
      <c r="F1375" s="1"/>
      <c r="G1375" s="1"/>
      <c r="H1375" s="1"/>
      <c r="I1375" s="1"/>
      <c r="J1375" s="1"/>
      <c r="K1375" s="1"/>
      <c r="L1375" s="1"/>
      <c r="M1375" s="1"/>
      <c r="N1375" s="1"/>
      <c r="O1375" s="1"/>
      <c r="P1375" s="1"/>
      <c r="Q1375" s="1"/>
      <c r="R1375" s="1"/>
      <c r="S1375" s="1"/>
      <c r="T1375" s="1"/>
    </row>
    <row r="1376" spans="1:20" x14ac:dyDescent="0.25">
      <c r="A1376" s="1"/>
      <c r="B1376" s="1"/>
      <c r="C1376" s="1"/>
      <c r="D1376" s="1"/>
      <c r="E1376" s="1"/>
      <c r="F1376" s="1"/>
      <c r="G1376" s="1"/>
      <c r="H1376" s="1"/>
      <c r="I1376" s="1"/>
      <c r="J1376" s="1"/>
      <c r="K1376" s="1"/>
      <c r="L1376" s="1"/>
      <c r="M1376" s="1"/>
      <c r="N1376" s="1"/>
      <c r="O1376" s="1"/>
      <c r="P1376" s="1"/>
      <c r="Q1376" s="1"/>
      <c r="R1376" s="1"/>
      <c r="S1376" s="1"/>
      <c r="T1376" s="1"/>
    </row>
    <row r="1377" spans="1:20" x14ac:dyDescent="0.25">
      <c r="A1377" s="1"/>
      <c r="B1377" s="1"/>
      <c r="C1377" s="1"/>
      <c r="D1377" s="1"/>
      <c r="E1377" s="1"/>
      <c r="F1377" s="1"/>
      <c r="G1377" s="1"/>
      <c r="H1377" s="1"/>
      <c r="I1377" s="1"/>
      <c r="J1377" s="1"/>
      <c r="K1377" s="1"/>
      <c r="L1377" s="66" t="s">
        <v>5</v>
      </c>
      <c r="M1377" s="66"/>
      <c r="N1377" s="66"/>
      <c r="O1377" s="3" t="s">
        <v>6</v>
      </c>
      <c r="P1377" s="67" t="s">
        <v>7</v>
      </c>
      <c r="Q1377" s="67"/>
      <c r="R1377" s="3" t="s">
        <v>8</v>
      </c>
      <c r="S1377" s="57" t="s">
        <v>583</v>
      </c>
      <c r="T1377" s="3" t="s">
        <v>7</v>
      </c>
    </row>
    <row r="1378" spans="1:20" x14ac:dyDescent="0.25">
      <c r="A1378" s="1"/>
      <c r="B1378" s="5" t="s">
        <v>9</v>
      </c>
      <c r="C1378" s="64" t="s">
        <v>224</v>
      </c>
      <c r="D1378" s="64"/>
      <c r="E1378" s="64"/>
      <c r="F1378" s="64"/>
      <c r="G1378" s="64"/>
      <c r="H1378" s="1"/>
      <c r="I1378" s="1"/>
      <c r="J1378" s="1"/>
      <c r="K1378" s="1"/>
      <c r="L1378" s="4" t="s">
        <v>33</v>
      </c>
      <c r="M1378" s="64" t="s">
        <v>34</v>
      </c>
      <c r="N1378" s="64"/>
      <c r="O1378" s="6">
        <v>10</v>
      </c>
      <c r="P1378" s="65">
        <v>35.71</v>
      </c>
      <c r="Q1378" s="65"/>
      <c r="R1378" s="6">
        <v>13</v>
      </c>
      <c r="S1378" s="59">
        <v>2395.2000000000003</v>
      </c>
      <c r="T1378" s="7">
        <v>1.98</v>
      </c>
    </row>
    <row r="1379" spans="1:20" x14ac:dyDescent="0.25">
      <c r="A1379" s="1"/>
      <c r="B1379" s="63" t="s">
        <v>13</v>
      </c>
      <c r="C1379" s="64" t="s">
        <v>227</v>
      </c>
      <c r="D1379" s="64"/>
      <c r="E1379" s="64"/>
      <c r="F1379" s="64"/>
      <c r="G1379" s="1"/>
      <c r="H1379" s="1"/>
      <c r="I1379" s="1"/>
      <c r="J1379" s="1"/>
      <c r="K1379" s="1"/>
      <c r="L1379" s="4" t="s">
        <v>36</v>
      </c>
      <c r="M1379" s="64" t="s">
        <v>37</v>
      </c>
      <c r="N1379" s="64"/>
      <c r="O1379" s="6">
        <v>1</v>
      </c>
      <c r="P1379" s="65">
        <v>3.57</v>
      </c>
      <c r="Q1379" s="65"/>
      <c r="R1379" s="6">
        <v>2</v>
      </c>
      <c r="S1379" s="59">
        <v>10.799999999999999</v>
      </c>
      <c r="T1379" s="7">
        <v>0.01</v>
      </c>
    </row>
    <row r="1380" spans="1:20" x14ac:dyDescent="0.25">
      <c r="A1380" s="1"/>
      <c r="B1380" s="63"/>
      <c r="C1380" s="64"/>
      <c r="D1380" s="64"/>
      <c r="E1380" s="64"/>
      <c r="F1380" s="64"/>
      <c r="G1380" s="1"/>
      <c r="H1380" s="1"/>
      <c r="I1380" s="1"/>
      <c r="J1380" s="1"/>
      <c r="K1380" s="1"/>
      <c r="L1380" s="64" t="s">
        <v>11</v>
      </c>
      <c r="M1380" s="64" t="s">
        <v>12</v>
      </c>
      <c r="N1380" s="64"/>
      <c r="O1380" s="71">
        <v>4</v>
      </c>
      <c r="P1380" s="65">
        <v>14.29</v>
      </c>
      <c r="Q1380" s="65"/>
      <c r="R1380" s="71">
        <v>519</v>
      </c>
      <c r="S1380" s="59">
        <v>35116.199999999997</v>
      </c>
      <c r="T1380" s="58">
        <v>29.08</v>
      </c>
    </row>
    <row r="1381" spans="1:20" x14ac:dyDescent="0.25">
      <c r="A1381" s="1"/>
      <c r="B1381" s="63" t="s">
        <v>19</v>
      </c>
      <c r="C1381" s="64" t="s">
        <v>57</v>
      </c>
      <c r="D1381" s="64"/>
      <c r="E1381" s="64"/>
      <c r="F1381" s="64"/>
      <c r="G1381" s="1"/>
      <c r="H1381" s="1"/>
      <c r="I1381" s="1"/>
      <c r="J1381" s="1"/>
      <c r="K1381" s="1"/>
      <c r="L1381" s="64"/>
      <c r="M1381" s="64"/>
      <c r="N1381" s="64"/>
      <c r="O1381" s="71"/>
      <c r="P1381" s="65"/>
      <c r="Q1381" s="65"/>
      <c r="R1381" s="71"/>
      <c r="S1381" s="59"/>
      <c r="T1381" s="58"/>
    </row>
    <row r="1382" spans="1:20" x14ac:dyDescent="0.25">
      <c r="A1382" s="1"/>
      <c r="B1382" s="63"/>
      <c r="C1382" s="64"/>
      <c r="D1382" s="64"/>
      <c r="E1382" s="64"/>
      <c r="F1382" s="64"/>
      <c r="G1382" s="1"/>
      <c r="H1382" s="1"/>
      <c r="I1382" s="1"/>
      <c r="J1382" s="1"/>
      <c r="K1382" s="1"/>
      <c r="L1382" s="4" t="s">
        <v>39</v>
      </c>
      <c r="M1382" s="64" t="s">
        <v>40</v>
      </c>
      <c r="N1382" s="64"/>
      <c r="O1382" s="6">
        <v>6</v>
      </c>
      <c r="P1382" s="65">
        <v>21.43</v>
      </c>
      <c r="Q1382" s="65"/>
      <c r="R1382" s="6">
        <v>533</v>
      </c>
      <c r="S1382" s="59">
        <v>82072.2</v>
      </c>
      <c r="T1382" s="7">
        <v>67.95</v>
      </c>
    </row>
    <row r="1383" spans="1:20" x14ac:dyDescent="0.25">
      <c r="A1383" s="1"/>
      <c r="B1383" s="5" t="s">
        <v>23</v>
      </c>
      <c r="C1383" s="64" t="s">
        <v>228</v>
      </c>
      <c r="D1383" s="64"/>
      <c r="E1383" s="64"/>
      <c r="F1383" s="64"/>
      <c r="G1383" s="1"/>
      <c r="H1383" s="1"/>
      <c r="I1383" s="1"/>
      <c r="J1383" s="1"/>
      <c r="K1383" s="1"/>
      <c r="L1383" s="4" t="s">
        <v>15</v>
      </c>
      <c r="M1383" s="64" t="s">
        <v>16</v>
      </c>
      <c r="N1383" s="64"/>
      <c r="O1383" s="6">
        <v>1</v>
      </c>
      <c r="P1383" s="65">
        <v>3.57</v>
      </c>
      <c r="Q1383" s="65"/>
      <c r="R1383" s="6">
        <v>2</v>
      </c>
      <c r="S1383" s="59">
        <v>112.8</v>
      </c>
      <c r="T1383" s="7">
        <v>0.09</v>
      </c>
    </row>
    <row r="1384" spans="1:20" x14ac:dyDescent="0.25">
      <c r="A1384" s="1"/>
      <c r="B1384" s="5" t="s">
        <v>25</v>
      </c>
      <c r="C1384" s="73">
        <v>222</v>
      </c>
      <c r="D1384" s="73"/>
      <c r="E1384" s="73"/>
      <c r="F1384" s="1"/>
      <c r="G1384" s="1"/>
      <c r="H1384" s="1"/>
      <c r="I1384" s="1"/>
      <c r="J1384" s="1"/>
      <c r="K1384" s="1"/>
      <c r="L1384" s="4" t="s">
        <v>17</v>
      </c>
      <c r="M1384" s="64" t="s">
        <v>18</v>
      </c>
      <c r="N1384" s="64"/>
      <c r="O1384" s="6">
        <v>1</v>
      </c>
      <c r="P1384" s="65">
        <v>3.57</v>
      </c>
      <c r="Q1384" s="65"/>
      <c r="R1384" s="6">
        <v>0</v>
      </c>
      <c r="S1384" s="59">
        <v>0</v>
      </c>
      <c r="T1384" s="7">
        <v>0</v>
      </c>
    </row>
    <row r="1385" spans="1:20" x14ac:dyDescent="0.25">
      <c r="A1385" s="1"/>
      <c r="B1385" s="63" t="s">
        <v>26</v>
      </c>
      <c r="C1385" s="63"/>
      <c r="D1385" s="63"/>
      <c r="E1385" s="63"/>
      <c r="F1385" s="72">
        <v>188.4802</v>
      </c>
      <c r="G1385" s="72"/>
      <c r="H1385" s="72"/>
      <c r="I1385" s="72"/>
      <c r="J1385" s="72"/>
      <c r="K1385" s="1"/>
      <c r="L1385" s="4" t="s">
        <v>42</v>
      </c>
      <c r="M1385" s="64" t="s">
        <v>43</v>
      </c>
      <c r="N1385" s="64"/>
      <c r="O1385" s="6">
        <v>3</v>
      </c>
      <c r="P1385" s="65">
        <v>10.71</v>
      </c>
      <c r="Q1385" s="65"/>
      <c r="R1385" s="6">
        <v>10</v>
      </c>
      <c r="S1385" s="59">
        <v>691.8</v>
      </c>
      <c r="T1385" s="7">
        <v>0.56999999999999995</v>
      </c>
    </row>
    <row r="1386" spans="1:20" x14ac:dyDescent="0.25">
      <c r="A1386" s="1"/>
      <c r="B1386" s="63" t="s">
        <v>27</v>
      </c>
      <c r="C1386" s="63"/>
      <c r="D1386" s="72">
        <v>369.5625</v>
      </c>
      <c r="E1386" s="72"/>
      <c r="F1386" s="72"/>
      <c r="G1386" s="72"/>
      <c r="H1386" s="72"/>
      <c r="I1386" s="1"/>
      <c r="J1386" s="1"/>
      <c r="K1386" s="1"/>
      <c r="L1386" s="4" t="s">
        <v>44</v>
      </c>
      <c r="M1386" s="64" t="s">
        <v>45</v>
      </c>
      <c r="N1386" s="64"/>
      <c r="O1386" s="6">
        <v>1</v>
      </c>
      <c r="P1386" s="65">
        <v>3.57</v>
      </c>
      <c r="Q1386" s="65"/>
      <c r="R1386" s="6">
        <v>1</v>
      </c>
      <c r="S1386" s="59">
        <v>135.6</v>
      </c>
      <c r="T1386" s="7">
        <v>0.11</v>
      </c>
    </row>
    <row r="1387" spans="1:20" x14ac:dyDescent="0.25">
      <c r="A1387" s="1"/>
      <c r="B1387" s="1"/>
      <c r="C1387" s="1"/>
      <c r="D1387" s="1"/>
      <c r="E1387" s="1"/>
      <c r="F1387" s="1"/>
      <c r="G1387" s="1"/>
      <c r="H1387" s="1"/>
      <c r="I1387" s="1"/>
      <c r="J1387" s="1"/>
      <c r="K1387" s="1"/>
      <c r="L1387" s="64" t="s">
        <v>21</v>
      </c>
      <c r="M1387" s="64" t="s">
        <v>22</v>
      </c>
      <c r="N1387" s="64"/>
      <c r="O1387" s="71">
        <v>1</v>
      </c>
      <c r="P1387" s="65">
        <v>3.57</v>
      </c>
      <c r="Q1387" s="65"/>
      <c r="R1387" s="71">
        <v>1</v>
      </c>
      <c r="S1387" s="59">
        <v>241.2</v>
      </c>
      <c r="T1387" s="58">
        <v>0.2</v>
      </c>
    </row>
    <row r="1388" spans="1:20" x14ac:dyDescent="0.25">
      <c r="A1388" s="1"/>
      <c r="B1388" s="63" t="s">
        <v>28</v>
      </c>
      <c r="C1388" s="63"/>
      <c r="D1388" s="63"/>
      <c r="E1388" s="63"/>
      <c r="F1388" s="72">
        <v>1.7678</v>
      </c>
      <c r="G1388" s="72"/>
      <c r="H1388" s="72"/>
      <c r="I1388" s="72"/>
      <c r="J1388" s="1"/>
      <c r="K1388" s="1"/>
      <c r="L1388" s="64"/>
      <c r="M1388" s="64"/>
      <c r="N1388" s="64"/>
      <c r="O1388" s="71"/>
      <c r="P1388" s="65"/>
      <c r="Q1388" s="65"/>
      <c r="R1388" s="71"/>
      <c r="S1388" s="59"/>
      <c r="T1388" s="58"/>
    </row>
    <row r="1389" spans="1:20" x14ac:dyDescent="0.25">
      <c r="A1389" s="1"/>
      <c r="B1389" s="63"/>
      <c r="C1389" s="63"/>
      <c r="D1389" s="63"/>
      <c r="E1389" s="63"/>
      <c r="F1389" s="72"/>
      <c r="G1389" s="72"/>
      <c r="H1389" s="72"/>
      <c r="I1389" s="72"/>
      <c r="J1389" s="1"/>
      <c r="K1389" s="1"/>
      <c r="L1389" s="1"/>
      <c r="M1389" s="1"/>
      <c r="N1389" s="1"/>
      <c r="O1389" s="1"/>
      <c r="P1389" s="1"/>
      <c r="Q1389" s="1"/>
      <c r="R1389" s="1"/>
      <c r="S1389" s="1"/>
      <c r="T1389" s="1"/>
    </row>
    <row r="1390" spans="1:20" x14ac:dyDescent="0.25">
      <c r="A1390" s="1"/>
      <c r="B1390" s="63" t="s">
        <v>29</v>
      </c>
      <c r="C1390" s="63"/>
      <c r="D1390" s="72">
        <v>2.4</v>
      </c>
      <c r="E1390" s="72"/>
      <c r="F1390" s="72"/>
      <c r="G1390" s="72"/>
      <c r="H1390" s="1"/>
      <c r="I1390" s="1"/>
      <c r="J1390" s="1"/>
      <c r="K1390" s="1"/>
      <c r="L1390" s="1"/>
      <c r="M1390" s="1"/>
      <c r="N1390" s="1"/>
      <c r="O1390" s="1"/>
      <c r="P1390" s="1"/>
      <c r="Q1390" s="1"/>
      <c r="R1390" s="1"/>
      <c r="S1390" s="1"/>
      <c r="T1390" s="1"/>
    </row>
    <row r="1391" spans="1:20" x14ac:dyDescent="0.25">
      <c r="A1391" s="1"/>
      <c r="B1391" s="63" t="s">
        <v>30</v>
      </c>
      <c r="C1391" s="63"/>
      <c r="D1391" s="1"/>
      <c r="E1391" s="1"/>
      <c r="F1391" s="1"/>
      <c r="G1391" s="1">
        <v>33.4</v>
      </c>
      <c r="H1391" s="1"/>
      <c r="I1391" s="1"/>
      <c r="J1391" s="1"/>
      <c r="K1391" s="1"/>
      <c r="L1391" s="1"/>
      <c r="M1391" s="1"/>
      <c r="N1391" s="1"/>
      <c r="O1391" s="1"/>
      <c r="P1391" s="1"/>
      <c r="Q1391" s="1"/>
      <c r="R1391" s="1"/>
      <c r="S1391" s="1"/>
      <c r="T1391" s="1"/>
    </row>
    <row r="1392" spans="1:20" x14ac:dyDescent="0.25">
      <c r="A1392" s="1"/>
      <c r="B1392" s="63" t="s">
        <v>31</v>
      </c>
      <c r="C1392" s="63"/>
      <c r="D1392" s="63"/>
      <c r="E1392" s="1"/>
      <c r="F1392" s="1"/>
      <c r="G1392" s="1">
        <v>2023</v>
      </c>
      <c r="H1392" s="1"/>
      <c r="I1392" s="1"/>
      <c r="J1392" s="1"/>
      <c r="K1392" s="1"/>
      <c r="L1392" s="1"/>
      <c r="M1392" s="1"/>
      <c r="N1392" s="1"/>
      <c r="O1392" s="1"/>
      <c r="P1392" s="1"/>
      <c r="Q1392" s="1"/>
      <c r="R1392" s="1"/>
      <c r="S1392" s="1"/>
      <c r="T1392" s="1"/>
    </row>
    <row r="1393" spans="1:20" x14ac:dyDescent="0.25">
      <c r="A1393" s="1"/>
      <c r="B1393" s="63" t="s">
        <v>32</v>
      </c>
      <c r="C1393" s="63"/>
      <c r="D1393" s="1"/>
      <c r="E1393" s="1"/>
      <c r="F1393" s="1"/>
      <c r="G1393" s="1"/>
      <c r="H1393" s="1"/>
      <c r="I1393" s="1"/>
      <c r="J1393" s="1"/>
      <c r="K1393" s="1"/>
      <c r="L1393" s="1"/>
      <c r="M1393" s="1"/>
      <c r="N1393" s="1"/>
      <c r="O1393" s="1"/>
      <c r="P1393" s="1"/>
      <c r="Q1393" s="1"/>
      <c r="R1393" s="1"/>
      <c r="S1393" s="1"/>
      <c r="T1393" s="1"/>
    </row>
    <row r="1394" spans="1:20" x14ac:dyDescent="0.25">
      <c r="A1394" s="1"/>
      <c r="B1394" s="1"/>
      <c r="C1394" s="1"/>
      <c r="D1394" s="1"/>
      <c r="E1394" s="1"/>
      <c r="F1394" s="1"/>
      <c r="G1394" s="1"/>
      <c r="H1394" s="1"/>
      <c r="I1394" s="1"/>
      <c r="J1394" s="1"/>
      <c r="K1394" s="1"/>
      <c r="L1394" s="1"/>
      <c r="M1394" s="1"/>
      <c r="N1394" s="1"/>
      <c r="O1394" s="1"/>
      <c r="P1394" s="1"/>
      <c r="Q1394" s="1"/>
      <c r="R1394" s="1"/>
      <c r="S1394" s="1"/>
      <c r="T1394" s="1"/>
    </row>
    <row r="1395" spans="1:20" x14ac:dyDescent="0.25">
      <c r="A1395" s="1"/>
      <c r="B1395" s="1"/>
      <c r="C1395" s="1"/>
      <c r="D1395" s="1"/>
      <c r="E1395" s="1"/>
      <c r="F1395" s="1"/>
      <c r="G1395" s="1"/>
      <c r="H1395" s="1"/>
      <c r="I1395" s="1"/>
      <c r="J1395" s="1"/>
      <c r="K1395" s="1"/>
      <c r="L1395" s="1"/>
      <c r="M1395" s="1"/>
      <c r="N1395" s="1"/>
      <c r="O1395" s="1"/>
      <c r="P1395" s="1"/>
      <c r="Q1395" s="1"/>
      <c r="R1395" s="1"/>
      <c r="S1395" s="1"/>
      <c r="T1395" s="1"/>
    </row>
    <row r="1396" spans="1:20" x14ac:dyDescent="0.25">
      <c r="A1396" s="1"/>
      <c r="B1396" s="1"/>
      <c r="C1396" s="1"/>
      <c r="D1396" s="1"/>
      <c r="E1396" s="1"/>
      <c r="F1396" s="1"/>
      <c r="G1396" s="1"/>
      <c r="H1396" s="1"/>
      <c r="I1396" s="1"/>
      <c r="J1396" s="1"/>
      <c r="K1396" s="1"/>
      <c r="L1396" s="1"/>
      <c r="M1396" s="1"/>
      <c r="N1396" s="1"/>
      <c r="O1396" s="1"/>
      <c r="P1396" s="1"/>
      <c r="Q1396" s="1"/>
      <c r="R1396" s="1"/>
      <c r="S1396" s="1"/>
      <c r="T1396" s="1"/>
    </row>
    <row r="1397" spans="1:20" x14ac:dyDescent="0.25">
      <c r="A1397" s="1"/>
      <c r="B1397" s="1"/>
      <c r="C1397" s="1"/>
      <c r="D1397" s="1"/>
      <c r="E1397" s="1"/>
      <c r="F1397" s="1"/>
      <c r="G1397" s="1"/>
      <c r="H1397" s="1"/>
      <c r="I1397" s="1"/>
      <c r="J1397" s="1"/>
      <c r="K1397" s="1"/>
      <c r="L1397" s="66" t="s">
        <v>5</v>
      </c>
      <c r="M1397" s="66"/>
      <c r="N1397" s="66"/>
      <c r="O1397" s="3" t="s">
        <v>6</v>
      </c>
      <c r="P1397" s="67" t="s">
        <v>7</v>
      </c>
      <c r="Q1397" s="67"/>
      <c r="R1397" s="3" t="s">
        <v>8</v>
      </c>
      <c r="S1397" s="57" t="s">
        <v>583</v>
      </c>
      <c r="T1397" s="3" t="s">
        <v>7</v>
      </c>
    </row>
    <row r="1398" spans="1:20" x14ac:dyDescent="0.25">
      <c r="A1398" s="1"/>
      <c r="B1398" s="5" t="s">
        <v>9</v>
      </c>
      <c r="C1398" s="64" t="s">
        <v>229</v>
      </c>
      <c r="D1398" s="64"/>
      <c r="E1398" s="64"/>
      <c r="F1398" s="64"/>
      <c r="G1398" s="64"/>
      <c r="H1398" s="1"/>
      <c r="I1398" s="1"/>
      <c r="J1398" s="1"/>
      <c r="K1398" s="1"/>
      <c r="L1398" s="4" t="s">
        <v>33</v>
      </c>
      <c r="M1398" s="64" t="s">
        <v>34</v>
      </c>
      <c r="N1398" s="64"/>
      <c r="O1398" s="6">
        <v>4</v>
      </c>
      <c r="P1398" s="65">
        <v>25</v>
      </c>
      <c r="Q1398" s="65"/>
      <c r="R1398" s="6">
        <v>11</v>
      </c>
      <c r="S1398" s="59">
        <v>1617</v>
      </c>
      <c r="T1398" s="7">
        <v>0.43</v>
      </c>
    </row>
    <row r="1399" spans="1:20" x14ac:dyDescent="0.25">
      <c r="A1399" s="1"/>
      <c r="B1399" s="63" t="s">
        <v>13</v>
      </c>
      <c r="C1399" s="64" t="s">
        <v>230</v>
      </c>
      <c r="D1399" s="64"/>
      <c r="E1399" s="64"/>
      <c r="F1399" s="64"/>
      <c r="G1399" s="1"/>
      <c r="H1399" s="1"/>
      <c r="I1399" s="1"/>
      <c r="J1399" s="1"/>
      <c r="K1399" s="1"/>
      <c r="L1399" s="4" t="s">
        <v>36</v>
      </c>
      <c r="M1399" s="64" t="s">
        <v>37</v>
      </c>
      <c r="N1399" s="64"/>
      <c r="O1399" s="6">
        <v>1</v>
      </c>
      <c r="P1399" s="65">
        <v>6.25</v>
      </c>
      <c r="Q1399" s="65"/>
      <c r="R1399" s="6">
        <v>2</v>
      </c>
      <c r="S1399" s="59">
        <v>151.79999999999998</v>
      </c>
      <c r="T1399" s="7">
        <v>0.04</v>
      </c>
    </row>
    <row r="1400" spans="1:20" x14ac:dyDescent="0.25">
      <c r="A1400" s="1"/>
      <c r="B1400" s="63"/>
      <c r="C1400" s="64"/>
      <c r="D1400" s="64"/>
      <c r="E1400" s="64"/>
      <c r="F1400" s="64"/>
      <c r="G1400" s="1"/>
      <c r="H1400" s="1"/>
      <c r="I1400" s="1"/>
      <c r="J1400" s="1"/>
      <c r="K1400" s="1"/>
      <c r="L1400" s="64" t="s">
        <v>39</v>
      </c>
      <c r="M1400" s="64" t="s">
        <v>40</v>
      </c>
      <c r="N1400" s="64"/>
      <c r="O1400" s="71">
        <v>4</v>
      </c>
      <c r="P1400" s="65">
        <v>25</v>
      </c>
      <c r="Q1400" s="65"/>
      <c r="R1400" s="71">
        <v>55</v>
      </c>
      <c r="S1400" s="59">
        <v>69471</v>
      </c>
      <c r="T1400" s="58">
        <v>18.32</v>
      </c>
    </row>
    <row r="1401" spans="1:20" x14ac:dyDescent="0.25">
      <c r="A1401" s="1"/>
      <c r="B1401" s="63" t="s">
        <v>19</v>
      </c>
      <c r="C1401" s="64" t="s">
        <v>20</v>
      </c>
      <c r="D1401" s="64"/>
      <c r="E1401" s="64"/>
      <c r="F1401" s="64"/>
      <c r="G1401" s="1"/>
      <c r="H1401" s="1"/>
      <c r="I1401" s="1"/>
      <c r="J1401" s="1"/>
      <c r="K1401" s="1"/>
      <c r="L1401" s="64"/>
      <c r="M1401" s="64"/>
      <c r="N1401" s="64"/>
      <c r="O1401" s="71"/>
      <c r="P1401" s="65"/>
      <c r="Q1401" s="65"/>
      <c r="R1401" s="71"/>
      <c r="S1401" s="59"/>
      <c r="T1401" s="58"/>
    </row>
    <row r="1402" spans="1:20" x14ac:dyDescent="0.25">
      <c r="A1402" s="1"/>
      <c r="B1402" s="63"/>
      <c r="C1402" s="64"/>
      <c r="D1402" s="64"/>
      <c r="E1402" s="64"/>
      <c r="F1402" s="64"/>
      <c r="G1402" s="1"/>
      <c r="H1402" s="1"/>
      <c r="I1402" s="1"/>
      <c r="J1402" s="1"/>
      <c r="K1402" s="1"/>
      <c r="L1402" s="4" t="s">
        <v>15</v>
      </c>
      <c r="M1402" s="64" t="s">
        <v>16</v>
      </c>
      <c r="N1402" s="64"/>
      <c r="O1402" s="6">
        <v>1</v>
      </c>
      <c r="P1402" s="65">
        <v>6.25</v>
      </c>
      <c r="Q1402" s="65"/>
      <c r="R1402" s="6">
        <v>354</v>
      </c>
      <c r="S1402" s="59">
        <v>30868.800000000003</v>
      </c>
      <c r="T1402" s="7">
        <v>8.14</v>
      </c>
    </row>
    <row r="1403" spans="1:20" x14ac:dyDescent="0.25">
      <c r="A1403" s="1"/>
      <c r="B1403" s="5" t="s">
        <v>23</v>
      </c>
      <c r="C1403" s="64" t="s">
        <v>231</v>
      </c>
      <c r="D1403" s="64"/>
      <c r="E1403" s="64"/>
      <c r="F1403" s="64"/>
      <c r="G1403" s="1"/>
      <c r="H1403" s="1"/>
      <c r="I1403" s="1"/>
      <c r="J1403" s="1"/>
      <c r="K1403" s="1"/>
      <c r="L1403" s="4" t="s">
        <v>17</v>
      </c>
      <c r="M1403" s="64" t="s">
        <v>18</v>
      </c>
      <c r="N1403" s="64"/>
      <c r="O1403" s="6">
        <v>4</v>
      </c>
      <c r="P1403" s="65">
        <v>25</v>
      </c>
      <c r="Q1403" s="65"/>
      <c r="R1403" s="6">
        <v>501</v>
      </c>
      <c r="S1403" s="59">
        <v>276687.59999999998</v>
      </c>
      <c r="T1403" s="7">
        <v>72.97</v>
      </c>
    </row>
    <row r="1404" spans="1:20" x14ac:dyDescent="0.25">
      <c r="A1404" s="1"/>
      <c r="B1404" s="5" t="s">
        <v>25</v>
      </c>
      <c r="C1404" s="73">
        <v>341</v>
      </c>
      <c r="D1404" s="73"/>
      <c r="E1404" s="73"/>
      <c r="F1404" s="1"/>
      <c r="G1404" s="1"/>
      <c r="H1404" s="1"/>
      <c r="I1404" s="1"/>
      <c r="J1404" s="1"/>
      <c r="K1404" s="1"/>
      <c r="L1404" s="4" t="s">
        <v>42</v>
      </c>
      <c r="M1404" s="64" t="s">
        <v>43</v>
      </c>
      <c r="N1404" s="64"/>
      <c r="O1404" s="6">
        <v>2</v>
      </c>
      <c r="P1404" s="65">
        <v>12.5</v>
      </c>
      <c r="Q1404" s="65"/>
      <c r="R1404" s="6">
        <v>11</v>
      </c>
      <c r="S1404" s="59">
        <v>396.6</v>
      </c>
      <c r="T1404" s="7">
        <v>0.1</v>
      </c>
    </row>
    <row r="1405" spans="1:20" x14ac:dyDescent="0.25">
      <c r="A1405" s="1"/>
      <c r="B1405" s="63" t="s">
        <v>26</v>
      </c>
      <c r="C1405" s="63"/>
      <c r="D1405" s="63"/>
      <c r="E1405" s="63"/>
      <c r="F1405" s="72">
        <v>307.70999999999998</v>
      </c>
      <c r="G1405" s="72"/>
      <c r="H1405" s="72"/>
      <c r="I1405" s="72"/>
      <c r="J1405" s="72"/>
      <c r="K1405" s="1"/>
      <c r="L1405" s="1"/>
      <c r="M1405" s="1"/>
      <c r="N1405" s="1"/>
      <c r="O1405" s="1"/>
      <c r="P1405" s="1"/>
      <c r="Q1405" s="1"/>
      <c r="R1405" s="1"/>
      <c r="S1405" s="1"/>
      <c r="T1405" s="1"/>
    </row>
    <row r="1406" spans="1:20" x14ac:dyDescent="0.25">
      <c r="A1406" s="1"/>
      <c r="B1406" s="63" t="s">
        <v>27</v>
      </c>
      <c r="C1406" s="63"/>
      <c r="D1406" s="72">
        <v>812.37720000000002</v>
      </c>
      <c r="E1406" s="72"/>
      <c r="F1406" s="72"/>
      <c r="G1406" s="72"/>
      <c r="H1406" s="72"/>
      <c r="I1406" s="1"/>
      <c r="J1406" s="1"/>
      <c r="K1406" s="1"/>
      <c r="L1406" s="1"/>
      <c r="M1406" s="1"/>
      <c r="N1406" s="1"/>
      <c r="O1406" s="1"/>
      <c r="P1406" s="1"/>
      <c r="Q1406" s="1"/>
      <c r="R1406" s="1"/>
      <c r="S1406" s="1"/>
      <c r="T1406" s="1"/>
    </row>
    <row r="1407" spans="1:20" x14ac:dyDescent="0.25">
      <c r="A1407" s="1"/>
      <c r="B1407" s="63" t="s">
        <v>28</v>
      </c>
      <c r="C1407" s="63"/>
      <c r="D1407" s="63"/>
      <c r="E1407" s="63"/>
      <c r="F1407" s="72">
        <v>1.4616</v>
      </c>
      <c r="G1407" s="72"/>
      <c r="H1407" s="72"/>
      <c r="I1407" s="72"/>
      <c r="J1407" s="1"/>
      <c r="K1407" s="1"/>
      <c r="L1407" s="1"/>
      <c r="M1407" s="1"/>
      <c r="N1407" s="1"/>
      <c r="O1407" s="1"/>
      <c r="P1407" s="1"/>
      <c r="Q1407" s="1"/>
      <c r="R1407" s="1"/>
      <c r="S1407" s="1"/>
      <c r="T1407" s="1"/>
    </row>
    <row r="1408" spans="1:20" x14ac:dyDescent="0.25">
      <c r="A1408" s="1"/>
      <c r="B1408" s="63" t="s">
        <v>29</v>
      </c>
      <c r="C1408" s="63"/>
      <c r="D1408" s="72">
        <v>1.4710000000000001</v>
      </c>
      <c r="E1408" s="72"/>
      <c r="F1408" s="72"/>
      <c r="G1408" s="72"/>
      <c r="H1408" s="1"/>
      <c r="I1408" s="1"/>
      <c r="J1408" s="1"/>
      <c r="K1408" s="1"/>
      <c r="L1408" s="1"/>
      <c r="M1408" s="1"/>
      <c r="N1408" s="1"/>
      <c r="O1408" s="1"/>
      <c r="P1408" s="1"/>
      <c r="Q1408" s="1"/>
      <c r="R1408" s="1"/>
      <c r="S1408" s="1"/>
      <c r="T1408" s="1"/>
    </row>
    <row r="1409" spans="1:20" x14ac:dyDescent="0.25">
      <c r="A1409" s="1"/>
      <c r="B1409" s="63" t="s">
        <v>30</v>
      </c>
      <c r="C1409" s="63"/>
      <c r="D1409" s="1"/>
      <c r="E1409" s="1"/>
      <c r="F1409" s="1"/>
      <c r="G1409" s="1">
        <v>20.100000000000001</v>
      </c>
      <c r="H1409" s="1"/>
      <c r="I1409" s="1"/>
      <c r="J1409" s="1"/>
      <c r="K1409" s="1"/>
      <c r="L1409" s="1"/>
      <c r="M1409" s="1"/>
      <c r="N1409" s="1"/>
      <c r="O1409" s="1"/>
      <c r="P1409" s="1"/>
      <c r="Q1409" s="1"/>
      <c r="R1409" s="1"/>
      <c r="S1409" s="1"/>
      <c r="T1409" s="1"/>
    </row>
    <row r="1410" spans="1:20" x14ac:dyDescent="0.25">
      <c r="A1410" s="1"/>
      <c r="B1410" s="63" t="s">
        <v>31</v>
      </c>
      <c r="C1410" s="63"/>
      <c r="D1410" s="63"/>
      <c r="E1410" s="1"/>
      <c r="F1410" s="1"/>
      <c r="G1410" s="1">
        <v>2022</v>
      </c>
      <c r="H1410" s="1"/>
      <c r="I1410" s="1"/>
      <c r="J1410" s="1"/>
      <c r="K1410" s="1"/>
      <c r="L1410" s="1"/>
      <c r="M1410" s="1"/>
      <c r="N1410" s="1"/>
      <c r="O1410" s="1"/>
      <c r="P1410" s="1"/>
      <c r="Q1410" s="1"/>
      <c r="R1410" s="1"/>
      <c r="S1410" s="1"/>
      <c r="T1410" s="1"/>
    </row>
    <row r="1411" spans="1:20" x14ac:dyDescent="0.25">
      <c r="A1411" s="1"/>
      <c r="B1411" s="63" t="s">
        <v>32</v>
      </c>
      <c r="C1411" s="63"/>
      <c r="D1411" s="1"/>
      <c r="E1411" s="1"/>
      <c r="F1411" s="1"/>
      <c r="G1411" s="1"/>
      <c r="H1411" s="1"/>
      <c r="I1411" s="1"/>
      <c r="J1411" s="1"/>
      <c r="K1411" s="1"/>
      <c r="L1411" s="1"/>
      <c r="M1411" s="1"/>
      <c r="N1411" s="1"/>
      <c r="O1411" s="1"/>
      <c r="P1411" s="1"/>
      <c r="Q1411" s="1"/>
      <c r="R1411" s="1"/>
      <c r="S1411" s="1"/>
      <c r="T1411" s="1"/>
    </row>
    <row r="1412" spans="1:20" x14ac:dyDescent="0.25">
      <c r="A1412" s="1"/>
      <c r="B1412" s="1"/>
      <c r="C1412" s="1"/>
      <c r="D1412" s="1"/>
      <c r="E1412" s="1"/>
      <c r="F1412" s="1"/>
      <c r="G1412" s="1"/>
      <c r="H1412" s="1"/>
      <c r="I1412" s="1"/>
      <c r="J1412" s="1"/>
      <c r="K1412" s="1"/>
      <c r="L1412" s="1"/>
      <c r="M1412" s="1"/>
      <c r="N1412" s="1"/>
      <c r="O1412" s="1"/>
      <c r="P1412" s="1"/>
      <c r="Q1412" s="1"/>
      <c r="R1412" s="1"/>
      <c r="S1412" s="1"/>
      <c r="T1412" s="1"/>
    </row>
    <row r="1413" spans="1:20" x14ac:dyDescent="0.25">
      <c r="A1413" s="1"/>
      <c r="B1413" s="1"/>
      <c r="C1413" s="1"/>
      <c r="D1413" s="1"/>
      <c r="E1413" s="1"/>
      <c r="F1413" s="1"/>
      <c r="G1413" s="1"/>
      <c r="H1413" s="1"/>
      <c r="I1413" s="1"/>
      <c r="J1413" s="1"/>
      <c r="K1413" s="1"/>
      <c r="L1413" s="1"/>
      <c r="M1413" s="1"/>
      <c r="N1413" s="1"/>
      <c r="O1413" s="1"/>
      <c r="P1413" s="1"/>
      <c r="Q1413" s="1"/>
      <c r="R1413" s="1"/>
      <c r="S1413" s="1"/>
      <c r="T1413" s="1"/>
    </row>
    <row r="1414" spans="1:20" x14ac:dyDescent="0.25">
      <c r="A1414" s="1"/>
      <c r="B1414" s="1"/>
      <c r="C1414" s="1"/>
      <c r="D1414" s="1"/>
      <c r="E1414" s="1"/>
      <c r="F1414" s="1"/>
      <c r="G1414" s="1"/>
      <c r="H1414" s="1"/>
      <c r="I1414" s="1"/>
      <c r="J1414" s="1"/>
      <c r="K1414" s="1"/>
      <c r="L1414" s="66" t="s">
        <v>5</v>
      </c>
      <c r="M1414" s="66"/>
      <c r="N1414" s="66"/>
      <c r="O1414" s="3" t="s">
        <v>6</v>
      </c>
      <c r="P1414" s="67" t="s">
        <v>7</v>
      </c>
      <c r="Q1414" s="67"/>
      <c r="R1414" s="3" t="s">
        <v>8</v>
      </c>
      <c r="S1414" s="57" t="s">
        <v>583</v>
      </c>
      <c r="T1414" s="3" t="s">
        <v>7</v>
      </c>
    </row>
    <row r="1415" spans="1:20" x14ac:dyDescent="0.25">
      <c r="A1415" s="1"/>
      <c r="B1415" s="5" t="s">
        <v>9</v>
      </c>
      <c r="C1415" s="64" t="s">
        <v>229</v>
      </c>
      <c r="D1415" s="64"/>
      <c r="E1415" s="64"/>
      <c r="F1415" s="64"/>
      <c r="G1415" s="64"/>
      <c r="H1415" s="1"/>
      <c r="I1415" s="1"/>
      <c r="J1415" s="1"/>
      <c r="K1415" s="1"/>
      <c r="L1415" s="4" t="s">
        <v>33</v>
      </c>
      <c r="M1415" s="64" t="s">
        <v>34</v>
      </c>
      <c r="N1415" s="64"/>
      <c r="O1415" s="6">
        <v>3</v>
      </c>
      <c r="P1415" s="65">
        <v>27.27</v>
      </c>
      <c r="Q1415" s="65"/>
      <c r="R1415" s="6">
        <v>11</v>
      </c>
      <c r="S1415" s="59">
        <v>1159.8</v>
      </c>
      <c r="T1415" s="7">
        <v>3.29</v>
      </c>
    </row>
    <row r="1416" spans="1:20" x14ac:dyDescent="0.25">
      <c r="A1416" s="1"/>
      <c r="B1416" s="63" t="s">
        <v>13</v>
      </c>
      <c r="C1416" s="64" t="s">
        <v>232</v>
      </c>
      <c r="D1416" s="64"/>
      <c r="E1416" s="64"/>
      <c r="F1416" s="64"/>
      <c r="G1416" s="1"/>
      <c r="H1416" s="1"/>
      <c r="I1416" s="1"/>
      <c r="J1416" s="1"/>
      <c r="K1416" s="1"/>
      <c r="L1416" s="4" t="s">
        <v>39</v>
      </c>
      <c r="M1416" s="64" t="s">
        <v>40</v>
      </c>
      <c r="N1416" s="64"/>
      <c r="O1416" s="6">
        <v>3</v>
      </c>
      <c r="P1416" s="65">
        <v>27.27</v>
      </c>
      <c r="Q1416" s="65"/>
      <c r="R1416" s="6">
        <v>78</v>
      </c>
      <c r="S1416" s="59">
        <v>10572</v>
      </c>
      <c r="T1416" s="7">
        <v>29.98</v>
      </c>
    </row>
    <row r="1417" spans="1:20" x14ac:dyDescent="0.25">
      <c r="A1417" s="1"/>
      <c r="B1417" s="63"/>
      <c r="C1417" s="64"/>
      <c r="D1417" s="64"/>
      <c r="E1417" s="64"/>
      <c r="F1417" s="64"/>
      <c r="G1417" s="1"/>
      <c r="H1417" s="1"/>
      <c r="I1417" s="1"/>
      <c r="J1417" s="1"/>
      <c r="K1417" s="1"/>
      <c r="L1417" s="64" t="s">
        <v>17</v>
      </c>
      <c r="M1417" s="64" t="s">
        <v>18</v>
      </c>
      <c r="N1417" s="64"/>
      <c r="O1417" s="71">
        <v>3</v>
      </c>
      <c r="P1417" s="65">
        <v>27.27</v>
      </c>
      <c r="Q1417" s="65"/>
      <c r="R1417" s="71">
        <v>54</v>
      </c>
      <c r="S1417" s="59">
        <v>23297.4</v>
      </c>
      <c r="T1417" s="58">
        <v>66.08</v>
      </c>
    </row>
    <row r="1418" spans="1:20" x14ac:dyDescent="0.25">
      <c r="A1418" s="1"/>
      <c r="B1418" s="63" t="s">
        <v>19</v>
      </c>
      <c r="C1418" s="64" t="s">
        <v>57</v>
      </c>
      <c r="D1418" s="64"/>
      <c r="E1418" s="64"/>
      <c r="F1418" s="64"/>
      <c r="G1418" s="1"/>
      <c r="H1418" s="1"/>
      <c r="I1418" s="1"/>
      <c r="J1418" s="1"/>
      <c r="K1418" s="1"/>
      <c r="L1418" s="64"/>
      <c r="M1418" s="64"/>
      <c r="N1418" s="64"/>
      <c r="O1418" s="71"/>
      <c r="P1418" s="65"/>
      <c r="Q1418" s="65"/>
      <c r="R1418" s="71"/>
      <c r="S1418" s="59"/>
      <c r="T1418" s="58"/>
    </row>
    <row r="1419" spans="1:20" x14ac:dyDescent="0.25">
      <c r="A1419" s="1"/>
      <c r="B1419" s="63"/>
      <c r="C1419" s="64"/>
      <c r="D1419" s="64"/>
      <c r="E1419" s="64"/>
      <c r="F1419" s="64"/>
      <c r="G1419" s="1"/>
      <c r="H1419" s="1"/>
      <c r="I1419" s="1"/>
      <c r="J1419" s="1"/>
      <c r="K1419" s="1"/>
      <c r="L1419" s="4" t="s">
        <v>42</v>
      </c>
      <c r="M1419" s="64" t="s">
        <v>43</v>
      </c>
      <c r="N1419" s="64"/>
      <c r="O1419" s="6">
        <v>2</v>
      </c>
      <c r="P1419" s="65">
        <v>18.18</v>
      </c>
      <c r="Q1419" s="65"/>
      <c r="R1419" s="6">
        <v>4</v>
      </c>
      <c r="S1419" s="59">
        <v>229.2</v>
      </c>
      <c r="T1419" s="7">
        <v>0.65</v>
      </c>
    </row>
    <row r="1420" spans="1:20" x14ac:dyDescent="0.25">
      <c r="A1420" s="1"/>
      <c r="B1420" s="5" t="s">
        <v>23</v>
      </c>
      <c r="C1420" s="64" t="s">
        <v>233</v>
      </c>
      <c r="D1420" s="64"/>
      <c r="E1420" s="64"/>
      <c r="F1420" s="64"/>
      <c r="G1420" s="1"/>
      <c r="H1420" s="1"/>
      <c r="I1420" s="1"/>
      <c r="J1420" s="1"/>
      <c r="K1420" s="1"/>
      <c r="L1420" s="1"/>
      <c r="M1420" s="1"/>
      <c r="N1420" s="1"/>
      <c r="O1420" s="1"/>
      <c r="P1420" s="1"/>
      <c r="Q1420" s="1"/>
      <c r="R1420" s="1"/>
      <c r="S1420" s="1"/>
      <c r="T1420" s="1"/>
    </row>
    <row r="1421" spans="1:20" x14ac:dyDescent="0.25">
      <c r="A1421" s="1"/>
      <c r="B1421" s="5" t="s">
        <v>25</v>
      </c>
      <c r="C1421" s="73">
        <v>50</v>
      </c>
      <c r="D1421" s="73"/>
      <c r="E1421" s="73"/>
      <c r="F1421" s="1"/>
      <c r="G1421" s="1"/>
      <c r="H1421" s="1"/>
      <c r="I1421" s="1"/>
      <c r="J1421" s="1"/>
      <c r="K1421" s="1"/>
      <c r="L1421" s="1"/>
      <c r="M1421" s="1"/>
      <c r="N1421" s="1"/>
      <c r="O1421" s="1"/>
      <c r="P1421" s="1"/>
      <c r="Q1421" s="1"/>
      <c r="R1421" s="1"/>
      <c r="S1421" s="1"/>
      <c r="T1421" s="1"/>
    </row>
    <row r="1422" spans="1:20" x14ac:dyDescent="0.25">
      <c r="A1422" s="1"/>
      <c r="B1422" s="63" t="s">
        <v>26</v>
      </c>
      <c r="C1422" s="63"/>
      <c r="D1422" s="63"/>
      <c r="E1422" s="63"/>
      <c r="F1422" s="72">
        <v>156.28960000000001</v>
      </c>
      <c r="G1422" s="72"/>
      <c r="H1422" s="72"/>
      <c r="I1422" s="72"/>
      <c r="J1422" s="72"/>
      <c r="K1422" s="1"/>
      <c r="L1422" s="1"/>
      <c r="M1422" s="1"/>
      <c r="N1422" s="1"/>
      <c r="O1422" s="1"/>
      <c r="P1422" s="1"/>
      <c r="Q1422" s="1"/>
      <c r="R1422" s="1"/>
      <c r="S1422" s="1"/>
      <c r="T1422" s="1"/>
    </row>
    <row r="1423" spans="1:20" x14ac:dyDescent="0.25">
      <c r="A1423" s="1"/>
      <c r="B1423" s="63" t="s">
        <v>27</v>
      </c>
      <c r="C1423" s="63"/>
      <c r="D1423" s="72">
        <v>463.34960000000001</v>
      </c>
      <c r="E1423" s="72"/>
      <c r="F1423" s="72"/>
      <c r="G1423" s="72"/>
      <c r="H1423" s="72"/>
      <c r="I1423" s="1"/>
      <c r="J1423" s="1"/>
      <c r="K1423" s="1"/>
      <c r="L1423" s="1"/>
      <c r="M1423" s="1"/>
      <c r="N1423" s="1"/>
      <c r="O1423" s="1"/>
      <c r="P1423" s="1"/>
      <c r="Q1423" s="1"/>
      <c r="R1423" s="1"/>
      <c r="S1423" s="1"/>
      <c r="T1423" s="1"/>
    </row>
    <row r="1424" spans="1:20" x14ac:dyDescent="0.25">
      <c r="A1424" s="1"/>
      <c r="B1424" s="63" t="s">
        <v>28</v>
      </c>
      <c r="C1424" s="63"/>
      <c r="D1424" s="63"/>
      <c r="E1424" s="63"/>
      <c r="F1424" s="72">
        <v>0.83930000000000005</v>
      </c>
      <c r="G1424" s="72"/>
      <c r="H1424" s="72"/>
      <c r="I1424" s="72"/>
      <c r="J1424" s="1"/>
      <c r="K1424" s="1"/>
      <c r="L1424" s="1"/>
      <c r="M1424" s="1"/>
      <c r="N1424" s="1"/>
      <c r="O1424" s="1"/>
      <c r="P1424" s="1"/>
      <c r="Q1424" s="1"/>
      <c r="R1424" s="1"/>
      <c r="S1424" s="1"/>
      <c r="T1424" s="1"/>
    </row>
    <row r="1425" spans="1:20" x14ac:dyDescent="0.25">
      <c r="A1425" s="1"/>
      <c r="B1425" s="63" t="s">
        <v>29</v>
      </c>
      <c r="C1425" s="63"/>
      <c r="D1425" s="72">
        <v>1.5512999999999999</v>
      </c>
      <c r="E1425" s="72"/>
      <c r="F1425" s="72"/>
      <c r="G1425" s="72"/>
      <c r="H1425" s="1"/>
      <c r="I1425" s="1"/>
      <c r="J1425" s="1"/>
      <c r="K1425" s="1"/>
      <c r="L1425" s="1"/>
      <c r="M1425" s="1"/>
      <c r="N1425" s="1"/>
      <c r="O1425" s="1"/>
      <c r="P1425" s="1"/>
      <c r="Q1425" s="1"/>
      <c r="R1425" s="1"/>
      <c r="S1425" s="1"/>
      <c r="T1425" s="1"/>
    </row>
    <row r="1426" spans="1:20" x14ac:dyDescent="0.25">
      <c r="A1426" s="1"/>
      <c r="B1426" s="63" t="s">
        <v>30</v>
      </c>
      <c r="C1426" s="63"/>
      <c r="D1426" s="1"/>
      <c r="E1426" s="1"/>
      <c r="F1426" s="1"/>
      <c r="G1426" s="1">
        <v>2.9</v>
      </c>
      <c r="H1426" s="1"/>
      <c r="I1426" s="1"/>
      <c r="J1426" s="1"/>
      <c r="K1426" s="1"/>
      <c r="L1426" s="1"/>
      <c r="M1426" s="1"/>
      <c r="N1426" s="1"/>
      <c r="O1426" s="1"/>
      <c r="P1426" s="1"/>
      <c r="Q1426" s="1"/>
      <c r="R1426" s="1"/>
      <c r="S1426" s="1"/>
      <c r="T1426" s="1"/>
    </row>
    <row r="1427" spans="1:20" x14ac:dyDescent="0.25">
      <c r="A1427" s="1"/>
      <c r="B1427" s="63" t="s">
        <v>31</v>
      </c>
      <c r="C1427" s="63"/>
      <c r="D1427" s="63"/>
      <c r="E1427" s="1"/>
      <c r="F1427" s="1"/>
      <c r="G1427" s="1">
        <v>2017</v>
      </c>
      <c r="H1427" s="1"/>
      <c r="I1427" s="1"/>
      <c r="J1427" s="1"/>
      <c r="K1427" s="1"/>
      <c r="L1427" s="1"/>
      <c r="M1427" s="1"/>
      <c r="N1427" s="1"/>
      <c r="O1427" s="1"/>
      <c r="P1427" s="1"/>
      <c r="Q1427" s="1"/>
      <c r="R1427" s="1"/>
      <c r="S1427" s="1"/>
      <c r="T1427" s="1"/>
    </row>
    <row r="1428" spans="1:20" x14ac:dyDescent="0.25">
      <c r="A1428" s="1"/>
      <c r="B1428" s="63" t="s">
        <v>32</v>
      </c>
      <c r="C1428" s="63"/>
      <c r="D1428" s="1"/>
      <c r="E1428" s="1"/>
      <c r="F1428" s="1"/>
      <c r="G1428" s="1"/>
      <c r="H1428" s="1"/>
      <c r="I1428" s="1"/>
      <c r="J1428" s="1"/>
      <c r="K1428" s="1"/>
      <c r="L1428" s="1"/>
      <c r="M1428" s="1"/>
      <c r="N1428" s="1"/>
      <c r="O1428" s="1"/>
      <c r="P1428" s="1"/>
      <c r="Q1428" s="1"/>
      <c r="R1428" s="1"/>
      <c r="S1428" s="1"/>
      <c r="T1428" s="1"/>
    </row>
    <row r="1429" spans="1:20" x14ac:dyDescent="0.25">
      <c r="A1429" s="1"/>
      <c r="B1429" s="1"/>
      <c r="C1429" s="1"/>
      <c r="D1429" s="1"/>
      <c r="E1429" s="1"/>
      <c r="F1429" s="1"/>
      <c r="G1429" s="1"/>
      <c r="H1429" s="1"/>
      <c r="I1429" s="1"/>
      <c r="J1429" s="1"/>
      <c r="K1429" s="1"/>
      <c r="L1429" s="1"/>
      <c r="M1429" s="1"/>
      <c r="N1429" s="1"/>
      <c r="O1429" s="1"/>
      <c r="P1429" s="1"/>
      <c r="Q1429" s="1"/>
      <c r="R1429" s="1"/>
      <c r="S1429" s="1"/>
      <c r="T1429" s="1"/>
    </row>
    <row r="1430" spans="1:20" x14ac:dyDescent="0.25">
      <c r="A1430" s="1"/>
      <c r="B1430" s="1"/>
      <c r="C1430" s="1"/>
      <c r="D1430" s="1"/>
      <c r="E1430" s="1"/>
      <c r="F1430" s="1"/>
      <c r="G1430" s="1"/>
      <c r="H1430" s="1"/>
      <c r="I1430" s="1"/>
      <c r="J1430" s="1"/>
      <c r="K1430" s="1"/>
      <c r="L1430" s="1"/>
      <c r="M1430" s="1"/>
      <c r="N1430" s="1"/>
      <c r="O1430" s="1"/>
      <c r="P1430" s="1"/>
      <c r="Q1430" s="1"/>
      <c r="R1430" s="1"/>
      <c r="S1430" s="1"/>
      <c r="T1430" s="1"/>
    </row>
    <row r="1431" spans="1:20" x14ac:dyDescent="0.25">
      <c r="A1431" s="1"/>
      <c r="B1431" s="1"/>
      <c r="C1431" s="1"/>
      <c r="D1431" s="1"/>
      <c r="E1431" s="1"/>
      <c r="F1431" s="1"/>
      <c r="G1431" s="1"/>
      <c r="H1431" s="1"/>
      <c r="I1431" s="1"/>
      <c r="J1431" s="1"/>
      <c r="K1431" s="1"/>
      <c r="L1431" s="66" t="s">
        <v>5</v>
      </c>
      <c r="M1431" s="66"/>
      <c r="N1431" s="66"/>
      <c r="O1431" s="3" t="s">
        <v>6</v>
      </c>
      <c r="P1431" s="67" t="s">
        <v>7</v>
      </c>
      <c r="Q1431" s="67"/>
      <c r="R1431" s="3" t="s">
        <v>8</v>
      </c>
      <c r="S1431" s="57" t="s">
        <v>583</v>
      </c>
      <c r="T1431" s="3" t="s">
        <v>7</v>
      </c>
    </row>
    <row r="1432" spans="1:20" x14ac:dyDescent="0.25">
      <c r="A1432" s="1"/>
      <c r="B1432" s="5" t="s">
        <v>9</v>
      </c>
      <c r="C1432" s="64" t="s">
        <v>229</v>
      </c>
      <c r="D1432" s="64"/>
      <c r="E1432" s="64"/>
      <c r="F1432" s="64"/>
      <c r="G1432" s="64"/>
      <c r="H1432" s="1"/>
      <c r="I1432" s="1"/>
      <c r="J1432" s="1"/>
      <c r="K1432" s="1"/>
      <c r="L1432" s="4" t="s">
        <v>33</v>
      </c>
      <c r="M1432" s="64" t="s">
        <v>34</v>
      </c>
      <c r="N1432" s="64"/>
      <c r="O1432" s="6">
        <v>9</v>
      </c>
      <c r="P1432" s="65">
        <v>32.14</v>
      </c>
      <c r="Q1432" s="65"/>
      <c r="R1432" s="6">
        <v>20</v>
      </c>
      <c r="S1432" s="59">
        <v>1950.6</v>
      </c>
      <c r="T1432" s="7">
        <v>1.1599999999999999</v>
      </c>
    </row>
    <row r="1433" spans="1:20" x14ac:dyDescent="0.25">
      <c r="A1433" s="1"/>
      <c r="B1433" s="63" t="s">
        <v>13</v>
      </c>
      <c r="C1433" s="64" t="s">
        <v>234</v>
      </c>
      <c r="D1433" s="64"/>
      <c r="E1433" s="64"/>
      <c r="F1433" s="64"/>
      <c r="G1433" s="1"/>
      <c r="H1433" s="1"/>
      <c r="I1433" s="1"/>
      <c r="J1433" s="1"/>
      <c r="K1433" s="1"/>
      <c r="L1433" s="4" t="s">
        <v>36</v>
      </c>
      <c r="M1433" s="64" t="s">
        <v>37</v>
      </c>
      <c r="N1433" s="64"/>
      <c r="O1433" s="6">
        <v>3</v>
      </c>
      <c r="P1433" s="65">
        <v>10.71</v>
      </c>
      <c r="Q1433" s="65"/>
      <c r="R1433" s="6">
        <v>32</v>
      </c>
      <c r="S1433" s="59">
        <v>2622.6</v>
      </c>
      <c r="T1433" s="7">
        <v>1.56</v>
      </c>
    </row>
    <row r="1434" spans="1:20" x14ac:dyDescent="0.25">
      <c r="A1434" s="1"/>
      <c r="B1434" s="63"/>
      <c r="C1434" s="64"/>
      <c r="D1434" s="64"/>
      <c r="E1434" s="64"/>
      <c r="F1434" s="64"/>
      <c r="G1434" s="1"/>
      <c r="H1434" s="1"/>
      <c r="I1434" s="1"/>
      <c r="J1434" s="1"/>
      <c r="K1434" s="1"/>
      <c r="L1434" s="64" t="s">
        <v>39</v>
      </c>
      <c r="M1434" s="64" t="s">
        <v>40</v>
      </c>
      <c r="N1434" s="64"/>
      <c r="O1434" s="71">
        <v>8</v>
      </c>
      <c r="P1434" s="65">
        <v>28.57</v>
      </c>
      <c r="Q1434" s="65"/>
      <c r="R1434" s="71">
        <v>343</v>
      </c>
      <c r="S1434" s="59">
        <v>114045.6</v>
      </c>
      <c r="T1434" s="58">
        <v>67.680000000000007</v>
      </c>
    </row>
    <row r="1435" spans="1:20" x14ac:dyDescent="0.25">
      <c r="A1435" s="1"/>
      <c r="B1435" s="63" t="s">
        <v>19</v>
      </c>
      <c r="C1435" s="64" t="s">
        <v>60</v>
      </c>
      <c r="D1435" s="64"/>
      <c r="E1435" s="64"/>
      <c r="F1435" s="64"/>
      <c r="G1435" s="1"/>
      <c r="H1435" s="1"/>
      <c r="I1435" s="1"/>
      <c r="J1435" s="1"/>
      <c r="K1435" s="1"/>
      <c r="L1435" s="64"/>
      <c r="M1435" s="64"/>
      <c r="N1435" s="64"/>
      <c r="O1435" s="71"/>
      <c r="P1435" s="65"/>
      <c r="Q1435" s="65"/>
      <c r="R1435" s="71"/>
      <c r="S1435" s="59"/>
      <c r="T1435" s="58"/>
    </row>
    <row r="1436" spans="1:20" x14ac:dyDescent="0.25">
      <c r="A1436" s="1"/>
      <c r="B1436" s="63"/>
      <c r="C1436" s="64"/>
      <c r="D1436" s="64"/>
      <c r="E1436" s="64"/>
      <c r="F1436" s="64"/>
      <c r="G1436" s="1"/>
      <c r="H1436" s="1"/>
      <c r="I1436" s="1"/>
      <c r="J1436" s="1"/>
      <c r="K1436" s="1"/>
      <c r="L1436" s="4" t="s">
        <v>15</v>
      </c>
      <c r="M1436" s="64" t="s">
        <v>16</v>
      </c>
      <c r="N1436" s="64"/>
      <c r="O1436" s="6">
        <v>1</v>
      </c>
      <c r="P1436" s="65">
        <v>3.57</v>
      </c>
      <c r="Q1436" s="65"/>
      <c r="R1436" s="6">
        <v>1</v>
      </c>
      <c r="S1436" s="59">
        <v>57</v>
      </c>
      <c r="T1436" s="7">
        <v>0.03</v>
      </c>
    </row>
    <row r="1437" spans="1:20" x14ac:dyDescent="0.25">
      <c r="A1437" s="1"/>
      <c r="B1437" s="5" t="s">
        <v>23</v>
      </c>
      <c r="C1437" s="64" t="s">
        <v>235</v>
      </c>
      <c r="D1437" s="64"/>
      <c r="E1437" s="64"/>
      <c r="F1437" s="64"/>
      <c r="G1437" s="1"/>
      <c r="H1437" s="1"/>
      <c r="I1437" s="1"/>
      <c r="J1437" s="1"/>
      <c r="K1437" s="1"/>
      <c r="L1437" s="4" t="s">
        <v>17</v>
      </c>
      <c r="M1437" s="64" t="s">
        <v>18</v>
      </c>
      <c r="N1437" s="64"/>
      <c r="O1437" s="6">
        <v>5</v>
      </c>
      <c r="P1437" s="65">
        <v>17.86</v>
      </c>
      <c r="Q1437" s="65"/>
      <c r="R1437" s="6">
        <v>206</v>
      </c>
      <c r="S1437" s="59">
        <v>49677.600000000006</v>
      </c>
      <c r="T1437" s="7">
        <v>29.48</v>
      </c>
    </row>
    <row r="1438" spans="1:20" x14ac:dyDescent="0.25">
      <c r="A1438" s="1"/>
      <c r="B1438" s="5" t="s">
        <v>25</v>
      </c>
      <c r="C1438" s="73">
        <v>197</v>
      </c>
      <c r="D1438" s="73"/>
      <c r="E1438" s="73"/>
      <c r="F1438" s="1"/>
      <c r="G1438" s="1"/>
      <c r="H1438" s="1"/>
      <c r="I1438" s="1"/>
      <c r="J1438" s="1"/>
      <c r="K1438" s="1"/>
      <c r="L1438" s="4" t="s">
        <v>42</v>
      </c>
      <c r="M1438" s="64" t="s">
        <v>43</v>
      </c>
      <c r="N1438" s="64"/>
      <c r="O1438" s="6">
        <v>2</v>
      </c>
      <c r="P1438" s="65">
        <v>7.14</v>
      </c>
      <c r="Q1438" s="65"/>
      <c r="R1438" s="6">
        <v>5</v>
      </c>
      <c r="S1438" s="59">
        <v>157.79999999999998</v>
      </c>
      <c r="T1438" s="7">
        <v>0.09</v>
      </c>
    </row>
    <row r="1439" spans="1:20" x14ac:dyDescent="0.25">
      <c r="A1439" s="1"/>
      <c r="B1439" s="63" t="s">
        <v>26</v>
      </c>
      <c r="C1439" s="63"/>
      <c r="D1439" s="63"/>
      <c r="E1439" s="63"/>
      <c r="F1439" s="72">
        <v>328.28129999999999</v>
      </c>
      <c r="G1439" s="72"/>
      <c r="H1439" s="72"/>
      <c r="I1439" s="72"/>
      <c r="J1439" s="72"/>
      <c r="K1439" s="1"/>
      <c r="L1439" s="1"/>
      <c r="M1439" s="1"/>
      <c r="N1439" s="1"/>
      <c r="O1439" s="1"/>
      <c r="P1439" s="1"/>
      <c r="Q1439" s="1"/>
      <c r="R1439" s="1"/>
      <c r="S1439" s="1"/>
      <c r="T1439" s="1"/>
    </row>
    <row r="1440" spans="1:20" x14ac:dyDescent="0.25">
      <c r="A1440" s="1"/>
      <c r="B1440" s="63" t="s">
        <v>27</v>
      </c>
      <c r="C1440" s="63"/>
      <c r="D1440" s="72">
        <v>578.79470000000003</v>
      </c>
      <c r="E1440" s="72"/>
      <c r="F1440" s="72"/>
      <c r="G1440" s="72"/>
      <c r="H1440" s="72"/>
      <c r="I1440" s="1"/>
      <c r="J1440" s="1"/>
      <c r="K1440" s="1"/>
      <c r="L1440" s="1"/>
      <c r="M1440" s="1"/>
      <c r="N1440" s="1"/>
      <c r="O1440" s="1"/>
      <c r="P1440" s="1"/>
      <c r="Q1440" s="1"/>
      <c r="R1440" s="1"/>
      <c r="S1440" s="1"/>
      <c r="T1440" s="1"/>
    </row>
    <row r="1441" spans="1:20" x14ac:dyDescent="0.25">
      <c r="A1441" s="1"/>
      <c r="B1441" s="63" t="s">
        <v>28</v>
      </c>
      <c r="C1441" s="63"/>
      <c r="D1441" s="63"/>
      <c r="E1441" s="63"/>
      <c r="F1441" s="72">
        <v>1.4576</v>
      </c>
      <c r="G1441" s="72"/>
      <c r="H1441" s="72"/>
      <c r="I1441" s="72"/>
      <c r="J1441" s="1"/>
      <c r="K1441" s="1"/>
      <c r="L1441" s="1"/>
      <c r="M1441" s="1"/>
      <c r="N1441" s="1"/>
      <c r="O1441" s="1"/>
      <c r="P1441" s="1"/>
      <c r="Q1441" s="1"/>
      <c r="R1441" s="1"/>
      <c r="S1441" s="1"/>
      <c r="T1441" s="1"/>
    </row>
    <row r="1442" spans="1:20" x14ac:dyDescent="0.25">
      <c r="A1442" s="1"/>
      <c r="B1442" s="63" t="s">
        <v>29</v>
      </c>
      <c r="C1442" s="63"/>
      <c r="D1442" s="72">
        <v>1.7407999999999999</v>
      </c>
      <c r="E1442" s="72"/>
      <c r="F1442" s="72"/>
      <c r="G1442" s="72"/>
      <c r="H1442" s="1"/>
      <c r="I1442" s="1"/>
      <c r="J1442" s="1"/>
      <c r="K1442" s="1"/>
      <c r="L1442" s="1"/>
      <c r="M1442" s="1"/>
      <c r="N1442" s="1"/>
      <c r="O1442" s="1"/>
      <c r="P1442" s="1"/>
      <c r="Q1442" s="1"/>
      <c r="R1442" s="1"/>
      <c r="S1442" s="1"/>
      <c r="T1442" s="1"/>
    </row>
    <row r="1443" spans="1:20" x14ac:dyDescent="0.25">
      <c r="A1443" s="1"/>
      <c r="B1443" s="63" t="s">
        <v>30</v>
      </c>
      <c r="C1443" s="63"/>
      <c r="D1443" s="1"/>
      <c r="E1443" s="1"/>
      <c r="F1443" s="1"/>
      <c r="G1443" s="1">
        <v>11.7</v>
      </c>
      <c r="H1443" s="1"/>
      <c r="I1443" s="1"/>
      <c r="J1443" s="1"/>
      <c r="K1443" s="1"/>
      <c r="L1443" s="1"/>
      <c r="M1443" s="1"/>
      <c r="N1443" s="1"/>
      <c r="O1443" s="1"/>
      <c r="P1443" s="1"/>
      <c r="Q1443" s="1"/>
      <c r="R1443" s="1"/>
      <c r="S1443" s="1"/>
      <c r="T1443" s="1"/>
    </row>
    <row r="1444" spans="1:20" x14ac:dyDescent="0.25">
      <c r="A1444" s="1"/>
      <c r="B1444" s="63" t="s">
        <v>31</v>
      </c>
      <c r="C1444" s="63"/>
      <c r="D1444" s="63"/>
      <c r="E1444" s="1"/>
      <c r="F1444" s="1"/>
      <c r="G1444" s="1">
        <v>2017</v>
      </c>
      <c r="H1444" s="1"/>
      <c r="I1444" s="1"/>
      <c r="J1444" s="1"/>
      <c r="K1444" s="1"/>
      <c r="L1444" s="1"/>
      <c r="M1444" s="1"/>
      <c r="N1444" s="1"/>
      <c r="O1444" s="1"/>
      <c r="P1444" s="1"/>
      <c r="Q1444" s="1"/>
      <c r="R1444" s="1"/>
      <c r="S1444" s="1"/>
      <c r="T1444" s="1"/>
    </row>
    <row r="1445" spans="1:20" x14ac:dyDescent="0.25">
      <c r="A1445" s="1"/>
      <c r="B1445" s="63" t="s">
        <v>32</v>
      </c>
      <c r="C1445" s="63"/>
      <c r="D1445" s="1"/>
      <c r="E1445" s="1"/>
      <c r="F1445" s="1"/>
      <c r="G1445" s="1"/>
      <c r="H1445" s="1"/>
      <c r="I1445" s="1"/>
      <c r="J1445" s="1"/>
      <c r="K1445" s="1"/>
      <c r="L1445" s="1"/>
      <c r="M1445" s="1"/>
      <c r="N1445" s="1"/>
      <c r="O1445" s="1"/>
      <c r="P1445" s="1"/>
      <c r="Q1445" s="1"/>
      <c r="R1445" s="1"/>
      <c r="S1445" s="1"/>
      <c r="T1445" s="1"/>
    </row>
    <row r="1446" spans="1:20" x14ac:dyDescent="0.25">
      <c r="A1446" s="1"/>
      <c r="B1446" s="1"/>
      <c r="C1446" s="1"/>
      <c r="D1446" s="1"/>
      <c r="E1446" s="1"/>
      <c r="F1446" s="1"/>
      <c r="G1446" s="1"/>
      <c r="H1446" s="1"/>
      <c r="I1446" s="1"/>
      <c r="J1446" s="1"/>
      <c r="K1446" s="1"/>
      <c r="L1446" s="1"/>
      <c r="M1446" s="1"/>
      <c r="N1446" s="1"/>
      <c r="O1446" s="1"/>
      <c r="P1446" s="1"/>
      <c r="Q1446" s="1"/>
      <c r="R1446" s="1"/>
      <c r="S1446" s="1"/>
      <c r="T1446" s="1"/>
    </row>
    <row r="1447" spans="1:20" x14ac:dyDescent="0.25">
      <c r="A1447" s="1"/>
      <c r="B1447" s="1"/>
      <c r="C1447" s="1"/>
      <c r="D1447" s="1"/>
      <c r="E1447" s="1"/>
      <c r="F1447" s="1"/>
      <c r="G1447" s="1"/>
      <c r="H1447" s="1"/>
      <c r="I1447" s="1"/>
      <c r="J1447" s="1"/>
      <c r="K1447" s="1"/>
      <c r="L1447" s="1"/>
      <c r="M1447" s="1"/>
      <c r="N1447" s="1"/>
      <c r="O1447" s="1"/>
      <c r="P1447" s="1"/>
      <c r="Q1447" s="1"/>
      <c r="R1447" s="1"/>
      <c r="S1447" s="1"/>
      <c r="T1447" s="1"/>
    </row>
    <row r="1448" spans="1:20" x14ac:dyDescent="0.25">
      <c r="A1448" s="1"/>
      <c r="B1448" s="1"/>
      <c r="C1448" s="1"/>
      <c r="D1448" s="1"/>
      <c r="E1448" s="1"/>
      <c r="F1448" s="1"/>
      <c r="G1448" s="1"/>
      <c r="H1448" s="1"/>
      <c r="I1448" s="1"/>
      <c r="J1448" s="1"/>
      <c r="K1448" s="1"/>
      <c r="L1448" s="66" t="s">
        <v>5</v>
      </c>
      <c r="M1448" s="66"/>
      <c r="N1448" s="66"/>
      <c r="O1448" s="3" t="s">
        <v>6</v>
      </c>
      <c r="P1448" s="67" t="s">
        <v>7</v>
      </c>
      <c r="Q1448" s="67"/>
      <c r="R1448" s="3" t="s">
        <v>8</v>
      </c>
      <c r="S1448" s="57" t="s">
        <v>583</v>
      </c>
      <c r="T1448" s="3" t="s">
        <v>7</v>
      </c>
    </row>
    <row r="1449" spans="1:20" x14ac:dyDescent="0.25">
      <c r="A1449" s="1"/>
      <c r="B1449" s="5" t="s">
        <v>9</v>
      </c>
      <c r="C1449" s="64" t="s">
        <v>229</v>
      </c>
      <c r="D1449" s="64"/>
      <c r="E1449" s="64"/>
      <c r="F1449" s="64"/>
      <c r="G1449" s="64"/>
      <c r="H1449" s="1"/>
      <c r="I1449" s="1"/>
      <c r="J1449" s="1"/>
      <c r="K1449" s="1"/>
      <c r="L1449" s="4" t="s">
        <v>33</v>
      </c>
      <c r="M1449" s="64" t="s">
        <v>34</v>
      </c>
      <c r="N1449" s="64"/>
      <c r="O1449" s="6">
        <v>4</v>
      </c>
      <c r="P1449" s="65">
        <v>23.53</v>
      </c>
      <c r="Q1449" s="65"/>
      <c r="R1449" s="6">
        <v>4</v>
      </c>
      <c r="S1449" s="59">
        <v>370.2</v>
      </c>
      <c r="T1449" s="7">
        <v>0.28000000000000003</v>
      </c>
    </row>
    <row r="1450" spans="1:20" x14ac:dyDescent="0.25">
      <c r="A1450" s="1"/>
      <c r="B1450" s="63" t="s">
        <v>13</v>
      </c>
      <c r="C1450" s="64" t="s">
        <v>236</v>
      </c>
      <c r="D1450" s="64"/>
      <c r="E1450" s="64"/>
      <c r="F1450" s="64"/>
      <c r="G1450" s="1"/>
      <c r="H1450" s="1"/>
      <c r="I1450" s="1"/>
      <c r="J1450" s="1"/>
      <c r="K1450" s="1"/>
      <c r="L1450" s="4" t="s">
        <v>39</v>
      </c>
      <c r="M1450" s="64" t="s">
        <v>40</v>
      </c>
      <c r="N1450" s="64"/>
      <c r="O1450" s="6">
        <v>6</v>
      </c>
      <c r="P1450" s="65">
        <v>35.29</v>
      </c>
      <c r="Q1450" s="65"/>
      <c r="R1450" s="6">
        <v>134</v>
      </c>
      <c r="S1450" s="59">
        <v>84583.8</v>
      </c>
      <c r="T1450" s="7">
        <v>63.25</v>
      </c>
    </row>
    <row r="1451" spans="1:20" x14ac:dyDescent="0.25">
      <c r="A1451" s="1"/>
      <c r="B1451" s="63"/>
      <c r="C1451" s="64"/>
      <c r="D1451" s="64"/>
      <c r="E1451" s="64"/>
      <c r="F1451" s="64"/>
      <c r="G1451" s="1"/>
      <c r="H1451" s="1"/>
      <c r="I1451" s="1"/>
      <c r="J1451" s="1"/>
      <c r="K1451" s="1"/>
      <c r="L1451" s="64" t="s">
        <v>15</v>
      </c>
      <c r="M1451" s="64" t="s">
        <v>16</v>
      </c>
      <c r="N1451" s="64"/>
      <c r="O1451" s="71">
        <v>1</v>
      </c>
      <c r="P1451" s="65">
        <v>5.88</v>
      </c>
      <c r="Q1451" s="65"/>
      <c r="R1451" s="71">
        <v>12</v>
      </c>
      <c r="S1451" s="59">
        <v>3166.8</v>
      </c>
      <c r="T1451" s="58">
        <v>2.37</v>
      </c>
    </row>
    <row r="1452" spans="1:20" x14ac:dyDescent="0.25">
      <c r="A1452" s="1"/>
      <c r="B1452" s="63" t="s">
        <v>19</v>
      </c>
      <c r="C1452" s="64" t="s">
        <v>38</v>
      </c>
      <c r="D1452" s="64"/>
      <c r="E1452" s="64"/>
      <c r="F1452" s="64"/>
      <c r="G1452" s="1"/>
      <c r="H1452" s="1"/>
      <c r="I1452" s="1"/>
      <c r="J1452" s="1"/>
      <c r="K1452" s="1"/>
      <c r="L1452" s="64"/>
      <c r="M1452" s="64"/>
      <c r="N1452" s="64"/>
      <c r="O1452" s="71"/>
      <c r="P1452" s="65"/>
      <c r="Q1452" s="65"/>
      <c r="R1452" s="71"/>
      <c r="S1452" s="59"/>
      <c r="T1452" s="58"/>
    </row>
    <row r="1453" spans="1:20" x14ac:dyDescent="0.25">
      <c r="A1453" s="1"/>
      <c r="B1453" s="63"/>
      <c r="C1453" s="64"/>
      <c r="D1453" s="64"/>
      <c r="E1453" s="64"/>
      <c r="F1453" s="64"/>
      <c r="G1453" s="1"/>
      <c r="H1453" s="1"/>
      <c r="I1453" s="1"/>
      <c r="J1453" s="1"/>
      <c r="K1453" s="1"/>
      <c r="L1453" s="4" t="s">
        <v>17</v>
      </c>
      <c r="M1453" s="64" t="s">
        <v>18</v>
      </c>
      <c r="N1453" s="64"/>
      <c r="O1453" s="6">
        <v>1</v>
      </c>
      <c r="P1453" s="65">
        <v>5.88</v>
      </c>
      <c r="Q1453" s="65"/>
      <c r="R1453" s="6">
        <v>97</v>
      </c>
      <c r="S1453" s="59">
        <v>42308.4</v>
      </c>
      <c r="T1453" s="7">
        <v>31.64</v>
      </c>
    </row>
    <row r="1454" spans="1:20" x14ac:dyDescent="0.25">
      <c r="A1454" s="1"/>
      <c r="B1454" s="5" t="s">
        <v>23</v>
      </c>
      <c r="C1454" s="64" t="s">
        <v>237</v>
      </c>
      <c r="D1454" s="64"/>
      <c r="E1454" s="64"/>
      <c r="F1454" s="64"/>
      <c r="G1454" s="1"/>
      <c r="H1454" s="1"/>
      <c r="I1454" s="1"/>
      <c r="J1454" s="1"/>
      <c r="K1454" s="1"/>
      <c r="L1454" s="4" t="s">
        <v>42</v>
      </c>
      <c r="M1454" s="64" t="s">
        <v>43</v>
      </c>
      <c r="N1454" s="64"/>
      <c r="O1454" s="6">
        <v>1</v>
      </c>
      <c r="P1454" s="65">
        <v>5.88</v>
      </c>
      <c r="Q1454" s="65"/>
      <c r="R1454" s="6">
        <v>13</v>
      </c>
      <c r="S1454" s="59">
        <v>1180.2</v>
      </c>
      <c r="T1454" s="7">
        <v>0.88</v>
      </c>
    </row>
    <row r="1455" spans="1:20" x14ac:dyDescent="0.25">
      <c r="A1455" s="1"/>
      <c r="B1455" s="5" t="s">
        <v>25</v>
      </c>
      <c r="C1455" s="73">
        <v>98</v>
      </c>
      <c r="D1455" s="73"/>
      <c r="E1455" s="73"/>
      <c r="F1455" s="1"/>
      <c r="G1455" s="1"/>
      <c r="H1455" s="1"/>
      <c r="I1455" s="1"/>
      <c r="J1455" s="1"/>
      <c r="K1455" s="1"/>
      <c r="L1455" s="4" t="s">
        <v>21</v>
      </c>
      <c r="M1455" s="64" t="s">
        <v>22</v>
      </c>
      <c r="N1455" s="64"/>
      <c r="O1455" s="6">
        <v>4</v>
      </c>
      <c r="P1455" s="65">
        <v>23.53</v>
      </c>
      <c r="Q1455" s="65"/>
      <c r="R1455" s="6">
        <v>30</v>
      </c>
      <c r="S1455" s="59">
        <v>2110.8000000000002</v>
      </c>
      <c r="T1455" s="7">
        <v>1.58</v>
      </c>
    </row>
    <row r="1456" spans="1:20" x14ac:dyDescent="0.25">
      <c r="A1456" s="1"/>
      <c r="B1456" s="63" t="s">
        <v>26</v>
      </c>
      <c r="C1456" s="63"/>
      <c r="D1456" s="63"/>
      <c r="E1456" s="63"/>
      <c r="F1456" s="72">
        <v>352.42129999999997</v>
      </c>
      <c r="G1456" s="72"/>
      <c r="H1456" s="72"/>
      <c r="I1456" s="72"/>
      <c r="J1456" s="72"/>
      <c r="K1456" s="1"/>
      <c r="L1456" s="1"/>
      <c r="M1456" s="1"/>
      <c r="N1456" s="1"/>
      <c r="O1456" s="1"/>
      <c r="P1456" s="1"/>
      <c r="Q1456" s="1"/>
      <c r="R1456" s="1"/>
      <c r="S1456" s="1"/>
      <c r="T1456" s="1"/>
    </row>
    <row r="1457" spans="1:20" x14ac:dyDescent="0.25">
      <c r="A1457" s="1"/>
      <c r="B1457" s="63" t="s">
        <v>27</v>
      </c>
      <c r="C1457" s="63"/>
      <c r="D1457" s="72">
        <v>859.41700000000003</v>
      </c>
      <c r="E1457" s="72"/>
      <c r="F1457" s="72"/>
      <c r="G1457" s="72"/>
      <c r="H1457" s="72"/>
      <c r="I1457" s="1"/>
      <c r="J1457" s="1"/>
      <c r="K1457" s="1"/>
      <c r="L1457" s="1"/>
      <c r="M1457" s="1"/>
      <c r="N1457" s="1"/>
      <c r="O1457" s="1"/>
      <c r="P1457" s="1"/>
      <c r="Q1457" s="1"/>
      <c r="R1457" s="1"/>
      <c r="S1457" s="1"/>
      <c r="T1457" s="1"/>
    </row>
    <row r="1458" spans="1:20" x14ac:dyDescent="0.25">
      <c r="A1458" s="1"/>
      <c r="B1458" s="63" t="s">
        <v>28</v>
      </c>
      <c r="C1458" s="63"/>
      <c r="D1458" s="63"/>
      <c r="E1458" s="63"/>
      <c r="F1458" s="72">
        <v>1.1237999999999999</v>
      </c>
      <c r="G1458" s="72"/>
      <c r="H1458" s="72"/>
      <c r="I1458" s="72"/>
      <c r="J1458" s="1"/>
      <c r="K1458" s="1"/>
      <c r="L1458" s="1"/>
      <c r="M1458" s="1"/>
      <c r="N1458" s="1"/>
      <c r="O1458" s="1"/>
      <c r="P1458" s="1"/>
      <c r="Q1458" s="1"/>
      <c r="R1458" s="1"/>
      <c r="S1458" s="1"/>
      <c r="T1458" s="1"/>
    </row>
    <row r="1459" spans="1:20" x14ac:dyDescent="0.25">
      <c r="A1459" s="1"/>
      <c r="B1459" s="63" t="s">
        <v>29</v>
      </c>
      <c r="C1459" s="63"/>
      <c r="D1459" s="72">
        <v>1.3614999999999999</v>
      </c>
      <c r="E1459" s="72"/>
      <c r="F1459" s="72"/>
      <c r="G1459" s="72"/>
      <c r="H1459" s="1"/>
      <c r="I1459" s="1"/>
      <c r="J1459" s="1"/>
      <c r="K1459" s="1"/>
      <c r="L1459" s="1"/>
      <c r="M1459" s="1"/>
      <c r="N1459" s="1"/>
      <c r="O1459" s="1"/>
      <c r="P1459" s="1"/>
      <c r="Q1459" s="1"/>
      <c r="R1459" s="1"/>
      <c r="S1459" s="1"/>
      <c r="T1459" s="1"/>
    </row>
    <row r="1460" spans="1:20" x14ac:dyDescent="0.25">
      <c r="A1460" s="1"/>
      <c r="B1460" s="63" t="s">
        <v>30</v>
      </c>
      <c r="C1460" s="63"/>
      <c r="D1460" s="1"/>
      <c r="E1460" s="1"/>
      <c r="F1460" s="1"/>
      <c r="G1460" s="1">
        <v>11</v>
      </c>
      <c r="H1460" s="1"/>
      <c r="I1460" s="1"/>
      <c r="J1460" s="1"/>
      <c r="K1460" s="1"/>
      <c r="L1460" s="1"/>
      <c r="M1460" s="1"/>
      <c r="N1460" s="1"/>
      <c r="O1460" s="1"/>
      <c r="P1460" s="1"/>
      <c r="Q1460" s="1"/>
      <c r="R1460" s="1"/>
      <c r="S1460" s="1"/>
      <c r="T1460" s="1"/>
    </row>
    <row r="1461" spans="1:20" x14ac:dyDescent="0.25">
      <c r="A1461" s="1"/>
      <c r="B1461" s="63" t="s">
        <v>31</v>
      </c>
      <c r="C1461" s="63"/>
      <c r="D1461" s="63"/>
      <c r="E1461" s="1"/>
      <c r="F1461" s="1"/>
      <c r="G1461" s="1">
        <v>2017</v>
      </c>
      <c r="H1461" s="1"/>
      <c r="I1461" s="1"/>
      <c r="J1461" s="1"/>
      <c r="K1461" s="1"/>
      <c r="L1461" s="1"/>
      <c r="M1461" s="1"/>
      <c r="N1461" s="1"/>
      <c r="O1461" s="1"/>
      <c r="P1461" s="1"/>
      <c r="Q1461" s="1"/>
      <c r="R1461" s="1"/>
      <c r="S1461" s="1"/>
      <c r="T1461" s="1"/>
    </row>
    <row r="1462" spans="1:20" x14ac:dyDescent="0.25">
      <c r="A1462" s="1"/>
      <c r="B1462" s="63" t="s">
        <v>32</v>
      </c>
      <c r="C1462" s="63"/>
      <c r="D1462" s="1"/>
      <c r="E1462" s="1"/>
      <c r="F1462" s="1"/>
      <c r="G1462" s="1"/>
      <c r="H1462" s="1"/>
      <c r="I1462" s="1"/>
      <c r="J1462" s="1"/>
      <c r="K1462" s="1"/>
      <c r="L1462" s="1"/>
      <c r="M1462" s="1"/>
      <c r="N1462" s="1"/>
      <c r="O1462" s="1"/>
      <c r="P1462" s="1"/>
      <c r="Q1462" s="1"/>
      <c r="R1462" s="1"/>
      <c r="S1462" s="1"/>
      <c r="T1462" s="1"/>
    </row>
    <row r="1463" spans="1:20" x14ac:dyDescent="0.25">
      <c r="A1463" s="1"/>
      <c r="B1463" s="1"/>
      <c r="C1463" s="1"/>
      <c r="D1463" s="1"/>
      <c r="E1463" s="1"/>
      <c r="F1463" s="1"/>
      <c r="G1463" s="1"/>
      <c r="H1463" s="1"/>
      <c r="I1463" s="1"/>
      <c r="J1463" s="1"/>
      <c r="K1463" s="1"/>
      <c r="L1463" s="1"/>
      <c r="M1463" s="1"/>
      <c r="N1463" s="1"/>
      <c r="O1463" s="1"/>
      <c r="P1463" s="1"/>
      <c r="Q1463" s="1"/>
      <c r="R1463" s="1"/>
      <c r="S1463" s="1"/>
      <c r="T1463" s="1"/>
    </row>
    <row r="1464" spans="1:20" x14ac:dyDescent="0.25">
      <c r="A1464" s="1"/>
      <c r="B1464" s="1"/>
      <c r="C1464" s="1"/>
      <c r="D1464" s="1"/>
      <c r="E1464" s="1"/>
      <c r="F1464" s="1"/>
      <c r="G1464" s="1"/>
      <c r="H1464" s="1"/>
      <c r="I1464" s="1"/>
      <c r="J1464" s="1"/>
      <c r="K1464" s="1"/>
      <c r="L1464" s="1"/>
      <c r="M1464" s="1"/>
      <c r="N1464" s="1"/>
      <c r="O1464" s="1"/>
      <c r="P1464" s="1"/>
      <c r="Q1464" s="1"/>
      <c r="R1464" s="1"/>
      <c r="S1464" s="1"/>
      <c r="T1464" s="1"/>
    </row>
    <row r="1465" spans="1:20" x14ac:dyDescent="0.25">
      <c r="A1465" s="1"/>
      <c r="B1465" s="1"/>
      <c r="C1465" s="1"/>
      <c r="D1465" s="1"/>
      <c r="E1465" s="1"/>
      <c r="F1465" s="1"/>
      <c r="G1465" s="1"/>
      <c r="H1465" s="1"/>
      <c r="I1465" s="1"/>
      <c r="J1465" s="1"/>
      <c r="K1465" s="1"/>
      <c r="L1465" s="1"/>
      <c r="M1465" s="1"/>
      <c r="N1465" s="1"/>
      <c r="O1465" s="1"/>
      <c r="P1465" s="1"/>
      <c r="Q1465" s="1"/>
      <c r="R1465" s="1"/>
      <c r="S1465" s="1"/>
      <c r="T1465" s="1"/>
    </row>
    <row r="1466" spans="1:20" x14ac:dyDescent="0.25">
      <c r="A1466" s="1"/>
      <c r="B1466" s="1"/>
      <c r="C1466" s="1"/>
      <c r="D1466" s="1"/>
      <c r="E1466" s="1"/>
      <c r="F1466" s="1"/>
      <c r="G1466" s="1"/>
      <c r="H1466" s="1"/>
      <c r="I1466" s="1"/>
      <c r="J1466" s="1"/>
      <c r="K1466" s="1"/>
      <c r="L1466" s="66" t="s">
        <v>5</v>
      </c>
      <c r="M1466" s="66"/>
      <c r="N1466" s="66"/>
      <c r="O1466" s="3" t="s">
        <v>6</v>
      </c>
      <c r="P1466" s="67" t="s">
        <v>7</v>
      </c>
      <c r="Q1466" s="67"/>
      <c r="R1466" s="3" t="s">
        <v>8</v>
      </c>
      <c r="S1466" s="57" t="s">
        <v>583</v>
      </c>
      <c r="T1466" s="3" t="s">
        <v>7</v>
      </c>
    </row>
    <row r="1467" spans="1:20" x14ac:dyDescent="0.25">
      <c r="A1467" s="1"/>
      <c r="B1467" s="5" t="s">
        <v>9</v>
      </c>
      <c r="C1467" s="64" t="s">
        <v>238</v>
      </c>
      <c r="D1467" s="64"/>
      <c r="E1467" s="64"/>
      <c r="F1467" s="64"/>
      <c r="G1467" s="64"/>
      <c r="H1467" s="1"/>
      <c r="I1467" s="1"/>
      <c r="J1467" s="1"/>
      <c r="K1467" s="1"/>
      <c r="L1467" s="4" t="s">
        <v>33</v>
      </c>
      <c r="M1467" s="64" t="s">
        <v>34</v>
      </c>
      <c r="N1467" s="64"/>
      <c r="O1467" s="6">
        <v>4</v>
      </c>
      <c r="P1467" s="65">
        <v>22.22</v>
      </c>
      <c r="Q1467" s="65"/>
      <c r="R1467" s="6">
        <v>18</v>
      </c>
      <c r="S1467" s="59">
        <v>3358.7999999999997</v>
      </c>
      <c r="T1467" s="7">
        <v>12.56</v>
      </c>
    </row>
    <row r="1468" spans="1:20" x14ac:dyDescent="0.25">
      <c r="A1468" s="1"/>
      <c r="B1468" s="63" t="s">
        <v>13</v>
      </c>
      <c r="C1468" s="64" t="s">
        <v>46</v>
      </c>
      <c r="D1468" s="64"/>
      <c r="E1468" s="64"/>
      <c r="F1468" s="64"/>
      <c r="G1468" s="1"/>
      <c r="H1468" s="1"/>
      <c r="I1468" s="1"/>
      <c r="J1468" s="1"/>
      <c r="K1468" s="1"/>
      <c r="L1468" s="4" t="s">
        <v>11</v>
      </c>
      <c r="M1468" s="64" t="s">
        <v>12</v>
      </c>
      <c r="N1468" s="64"/>
      <c r="O1468" s="6">
        <v>3</v>
      </c>
      <c r="P1468" s="65">
        <v>16.670000000000002</v>
      </c>
      <c r="Q1468" s="65"/>
      <c r="R1468" s="6">
        <v>9</v>
      </c>
      <c r="S1468" s="59">
        <v>1285.8</v>
      </c>
      <c r="T1468" s="7">
        <v>4.8099999999999996</v>
      </c>
    </row>
    <row r="1469" spans="1:20" x14ac:dyDescent="0.25">
      <c r="A1469" s="1"/>
      <c r="B1469" s="63"/>
      <c r="C1469" s="64"/>
      <c r="D1469" s="64"/>
      <c r="E1469" s="64"/>
      <c r="F1469" s="64"/>
      <c r="G1469" s="1"/>
      <c r="H1469" s="1"/>
      <c r="I1469" s="1"/>
      <c r="J1469" s="1"/>
      <c r="K1469" s="1"/>
      <c r="L1469" s="64" t="s">
        <v>39</v>
      </c>
      <c r="M1469" s="64" t="s">
        <v>40</v>
      </c>
      <c r="N1469" s="64"/>
      <c r="O1469" s="71">
        <v>4</v>
      </c>
      <c r="P1469" s="65">
        <v>22.22</v>
      </c>
      <c r="Q1469" s="65"/>
      <c r="R1469" s="71">
        <v>157</v>
      </c>
      <c r="S1469" s="59">
        <v>20058</v>
      </c>
      <c r="T1469" s="58">
        <v>75.010000000000005</v>
      </c>
    </row>
    <row r="1470" spans="1:20" x14ac:dyDescent="0.25">
      <c r="A1470" s="1"/>
      <c r="B1470" s="63" t="s">
        <v>19</v>
      </c>
      <c r="C1470" s="64" t="s">
        <v>20</v>
      </c>
      <c r="D1470" s="64"/>
      <c r="E1470" s="64"/>
      <c r="F1470" s="64"/>
      <c r="G1470" s="1"/>
      <c r="H1470" s="1"/>
      <c r="I1470" s="1"/>
      <c r="J1470" s="1"/>
      <c r="K1470" s="1"/>
      <c r="L1470" s="64"/>
      <c r="M1470" s="64"/>
      <c r="N1470" s="64"/>
      <c r="O1470" s="71"/>
      <c r="P1470" s="65"/>
      <c r="Q1470" s="65"/>
      <c r="R1470" s="71"/>
      <c r="S1470" s="59"/>
      <c r="T1470" s="58"/>
    </row>
    <row r="1471" spans="1:20" x14ac:dyDescent="0.25">
      <c r="A1471" s="1"/>
      <c r="B1471" s="63"/>
      <c r="C1471" s="64"/>
      <c r="D1471" s="64"/>
      <c r="E1471" s="64"/>
      <c r="F1471" s="64"/>
      <c r="G1471" s="1"/>
      <c r="H1471" s="1"/>
      <c r="I1471" s="1"/>
      <c r="J1471" s="1"/>
      <c r="K1471" s="1"/>
      <c r="L1471" s="4" t="s">
        <v>15</v>
      </c>
      <c r="M1471" s="64" t="s">
        <v>16</v>
      </c>
      <c r="N1471" s="64"/>
      <c r="O1471" s="6">
        <v>2</v>
      </c>
      <c r="P1471" s="65">
        <v>11.11</v>
      </c>
      <c r="Q1471" s="65"/>
      <c r="R1471" s="6">
        <v>2</v>
      </c>
      <c r="S1471" s="59">
        <v>718.2</v>
      </c>
      <c r="T1471" s="7">
        <v>2.69</v>
      </c>
    </row>
    <row r="1472" spans="1:20" x14ac:dyDescent="0.25">
      <c r="A1472" s="1"/>
      <c r="B1472" s="5" t="s">
        <v>23</v>
      </c>
      <c r="C1472" s="64" t="s">
        <v>239</v>
      </c>
      <c r="D1472" s="64"/>
      <c r="E1472" s="64"/>
      <c r="F1472" s="64"/>
      <c r="G1472" s="1"/>
      <c r="H1472" s="1"/>
      <c r="I1472" s="1"/>
      <c r="J1472" s="1"/>
      <c r="K1472" s="1"/>
      <c r="L1472" s="4" t="s">
        <v>17</v>
      </c>
      <c r="M1472" s="64" t="s">
        <v>18</v>
      </c>
      <c r="N1472" s="64"/>
      <c r="O1472" s="6">
        <v>1</v>
      </c>
      <c r="P1472" s="65">
        <v>5.56</v>
      </c>
      <c r="Q1472" s="65"/>
      <c r="R1472" s="6">
        <v>2</v>
      </c>
      <c r="S1472" s="59">
        <v>934.8</v>
      </c>
      <c r="T1472" s="7">
        <v>3.5</v>
      </c>
    </row>
    <row r="1473" spans="1:20" x14ac:dyDescent="0.25">
      <c r="A1473" s="1"/>
      <c r="B1473" s="5" t="s">
        <v>25</v>
      </c>
      <c r="C1473" s="73">
        <v>381</v>
      </c>
      <c r="D1473" s="73"/>
      <c r="E1473" s="73"/>
      <c r="F1473" s="1"/>
      <c r="G1473" s="1"/>
      <c r="H1473" s="1"/>
      <c r="I1473" s="1"/>
      <c r="J1473" s="1"/>
      <c r="K1473" s="1"/>
      <c r="L1473" s="4" t="s">
        <v>42</v>
      </c>
      <c r="M1473" s="64" t="s">
        <v>43</v>
      </c>
      <c r="N1473" s="64"/>
      <c r="O1473" s="6">
        <v>2</v>
      </c>
      <c r="P1473" s="65">
        <v>11.11</v>
      </c>
      <c r="Q1473" s="65"/>
      <c r="R1473" s="6">
        <v>3</v>
      </c>
      <c r="S1473" s="59">
        <v>171</v>
      </c>
      <c r="T1473" s="7">
        <v>0.64</v>
      </c>
    </row>
    <row r="1474" spans="1:20" x14ac:dyDescent="0.25">
      <c r="A1474" s="1"/>
      <c r="B1474" s="63" t="s">
        <v>26</v>
      </c>
      <c r="C1474" s="63"/>
      <c r="D1474" s="63"/>
      <c r="E1474" s="63"/>
      <c r="F1474" s="72">
        <v>130.4128</v>
      </c>
      <c r="G1474" s="72"/>
      <c r="H1474" s="72"/>
      <c r="I1474" s="72"/>
      <c r="J1474" s="72"/>
      <c r="K1474" s="1"/>
      <c r="L1474" s="4" t="s">
        <v>44</v>
      </c>
      <c r="M1474" s="64" t="s">
        <v>45</v>
      </c>
      <c r="N1474" s="64"/>
      <c r="O1474" s="6">
        <v>1</v>
      </c>
      <c r="P1474" s="65">
        <v>5.56</v>
      </c>
      <c r="Q1474" s="65"/>
      <c r="R1474" s="6">
        <v>2</v>
      </c>
      <c r="S1474" s="59">
        <v>87</v>
      </c>
      <c r="T1474" s="7">
        <v>0.33</v>
      </c>
    </row>
    <row r="1475" spans="1:20" x14ac:dyDescent="0.25">
      <c r="A1475" s="1"/>
      <c r="B1475" s="63" t="s">
        <v>27</v>
      </c>
      <c r="C1475" s="63"/>
      <c r="D1475" s="72">
        <v>52.579799999999999</v>
      </c>
      <c r="E1475" s="72"/>
      <c r="F1475" s="72"/>
      <c r="G1475" s="72"/>
      <c r="H1475" s="72"/>
      <c r="I1475" s="1"/>
      <c r="J1475" s="1"/>
      <c r="K1475" s="1"/>
      <c r="L1475" s="4" t="s">
        <v>21</v>
      </c>
      <c r="M1475" s="64" t="s">
        <v>22</v>
      </c>
      <c r="N1475" s="64"/>
      <c r="O1475" s="6">
        <v>1</v>
      </c>
      <c r="P1475" s="65">
        <v>5.56</v>
      </c>
      <c r="Q1475" s="65"/>
      <c r="R1475" s="6">
        <v>2</v>
      </c>
      <c r="S1475" s="59">
        <v>125.39999999999999</v>
      </c>
      <c r="T1475" s="7">
        <v>0.47</v>
      </c>
    </row>
    <row r="1476" spans="1:20" x14ac:dyDescent="0.25">
      <c r="A1476" s="1"/>
      <c r="B1476" s="1"/>
      <c r="C1476" s="1"/>
      <c r="D1476" s="1"/>
      <c r="E1476" s="1"/>
      <c r="F1476" s="1"/>
      <c r="G1476" s="1"/>
      <c r="H1476" s="1"/>
      <c r="I1476" s="1"/>
      <c r="J1476" s="1"/>
      <c r="K1476" s="1"/>
      <c r="L1476" s="1"/>
      <c r="M1476" s="1"/>
      <c r="N1476" s="1"/>
      <c r="O1476" s="1"/>
      <c r="P1476" s="1"/>
      <c r="Q1476" s="1"/>
      <c r="R1476" s="1"/>
      <c r="S1476" s="1"/>
      <c r="T1476" s="1"/>
    </row>
    <row r="1477" spans="1:20" x14ac:dyDescent="0.25">
      <c r="A1477" s="1"/>
      <c r="B1477" s="63" t="s">
        <v>28</v>
      </c>
      <c r="C1477" s="63"/>
      <c r="D1477" s="63"/>
      <c r="E1477" s="63"/>
      <c r="F1477" s="72">
        <v>0.93159999999999998</v>
      </c>
      <c r="G1477" s="72"/>
      <c r="H1477" s="72"/>
      <c r="I1477" s="72"/>
      <c r="J1477" s="1"/>
      <c r="K1477" s="1"/>
      <c r="L1477" s="1"/>
      <c r="M1477" s="1"/>
      <c r="N1477" s="1"/>
      <c r="O1477" s="1"/>
      <c r="P1477" s="1"/>
      <c r="Q1477" s="1"/>
      <c r="R1477" s="1"/>
      <c r="S1477" s="1"/>
      <c r="T1477" s="1"/>
    </row>
    <row r="1478" spans="1:20" x14ac:dyDescent="0.25">
      <c r="A1478" s="1"/>
      <c r="B1478" s="63" t="s">
        <v>29</v>
      </c>
      <c r="C1478" s="63"/>
      <c r="D1478" s="72">
        <v>0.41149999999999998</v>
      </c>
      <c r="E1478" s="72"/>
      <c r="F1478" s="72"/>
      <c r="G1478" s="72"/>
      <c r="H1478" s="1"/>
      <c r="I1478" s="1"/>
      <c r="J1478" s="1"/>
      <c r="K1478" s="1"/>
      <c r="L1478" s="1"/>
      <c r="M1478" s="1"/>
      <c r="N1478" s="1"/>
      <c r="O1478" s="1"/>
      <c r="P1478" s="1"/>
      <c r="Q1478" s="1"/>
      <c r="R1478" s="1"/>
      <c r="S1478" s="1"/>
      <c r="T1478" s="1"/>
    </row>
    <row r="1479" spans="1:20" x14ac:dyDescent="0.25">
      <c r="A1479" s="1"/>
      <c r="B1479" s="63" t="s">
        <v>30</v>
      </c>
      <c r="C1479" s="63"/>
      <c r="D1479" s="1"/>
      <c r="E1479" s="1"/>
      <c r="F1479" s="1"/>
      <c r="G1479" s="1">
        <v>30.2</v>
      </c>
      <c r="H1479" s="1"/>
      <c r="I1479" s="1"/>
      <c r="J1479" s="1"/>
      <c r="K1479" s="1"/>
      <c r="L1479" s="1"/>
      <c r="M1479" s="1"/>
      <c r="N1479" s="1"/>
      <c r="O1479" s="1"/>
      <c r="P1479" s="1"/>
      <c r="Q1479" s="1"/>
      <c r="R1479" s="1"/>
      <c r="S1479" s="1"/>
      <c r="T1479" s="1"/>
    </row>
    <row r="1480" spans="1:20" x14ac:dyDescent="0.25">
      <c r="A1480" s="1"/>
      <c r="B1480" s="63" t="s">
        <v>31</v>
      </c>
      <c r="C1480" s="63"/>
      <c r="D1480" s="63"/>
      <c r="E1480" s="1"/>
      <c r="F1480" s="1"/>
      <c r="G1480" s="1">
        <v>2019</v>
      </c>
      <c r="H1480" s="1"/>
      <c r="I1480" s="1"/>
      <c r="J1480" s="1"/>
      <c r="K1480" s="1"/>
      <c r="L1480" s="1"/>
      <c r="M1480" s="1"/>
      <c r="N1480" s="1"/>
      <c r="O1480" s="1"/>
      <c r="P1480" s="1"/>
      <c r="Q1480" s="1"/>
      <c r="R1480" s="1"/>
      <c r="S1480" s="1"/>
      <c r="T1480" s="1"/>
    </row>
    <row r="1481" spans="1:20" x14ac:dyDescent="0.25">
      <c r="A1481" s="1"/>
      <c r="B1481" s="63" t="s">
        <v>32</v>
      </c>
      <c r="C1481" s="63"/>
      <c r="D1481" s="1"/>
      <c r="E1481" s="1"/>
      <c r="F1481" s="1"/>
      <c r="G1481" s="1"/>
      <c r="H1481" s="1"/>
      <c r="I1481" s="1"/>
      <c r="J1481" s="1"/>
      <c r="K1481" s="1"/>
      <c r="L1481" s="1"/>
      <c r="M1481" s="1"/>
      <c r="N1481" s="1"/>
      <c r="O1481" s="1"/>
      <c r="P1481" s="1"/>
      <c r="Q1481" s="1"/>
      <c r="R1481" s="1"/>
      <c r="S1481" s="1"/>
      <c r="T1481" s="1"/>
    </row>
    <row r="1482" spans="1:20" x14ac:dyDescent="0.25">
      <c r="A1482" s="1"/>
      <c r="B1482" s="1"/>
      <c r="C1482" s="1"/>
      <c r="D1482" s="1"/>
      <c r="E1482" s="1"/>
      <c r="F1482" s="1"/>
      <c r="G1482" s="1"/>
      <c r="H1482" s="1"/>
      <c r="I1482" s="1"/>
      <c r="J1482" s="1"/>
      <c r="K1482" s="1"/>
      <c r="L1482" s="1"/>
      <c r="M1482" s="1"/>
      <c r="N1482" s="1"/>
      <c r="O1482" s="1"/>
      <c r="P1482" s="1"/>
      <c r="Q1482" s="1"/>
      <c r="R1482" s="1"/>
      <c r="S1482" s="1"/>
      <c r="T1482" s="1"/>
    </row>
    <row r="1483" spans="1:20" x14ac:dyDescent="0.25">
      <c r="A1483" s="1"/>
      <c r="B1483" s="1"/>
      <c r="C1483" s="1"/>
      <c r="D1483" s="1"/>
      <c r="E1483" s="1"/>
      <c r="F1483" s="1"/>
      <c r="G1483" s="1"/>
      <c r="H1483" s="1"/>
      <c r="I1483" s="1"/>
      <c r="J1483" s="1"/>
      <c r="K1483" s="1"/>
      <c r="L1483" s="1"/>
      <c r="M1483" s="1"/>
      <c r="N1483" s="1"/>
      <c r="O1483" s="1"/>
      <c r="P1483" s="1"/>
      <c r="Q1483" s="1"/>
      <c r="R1483" s="1"/>
      <c r="S1483" s="1"/>
      <c r="T1483" s="1"/>
    </row>
    <row r="1484" spans="1:20" x14ac:dyDescent="0.25">
      <c r="A1484" s="1"/>
      <c r="B1484" s="1"/>
      <c r="C1484" s="1"/>
      <c r="D1484" s="1"/>
      <c r="E1484" s="1"/>
      <c r="F1484" s="1"/>
      <c r="G1484" s="1"/>
      <c r="H1484" s="1"/>
      <c r="I1484" s="1"/>
      <c r="J1484" s="1"/>
      <c r="K1484" s="1"/>
      <c r="L1484" s="66" t="s">
        <v>5</v>
      </c>
      <c r="M1484" s="66"/>
      <c r="N1484" s="66"/>
      <c r="O1484" s="3" t="s">
        <v>6</v>
      </c>
      <c r="P1484" s="67" t="s">
        <v>7</v>
      </c>
      <c r="Q1484" s="67"/>
      <c r="R1484" s="3" t="s">
        <v>8</v>
      </c>
      <c r="S1484" s="57" t="s">
        <v>583</v>
      </c>
      <c r="T1484" s="3" t="s">
        <v>7</v>
      </c>
    </row>
    <row r="1485" spans="1:20" x14ac:dyDescent="0.25">
      <c r="A1485" s="1"/>
      <c r="B1485" s="5" t="s">
        <v>9</v>
      </c>
      <c r="C1485" s="64" t="s">
        <v>238</v>
      </c>
      <c r="D1485" s="64"/>
      <c r="E1485" s="64"/>
      <c r="F1485" s="64"/>
      <c r="G1485" s="64"/>
      <c r="H1485" s="1"/>
      <c r="I1485" s="1"/>
      <c r="J1485" s="1"/>
      <c r="K1485" s="1"/>
      <c r="L1485" s="4" t="s">
        <v>36</v>
      </c>
      <c r="M1485" s="64" t="s">
        <v>37</v>
      </c>
      <c r="N1485" s="64"/>
      <c r="O1485" s="6">
        <v>4</v>
      </c>
      <c r="P1485" s="65">
        <v>8.51</v>
      </c>
      <c r="Q1485" s="65"/>
      <c r="R1485" s="6">
        <v>41</v>
      </c>
      <c r="S1485" s="59">
        <v>1895.4</v>
      </c>
      <c r="T1485" s="7">
        <v>0.59</v>
      </c>
    </row>
    <row r="1486" spans="1:20" x14ac:dyDescent="0.25">
      <c r="A1486" s="1"/>
      <c r="B1486" s="63" t="s">
        <v>13</v>
      </c>
      <c r="C1486" s="64" t="s">
        <v>240</v>
      </c>
      <c r="D1486" s="64"/>
      <c r="E1486" s="64"/>
      <c r="F1486" s="64"/>
      <c r="G1486" s="1"/>
      <c r="H1486" s="1"/>
      <c r="I1486" s="1"/>
      <c r="J1486" s="1"/>
      <c r="K1486" s="1"/>
      <c r="L1486" s="4" t="s">
        <v>11</v>
      </c>
      <c r="M1486" s="64" t="s">
        <v>12</v>
      </c>
      <c r="N1486" s="64"/>
      <c r="O1486" s="6">
        <v>4</v>
      </c>
      <c r="P1486" s="65">
        <v>8.51</v>
      </c>
      <c r="Q1486" s="65"/>
      <c r="R1486" s="6">
        <v>259</v>
      </c>
      <c r="S1486" s="59">
        <v>22842</v>
      </c>
      <c r="T1486" s="7">
        <v>7.14</v>
      </c>
    </row>
    <row r="1487" spans="1:20" x14ac:dyDescent="0.25">
      <c r="A1487" s="1"/>
      <c r="B1487" s="63"/>
      <c r="C1487" s="64"/>
      <c r="D1487" s="64"/>
      <c r="E1487" s="64"/>
      <c r="F1487" s="64"/>
      <c r="G1487" s="1"/>
      <c r="H1487" s="1"/>
      <c r="I1487" s="1"/>
      <c r="J1487" s="1"/>
      <c r="K1487" s="1"/>
      <c r="L1487" s="64" t="s">
        <v>39</v>
      </c>
      <c r="M1487" s="64" t="s">
        <v>40</v>
      </c>
      <c r="N1487" s="64"/>
      <c r="O1487" s="71">
        <v>14</v>
      </c>
      <c r="P1487" s="65">
        <v>29.79</v>
      </c>
      <c r="Q1487" s="65"/>
      <c r="R1487" s="71">
        <v>203</v>
      </c>
      <c r="S1487" s="59">
        <v>185892.6</v>
      </c>
      <c r="T1487" s="58">
        <v>58.11</v>
      </c>
    </row>
    <row r="1488" spans="1:20" x14ac:dyDescent="0.25">
      <c r="A1488" s="1"/>
      <c r="B1488" s="63" t="s">
        <v>19</v>
      </c>
      <c r="C1488" s="64" t="s">
        <v>57</v>
      </c>
      <c r="D1488" s="64"/>
      <c r="E1488" s="64"/>
      <c r="F1488" s="64"/>
      <c r="G1488" s="1"/>
      <c r="H1488" s="1"/>
      <c r="I1488" s="1"/>
      <c r="J1488" s="1"/>
      <c r="K1488" s="1"/>
      <c r="L1488" s="64"/>
      <c r="M1488" s="64"/>
      <c r="N1488" s="64"/>
      <c r="O1488" s="71"/>
      <c r="P1488" s="65"/>
      <c r="Q1488" s="65"/>
      <c r="R1488" s="71"/>
      <c r="S1488" s="59"/>
      <c r="T1488" s="58"/>
    </row>
    <row r="1489" spans="1:20" x14ac:dyDescent="0.25">
      <c r="A1489" s="1"/>
      <c r="B1489" s="63"/>
      <c r="C1489" s="64"/>
      <c r="D1489" s="64"/>
      <c r="E1489" s="64"/>
      <c r="F1489" s="64"/>
      <c r="G1489" s="1"/>
      <c r="H1489" s="1"/>
      <c r="I1489" s="1"/>
      <c r="J1489" s="1"/>
      <c r="K1489" s="1"/>
      <c r="L1489" s="4" t="s">
        <v>15</v>
      </c>
      <c r="M1489" s="64" t="s">
        <v>16</v>
      </c>
      <c r="N1489" s="64"/>
      <c r="O1489" s="6">
        <v>10</v>
      </c>
      <c r="P1489" s="65">
        <v>21.28</v>
      </c>
      <c r="Q1489" s="65"/>
      <c r="R1489" s="6">
        <v>100</v>
      </c>
      <c r="S1489" s="59">
        <v>16071.000000000002</v>
      </c>
      <c r="T1489" s="7">
        <v>5.0199999999999996</v>
      </c>
    </row>
    <row r="1490" spans="1:20" x14ac:dyDescent="0.25">
      <c r="A1490" s="1"/>
      <c r="B1490" s="5" t="s">
        <v>23</v>
      </c>
      <c r="C1490" s="64" t="s">
        <v>241</v>
      </c>
      <c r="D1490" s="64"/>
      <c r="E1490" s="64"/>
      <c r="F1490" s="64"/>
      <c r="G1490" s="1"/>
      <c r="H1490" s="1"/>
      <c r="I1490" s="1"/>
      <c r="J1490" s="1"/>
      <c r="K1490" s="1"/>
      <c r="L1490" s="4" t="s">
        <v>17</v>
      </c>
      <c r="M1490" s="64" t="s">
        <v>18</v>
      </c>
      <c r="N1490" s="64"/>
      <c r="O1490" s="6">
        <v>3</v>
      </c>
      <c r="P1490" s="65">
        <v>6.38</v>
      </c>
      <c r="Q1490" s="65"/>
      <c r="R1490" s="6">
        <v>47</v>
      </c>
      <c r="S1490" s="59">
        <v>37038</v>
      </c>
      <c r="T1490" s="7">
        <v>11.58</v>
      </c>
    </row>
    <row r="1491" spans="1:20" x14ac:dyDescent="0.25">
      <c r="A1491" s="1"/>
      <c r="B1491" s="5" t="s">
        <v>25</v>
      </c>
      <c r="C1491" s="73">
        <v>558</v>
      </c>
      <c r="D1491" s="73"/>
      <c r="E1491" s="73"/>
      <c r="F1491" s="1"/>
      <c r="G1491" s="1"/>
      <c r="H1491" s="1"/>
      <c r="I1491" s="1"/>
      <c r="J1491" s="1"/>
      <c r="K1491" s="1"/>
      <c r="L1491" s="4" t="s">
        <v>42</v>
      </c>
      <c r="M1491" s="64" t="s">
        <v>43</v>
      </c>
      <c r="N1491" s="64"/>
      <c r="O1491" s="6">
        <v>5</v>
      </c>
      <c r="P1491" s="65">
        <v>10.64</v>
      </c>
      <c r="Q1491" s="65"/>
      <c r="R1491" s="6">
        <v>18</v>
      </c>
      <c r="S1491" s="59">
        <v>1723.8</v>
      </c>
      <c r="T1491" s="7">
        <v>0.54</v>
      </c>
    </row>
    <row r="1492" spans="1:20" x14ac:dyDescent="0.25">
      <c r="A1492" s="1"/>
      <c r="B1492" s="63" t="s">
        <v>26</v>
      </c>
      <c r="C1492" s="63"/>
      <c r="D1492" s="63"/>
      <c r="E1492" s="63"/>
      <c r="F1492" s="72">
        <v>320.495</v>
      </c>
      <c r="G1492" s="72"/>
      <c r="H1492" s="72"/>
      <c r="I1492" s="72"/>
      <c r="J1492" s="72"/>
      <c r="K1492" s="1"/>
      <c r="L1492" s="4" t="s">
        <v>54</v>
      </c>
      <c r="M1492" s="64" t="s">
        <v>55</v>
      </c>
      <c r="N1492" s="64"/>
      <c r="O1492" s="6">
        <v>1</v>
      </c>
      <c r="P1492" s="65">
        <v>2.13</v>
      </c>
      <c r="Q1492" s="65"/>
      <c r="R1492" s="6">
        <v>115</v>
      </c>
      <c r="S1492" s="59">
        <v>36376.799999999996</v>
      </c>
      <c r="T1492" s="7">
        <v>11.37</v>
      </c>
    </row>
    <row r="1493" spans="1:20" x14ac:dyDescent="0.25">
      <c r="A1493" s="1"/>
      <c r="B1493" s="63" t="s">
        <v>27</v>
      </c>
      <c r="C1493" s="63"/>
      <c r="D1493" s="72">
        <v>333.24990000000003</v>
      </c>
      <c r="E1493" s="72"/>
      <c r="F1493" s="72"/>
      <c r="G1493" s="72"/>
      <c r="H1493" s="72"/>
      <c r="I1493" s="1"/>
      <c r="J1493" s="1"/>
      <c r="K1493" s="1"/>
      <c r="L1493" s="4" t="s">
        <v>21</v>
      </c>
      <c r="M1493" s="64" t="s">
        <v>22</v>
      </c>
      <c r="N1493" s="64"/>
      <c r="O1493" s="6">
        <v>6</v>
      </c>
      <c r="P1493" s="65">
        <v>12.77</v>
      </c>
      <c r="Q1493" s="65"/>
      <c r="R1493" s="6">
        <v>156</v>
      </c>
      <c r="S1493" s="59">
        <v>18078</v>
      </c>
      <c r="T1493" s="7">
        <v>5.65</v>
      </c>
    </row>
    <row r="1494" spans="1:20" x14ac:dyDescent="0.25">
      <c r="A1494" s="1"/>
      <c r="B1494" s="1"/>
      <c r="C1494" s="1"/>
      <c r="D1494" s="1"/>
      <c r="E1494" s="1"/>
      <c r="F1494" s="1"/>
      <c r="G1494" s="1"/>
      <c r="H1494" s="1"/>
      <c r="I1494" s="1"/>
      <c r="J1494" s="1"/>
      <c r="K1494" s="1"/>
      <c r="L1494" s="1"/>
      <c r="M1494" s="1"/>
      <c r="N1494" s="1"/>
      <c r="O1494" s="1"/>
      <c r="P1494" s="1"/>
      <c r="Q1494" s="1"/>
      <c r="R1494" s="1"/>
      <c r="S1494" s="1"/>
      <c r="T1494" s="1"/>
    </row>
    <row r="1495" spans="1:20" x14ac:dyDescent="0.25">
      <c r="A1495" s="1"/>
      <c r="B1495" s="63" t="s">
        <v>28</v>
      </c>
      <c r="C1495" s="63"/>
      <c r="D1495" s="63"/>
      <c r="E1495" s="63"/>
      <c r="F1495" s="72">
        <v>1.5163</v>
      </c>
      <c r="G1495" s="72"/>
      <c r="H1495" s="72"/>
      <c r="I1495" s="72"/>
      <c r="J1495" s="1"/>
      <c r="K1495" s="1"/>
      <c r="L1495" s="1"/>
      <c r="M1495" s="1"/>
      <c r="N1495" s="1"/>
      <c r="O1495" s="1"/>
      <c r="P1495" s="1"/>
      <c r="Q1495" s="1"/>
      <c r="R1495" s="1"/>
      <c r="S1495" s="1"/>
      <c r="T1495" s="1"/>
    </row>
    <row r="1496" spans="1:20" x14ac:dyDescent="0.25">
      <c r="A1496" s="1"/>
      <c r="B1496" s="63" t="s">
        <v>29</v>
      </c>
      <c r="C1496" s="63"/>
      <c r="D1496" s="72">
        <v>0.46429999999999999</v>
      </c>
      <c r="E1496" s="72"/>
      <c r="F1496" s="72"/>
      <c r="G1496" s="72"/>
      <c r="H1496" s="1"/>
      <c r="I1496" s="1"/>
      <c r="J1496" s="1"/>
      <c r="K1496" s="1"/>
      <c r="L1496" s="1"/>
      <c r="M1496" s="1"/>
      <c r="N1496" s="1"/>
      <c r="O1496" s="1"/>
      <c r="P1496" s="1"/>
      <c r="Q1496" s="1"/>
      <c r="R1496" s="1"/>
      <c r="S1496" s="1"/>
      <c r="T1496" s="1"/>
    </row>
    <row r="1497" spans="1:20" x14ac:dyDescent="0.25">
      <c r="A1497" s="1"/>
      <c r="B1497" s="63" t="s">
        <v>30</v>
      </c>
      <c r="C1497" s="63"/>
      <c r="D1497" s="1"/>
      <c r="E1497" s="1"/>
      <c r="F1497" s="1"/>
      <c r="G1497" s="1">
        <v>107.1</v>
      </c>
      <c r="H1497" s="1"/>
      <c r="I1497" s="1"/>
      <c r="J1497" s="1"/>
      <c r="K1497" s="1"/>
      <c r="L1497" s="1"/>
      <c r="M1497" s="1"/>
      <c r="N1497" s="1"/>
      <c r="O1497" s="1"/>
      <c r="P1497" s="1"/>
      <c r="Q1497" s="1"/>
      <c r="R1497" s="1"/>
      <c r="S1497" s="1"/>
      <c r="T1497" s="1"/>
    </row>
    <row r="1498" spans="1:20" x14ac:dyDescent="0.25">
      <c r="A1498" s="1"/>
      <c r="B1498" s="63" t="s">
        <v>31</v>
      </c>
      <c r="C1498" s="63"/>
      <c r="D1498" s="63"/>
      <c r="E1498" s="1"/>
      <c r="F1498" s="1"/>
      <c r="G1498" s="1">
        <v>2019</v>
      </c>
      <c r="H1498" s="1"/>
      <c r="I1498" s="1"/>
      <c r="J1498" s="1"/>
      <c r="K1498" s="1"/>
      <c r="L1498" s="1"/>
      <c r="M1498" s="1"/>
      <c r="N1498" s="1"/>
      <c r="O1498" s="1"/>
      <c r="P1498" s="1"/>
      <c r="Q1498" s="1"/>
      <c r="R1498" s="1"/>
      <c r="S1498" s="1"/>
      <c r="T1498" s="1"/>
    </row>
    <row r="1499" spans="1:20" x14ac:dyDescent="0.25">
      <c r="A1499" s="1"/>
      <c r="B1499" s="63" t="s">
        <v>32</v>
      </c>
      <c r="C1499" s="63"/>
      <c r="D1499" s="1"/>
      <c r="E1499" s="1"/>
      <c r="F1499" s="1"/>
      <c r="G1499" s="1"/>
      <c r="H1499" s="1"/>
      <c r="I1499" s="1"/>
      <c r="J1499" s="1"/>
      <c r="K1499" s="1"/>
      <c r="L1499" s="1"/>
      <c r="M1499" s="1"/>
      <c r="N1499" s="1"/>
      <c r="O1499" s="1"/>
      <c r="P1499" s="1"/>
      <c r="Q1499" s="1"/>
      <c r="R1499" s="1"/>
      <c r="S1499" s="1"/>
      <c r="T1499" s="1"/>
    </row>
    <row r="1500" spans="1:20" x14ac:dyDescent="0.25">
      <c r="A1500" s="1"/>
      <c r="B1500" s="1"/>
      <c r="C1500" s="1"/>
      <c r="D1500" s="1"/>
      <c r="E1500" s="1"/>
      <c r="F1500" s="1"/>
      <c r="G1500" s="1"/>
      <c r="H1500" s="1"/>
      <c r="I1500" s="1"/>
      <c r="J1500" s="1"/>
      <c r="K1500" s="1"/>
      <c r="L1500" s="1"/>
      <c r="M1500" s="1"/>
      <c r="N1500" s="1"/>
      <c r="O1500" s="1"/>
      <c r="P1500" s="1"/>
      <c r="Q1500" s="1"/>
      <c r="R1500" s="1"/>
      <c r="S1500" s="1"/>
      <c r="T1500" s="1"/>
    </row>
    <row r="1501" spans="1:20" x14ac:dyDescent="0.25">
      <c r="A1501" s="1"/>
      <c r="B1501" s="1"/>
      <c r="C1501" s="1"/>
      <c r="D1501" s="1"/>
      <c r="E1501" s="1"/>
      <c r="F1501" s="1"/>
      <c r="G1501" s="1"/>
      <c r="H1501" s="1"/>
      <c r="I1501" s="1"/>
      <c r="J1501" s="1"/>
      <c r="K1501" s="1"/>
      <c r="L1501" s="1"/>
      <c r="M1501" s="1"/>
      <c r="N1501" s="1"/>
      <c r="O1501" s="1"/>
      <c r="P1501" s="1"/>
      <c r="Q1501" s="1"/>
      <c r="R1501" s="1"/>
      <c r="S1501" s="1"/>
      <c r="T1501" s="1"/>
    </row>
    <row r="1502" spans="1:20" x14ac:dyDescent="0.25">
      <c r="A1502" s="1"/>
      <c r="B1502" s="1"/>
      <c r="C1502" s="1"/>
      <c r="D1502" s="1"/>
      <c r="E1502" s="1"/>
      <c r="F1502" s="1"/>
      <c r="G1502" s="1"/>
      <c r="H1502" s="1"/>
      <c r="I1502" s="1"/>
      <c r="J1502" s="1"/>
      <c r="K1502" s="1"/>
      <c r="L1502" s="66" t="s">
        <v>5</v>
      </c>
      <c r="M1502" s="66"/>
      <c r="N1502" s="66"/>
      <c r="O1502" s="3" t="s">
        <v>6</v>
      </c>
      <c r="P1502" s="67" t="s">
        <v>7</v>
      </c>
      <c r="Q1502" s="67"/>
      <c r="R1502" s="3" t="s">
        <v>8</v>
      </c>
      <c r="S1502" s="57" t="s">
        <v>583</v>
      </c>
      <c r="T1502" s="3" t="s">
        <v>7</v>
      </c>
    </row>
    <row r="1503" spans="1:20" x14ac:dyDescent="0.25">
      <c r="A1503" s="1"/>
      <c r="B1503" s="5" t="s">
        <v>9</v>
      </c>
      <c r="C1503" s="64" t="s">
        <v>238</v>
      </c>
      <c r="D1503" s="64"/>
      <c r="E1503" s="64"/>
      <c r="F1503" s="64"/>
      <c r="G1503" s="64"/>
      <c r="H1503" s="1"/>
      <c r="I1503" s="1"/>
      <c r="J1503" s="1"/>
      <c r="K1503" s="1"/>
      <c r="L1503" s="4" t="s">
        <v>11</v>
      </c>
      <c r="M1503" s="64" t="s">
        <v>12</v>
      </c>
      <c r="N1503" s="64"/>
      <c r="O1503" s="6">
        <v>2</v>
      </c>
      <c r="P1503" s="65">
        <v>6.06</v>
      </c>
      <c r="Q1503" s="65"/>
      <c r="R1503" s="6">
        <v>3</v>
      </c>
      <c r="S1503" s="59">
        <v>446.40000000000003</v>
      </c>
      <c r="T1503" s="7">
        <v>0.67</v>
      </c>
    </row>
    <row r="1504" spans="1:20" x14ac:dyDescent="0.25">
      <c r="A1504" s="1"/>
      <c r="B1504" s="63" t="s">
        <v>13</v>
      </c>
      <c r="C1504" s="64" t="s">
        <v>242</v>
      </c>
      <c r="D1504" s="64"/>
      <c r="E1504" s="64"/>
      <c r="F1504" s="64"/>
      <c r="G1504" s="1"/>
      <c r="H1504" s="1"/>
      <c r="I1504" s="1"/>
      <c r="J1504" s="1"/>
      <c r="K1504" s="1"/>
      <c r="L1504" s="4" t="s">
        <v>39</v>
      </c>
      <c r="M1504" s="64" t="s">
        <v>40</v>
      </c>
      <c r="N1504" s="64"/>
      <c r="O1504" s="6">
        <v>10</v>
      </c>
      <c r="P1504" s="65">
        <v>30.3</v>
      </c>
      <c r="Q1504" s="65"/>
      <c r="R1504" s="6">
        <v>456</v>
      </c>
      <c r="S1504" s="59">
        <v>50586.6</v>
      </c>
      <c r="T1504" s="7">
        <v>75.37</v>
      </c>
    </row>
    <row r="1505" spans="1:20" x14ac:dyDescent="0.25">
      <c r="A1505" s="1"/>
      <c r="B1505" s="63"/>
      <c r="C1505" s="64"/>
      <c r="D1505" s="64"/>
      <c r="E1505" s="64"/>
      <c r="F1505" s="64"/>
      <c r="G1505" s="1"/>
      <c r="H1505" s="1"/>
      <c r="I1505" s="1"/>
      <c r="J1505" s="1"/>
      <c r="K1505" s="1"/>
      <c r="L1505" s="64" t="s">
        <v>15</v>
      </c>
      <c r="M1505" s="64" t="s">
        <v>16</v>
      </c>
      <c r="N1505" s="64"/>
      <c r="O1505" s="71">
        <v>5</v>
      </c>
      <c r="P1505" s="65">
        <v>15.15</v>
      </c>
      <c r="Q1505" s="65"/>
      <c r="R1505" s="71">
        <v>10</v>
      </c>
      <c r="S1505" s="59">
        <v>1251</v>
      </c>
      <c r="T1505" s="58">
        <v>1.86</v>
      </c>
    </row>
    <row r="1506" spans="1:20" x14ac:dyDescent="0.25">
      <c r="A1506" s="1"/>
      <c r="B1506" s="63" t="s">
        <v>19</v>
      </c>
      <c r="C1506" s="64" t="s">
        <v>38</v>
      </c>
      <c r="D1506" s="64"/>
      <c r="E1506" s="64"/>
      <c r="F1506" s="64"/>
      <c r="G1506" s="1"/>
      <c r="H1506" s="1"/>
      <c r="I1506" s="1"/>
      <c r="J1506" s="1"/>
      <c r="K1506" s="1"/>
      <c r="L1506" s="64"/>
      <c r="M1506" s="64"/>
      <c r="N1506" s="64"/>
      <c r="O1506" s="71"/>
      <c r="P1506" s="65"/>
      <c r="Q1506" s="65"/>
      <c r="R1506" s="71"/>
      <c r="S1506" s="59"/>
      <c r="T1506" s="58"/>
    </row>
    <row r="1507" spans="1:20" x14ac:dyDescent="0.25">
      <c r="A1507" s="1"/>
      <c r="B1507" s="63"/>
      <c r="C1507" s="64"/>
      <c r="D1507" s="64"/>
      <c r="E1507" s="64"/>
      <c r="F1507" s="64"/>
      <c r="G1507" s="1"/>
      <c r="H1507" s="1"/>
      <c r="I1507" s="1"/>
      <c r="J1507" s="1"/>
      <c r="K1507" s="1"/>
      <c r="L1507" s="4" t="s">
        <v>17</v>
      </c>
      <c r="M1507" s="64" t="s">
        <v>18</v>
      </c>
      <c r="N1507" s="64"/>
      <c r="O1507" s="6">
        <v>1</v>
      </c>
      <c r="P1507" s="65">
        <v>3.03</v>
      </c>
      <c r="Q1507" s="65"/>
      <c r="R1507" s="6">
        <v>2</v>
      </c>
      <c r="S1507" s="59">
        <v>1742.3999999999999</v>
      </c>
      <c r="T1507" s="7">
        <v>2.6</v>
      </c>
    </row>
    <row r="1508" spans="1:20" x14ac:dyDescent="0.25">
      <c r="A1508" s="1"/>
      <c r="B1508" s="5" t="s">
        <v>23</v>
      </c>
      <c r="C1508" s="64" t="s">
        <v>243</v>
      </c>
      <c r="D1508" s="64"/>
      <c r="E1508" s="64"/>
      <c r="F1508" s="64"/>
      <c r="G1508" s="1"/>
      <c r="H1508" s="1"/>
      <c r="I1508" s="1"/>
      <c r="J1508" s="1"/>
      <c r="K1508" s="1"/>
      <c r="L1508" s="4" t="s">
        <v>42</v>
      </c>
      <c r="M1508" s="64" t="s">
        <v>43</v>
      </c>
      <c r="N1508" s="64"/>
      <c r="O1508" s="6">
        <v>5</v>
      </c>
      <c r="P1508" s="65">
        <v>15.15</v>
      </c>
      <c r="Q1508" s="65"/>
      <c r="R1508" s="6">
        <v>63</v>
      </c>
      <c r="S1508" s="59">
        <v>4650</v>
      </c>
      <c r="T1508" s="7">
        <v>6.93</v>
      </c>
    </row>
    <row r="1509" spans="1:20" x14ac:dyDescent="0.25">
      <c r="A1509" s="1"/>
      <c r="B1509" s="5" t="s">
        <v>25</v>
      </c>
      <c r="C1509" s="73">
        <v>385</v>
      </c>
      <c r="D1509" s="73"/>
      <c r="E1509" s="73"/>
      <c r="F1509" s="1"/>
      <c r="G1509" s="1"/>
      <c r="H1509" s="1"/>
      <c r="I1509" s="1"/>
      <c r="J1509" s="1"/>
      <c r="K1509" s="1"/>
      <c r="L1509" s="4" t="s">
        <v>54</v>
      </c>
      <c r="M1509" s="64" t="s">
        <v>55</v>
      </c>
      <c r="N1509" s="64"/>
      <c r="O1509" s="6">
        <v>3</v>
      </c>
      <c r="P1509" s="65">
        <v>9.09</v>
      </c>
      <c r="Q1509" s="65"/>
      <c r="R1509" s="6">
        <v>59</v>
      </c>
      <c r="S1509" s="59">
        <v>6273.6</v>
      </c>
      <c r="T1509" s="7">
        <v>9.35</v>
      </c>
    </row>
    <row r="1510" spans="1:20" x14ac:dyDescent="0.25">
      <c r="A1510" s="1"/>
      <c r="B1510" s="63" t="s">
        <v>26</v>
      </c>
      <c r="C1510" s="63"/>
      <c r="D1510" s="63"/>
      <c r="E1510" s="63"/>
      <c r="F1510" s="72">
        <v>207.14160000000001</v>
      </c>
      <c r="G1510" s="72"/>
      <c r="H1510" s="72"/>
      <c r="I1510" s="72"/>
      <c r="J1510" s="72"/>
      <c r="K1510" s="1"/>
      <c r="L1510" s="4" t="s">
        <v>21</v>
      </c>
      <c r="M1510" s="64" t="s">
        <v>22</v>
      </c>
      <c r="N1510" s="64"/>
      <c r="O1510" s="6">
        <v>7</v>
      </c>
      <c r="P1510" s="65">
        <v>21.21</v>
      </c>
      <c r="Q1510" s="65"/>
      <c r="R1510" s="6">
        <v>32</v>
      </c>
      <c r="S1510" s="59">
        <v>2172</v>
      </c>
      <c r="T1510" s="7">
        <v>3.24</v>
      </c>
    </row>
    <row r="1511" spans="1:20" x14ac:dyDescent="0.25">
      <c r="A1511" s="1"/>
      <c r="B1511" s="63" t="s">
        <v>27</v>
      </c>
      <c r="C1511" s="63"/>
      <c r="D1511" s="72">
        <v>131.26349999999999</v>
      </c>
      <c r="E1511" s="72"/>
      <c r="F1511" s="72"/>
      <c r="G1511" s="72"/>
      <c r="H1511" s="72"/>
      <c r="I1511" s="1"/>
      <c r="J1511" s="1"/>
      <c r="K1511" s="1"/>
      <c r="L1511" s="1"/>
      <c r="M1511" s="1"/>
      <c r="N1511" s="1"/>
      <c r="O1511" s="1"/>
      <c r="P1511" s="1"/>
      <c r="Q1511" s="1"/>
      <c r="R1511" s="1"/>
      <c r="S1511" s="1"/>
      <c r="T1511" s="1"/>
    </row>
    <row r="1512" spans="1:20" x14ac:dyDescent="0.25">
      <c r="A1512" s="1"/>
      <c r="B1512" s="63" t="s">
        <v>28</v>
      </c>
      <c r="C1512" s="63"/>
      <c r="D1512" s="63"/>
      <c r="E1512" s="63"/>
      <c r="F1512" s="72">
        <v>1.4837</v>
      </c>
      <c r="G1512" s="72"/>
      <c r="H1512" s="72"/>
      <c r="I1512" s="72"/>
      <c r="J1512" s="1"/>
      <c r="K1512" s="1"/>
      <c r="L1512" s="1"/>
      <c r="M1512" s="1"/>
      <c r="N1512" s="1"/>
      <c r="O1512" s="1"/>
      <c r="P1512" s="1"/>
      <c r="Q1512" s="1"/>
      <c r="R1512" s="1"/>
      <c r="S1512" s="1"/>
      <c r="T1512" s="1"/>
    </row>
    <row r="1513" spans="1:20" x14ac:dyDescent="0.25">
      <c r="A1513" s="1"/>
      <c r="B1513" s="63" t="s">
        <v>29</v>
      </c>
      <c r="C1513" s="63"/>
      <c r="D1513" s="72">
        <v>1.1832</v>
      </c>
      <c r="E1513" s="72"/>
      <c r="F1513" s="72"/>
      <c r="G1513" s="72"/>
      <c r="H1513" s="1"/>
      <c r="I1513" s="1"/>
      <c r="J1513" s="1"/>
      <c r="K1513" s="1"/>
      <c r="L1513" s="1"/>
      <c r="M1513" s="1"/>
      <c r="N1513" s="1"/>
      <c r="O1513" s="1"/>
      <c r="P1513" s="1"/>
      <c r="Q1513" s="1"/>
      <c r="R1513" s="1"/>
      <c r="S1513" s="1"/>
      <c r="T1513" s="1"/>
    </row>
    <row r="1514" spans="1:20" x14ac:dyDescent="0.25">
      <c r="A1514" s="1"/>
      <c r="B1514" s="63" t="s">
        <v>30</v>
      </c>
      <c r="C1514" s="63"/>
      <c r="D1514" s="1"/>
      <c r="E1514" s="1"/>
      <c r="F1514" s="1"/>
      <c r="G1514" s="1">
        <v>57.8</v>
      </c>
      <c r="H1514" s="1"/>
      <c r="I1514" s="1"/>
      <c r="J1514" s="1"/>
      <c r="K1514" s="1"/>
      <c r="L1514" s="1"/>
      <c r="M1514" s="1"/>
      <c r="N1514" s="1"/>
      <c r="O1514" s="1"/>
      <c r="P1514" s="1"/>
      <c r="Q1514" s="1"/>
      <c r="R1514" s="1"/>
      <c r="S1514" s="1"/>
      <c r="T1514" s="1"/>
    </row>
    <row r="1515" spans="1:20" x14ac:dyDescent="0.25">
      <c r="A1515" s="1"/>
      <c r="B1515" s="63" t="s">
        <v>31</v>
      </c>
      <c r="C1515" s="63"/>
      <c r="D1515" s="63"/>
      <c r="E1515" s="1"/>
      <c r="F1515" s="1"/>
      <c r="G1515" s="1">
        <v>2019</v>
      </c>
      <c r="H1515" s="1"/>
      <c r="I1515" s="1"/>
      <c r="J1515" s="1"/>
      <c r="K1515" s="1"/>
      <c r="L1515" s="1"/>
      <c r="M1515" s="1"/>
      <c r="N1515" s="1"/>
      <c r="O1515" s="1"/>
      <c r="P1515" s="1"/>
      <c r="Q1515" s="1"/>
      <c r="R1515" s="1"/>
      <c r="S1515" s="1"/>
      <c r="T1515" s="1"/>
    </row>
    <row r="1516" spans="1:20" x14ac:dyDescent="0.25">
      <c r="A1516" s="1"/>
      <c r="B1516" s="63" t="s">
        <v>32</v>
      </c>
      <c r="C1516" s="63"/>
      <c r="D1516" s="1"/>
      <c r="E1516" s="1"/>
      <c r="F1516" s="1"/>
      <c r="G1516" s="1"/>
      <c r="H1516" s="1"/>
      <c r="I1516" s="1"/>
      <c r="J1516" s="1"/>
      <c r="K1516" s="1"/>
      <c r="L1516" s="1"/>
      <c r="M1516" s="1"/>
      <c r="N1516" s="1"/>
      <c r="O1516" s="1"/>
      <c r="P1516" s="1"/>
      <c r="Q1516" s="1"/>
      <c r="R1516" s="1"/>
      <c r="S1516" s="1"/>
      <c r="T1516" s="1"/>
    </row>
    <row r="1517" spans="1:20" x14ac:dyDescent="0.25">
      <c r="A1517" s="1"/>
      <c r="B1517" s="1"/>
      <c r="C1517" s="1"/>
      <c r="D1517" s="1"/>
      <c r="E1517" s="1"/>
      <c r="F1517" s="1"/>
      <c r="G1517" s="1"/>
      <c r="H1517" s="1"/>
      <c r="I1517" s="1"/>
      <c r="J1517" s="1"/>
      <c r="K1517" s="1"/>
      <c r="L1517" s="1"/>
      <c r="M1517" s="1"/>
      <c r="N1517" s="1"/>
      <c r="O1517" s="1"/>
      <c r="P1517" s="1"/>
      <c r="Q1517" s="1"/>
      <c r="R1517" s="1"/>
      <c r="S1517" s="1"/>
      <c r="T1517" s="1"/>
    </row>
    <row r="1518" spans="1:20" x14ac:dyDescent="0.25">
      <c r="A1518" s="1"/>
      <c r="B1518" s="1"/>
      <c r="C1518" s="1"/>
      <c r="D1518" s="1"/>
      <c r="E1518" s="1"/>
      <c r="F1518" s="1"/>
      <c r="G1518" s="1"/>
      <c r="H1518" s="1"/>
      <c r="I1518" s="1"/>
      <c r="J1518" s="1"/>
      <c r="K1518" s="1"/>
      <c r="L1518" s="1"/>
      <c r="M1518" s="1"/>
      <c r="N1518" s="1"/>
      <c r="O1518" s="1"/>
      <c r="P1518" s="1"/>
      <c r="Q1518" s="1"/>
      <c r="R1518" s="1"/>
      <c r="S1518" s="1"/>
      <c r="T1518" s="1"/>
    </row>
    <row r="1519" spans="1:20" x14ac:dyDescent="0.25">
      <c r="A1519" s="1"/>
      <c r="B1519" s="1"/>
      <c r="C1519" s="1"/>
      <c r="D1519" s="1"/>
      <c r="E1519" s="1"/>
      <c r="F1519" s="1"/>
      <c r="G1519" s="1"/>
      <c r="H1519" s="1"/>
      <c r="I1519" s="1"/>
      <c r="J1519" s="1"/>
      <c r="K1519" s="1"/>
      <c r="L1519" s="66" t="s">
        <v>5</v>
      </c>
      <c r="M1519" s="66"/>
      <c r="N1519" s="66"/>
      <c r="O1519" s="3" t="s">
        <v>6</v>
      </c>
      <c r="P1519" s="67" t="s">
        <v>7</v>
      </c>
      <c r="Q1519" s="67"/>
      <c r="R1519" s="3" t="s">
        <v>8</v>
      </c>
      <c r="S1519" s="57" t="s">
        <v>583</v>
      </c>
      <c r="T1519" s="3" t="s">
        <v>7</v>
      </c>
    </row>
    <row r="1520" spans="1:20" x14ac:dyDescent="0.25">
      <c r="A1520" s="1"/>
      <c r="B1520" s="5" t="s">
        <v>9</v>
      </c>
      <c r="C1520" s="64" t="s">
        <v>238</v>
      </c>
      <c r="D1520" s="64"/>
      <c r="E1520" s="64"/>
      <c r="F1520" s="64"/>
      <c r="G1520" s="64"/>
      <c r="H1520" s="1"/>
      <c r="I1520" s="1"/>
      <c r="J1520" s="1"/>
      <c r="K1520" s="1"/>
      <c r="L1520" s="4" t="s">
        <v>115</v>
      </c>
      <c r="M1520" s="64" t="s">
        <v>115</v>
      </c>
      <c r="N1520" s="64"/>
      <c r="O1520" s="6">
        <v>0</v>
      </c>
      <c r="P1520" s="65">
        <v>0</v>
      </c>
      <c r="Q1520" s="65"/>
      <c r="R1520" s="6">
        <v>0</v>
      </c>
      <c r="S1520" s="59">
        <v>0</v>
      </c>
      <c r="T1520" s="7">
        <v>0</v>
      </c>
    </row>
    <row r="1521" spans="1:20" x14ac:dyDescent="0.25">
      <c r="A1521" s="1"/>
      <c r="B1521" s="5" t="s">
        <v>13</v>
      </c>
      <c r="C1521" s="64" t="s">
        <v>244</v>
      </c>
      <c r="D1521" s="64"/>
      <c r="E1521" s="64"/>
      <c r="F1521" s="64"/>
      <c r="G1521" s="1"/>
      <c r="H1521" s="1"/>
      <c r="I1521" s="1"/>
      <c r="J1521" s="1"/>
      <c r="K1521" s="1"/>
      <c r="L1521" s="1"/>
      <c r="M1521" s="1"/>
      <c r="N1521" s="1"/>
      <c r="O1521" s="1"/>
      <c r="P1521" s="1"/>
      <c r="Q1521" s="1"/>
      <c r="R1521" s="1"/>
      <c r="S1521" s="1"/>
      <c r="T1521" s="1"/>
    </row>
    <row r="1522" spans="1:20" x14ac:dyDescent="0.25">
      <c r="A1522" s="1"/>
      <c r="B1522" s="5" t="s">
        <v>19</v>
      </c>
      <c r="C1522" s="64" t="s">
        <v>117</v>
      </c>
      <c r="D1522" s="64"/>
      <c r="E1522" s="64"/>
      <c r="F1522" s="64"/>
      <c r="G1522" s="1"/>
      <c r="H1522" s="1"/>
      <c r="I1522" s="1"/>
      <c r="J1522" s="1"/>
      <c r="K1522" s="1"/>
      <c r="L1522" s="1"/>
      <c r="M1522" s="1"/>
      <c r="N1522" s="1"/>
      <c r="O1522" s="1"/>
      <c r="P1522" s="1"/>
      <c r="Q1522" s="1"/>
      <c r="R1522" s="1"/>
      <c r="S1522" s="1"/>
      <c r="T1522" s="1"/>
    </row>
    <row r="1523" spans="1:20" x14ac:dyDescent="0.25">
      <c r="A1523" s="1"/>
      <c r="B1523" s="5" t="s">
        <v>23</v>
      </c>
      <c r="C1523" s="64" t="s">
        <v>245</v>
      </c>
      <c r="D1523" s="64"/>
      <c r="E1523" s="64"/>
      <c r="F1523" s="64"/>
      <c r="G1523" s="1"/>
      <c r="H1523" s="1"/>
      <c r="I1523" s="1"/>
      <c r="J1523" s="1"/>
      <c r="K1523" s="1"/>
      <c r="L1523" s="1"/>
      <c r="M1523" s="1"/>
      <c r="N1523" s="1"/>
      <c r="O1523" s="1"/>
      <c r="P1523" s="1"/>
      <c r="Q1523" s="1"/>
      <c r="R1523" s="1"/>
      <c r="S1523" s="1"/>
      <c r="T1523" s="1"/>
    </row>
    <row r="1524" spans="1:20" x14ac:dyDescent="0.25">
      <c r="A1524" s="1"/>
      <c r="B1524" s="5" t="s">
        <v>25</v>
      </c>
      <c r="C1524" s="73">
        <v>0</v>
      </c>
      <c r="D1524" s="73"/>
      <c r="E1524" s="73"/>
      <c r="F1524" s="1"/>
      <c r="G1524" s="1"/>
      <c r="H1524" s="1"/>
      <c r="I1524" s="1"/>
      <c r="J1524" s="1"/>
      <c r="K1524" s="1"/>
      <c r="L1524" s="1"/>
      <c r="M1524" s="1"/>
      <c r="N1524" s="1"/>
      <c r="O1524" s="1"/>
      <c r="P1524" s="1"/>
      <c r="Q1524" s="1"/>
      <c r="R1524" s="1"/>
      <c r="S1524" s="1"/>
      <c r="T1524" s="1"/>
    </row>
    <row r="1525" spans="1:20" x14ac:dyDescent="0.25">
      <c r="A1525" s="1"/>
      <c r="B1525" s="63" t="s">
        <v>26</v>
      </c>
      <c r="C1525" s="63"/>
      <c r="D1525" s="63"/>
      <c r="E1525" s="63"/>
      <c r="F1525" s="72">
        <v>0</v>
      </c>
      <c r="G1525" s="72"/>
      <c r="H1525" s="72"/>
      <c r="I1525" s="72"/>
      <c r="J1525" s="72"/>
      <c r="K1525" s="1"/>
      <c r="L1525" s="1"/>
      <c r="M1525" s="1"/>
      <c r="N1525" s="1"/>
      <c r="O1525" s="1"/>
      <c r="P1525" s="1"/>
      <c r="Q1525" s="1"/>
      <c r="R1525" s="1"/>
      <c r="S1525" s="1"/>
      <c r="T1525" s="1"/>
    </row>
    <row r="1526" spans="1:20" x14ac:dyDescent="0.25">
      <c r="A1526" s="1"/>
      <c r="B1526" s="63" t="s">
        <v>27</v>
      </c>
      <c r="C1526" s="63"/>
      <c r="D1526" s="72">
        <v>0</v>
      </c>
      <c r="E1526" s="72"/>
      <c r="F1526" s="72"/>
      <c r="G1526" s="72"/>
      <c r="H1526" s="72"/>
      <c r="I1526" s="1"/>
      <c r="J1526" s="1"/>
      <c r="K1526" s="1"/>
      <c r="L1526" s="1"/>
      <c r="M1526" s="1"/>
      <c r="N1526" s="1"/>
      <c r="O1526" s="1"/>
      <c r="P1526" s="1"/>
      <c r="Q1526" s="1"/>
      <c r="R1526" s="1"/>
      <c r="S1526" s="1"/>
      <c r="T1526" s="1"/>
    </row>
    <row r="1527" spans="1:20" x14ac:dyDescent="0.25">
      <c r="A1527" s="1"/>
      <c r="B1527" s="63" t="s">
        <v>28</v>
      </c>
      <c r="C1527" s="63"/>
      <c r="D1527" s="63"/>
      <c r="E1527" s="63"/>
      <c r="F1527" s="72">
        <v>0</v>
      </c>
      <c r="G1527" s="72"/>
      <c r="H1527" s="72"/>
      <c r="I1527" s="72"/>
      <c r="J1527" s="1"/>
      <c r="K1527" s="1"/>
      <c r="L1527" s="1"/>
      <c r="M1527" s="1"/>
      <c r="N1527" s="1"/>
      <c r="O1527" s="1"/>
      <c r="P1527" s="1"/>
      <c r="Q1527" s="1"/>
      <c r="R1527" s="1"/>
      <c r="S1527" s="1"/>
      <c r="T1527" s="1"/>
    </row>
    <row r="1528" spans="1:20" x14ac:dyDescent="0.25">
      <c r="A1528" s="1"/>
      <c r="B1528" s="63" t="s">
        <v>29</v>
      </c>
      <c r="C1528" s="63"/>
      <c r="D1528" s="72">
        <v>0</v>
      </c>
      <c r="E1528" s="72"/>
      <c r="F1528" s="72"/>
      <c r="G1528" s="72"/>
      <c r="H1528" s="1"/>
      <c r="I1528" s="1"/>
      <c r="J1528" s="1"/>
      <c r="K1528" s="1"/>
      <c r="L1528" s="1"/>
      <c r="M1528" s="1"/>
      <c r="N1528" s="1"/>
      <c r="O1528" s="1"/>
      <c r="P1528" s="1"/>
      <c r="Q1528" s="1"/>
      <c r="R1528" s="1"/>
      <c r="S1528" s="1"/>
      <c r="T1528" s="1"/>
    </row>
    <row r="1529" spans="1:20" x14ac:dyDescent="0.25">
      <c r="A1529" s="1"/>
      <c r="B1529" s="63" t="s">
        <v>30</v>
      </c>
      <c r="C1529" s="63"/>
      <c r="D1529" s="1"/>
      <c r="E1529" s="1"/>
      <c r="F1529" s="1"/>
      <c r="G1529" s="1"/>
      <c r="H1529" s="1"/>
      <c r="I1529" s="1"/>
      <c r="J1529" s="1"/>
      <c r="K1529" s="1"/>
      <c r="L1529" s="1"/>
      <c r="M1529" s="1"/>
      <c r="N1529" s="1"/>
      <c r="O1529" s="1"/>
      <c r="P1529" s="1"/>
      <c r="Q1529" s="1"/>
      <c r="R1529" s="1"/>
      <c r="S1529" s="1"/>
      <c r="T1529" s="1"/>
    </row>
    <row r="1530" spans="1:20" x14ac:dyDescent="0.25">
      <c r="A1530" s="1"/>
      <c r="B1530" s="63" t="s">
        <v>31</v>
      </c>
      <c r="C1530" s="63"/>
      <c r="D1530" s="63"/>
      <c r="E1530" s="1"/>
      <c r="F1530" s="1"/>
      <c r="G1530" s="1"/>
      <c r="H1530" s="1"/>
      <c r="I1530" s="1"/>
      <c r="J1530" s="1"/>
      <c r="K1530" s="1"/>
      <c r="L1530" s="1"/>
      <c r="M1530" s="1"/>
      <c r="N1530" s="1"/>
      <c r="O1530" s="1"/>
      <c r="P1530" s="1"/>
      <c r="Q1530" s="1"/>
      <c r="R1530" s="1"/>
      <c r="S1530" s="1"/>
      <c r="T1530" s="1"/>
    </row>
    <row r="1531" spans="1:20" x14ac:dyDescent="0.25">
      <c r="A1531" s="1"/>
      <c r="B1531" s="63" t="s">
        <v>32</v>
      </c>
      <c r="C1531" s="63"/>
      <c r="D1531" s="1"/>
      <c r="E1531" s="1"/>
      <c r="F1531" s="1"/>
      <c r="G1531" s="1"/>
      <c r="H1531" s="1"/>
      <c r="I1531" s="1"/>
      <c r="J1531" s="1"/>
      <c r="K1531" s="1"/>
      <c r="L1531" s="1"/>
      <c r="M1531" s="1"/>
      <c r="N1531" s="1"/>
      <c r="O1531" s="1"/>
      <c r="P1531" s="1"/>
      <c r="Q1531" s="1"/>
      <c r="R1531" s="1"/>
      <c r="S1531" s="1"/>
      <c r="T1531" s="1"/>
    </row>
    <row r="1532" spans="1:20" x14ac:dyDescent="0.25">
      <c r="A1532" s="1"/>
      <c r="B1532" s="1"/>
      <c r="C1532" s="1"/>
      <c r="D1532" s="1"/>
      <c r="E1532" s="1"/>
      <c r="F1532" s="1"/>
      <c r="G1532" s="1"/>
      <c r="H1532" s="1"/>
      <c r="I1532" s="1"/>
      <c r="J1532" s="1"/>
      <c r="K1532" s="1"/>
      <c r="L1532" s="1"/>
      <c r="M1532" s="1"/>
      <c r="N1532" s="1"/>
      <c r="O1532" s="1"/>
      <c r="P1532" s="1"/>
      <c r="Q1532" s="1"/>
      <c r="R1532" s="1"/>
      <c r="S1532" s="1"/>
      <c r="T1532" s="1"/>
    </row>
    <row r="1533" spans="1:20" x14ac:dyDescent="0.25">
      <c r="A1533" s="1"/>
      <c r="B1533" s="1"/>
      <c r="C1533" s="1"/>
      <c r="D1533" s="1"/>
      <c r="E1533" s="1"/>
      <c r="F1533" s="1"/>
      <c r="G1533" s="1"/>
      <c r="H1533" s="1"/>
      <c r="I1533" s="1"/>
      <c r="J1533" s="1"/>
      <c r="K1533" s="1"/>
      <c r="L1533" s="1"/>
      <c r="M1533" s="1"/>
      <c r="N1533" s="1"/>
      <c r="O1533" s="1"/>
      <c r="P1533" s="1"/>
      <c r="Q1533" s="1"/>
      <c r="R1533" s="1"/>
      <c r="S1533" s="1"/>
      <c r="T1533" s="1"/>
    </row>
    <row r="1534" spans="1:20" x14ac:dyDescent="0.25">
      <c r="A1534" s="1"/>
      <c r="B1534" s="1"/>
      <c r="C1534" s="1"/>
      <c r="D1534" s="1"/>
      <c r="E1534" s="1"/>
      <c r="F1534" s="1"/>
      <c r="G1534" s="1"/>
      <c r="H1534" s="1"/>
      <c r="I1534" s="1"/>
      <c r="J1534" s="1"/>
      <c r="K1534" s="1"/>
      <c r="L1534" s="1"/>
      <c r="M1534" s="1"/>
      <c r="N1534" s="1"/>
      <c r="O1534" s="1"/>
      <c r="P1534" s="1"/>
      <c r="Q1534" s="1"/>
      <c r="R1534" s="1"/>
      <c r="S1534" s="1"/>
      <c r="T1534" s="1"/>
    </row>
    <row r="1535" spans="1:20" x14ac:dyDescent="0.25">
      <c r="A1535" s="1"/>
      <c r="B1535" s="1"/>
      <c r="C1535" s="1"/>
      <c r="D1535" s="1"/>
      <c r="E1535" s="1"/>
      <c r="F1535" s="1"/>
      <c r="G1535" s="1"/>
      <c r="H1535" s="1"/>
      <c r="I1535" s="1"/>
      <c r="J1535" s="1"/>
      <c r="K1535" s="1"/>
      <c r="L1535" s="66" t="s">
        <v>5</v>
      </c>
      <c r="M1535" s="66"/>
      <c r="N1535" s="66"/>
      <c r="O1535" s="3" t="s">
        <v>6</v>
      </c>
      <c r="P1535" s="67" t="s">
        <v>7</v>
      </c>
      <c r="Q1535" s="67"/>
      <c r="R1535" s="3" t="s">
        <v>8</v>
      </c>
      <c r="S1535" s="57" t="s">
        <v>583</v>
      </c>
      <c r="T1535" s="3" t="s">
        <v>7</v>
      </c>
    </row>
    <row r="1536" spans="1:20" x14ac:dyDescent="0.25">
      <c r="A1536" s="1"/>
      <c r="B1536" s="5" t="s">
        <v>9</v>
      </c>
      <c r="C1536" s="64" t="s">
        <v>246</v>
      </c>
      <c r="D1536" s="64"/>
      <c r="E1536" s="64"/>
      <c r="F1536" s="64"/>
      <c r="G1536" s="64"/>
      <c r="H1536" s="1"/>
      <c r="I1536" s="1"/>
      <c r="J1536" s="1"/>
      <c r="K1536" s="1"/>
      <c r="L1536" s="4" t="s">
        <v>36</v>
      </c>
      <c r="M1536" s="64" t="s">
        <v>37</v>
      </c>
      <c r="N1536" s="64"/>
      <c r="O1536" s="6">
        <v>4</v>
      </c>
      <c r="P1536" s="65">
        <v>11.43</v>
      </c>
      <c r="Q1536" s="65"/>
      <c r="R1536" s="6">
        <v>10</v>
      </c>
      <c r="S1536" s="59">
        <v>829.2</v>
      </c>
      <c r="T1536" s="7">
        <v>0.32</v>
      </c>
    </row>
    <row r="1537" spans="1:20" x14ac:dyDescent="0.25">
      <c r="A1537" s="1"/>
      <c r="B1537" s="63" t="s">
        <v>13</v>
      </c>
      <c r="C1537" s="64" t="s">
        <v>247</v>
      </c>
      <c r="D1537" s="64"/>
      <c r="E1537" s="64"/>
      <c r="F1537" s="64"/>
      <c r="G1537" s="1"/>
      <c r="H1537" s="1"/>
      <c r="I1537" s="1"/>
      <c r="J1537" s="1"/>
      <c r="K1537" s="1"/>
      <c r="L1537" s="4" t="s">
        <v>11</v>
      </c>
      <c r="M1537" s="64" t="s">
        <v>12</v>
      </c>
      <c r="N1537" s="64"/>
      <c r="O1537" s="6">
        <v>6</v>
      </c>
      <c r="P1537" s="65">
        <v>17.14</v>
      </c>
      <c r="Q1537" s="65"/>
      <c r="R1537" s="6">
        <v>270</v>
      </c>
      <c r="S1537" s="59">
        <v>64353.599999999999</v>
      </c>
      <c r="T1537" s="7">
        <v>24.56</v>
      </c>
    </row>
    <row r="1538" spans="1:20" x14ac:dyDescent="0.25">
      <c r="A1538" s="1"/>
      <c r="B1538" s="63"/>
      <c r="C1538" s="64"/>
      <c r="D1538" s="64"/>
      <c r="E1538" s="64"/>
      <c r="F1538" s="64"/>
      <c r="G1538" s="1"/>
      <c r="H1538" s="1"/>
      <c r="I1538" s="1"/>
      <c r="J1538" s="1"/>
      <c r="K1538" s="1"/>
      <c r="L1538" s="64" t="s">
        <v>39</v>
      </c>
      <c r="M1538" s="64" t="s">
        <v>40</v>
      </c>
      <c r="N1538" s="64"/>
      <c r="O1538" s="71">
        <v>12</v>
      </c>
      <c r="P1538" s="65">
        <v>34.29</v>
      </c>
      <c r="Q1538" s="65"/>
      <c r="R1538" s="71">
        <v>672</v>
      </c>
      <c r="S1538" s="59">
        <v>61253.4</v>
      </c>
      <c r="T1538" s="58">
        <v>23.38</v>
      </c>
    </row>
    <row r="1539" spans="1:20" x14ac:dyDescent="0.25">
      <c r="A1539" s="1"/>
      <c r="B1539" s="63" t="s">
        <v>19</v>
      </c>
      <c r="C1539" s="64" t="s">
        <v>57</v>
      </c>
      <c r="D1539" s="64"/>
      <c r="E1539" s="64"/>
      <c r="F1539" s="64"/>
      <c r="G1539" s="1"/>
      <c r="H1539" s="1"/>
      <c r="I1539" s="1"/>
      <c r="J1539" s="1"/>
      <c r="K1539" s="1"/>
      <c r="L1539" s="64"/>
      <c r="M1539" s="64"/>
      <c r="N1539" s="64"/>
      <c r="O1539" s="71"/>
      <c r="P1539" s="65"/>
      <c r="Q1539" s="65"/>
      <c r="R1539" s="71"/>
      <c r="S1539" s="59"/>
      <c r="T1539" s="58"/>
    </row>
    <row r="1540" spans="1:20" x14ac:dyDescent="0.25">
      <c r="A1540" s="1"/>
      <c r="B1540" s="63"/>
      <c r="C1540" s="64"/>
      <c r="D1540" s="64"/>
      <c r="E1540" s="64"/>
      <c r="F1540" s="64"/>
      <c r="G1540" s="1"/>
      <c r="H1540" s="1"/>
      <c r="I1540" s="1"/>
      <c r="J1540" s="1"/>
      <c r="K1540" s="1"/>
      <c r="L1540" s="4" t="s">
        <v>15</v>
      </c>
      <c r="M1540" s="64" t="s">
        <v>16</v>
      </c>
      <c r="N1540" s="64"/>
      <c r="O1540" s="6">
        <v>1</v>
      </c>
      <c r="P1540" s="65">
        <v>2.86</v>
      </c>
      <c r="Q1540" s="65"/>
      <c r="R1540" s="6">
        <v>2</v>
      </c>
      <c r="S1540" s="59">
        <v>297</v>
      </c>
      <c r="T1540" s="7">
        <v>0.11</v>
      </c>
    </row>
    <row r="1541" spans="1:20" x14ac:dyDescent="0.25">
      <c r="A1541" s="1"/>
      <c r="B1541" s="5" t="s">
        <v>23</v>
      </c>
      <c r="C1541" s="64" t="s">
        <v>248</v>
      </c>
      <c r="D1541" s="64"/>
      <c r="E1541" s="64"/>
      <c r="F1541" s="64"/>
      <c r="G1541" s="1"/>
      <c r="H1541" s="1"/>
      <c r="I1541" s="1"/>
      <c r="J1541" s="1"/>
      <c r="K1541" s="1"/>
      <c r="L1541" s="4" t="s">
        <v>249</v>
      </c>
      <c r="M1541" s="64" t="s">
        <v>250</v>
      </c>
      <c r="N1541" s="64"/>
      <c r="O1541" s="6">
        <v>2</v>
      </c>
      <c r="P1541" s="65">
        <v>5.71</v>
      </c>
      <c r="Q1541" s="65"/>
      <c r="R1541" s="6">
        <v>964</v>
      </c>
      <c r="S1541" s="59">
        <v>132919.20000000001</v>
      </c>
      <c r="T1541" s="7">
        <v>50.73</v>
      </c>
    </row>
    <row r="1542" spans="1:20" x14ac:dyDescent="0.25">
      <c r="A1542" s="1"/>
      <c r="B1542" s="5" t="s">
        <v>25</v>
      </c>
      <c r="C1542" s="73">
        <v>731</v>
      </c>
      <c r="D1542" s="73"/>
      <c r="E1542" s="73"/>
      <c r="F1542" s="1"/>
      <c r="G1542" s="1"/>
      <c r="H1542" s="1"/>
      <c r="I1542" s="1"/>
      <c r="J1542" s="1"/>
      <c r="K1542" s="1"/>
      <c r="L1542" s="4" t="s">
        <v>42</v>
      </c>
      <c r="M1542" s="64" t="s">
        <v>43</v>
      </c>
      <c r="N1542" s="64"/>
      <c r="O1542" s="6">
        <v>6</v>
      </c>
      <c r="P1542" s="65">
        <v>17.14</v>
      </c>
      <c r="Q1542" s="65"/>
      <c r="R1542" s="6">
        <v>11</v>
      </c>
      <c r="S1542" s="59">
        <v>465</v>
      </c>
      <c r="T1542" s="7">
        <v>0.18</v>
      </c>
    </row>
    <row r="1543" spans="1:20" x14ac:dyDescent="0.25">
      <c r="A1543" s="1"/>
      <c r="B1543" s="63" t="s">
        <v>26</v>
      </c>
      <c r="C1543" s="63"/>
      <c r="D1543" s="63"/>
      <c r="E1543" s="63"/>
      <c r="F1543" s="72">
        <v>126.2383</v>
      </c>
      <c r="G1543" s="72"/>
      <c r="H1543" s="72"/>
      <c r="I1543" s="72"/>
      <c r="J1543" s="72"/>
      <c r="K1543" s="1"/>
      <c r="L1543" s="4" t="s">
        <v>21</v>
      </c>
      <c r="M1543" s="64" t="s">
        <v>22</v>
      </c>
      <c r="N1543" s="64"/>
      <c r="O1543" s="6">
        <v>4</v>
      </c>
      <c r="P1543" s="65">
        <v>11.43</v>
      </c>
      <c r="Q1543" s="65"/>
      <c r="R1543" s="6">
        <v>41</v>
      </c>
      <c r="S1543" s="59">
        <v>1906.8000000000002</v>
      </c>
      <c r="T1543" s="7">
        <v>0.73</v>
      </c>
    </row>
    <row r="1544" spans="1:20" x14ac:dyDescent="0.25">
      <c r="A1544" s="1"/>
      <c r="B1544" s="63" t="s">
        <v>27</v>
      </c>
      <c r="C1544" s="63"/>
      <c r="D1544" s="72">
        <v>181.92850000000001</v>
      </c>
      <c r="E1544" s="72"/>
      <c r="F1544" s="72"/>
      <c r="G1544" s="72"/>
      <c r="H1544" s="72"/>
      <c r="I1544" s="1"/>
      <c r="J1544" s="1"/>
      <c r="K1544" s="1"/>
      <c r="L1544" s="1"/>
      <c r="M1544" s="1"/>
      <c r="N1544" s="1"/>
      <c r="O1544" s="1"/>
      <c r="P1544" s="1"/>
      <c r="Q1544" s="1"/>
      <c r="R1544" s="1"/>
      <c r="S1544" s="1"/>
      <c r="T1544" s="1"/>
    </row>
    <row r="1545" spans="1:20" x14ac:dyDescent="0.25">
      <c r="A1545" s="1"/>
      <c r="B1545" s="63" t="s">
        <v>28</v>
      </c>
      <c r="C1545" s="63"/>
      <c r="D1545" s="63"/>
      <c r="E1545" s="63"/>
      <c r="F1545" s="72">
        <v>1.3323</v>
      </c>
      <c r="G1545" s="72"/>
      <c r="H1545" s="72"/>
      <c r="I1545" s="72"/>
      <c r="J1545" s="1"/>
      <c r="K1545" s="1"/>
      <c r="L1545" s="1"/>
      <c r="M1545" s="1"/>
      <c r="N1545" s="1"/>
      <c r="O1545" s="1"/>
      <c r="P1545" s="1"/>
      <c r="Q1545" s="1"/>
      <c r="R1545" s="1"/>
      <c r="S1545" s="1"/>
      <c r="T1545" s="1"/>
    </row>
    <row r="1546" spans="1:20" x14ac:dyDescent="0.25">
      <c r="A1546" s="1"/>
      <c r="B1546" s="63" t="s">
        <v>29</v>
      </c>
      <c r="C1546" s="63"/>
      <c r="D1546" s="72">
        <v>1.3193999999999999</v>
      </c>
      <c r="E1546" s="72"/>
      <c r="F1546" s="72"/>
      <c r="G1546" s="72"/>
      <c r="H1546" s="1"/>
      <c r="I1546" s="1"/>
      <c r="J1546" s="1"/>
      <c r="K1546" s="1"/>
      <c r="L1546" s="1"/>
      <c r="M1546" s="1"/>
      <c r="N1546" s="1"/>
      <c r="O1546" s="1"/>
      <c r="P1546" s="1"/>
      <c r="Q1546" s="1"/>
      <c r="R1546" s="1"/>
      <c r="S1546" s="1"/>
      <c r="T1546" s="1"/>
    </row>
    <row r="1547" spans="1:20" x14ac:dyDescent="0.25">
      <c r="A1547" s="1"/>
      <c r="B1547" s="63" t="s">
        <v>30</v>
      </c>
      <c r="C1547" s="63"/>
      <c r="D1547" s="1"/>
      <c r="E1547" s="1"/>
      <c r="F1547" s="1"/>
      <c r="G1547" s="1">
        <v>31.5</v>
      </c>
      <c r="H1547" s="1"/>
      <c r="I1547" s="1"/>
      <c r="J1547" s="1"/>
      <c r="K1547" s="1"/>
      <c r="L1547" s="1"/>
      <c r="M1547" s="1"/>
      <c r="N1547" s="1"/>
      <c r="O1547" s="1"/>
      <c r="P1547" s="1"/>
      <c r="Q1547" s="1"/>
      <c r="R1547" s="1"/>
      <c r="S1547" s="1"/>
      <c r="T1547" s="1"/>
    </row>
    <row r="1548" spans="1:20" x14ac:dyDescent="0.25">
      <c r="A1548" s="1"/>
      <c r="B1548" s="63" t="s">
        <v>31</v>
      </c>
      <c r="C1548" s="63"/>
      <c r="D1548" s="63"/>
      <c r="E1548" s="1"/>
      <c r="F1548" s="1"/>
      <c r="G1548" s="1">
        <v>2015</v>
      </c>
      <c r="H1548" s="1"/>
      <c r="I1548" s="1"/>
      <c r="J1548" s="1"/>
      <c r="K1548" s="1"/>
      <c r="L1548" s="1"/>
      <c r="M1548" s="1"/>
      <c r="N1548" s="1"/>
      <c r="O1548" s="1"/>
      <c r="P1548" s="1"/>
      <c r="Q1548" s="1"/>
      <c r="R1548" s="1"/>
      <c r="S1548" s="1"/>
      <c r="T1548" s="1"/>
    </row>
    <row r="1549" spans="1:20" x14ac:dyDescent="0.25">
      <c r="A1549" s="1"/>
      <c r="B1549" s="63" t="s">
        <v>32</v>
      </c>
      <c r="C1549" s="63"/>
      <c r="D1549" s="1"/>
      <c r="E1549" s="1"/>
      <c r="F1549" s="1"/>
      <c r="G1549" s="1"/>
      <c r="H1549" s="1"/>
      <c r="I1549" s="1"/>
      <c r="J1549" s="1"/>
      <c r="K1549" s="1"/>
      <c r="L1549" s="1"/>
      <c r="M1549" s="1"/>
      <c r="N1549" s="1"/>
      <c r="O1549" s="1"/>
      <c r="P1549" s="1"/>
      <c r="Q1549" s="1"/>
      <c r="R1549" s="1"/>
      <c r="S1549" s="1"/>
      <c r="T1549" s="1"/>
    </row>
    <row r="1550" spans="1:20" x14ac:dyDescent="0.25">
      <c r="A1550" s="1"/>
      <c r="B1550" s="1"/>
      <c r="C1550" s="1"/>
      <c r="D1550" s="1"/>
      <c r="E1550" s="1"/>
      <c r="F1550" s="1"/>
      <c r="G1550" s="1"/>
      <c r="H1550" s="1"/>
      <c r="I1550" s="1"/>
      <c r="J1550" s="1"/>
      <c r="K1550" s="1"/>
      <c r="L1550" s="1"/>
      <c r="M1550" s="1"/>
      <c r="N1550" s="1"/>
      <c r="O1550" s="1"/>
      <c r="P1550" s="1"/>
      <c r="Q1550" s="1"/>
      <c r="R1550" s="1"/>
      <c r="S1550" s="1"/>
      <c r="T1550" s="1"/>
    </row>
    <row r="1551" spans="1:20" x14ac:dyDescent="0.25">
      <c r="A1551" s="1"/>
      <c r="B1551" s="1"/>
      <c r="C1551" s="1"/>
      <c r="D1551" s="1"/>
      <c r="E1551" s="1"/>
      <c r="F1551" s="1"/>
      <c r="G1551" s="1"/>
      <c r="H1551" s="1"/>
      <c r="I1551" s="1"/>
      <c r="J1551" s="1"/>
      <c r="K1551" s="1"/>
      <c r="L1551" s="1"/>
      <c r="M1551" s="1"/>
      <c r="N1551" s="1"/>
      <c r="O1551" s="1"/>
      <c r="P1551" s="1"/>
      <c r="Q1551" s="1"/>
      <c r="R1551" s="1"/>
      <c r="S1551" s="1"/>
      <c r="T1551" s="1"/>
    </row>
    <row r="1552" spans="1:20" x14ac:dyDescent="0.25">
      <c r="A1552" s="1"/>
      <c r="B1552" s="1"/>
      <c r="C1552" s="1"/>
      <c r="D1552" s="1"/>
      <c r="E1552" s="1"/>
      <c r="F1552" s="1"/>
      <c r="G1552" s="1"/>
      <c r="H1552" s="1"/>
      <c r="I1552" s="1"/>
      <c r="J1552" s="1"/>
      <c r="K1552" s="1"/>
      <c r="L1552" s="66" t="s">
        <v>5</v>
      </c>
      <c r="M1552" s="66"/>
      <c r="N1552" s="66"/>
      <c r="O1552" s="3" t="s">
        <v>6</v>
      </c>
      <c r="P1552" s="67" t="s">
        <v>7</v>
      </c>
      <c r="Q1552" s="67"/>
      <c r="R1552" s="3" t="s">
        <v>8</v>
      </c>
      <c r="S1552" s="57" t="s">
        <v>583</v>
      </c>
      <c r="T1552" s="3" t="s">
        <v>7</v>
      </c>
    </row>
    <row r="1553" spans="1:20" x14ac:dyDescent="0.25">
      <c r="A1553" s="1"/>
      <c r="B1553" s="5" t="s">
        <v>9</v>
      </c>
      <c r="C1553" s="64" t="s">
        <v>246</v>
      </c>
      <c r="D1553" s="64"/>
      <c r="E1553" s="64"/>
      <c r="F1553" s="64"/>
      <c r="G1553" s="64"/>
      <c r="H1553" s="1"/>
      <c r="I1553" s="1"/>
      <c r="J1553" s="1"/>
      <c r="K1553" s="1"/>
      <c r="L1553" s="4" t="s">
        <v>115</v>
      </c>
      <c r="M1553" s="64" t="s">
        <v>115</v>
      </c>
      <c r="N1553" s="64"/>
      <c r="O1553" s="6">
        <v>0</v>
      </c>
      <c r="P1553" s="65">
        <v>0</v>
      </c>
      <c r="Q1553" s="65"/>
      <c r="R1553" s="6">
        <v>0</v>
      </c>
      <c r="S1553" s="59">
        <v>0</v>
      </c>
      <c r="T1553" s="7">
        <v>0</v>
      </c>
    </row>
    <row r="1554" spans="1:20" x14ac:dyDescent="0.25">
      <c r="A1554" s="1"/>
      <c r="B1554" s="5" t="s">
        <v>13</v>
      </c>
      <c r="C1554" s="64" t="s">
        <v>251</v>
      </c>
      <c r="D1554" s="64"/>
      <c r="E1554" s="64"/>
      <c r="F1554" s="64"/>
      <c r="G1554" s="1"/>
      <c r="H1554" s="1"/>
      <c r="I1554" s="1"/>
      <c r="J1554" s="1"/>
      <c r="K1554" s="1"/>
      <c r="L1554" s="1"/>
      <c r="M1554" s="1"/>
      <c r="N1554" s="1"/>
      <c r="O1554" s="1"/>
      <c r="P1554" s="1"/>
      <c r="Q1554" s="1"/>
      <c r="R1554" s="1"/>
      <c r="S1554" s="1"/>
      <c r="T1554" s="1"/>
    </row>
    <row r="1555" spans="1:20" x14ac:dyDescent="0.25">
      <c r="A1555" s="1"/>
      <c r="B1555" s="5" t="s">
        <v>19</v>
      </c>
      <c r="C1555" s="64" t="s">
        <v>60</v>
      </c>
      <c r="D1555" s="64"/>
      <c r="E1555" s="64"/>
      <c r="F1555" s="64"/>
      <c r="G1555" s="1"/>
      <c r="H1555" s="1"/>
      <c r="I1555" s="1"/>
      <c r="J1555" s="1"/>
      <c r="K1555" s="1"/>
      <c r="L1555" s="1"/>
      <c r="M1555" s="1"/>
      <c r="N1555" s="1"/>
      <c r="O1555" s="1"/>
      <c r="P1555" s="1"/>
      <c r="Q1555" s="1"/>
      <c r="R1555" s="1"/>
      <c r="S1555" s="1"/>
      <c r="T1555" s="1"/>
    </row>
    <row r="1556" spans="1:20" x14ac:dyDescent="0.25">
      <c r="A1556" s="1"/>
      <c r="B1556" s="5" t="s">
        <v>23</v>
      </c>
      <c r="C1556" s="64" t="s">
        <v>252</v>
      </c>
      <c r="D1556" s="64"/>
      <c r="E1556" s="64"/>
      <c r="F1556" s="64"/>
      <c r="G1556" s="1"/>
      <c r="H1556" s="1"/>
      <c r="I1556" s="1"/>
      <c r="J1556" s="1"/>
      <c r="K1556" s="1"/>
      <c r="L1556" s="1"/>
      <c r="M1556" s="1"/>
      <c r="N1556" s="1"/>
      <c r="O1556" s="1"/>
      <c r="P1556" s="1"/>
      <c r="Q1556" s="1"/>
      <c r="R1556" s="1"/>
      <c r="S1556" s="1"/>
      <c r="T1556" s="1"/>
    </row>
    <row r="1557" spans="1:20" x14ac:dyDescent="0.25">
      <c r="A1557" s="1"/>
      <c r="B1557" s="5" t="s">
        <v>25</v>
      </c>
      <c r="C1557" s="73">
        <v>542</v>
      </c>
      <c r="D1557" s="73"/>
      <c r="E1557" s="73"/>
      <c r="F1557" s="1"/>
      <c r="G1557" s="1"/>
      <c r="H1557" s="1"/>
      <c r="I1557" s="1"/>
      <c r="J1557" s="1"/>
      <c r="K1557" s="1"/>
      <c r="L1557" s="1"/>
      <c r="M1557" s="1"/>
      <c r="N1557" s="1"/>
      <c r="O1557" s="1"/>
      <c r="P1557" s="1"/>
      <c r="Q1557" s="1"/>
      <c r="R1557" s="1"/>
      <c r="S1557" s="1"/>
      <c r="T1557" s="1"/>
    </row>
    <row r="1558" spans="1:20" x14ac:dyDescent="0.25">
      <c r="A1558" s="1"/>
      <c r="B1558" s="63" t="s">
        <v>26</v>
      </c>
      <c r="C1558" s="63"/>
      <c r="D1558" s="63"/>
      <c r="E1558" s="63"/>
      <c r="F1558" s="72">
        <v>66.2029</v>
      </c>
      <c r="G1558" s="72"/>
      <c r="H1558" s="72"/>
      <c r="I1558" s="72"/>
      <c r="J1558" s="72"/>
      <c r="K1558" s="1"/>
      <c r="L1558" s="1"/>
      <c r="M1558" s="1"/>
      <c r="N1558" s="1"/>
      <c r="O1558" s="1"/>
      <c r="P1558" s="1"/>
      <c r="Q1558" s="1"/>
      <c r="R1558" s="1"/>
      <c r="S1558" s="1"/>
      <c r="T1558" s="1"/>
    </row>
    <row r="1559" spans="1:20" x14ac:dyDescent="0.25">
      <c r="A1559" s="1"/>
      <c r="B1559" s="63" t="s">
        <v>27</v>
      </c>
      <c r="C1559" s="63"/>
      <c r="D1559" s="72">
        <v>0</v>
      </c>
      <c r="E1559" s="72"/>
      <c r="F1559" s="72"/>
      <c r="G1559" s="72"/>
      <c r="H1559" s="72"/>
      <c r="I1559" s="1"/>
      <c r="J1559" s="1"/>
      <c r="K1559" s="1"/>
      <c r="L1559" s="1"/>
      <c r="M1559" s="1"/>
      <c r="N1559" s="1"/>
      <c r="O1559" s="1"/>
      <c r="P1559" s="1"/>
      <c r="Q1559" s="1"/>
      <c r="R1559" s="1"/>
      <c r="S1559" s="1"/>
      <c r="T1559" s="1"/>
    </row>
    <row r="1560" spans="1:20" x14ac:dyDescent="0.25">
      <c r="A1560" s="1"/>
      <c r="B1560" s="63" t="s">
        <v>28</v>
      </c>
      <c r="C1560" s="63"/>
      <c r="D1560" s="63"/>
      <c r="E1560" s="63"/>
      <c r="F1560" s="72">
        <v>0.45279999999999998</v>
      </c>
      <c r="G1560" s="72"/>
      <c r="H1560" s="72"/>
      <c r="I1560" s="72"/>
      <c r="J1560" s="1"/>
      <c r="K1560" s="1"/>
      <c r="L1560" s="1"/>
      <c r="M1560" s="1"/>
      <c r="N1560" s="1"/>
      <c r="O1560" s="1"/>
      <c r="P1560" s="1"/>
      <c r="Q1560" s="1"/>
      <c r="R1560" s="1"/>
      <c r="S1560" s="1"/>
      <c r="T1560" s="1"/>
    </row>
    <row r="1561" spans="1:20" x14ac:dyDescent="0.25">
      <c r="A1561" s="1"/>
      <c r="B1561" s="63" t="s">
        <v>29</v>
      </c>
      <c r="C1561" s="63"/>
      <c r="D1561" s="72">
        <v>0</v>
      </c>
      <c r="E1561" s="72"/>
      <c r="F1561" s="72"/>
      <c r="G1561" s="72"/>
      <c r="H1561" s="1"/>
      <c r="I1561" s="1"/>
      <c r="J1561" s="1"/>
      <c r="K1561" s="1"/>
      <c r="L1561" s="1"/>
      <c r="M1561" s="1"/>
      <c r="N1561" s="1"/>
      <c r="O1561" s="1"/>
      <c r="P1561" s="1"/>
      <c r="Q1561" s="1"/>
      <c r="R1561" s="1"/>
      <c r="S1561" s="1"/>
      <c r="T1561" s="1"/>
    </row>
    <row r="1562" spans="1:20" x14ac:dyDescent="0.25">
      <c r="A1562" s="1"/>
      <c r="B1562" s="63" t="s">
        <v>30</v>
      </c>
      <c r="C1562" s="63"/>
      <c r="D1562" s="1"/>
      <c r="E1562" s="1"/>
      <c r="F1562" s="1"/>
      <c r="G1562" s="1">
        <v>9.8000000000000007</v>
      </c>
      <c r="H1562" s="1"/>
      <c r="I1562" s="1"/>
      <c r="J1562" s="1"/>
      <c r="K1562" s="1"/>
      <c r="L1562" s="1"/>
      <c r="M1562" s="1"/>
      <c r="N1562" s="1"/>
      <c r="O1562" s="1"/>
      <c r="P1562" s="1"/>
      <c r="Q1562" s="1"/>
      <c r="R1562" s="1"/>
      <c r="S1562" s="1"/>
      <c r="T1562" s="1"/>
    </row>
    <row r="1563" spans="1:20" x14ac:dyDescent="0.25">
      <c r="A1563" s="1"/>
      <c r="B1563" s="63" t="s">
        <v>31</v>
      </c>
      <c r="C1563" s="63"/>
      <c r="D1563" s="63"/>
      <c r="E1563" s="1"/>
      <c r="F1563" s="1"/>
      <c r="G1563" s="1">
        <v>2015</v>
      </c>
      <c r="H1563" s="1"/>
      <c r="I1563" s="1"/>
      <c r="J1563" s="1"/>
      <c r="K1563" s="1"/>
      <c r="L1563" s="1"/>
      <c r="M1563" s="1"/>
      <c r="N1563" s="1"/>
      <c r="O1563" s="1"/>
      <c r="P1563" s="1"/>
      <c r="Q1563" s="1"/>
      <c r="R1563" s="1"/>
      <c r="S1563" s="1"/>
      <c r="T1563" s="1"/>
    </row>
    <row r="1564" spans="1:20" x14ac:dyDescent="0.25">
      <c r="A1564" s="1"/>
      <c r="B1564" s="63" t="s">
        <v>32</v>
      </c>
      <c r="C1564" s="63"/>
      <c r="D1564" s="1"/>
      <c r="E1564" s="1"/>
      <c r="F1564" s="1"/>
      <c r="G1564" s="1"/>
      <c r="H1564" s="1"/>
      <c r="I1564" s="1"/>
      <c r="J1564" s="1"/>
      <c r="K1564" s="1"/>
      <c r="L1564" s="1"/>
      <c r="M1564" s="1"/>
      <c r="N1564" s="1"/>
      <c r="O1564" s="1"/>
      <c r="P1564" s="1"/>
      <c r="Q1564" s="1"/>
      <c r="R1564" s="1"/>
      <c r="S1564" s="1"/>
      <c r="T1564" s="1"/>
    </row>
    <row r="1565" spans="1:20" x14ac:dyDescent="0.25">
      <c r="A1565" s="1"/>
      <c r="B1565" s="1"/>
      <c r="C1565" s="1"/>
      <c r="D1565" s="1"/>
      <c r="E1565" s="1"/>
      <c r="F1565" s="1"/>
      <c r="G1565" s="1"/>
      <c r="H1565" s="1"/>
      <c r="I1565" s="1"/>
      <c r="J1565" s="1"/>
      <c r="K1565" s="1"/>
      <c r="L1565" s="1"/>
      <c r="M1565" s="1"/>
      <c r="N1565" s="1"/>
      <c r="O1565" s="1"/>
      <c r="P1565" s="1"/>
      <c r="Q1565" s="1"/>
      <c r="R1565" s="1"/>
      <c r="S1565" s="1"/>
      <c r="T1565" s="1"/>
    </row>
    <row r="1566" spans="1:20" x14ac:dyDescent="0.25">
      <c r="A1566" s="1"/>
      <c r="B1566" s="1"/>
      <c r="C1566" s="1"/>
      <c r="D1566" s="1"/>
      <c r="E1566" s="1"/>
      <c r="F1566" s="1"/>
      <c r="G1566" s="1"/>
      <c r="H1566" s="1"/>
      <c r="I1566" s="1"/>
      <c r="J1566" s="1"/>
      <c r="K1566" s="1"/>
      <c r="L1566" s="1"/>
      <c r="M1566" s="1"/>
      <c r="N1566" s="1"/>
      <c r="O1566" s="1"/>
      <c r="P1566" s="1"/>
      <c r="Q1566" s="1"/>
      <c r="R1566" s="1"/>
      <c r="S1566" s="1"/>
      <c r="T1566" s="1"/>
    </row>
    <row r="1567" spans="1:20" x14ac:dyDescent="0.25">
      <c r="A1567" s="1"/>
      <c r="B1567" s="1"/>
      <c r="C1567" s="1"/>
      <c r="D1567" s="1"/>
      <c r="E1567" s="1"/>
      <c r="F1567" s="1"/>
      <c r="G1567" s="1"/>
      <c r="H1567" s="1"/>
      <c r="I1567" s="1"/>
      <c r="J1567" s="1"/>
      <c r="K1567" s="1"/>
      <c r="L1567" s="66" t="s">
        <v>5</v>
      </c>
      <c r="M1567" s="66"/>
      <c r="N1567" s="66"/>
      <c r="O1567" s="3" t="s">
        <v>6</v>
      </c>
      <c r="P1567" s="67" t="s">
        <v>7</v>
      </c>
      <c r="Q1567" s="67"/>
      <c r="R1567" s="3" t="s">
        <v>8</v>
      </c>
      <c r="S1567" s="57" t="s">
        <v>583</v>
      </c>
      <c r="T1567" s="3" t="s">
        <v>7</v>
      </c>
    </row>
    <row r="1568" spans="1:20" x14ac:dyDescent="0.25">
      <c r="A1568" s="1"/>
      <c r="B1568" s="5" t="s">
        <v>9</v>
      </c>
      <c r="C1568" s="64" t="s">
        <v>246</v>
      </c>
      <c r="D1568" s="64"/>
      <c r="E1568" s="64"/>
      <c r="F1568" s="64"/>
      <c r="G1568" s="64"/>
      <c r="H1568" s="1"/>
      <c r="I1568" s="1"/>
      <c r="J1568" s="1"/>
      <c r="K1568" s="1"/>
      <c r="L1568" s="4" t="s">
        <v>21</v>
      </c>
      <c r="M1568" s="64" t="s">
        <v>22</v>
      </c>
      <c r="N1568" s="64"/>
      <c r="O1568" s="6">
        <v>1</v>
      </c>
      <c r="P1568" s="65">
        <v>100</v>
      </c>
      <c r="Q1568" s="65"/>
      <c r="R1568" s="6">
        <v>1</v>
      </c>
      <c r="S1568" s="59">
        <v>67.2</v>
      </c>
      <c r="T1568" s="7">
        <v>100</v>
      </c>
    </row>
    <row r="1569" spans="1:20" x14ac:dyDescent="0.25">
      <c r="A1569" s="1"/>
      <c r="B1569" s="5" t="s">
        <v>13</v>
      </c>
      <c r="C1569" s="64" t="s">
        <v>253</v>
      </c>
      <c r="D1569" s="64"/>
      <c r="E1569" s="64"/>
      <c r="F1569" s="64"/>
      <c r="G1569" s="1"/>
      <c r="H1569" s="1"/>
      <c r="I1569" s="1"/>
      <c r="J1569" s="1"/>
      <c r="K1569" s="1"/>
      <c r="L1569" s="1"/>
      <c r="M1569" s="1"/>
      <c r="N1569" s="1"/>
      <c r="O1569" s="1"/>
      <c r="P1569" s="1"/>
      <c r="Q1569" s="1"/>
      <c r="R1569" s="1"/>
      <c r="S1569" s="1"/>
      <c r="T1569" s="1"/>
    </row>
    <row r="1570" spans="1:20" x14ac:dyDescent="0.25">
      <c r="A1570" s="1"/>
      <c r="B1570" s="5" t="s">
        <v>19</v>
      </c>
      <c r="C1570" s="64" t="s">
        <v>47</v>
      </c>
      <c r="D1570" s="64"/>
      <c r="E1570" s="64"/>
      <c r="F1570" s="64"/>
      <c r="G1570" s="1"/>
      <c r="H1570" s="1"/>
      <c r="I1570" s="1"/>
      <c r="J1570" s="1"/>
      <c r="K1570" s="1"/>
      <c r="L1570" s="1"/>
      <c r="M1570" s="1"/>
      <c r="N1570" s="1"/>
      <c r="O1570" s="1"/>
      <c r="P1570" s="1"/>
      <c r="Q1570" s="1"/>
      <c r="R1570" s="1"/>
      <c r="S1570" s="1"/>
      <c r="T1570" s="1"/>
    </row>
    <row r="1571" spans="1:20" x14ac:dyDescent="0.25">
      <c r="A1571" s="1"/>
      <c r="B1571" s="5" t="s">
        <v>23</v>
      </c>
      <c r="C1571" s="64" t="s">
        <v>254</v>
      </c>
      <c r="D1571" s="64"/>
      <c r="E1571" s="64"/>
      <c r="F1571" s="64"/>
      <c r="G1571" s="1"/>
      <c r="H1571" s="1"/>
      <c r="I1571" s="1"/>
      <c r="J1571" s="1"/>
      <c r="K1571" s="1"/>
      <c r="L1571" s="1"/>
      <c r="M1571" s="1"/>
      <c r="N1571" s="1"/>
      <c r="O1571" s="1"/>
      <c r="P1571" s="1"/>
      <c r="Q1571" s="1"/>
      <c r="R1571" s="1"/>
      <c r="S1571" s="1"/>
      <c r="T1571" s="1"/>
    </row>
    <row r="1572" spans="1:20" x14ac:dyDescent="0.25">
      <c r="A1572" s="1"/>
      <c r="B1572" s="5" t="s">
        <v>25</v>
      </c>
      <c r="C1572" s="73">
        <v>87</v>
      </c>
      <c r="D1572" s="73"/>
      <c r="E1572" s="73"/>
      <c r="F1572" s="1"/>
      <c r="G1572" s="1"/>
      <c r="H1572" s="1"/>
      <c r="I1572" s="1"/>
      <c r="J1572" s="1"/>
      <c r="K1572" s="1"/>
      <c r="L1572" s="1"/>
      <c r="M1572" s="1"/>
      <c r="N1572" s="1"/>
      <c r="O1572" s="1"/>
      <c r="P1572" s="1"/>
      <c r="Q1572" s="1"/>
      <c r="R1572" s="1"/>
      <c r="S1572" s="1"/>
      <c r="T1572" s="1"/>
    </row>
    <row r="1573" spans="1:20" x14ac:dyDescent="0.25">
      <c r="A1573" s="1"/>
      <c r="B1573" s="63" t="s">
        <v>26</v>
      </c>
      <c r="C1573" s="63"/>
      <c r="D1573" s="63"/>
      <c r="E1573" s="63"/>
      <c r="F1573" s="72">
        <v>2.3182</v>
      </c>
      <c r="G1573" s="72"/>
      <c r="H1573" s="72"/>
      <c r="I1573" s="72"/>
      <c r="J1573" s="72"/>
      <c r="K1573" s="1"/>
      <c r="L1573" s="1"/>
      <c r="M1573" s="1"/>
      <c r="N1573" s="1"/>
      <c r="O1573" s="1"/>
      <c r="P1573" s="1"/>
      <c r="Q1573" s="1"/>
      <c r="R1573" s="1"/>
      <c r="S1573" s="1"/>
      <c r="T1573" s="1"/>
    </row>
    <row r="1574" spans="1:20" x14ac:dyDescent="0.25">
      <c r="A1574" s="1"/>
      <c r="B1574" s="63" t="s">
        <v>27</v>
      </c>
      <c r="C1574" s="63"/>
      <c r="D1574" s="72">
        <v>0.76849999999999996</v>
      </c>
      <c r="E1574" s="72"/>
      <c r="F1574" s="72"/>
      <c r="G1574" s="72"/>
      <c r="H1574" s="72"/>
      <c r="I1574" s="1"/>
      <c r="J1574" s="1"/>
      <c r="K1574" s="1"/>
      <c r="L1574" s="1"/>
      <c r="M1574" s="1"/>
      <c r="N1574" s="1"/>
      <c r="O1574" s="1"/>
      <c r="P1574" s="1"/>
      <c r="Q1574" s="1"/>
      <c r="R1574" s="1"/>
      <c r="S1574" s="1"/>
      <c r="T1574" s="1"/>
    </row>
    <row r="1575" spans="1:20" x14ac:dyDescent="0.25">
      <c r="A1575" s="1"/>
      <c r="B1575" s="63" t="s">
        <v>28</v>
      </c>
      <c r="C1575" s="63"/>
      <c r="D1575" s="63"/>
      <c r="E1575" s="63"/>
      <c r="F1575" s="72">
        <v>0.3987</v>
      </c>
      <c r="G1575" s="72"/>
      <c r="H1575" s="72"/>
      <c r="I1575" s="72"/>
      <c r="J1575" s="1"/>
      <c r="K1575" s="1"/>
      <c r="L1575" s="1"/>
      <c r="M1575" s="1"/>
      <c r="N1575" s="1"/>
      <c r="O1575" s="1"/>
      <c r="P1575" s="1"/>
      <c r="Q1575" s="1"/>
      <c r="R1575" s="1"/>
      <c r="S1575" s="1"/>
      <c r="T1575" s="1"/>
    </row>
    <row r="1576" spans="1:20" x14ac:dyDescent="0.25">
      <c r="A1576" s="1"/>
      <c r="B1576" s="63" t="s">
        <v>29</v>
      </c>
      <c r="C1576" s="63"/>
      <c r="D1576" s="72">
        <v>1.15E-2</v>
      </c>
      <c r="E1576" s="72"/>
      <c r="F1576" s="72"/>
      <c r="G1576" s="72"/>
      <c r="H1576" s="1"/>
      <c r="I1576" s="1"/>
      <c r="J1576" s="1"/>
      <c r="K1576" s="1"/>
      <c r="L1576" s="1"/>
      <c r="M1576" s="1"/>
      <c r="N1576" s="1"/>
      <c r="O1576" s="1"/>
      <c r="P1576" s="1"/>
      <c r="Q1576" s="1"/>
      <c r="R1576" s="1"/>
      <c r="S1576" s="1"/>
      <c r="T1576" s="1"/>
    </row>
    <row r="1577" spans="1:20" x14ac:dyDescent="0.25">
      <c r="A1577" s="1"/>
      <c r="B1577" s="63" t="s">
        <v>30</v>
      </c>
      <c r="C1577" s="63"/>
      <c r="D1577" s="1"/>
      <c r="E1577" s="1"/>
      <c r="F1577" s="1"/>
      <c r="G1577" s="1">
        <v>5</v>
      </c>
      <c r="H1577" s="1"/>
      <c r="I1577" s="1"/>
      <c r="J1577" s="1"/>
      <c r="K1577" s="1"/>
      <c r="L1577" s="1"/>
      <c r="M1577" s="1"/>
      <c r="N1577" s="1"/>
      <c r="O1577" s="1"/>
      <c r="P1577" s="1"/>
      <c r="Q1577" s="1"/>
      <c r="R1577" s="1"/>
      <c r="S1577" s="1"/>
      <c r="T1577" s="1"/>
    </row>
    <row r="1578" spans="1:20" x14ac:dyDescent="0.25">
      <c r="A1578" s="1"/>
      <c r="B1578" s="63" t="s">
        <v>31</v>
      </c>
      <c r="C1578" s="63"/>
      <c r="D1578" s="63"/>
      <c r="E1578" s="1"/>
      <c r="F1578" s="1"/>
      <c r="G1578" s="1">
        <v>2015</v>
      </c>
      <c r="H1578" s="1"/>
      <c r="I1578" s="1"/>
      <c r="J1578" s="1"/>
      <c r="K1578" s="1"/>
      <c r="L1578" s="1"/>
      <c r="M1578" s="1"/>
      <c r="N1578" s="1"/>
      <c r="O1578" s="1"/>
      <c r="P1578" s="1"/>
      <c r="Q1578" s="1"/>
      <c r="R1578" s="1"/>
      <c r="S1578" s="1"/>
      <c r="T1578" s="1"/>
    </row>
    <row r="1579" spans="1:20" x14ac:dyDescent="0.25">
      <c r="A1579" s="1"/>
      <c r="B1579" s="63" t="s">
        <v>32</v>
      </c>
      <c r="C1579" s="63"/>
      <c r="D1579" s="1"/>
      <c r="E1579" s="1"/>
      <c r="F1579" s="1"/>
      <c r="G1579" s="1"/>
      <c r="H1579" s="1"/>
      <c r="I1579" s="1"/>
      <c r="J1579" s="1"/>
      <c r="K1579" s="1"/>
      <c r="L1579" s="1"/>
      <c r="M1579" s="1"/>
      <c r="N1579" s="1"/>
      <c r="O1579" s="1"/>
      <c r="P1579" s="1"/>
      <c r="Q1579" s="1"/>
      <c r="R1579" s="1"/>
      <c r="S1579" s="1"/>
      <c r="T1579" s="1"/>
    </row>
    <row r="1580" spans="1:20" x14ac:dyDescent="0.25">
      <c r="A1580" s="1"/>
      <c r="B1580" s="1"/>
      <c r="C1580" s="1"/>
      <c r="D1580" s="1"/>
      <c r="E1580" s="1"/>
      <c r="F1580" s="1"/>
      <c r="G1580" s="1"/>
      <c r="H1580" s="1"/>
      <c r="I1580" s="1"/>
      <c r="J1580" s="1"/>
      <c r="K1580" s="1"/>
      <c r="L1580" s="1"/>
      <c r="M1580" s="1"/>
      <c r="N1580" s="1"/>
      <c r="O1580" s="1"/>
      <c r="P1580" s="1"/>
      <c r="Q1580" s="1"/>
      <c r="R1580" s="1"/>
      <c r="S1580" s="1"/>
      <c r="T1580" s="1"/>
    </row>
    <row r="1581" spans="1:20" x14ac:dyDescent="0.25">
      <c r="A1581" s="1"/>
      <c r="B1581" s="1"/>
      <c r="C1581" s="1"/>
      <c r="D1581" s="1"/>
      <c r="E1581" s="1"/>
      <c r="F1581" s="1"/>
      <c r="G1581" s="1"/>
      <c r="H1581" s="1"/>
      <c r="I1581" s="1"/>
      <c r="J1581" s="1"/>
      <c r="K1581" s="1"/>
      <c r="L1581" s="1"/>
      <c r="M1581" s="1"/>
      <c r="N1581" s="1"/>
      <c r="O1581" s="1"/>
      <c r="P1581" s="1"/>
      <c r="Q1581" s="1"/>
      <c r="R1581" s="1"/>
      <c r="S1581" s="1"/>
      <c r="T1581" s="1"/>
    </row>
    <row r="1582" spans="1:20" x14ac:dyDescent="0.25">
      <c r="A1582" s="1"/>
      <c r="B1582" s="1"/>
      <c r="C1582" s="1"/>
      <c r="D1582" s="1"/>
      <c r="E1582" s="1"/>
      <c r="F1582" s="1"/>
      <c r="G1582" s="1"/>
      <c r="H1582" s="1"/>
      <c r="I1582" s="1"/>
      <c r="J1582" s="1"/>
      <c r="K1582" s="1"/>
      <c r="L1582" s="66" t="s">
        <v>5</v>
      </c>
      <c r="M1582" s="66"/>
      <c r="N1582" s="66"/>
      <c r="O1582" s="3" t="s">
        <v>6</v>
      </c>
      <c r="P1582" s="67" t="s">
        <v>7</v>
      </c>
      <c r="Q1582" s="67"/>
      <c r="R1582" s="3" t="s">
        <v>8</v>
      </c>
      <c r="S1582" s="57" t="s">
        <v>583</v>
      </c>
      <c r="T1582" s="3" t="s">
        <v>7</v>
      </c>
    </row>
    <row r="1583" spans="1:20" x14ac:dyDescent="0.25">
      <c r="A1583" s="1"/>
      <c r="B1583" s="5" t="s">
        <v>9</v>
      </c>
      <c r="C1583" s="64" t="s">
        <v>246</v>
      </c>
      <c r="D1583" s="64"/>
      <c r="E1583" s="64"/>
      <c r="F1583" s="64"/>
      <c r="G1583" s="64"/>
      <c r="H1583" s="1"/>
      <c r="I1583" s="1"/>
      <c r="J1583" s="1"/>
      <c r="K1583" s="1"/>
      <c r="L1583" s="4" t="s">
        <v>115</v>
      </c>
      <c r="M1583" s="64" t="s">
        <v>115</v>
      </c>
      <c r="N1583" s="64"/>
      <c r="O1583" s="6">
        <v>0</v>
      </c>
      <c r="P1583" s="65">
        <v>0</v>
      </c>
      <c r="Q1583" s="65"/>
      <c r="R1583" s="6">
        <v>0</v>
      </c>
      <c r="S1583" s="59">
        <v>0</v>
      </c>
      <c r="T1583" s="7">
        <v>0</v>
      </c>
    </row>
    <row r="1584" spans="1:20" x14ac:dyDescent="0.25">
      <c r="A1584" s="1"/>
      <c r="B1584" s="5" t="s">
        <v>13</v>
      </c>
      <c r="C1584" s="64" t="s">
        <v>255</v>
      </c>
      <c r="D1584" s="64"/>
      <c r="E1584" s="64"/>
      <c r="F1584" s="64"/>
      <c r="G1584" s="1"/>
      <c r="H1584" s="1"/>
      <c r="I1584" s="1"/>
      <c r="J1584" s="1"/>
      <c r="K1584" s="1"/>
      <c r="L1584" s="1"/>
      <c r="M1584" s="1"/>
      <c r="N1584" s="1"/>
      <c r="O1584" s="1"/>
      <c r="P1584" s="1"/>
      <c r="Q1584" s="1"/>
      <c r="R1584" s="1"/>
      <c r="S1584" s="1"/>
      <c r="T1584" s="1"/>
    </row>
    <row r="1585" spans="1:20" x14ac:dyDescent="0.25">
      <c r="A1585" s="1"/>
      <c r="B1585" s="5" t="s">
        <v>19</v>
      </c>
      <c r="C1585" s="64" t="s">
        <v>222</v>
      </c>
      <c r="D1585" s="64"/>
      <c r="E1585" s="64"/>
      <c r="F1585" s="64"/>
      <c r="G1585" s="1"/>
      <c r="H1585" s="1"/>
      <c r="I1585" s="1"/>
      <c r="J1585" s="1"/>
      <c r="K1585" s="1"/>
      <c r="L1585" s="1"/>
      <c r="M1585" s="1"/>
      <c r="N1585" s="1"/>
      <c r="O1585" s="1"/>
      <c r="P1585" s="1"/>
      <c r="Q1585" s="1"/>
      <c r="R1585" s="1"/>
      <c r="S1585" s="1"/>
      <c r="T1585" s="1"/>
    </row>
    <row r="1586" spans="1:20" x14ac:dyDescent="0.25">
      <c r="A1586" s="1"/>
      <c r="B1586" s="5" t="s">
        <v>23</v>
      </c>
      <c r="C1586" s="64" t="s">
        <v>256</v>
      </c>
      <c r="D1586" s="64"/>
      <c r="E1586" s="64"/>
      <c r="F1586" s="64"/>
      <c r="G1586" s="1"/>
      <c r="H1586" s="1"/>
      <c r="I1586" s="1"/>
      <c r="J1586" s="1"/>
      <c r="K1586" s="1"/>
      <c r="L1586" s="1"/>
      <c r="M1586" s="1"/>
      <c r="N1586" s="1"/>
      <c r="O1586" s="1"/>
      <c r="P1586" s="1"/>
      <c r="Q1586" s="1"/>
      <c r="R1586" s="1"/>
      <c r="S1586" s="1"/>
      <c r="T1586" s="1"/>
    </row>
    <row r="1587" spans="1:20" x14ac:dyDescent="0.25">
      <c r="A1587" s="1"/>
      <c r="B1587" s="5" t="s">
        <v>25</v>
      </c>
      <c r="C1587" s="73">
        <v>13</v>
      </c>
      <c r="D1587" s="73"/>
      <c r="E1587" s="73"/>
      <c r="F1587" s="1"/>
      <c r="G1587" s="1"/>
      <c r="H1587" s="1"/>
      <c r="I1587" s="1"/>
      <c r="J1587" s="1"/>
      <c r="K1587" s="1"/>
      <c r="L1587" s="1"/>
      <c r="M1587" s="1"/>
      <c r="N1587" s="1"/>
      <c r="O1587" s="1"/>
      <c r="P1587" s="1"/>
      <c r="Q1587" s="1"/>
      <c r="R1587" s="1"/>
      <c r="S1587" s="1"/>
      <c r="T1587" s="1"/>
    </row>
    <row r="1588" spans="1:20" x14ac:dyDescent="0.25">
      <c r="A1588" s="1"/>
      <c r="B1588" s="63" t="s">
        <v>26</v>
      </c>
      <c r="C1588" s="63"/>
      <c r="D1588" s="63"/>
      <c r="E1588" s="63"/>
      <c r="F1588" s="72">
        <v>49.863199999999999</v>
      </c>
      <c r="G1588" s="72"/>
      <c r="H1588" s="72"/>
      <c r="I1588" s="72"/>
      <c r="J1588" s="72"/>
      <c r="K1588" s="1"/>
      <c r="L1588" s="1"/>
      <c r="M1588" s="1"/>
      <c r="N1588" s="1"/>
      <c r="O1588" s="1"/>
      <c r="P1588" s="1"/>
      <c r="Q1588" s="1"/>
      <c r="R1588" s="1"/>
      <c r="S1588" s="1"/>
      <c r="T1588" s="1"/>
    </row>
    <row r="1589" spans="1:20" x14ac:dyDescent="0.25">
      <c r="A1589" s="1"/>
      <c r="B1589" s="63" t="s">
        <v>27</v>
      </c>
      <c r="C1589" s="63"/>
      <c r="D1589" s="72">
        <v>0</v>
      </c>
      <c r="E1589" s="72"/>
      <c r="F1589" s="72"/>
      <c r="G1589" s="72"/>
      <c r="H1589" s="72"/>
      <c r="I1589" s="1"/>
      <c r="J1589" s="1"/>
      <c r="K1589" s="1"/>
      <c r="L1589" s="1"/>
      <c r="M1589" s="1"/>
      <c r="N1589" s="1"/>
      <c r="O1589" s="1"/>
      <c r="P1589" s="1"/>
      <c r="Q1589" s="1"/>
      <c r="R1589" s="1"/>
      <c r="S1589" s="1"/>
      <c r="T1589" s="1"/>
    </row>
    <row r="1590" spans="1:20" x14ac:dyDescent="0.25">
      <c r="A1590" s="1"/>
      <c r="B1590" s="63" t="s">
        <v>28</v>
      </c>
      <c r="C1590" s="63"/>
      <c r="D1590" s="63"/>
      <c r="E1590" s="63"/>
      <c r="F1590" s="72">
        <v>0.34189999999999998</v>
      </c>
      <c r="G1590" s="72"/>
      <c r="H1590" s="72"/>
      <c r="I1590" s="72"/>
      <c r="J1590" s="1"/>
      <c r="K1590" s="1"/>
      <c r="L1590" s="1"/>
      <c r="M1590" s="1"/>
      <c r="N1590" s="1"/>
      <c r="O1590" s="1"/>
      <c r="P1590" s="1"/>
      <c r="Q1590" s="1"/>
      <c r="R1590" s="1"/>
      <c r="S1590" s="1"/>
      <c r="T1590" s="1"/>
    </row>
    <row r="1591" spans="1:20" x14ac:dyDescent="0.25">
      <c r="A1591" s="1"/>
      <c r="B1591" s="63" t="s">
        <v>29</v>
      </c>
      <c r="C1591" s="63"/>
      <c r="D1591" s="72">
        <v>0</v>
      </c>
      <c r="E1591" s="72"/>
      <c r="F1591" s="72"/>
      <c r="G1591" s="72"/>
      <c r="H1591" s="1"/>
      <c r="I1591" s="1"/>
      <c r="J1591" s="1"/>
      <c r="K1591" s="1"/>
      <c r="L1591" s="1"/>
      <c r="M1591" s="1"/>
      <c r="N1591" s="1"/>
      <c r="O1591" s="1"/>
      <c r="P1591" s="1"/>
      <c r="Q1591" s="1"/>
      <c r="R1591" s="1"/>
      <c r="S1591" s="1"/>
      <c r="T1591" s="1"/>
    </row>
    <row r="1592" spans="1:20" x14ac:dyDescent="0.25">
      <c r="A1592" s="1"/>
      <c r="B1592" s="63" t="s">
        <v>30</v>
      </c>
      <c r="C1592" s="63"/>
      <c r="D1592" s="1"/>
      <c r="E1592" s="1"/>
      <c r="F1592" s="1"/>
      <c r="G1592" s="1">
        <v>1.8</v>
      </c>
      <c r="H1592" s="1"/>
      <c r="I1592" s="1"/>
      <c r="J1592" s="1"/>
      <c r="K1592" s="1"/>
      <c r="L1592" s="1"/>
      <c r="M1592" s="1"/>
      <c r="N1592" s="1"/>
      <c r="O1592" s="1"/>
      <c r="P1592" s="1"/>
      <c r="Q1592" s="1"/>
      <c r="R1592" s="1"/>
      <c r="S1592" s="1"/>
      <c r="T1592" s="1"/>
    </row>
    <row r="1593" spans="1:20" x14ac:dyDescent="0.25">
      <c r="A1593" s="1"/>
      <c r="B1593" s="63" t="s">
        <v>31</v>
      </c>
      <c r="C1593" s="63"/>
      <c r="D1593" s="63"/>
      <c r="E1593" s="1"/>
      <c r="F1593" s="1"/>
      <c r="G1593" s="1">
        <v>2015</v>
      </c>
      <c r="H1593" s="1"/>
      <c r="I1593" s="1"/>
      <c r="J1593" s="1"/>
      <c r="K1593" s="1"/>
      <c r="L1593" s="1"/>
      <c r="M1593" s="1"/>
      <c r="N1593" s="1"/>
      <c r="O1593" s="1"/>
      <c r="P1593" s="1"/>
      <c r="Q1593" s="1"/>
      <c r="R1593" s="1"/>
      <c r="S1593" s="1"/>
      <c r="T1593" s="1"/>
    </row>
    <row r="1594" spans="1:20" x14ac:dyDescent="0.25">
      <c r="A1594" s="1"/>
      <c r="B1594" s="63" t="s">
        <v>32</v>
      </c>
      <c r="C1594" s="63"/>
      <c r="D1594" s="1"/>
      <c r="E1594" s="1"/>
      <c r="F1594" s="1"/>
      <c r="G1594" s="1"/>
      <c r="H1594" s="1"/>
      <c r="I1594" s="1"/>
      <c r="J1594" s="1"/>
      <c r="K1594" s="1"/>
      <c r="L1594" s="1"/>
      <c r="M1594" s="1"/>
      <c r="N1594" s="1"/>
      <c r="O1594" s="1"/>
      <c r="P1594" s="1"/>
      <c r="Q1594" s="1"/>
      <c r="R1594" s="1"/>
      <c r="S1594" s="1"/>
      <c r="T1594" s="1"/>
    </row>
    <row r="1595" spans="1:20" x14ac:dyDescent="0.25">
      <c r="A1595" s="1"/>
      <c r="B1595" s="1"/>
      <c r="C1595" s="1"/>
      <c r="D1595" s="1"/>
      <c r="E1595" s="1"/>
      <c r="F1595" s="1"/>
      <c r="G1595" s="1"/>
      <c r="H1595" s="1"/>
      <c r="I1595" s="1"/>
      <c r="J1595" s="1"/>
      <c r="K1595" s="1"/>
      <c r="L1595" s="1"/>
      <c r="M1595" s="1"/>
      <c r="N1595" s="1"/>
      <c r="O1595" s="1"/>
      <c r="P1595" s="1"/>
      <c r="Q1595" s="1"/>
      <c r="R1595" s="1"/>
      <c r="S1595" s="1"/>
      <c r="T1595" s="1"/>
    </row>
    <row r="1596" spans="1:20" x14ac:dyDescent="0.25">
      <c r="A1596" s="1"/>
      <c r="B1596" s="1"/>
      <c r="C1596" s="1"/>
      <c r="D1596" s="1"/>
      <c r="E1596" s="1"/>
      <c r="F1596" s="1"/>
      <c r="G1596" s="1"/>
      <c r="H1596" s="1"/>
      <c r="I1596" s="1"/>
      <c r="J1596" s="1"/>
      <c r="K1596" s="1"/>
      <c r="L1596" s="1"/>
      <c r="M1596" s="1"/>
      <c r="N1596" s="1"/>
      <c r="O1596" s="1"/>
      <c r="P1596" s="1"/>
      <c r="Q1596" s="1"/>
      <c r="R1596" s="1"/>
      <c r="S1596" s="1"/>
      <c r="T1596" s="1"/>
    </row>
    <row r="1597" spans="1:20" x14ac:dyDescent="0.25">
      <c r="A1597" s="1"/>
      <c r="B1597" s="1"/>
      <c r="C1597" s="1"/>
      <c r="D1597" s="1"/>
      <c r="E1597" s="1"/>
      <c r="F1597" s="1"/>
      <c r="G1597" s="1"/>
      <c r="H1597" s="1"/>
      <c r="I1597" s="1"/>
      <c r="J1597" s="1"/>
      <c r="K1597" s="1"/>
      <c r="L1597" s="66" t="s">
        <v>5</v>
      </c>
      <c r="M1597" s="66"/>
      <c r="N1597" s="66"/>
      <c r="O1597" s="3" t="s">
        <v>6</v>
      </c>
      <c r="P1597" s="67" t="s">
        <v>7</v>
      </c>
      <c r="Q1597" s="67"/>
      <c r="R1597" s="3" t="s">
        <v>8</v>
      </c>
      <c r="S1597" s="57" t="s">
        <v>583</v>
      </c>
      <c r="T1597" s="3" t="s">
        <v>7</v>
      </c>
    </row>
    <row r="1598" spans="1:20" x14ac:dyDescent="0.25">
      <c r="A1598" s="1"/>
      <c r="B1598" s="5" t="s">
        <v>9</v>
      </c>
      <c r="C1598" s="64" t="s">
        <v>246</v>
      </c>
      <c r="D1598" s="64"/>
      <c r="E1598" s="64"/>
      <c r="F1598" s="64"/>
      <c r="G1598" s="64"/>
      <c r="H1598" s="1"/>
      <c r="I1598" s="1"/>
      <c r="J1598" s="1"/>
      <c r="K1598" s="1"/>
      <c r="L1598" s="4" t="s">
        <v>115</v>
      </c>
      <c r="M1598" s="64" t="s">
        <v>115</v>
      </c>
      <c r="N1598" s="64"/>
      <c r="O1598" s="6">
        <v>0</v>
      </c>
      <c r="P1598" s="65">
        <v>0</v>
      </c>
      <c r="Q1598" s="65"/>
      <c r="R1598" s="6">
        <v>0</v>
      </c>
      <c r="S1598" s="59">
        <v>0</v>
      </c>
      <c r="T1598" s="7">
        <v>0</v>
      </c>
    </row>
    <row r="1599" spans="1:20" x14ac:dyDescent="0.25">
      <c r="A1599" s="1"/>
      <c r="B1599" s="5" t="s">
        <v>13</v>
      </c>
      <c r="C1599" s="64" t="s">
        <v>257</v>
      </c>
      <c r="D1599" s="64"/>
      <c r="E1599" s="64"/>
      <c r="F1599" s="64"/>
      <c r="G1599" s="1"/>
      <c r="H1599" s="1"/>
      <c r="I1599" s="1"/>
      <c r="J1599" s="1"/>
      <c r="K1599" s="1"/>
      <c r="L1599" s="1"/>
      <c r="M1599" s="1"/>
      <c r="N1599" s="1"/>
      <c r="O1599" s="1"/>
      <c r="P1599" s="1"/>
      <c r="Q1599" s="1"/>
      <c r="R1599" s="1"/>
      <c r="S1599" s="1"/>
      <c r="T1599" s="1"/>
    </row>
    <row r="1600" spans="1:20" x14ac:dyDescent="0.25">
      <c r="A1600" s="1"/>
      <c r="B1600" s="5" t="s">
        <v>19</v>
      </c>
      <c r="C1600" s="64" t="s">
        <v>258</v>
      </c>
      <c r="D1600" s="64"/>
      <c r="E1600" s="64"/>
      <c r="F1600" s="64"/>
      <c r="G1600" s="1"/>
      <c r="H1600" s="1"/>
      <c r="I1600" s="1"/>
      <c r="J1600" s="1"/>
      <c r="K1600" s="1"/>
      <c r="L1600" s="1"/>
      <c r="M1600" s="1"/>
      <c r="N1600" s="1"/>
      <c r="O1600" s="1"/>
      <c r="P1600" s="1"/>
      <c r="Q1600" s="1"/>
      <c r="R1600" s="1"/>
      <c r="S1600" s="1"/>
      <c r="T1600" s="1"/>
    </row>
    <row r="1601" spans="1:20" x14ac:dyDescent="0.25">
      <c r="A1601" s="1"/>
      <c r="B1601" s="5" t="s">
        <v>23</v>
      </c>
      <c r="C1601" s="64" t="s">
        <v>259</v>
      </c>
      <c r="D1601" s="64"/>
      <c r="E1601" s="64"/>
      <c r="F1601" s="64"/>
      <c r="G1601" s="1"/>
      <c r="H1601" s="1"/>
      <c r="I1601" s="1"/>
      <c r="J1601" s="1"/>
      <c r="K1601" s="1"/>
      <c r="L1601" s="1"/>
      <c r="M1601" s="1"/>
      <c r="N1601" s="1"/>
      <c r="O1601" s="1"/>
      <c r="P1601" s="1"/>
      <c r="Q1601" s="1"/>
      <c r="R1601" s="1"/>
      <c r="S1601" s="1"/>
      <c r="T1601" s="1"/>
    </row>
    <row r="1602" spans="1:20" x14ac:dyDescent="0.25">
      <c r="A1602" s="1"/>
      <c r="B1602" s="5" t="s">
        <v>25</v>
      </c>
      <c r="C1602" s="73">
        <v>0</v>
      </c>
      <c r="D1602" s="73"/>
      <c r="E1602" s="73"/>
      <c r="F1602" s="1"/>
      <c r="G1602" s="1"/>
      <c r="H1602" s="1"/>
      <c r="I1602" s="1"/>
      <c r="J1602" s="1"/>
      <c r="K1602" s="1"/>
      <c r="L1602" s="1"/>
      <c r="M1602" s="1"/>
      <c r="N1602" s="1"/>
      <c r="O1602" s="1"/>
      <c r="P1602" s="1"/>
      <c r="Q1602" s="1"/>
      <c r="R1602" s="1"/>
      <c r="S1602" s="1"/>
      <c r="T1602" s="1"/>
    </row>
    <row r="1603" spans="1:20" x14ac:dyDescent="0.25">
      <c r="A1603" s="1"/>
      <c r="B1603" s="63" t="s">
        <v>26</v>
      </c>
      <c r="C1603" s="63"/>
      <c r="D1603" s="63"/>
      <c r="E1603" s="63"/>
      <c r="F1603" s="72">
        <v>0</v>
      </c>
      <c r="G1603" s="72"/>
      <c r="H1603" s="72"/>
      <c r="I1603" s="72"/>
      <c r="J1603" s="72"/>
      <c r="K1603" s="1"/>
      <c r="L1603" s="1"/>
      <c r="M1603" s="1"/>
      <c r="N1603" s="1"/>
      <c r="O1603" s="1"/>
      <c r="P1603" s="1"/>
      <c r="Q1603" s="1"/>
      <c r="R1603" s="1"/>
      <c r="S1603" s="1"/>
      <c r="T1603" s="1"/>
    </row>
    <row r="1604" spans="1:20" x14ac:dyDescent="0.25">
      <c r="A1604" s="1"/>
      <c r="B1604" s="63" t="s">
        <v>27</v>
      </c>
      <c r="C1604" s="63"/>
      <c r="D1604" s="72">
        <v>0</v>
      </c>
      <c r="E1604" s="72"/>
      <c r="F1604" s="72"/>
      <c r="G1604" s="72"/>
      <c r="H1604" s="72"/>
      <c r="I1604" s="1"/>
      <c r="J1604" s="1"/>
      <c r="K1604" s="1"/>
      <c r="L1604" s="1"/>
      <c r="M1604" s="1"/>
      <c r="N1604" s="1"/>
      <c r="O1604" s="1"/>
      <c r="P1604" s="1"/>
      <c r="Q1604" s="1"/>
      <c r="R1604" s="1"/>
      <c r="S1604" s="1"/>
      <c r="T1604" s="1"/>
    </row>
    <row r="1605" spans="1:20" x14ac:dyDescent="0.25">
      <c r="A1605" s="1"/>
      <c r="B1605" s="63" t="s">
        <v>28</v>
      </c>
      <c r="C1605" s="63"/>
      <c r="D1605" s="63"/>
      <c r="E1605" s="63"/>
      <c r="F1605" s="72">
        <v>0</v>
      </c>
      <c r="G1605" s="72"/>
      <c r="H1605" s="72"/>
      <c r="I1605" s="72"/>
      <c r="J1605" s="1"/>
      <c r="K1605" s="1"/>
      <c r="L1605" s="1"/>
      <c r="M1605" s="1"/>
      <c r="N1605" s="1"/>
      <c r="O1605" s="1"/>
      <c r="P1605" s="1"/>
      <c r="Q1605" s="1"/>
      <c r="R1605" s="1"/>
      <c r="S1605" s="1"/>
      <c r="T1605" s="1"/>
    </row>
    <row r="1606" spans="1:20" x14ac:dyDescent="0.25">
      <c r="A1606" s="1"/>
      <c r="B1606" s="63" t="s">
        <v>29</v>
      </c>
      <c r="C1606" s="63"/>
      <c r="D1606" s="72">
        <v>0</v>
      </c>
      <c r="E1606" s="72"/>
      <c r="F1606" s="72"/>
      <c r="G1606" s="72"/>
      <c r="H1606" s="1"/>
      <c r="I1606" s="1"/>
      <c r="J1606" s="1"/>
      <c r="K1606" s="1"/>
      <c r="L1606" s="1"/>
      <c r="M1606" s="1"/>
      <c r="N1606" s="1"/>
      <c r="O1606" s="1"/>
      <c r="P1606" s="1"/>
      <c r="Q1606" s="1"/>
      <c r="R1606" s="1"/>
      <c r="S1606" s="1"/>
      <c r="T1606" s="1"/>
    </row>
    <row r="1607" spans="1:20" x14ac:dyDescent="0.25">
      <c r="A1607" s="1"/>
      <c r="B1607" s="63" t="s">
        <v>30</v>
      </c>
      <c r="C1607" s="63"/>
      <c r="D1607" s="1"/>
      <c r="E1607" s="1"/>
      <c r="F1607" s="1"/>
      <c r="G1607" s="1"/>
      <c r="H1607" s="1"/>
      <c r="I1607" s="1"/>
      <c r="J1607" s="1"/>
      <c r="K1607" s="1"/>
      <c r="L1607" s="1"/>
      <c r="M1607" s="1"/>
      <c r="N1607" s="1"/>
      <c r="O1607" s="1"/>
      <c r="P1607" s="1"/>
      <c r="Q1607" s="1"/>
      <c r="R1607" s="1"/>
      <c r="S1607" s="1"/>
      <c r="T1607" s="1"/>
    </row>
    <row r="1608" spans="1:20" x14ac:dyDescent="0.25">
      <c r="A1608" s="1"/>
      <c r="B1608" s="63" t="s">
        <v>31</v>
      </c>
      <c r="C1608" s="63"/>
      <c r="D1608" s="63"/>
      <c r="E1608" s="1"/>
      <c r="F1608" s="1"/>
      <c r="G1608" s="1"/>
      <c r="H1608" s="1"/>
      <c r="I1608" s="1"/>
      <c r="J1608" s="1"/>
      <c r="K1608" s="1"/>
      <c r="L1608" s="1"/>
      <c r="M1608" s="1"/>
      <c r="N1608" s="1"/>
      <c r="O1608" s="1"/>
      <c r="P1608" s="1"/>
      <c r="Q1608" s="1"/>
      <c r="R1608" s="1"/>
      <c r="S1608" s="1"/>
      <c r="T1608" s="1"/>
    </row>
    <row r="1609" spans="1:20" x14ac:dyDescent="0.25">
      <c r="A1609" s="1"/>
      <c r="B1609" s="63" t="s">
        <v>32</v>
      </c>
      <c r="C1609" s="63"/>
      <c r="D1609" s="1"/>
      <c r="E1609" s="1"/>
      <c r="F1609" s="1"/>
      <c r="G1609" s="1"/>
      <c r="H1609" s="1"/>
      <c r="I1609" s="1"/>
      <c r="J1609" s="1"/>
      <c r="K1609" s="1"/>
      <c r="L1609" s="1"/>
      <c r="M1609" s="1"/>
      <c r="N1609" s="1"/>
      <c r="O1609" s="1"/>
      <c r="P1609" s="1"/>
      <c r="Q1609" s="1"/>
      <c r="R1609" s="1"/>
      <c r="S1609" s="1"/>
      <c r="T1609" s="1"/>
    </row>
    <row r="1610" spans="1:20" x14ac:dyDescent="0.25">
      <c r="A1610" s="1"/>
      <c r="B1610" s="1"/>
      <c r="C1610" s="1"/>
      <c r="D1610" s="1"/>
      <c r="E1610" s="1"/>
      <c r="F1610" s="1"/>
      <c r="G1610" s="1"/>
      <c r="H1610" s="1"/>
      <c r="I1610" s="1"/>
      <c r="J1610" s="1"/>
      <c r="K1610" s="1"/>
      <c r="L1610" s="1"/>
      <c r="M1610" s="1"/>
      <c r="N1610" s="1"/>
      <c r="O1610" s="1"/>
      <c r="P1610" s="1"/>
      <c r="Q1610" s="1"/>
      <c r="R1610" s="1"/>
      <c r="S1610" s="1"/>
      <c r="T1610" s="1"/>
    </row>
    <row r="1611" spans="1:20" x14ac:dyDescent="0.25">
      <c r="A1611" s="1"/>
      <c r="B1611" s="1"/>
      <c r="C1611" s="1"/>
      <c r="D1611" s="1"/>
      <c r="E1611" s="1"/>
      <c r="F1611" s="1"/>
      <c r="G1611" s="1"/>
      <c r="H1611" s="1"/>
      <c r="I1611" s="1"/>
      <c r="J1611" s="1"/>
      <c r="K1611" s="1"/>
      <c r="L1611" s="1"/>
      <c r="M1611" s="1"/>
      <c r="N1611" s="1"/>
      <c r="O1611" s="1"/>
      <c r="P1611" s="1"/>
      <c r="Q1611" s="1"/>
      <c r="R1611" s="1"/>
      <c r="S1611" s="1"/>
      <c r="T1611" s="1"/>
    </row>
    <row r="1612" spans="1:20" x14ac:dyDescent="0.25">
      <c r="A1612" s="1"/>
      <c r="B1612" s="1"/>
      <c r="C1612" s="1"/>
      <c r="D1612" s="1"/>
      <c r="E1612" s="1"/>
      <c r="F1612" s="1"/>
      <c r="G1612" s="1"/>
      <c r="H1612" s="1"/>
      <c r="I1612" s="1"/>
      <c r="J1612" s="1"/>
      <c r="K1612" s="1"/>
      <c r="L1612" s="1"/>
      <c r="M1612" s="1"/>
      <c r="N1612" s="1"/>
      <c r="O1612" s="1"/>
      <c r="P1612" s="1"/>
      <c r="Q1612" s="1"/>
      <c r="R1612" s="1"/>
      <c r="S1612" s="1"/>
      <c r="T1612" s="1"/>
    </row>
    <row r="1613" spans="1:20" x14ac:dyDescent="0.25">
      <c r="A1613" s="1"/>
      <c r="B1613" s="1"/>
      <c r="C1613" s="1"/>
      <c r="D1613" s="1"/>
      <c r="E1613" s="1"/>
      <c r="F1613" s="1"/>
      <c r="G1613" s="1"/>
      <c r="H1613" s="1"/>
      <c r="I1613" s="1"/>
      <c r="J1613" s="1"/>
      <c r="K1613" s="1"/>
      <c r="L1613" s="66" t="s">
        <v>5</v>
      </c>
      <c r="M1613" s="66"/>
      <c r="N1613" s="66"/>
      <c r="O1613" s="3" t="s">
        <v>6</v>
      </c>
      <c r="P1613" s="67" t="s">
        <v>7</v>
      </c>
      <c r="Q1613" s="67"/>
      <c r="R1613" s="3" t="s">
        <v>8</v>
      </c>
      <c r="S1613" s="57" t="s">
        <v>583</v>
      </c>
      <c r="T1613" s="3" t="s">
        <v>7</v>
      </c>
    </row>
    <row r="1614" spans="1:20" x14ac:dyDescent="0.25">
      <c r="A1614" s="1"/>
      <c r="B1614" s="5" t="s">
        <v>9</v>
      </c>
      <c r="C1614" s="64" t="s">
        <v>260</v>
      </c>
      <c r="D1614" s="64"/>
      <c r="E1614" s="64"/>
      <c r="F1614" s="64"/>
      <c r="G1614" s="64"/>
      <c r="H1614" s="1"/>
      <c r="I1614" s="1"/>
      <c r="J1614" s="1"/>
      <c r="K1614" s="1"/>
      <c r="L1614" s="4" t="s">
        <v>115</v>
      </c>
      <c r="M1614" s="64" t="s">
        <v>115</v>
      </c>
      <c r="N1614" s="64"/>
      <c r="O1614" s="6">
        <v>0</v>
      </c>
      <c r="P1614" s="65">
        <v>0</v>
      </c>
      <c r="Q1614" s="65"/>
      <c r="R1614" s="6">
        <v>0</v>
      </c>
      <c r="S1614" s="59">
        <v>0</v>
      </c>
      <c r="T1614" s="7">
        <v>0</v>
      </c>
    </row>
    <row r="1615" spans="1:20" x14ac:dyDescent="0.25">
      <c r="A1615" s="1"/>
      <c r="B1615" s="5" t="s">
        <v>13</v>
      </c>
      <c r="C1615" s="64" t="s">
        <v>261</v>
      </c>
      <c r="D1615" s="64"/>
      <c r="E1615" s="64"/>
      <c r="F1615" s="64"/>
      <c r="G1615" s="1"/>
      <c r="H1615" s="1"/>
      <c r="I1615" s="1"/>
      <c r="J1615" s="1"/>
      <c r="K1615" s="1"/>
      <c r="L1615" s="1"/>
      <c r="M1615" s="1"/>
      <c r="N1615" s="1"/>
      <c r="O1615" s="1"/>
      <c r="P1615" s="1"/>
      <c r="Q1615" s="1"/>
      <c r="R1615" s="1"/>
      <c r="S1615" s="1"/>
      <c r="T1615" s="1"/>
    </row>
    <row r="1616" spans="1:20" x14ac:dyDescent="0.25">
      <c r="A1616" s="1"/>
      <c r="B1616" s="5" t="s">
        <v>19</v>
      </c>
      <c r="C1616" s="64" t="s">
        <v>57</v>
      </c>
      <c r="D1616" s="64"/>
      <c r="E1616" s="64"/>
      <c r="F1616" s="64"/>
      <c r="G1616" s="1"/>
      <c r="H1616" s="1"/>
      <c r="I1616" s="1"/>
      <c r="J1616" s="1"/>
      <c r="K1616" s="1"/>
      <c r="L1616" s="1"/>
      <c r="M1616" s="1"/>
      <c r="N1616" s="1"/>
      <c r="O1616" s="1"/>
      <c r="P1616" s="1"/>
      <c r="Q1616" s="1"/>
      <c r="R1616" s="1"/>
      <c r="S1616" s="1"/>
      <c r="T1616" s="1"/>
    </row>
    <row r="1617" spans="1:20" x14ac:dyDescent="0.25">
      <c r="A1617" s="1"/>
      <c r="B1617" s="5" t="s">
        <v>23</v>
      </c>
      <c r="C1617" s="64" t="s">
        <v>262</v>
      </c>
      <c r="D1617" s="64"/>
      <c r="E1617" s="64"/>
      <c r="F1617" s="64"/>
      <c r="G1617" s="1"/>
      <c r="H1617" s="1"/>
      <c r="I1617" s="1"/>
      <c r="J1617" s="1"/>
      <c r="K1617" s="1"/>
      <c r="L1617" s="1"/>
      <c r="M1617" s="1"/>
      <c r="N1617" s="1"/>
      <c r="O1617" s="1"/>
      <c r="P1617" s="1"/>
      <c r="Q1617" s="1"/>
      <c r="R1617" s="1"/>
      <c r="S1617" s="1"/>
      <c r="T1617" s="1"/>
    </row>
    <row r="1618" spans="1:20" x14ac:dyDescent="0.25">
      <c r="A1618" s="1"/>
      <c r="B1618" s="5" t="s">
        <v>25</v>
      </c>
      <c r="C1618" s="73">
        <v>0</v>
      </c>
      <c r="D1618" s="73"/>
      <c r="E1618" s="73"/>
      <c r="F1618" s="1"/>
      <c r="G1618" s="1"/>
      <c r="H1618" s="1"/>
      <c r="I1618" s="1"/>
      <c r="J1618" s="1"/>
      <c r="K1618" s="1"/>
      <c r="L1618" s="1"/>
      <c r="M1618" s="1"/>
      <c r="N1618" s="1"/>
      <c r="O1618" s="1"/>
      <c r="P1618" s="1"/>
      <c r="Q1618" s="1"/>
      <c r="R1618" s="1"/>
      <c r="S1618" s="1"/>
      <c r="T1618" s="1"/>
    </row>
    <row r="1619" spans="1:20" x14ac:dyDescent="0.25">
      <c r="A1619" s="1"/>
      <c r="B1619" s="63" t="s">
        <v>26</v>
      </c>
      <c r="C1619" s="63"/>
      <c r="D1619" s="63"/>
      <c r="E1619" s="63"/>
      <c r="F1619" s="72">
        <v>0</v>
      </c>
      <c r="G1619" s="72"/>
      <c r="H1619" s="72"/>
      <c r="I1619" s="72"/>
      <c r="J1619" s="72"/>
      <c r="K1619" s="1"/>
      <c r="L1619" s="1"/>
      <c r="M1619" s="1"/>
      <c r="N1619" s="1"/>
      <c r="O1619" s="1"/>
      <c r="P1619" s="1"/>
      <c r="Q1619" s="1"/>
      <c r="R1619" s="1"/>
      <c r="S1619" s="1"/>
      <c r="T1619" s="1"/>
    </row>
    <row r="1620" spans="1:20" x14ac:dyDescent="0.25">
      <c r="A1620" s="1"/>
      <c r="B1620" s="63" t="s">
        <v>27</v>
      </c>
      <c r="C1620" s="63"/>
      <c r="D1620" s="72">
        <v>0</v>
      </c>
      <c r="E1620" s="72"/>
      <c r="F1620" s="72"/>
      <c r="G1620" s="72"/>
      <c r="H1620" s="72"/>
      <c r="I1620" s="1"/>
      <c r="J1620" s="1"/>
      <c r="K1620" s="1"/>
      <c r="L1620" s="1"/>
      <c r="M1620" s="1"/>
      <c r="N1620" s="1"/>
      <c r="O1620" s="1"/>
      <c r="P1620" s="1"/>
      <c r="Q1620" s="1"/>
      <c r="R1620" s="1"/>
      <c r="S1620" s="1"/>
      <c r="T1620" s="1"/>
    </row>
    <row r="1621" spans="1:20" x14ac:dyDescent="0.25">
      <c r="A1621" s="1"/>
      <c r="B1621" s="63" t="s">
        <v>28</v>
      </c>
      <c r="C1621" s="63"/>
      <c r="D1621" s="63"/>
      <c r="E1621" s="63"/>
      <c r="F1621" s="72">
        <v>0</v>
      </c>
      <c r="G1621" s="72"/>
      <c r="H1621" s="72"/>
      <c r="I1621" s="72"/>
      <c r="J1621" s="1"/>
      <c r="K1621" s="1"/>
      <c r="L1621" s="1"/>
      <c r="M1621" s="1"/>
      <c r="N1621" s="1"/>
      <c r="O1621" s="1"/>
      <c r="P1621" s="1"/>
      <c r="Q1621" s="1"/>
      <c r="R1621" s="1"/>
      <c r="S1621" s="1"/>
      <c r="T1621" s="1"/>
    </row>
    <row r="1622" spans="1:20" x14ac:dyDescent="0.25">
      <c r="A1622" s="1"/>
      <c r="B1622" s="63" t="s">
        <v>29</v>
      </c>
      <c r="C1622" s="63"/>
      <c r="D1622" s="72">
        <v>0</v>
      </c>
      <c r="E1622" s="72"/>
      <c r="F1622" s="72"/>
      <c r="G1622" s="72"/>
      <c r="H1622" s="1"/>
      <c r="I1622" s="1"/>
      <c r="J1622" s="1"/>
      <c r="K1622" s="1"/>
      <c r="L1622" s="1"/>
      <c r="M1622" s="1"/>
      <c r="N1622" s="1"/>
      <c r="O1622" s="1"/>
      <c r="P1622" s="1"/>
      <c r="Q1622" s="1"/>
      <c r="R1622" s="1"/>
      <c r="S1622" s="1"/>
      <c r="T1622" s="1"/>
    </row>
    <row r="1623" spans="1:20" x14ac:dyDescent="0.25">
      <c r="A1623" s="1"/>
      <c r="B1623" s="63" t="s">
        <v>30</v>
      </c>
      <c r="C1623" s="63"/>
      <c r="D1623" s="1"/>
      <c r="E1623" s="1"/>
      <c r="F1623" s="1"/>
      <c r="G1623" s="1">
        <v>2.4</v>
      </c>
      <c r="H1623" s="1"/>
      <c r="I1623" s="1"/>
      <c r="J1623" s="1"/>
      <c r="K1623" s="1"/>
      <c r="L1623" s="1"/>
      <c r="M1623" s="1"/>
      <c r="N1623" s="1"/>
      <c r="O1623" s="1"/>
      <c r="P1623" s="1"/>
      <c r="Q1623" s="1"/>
      <c r="R1623" s="1"/>
      <c r="S1623" s="1"/>
      <c r="T1623" s="1"/>
    </row>
    <row r="1624" spans="1:20" x14ac:dyDescent="0.25">
      <c r="A1624" s="1"/>
      <c r="B1624" s="63" t="s">
        <v>31</v>
      </c>
      <c r="C1624" s="63"/>
      <c r="D1624" s="63"/>
      <c r="E1624" s="1"/>
      <c r="F1624" s="1"/>
      <c r="G1624" s="1"/>
      <c r="H1624" s="1"/>
      <c r="I1624" s="1"/>
      <c r="J1624" s="1"/>
      <c r="K1624" s="1"/>
      <c r="L1624" s="1"/>
      <c r="M1624" s="1"/>
      <c r="N1624" s="1"/>
      <c r="O1624" s="1"/>
      <c r="P1624" s="1"/>
      <c r="Q1624" s="1"/>
      <c r="R1624" s="1"/>
      <c r="S1624" s="1"/>
      <c r="T1624" s="1"/>
    </row>
    <row r="1625" spans="1:20" x14ac:dyDescent="0.25">
      <c r="A1625" s="1"/>
      <c r="B1625" s="63" t="s">
        <v>32</v>
      </c>
      <c r="C1625" s="63"/>
      <c r="D1625" s="1"/>
      <c r="E1625" s="1"/>
      <c r="F1625" s="1"/>
      <c r="G1625" s="1"/>
      <c r="H1625" s="1"/>
      <c r="I1625" s="1"/>
      <c r="J1625" s="1"/>
      <c r="K1625" s="1"/>
      <c r="L1625" s="1"/>
      <c r="M1625" s="1"/>
      <c r="N1625" s="1"/>
      <c r="O1625" s="1"/>
      <c r="P1625" s="1"/>
      <c r="Q1625" s="1"/>
      <c r="R1625" s="1"/>
      <c r="S1625" s="1"/>
      <c r="T1625" s="1"/>
    </row>
    <row r="1626" spans="1:20" x14ac:dyDescent="0.25">
      <c r="A1626" s="1"/>
      <c r="B1626" s="1"/>
      <c r="C1626" s="1"/>
      <c r="D1626" s="1"/>
      <c r="E1626" s="1"/>
      <c r="F1626" s="1"/>
      <c r="G1626" s="1"/>
      <c r="H1626" s="1"/>
      <c r="I1626" s="1"/>
      <c r="J1626" s="1"/>
      <c r="K1626" s="1"/>
      <c r="L1626" s="1"/>
      <c r="M1626" s="1"/>
      <c r="N1626" s="1"/>
      <c r="O1626" s="1"/>
      <c r="P1626" s="1"/>
      <c r="Q1626" s="1"/>
      <c r="R1626" s="1"/>
      <c r="S1626" s="1"/>
      <c r="T1626" s="1"/>
    </row>
    <row r="1627" spans="1:20" x14ac:dyDescent="0.25">
      <c r="A1627" s="1"/>
      <c r="B1627" s="1"/>
      <c r="C1627" s="1"/>
      <c r="D1627" s="1"/>
      <c r="E1627" s="1"/>
      <c r="F1627" s="1"/>
      <c r="G1627" s="1"/>
      <c r="H1627" s="1"/>
      <c r="I1627" s="1"/>
      <c r="J1627" s="1"/>
      <c r="K1627" s="1"/>
      <c r="L1627" s="1"/>
      <c r="M1627" s="1"/>
      <c r="N1627" s="1"/>
      <c r="O1627" s="1"/>
      <c r="P1627" s="1"/>
      <c r="Q1627" s="1"/>
      <c r="R1627" s="1"/>
      <c r="S1627" s="1"/>
      <c r="T1627" s="1"/>
    </row>
    <row r="1628" spans="1:20" x14ac:dyDescent="0.25">
      <c r="A1628" s="1"/>
      <c r="B1628" s="1"/>
      <c r="C1628" s="1"/>
      <c r="D1628" s="1"/>
      <c r="E1628" s="1"/>
      <c r="F1628" s="1"/>
      <c r="G1628" s="1"/>
      <c r="H1628" s="1"/>
      <c r="I1628" s="1"/>
      <c r="J1628" s="1"/>
      <c r="K1628" s="1"/>
      <c r="L1628" s="66" t="s">
        <v>5</v>
      </c>
      <c r="M1628" s="66"/>
      <c r="N1628" s="66"/>
      <c r="O1628" s="3" t="s">
        <v>6</v>
      </c>
      <c r="P1628" s="67" t="s">
        <v>7</v>
      </c>
      <c r="Q1628" s="67"/>
      <c r="R1628" s="3" t="s">
        <v>8</v>
      </c>
      <c r="S1628" s="57" t="s">
        <v>583</v>
      </c>
      <c r="T1628" s="3" t="s">
        <v>7</v>
      </c>
    </row>
    <row r="1629" spans="1:20" x14ac:dyDescent="0.25">
      <c r="A1629" s="1"/>
      <c r="B1629" s="5" t="s">
        <v>9</v>
      </c>
      <c r="C1629" s="64" t="s">
        <v>260</v>
      </c>
      <c r="D1629" s="64"/>
      <c r="E1629" s="64"/>
      <c r="F1629" s="64"/>
      <c r="G1629" s="64"/>
      <c r="H1629" s="1"/>
      <c r="I1629" s="1"/>
      <c r="J1629" s="1"/>
      <c r="K1629" s="1"/>
      <c r="L1629" s="4" t="s">
        <v>115</v>
      </c>
      <c r="M1629" s="64" t="s">
        <v>115</v>
      </c>
      <c r="N1629" s="64"/>
      <c r="O1629" s="6">
        <v>0</v>
      </c>
      <c r="P1629" s="65">
        <v>0</v>
      </c>
      <c r="Q1629" s="65"/>
      <c r="R1629" s="6">
        <v>0</v>
      </c>
      <c r="S1629" s="59">
        <v>0</v>
      </c>
      <c r="T1629" s="7">
        <v>0</v>
      </c>
    </row>
    <row r="1630" spans="1:20" x14ac:dyDescent="0.25">
      <c r="A1630" s="1"/>
      <c r="B1630" s="5" t="s">
        <v>13</v>
      </c>
      <c r="C1630" s="64" t="s">
        <v>263</v>
      </c>
      <c r="D1630" s="64"/>
      <c r="E1630" s="64"/>
      <c r="F1630" s="64"/>
      <c r="G1630" s="1"/>
      <c r="H1630" s="1"/>
      <c r="I1630" s="1"/>
      <c r="J1630" s="1"/>
      <c r="K1630" s="1"/>
      <c r="L1630" s="1"/>
      <c r="M1630" s="1"/>
      <c r="N1630" s="1"/>
      <c r="O1630" s="1"/>
      <c r="P1630" s="1"/>
      <c r="Q1630" s="1"/>
      <c r="R1630" s="1"/>
      <c r="S1630" s="1"/>
      <c r="T1630" s="1"/>
    </row>
    <row r="1631" spans="1:20" x14ac:dyDescent="0.25">
      <c r="A1631" s="1"/>
      <c r="B1631" s="5" t="s">
        <v>19</v>
      </c>
      <c r="C1631" s="64" t="s">
        <v>60</v>
      </c>
      <c r="D1631" s="64"/>
      <c r="E1631" s="64"/>
      <c r="F1631" s="64"/>
      <c r="G1631" s="1"/>
      <c r="H1631" s="1"/>
      <c r="I1631" s="1"/>
      <c r="J1631" s="1"/>
      <c r="K1631" s="1"/>
      <c r="L1631" s="1"/>
      <c r="M1631" s="1"/>
      <c r="N1631" s="1"/>
      <c r="O1631" s="1"/>
      <c r="P1631" s="1"/>
      <c r="Q1631" s="1"/>
      <c r="R1631" s="1"/>
      <c r="S1631" s="1"/>
      <c r="T1631" s="1"/>
    </row>
    <row r="1632" spans="1:20" x14ac:dyDescent="0.25">
      <c r="A1632" s="1"/>
      <c r="B1632" s="5" t="s">
        <v>23</v>
      </c>
      <c r="C1632" s="64" t="s">
        <v>264</v>
      </c>
      <c r="D1632" s="64"/>
      <c r="E1632" s="64"/>
      <c r="F1632" s="64"/>
      <c r="G1632" s="1"/>
      <c r="H1632" s="1"/>
      <c r="I1632" s="1"/>
      <c r="J1632" s="1"/>
      <c r="K1632" s="1"/>
      <c r="L1632" s="1"/>
      <c r="M1632" s="1"/>
      <c r="N1632" s="1"/>
      <c r="O1632" s="1"/>
      <c r="P1632" s="1"/>
      <c r="Q1632" s="1"/>
      <c r="R1632" s="1"/>
      <c r="S1632" s="1"/>
      <c r="T1632" s="1"/>
    </row>
    <row r="1633" spans="1:20" x14ac:dyDescent="0.25">
      <c r="A1633" s="1"/>
      <c r="B1633" s="5" t="s">
        <v>25</v>
      </c>
      <c r="C1633" s="73">
        <v>1</v>
      </c>
      <c r="D1633" s="73"/>
      <c r="E1633" s="73"/>
      <c r="F1633" s="1"/>
      <c r="G1633" s="1"/>
      <c r="H1633" s="1"/>
      <c r="I1633" s="1"/>
      <c r="J1633" s="1"/>
      <c r="K1633" s="1"/>
      <c r="L1633" s="1"/>
      <c r="M1633" s="1"/>
      <c r="N1633" s="1"/>
      <c r="O1633" s="1"/>
      <c r="P1633" s="1"/>
      <c r="Q1633" s="1"/>
      <c r="R1633" s="1"/>
      <c r="S1633" s="1"/>
      <c r="T1633" s="1"/>
    </row>
    <row r="1634" spans="1:20" x14ac:dyDescent="0.25">
      <c r="A1634" s="1"/>
      <c r="B1634" s="63" t="s">
        <v>26</v>
      </c>
      <c r="C1634" s="63"/>
      <c r="D1634" s="63"/>
      <c r="E1634" s="63"/>
      <c r="F1634" s="72">
        <v>322.02</v>
      </c>
      <c r="G1634" s="72"/>
      <c r="H1634" s="72"/>
      <c r="I1634" s="72"/>
      <c r="J1634" s="72"/>
      <c r="K1634" s="1"/>
      <c r="L1634" s="1"/>
      <c r="M1634" s="1"/>
      <c r="N1634" s="1"/>
      <c r="O1634" s="1"/>
      <c r="P1634" s="1"/>
      <c r="Q1634" s="1"/>
      <c r="R1634" s="1"/>
      <c r="S1634" s="1"/>
      <c r="T1634" s="1"/>
    </row>
    <row r="1635" spans="1:20" x14ac:dyDescent="0.25">
      <c r="A1635" s="1"/>
      <c r="B1635" s="63" t="s">
        <v>27</v>
      </c>
      <c r="C1635" s="63"/>
      <c r="D1635" s="72">
        <v>0</v>
      </c>
      <c r="E1635" s="72"/>
      <c r="F1635" s="72"/>
      <c r="G1635" s="72"/>
      <c r="H1635" s="72"/>
      <c r="I1635" s="1"/>
      <c r="J1635" s="1"/>
      <c r="K1635" s="1"/>
      <c r="L1635" s="1"/>
      <c r="M1635" s="1"/>
      <c r="N1635" s="1"/>
      <c r="O1635" s="1"/>
      <c r="P1635" s="1"/>
      <c r="Q1635" s="1"/>
      <c r="R1635" s="1"/>
      <c r="S1635" s="1"/>
      <c r="T1635" s="1"/>
    </row>
    <row r="1636" spans="1:20" x14ac:dyDescent="0.25">
      <c r="A1636" s="1"/>
      <c r="B1636" s="63" t="s">
        <v>28</v>
      </c>
      <c r="C1636" s="63"/>
      <c r="D1636" s="63"/>
      <c r="E1636" s="63"/>
      <c r="F1636" s="72">
        <v>2.2000000000000002</v>
      </c>
      <c r="G1636" s="72"/>
      <c r="H1636" s="72"/>
      <c r="I1636" s="72"/>
      <c r="J1636" s="1"/>
      <c r="K1636" s="1"/>
      <c r="L1636" s="1"/>
      <c r="M1636" s="1"/>
      <c r="N1636" s="1"/>
      <c r="O1636" s="1"/>
      <c r="P1636" s="1"/>
      <c r="Q1636" s="1"/>
      <c r="R1636" s="1"/>
      <c r="S1636" s="1"/>
      <c r="T1636" s="1"/>
    </row>
    <row r="1637" spans="1:20" x14ac:dyDescent="0.25">
      <c r="A1637" s="1"/>
      <c r="B1637" s="63" t="s">
        <v>29</v>
      </c>
      <c r="C1637" s="63"/>
      <c r="D1637" s="72">
        <v>0</v>
      </c>
      <c r="E1637" s="72"/>
      <c r="F1637" s="72"/>
      <c r="G1637" s="72"/>
      <c r="H1637" s="1"/>
      <c r="I1637" s="1"/>
      <c r="J1637" s="1"/>
      <c r="K1637" s="1"/>
      <c r="L1637" s="1"/>
      <c r="M1637" s="1"/>
      <c r="N1637" s="1"/>
      <c r="O1637" s="1"/>
      <c r="P1637" s="1"/>
      <c r="Q1637" s="1"/>
      <c r="R1637" s="1"/>
      <c r="S1637" s="1"/>
      <c r="T1637" s="1"/>
    </row>
    <row r="1638" spans="1:20" x14ac:dyDescent="0.25">
      <c r="A1638" s="1"/>
      <c r="B1638" s="63" t="s">
        <v>30</v>
      </c>
      <c r="C1638" s="63"/>
      <c r="D1638" s="1"/>
      <c r="E1638" s="1"/>
      <c r="F1638" s="1"/>
      <c r="G1638" s="1">
        <v>1.3</v>
      </c>
      <c r="H1638" s="1"/>
      <c r="I1638" s="1"/>
      <c r="J1638" s="1"/>
      <c r="K1638" s="1"/>
      <c r="L1638" s="1"/>
      <c r="M1638" s="1"/>
      <c r="N1638" s="1"/>
      <c r="O1638" s="1"/>
      <c r="P1638" s="1"/>
      <c r="Q1638" s="1"/>
      <c r="R1638" s="1"/>
      <c r="S1638" s="1"/>
      <c r="T1638" s="1"/>
    </row>
    <row r="1639" spans="1:20" x14ac:dyDescent="0.25">
      <c r="A1639" s="1"/>
      <c r="B1639" s="63" t="s">
        <v>31</v>
      </c>
      <c r="C1639" s="63"/>
      <c r="D1639" s="63"/>
      <c r="E1639" s="1"/>
      <c r="F1639" s="1"/>
      <c r="G1639" s="1"/>
      <c r="H1639" s="1"/>
      <c r="I1639" s="1"/>
      <c r="J1639" s="1"/>
      <c r="K1639" s="1"/>
      <c r="L1639" s="1"/>
      <c r="M1639" s="1"/>
      <c r="N1639" s="1"/>
      <c r="O1639" s="1"/>
      <c r="P1639" s="1"/>
      <c r="Q1639" s="1"/>
      <c r="R1639" s="1"/>
      <c r="S1639" s="1"/>
      <c r="T1639" s="1"/>
    </row>
    <row r="1640" spans="1:20" x14ac:dyDescent="0.25">
      <c r="A1640" s="1"/>
      <c r="B1640" s="63" t="s">
        <v>32</v>
      </c>
      <c r="C1640" s="63"/>
      <c r="D1640" s="1"/>
      <c r="E1640" s="1"/>
      <c r="F1640" s="1"/>
      <c r="G1640" s="1"/>
      <c r="H1640" s="1"/>
      <c r="I1640" s="1"/>
      <c r="J1640" s="1"/>
      <c r="K1640" s="1"/>
      <c r="L1640" s="1"/>
      <c r="M1640" s="1"/>
      <c r="N1640" s="1"/>
      <c r="O1640" s="1"/>
      <c r="P1640" s="1"/>
      <c r="Q1640" s="1"/>
      <c r="R1640" s="1"/>
      <c r="S1640" s="1"/>
      <c r="T1640" s="1"/>
    </row>
    <row r="1641" spans="1:20" x14ac:dyDescent="0.25">
      <c r="A1641" s="1"/>
      <c r="B1641" s="1"/>
      <c r="C1641" s="1"/>
      <c r="D1641" s="1"/>
      <c r="E1641" s="1"/>
      <c r="F1641" s="1"/>
      <c r="G1641" s="1"/>
      <c r="H1641" s="1"/>
      <c r="I1641" s="1"/>
      <c r="J1641" s="1"/>
      <c r="K1641" s="1"/>
      <c r="L1641" s="1"/>
      <c r="M1641" s="1"/>
      <c r="N1641" s="1"/>
      <c r="O1641" s="1"/>
      <c r="P1641" s="1"/>
      <c r="Q1641" s="1"/>
      <c r="R1641" s="1"/>
      <c r="S1641" s="1"/>
      <c r="T1641" s="1"/>
    </row>
    <row r="1642" spans="1:20" x14ac:dyDescent="0.25">
      <c r="A1642" s="1"/>
      <c r="B1642" s="1"/>
      <c r="C1642" s="1"/>
      <c r="D1642" s="1"/>
      <c r="E1642" s="1"/>
      <c r="F1642" s="1"/>
      <c r="G1642" s="1"/>
      <c r="H1642" s="1"/>
      <c r="I1642" s="1"/>
      <c r="J1642" s="1"/>
      <c r="K1642" s="1"/>
      <c r="L1642" s="1"/>
      <c r="M1642" s="1"/>
      <c r="N1642" s="1"/>
      <c r="O1642" s="1"/>
      <c r="P1642" s="1"/>
      <c r="Q1642" s="1"/>
      <c r="R1642" s="1"/>
      <c r="S1642" s="1"/>
      <c r="T1642" s="1"/>
    </row>
    <row r="1643" spans="1:20" x14ac:dyDescent="0.25">
      <c r="A1643" s="1"/>
      <c r="B1643" s="1"/>
      <c r="C1643" s="1"/>
      <c r="D1643" s="1"/>
      <c r="E1643" s="1"/>
      <c r="F1643" s="1"/>
      <c r="G1643" s="1"/>
      <c r="H1643" s="1"/>
      <c r="I1643" s="1"/>
      <c r="J1643" s="1"/>
      <c r="K1643" s="1"/>
      <c r="L1643" s="66" t="s">
        <v>5</v>
      </c>
      <c r="M1643" s="66"/>
      <c r="N1643" s="66"/>
      <c r="O1643" s="3" t="s">
        <v>6</v>
      </c>
      <c r="P1643" s="67" t="s">
        <v>7</v>
      </c>
      <c r="Q1643" s="67"/>
      <c r="R1643" s="3" t="s">
        <v>8</v>
      </c>
      <c r="S1643" s="57" t="s">
        <v>583</v>
      </c>
      <c r="T1643" s="3" t="s">
        <v>7</v>
      </c>
    </row>
    <row r="1644" spans="1:20" x14ac:dyDescent="0.25">
      <c r="A1644" s="1"/>
      <c r="B1644" s="5" t="s">
        <v>9</v>
      </c>
      <c r="C1644" s="64" t="s">
        <v>260</v>
      </c>
      <c r="D1644" s="64"/>
      <c r="E1644" s="64"/>
      <c r="F1644" s="64"/>
      <c r="G1644" s="64"/>
      <c r="H1644" s="1"/>
      <c r="I1644" s="1"/>
      <c r="J1644" s="1"/>
      <c r="K1644" s="1"/>
      <c r="L1644" s="4" t="s">
        <v>36</v>
      </c>
      <c r="M1644" s="64" t="s">
        <v>37</v>
      </c>
      <c r="N1644" s="64"/>
      <c r="O1644" s="6">
        <v>2</v>
      </c>
      <c r="P1644" s="65">
        <v>25</v>
      </c>
      <c r="Q1644" s="65"/>
      <c r="R1644" s="6">
        <v>39</v>
      </c>
      <c r="S1644" s="59">
        <v>1357.2</v>
      </c>
      <c r="T1644" s="7">
        <v>19.649999999999999</v>
      </c>
    </row>
    <row r="1645" spans="1:20" x14ac:dyDescent="0.25">
      <c r="A1645" s="1"/>
      <c r="B1645" s="63" t="s">
        <v>13</v>
      </c>
      <c r="C1645" s="64" t="s">
        <v>265</v>
      </c>
      <c r="D1645" s="64"/>
      <c r="E1645" s="64"/>
      <c r="F1645" s="64"/>
      <c r="G1645" s="1"/>
      <c r="H1645" s="1"/>
      <c r="I1645" s="1"/>
      <c r="J1645" s="1"/>
      <c r="K1645" s="1"/>
      <c r="L1645" s="4" t="s">
        <v>39</v>
      </c>
      <c r="M1645" s="64" t="s">
        <v>40</v>
      </c>
      <c r="N1645" s="64"/>
      <c r="O1645" s="6">
        <v>3</v>
      </c>
      <c r="P1645" s="65">
        <v>37.5</v>
      </c>
      <c r="Q1645" s="65"/>
      <c r="R1645" s="6">
        <v>3</v>
      </c>
      <c r="S1645" s="59">
        <v>588</v>
      </c>
      <c r="T1645" s="7">
        <v>8.51</v>
      </c>
    </row>
    <row r="1646" spans="1:20" x14ac:dyDescent="0.25">
      <c r="A1646" s="1"/>
      <c r="B1646" s="63"/>
      <c r="C1646" s="64"/>
      <c r="D1646" s="64"/>
      <c r="E1646" s="64"/>
      <c r="F1646" s="64"/>
      <c r="G1646" s="1"/>
      <c r="H1646" s="1"/>
      <c r="I1646" s="1"/>
      <c r="J1646" s="1"/>
      <c r="K1646" s="1"/>
      <c r="L1646" s="64" t="s">
        <v>15</v>
      </c>
      <c r="M1646" s="64" t="s">
        <v>16</v>
      </c>
      <c r="N1646" s="64"/>
      <c r="O1646" s="71">
        <v>1</v>
      </c>
      <c r="P1646" s="65">
        <v>12.5</v>
      </c>
      <c r="Q1646" s="65"/>
      <c r="R1646" s="71">
        <v>1</v>
      </c>
      <c r="S1646" s="59">
        <v>135</v>
      </c>
      <c r="T1646" s="58">
        <v>1.95</v>
      </c>
    </row>
    <row r="1647" spans="1:20" x14ac:dyDescent="0.25">
      <c r="A1647" s="1"/>
      <c r="B1647" s="63" t="s">
        <v>19</v>
      </c>
      <c r="C1647" s="64" t="s">
        <v>38</v>
      </c>
      <c r="D1647" s="64"/>
      <c r="E1647" s="64"/>
      <c r="F1647" s="64"/>
      <c r="G1647" s="1"/>
      <c r="H1647" s="1"/>
      <c r="I1647" s="1"/>
      <c r="J1647" s="1"/>
      <c r="K1647" s="1"/>
      <c r="L1647" s="64"/>
      <c r="M1647" s="64"/>
      <c r="N1647" s="64"/>
      <c r="O1647" s="71"/>
      <c r="P1647" s="65"/>
      <c r="Q1647" s="65"/>
      <c r="R1647" s="71"/>
      <c r="S1647" s="59"/>
      <c r="T1647" s="58"/>
    </row>
    <row r="1648" spans="1:20" x14ac:dyDescent="0.25">
      <c r="A1648" s="1"/>
      <c r="B1648" s="63"/>
      <c r="C1648" s="64"/>
      <c r="D1648" s="64"/>
      <c r="E1648" s="64"/>
      <c r="F1648" s="64"/>
      <c r="G1648" s="1"/>
      <c r="H1648" s="1"/>
      <c r="I1648" s="1"/>
      <c r="J1648" s="1"/>
      <c r="K1648" s="1"/>
      <c r="L1648" s="4" t="s">
        <v>42</v>
      </c>
      <c r="M1648" s="64" t="s">
        <v>43</v>
      </c>
      <c r="N1648" s="64"/>
      <c r="O1648" s="6">
        <v>2</v>
      </c>
      <c r="P1648" s="65">
        <v>25</v>
      </c>
      <c r="Q1648" s="65"/>
      <c r="R1648" s="6">
        <v>72</v>
      </c>
      <c r="S1648" s="59">
        <v>4828.2</v>
      </c>
      <c r="T1648" s="7">
        <v>69.89</v>
      </c>
    </row>
    <row r="1649" spans="1:20" x14ac:dyDescent="0.25">
      <c r="A1649" s="1"/>
      <c r="B1649" s="5" t="s">
        <v>23</v>
      </c>
      <c r="C1649" s="64" t="s">
        <v>266</v>
      </c>
      <c r="D1649" s="64"/>
      <c r="E1649" s="64"/>
      <c r="F1649" s="64"/>
      <c r="G1649" s="1"/>
      <c r="H1649" s="1"/>
      <c r="I1649" s="1"/>
      <c r="J1649" s="1"/>
      <c r="K1649" s="1"/>
      <c r="L1649" s="1"/>
      <c r="M1649" s="1"/>
      <c r="N1649" s="1"/>
      <c r="O1649" s="1"/>
      <c r="P1649" s="1"/>
      <c r="Q1649" s="1"/>
      <c r="R1649" s="1"/>
      <c r="S1649" s="1"/>
      <c r="T1649" s="1"/>
    </row>
    <row r="1650" spans="1:20" x14ac:dyDescent="0.25">
      <c r="A1650" s="1"/>
      <c r="B1650" s="5" t="s">
        <v>25</v>
      </c>
      <c r="C1650" s="73">
        <v>35</v>
      </c>
      <c r="D1650" s="73"/>
      <c r="E1650" s="73"/>
      <c r="F1650" s="1"/>
      <c r="G1650" s="1"/>
      <c r="H1650" s="1"/>
      <c r="I1650" s="1"/>
      <c r="J1650" s="1"/>
      <c r="K1650" s="1"/>
      <c r="L1650" s="1"/>
      <c r="M1650" s="1"/>
      <c r="N1650" s="1"/>
      <c r="O1650" s="1"/>
      <c r="P1650" s="1"/>
      <c r="Q1650" s="1"/>
      <c r="R1650" s="1"/>
      <c r="S1650" s="1"/>
      <c r="T1650" s="1"/>
    </row>
    <row r="1651" spans="1:20" x14ac:dyDescent="0.25">
      <c r="A1651" s="1"/>
      <c r="B1651" s="63" t="s">
        <v>26</v>
      </c>
      <c r="C1651" s="63"/>
      <c r="D1651" s="63"/>
      <c r="E1651" s="63"/>
      <c r="F1651" s="72">
        <v>1315.9121</v>
      </c>
      <c r="G1651" s="72"/>
      <c r="H1651" s="72"/>
      <c r="I1651" s="72"/>
      <c r="J1651" s="72"/>
      <c r="K1651" s="1"/>
      <c r="L1651" s="1"/>
      <c r="M1651" s="1"/>
      <c r="N1651" s="1"/>
      <c r="O1651" s="1"/>
      <c r="P1651" s="1"/>
      <c r="Q1651" s="1"/>
      <c r="R1651" s="1"/>
      <c r="S1651" s="1"/>
      <c r="T1651" s="1"/>
    </row>
    <row r="1652" spans="1:20" x14ac:dyDescent="0.25">
      <c r="A1652" s="1"/>
      <c r="B1652" s="63" t="s">
        <v>27</v>
      </c>
      <c r="C1652" s="63"/>
      <c r="D1652" s="72">
        <v>139.50299999999999</v>
      </c>
      <c r="E1652" s="72"/>
      <c r="F1652" s="72"/>
      <c r="G1652" s="72"/>
      <c r="H1652" s="72"/>
      <c r="I1652" s="1"/>
      <c r="J1652" s="1"/>
      <c r="K1652" s="1"/>
      <c r="L1652" s="1"/>
      <c r="M1652" s="1"/>
      <c r="N1652" s="1"/>
      <c r="O1652" s="1"/>
      <c r="P1652" s="1"/>
      <c r="Q1652" s="1"/>
      <c r="R1652" s="1"/>
      <c r="S1652" s="1"/>
      <c r="T1652" s="1"/>
    </row>
    <row r="1653" spans="1:20" x14ac:dyDescent="0.25">
      <c r="A1653" s="1"/>
      <c r="B1653" s="63" t="s">
        <v>28</v>
      </c>
      <c r="C1653" s="63"/>
      <c r="D1653" s="63"/>
      <c r="E1653" s="63"/>
      <c r="F1653" s="72">
        <v>11.690300000000001</v>
      </c>
      <c r="G1653" s="72"/>
      <c r="H1653" s="72"/>
      <c r="I1653" s="72"/>
      <c r="J1653" s="1"/>
      <c r="K1653" s="1"/>
      <c r="L1653" s="1"/>
      <c r="M1653" s="1"/>
      <c r="N1653" s="1"/>
      <c r="O1653" s="1"/>
      <c r="P1653" s="1"/>
      <c r="Q1653" s="1"/>
      <c r="R1653" s="1"/>
      <c r="S1653" s="1"/>
      <c r="T1653" s="1"/>
    </row>
    <row r="1654" spans="1:20" x14ac:dyDescent="0.25">
      <c r="A1654" s="1"/>
      <c r="B1654" s="63" t="s">
        <v>29</v>
      </c>
      <c r="C1654" s="63"/>
      <c r="D1654" s="72">
        <v>2.0802999999999998</v>
      </c>
      <c r="E1654" s="72"/>
      <c r="F1654" s="72"/>
      <c r="G1654" s="72"/>
      <c r="H1654" s="1"/>
      <c r="I1654" s="1"/>
      <c r="J1654" s="1"/>
      <c r="K1654" s="1"/>
      <c r="L1654" s="1"/>
      <c r="M1654" s="1"/>
      <c r="N1654" s="1"/>
      <c r="O1654" s="1"/>
      <c r="P1654" s="1"/>
      <c r="Q1654" s="1"/>
      <c r="R1654" s="1"/>
      <c r="S1654" s="1"/>
      <c r="T1654" s="1"/>
    </row>
    <row r="1655" spans="1:20" x14ac:dyDescent="0.25">
      <c r="A1655" s="1"/>
      <c r="B1655" s="63" t="s">
        <v>30</v>
      </c>
      <c r="C1655" s="63"/>
      <c r="D1655" s="1"/>
      <c r="E1655" s="1"/>
      <c r="F1655" s="1"/>
      <c r="G1655" s="1">
        <v>8.1</v>
      </c>
      <c r="H1655" s="1"/>
      <c r="I1655" s="1"/>
      <c r="J1655" s="1"/>
      <c r="K1655" s="1"/>
      <c r="L1655" s="1"/>
      <c r="M1655" s="1"/>
      <c r="N1655" s="1"/>
      <c r="O1655" s="1"/>
      <c r="P1655" s="1"/>
      <c r="Q1655" s="1"/>
      <c r="R1655" s="1"/>
      <c r="S1655" s="1"/>
      <c r="T1655" s="1"/>
    </row>
    <row r="1656" spans="1:20" x14ac:dyDescent="0.25">
      <c r="A1656" s="1"/>
      <c r="B1656" s="63" t="s">
        <v>31</v>
      </c>
      <c r="C1656" s="63"/>
      <c r="D1656" s="63"/>
      <c r="E1656" s="1"/>
      <c r="F1656" s="1"/>
      <c r="G1656" s="1"/>
      <c r="H1656" s="1"/>
      <c r="I1656" s="1"/>
      <c r="J1656" s="1"/>
      <c r="K1656" s="1"/>
      <c r="L1656" s="1"/>
      <c r="M1656" s="1"/>
      <c r="N1656" s="1"/>
      <c r="O1656" s="1"/>
      <c r="P1656" s="1"/>
      <c r="Q1656" s="1"/>
      <c r="R1656" s="1"/>
      <c r="S1656" s="1"/>
      <c r="T1656" s="1"/>
    </row>
    <row r="1657" spans="1:20" x14ac:dyDescent="0.25">
      <c r="A1657" s="1"/>
      <c r="B1657" s="63" t="s">
        <v>32</v>
      </c>
      <c r="C1657" s="63"/>
      <c r="D1657" s="1"/>
      <c r="E1657" s="1"/>
      <c r="F1657" s="1"/>
      <c r="G1657" s="1"/>
      <c r="H1657" s="1"/>
      <c r="I1657" s="1"/>
      <c r="J1657" s="1"/>
      <c r="K1657" s="1"/>
      <c r="L1657" s="1"/>
      <c r="M1657" s="1"/>
      <c r="N1657" s="1"/>
      <c r="O1657" s="1"/>
      <c r="P1657" s="1"/>
      <c r="Q1657" s="1"/>
      <c r="R1657" s="1"/>
      <c r="S1657" s="1"/>
      <c r="T1657" s="1"/>
    </row>
    <row r="1658" spans="1:20" x14ac:dyDescent="0.25">
      <c r="A1658" s="1"/>
      <c r="B1658" s="1"/>
      <c r="C1658" s="1"/>
      <c r="D1658" s="1"/>
      <c r="E1658" s="1"/>
      <c r="F1658" s="1"/>
      <c r="G1658" s="1"/>
      <c r="H1658" s="1"/>
      <c r="I1658" s="1"/>
      <c r="J1658" s="1"/>
      <c r="K1658" s="1"/>
      <c r="L1658" s="1"/>
      <c r="M1658" s="1"/>
      <c r="N1658" s="1"/>
      <c r="O1658" s="1"/>
      <c r="P1658" s="1"/>
      <c r="Q1658" s="1"/>
      <c r="R1658" s="1"/>
      <c r="S1658" s="1"/>
      <c r="T1658" s="1"/>
    </row>
    <row r="1659" spans="1:20" x14ac:dyDescent="0.25">
      <c r="A1659" s="1"/>
      <c r="B1659" s="1"/>
      <c r="C1659" s="1"/>
      <c r="D1659" s="1"/>
      <c r="E1659" s="1"/>
      <c r="F1659" s="1"/>
      <c r="G1659" s="1"/>
      <c r="H1659" s="1"/>
      <c r="I1659" s="1"/>
      <c r="J1659" s="1"/>
      <c r="K1659" s="1"/>
      <c r="L1659" s="1"/>
      <c r="M1659" s="1"/>
      <c r="N1659" s="1"/>
      <c r="O1659" s="1"/>
      <c r="P1659" s="1"/>
      <c r="Q1659" s="1"/>
      <c r="R1659" s="1"/>
      <c r="S1659" s="1"/>
      <c r="T1659" s="1"/>
    </row>
    <row r="1660" spans="1:20" x14ac:dyDescent="0.25">
      <c r="A1660" s="1"/>
      <c r="B1660" s="1"/>
      <c r="C1660" s="1"/>
      <c r="D1660" s="1"/>
      <c r="E1660" s="1"/>
      <c r="F1660" s="1"/>
      <c r="G1660" s="1"/>
      <c r="H1660" s="1"/>
      <c r="I1660" s="1"/>
      <c r="J1660" s="1"/>
      <c r="K1660" s="1"/>
      <c r="L1660" s="66" t="s">
        <v>5</v>
      </c>
      <c r="M1660" s="66"/>
      <c r="N1660" s="66"/>
      <c r="O1660" s="3" t="s">
        <v>6</v>
      </c>
      <c r="P1660" s="67" t="s">
        <v>7</v>
      </c>
      <c r="Q1660" s="67"/>
      <c r="R1660" s="3" t="s">
        <v>8</v>
      </c>
      <c r="S1660" s="57" t="s">
        <v>583</v>
      </c>
      <c r="T1660" s="3" t="s">
        <v>7</v>
      </c>
    </row>
    <row r="1661" spans="1:20" x14ac:dyDescent="0.25">
      <c r="A1661" s="1"/>
      <c r="B1661" s="5" t="s">
        <v>9</v>
      </c>
      <c r="C1661" s="64" t="s">
        <v>260</v>
      </c>
      <c r="D1661" s="64"/>
      <c r="E1661" s="64"/>
      <c r="F1661" s="64"/>
      <c r="G1661" s="64"/>
      <c r="H1661" s="1"/>
      <c r="I1661" s="1"/>
      <c r="J1661" s="1"/>
      <c r="K1661" s="1"/>
      <c r="L1661" s="4" t="s">
        <v>39</v>
      </c>
      <c r="M1661" s="64" t="s">
        <v>40</v>
      </c>
      <c r="N1661" s="64"/>
      <c r="O1661" s="6">
        <v>1</v>
      </c>
      <c r="P1661" s="65">
        <v>25</v>
      </c>
      <c r="Q1661" s="65"/>
      <c r="R1661" s="6">
        <v>2</v>
      </c>
      <c r="S1661" s="59">
        <v>529.79999999999995</v>
      </c>
      <c r="T1661" s="7">
        <v>60.44</v>
      </c>
    </row>
    <row r="1662" spans="1:20" x14ac:dyDescent="0.25">
      <c r="A1662" s="1"/>
      <c r="B1662" s="63" t="s">
        <v>13</v>
      </c>
      <c r="C1662" s="64" t="s">
        <v>267</v>
      </c>
      <c r="D1662" s="64"/>
      <c r="E1662" s="64"/>
      <c r="F1662" s="64"/>
      <c r="G1662" s="1"/>
      <c r="H1662" s="1"/>
      <c r="I1662" s="1"/>
      <c r="J1662" s="1"/>
      <c r="K1662" s="1"/>
      <c r="L1662" s="4" t="s">
        <v>15</v>
      </c>
      <c r="M1662" s="64" t="s">
        <v>16</v>
      </c>
      <c r="N1662" s="64"/>
      <c r="O1662" s="6">
        <v>1</v>
      </c>
      <c r="P1662" s="65">
        <v>25</v>
      </c>
      <c r="Q1662" s="65"/>
      <c r="R1662" s="6">
        <v>0</v>
      </c>
      <c r="S1662" s="59">
        <v>0</v>
      </c>
      <c r="T1662" s="7">
        <v>0</v>
      </c>
    </row>
    <row r="1663" spans="1:20" x14ac:dyDescent="0.25">
      <c r="A1663" s="1"/>
      <c r="B1663" s="63"/>
      <c r="C1663" s="64"/>
      <c r="D1663" s="64"/>
      <c r="E1663" s="64"/>
      <c r="F1663" s="64"/>
      <c r="G1663" s="1"/>
      <c r="H1663" s="1"/>
      <c r="I1663" s="1"/>
      <c r="J1663" s="1"/>
      <c r="K1663" s="1"/>
      <c r="L1663" s="64" t="s">
        <v>42</v>
      </c>
      <c r="M1663" s="64" t="s">
        <v>43</v>
      </c>
      <c r="N1663" s="64"/>
      <c r="O1663" s="71">
        <v>1</v>
      </c>
      <c r="P1663" s="65">
        <v>25</v>
      </c>
      <c r="Q1663" s="65"/>
      <c r="R1663" s="71">
        <v>2</v>
      </c>
      <c r="S1663" s="59">
        <v>346.8</v>
      </c>
      <c r="T1663" s="58">
        <v>39.56</v>
      </c>
    </row>
    <row r="1664" spans="1:20" x14ac:dyDescent="0.25">
      <c r="A1664" s="1"/>
      <c r="B1664" s="63" t="s">
        <v>19</v>
      </c>
      <c r="C1664" s="64" t="s">
        <v>47</v>
      </c>
      <c r="D1664" s="64"/>
      <c r="E1664" s="64"/>
      <c r="F1664" s="64"/>
      <c r="G1664" s="1"/>
      <c r="H1664" s="1"/>
      <c r="I1664" s="1"/>
      <c r="J1664" s="1"/>
      <c r="K1664" s="1"/>
      <c r="L1664" s="64"/>
      <c r="M1664" s="64"/>
      <c r="N1664" s="64"/>
      <c r="O1664" s="71"/>
      <c r="P1664" s="65"/>
      <c r="Q1664" s="65"/>
      <c r="R1664" s="71"/>
      <c r="S1664" s="59"/>
      <c r="T1664" s="58"/>
    </row>
    <row r="1665" spans="1:20" x14ac:dyDescent="0.25">
      <c r="A1665" s="1"/>
      <c r="B1665" s="63"/>
      <c r="C1665" s="64"/>
      <c r="D1665" s="64"/>
      <c r="E1665" s="64"/>
      <c r="F1665" s="64"/>
      <c r="G1665" s="1"/>
      <c r="H1665" s="1"/>
      <c r="I1665" s="1"/>
      <c r="J1665" s="1"/>
      <c r="K1665" s="1"/>
      <c r="L1665" s="4" t="s">
        <v>21</v>
      </c>
      <c r="M1665" s="64" t="s">
        <v>22</v>
      </c>
      <c r="N1665" s="64"/>
      <c r="O1665" s="6">
        <v>1</v>
      </c>
      <c r="P1665" s="65">
        <v>25</v>
      </c>
      <c r="Q1665" s="65"/>
      <c r="R1665" s="6">
        <v>0</v>
      </c>
      <c r="S1665" s="59">
        <v>0</v>
      </c>
      <c r="T1665" s="7">
        <v>0</v>
      </c>
    </row>
    <row r="1666" spans="1:20" x14ac:dyDescent="0.25">
      <c r="A1666" s="1"/>
      <c r="B1666" s="5" t="s">
        <v>23</v>
      </c>
      <c r="C1666" s="64" t="s">
        <v>268</v>
      </c>
      <c r="D1666" s="64"/>
      <c r="E1666" s="64"/>
      <c r="F1666" s="64"/>
      <c r="G1666" s="1"/>
      <c r="H1666" s="1"/>
      <c r="I1666" s="1"/>
      <c r="J1666" s="1"/>
      <c r="K1666" s="1"/>
      <c r="L1666" s="1"/>
      <c r="M1666" s="1"/>
      <c r="N1666" s="1"/>
      <c r="O1666" s="1"/>
      <c r="P1666" s="1"/>
      <c r="Q1666" s="1"/>
      <c r="R1666" s="1"/>
      <c r="S1666" s="1"/>
      <c r="T1666" s="1"/>
    </row>
    <row r="1667" spans="1:20" x14ac:dyDescent="0.25">
      <c r="A1667" s="1"/>
      <c r="B1667" s="5" t="s">
        <v>25</v>
      </c>
      <c r="C1667" s="73">
        <v>2</v>
      </c>
      <c r="D1667" s="73"/>
      <c r="E1667" s="73"/>
      <c r="F1667" s="1"/>
      <c r="G1667" s="1"/>
      <c r="H1667" s="1"/>
      <c r="I1667" s="1"/>
      <c r="J1667" s="1"/>
      <c r="K1667" s="1"/>
      <c r="L1667" s="1"/>
      <c r="M1667" s="1"/>
      <c r="N1667" s="1"/>
      <c r="O1667" s="1"/>
      <c r="P1667" s="1"/>
      <c r="Q1667" s="1"/>
      <c r="R1667" s="1"/>
      <c r="S1667" s="1"/>
      <c r="T1667" s="1"/>
    </row>
    <row r="1668" spans="1:20" x14ac:dyDescent="0.25">
      <c r="A1668" s="1"/>
      <c r="B1668" s="63" t="s">
        <v>26</v>
      </c>
      <c r="C1668" s="63"/>
      <c r="D1668" s="63"/>
      <c r="E1668" s="63"/>
      <c r="F1668" s="72">
        <v>286.13479999999998</v>
      </c>
      <c r="G1668" s="72"/>
      <c r="H1668" s="72"/>
      <c r="I1668" s="72"/>
      <c r="J1668" s="72"/>
      <c r="K1668" s="1"/>
      <c r="L1668" s="1"/>
      <c r="M1668" s="1"/>
      <c r="N1668" s="1"/>
      <c r="O1668" s="1"/>
      <c r="P1668" s="1"/>
      <c r="Q1668" s="1"/>
      <c r="R1668" s="1"/>
      <c r="S1668" s="1"/>
      <c r="T1668" s="1"/>
    </row>
    <row r="1669" spans="1:20" x14ac:dyDescent="0.25">
      <c r="A1669" s="1"/>
      <c r="B1669" s="63" t="s">
        <v>27</v>
      </c>
      <c r="C1669" s="63"/>
      <c r="D1669" s="72">
        <v>281.82619999999997</v>
      </c>
      <c r="E1669" s="72"/>
      <c r="F1669" s="72"/>
      <c r="G1669" s="72"/>
      <c r="H1669" s="72"/>
      <c r="I1669" s="1"/>
      <c r="J1669" s="1"/>
      <c r="K1669" s="1"/>
      <c r="L1669" s="1"/>
      <c r="M1669" s="1"/>
      <c r="N1669" s="1"/>
      <c r="O1669" s="1"/>
      <c r="P1669" s="1"/>
      <c r="Q1669" s="1"/>
      <c r="R1669" s="1"/>
      <c r="S1669" s="1"/>
      <c r="T1669" s="1"/>
    </row>
    <row r="1670" spans="1:20" x14ac:dyDescent="0.25">
      <c r="A1670" s="1"/>
      <c r="B1670" s="63" t="s">
        <v>28</v>
      </c>
      <c r="C1670" s="63"/>
      <c r="D1670" s="63"/>
      <c r="E1670" s="63"/>
      <c r="F1670" s="72">
        <v>1.9149</v>
      </c>
      <c r="G1670" s="72"/>
      <c r="H1670" s="72"/>
      <c r="I1670" s="72"/>
      <c r="J1670" s="1"/>
      <c r="K1670" s="1"/>
      <c r="L1670" s="1"/>
      <c r="M1670" s="1"/>
      <c r="N1670" s="1"/>
      <c r="O1670" s="1"/>
      <c r="P1670" s="1"/>
      <c r="Q1670" s="1"/>
      <c r="R1670" s="1"/>
      <c r="S1670" s="1"/>
      <c r="T1670" s="1"/>
    </row>
    <row r="1671" spans="1:20" x14ac:dyDescent="0.25">
      <c r="A1671" s="1"/>
      <c r="B1671" s="63" t="s">
        <v>29</v>
      </c>
      <c r="C1671" s="63"/>
      <c r="D1671" s="72">
        <v>1.0638000000000001</v>
      </c>
      <c r="E1671" s="72"/>
      <c r="F1671" s="72"/>
      <c r="G1671" s="72"/>
      <c r="H1671" s="1"/>
      <c r="I1671" s="1"/>
      <c r="J1671" s="1"/>
      <c r="K1671" s="1"/>
      <c r="L1671" s="1"/>
      <c r="M1671" s="1"/>
      <c r="N1671" s="1"/>
      <c r="O1671" s="1"/>
      <c r="P1671" s="1"/>
      <c r="Q1671" s="1"/>
      <c r="R1671" s="1"/>
      <c r="S1671" s="1"/>
      <c r="T1671" s="1"/>
    </row>
    <row r="1672" spans="1:20" x14ac:dyDescent="0.25">
      <c r="A1672" s="1"/>
      <c r="B1672" s="63" t="s">
        <v>30</v>
      </c>
      <c r="C1672" s="63"/>
      <c r="D1672" s="1"/>
      <c r="E1672" s="1"/>
      <c r="F1672" s="1"/>
      <c r="G1672" s="1">
        <v>5</v>
      </c>
      <c r="H1672" s="1"/>
      <c r="I1672" s="1"/>
      <c r="J1672" s="1"/>
      <c r="K1672" s="1"/>
      <c r="L1672" s="1"/>
      <c r="M1672" s="1"/>
      <c r="N1672" s="1"/>
      <c r="O1672" s="1"/>
      <c r="P1672" s="1"/>
      <c r="Q1672" s="1"/>
      <c r="R1672" s="1"/>
      <c r="S1672" s="1"/>
      <c r="T1672" s="1"/>
    </row>
    <row r="1673" spans="1:20" x14ac:dyDescent="0.25">
      <c r="A1673" s="1"/>
      <c r="B1673" s="63" t="s">
        <v>31</v>
      </c>
      <c r="C1673" s="63"/>
      <c r="D1673" s="63"/>
      <c r="E1673" s="1"/>
      <c r="F1673" s="1"/>
      <c r="G1673" s="1"/>
      <c r="H1673" s="1"/>
      <c r="I1673" s="1"/>
      <c r="J1673" s="1"/>
      <c r="K1673" s="1"/>
      <c r="L1673" s="1"/>
      <c r="M1673" s="1"/>
      <c r="N1673" s="1"/>
      <c r="O1673" s="1"/>
      <c r="P1673" s="1"/>
      <c r="Q1673" s="1"/>
      <c r="R1673" s="1"/>
      <c r="S1673" s="1"/>
      <c r="T1673" s="1"/>
    </row>
    <row r="1674" spans="1:20" x14ac:dyDescent="0.25">
      <c r="A1674" s="1"/>
      <c r="B1674" s="63" t="s">
        <v>32</v>
      </c>
      <c r="C1674" s="63"/>
      <c r="D1674" s="1"/>
      <c r="E1674" s="1"/>
      <c r="F1674" s="1"/>
      <c r="G1674" s="1"/>
      <c r="H1674" s="1"/>
      <c r="I1674" s="1"/>
      <c r="J1674" s="1"/>
      <c r="K1674" s="1"/>
      <c r="L1674" s="1"/>
      <c r="M1674" s="1"/>
      <c r="N1674" s="1"/>
      <c r="O1674" s="1"/>
      <c r="P1674" s="1"/>
      <c r="Q1674" s="1"/>
      <c r="R1674" s="1"/>
      <c r="S1674" s="1"/>
      <c r="T1674" s="1"/>
    </row>
    <row r="1675" spans="1:20" x14ac:dyDescent="0.25">
      <c r="A1675" s="1"/>
      <c r="B1675" s="1"/>
      <c r="C1675" s="1"/>
      <c r="D1675" s="1"/>
      <c r="E1675" s="1"/>
      <c r="F1675" s="1"/>
      <c r="G1675" s="1"/>
      <c r="H1675" s="1"/>
      <c r="I1675" s="1"/>
      <c r="J1675" s="1"/>
      <c r="K1675" s="1"/>
      <c r="L1675" s="1"/>
      <c r="M1675" s="1"/>
      <c r="N1675" s="1"/>
      <c r="O1675" s="1"/>
      <c r="P1675" s="1"/>
      <c r="Q1675" s="1"/>
      <c r="R1675" s="1"/>
      <c r="S1675" s="1"/>
      <c r="T1675" s="1"/>
    </row>
    <row r="1676" spans="1:20" x14ac:dyDescent="0.25">
      <c r="A1676" s="1"/>
      <c r="B1676" s="1"/>
      <c r="C1676" s="1"/>
      <c r="D1676" s="1"/>
      <c r="E1676" s="1"/>
      <c r="F1676" s="1"/>
      <c r="G1676" s="1"/>
      <c r="H1676" s="1"/>
      <c r="I1676" s="1"/>
      <c r="J1676" s="1"/>
      <c r="K1676" s="1"/>
      <c r="L1676" s="1"/>
      <c r="M1676" s="1"/>
      <c r="N1676" s="1"/>
      <c r="O1676" s="1"/>
      <c r="P1676" s="1"/>
      <c r="Q1676" s="1"/>
      <c r="R1676" s="1"/>
      <c r="S1676" s="1"/>
      <c r="T1676" s="1"/>
    </row>
    <row r="1677" spans="1:20" x14ac:dyDescent="0.25">
      <c r="A1677" s="1"/>
      <c r="B1677" s="1"/>
      <c r="C1677" s="1"/>
      <c r="D1677" s="1"/>
      <c r="E1677" s="1"/>
      <c r="F1677" s="1"/>
      <c r="G1677" s="1"/>
      <c r="H1677" s="1"/>
      <c r="I1677" s="1"/>
      <c r="J1677" s="1"/>
      <c r="K1677" s="1"/>
      <c r="L1677" s="1"/>
      <c r="M1677" s="1"/>
      <c r="N1677" s="1"/>
      <c r="O1677" s="1"/>
      <c r="P1677" s="1"/>
      <c r="Q1677" s="1"/>
      <c r="R1677" s="1"/>
      <c r="S1677" s="1"/>
      <c r="T1677" s="1"/>
    </row>
    <row r="1678" spans="1:20" x14ac:dyDescent="0.25">
      <c r="A1678" s="1"/>
      <c r="B1678" s="1"/>
      <c r="C1678" s="1"/>
      <c r="D1678" s="1"/>
      <c r="E1678" s="1"/>
      <c r="F1678" s="1"/>
      <c r="G1678" s="1"/>
      <c r="H1678" s="1"/>
      <c r="I1678" s="1"/>
      <c r="J1678" s="1"/>
      <c r="K1678" s="1"/>
      <c r="L1678" s="1"/>
      <c r="M1678" s="1"/>
      <c r="N1678" s="1"/>
      <c r="O1678" s="1"/>
      <c r="P1678" s="1"/>
      <c r="Q1678" s="1"/>
      <c r="R1678" s="1"/>
      <c r="S1678" s="1"/>
      <c r="T1678" s="1"/>
    </row>
    <row r="1679" spans="1:20" x14ac:dyDescent="0.25">
      <c r="A1679" s="1"/>
      <c r="B1679" s="64" t="s">
        <v>269</v>
      </c>
      <c r="C1679" s="64"/>
      <c r="D1679" s="64"/>
      <c r="E1679" s="76">
        <v>203014.11</v>
      </c>
      <c r="F1679" s="76"/>
      <c r="G1679" s="76"/>
      <c r="H1679" s="76"/>
      <c r="I1679" s="76"/>
      <c r="J1679" s="1"/>
      <c r="K1679" s="1" t="s">
        <v>586</v>
      </c>
      <c r="L1679" s="1"/>
      <c r="M1679" s="1"/>
      <c r="N1679" s="1">
        <v>12180846.6</v>
      </c>
      <c r="O1679" s="1"/>
      <c r="P1679" s="1"/>
      <c r="Q1679" s="1"/>
      <c r="R1679" s="1"/>
      <c r="S1679" s="1"/>
      <c r="T1679" s="1"/>
    </row>
    <row r="1680" spans="1:20" x14ac:dyDescent="0.25">
      <c r="A1680" s="1"/>
      <c r="B1680" s="64" t="s">
        <v>270</v>
      </c>
      <c r="C1680" s="64"/>
      <c r="D1680" s="64"/>
      <c r="E1680" s="71">
        <v>74573</v>
      </c>
      <c r="F1680" s="71"/>
      <c r="G1680" s="71"/>
      <c r="H1680" s="71"/>
      <c r="I1680" s="71"/>
      <c r="J1680" s="1"/>
      <c r="K1680" s="1"/>
      <c r="L1680" s="1"/>
      <c r="M1680" s="1"/>
      <c r="N1680" s="1"/>
      <c r="O1680" s="1"/>
      <c r="P1680" s="1"/>
      <c r="Q1680" s="1"/>
      <c r="R1680" s="1"/>
      <c r="S1680" s="1"/>
      <c r="T1680" s="1"/>
    </row>
    <row r="1681" spans="1:20" x14ac:dyDescent="0.25">
      <c r="A1681" s="1"/>
      <c r="B1681" s="64" t="s">
        <v>271</v>
      </c>
      <c r="C1681" s="64"/>
      <c r="D1681" s="64"/>
      <c r="E1681" s="71">
        <v>2322</v>
      </c>
      <c r="F1681" s="71"/>
      <c r="G1681" s="71"/>
      <c r="H1681" s="71"/>
      <c r="I1681" s="71"/>
      <c r="J1681" s="1"/>
      <c r="K1681" s="1"/>
      <c r="L1681" s="1"/>
      <c r="M1681" s="1"/>
      <c r="N1681" s="1"/>
      <c r="O1681" s="1"/>
      <c r="P1681" s="1"/>
      <c r="Q1681" s="1"/>
      <c r="R1681" s="1"/>
      <c r="S1681" s="1"/>
      <c r="T1681" s="1"/>
    </row>
    <row r="1682" spans="1:20" x14ac:dyDescent="0.25">
      <c r="A1682" s="1"/>
      <c r="B1682" s="1"/>
      <c r="C1682" s="1"/>
      <c r="D1682" s="1"/>
      <c r="E1682" s="1"/>
      <c r="F1682" s="1"/>
      <c r="G1682" s="1"/>
      <c r="H1682" s="1"/>
      <c r="I1682" s="1"/>
      <c r="J1682" s="1"/>
      <c r="K1682" s="1"/>
      <c r="L1682" s="1"/>
      <c r="M1682" s="1"/>
      <c r="N1682" s="1"/>
      <c r="O1682" s="1"/>
      <c r="P1682" s="1"/>
      <c r="Q1682" s="1"/>
      <c r="R1682" s="1"/>
      <c r="S1682" s="1"/>
      <c r="T1682" s="1"/>
    </row>
    <row r="1683" spans="1:20" x14ac:dyDescent="0.25">
      <c r="A1683" s="1"/>
      <c r="B1683" s="1"/>
      <c r="C1683" s="1"/>
      <c r="D1683" s="1"/>
      <c r="E1683" s="1"/>
      <c r="F1683" s="1"/>
      <c r="G1683" s="1"/>
      <c r="H1683" s="1"/>
      <c r="I1683" s="1"/>
      <c r="J1683" s="1"/>
      <c r="K1683" s="1"/>
      <c r="L1683" s="1"/>
      <c r="M1683" s="1"/>
      <c r="N1683" s="1"/>
      <c r="O1683" s="1"/>
      <c r="P1683" s="1"/>
      <c r="Q1683" s="1"/>
      <c r="R1683" s="1"/>
      <c r="S1683" s="1"/>
      <c r="T1683" s="1"/>
    </row>
    <row r="1684" spans="1:20" x14ac:dyDescent="0.25">
      <c r="A1684" s="1"/>
      <c r="B1684" s="1"/>
      <c r="C1684" s="1"/>
      <c r="D1684" s="1"/>
      <c r="E1684" s="1"/>
      <c r="F1684" s="1"/>
      <c r="G1684" s="1"/>
      <c r="H1684" s="1"/>
      <c r="I1684" s="1"/>
      <c r="J1684" s="1"/>
      <c r="K1684" s="1"/>
      <c r="L1684" s="1"/>
      <c r="M1684" s="1"/>
      <c r="N1684" s="1"/>
      <c r="O1684" s="1"/>
      <c r="P1684" s="1"/>
      <c r="Q1684" s="1"/>
      <c r="R1684" s="1"/>
      <c r="S1684" s="1"/>
      <c r="T1684" s="1"/>
    </row>
    <row r="1685" spans="1:20" x14ac:dyDescent="0.25">
      <c r="A1685" s="74" t="s">
        <v>272</v>
      </c>
      <c r="B1685" s="74"/>
      <c r="C1685" s="1"/>
      <c r="D1685" s="1"/>
      <c r="E1685" s="1"/>
      <c r="F1685" s="1"/>
      <c r="G1685" s="1"/>
      <c r="H1685" s="1"/>
      <c r="I1685" s="1"/>
      <c r="J1685" s="1"/>
      <c r="K1685" s="1"/>
      <c r="L1685" s="75" t="s">
        <v>273</v>
      </c>
      <c r="M1685" s="75"/>
      <c r="N1685" s="75"/>
      <c r="O1685" s="75"/>
      <c r="P1685" s="75"/>
      <c r="Q1685" s="1"/>
      <c r="R1685" s="1"/>
      <c r="S1685" s="1"/>
      <c r="T1685" s="1"/>
    </row>
    <row r="1686" spans="1:20" x14ac:dyDescent="0.25">
      <c r="A1686" s="1"/>
      <c r="B1686" s="1"/>
      <c r="C1686" s="1"/>
      <c r="D1686" s="1"/>
      <c r="E1686" s="1"/>
      <c r="F1686" s="1"/>
      <c r="G1686" s="1"/>
      <c r="H1686" s="1"/>
      <c r="I1686" s="1"/>
      <c r="J1686" s="1"/>
      <c r="K1686" s="1"/>
      <c r="L1686" s="1"/>
      <c r="M1686" s="1"/>
      <c r="N1686" s="1"/>
      <c r="O1686" s="1"/>
      <c r="P1686" s="1"/>
      <c r="Q1686" s="1"/>
      <c r="R1686" s="1"/>
      <c r="S1686" s="1"/>
      <c r="T1686" s="1"/>
    </row>
  </sheetData>
  <mergeCells count="3368">
    <mergeCell ref="C1666:F1666"/>
    <mergeCell ref="B1668:E1668"/>
    <mergeCell ref="F1668:J1668"/>
    <mergeCell ref="B1669:C1669"/>
    <mergeCell ref="D1669:H1669"/>
    <mergeCell ref="E1679:I1679"/>
    <mergeCell ref="B1679:D1679"/>
    <mergeCell ref="E1680:I1680"/>
    <mergeCell ref="B1680:D1680"/>
    <mergeCell ref="E1681:I1681"/>
    <mergeCell ref="B1681:D1681"/>
    <mergeCell ref="A1685:B1685"/>
    <mergeCell ref="L1685:P1685"/>
    <mergeCell ref="B1672:C1672"/>
    <mergeCell ref="B1674:C1674"/>
    <mergeCell ref="B1673:D1673"/>
    <mergeCell ref="C1667:E1667"/>
    <mergeCell ref="B1670:E1670"/>
    <mergeCell ref="F1670:I1670"/>
    <mergeCell ref="B1671:C1671"/>
    <mergeCell ref="D1671:G1671"/>
    <mergeCell ref="B1657:C1657"/>
    <mergeCell ref="B1656:D1656"/>
    <mergeCell ref="C1650:E1650"/>
    <mergeCell ref="M1644:N1644"/>
    <mergeCell ref="P1644:Q1644"/>
    <mergeCell ref="M1645:N1645"/>
    <mergeCell ref="P1645:Q1645"/>
    <mergeCell ref="M1646:N1647"/>
    <mergeCell ref="O1646:O1647"/>
    <mergeCell ref="R1646:R1647"/>
    <mergeCell ref="P1646:Q1647"/>
    <mergeCell ref="L1646:L1647"/>
    <mergeCell ref="M1648:N1648"/>
    <mergeCell ref="P1648:Q1648"/>
    <mergeCell ref="L1663:L1664"/>
    <mergeCell ref="M1665:N1665"/>
    <mergeCell ref="P1665:Q1665"/>
    <mergeCell ref="L1660:N1660"/>
    <mergeCell ref="P1660:Q1660"/>
    <mergeCell ref="C1661:G1661"/>
    <mergeCell ref="C1662:F1663"/>
    <mergeCell ref="B1662:B1663"/>
    <mergeCell ref="B1664:B1665"/>
    <mergeCell ref="C1664:F1665"/>
    <mergeCell ref="M1661:N1661"/>
    <mergeCell ref="P1661:Q1661"/>
    <mergeCell ref="M1662:N1662"/>
    <mergeCell ref="P1662:Q1662"/>
    <mergeCell ref="M1663:N1664"/>
    <mergeCell ref="O1663:O1664"/>
    <mergeCell ref="R1663:R1664"/>
    <mergeCell ref="P1663:Q1664"/>
    <mergeCell ref="L1643:N1643"/>
    <mergeCell ref="P1643:Q1643"/>
    <mergeCell ref="C1644:G1644"/>
    <mergeCell ref="C1645:F1646"/>
    <mergeCell ref="B1645:B1646"/>
    <mergeCell ref="B1647:B1648"/>
    <mergeCell ref="C1647:F1648"/>
    <mergeCell ref="C1649:F1649"/>
    <mergeCell ref="B1651:E1651"/>
    <mergeCell ref="F1651:J1651"/>
    <mergeCell ref="B1652:C1652"/>
    <mergeCell ref="D1652:H1652"/>
    <mergeCell ref="B1653:E1653"/>
    <mergeCell ref="F1653:I1653"/>
    <mergeCell ref="B1654:C1654"/>
    <mergeCell ref="D1654:G1654"/>
    <mergeCell ref="B1655:C1655"/>
    <mergeCell ref="L1628:N1628"/>
    <mergeCell ref="P1628:Q1628"/>
    <mergeCell ref="C1629:G1629"/>
    <mergeCell ref="C1630:F1630"/>
    <mergeCell ref="C1631:F1631"/>
    <mergeCell ref="C1632:F1632"/>
    <mergeCell ref="B1634:E1634"/>
    <mergeCell ref="F1634:J1634"/>
    <mergeCell ref="B1635:C1635"/>
    <mergeCell ref="D1635:H1635"/>
    <mergeCell ref="B1636:E1636"/>
    <mergeCell ref="F1636:I1636"/>
    <mergeCell ref="B1637:C1637"/>
    <mergeCell ref="D1637:G1637"/>
    <mergeCell ref="B1638:C1638"/>
    <mergeCell ref="B1640:C1640"/>
    <mergeCell ref="B1639:D1639"/>
    <mergeCell ref="C1633:E1633"/>
    <mergeCell ref="M1629:N1629"/>
    <mergeCell ref="P1629:Q1629"/>
    <mergeCell ref="L1613:N1613"/>
    <mergeCell ref="P1613:Q1613"/>
    <mergeCell ref="C1614:G1614"/>
    <mergeCell ref="C1615:F1615"/>
    <mergeCell ref="C1616:F1616"/>
    <mergeCell ref="C1617:F1617"/>
    <mergeCell ref="B1619:E1619"/>
    <mergeCell ref="F1619:J1619"/>
    <mergeCell ref="B1620:C1620"/>
    <mergeCell ref="D1620:H1620"/>
    <mergeCell ref="B1621:E1621"/>
    <mergeCell ref="F1621:I1621"/>
    <mergeCell ref="B1622:C1622"/>
    <mergeCell ref="D1622:G1622"/>
    <mergeCell ref="B1623:C1623"/>
    <mergeCell ref="B1625:C1625"/>
    <mergeCell ref="B1624:D1624"/>
    <mergeCell ref="C1618:E1618"/>
    <mergeCell ref="M1614:N1614"/>
    <mergeCell ref="P1614:Q1614"/>
    <mergeCell ref="L1597:N1597"/>
    <mergeCell ref="P1597:Q1597"/>
    <mergeCell ref="C1598:G1598"/>
    <mergeCell ref="C1599:F1599"/>
    <mergeCell ref="C1600:F1600"/>
    <mergeCell ref="C1601:F1601"/>
    <mergeCell ref="B1603:E1603"/>
    <mergeCell ref="F1603:J1603"/>
    <mergeCell ref="B1604:C1604"/>
    <mergeCell ref="D1604:H1604"/>
    <mergeCell ref="B1605:E1605"/>
    <mergeCell ref="F1605:I1605"/>
    <mergeCell ref="B1606:C1606"/>
    <mergeCell ref="D1606:G1606"/>
    <mergeCell ref="B1607:C1607"/>
    <mergeCell ref="B1609:C1609"/>
    <mergeCell ref="B1608:D1608"/>
    <mergeCell ref="C1602:E1602"/>
    <mergeCell ref="M1598:N1598"/>
    <mergeCell ref="P1598:Q1598"/>
    <mergeCell ref="L1582:N1582"/>
    <mergeCell ref="P1582:Q1582"/>
    <mergeCell ref="C1583:G1583"/>
    <mergeCell ref="C1584:F1584"/>
    <mergeCell ref="C1585:F1585"/>
    <mergeCell ref="C1586:F1586"/>
    <mergeCell ref="B1588:E1588"/>
    <mergeCell ref="F1588:J1588"/>
    <mergeCell ref="B1589:C1589"/>
    <mergeCell ref="D1589:H1589"/>
    <mergeCell ref="B1590:E1590"/>
    <mergeCell ref="F1590:I1590"/>
    <mergeCell ref="B1591:C1591"/>
    <mergeCell ref="D1591:G1591"/>
    <mergeCell ref="B1592:C1592"/>
    <mergeCell ref="B1594:C1594"/>
    <mergeCell ref="B1593:D1593"/>
    <mergeCell ref="C1587:E1587"/>
    <mergeCell ref="M1583:N1583"/>
    <mergeCell ref="P1583:Q1583"/>
    <mergeCell ref="L1567:N1567"/>
    <mergeCell ref="P1567:Q1567"/>
    <mergeCell ref="C1568:G1568"/>
    <mergeCell ref="C1569:F1569"/>
    <mergeCell ref="C1570:F1570"/>
    <mergeCell ref="C1571:F1571"/>
    <mergeCell ref="B1573:E1573"/>
    <mergeCell ref="F1573:J1573"/>
    <mergeCell ref="B1574:C1574"/>
    <mergeCell ref="D1574:H1574"/>
    <mergeCell ref="B1575:E1575"/>
    <mergeCell ref="F1575:I1575"/>
    <mergeCell ref="B1576:C1576"/>
    <mergeCell ref="D1576:G1576"/>
    <mergeCell ref="B1577:C1577"/>
    <mergeCell ref="B1579:C1579"/>
    <mergeCell ref="B1578:D1578"/>
    <mergeCell ref="C1572:E1572"/>
    <mergeCell ref="M1568:N1568"/>
    <mergeCell ref="P1568:Q1568"/>
    <mergeCell ref="L1552:N1552"/>
    <mergeCell ref="P1552:Q1552"/>
    <mergeCell ref="C1553:G1553"/>
    <mergeCell ref="C1554:F1554"/>
    <mergeCell ref="C1555:F1555"/>
    <mergeCell ref="C1556:F1556"/>
    <mergeCell ref="B1558:E1558"/>
    <mergeCell ref="F1558:J1558"/>
    <mergeCell ref="B1559:C1559"/>
    <mergeCell ref="D1559:H1559"/>
    <mergeCell ref="B1560:E1560"/>
    <mergeCell ref="F1560:I1560"/>
    <mergeCell ref="B1561:C1561"/>
    <mergeCell ref="D1561:G1561"/>
    <mergeCell ref="B1562:C1562"/>
    <mergeCell ref="B1564:C1564"/>
    <mergeCell ref="B1563:D1563"/>
    <mergeCell ref="C1557:E1557"/>
    <mergeCell ref="M1553:N1553"/>
    <mergeCell ref="P1553:Q1553"/>
    <mergeCell ref="B1549:C1549"/>
    <mergeCell ref="B1548:D1548"/>
    <mergeCell ref="C1542:E1542"/>
    <mergeCell ref="M1536:N1536"/>
    <mergeCell ref="P1536:Q1536"/>
    <mergeCell ref="M1537:N1537"/>
    <mergeCell ref="P1537:Q1537"/>
    <mergeCell ref="M1538:N1539"/>
    <mergeCell ref="O1538:O1539"/>
    <mergeCell ref="R1538:R1539"/>
    <mergeCell ref="P1538:Q1539"/>
    <mergeCell ref="L1538:L1539"/>
    <mergeCell ref="M1540:N1540"/>
    <mergeCell ref="P1540:Q1540"/>
    <mergeCell ref="M1541:N1541"/>
    <mergeCell ref="P1541:Q1541"/>
    <mergeCell ref="M1542:N1542"/>
    <mergeCell ref="P1542:Q1542"/>
    <mergeCell ref="M1543:N1543"/>
    <mergeCell ref="P1543:Q1543"/>
    <mergeCell ref="L1535:N1535"/>
    <mergeCell ref="P1535:Q1535"/>
    <mergeCell ref="C1536:G1536"/>
    <mergeCell ref="C1537:F1538"/>
    <mergeCell ref="B1537:B1538"/>
    <mergeCell ref="B1539:B1540"/>
    <mergeCell ref="C1539:F1540"/>
    <mergeCell ref="C1541:F1541"/>
    <mergeCell ref="B1543:E1543"/>
    <mergeCell ref="F1543:J1543"/>
    <mergeCell ref="B1544:C1544"/>
    <mergeCell ref="D1544:H1544"/>
    <mergeCell ref="B1545:E1545"/>
    <mergeCell ref="F1545:I1545"/>
    <mergeCell ref="B1546:C1546"/>
    <mergeCell ref="D1546:G1546"/>
    <mergeCell ref="B1547:C1547"/>
    <mergeCell ref="L1519:N1519"/>
    <mergeCell ref="P1519:Q1519"/>
    <mergeCell ref="C1520:G1520"/>
    <mergeCell ref="C1521:F1521"/>
    <mergeCell ref="C1522:F1522"/>
    <mergeCell ref="C1523:F1523"/>
    <mergeCell ref="B1525:E1525"/>
    <mergeCell ref="F1525:J1525"/>
    <mergeCell ref="B1526:C1526"/>
    <mergeCell ref="D1526:H1526"/>
    <mergeCell ref="B1527:E1527"/>
    <mergeCell ref="F1527:I1527"/>
    <mergeCell ref="B1528:C1528"/>
    <mergeCell ref="D1528:G1528"/>
    <mergeCell ref="B1529:C1529"/>
    <mergeCell ref="B1531:C1531"/>
    <mergeCell ref="B1530:D1530"/>
    <mergeCell ref="C1524:E1524"/>
    <mergeCell ref="M1520:N1520"/>
    <mergeCell ref="P1520:Q1520"/>
    <mergeCell ref="B1516:C1516"/>
    <mergeCell ref="B1515:D1515"/>
    <mergeCell ref="C1509:E1509"/>
    <mergeCell ref="M1503:N1503"/>
    <mergeCell ref="P1503:Q1503"/>
    <mergeCell ref="M1504:N1504"/>
    <mergeCell ref="P1504:Q1504"/>
    <mergeCell ref="M1505:N1506"/>
    <mergeCell ref="O1505:O1506"/>
    <mergeCell ref="R1505:R1506"/>
    <mergeCell ref="P1505:Q1506"/>
    <mergeCell ref="L1505:L1506"/>
    <mergeCell ref="M1507:N1507"/>
    <mergeCell ref="P1507:Q1507"/>
    <mergeCell ref="M1508:N1508"/>
    <mergeCell ref="P1508:Q1508"/>
    <mergeCell ref="M1509:N1509"/>
    <mergeCell ref="P1509:Q1509"/>
    <mergeCell ref="M1510:N1510"/>
    <mergeCell ref="P1510:Q1510"/>
    <mergeCell ref="L1502:N1502"/>
    <mergeCell ref="P1502:Q1502"/>
    <mergeCell ref="C1503:G1503"/>
    <mergeCell ref="C1504:F1505"/>
    <mergeCell ref="B1504:B1505"/>
    <mergeCell ref="B1506:B1507"/>
    <mergeCell ref="C1506:F1507"/>
    <mergeCell ref="C1508:F1508"/>
    <mergeCell ref="B1510:E1510"/>
    <mergeCell ref="F1510:J1510"/>
    <mergeCell ref="B1511:C1511"/>
    <mergeCell ref="D1511:H1511"/>
    <mergeCell ref="B1512:E1512"/>
    <mergeCell ref="F1512:I1512"/>
    <mergeCell ref="B1513:C1513"/>
    <mergeCell ref="D1513:G1513"/>
    <mergeCell ref="B1514:C1514"/>
    <mergeCell ref="B1499:C1499"/>
    <mergeCell ref="B1498:D1498"/>
    <mergeCell ref="C1491:E1491"/>
    <mergeCell ref="M1485:N1485"/>
    <mergeCell ref="P1485:Q1485"/>
    <mergeCell ref="M1486:N1486"/>
    <mergeCell ref="P1486:Q1486"/>
    <mergeCell ref="M1487:N1488"/>
    <mergeCell ref="O1487:O1488"/>
    <mergeCell ref="R1487:R1488"/>
    <mergeCell ref="P1487:Q1488"/>
    <mergeCell ref="L1487:L1488"/>
    <mergeCell ref="M1489:N1489"/>
    <mergeCell ref="P1489:Q1489"/>
    <mergeCell ref="M1490:N1490"/>
    <mergeCell ref="P1490:Q1490"/>
    <mergeCell ref="M1491:N1491"/>
    <mergeCell ref="P1491:Q1491"/>
    <mergeCell ref="M1492:N1492"/>
    <mergeCell ref="P1492:Q1492"/>
    <mergeCell ref="M1493:N1493"/>
    <mergeCell ref="P1493:Q1493"/>
    <mergeCell ref="L1484:N1484"/>
    <mergeCell ref="P1484:Q1484"/>
    <mergeCell ref="C1485:G1485"/>
    <mergeCell ref="C1486:F1487"/>
    <mergeCell ref="B1486:B1487"/>
    <mergeCell ref="B1488:B1489"/>
    <mergeCell ref="C1488:F1489"/>
    <mergeCell ref="C1490:F1490"/>
    <mergeCell ref="B1492:E1492"/>
    <mergeCell ref="F1492:J1492"/>
    <mergeCell ref="B1493:C1493"/>
    <mergeCell ref="D1493:H1493"/>
    <mergeCell ref="B1495:E1495"/>
    <mergeCell ref="F1495:I1495"/>
    <mergeCell ref="B1496:C1496"/>
    <mergeCell ref="D1496:G1496"/>
    <mergeCell ref="B1497:C1497"/>
    <mergeCell ref="B1481:C1481"/>
    <mergeCell ref="B1480:D1480"/>
    <mergeCell ref="C1473:E1473"/>
    <mergeCell ref="M1467:N1467"/>
    <mergeCell ref="P1467:Q1467"/>
    <mergeCell ref="M1468:N1468"/>
    <mergeCell ref="P1468:Q1468"/>
    <mergeCell ref="M1469:N1470"/>
    <mergeCell ref="O1469:O1470"/>
    <mergeCell ref="R1469:R1470"/>
    <mergeCell ref="P1469:Q1470"/>
    <mergeCell ref="L1469:L1470"/>
    <mergeCell ref="M1471:N1471"/>
    <mergeCell ref="P1471:Q1471"/>
    <mergeCell ref="M1472:N1472"/>
    <mergeCell ref="P1472:Q1472"/>
    <mergeCell ref="M1473:N1473"/>
    <mergeCell ref="P1473:Q1473"/>
    <mergeCell ref="M1474:N1474"/>
    <mergeCell ref="P1474:Q1474"/>
    <mergeCell ref="M1475:N1475"/>
    <mergeCell ref="P1475:Q1475"/>
    <mergeCell ref="L1466:N1466"/>
    <mergeCell ref="P1466:Q1466"/>
    <mergeCell ref="C1467:G1467"/>
    <mergeCell ref="C1468:F1469"/>
    <mergeCell ref="B1468:B1469"/>
    <mergeCell ref="B1470:B1471"/>
    <mergeCell ref="C1470:F1471"/>
    <mergeCell ref="C1472:F1472"/>
    <mergeCell ref="B1474:E1474"/>
    <mergeCell ref="F1474:J1474"/>
    <mergeCell ref="B1475:C1475"/>
    <mergeCell ref="D1475:H1475"/>
    <mergeCell ref="B1477:E1477"/>
    <mergeCell ref="F1477:I1477"/>
    <mergeCell ref="B1478:C1478"/>
    <mergeCell ref="D1478:G1478"/>
    <mergeCell ref="B1479:C1479"/>
    <mergeCell ref="B1462:C1462"/>
    <mergeCell ref="B1461:D1461"/>
    <mergeCell ref="C1455:E1455"/>
    <mergeCell ref="M1449:N1449"/>
    <mergeCell ref="P1449:Q1449"/>
    <mergeCell ref="M1450:N1450"/>
    <mergeCell ref="P1450:Q1450"/>
    <mergeCell ref="M1451:N1452"/>
    <mergeCell ref="O1451:O1452"/>
    <mergeCell ref="R1451:R1452"/>
    <mergeCell ref="P1451:Q1452"/>
    <mergeCell ref="L1451:L1452"/>
    <mergeCell ref="M1453:N1453"/>
    <mergeCell ref="P1453:Q1453"/>
    <mergeCell ref="M1454:N1454"/>
    <mergeCell ref="P1454:Q1454"/>
    <mergeCell ref="M1455:N1455"/>
    <mergeCell ref="P1455:Q1455"/>
    <mergeCell ref="L1448:N1448"/>
    <mergeCell ref="P1448:Q1448"/>
    <mergeCell ref="C1449:G1449"/>
    <mergeCell ref="C1450:F1451"/>
    <mergeCell ref="B1450:B1451"/>
    <mergeCell ref="B1452:B1453"/>
    <mergeCell ref="C1452:F1453"/>
    <mergeCell ref="C1454:F1454"/>
    <mergeCell ref="B1456:E1456"/>
    <mergeCell ref="F1456:J1456"/>
    <mergeCell ref="B1457:C1457"/>
    <mergeCell ref="D1457:H1457"/>
    <mergeCell ref="B1458:E1458"/>
    <mergeCell ref="F1458:I1458"/>
    <mergeCell ref="B1459:C1459"/>
    <mergeCell ref="D1459:G1459"/>
    <mergeCell ref="B1460:C1460"/>
    <mergeCell ref="B1441:E1441"/>
    <mergeCell ref="F1441:I1441"/>
    <mergeCell ref="B1442:C1442"/>
    <mergeCell ref="D1442:G1442"/>
    <mergeCell ref="B1443:C1443"/>
    <mergeCell ref="B1445:C1445"/>
    <mergeCell ref="B1444:D1444"/>
    <mergeCell ref="C1438:E1438"/>
    <mergeCell ref="M1432:N1432"/>
    <mergeCell ref="P1432:Q1432"/>
    <mergeCell ref="M1433:N1433"/>
    <mergeCell ref="P1433:Q1433"/>
    <mergeCell ref="M1434:N1435"/>
    <mergeCell ref="O1434:O1435"/>
    <mergeCell ref="R1434:R1435"/>
    <mergeCell ref="P1434:Q1435"/>
    <mergeCell ref="L1434:L1435"/>
    <mergeCell ref="M1436:N1436"/>
    <mergeCell ref="P1436:Q1436"/>
    <mergeCell ref="M1437:N1437"/>
    <mergeCell ref="P1437:Q1437"/>
    <mergeCell ref="M1438:N1438"/>
    <mergeCell ref="P1438:Q1438"/>
    <mergeCell ref="L1431:N1431"/>
    <mergeCell ref="P1431:Q1431"/>
    <mergeCell ref="C1432:G1432"/>
    <mergeCell ref="C1433:F1434"/>
    <mergeCell ref="B1433:B1434"/>
    <mergeCell ref="B1435:B1436"/>
    <mergeCell ref="C1435:F1436"/>
    <mergeCell ref="C1437:F1437"/>
    <mergeCell ref="B1439:E1439"/>
    <mergeCell ref="F1439:J1439"/>
    <mergeCell ref="B1440:C1440"/>
    <mergeCell ref="D1440:H1440"/>
    <mergeCell ref="B1425:C1425"/>
    <mergeCell ref="D1425:G1425"/>
    <mergeCell ref="B1426:C1426"/>
    <mergeCell ref="B1428:C1428"/>
    <mergeCell ref="B1427:D1427"/>
    <mergeCell ref="R1400:R1401"/>
    <mergeCell ref="P1400:Q1401"/>
    <mergeCell ref="B1407:E1407"/>
    <mergeCell ref="F1407:I1407"/>
    <mergeCell ref="B1408:C1408"/>
    <mergeCell ref="D1408:G1408"/>
    <mergeCell ref="B1409:C1409"/>
    <mergeCell ref="B1411:C1411"/>
    <mergeCell ref="B1410:D1410"/>
    <mergeCell ref="M1415:N1415"/>
    <mergeCell ref="P1415:Q1415"/>
    <mergeCell ref="M1416:N1416"/>
    <mergeCell ref="P1416:Q1416"/>
    <mergeCell ref="M1417:N1418"/>
    <mergeCell ref="O1417:O1418"/>
    <mergeCell ref="R1417:R1418"/>
    <mergeCell ref="P1417:Q1418"/>
    <mergeCell ref="M1404:N1404"/>
    <mergeCell ref="P1404:Q1404"/>
    <mergeCell ref="L1414:N1414"/>
    <mergeCell ref="P1414:Q1414"/>
    <mergeCell ref="L1417:L1418"/>
    <mergeCell ref="C1415:G1415"/>
    <mergeCell ref="C1416:F1417"/>
    <mergeCell ref="B1416:B1417"/>
    <mergeCell ref="B1418:B1419"/>
    <mergeCell ref="C1418:F1419"/>
    <mergeCell ref="D1406:H1406"/>
    <mergeCell ref="C1404:E1404"/>
    <mergeCell ref="C1420:F1420"/>
    <mergeCell ref="B1422:E1422"/>
    <mergeCell ref="F1422:J1422"/>
    <mergeCell ref="B1423:C1423"/>
    <mergeCell ref="D1423:H1423"/>
    <mergeCell ref="B1424:E1424"/>
    <mergeCell ref="F1424:I1424"/>
    <mergeCell ref="M1398:N1398"/>
    <mergeCell ref="P1398:Q1398"/>
    <mergeCell ref="M1399:N1399"/>
    <mergeCell ref="P1399:Q1399"/>
    <mergeCell ref="M1400:N1401"/>
    <mergeCell ref="O1400:O1401"/>
    <mergeCell ref="M1419:N1419"/>
    <mergeCell ref="P1419:Q1419"/>
    <mergeCell ref="C1421:E1421"/>
    <mergeCell ref="L1397:N1397"/>
    <mergeCell ref="P1397:Q1397"/>
    <mergeCell ref="L1400:L1401"/>
    <mergeCell ref="M1402:N1402"/>
    <mergeCell ref="P1402:Q1402"/>
    <mergeCell ref="M1403:N1403"/>
    <mergeCell ref="P1403:Q1403"/>
    <mergeCell ref="C1398:G1398"/>
    <mergeCell ref="C1399:F1400"/>
    <mergeCell ref="B1399:B1400"/>
    <mergeCell ref="B1401:B1402"/>
    <mergeCell ref="C1401:F1402"/>
    <mergeCell ref="C1403:F1403"/>
    <mergeCell ref="B1405:E1405"/>
    <mergeCell ref="F1405:J1405"/>
    <mergeCell ref="B1406:C1406"/>
    <mergeCell ref="R1380:R1381"/>
    <mergeCell ref="P1380:Q1381"/>
    <mergeCell ref="L1380:L1381"/>
    <mergeCell ref="M1382:N1382"/>
    <mergeCell ref="P1382:Q1382"/>
    <mergeCell ref="M1383:N1383"/>
    <mergeCell ref="P1383:Q1383"/>
    <mergeCell ref="M1384:N1384"/>
    <mergeCell ref="P1384:Q1384"/>
    <mergeCell ref="M1385:N1385"/>
    <mergeCell ref="P1385:Q1385"/>
    <mergeCell ref="M1386:N1386"/>
    <mergeCell ref="P1386:Q1386"/>
    <mergeCell ref="M1387:N1388"/>
    <mergeCell ref="O1387:O1388"/>
    <mergeCell ref="R1387:R1388"/>
    <mergeCell ref="P1387:Q1388"/>
    <mergeCell ref="L1387:L1388"/>
    <mergeCell ref="B1381:B1382"/>
    <mergeCell ref="C1381:F1382"/>
    <mergeCell ref="C1383:F1383"/>
    <mergeCell ref="B1385:E1385"/>
    <mergeCell ref="F1385:J1385"/>
    <mergeCell ref="B1386:C1386"/>
    <mergeCell ref="D1386:H1386"/>
    <mergeCell ref="B1388:E1389"/>
    <mergeCell ref="F1388:I1389"/>
    <mergeCell ref="B1390:C1390"/>
    <mergeCell ref="D1390:G1390"/>
    <mergeCell ref="B1391:C1391"/>
    <mergeCell ref="B1393:C1393"/>
    <mergeCell ref="B1392:D1392"/>
    <mergeCell ref="C1384:E1384"/>
    <mergeCell ref="M1378:N1378"/>
    <mergeCell ref="P1378:Q1378"/>
    <mergeCell ref="M1379:N1379"/>
    <mergeCell ref="P1379:Q1379"/>
    <mergeCell ref="M1380:N1381"/>
    <mergeCell ref="O1380:O1381"/>
    <mergeCell ref="C1347:F1347"/>
    <mergeCell ref="C1348:F1348"/>
    <mergeCell ref="B1350:E1350"/>
    <mergeCell ref="F1350:J1350"/>
    <mergeCell ref="B1351:C1351"/>
    <mergeCell ref="L1363:L1364"/>
    <mergeCell ref="M1365:N1365"/>
    <mergeCell ref="P1365:Q1365"/>
    <mergeCell ref="D1351:H1351"/>
    <mergeCell ref="M1366:N1366"/>
    <mergeCell ref="P1366:Q1366"/>
    <mergeCell ref="M1367:N1367"/>
    <mergeCell ref="P1367:Q1367"/>
    <mergeCell ref="L1377:N1377"/>
    <mergeCell ref="P1377:Q1377"/>
    <mergeCell ref="C1378:G1378"/>
    <mergeCell ref="C1379:F1380"/>
    <mergeCell ref="B1379:B1380"/>
    <mergeCell ref="B1369:C1369"/>
    <mergeCell ref="D1369:H1369"/>
    <mergeCell ref="B1370:E1370"/>
    <mergeCell ref="F1370:I1370"/>
    <mergeCell ref="B1371:C1371"/>
    <mergeCell ref="D1371:G1371"/>
    <mergeCell ref="B1372:C1372"/>
    <mergeCell ref="B1374:C1374"/>
    <mergeCell ref="B1373:D1373"/>
    <mergeCell ref="C1367:E1367"/>
    <mergeCell ref="C1366:F1366"/>
    <mergeCell ref="B1368:E1368"/>
    <mergeCell ref="F1368:J1368"/>
    <mergeCell ref="P1344:Q1344"/>
    <mergeCell ref="C1345:G1345"/>
    <mergeCell ref="M1335:N1336"/>
    <mergeCell ref="O1335:O1336"/>
    <mergeCell ref="P1335:Q1336"/>
    <mergeCell ref="M1333:N1333"/>
    <mergeCell ref="P1333:Q1333"/>
    <mergeCell ref="M1334:N1334"/>
    <mergeCell ref="P1334:Q1334"/>
    <mergeCell ref="R1335:R1336"/>
    <mergeCell ref="M1361:N1361"/>
    <mergeCell ref="P1361:Q1361"/>
    <mergeCell ref="M1362:N1362"/>
    <mergeCell ref="P1362:Q1362"/>
    <mergeCell ref="M1363:N1364"/>
    <mergeCell ref="O1363:O1364"/>
    <mergeCell ref="R1363:R1364"/>
    <mergeCell ref="P1363:Q1364"/>
    <mergeCell ref="B1354:C1354"/>
    <mergeCell ref="B1356:C1356"/>
    <mergeCell ref="B1355:D1355"/>
    <mergeCell ref="C1349:E1349"/>
    <mergeCell ref="M1345:N1345"/>
    <mergeCell ref="P1345:Q1345"/>
    <mergeCell ref="L1360:N1360"/>
    <mergeCell ref="P1360:Q1360"/>
    <mergeCell ref="C1361:G1361"/>
    <mergeCell ref="C1362:F1363"/>
    <mergeCell ref="B1362:B1363"/>
    <mergeCell ref="B1364:B1365"/>
    <mergeCell ref="C1364:F1365"/>
    <mergeCell ref="C1346:F1346"/>
    <mergeCell ref="C1331:F1331"/>
    <mergeCell ref="B1333:E1333"/>
    <mergeCell ref="F1333:J1333"/>
    <mergeCell ref="B1334:C1334"/>
    <mergeCell ref="D1334:H1334"/>
    <mergeCell ref="C1332:E1332"/>
    <mergeCell ref="M1326:N1326"/>
    <mergeCell ref="P1326:Q1326"/>
    <mergeCell ref="M1327:N1327"/>
    <mergeCell ref="P1327:Q1327"/>
    <mergeCell ref="M1328:N1329"/>
    <mergeCell ref="O1328:O1329"/>
    <mergeCell ref="B1352:E1352"/>
    <mergeCell ref="F1352:I1352"/>
    <mergeCell ref="B1353:C1353"/>
    <mergeCell ref="D1353:G1353"/>
    <mergeCell ref="B1339:C1339"/>
    <mergeCell ref="B1341:C1341"/>
    <mergeCell ref="B1340:D1340"/>
    <mergeCell ref="B1336:E1337"/>
    <mergeCell ref="F1336:I1337"/>
    <mergeCell ref="B1338:C1338"/>
    <mergeCell ref="D1338:G1338"/>
    <mergeCell ref="L1328:L1329"/>
    <mergeCell ref="M1330:N1330"/>
    <mergeCell ref="P1330:Q1330"/>
    <mergeCell ref="M1331:N1331"/>
    <mergeCell ref="P1331:Q1331"/>
    <mergeCell ref="M1332:N1332"/>
    <mergeCell ref="P1332:Q1332"/>
    <mergeCell ref="L1335:L1336"/>
    <mergeCell ref="L1344:N1344"/>
    <mergeCell ref="B1322:C1322"/>
    <mergeCell ref="B1321:D1321"/>
    <mergeCell ref="C1314:E1314"/>
    <mergeCell ref="M1308:N1308"/>
    <mergeCell ref="P1308:Q1308"/>
    <mergeCell ref="M1309:N1309"/>
    <mergeCell ref="P1309:Q1309"/>
    <mergeCell ref="M1310:N1311"/>
    <mergeCell ref="O1310:O1311"/>
    <mergeCell ref="R1310:R1311"/>
    <mergeCell ref="P1310:Q1311"/>
    <mergeCell ref="P1328:Q1329"/>
    <mergeCell ref="L1310:L1311"/>
    <mergeCell ref="M1312:N1312"/>
    <mergeCell ref="P1312:Q1312"/>
    <mergeCell ref="M1313:N1313"/>
    <mergeCell ref="P1313:Q1313"/>
    <mergeCell ref="M1314:N1314"/>
    <mergeCell ref="P1314:Q1314"/>
    <mergeCell ref="M1315:N1315"/>
    <mergeCell ref="P1315:Q1315"/>
    <mergeCell ref="M1316:N1316"/>
    <mergeCell ref="P1316:Q1316"/>
    <mergeCell ref="R1328:R1329"/>
    <mergeCell ref="L1325:N1325"/>
    <mergeCell ref="P1325:Q1325"/>
    <mergeCell ref="C1326:G1326"/>
    <mergeCell ref="C1327:F1328"/>
    <mergeCell ref="B1327:B1328"/>
    <mergeCell ref="B1329:B1330"/>
    <mergeCell ref="C1329:F1330"/>
    <mergeCell ref="L1307:N1307"/>
    <mergeCell ref="P1307:Q1307"/>
    <mergeCell ref="C1308:G1308"/>
    <mergeCell ref="C1309:F1310"/>
    <mergeCell ref="B1309:B1310"/>
    <mergeCell ref="B1311:B1312"/>
    <mergeCell ref="C1311:F1312"/>
    <mergeCell ref="C1313:F1313"/>
    <mergeCell ref="B1315:E1315"/>
    <mergeCell ref="F1315:J1315"/>
    <mergeCell ref="B1316:C1316"/>
    <mergeCell ref="D1316:H1316"/>
    <mergeCell ref="B1318:E1318"/>
    <mergeCell ref="F1318:I1318"/>
    <mergeCell ref="B1319:C1319"/>
    <mergeCell ref="D1319:G1319"/>
    <mergeCell ref="B1320:C1320"/>
    <mergeCell ref="C1296:F1296"/>
    <mergeCell ref="B1298:E1298"/>
    <mergeCell ref="F1298:J1298"/>
    <mergeCell ref="B1299:C1299"/>
    <mergeCell ref="D1299:H1299"/>
    <mergeCell ref="B1300:E1300"/>
    <mergeCell ref="F1300:I1300"/>
    <mergeCell ref="B1301:C1301"/>
    <mergeCell ref="D1301:G1301"/>
    <mergeCell ref="B1302:C1302"/>
    <mergeCell ref="B1304:C1304"/>
    <mergeCell ref="B1303:D1303"/>
    <mergeCell ref="C1297:E1297"/>
    <mergeCell ref="M1291:N1291"/>
    <mergeCell ref="P1291:Q1291"/>
    <mergeCell ref="M1292:N1292"/>
    <mergeCell ref="P1292:Q1292"/>
    <mergeCell ref="M1293:N1294"/>
    <mergeCell ref="O1293:O1294"/>
    <mergeCell ref="P1293:Q1294"/>
    <mergeCell ref="L1293:L1294"/>
    <mergeCell ref="M1295:N1295"/>
    <mergeCell ref="P1295:Q1295"/>
    <mergeCell ref="M1296:N1296"/>
    <mergeCell ref="P1296:Q1296"/>
    <mergeCell ref="M1297:N1297"/>
    <mergeCell ref="P1297:Q1297"/>
    <mergeCell ref="M1298:N1298"/>
    <mergeCell ref="P1298:Q1298"/>
    <mergeCell ref="L1290:N1290"/>
    <mergeCell ref="P1290:Q1290"/>
    <mergeCell ref="C1291:G1291"/>
    <mergeCell ref="C1292:F1293"/>
    <mergeCell ref="B1292:B1293"/>
    <mergeCell ref="B1294:B1295"/>
    <mergeCell ref="C1294:F1295"/>
    <mergeCell ref="B1284:C1284"/>
    <mergeCell ref="B1286:C1286"/>
    <mergeCell ref="B1285:D1285"/>
    <mergeCell ref="B1280:E1281"/>
    <mergeCell ref="F1280:I1281"/>
    <mergeCell ref="B1282:C1283"/>
    <mergeCell ref="D1282:G1283"/>
    <mergeCell ref="M1279:N1280"/>
    <mergeCell ref="O1279:O1280"/>
    <mergeCell ref="R1279:R1280"/>
    <mergeCell ref="P1279:Q1280"/>
    <mergeCell ref="R1293:R1294"/>
    <mergeCell ref="R1272:R1273"/>
    <mergeCell ref="P1272:Q1273"/>
    <mergeCell ref="L1272:L1273"/>
    <mergeCell ref="M1274:N1274"/>
    <mergeCell ref="P1274:Q1274"/>
    <mergeCell ref="M1275:N1275"/>
    <mergeCell ref="P1275:Q1275"/>
    <mergeCell ref="M1276:N1276"/>
    <mergeCell ref="P1276:Q1276"/>
    <mergeCell ref="L1279:L1280"/>
    <mergeCell ref="M1281:N1282"/>
    <mergeCell ref="O1281:O1282"/>
    <mergeCell ref="R1281:R1282"/>
    <mergeCell ref="P1281:Q1282"/>
    <mergeCell ref="L1281:L1282"/>
    <mergeCell ref="M1277:N1277"/>
    <mergeCell ref="P1277:Q1277"/>
    <mergeCell ref="M1278:N1278"/>
    <mergeCell ref="P1278:Q1278"/>
    <mergeCell ref="L1269:N1269"/>
    <mergeCell ref="P1269:Q1269"/>
    <mergeCell ref="C1270:G1270"/>
    <mergeCell ref="C1271:F1272"/>
    <mergeCell ref="B1271:B1272"/>
    <mergeCell ref="B1273:B1274"/>
    <mergeCell ref="C1273:F1274"/>
    <mergeCell ref="C1275:F1275"/>
    <mergeCell ref="B1277:E1277"/>
    <mergeCell ref="F1277:J1277"/>
    <mergeCell ref="B1278:C1278"/>
    <mergeCell ref="D1278:H1278"/>
    <mergeCell ref="C1276:E1276"/>
    <mergeCell ref="M1270:N1270"/>
    <mergeCell ref="P1270:Q1270"/>
    <mergeCell ref="M1271:N1271"/>
    <mergeCell ref="P1271:Q1271"/>
    <mergeCell ref="M1272:N1273"/>
    <mergeCell ref="O1272:O1273"/>
    <mergeCell ref="C1258:F1258"/>
    <mergeCell ref="B1260:E1260"/>
    <mergeCell ref="F1260:J1260"/>
    <mergeCell ref="B1261:C1261"/>
    <mergeCell ref="D1261:H1261"/>
    <mergeCell ref="B1262:E1262"/>
    <mergeCell ref="F1262:I1262"/>
    <mergeCell ref="B1263:C1263"/>
    <mergeCell ref="D1263:G1263"/>
    <mergeCell ref="B1264:C1264"/>
    <mergeCell ref="B1266:C1266"/>
    <mergeCell ref="B1265:D1265"/>
    <mergeCell ref="C1259:E1259"/>
    <mergeCell ref="M1253:N1253"/>
    <mergeCell ref="P1253:Q1253"/>
    <mergeCell ref="M1254:N1254"/>
    <mergeCell ref="P1254:Q1254"/>
    <mergeCell ref="M1255:N1256"/>
    <mergeCell ref="O1255:O1256"/>
    <mergeCell ref="P1255:Q1256"/>
    <mergeCell ref="L1255:L1256"/>
    <mergeCell ref="M1257:N1257"/>
    <mergeCell ref="P1257:Q1257"/>
    <mergeCell ref="M1258:N1258"/>
    <mergeCell ref="P1258:Q1258"/>
    <mergeCell ref="L1242:L1243"/>
    <mergeCell ref="M1244:N1245"/>
    <mergeCell ref="O1244:O1245"/>
    <mergeCell ref="R1244:R1245"/>
    <mergeCell ref="P1244:Q1245"/>
    <mergeCell ref="L1244:L1245"/>
    <mergeCell ref="M1240:N1240"/>
    <mergeCell ref="P1240:Q1240"/>
    <mergeCell ref="M1241:N1241"/>
    <mergeCell ref="P1241:Q1241"/>
    <mergeCell ref="L1252:N1252"/>
    <mergeCell ref="P1252:Q1252"/>
    <mergeCell ref="C1253:G1253"/>
    <mergeCell ref="C1254:F1255"/>
    <mergeCell ref="B1254:B1255"/>
    <mergeCell ref="B1256:B1257"/>
    <mergeCell ref="C1256:F1257"/>
    <mergeCell ref="B1247:C1247"/>
    <mergeCell ref="B1249:C1249"/>
    <mergeCell ref="B1248:D1248"/>
    <mergeCell ref="B1243:E1244"/>
    <mergeCell ref="F1243:I1244"/>
    <mergeCell ref="B1245:C1246"/>
    <mergeCell ref="D1245:G1246"/>
    <mergeCell ref="M1242:N1243"/>
    <mergeCell ref="O1242:O1243"/>
    <mergeCell ref="R1242:R1243"/>
    <mergeCell ref="P1242:Q1243"/>
    <mergeCell ref="R1255:R1256"/>
    <mergeCell ref="C1238:F1238"/>
    <mergeCell ref="B1240:E1240"/>
    <mergeCell ref="F1240:J1240"/>
    <mergeCell ref="B1241:C1241"/>
    <mergeCell ref="D1241:H1241"/>
    <mergeCell ref="C1239:E1239"/>
    <mergeCell ref="M1233:N1233"/>
    <mergeCell ref="P1233:Q1233"/>
    <mergeCell ref="M1234:N1234"/>
    <mergeCell ref="P1234:Q1234"/>
    <mergeCell ref="M1235:N1236"/>
    <mergeCell ref="O1235:O1236"/>
    <mergeCell ref="R1235:R1236"/>
    <mergeCell ref="P1235:Q1236"/>
    <mergeCell ref="L1235:L1236"/>
    <mergeCell ref="M1237:N1237"/>
    <mergeCell ref="P1237:Q1237"/>
    <mergeCell ref="M1238:N1238"/>
    <mergeCell ref="P1238:Q1238"/>
    <mergeCell ref="M1239:N1239"/>
    <mergeCell ref="P1239:Q1239"/>
    <mergeCell ref="B1224:E1224"/>
    <mergeCell ref="F1224:I1224"/>
    <mergeCell ref="B1225:C1225"/>
    <mergeCell ref="D1225:G1225"/>
    <mergeCell ref="B1226:C1226"/>
    <mergeCell ref="B1228:C1228"/>
    <mergeCell ref="B1227:D1227"/>
    <mergeCell ref="C1221:E1221"/>
    <mergeCell ref="M1217:N1217"/>
    <mergeCell ref="P1217:Q1217"/>
    <mergeCell ref="L1232:N1232"/>
    <mergeCell ref="P1232:Q1232"/>
    <mergeCell ref="C1233:G1233"/>
    <mergeCell ref="C1234:F1235"/>
    <mergeCell ref="B1234:B1235"/>
    <mergeCell ref="B1236:B1237"/>
    <mergeCell ref="C1236:F1237"/>
    <mergeCell ref="C1205:F1205"/>
    <mergeCell ref="B1207:E1207"/>
    <mergeCell ref="F1207:J1207"/>
    <mergeCell ref="B1208:C1208"/>
    <mergeCell ref="D1208:H1208"/>
    <mergeCell ref="B1209:E1209"/>
    <mergeCell ref="F1209:I1209"/>
    <mergeCell ref="L1216:N1216"/>
    <mergeCell ref="P1216:Q1216"/>
    <mergeCell ref="C1217:G1217"/>
    <mergeCell ref="C1218:F1218"/>
    <mergeCell ref="C1219:F1219"/>
    <mergeCell ref="C1220:F1220"/>
    <mergeCell ref="B1222:E1222"/>
    <mergeCell ref="F1222:J1222"/>
    <mergeCell ref="B1223:C1223"/>
    <mergeCell ref="D1223:H1223"/>
    <mergeCell ref="R1185:R1186"/>
    <mergeCell ref="P1185:Q1186"/>
    <mergeCell ref="M1170:N1170"/>
    <mergeCell ref="P1170:Q1170"/>
    <mergeCell ref="M1171:N1171"/>
    <mergeCell ref="P1171:Q1171"/>
    <mergeCell ref="M1172:N1172"/>
    <mergeCell ref="P1172:Q1172"/>
    <mergeCell ref="L1182:N1182"/>
    <mergeCell ref="P1182:Q1182"/>
    <mergeCell ref="L1185:L1186"/>
    <mergeCell ref="B1210:C1210"/>
    <mergeCell ref="D1210:G1210"/>
    <mergeCell ref="B1211:C1211"/>
    <mergeCell ref="B1213:C1213"/>
    <mergeCell ref="B1212:D1212"/>
    <mergeCell ref="C1206:E1206"/>
    <mergeCell ref="M1200:N1200"/>
    <mergeCell ref="P1200:Q1200"/>
    <mergeCell ref="M1201:N1201"/>
    <mergeCell ref="P1201:Q1201"/>
    <mergeCell ref="M1202:N1203"/>
    <mergeCell ref="O1202:O1203"/>
    <mergeCell ref="R1202:R1203"/>
    <mergeCell ref="P1202:Q1203"/>
    <mergeCell ref="L1202:L1203"/>
    <mergeCell ref="M1204:N1204"/>
    <mergeCell ref="P1204:Q1204"/>
    <mergeCell ref="M1205:N1205"/>
    <mergeCell ref="P1205:Q1205"/>
    <mergeCell ref="M1206:N1206"/>
    <mergeCell ref="P1206:Q1206"/>
    <mergeCell ref="B1203:B1204"/>
    <mergeCell ref="C1203:F1204"/>
    <mergeCell ref="C1183:G1183"/>
    <mergeCell ref="C1184:F1185"/>
    <mergeCell ref="B1184:B1185"/>
    <mergeCell ref="B1186:B1187"/>
    <mergeCell ref="C1186:F1187"/>
    <mergeCell ref="M1164:N1164"/>
    <mergeCell ref="P1164:Q1164"/>
    <mergeCell ref="M1165:N1165"/>
    <mergeCell ref="P1165:Q1165"/>
    <mergeCell ref="M1166:N1167"/>
    <mergeCell ref="O1166:O1167"/>
    <mergeCell ref="M1184:N1184"/>
    <mergeCell ref="P1184:Q1184"/>
    <mergeCell ref="M1185:N1186"/>
    <mergeCell ref="O1185:O1186"/>
    <mergeCell ref="C1188:F1188"/>
    <mergeCell ref="B1190:E1190"/>
    <mergeCell ref="F1190:J1190"/>
    <mergeCell ref="B1191:C1191"/>
    <mergeCell ref="D1191:H1191"/>
    <mergeCell ref="B1192:E1192"/>
    <mergeCell ref="F1192:I1192"/>
    <mergeCell ref="B1193:C1193"/>
    <mergeCell ref="D1193:G1193"/>
    <mergeCell ref="B1194:C1194"/>
    <mergeCell ref="B1196:C1196"/>
    <mergeCell ref="B1195:D1195"/>
    <mergeCell ref="C1189:E1189"/>
    <mergeCell ref="P1168:Q1168"/>
    <mergeCell ref="M1169:N1169"/>
    <mergeCell ref="P1169:Q1169"/>
    <mergeCell ref="C1164:G1164"/>
    <mergeCell ref="C1165:F1166"/>
    <mergeCell ref="B1165:B1166"/>
    <mergeCell ref="B1167:B1168"/>
    <mergeCell ref="C1167:F1168"/>
    <mergeCell ref="C1169:F1169"/>
    <mergeCell ref="B1171:E1171"/>
    <mergeCell ref="F1171:J1171"/>
    <mergeCell ref="M1183:N1183"/>
    <mergeCell ref="P1183:Q1183"/>
    <mergeCell ref="L1199:N1199"/>
    <mergeCell ref="P1199:Q1199"/>
    <mergeCell ref="C1200:G1200"/>
    <mergeCell ref="C1201:F1202"/>
    <mergeCell ref="B1201:B1202"/>
    <mergeCell ref="R1149:R1150"/>
    <mergeCell ref="P1149:Q1150"/>
    <mergeCell ref="B1172:C1172"/>
    <mergeCell ref="D1172:H1172"/>
    <mergeCell ref="B1174:E1174"/>
    <mergeCell ref="F1174:I1174"/>
    <mergeCell ref="B1175:C1175"/>
    <mergeCell ref="D1175:G1175"/>
    <mergeCell ref="B1176:C1176"/>
    <mergeCell ref="B1178:C1178"/>
    <mergeCell ref="B1177:D1177"/>
    <mergeCell ref="C1170:E1170"/>
    <mergeCell ref="L1149:L1150"/>
    <mergeCell ref="M1151:N1151"/>
    <mergeCell ref="P1151:Q1151"/>
    <mergeCell ref="M1152:N1152"/>
    <mergeCell ref="P1152:Q1152"/>
    <mergeCell ref="M1153:N1153"/>
    <mergeCell ref="P1153:Q1153"/>
    <mergeCell ref="M1154:N1154"/>
    <mergeCell ref="P1154:Q1154"/>
    <mergeCell ref="L1163:N1163"/>
    <mergeCell ref="P1163:Q1163"/>
    <mergeCell ref="C1152:F1152"/>
    <mergeCell ref="B1154:E1154"/>
    <mergeCell ref="F1154:J1154"/>
    <mergeCell ref="B1155:C1155"/>
    <mergeCell ref="D1155:H1155"/>
    <mergeCell ref="R1166:R1167"/>
    <mergeCell ref="P1166:Q1167"/>
    <mergeCell ref="L1166:L1167"/>
    <mergeCell ref="M1168:N1168"/>
    <mergeCell ref="L1146:N1146"/>
    <mergeCell ref="P1146:Q1146"/>
    <mergeCell ref="C1147:G1147"/>
    <mergeCell ref="C1148:F1149"/>
    <mergeCell ref="B1148:B1149"/>
    <mergeCell ref="B1150:B1151"/>
    <mergeCell ref="C1150:F1151"/>
    <mergeCell ref="B1156:E1156"/>
    <mergeCell ref="F1156:I1156"/>
    <mergeCell ref="B1157:C1157"/>
    <mergeCell ref="D1157:G1157"/>
    <mergeCell ref="B1158:C1158"/>
    <mergeCell ref="B1160:C1160"/>
    <mergeCell ref="B1159:D1159"/>
    <mergeCell ref="C1153:E1153"/>
    <mergeCell ref="M1147:N1147"/>
    <mergeCell ref="P1147:Q1147"/>
    <mergeCell ref="M1148:N1148"/>
    <mergeCell ref="P1148:Q1148"/>
    <mergeCell ref="M1149:N1150"/>
    <mergeCell ref="O1149:O1150"/>
    <mergeCell ref="B1140:C1140"/>
    <mergeCell ref="D1140:G1140"/>
    <mergeCell ref="B1141:C1141"/>
    <mergeCell ref="B1143:C1143"/>
    <mergeCell ref="B1142:D1142"/>
    <mergeCell ref="C1135:E1135"/>
    <mergeCell ref="M1129:N1129"/>
    <mergeCell ref="P1129:Q1129"/>
    <mergeCell ref="M1130:N1130"/>
    <mergeCell ref="P1130:Q1130"/>
    <mergeCell ref="M1131:N1132"/>
    <mergeCell ref="O1131:O1132"/>
    <mergeCell ref="R1131:R1132"/>
    <mergeCell ref="P1131:Q1132"/>
    <mergeCell ref="L1131:L1132"/>
    <mergeCell ref="M1133:N1133"/>
    <mergeCell ref="P1133:Q1133"/>
    <mergeCell ref="M1134:N1134"/>
    <mergeCell ref="P1134:Q1134"/>
    <mergeCell ref="M1135:N1135"/>
    <mergeCell ref="P1135:Q1135"/>
    <mergeCell ref="M1136:N1136"/>
    <mergeCell ref="P1136:Q1136"/>
    <mergeCell ref="M1137:N1137"/>
    <mergeCell ref="P1137:Q1137"/>
    <mergeCell ref="O1119:O1120"/>
    <mergeCell ref="R1119:R1120"/>
    <mergeCell ref="P1119:Q1120"/>
    <mergeCell ref="L1119:L1120"/>
    <mergeCell ref="L1128:N1128"/>
    <mergeCell ref="P1128:Q1128"/>
    <mergeCell ref="C1129:G1129"/>
    <mergeCell ref="C1130:F1131"/>
    <mergeCell ref="B1130:B1131"/>
    <mergeCell ref="B1132:B1133"/>
    <mergeCell ref="C1132:F1133"/>
    <mergeCell ref="C1134:F1134"/>
    <mergeCell ref="B1136:E1136"/>
    <mergeCell ref="F1136:J1136"/>
    <mergeCell ref="B1137:C1137"/>
    <mergeCell ref="D1137:H1137"/>
    <mergeCell ref="B1139:E1139"/>
    <mergeCell ref="F1139:I1139"/>
    <mergeCell ref="C1115:F1115"/>
    <mergeCell ref="B1117:E1117"/>
    <mergeCell ref="F1117:J1117"/>
    <mergeCell ref="B1118:C1118"/>
    <mergeCell ref="D1118:H1118"/>
    <mergeCell ref="B1120:E1121"/>
    <mergeCell ref="F1120:I1121"/>
    <mergeCell ref="B1122:C1122"/>
    <mergeCell ref="D1122:G1122"/>
    <mergeCell ref="B1123:C1123"/>
    <mergeCell ref="B1125:C1125"/>
    <mergeCell ref="B1124:D1124"/>
    <mergeCell ref="C1116:E1116"/>
    <mergeCell ref="M1110:N1110"/>
    <mergeCell ref="P1110:Q1110"/>
    <mergeCell ref="M1111:N1111"/>
    <mergeCell ref="P1111:Q1111"/>
    <mergeCell ref="M1112:N1113"/>
    <mergeCell ref="O1112:O1113"/>
    <mergeCell ref="P1112:Q1113"/>
    <mergeCell ref="L1112:L1113"/>
    <mergeCell ref="M1114:N1114"/>
    <mergeCell ref="P1114:Q1114"/>
    <mergeCell ref="M1115:N1115"/>
    <mergeCell ref="P1115:Q1115"/>
    <mergeCell ref="M1116:N1116"/>
    <mergeCell ref="P1116:Q1116"/>
    <mergeCell ref="M1117:N1117"/>
    <mergeCell ref="P1117:Q1117"/>
    <mergeCell ref="M1118:N1118"/>
    <mergeCell ref="P1118:Q1118"/>
    <mergeCell ref="M1119:N1120"/>
    <mergeCell ref="L1109:N1109"/>
    <mergeCell ref="P1109:Q1109"/>
    <mergeCell ref="C1110:G1110"/>
    <mergeCell ref="C1111:F1112"/>
    <mergeCell ref="B1111:B1112"/>
    <mergeCell ref="B1113:B1114"/>
    <mergeCell ref="C1113:F1114"/>
    <mergeCell ref="B1104:C1104"/>
    <mergeCell ref="B1106:C1106"/>
    <mergeCell ref="B1105:D1105"/>
    <mergeCell ref="B1100:E1101"/>
    <mergeCell ref="F1100:I1101"/>
    <mergeCell ref="B1102:C1103"/>
    <mergeCell ref="D1102:G1103"/>
    <mergeCell ref="M1099:N1100"/>
    <mergeCell ref="O1099:O1100"/>
    <mergeCell ref="R1099:R1100"/>
    <mergeCell ref="P1099:Q1100"/>
    <mergeCell ref="R1112:R1113"/>
    <mergeCell ref="R1092:R1093"/>
    <mergeCell ref="P1092:Q1093"/>
    <mergeCell ref="L1092:L1093"/>
    <mergeCell ref="M1094:N1094"/>
    <mergeCell ref="P1094:Q1094"/>
    <mergeCell ref="M1095:N1095"/>
    <mergeCell ref="P1095:Q1095"/>
    <mergeCell ref="M1096:N1096"/>
    <mergeCell ref="P1096:Q1096"/>
    <mergeCell ref="L1099:L1100"/>
    <mergeCell ref="M1101:N1102"/>
    <mergeCell ref="O1101:O1102"/>
    <mergeCell ref="R1101:R1102"/>
    <mergeCell ref="P1101:Q1102"/>
    <mergeCell ref="L1101:L1102"/>
    <mergeCell ref="M1097:N1097"/>
    <mergeCell ref="P1097:Q1097"/>
    <mergeCell ref="M1098:N1098"/>
    <mergeCell ref="P1098:Q1098"/>
    <mergeCell ref="L1089:N1089"/>
    <mergeCell ref="P1089:Q1089"/>
    <mergeCell ref="C1090:G1090"/>
    <mergeCell ref="C1091:F1092"/>
    <mergeCell ref="B1091:B1092"/>
    <mergeCell ref="B1093:B1094"/>
    <mergeCell ref="C1093:F1094"/>
    <mergeCell ref="C1095:F1095"/>
    <mergeCell ref="B1097:E1097"/>
    <mergeCell ref="F1097:J1097"/>
    <mergeCell ref="B1098:C1098"/>
    <mergeCell ref="D1098:H1098"/>
    <mergeCell ref="C1096:E1096"/>
    <mergeCell ref="M1090:N1090"/>
    <mergeCell ref="P1090:Q1090"/>
    <mergeCell ref="M1091:N1091"/>
    <mergeCell ref="P1091:Q1091"/>
    <mergeCell ref="M1092:N1093"/>
    <mergeCell ref="O1092:O1093"/>
    <mergeCell ref="L1073:N1073"/>
    <mergeCell ref="P1073:Q1073"/>
    <mergeCell ref="C1074:G1074"/>
    <mergeCell ref="C1075:F1075"/>
    <mergeCell ref="C1076:F1076"/>
    <mergeCell ref="C1077:F1077"/>
    <mergeCell ref="B1079:E1079"/>
    <mergeCell ref="F1079:J1079"/>
    <mergeCell ref="B1080:C1080"/>
    <mergeCell ref="D1080:H1080"/>
    <mergeCell ref="B1081:E1081"/>
    <mergeCell ref="F1081:I1081"/>
    <mergeCell ref="B1082:C1082"/>
    <mergeCell ref="D1082:G1082"/>
    <mergeCell ref="B1083:C1083"/>
    <mergeCell ref="B1085:C1085"/>
    <mergeCell ref="B1084:D1084"/>
    <mergeCell ref="C1078:E1078"/>
    <mergeCell ref="M1074:N1074"/>
    <mergeCell ref="P1074:Q1074"/>
    <mergeCell ref="B1070:C1070"/>
    <mergeCell ref="B1069:D1069"/>
    <mergeCell ref="C1062:E1062"/>
    <mergeCell ref="M1056:N1056"/>
    <mergeCell ref="P1056:Q1056"/>
    <mergeCell ref="M1057:N1057"/>
    <mergeCell ref="P1057:Q1057"/>
    <mergeCell ref="M1058:N1059"/>
    <mergeCell ref="O1058:O1059"/>
    <mergeCell ref="R1058:R1059"/>
    <mergeCell ref="P1058:Q1059"/>
    <mergeCell ref="L1058:L1059"/>
    <mergeCell ref="M1060:N1060"/>
    <mergeCell ref="P1060:Q1060"/>
    <mergeCell ref="M1061:N1061"/>
    <mergeCell ref="P1061:Q1061"/>
    <mergeCell ref="M1062:N1062"/>
    <mergeCell ref="P1062:Q1062"/>
    <mergeCell ref="M1063:N1063"/>
    <mergeCell ref="P1063:Q1063"/>
    <mergeCell ref="M1064:N1064"/>
    <mergeCell ref="P1064:Q1064"/>
    <mergeCell ref="L1055:N1055"/>
    <mergeCell ref="P1055:Q1055"/>
    <mergeCell ref="C1056:G1056"/>
    <mergeCell ref="C1057:F1058"/>
    <mergeCell ref="B1057:B1058"/>
    <mergeCell ref="B1059:B1060"/>
    <mergeCell ref="C1059:F1060"/>
    <mergeCell ref="C1061:F1061"/>
    <mergeCell ref="B1063:E1063"/>
    <mergeCell ref="F1063:J1063"/>
    <mergeCell ref="B1064:C1064"/>
    <mergeCell ref="D1064:H1064"/>
    <mergeCell ref="B1066:E1066"/>
    <mergeCell ref="F1066:I1066"/>
    <mergeCell ref="B1067:C1067"/>
    <mergeCell ref="D1067:G1067"/>
    <mergeCell ref="B1068:C1068"/>
    <mergeCell ref="C1044:F1044"/>
    <mergeCell ref="B1046:E1046"/>
    <mergeCell ref="F1046:J1046"/>
    <mergeCell ref="B1047:C1047"/>
    <mergeCell ref="D1047:H1047"/>
    <mergeCell ref="B1048:E1048"/>
    <mergeCell ref="F1048:I1048"/>
    <mergeCell ref="B1049:C1049"/>
    <mergeCell ref="D1049:G1049"/>
    <mergeCell ref="B1050:C1050"/>
    <mergeCell ref="B1052:C1052"/>
    <mergeCell ref="B1051:D1051"/>
    <mergeCell ref="C1045:E1045"/>
    <mergeCell ref="M1039:N1039"/>
    <mergeCell ref="P1039:Q1039"/>
    <mergeCell ref="M1040:N1040"/>
    <mergeCell ref="P1040:Q1040"/>
    <mergeCell ref="M1041:N1042"/>
    <mergeCell ref="O1041:O1042"/>
    <mergeCell ref="P1041:Q1042"/>
    <mergeCell ref="L1041:L1042"/>
    <mergeCell ref="M1043:N1043"/>
    <mergeCell ref="P1043:Q1043"/>
    <mergeCell ref="M1044:N1044"/>
    <mergeCell ref="P1044:Q1044"/>
    <mergeCell ref="M1045:N1045"/>
    <mergeCell ref="P1045:Q1045"/>
    <mergeCell ref="M1046:N1046"/>
    <mergeCell ref="P1046:Q1046"/>
    <mergeCell ref="L1038:N1038"/>
    <mergeCell ref="P1038:Q1038"/>
    <mergeCell ref="C1039:G1039"/>
    <mergeCell ref="C1040:F1041"/>
    <mergeCell ref="B1040:B1041"/>
    <mergeCell ref="B1042:B1043"/>
    <mergeCell ref="C1042:F1043"/>
    <mergeCell ref="B1032:C1032"/>
    <mergeCell ref="B1034:C1034"/>
    <mergeCell ref="B1033:D1033"/>
    <mergeCell ref="B1028:E1029"/>
    <mergeCell ref="F1028:I1029"/>
    <mergeCell ref="B1030:C1031"/>
    <mergeCell ref="D1030:G1031"/>
    <mergeCell ref="M1027:N1028"/>
    <mergeCell ref="O1027:O1028"/>
    <mergeCell ref="R1027:R1028"/>
    <mergeCell ref="P1027:Q1028"/>
    <mergeCell ref="R1041:R1042"/>
    <mergeCell ref="R1020:R1021"/>
    <mergeCell ref="P1020:Q1021"/>
    <mergeCell ref="L1020:L1021"/>
    <mergeCell ref="M1022:N1022"/>
    <mergeCell ref="P1022:Q1022"/>
    <mergeCell ref="M1023:N1023"/>
    <mergeCell ref="P1023:Q1023"/>
    <mergeCell ref="M1024:N1024"/>
    <mergeCell ref="P1024:Q1024"/>
    <mergeCell ref="L1027:L1028"/>
    <mergeCell ref="M1029:N1030"/>
    <mergeCell ref="O1029:O1030"/>
    <mergeCell ref="R1029:R1030"/>
    <mergeCell ref="P1029:Q1030"/>
    <mergeCell ref="L1029:L1030"/>
    <mergeCell ref="M1025:N1025"/>
    <mergeCell ref="P1025:Q1025"/>
    <mergeCell ref="M1026:N1026"/>
    <mergeCell ref="P1026:Q1026"/>
    <mergeCell ref="L1017:N1017"/>
    <mergeCell ref="P1017:Q1017"/>
    <mergeCell ref="C1018:G1018"/>
    <mergeCell ref="C1019:F1020"/>
    <mergeCell ref="B1019:B1020"/>
    <mergeCell ref="B1021:B1022"/>
    <mergeCell ref="C1021:F1022"/>
    <mergeCell ref="C1023:F1023"/>
    <mergeCell ref="B1025:E1025"/>
    <mergeCell ref="F1025:J1025"/>
    <mergeCell ref="B1026:C1026"/>
    <mergeCell ref="D1026:H1026"/>
    <mergeCell ref="C1024:E1024"/>
    <mergeCell ref="M1018:N1018"/>
    <mergeCell ref="P1018:Q1018"/>
    <mergeCell ref="M1019:N1019"/>
    <mergeCell ref="P1019:Q1019"/>
    <mergeCell ref="M1020:N1021"/>
    <mergeCell ref="O1020:O1021"/>
    <mergeCell ref="C1005:F1005"/>
    <mergeCell ref="B1007:E1007"/>
    <mergeCell ref="F1007:J1007"/>
    <mergeCell ref="B1008:C1008"/>
    <mergeCell ref="D1008:H1008"/>
    <mergeCell ref="B1010:E1010"/>
    <mergeCell ref="F1010:I1010"/>
    <mergeCell ref="B1011:C1011"/>
    <mergeCell ref="D1011:G1011"/>
    <mergeCell ref="B1012:C1012"/>
    <mergeCell ref="B1014:C1014"/>
    <mergeCell ref="B1013:D1013"/>
    <mergeCell ref="C1006:E1006"/>
    <mergeCell ref="M1000:N1000"/>
    <mergeCell ref="P1000:Q1000"/>
    <mergeCell ref="M1001:N1001"/>
    <mergeCell ref="P1001:Q1001"/>
    <mergeCell ref="M1002:N1003"/>
    <mergeCell ref="O1002:O1003"/>
    <mergeCell ref="P1002:Q1003"/>
    <mergeCell ref="L1002:L1003"/>
    <mergeCell ref="M1004:N1004"/>
    <mergeCell ref="P1004:Q1004"/>
    <mergeCell ref="M1005:N1005"/>
    <mergeCell ref="P1005:Q1005"/>
    <mergeCell ref="M1006:N1006"/>
    <mergeCell ref="P1006:Q1006"/>
    <mergeCell ref="M1007:N1007"/>
    <mergeCell ref="P1007:Q1007"/>
    <mergeCell ref="M1008:N1008"/>
    <mergeCell ref="P1008:Q1008"/>
    <mergeCell ref="B994:C994"/>
    <mergeCell ref="B996:C996"/>
    <mergeCell ref="B995:D995"/>
    <mergeCell ref="C989:E989"/>
    <mergeCell ref="M983:N983"/>
    <mergeCell ref="P983:Q983"/>
    <mergeCell ref="M984:N984"/>
    <mergeCell ref="P984:Q984"/>
    <mergeCell ref="M985:N986"/>
    <mergeCell ref="O985:O986"/>
    <mergeCell ref="R985:R986"/>
    <mergeCell ref="P985:Q986"/>
    <mergeCell ref="L985:L986"/>
    <mergeCell ref="L999:N999"/>
    <mergeCell ref="P999:Q999"/>
    <mergeCell ref="C1000:G1000"/>
    <mergeCell ref="C1001:F1002"/>
    <mergeCell ref="B1001:B1002"/>
    <mergeCell ref="R1002:R1003"/>
    <mergeCell ref="B991:C991"/>
    <mergeCell ref="D991:H991"/>
    <mergeCell ref="B992:E992"/>
    <mergeCell ref="F992:I992"/>
    <mergeCell ref="B1003:B1004"/>
    <mergeCell ref="C1003:F1004"/>
    <mergeCell ref="B976:C976"/>
    <mergeCell ref="B978:C978"/>
    <mergeCell ref="B977:D977"/>
    <mergeCell ref="B973:E974"/>
    <mergeCell ref="F973:I974"/>
    <mergeCell ref="B975:C975"/>
    <mergeCell ref="D975:G975"/>
    <mergeCell ref="M972:N973"/>
    <mergeCell ref="O972:O973"/>
    <mergeCell ref="R972:R973"/>
    <mergeCell ref="P972:Q973"/>
    <mergeCell ref="B993:C993"/>
    <mergeCell ref="D993:G993"/>
    <mergeCell ref="L965:L966"/>
    <mergeCell ref="M967:N967"/>
    <mergeCell ref="P967:Q967"/>
    <mergeCell ref="M968:N968"/>
    <mergeCell ref="P968:Q968"/>
    <mergeCell ref="M969:N969"/>
    <mergeCell ref="P969:Q969"/>
    <mergeCell ref="L972:L973"/>
    <mergeCell ref="L982:N982"/>
    <mergeCell ref="P982:Q982"/>
    <mergeCell ref="C983:G983"/>
    <mergeCell ref="C984:F985"/>
    <mergeCell ref="B984:B985"/>
    <mergeCell ref="B986:B987"/>
    <mergeCell ref="C986:F987"/>
    <mergeCell ref="C988:F988"/>
    <mergeCell ref="B990:E990"/>
    <mergeCell ref="F990:J990"/>
    <mergeCell ref="B964:B965"/>
    <mergeCell ref="B966:B967"/>
    <mergeCell ref="C966:F967"/>
    <mergeCell ref="C968:F968"/>
    <mergeCell ref="B970:E970"/>
    <mergeCell ref="F970:J970"/>
    <mergeCell ref="B971:C971"/>
    <mergeCell ref="D971:H971"/>
    <mergeCell ref="B953:E953"/>
    <mergeCell ref="F953:J953"/>
    <mergeCell ref="B954:C954"/>
    <mergeCell ref="D954:H954"/>
    <mergeCell ref="B955:E955"/>
    <mergeCell ref="F955:I955"/>
    <mergeCell ref="B956:C956"/>
    <mergeCell ref="D956:G956"/>
    <mergeCell ref="B957:C957"/>
    <mergeCell ref="B959:C959"/>
    <mergeCell ref="B958:D958"/>
    <mergeCell ref="C969:E969"/>
    <mergeCell ref="C935:E935"/>
    <mergeCell ref="M946:N946"/>
    <mergeCell ref="P946:Q946"/>
    <mergeCell ref="M947:N947"/>
    <mergeCell ref="P947:Q947"/>
    <mergeCell ref="M948:N949"/>
    <mergeCell ref="O948:O949"/>
    <mergeCell ref="R948:R949"/>
    <mergeCell ref="P948:Q949"/>
    <mergeCell ref="L948:L949"/>
    <mergeCell ref="M950:N950"/>
    <mergeCell ref="P950:Q950"/>
    <mergeCell ref="M951:N951"/>
    <mergeCell ref="P951:Q951"/>
    <mergeCell ref="M970:N970"/>
    <mergeCell ref="P970:Q970"/>
    <mergeCell ref="M971:N971"/>
    <mergeCell ref="P971:Q971"/>
    <mergeCell ref="P952:Q952"/>
    <mergeCell ref="L962:N962"/>
    <mergeCell ref="P962:Q962"/>
    <mergeCell ref="C963:G963"/>
    <mergeCell ref="C964:F965"/>
    <mergeCell ref="C952:E952"/>
    <mergeCell ref="M963:N963"/>
    <mergeCell ref="P963:Q963"/>
    <mergeCell ref="M964:N964"/>
    <mergeCell ref="P964:Q964"/>
    <mergeCell ref="M965:N966"/>
    <mergeCell ref="O965:O966"/>
    <mergeCell ref="R965:R966"/>
    <mergeCell ref="P965:Q966"/>
    <mergeCell ref="C946:G946"/>
    <mergeCell ref="C947:F948"/>
    <mergeCell ref="B947:B948"/>
    <mergeCell ref="B949:B950"/>
    <mergeCell ref="C949:F950"/>
    <mergeCell ref="C951:F951"/>
    <mergeCell ref="B936:E936"/>
    <mergeCell ref="F936:J936"/>
    <mergeCell ref="B937:C937"/>
    <mergeCell ref="D937:H937"/>
    <mergeCell ref="B938:E938"/>
    <mergeCell ref="F938:I938"/>
    <mergeCell ref="B939:C939"/>
    <mergeCell ref="D939:G939"/>
    <mergeCell ref="B940:C940"/>
    <mergeCell ref="B942:C942"/>
    <mergeCell ref="B941:D941"/>
    <mergeCell ref="R931:R932"/>
    <mergeCell ref="P931:Q932"/>
    <mergeCell ref="P917:Q917"/>
    <mergeCell ref="M918:N918"/>
    <mergeCell ref="P918:Q918"/>
    <mergeCell ref="M919:N919"/>
    <mergeCell ref="P919:Q919"/>
    <mergeCell ref="L928:N928"/>
    <mergeCell ref="P928:Q928"/>
    <mergeCell ref="M917:N917"/>
    <mergeCell ref="M952:N952"/>
    <mergeCell ref="L931:L932"/>
    <mergeCell ref="M933:N933"/>
    <mergeCell ref="P933:Q933"/>
    <mergeCell ref="M934:N934"/>
    <mergeCell ref="P934:Q934"/>
    <mergeCell ref="L945:N945"/>
    <mergeCell ref="P945:Q945"/>
    <mergeCell ref="M916:N916"/>
    <mergeCell ref="P916:Q916"/>
    <mergeCell ref="C929:G929"/>
    <mergeCell ref="C930:F931"/>
    <mergeCell ref="B930:B931"/>
    <mergeCell ref="B932:B933"/>
    <mergeCell ref="C932:F933"/>
    <mergeCell ref="C934:F934"/>
    <mergeCell ref="C916:F916"/>
    <mergeCell ref="B918:E918"/>
    <mergeCell ref="F918:J918"/>
    <mergeCell ref="B919:C919"/>
    <mergeCell ref="D919:H919"/>
    <mergeCell ref="B921:E921"/>
    <mergeCell ref="F921:I921"/>
    <mergeCell ref="B922:C922"/>
    <mergeCell ref="D922:G922"/>
    <mergeCell ref="B923:C923"/>
    <mergeCell ref="B925:C925"/>
    <mergeCell ref="B924:D924"/>
    <mergeCell ref="C917:E917"/>
    <mergeCell ref="M929:N929"/>
    <mergeCell ref="P929:Q929"/>
    <mergeCell ref="M930:N930"/>
    <mergeCell ref="P930:Q930"/>
    <mergeCell ref="M931:N932"/>
    <mergeCell ref="O931:O932"/>
    <mergeCell ref="L910:N910"/>
    <mergeCell ref="P910:Q910"/>
    <mergeCell ref="C911:G911"/>
    <mergeCell ref="C912:F913"/>
    <mergeCell ref="B912:B913"/>
    <mergeCell ref="B914:B915"/>
    <mergeCell ref="C914:F915"/>
    <mergeCell ref="B904:C904"/>
    <mergeCell ref="B906:C906"/>
    <mergeCell ref="B905:D905"/>
    <mergeCell ref="B900:E901"/>
    <mergeCell ref="F900:I901"/>
    <mergeCell ref="B902:C903"/>
    <mergeCell ref="D902:G903"/>
    <mergeCell ref="M899:N900"/>
    <mergeCell ref="O899:O900"/>
    <mergeCell ref="R899:R900"/>
    <mergeCell ref="P899:Q900"/>
    <mergeCell ref="M911:N911"/>
    <mergeCell ref="P911:Q911"/>
    <mergeCell ref="M912:N912"/>
    <mergeCell ref="P912:Q912"/>
    <mergeCell ref="M913:N914"/>
    <mergeCell ref="O913:O914"/>
    <mergeCell ref="R913:R914"/>
    <mergeCell ref="P913:Q914"/>
    <mergeCell ref="L913:L914"/>
    <mergeCell ref="M915:N915"/>
    <mergeCell ref="P915:Q915"/>
    <mergeCell ref="R892:R893"/>
    <mergeCell ref="P892:Q893"/>
    <mergeCell ref="L892:L893"/>
    <mergeCell ref="M894:N894"/>
    <mergeCell ref="P894:Q894"/>
    <mergeCell ref="M895:N895"/>
    <mergeCell ref="P895:Q895"/>
    <mergeCell ref="M896:N896"/>
    <mergeCell ref="P896:Q896"/>
    <mergeCell ref="L899:L900"/>
    <mergeCell ref="M901:N902"/>
    <mergeCell ref="O901:O902"/>
    <mergeCell ref="R901:R902"/>
    <mergeCell ref="P901:Q902"/>
    <mergeCell ref="L901:L902"/>
    <mergeCell ref="M897:N897"/>
    <mergeCell ref="P897:Q897"/>
    <mergeCell ref="M898:N898"/>
    <mergeCell ref="P898:Q898"/>
    <mergeCell ref="C890:G890"/>
    <mergeCell ref="C891:F892"/>
    <mergeCell ref="B891:B892"/>
    <mergeCell ref="B893:B894"/>
    <mergeCell ref="C893:F894"/>
    <mergeCell ref="C895:F895"/>
    <mergeCell ref="B897:E897"/>
    <mergeCell ref="F897:J897"/>
    <mergeCell ref="B898:C898"/>
    <mergeCell ref="D898:H898"/>
    <mergeCell ref="C896:E896"/>
    <mergeCell ref="M890:N890"/>
    <mergeCell ref="P890:Q890"/>
    <mergeCell ref="M891:N891"/>
    <mergeCell ref="P891:Q891"/>
    <mergeCell ref="M892:N893"/>
    <mergeCell ref="O892:O893"/>
    <mergeCell ref="B886:C886"/>
    <mergeCell ref="B885:D885"/>
    <mergeCell ref="C879:E879"/>
    <mergeCell ref="M873:N873"/>
    <mergeCell ref="P873:Q873"/>
    <mergeCell ref="M874:N874"/>
    <mergeCell ref="P874:Q874"/>
    <mergeCell ref="M875:N876"/>
    <mergeCell ref="O875:O876"/>
    <mergeCell ref="R875:R876"/>
    <mergeCell ref="P875:Q876"/>
    <mergeCell ref="L875:L876"/>
    <mergeCell ref="M877:N877"/>
    <mergeCell ref="P877:Q877"/>
    <mergeCell ref="M878:N878"/>
    <mergeCell ref="P878:Q878"/>
    <mergeCell ref="L889:N889"/>
    <mergeCell ref="P889:Q889"/>
    <mergeCell ref="L872:N872"/>
    <mergeCell ref="P872:Q872"/>
    <mergeCell ref="C873:G873"/>
    <mergeCell ref="C874:F875"/>
    <mergeCell ref="B874:B875"/>
    <mergeCell ref="B876:B877"/>
    <mergeCell ref="C876:F877"/>
    <mergeCell ref="C878:F878"/>
    <mergeCell ref="B880:E880"/>
    <mergeCell ref="F880:J880"/>
    <mergeCell ref="B881:C881"/>
    <mergeCell ref="D881:H881"/>
    <mergeCell ref="B882:E882"/>
    <mergeCell ref="F882:I882"/>
    <mergeCell ref="B883:C883"/>
    <mergeCell ref="D883:G883"/>
    <mergeCell ref="B884:C884"/>
    <mergeCell ref="B869:C869"/>
    <mergeCell ref="B868:D868"/>
    <mergeCell ref="C862:E862"/>
    <mergeCell ref="M856:N856"/>
    <mergeCell ref="P856:Q856"/>
    <mergeCell ref="M857:N857"/>
    <mergeCell ref="P857:Q857"/>
    <mergeCell ref="M858:N859"/>
    <mergeCell ref="O858:O859"/>
    <mergeCell ref="R858:R859"/>
    <mergeCell ref="P858:Q859"/>
    <mergeCell ref="L858:L859"/>
    <mergeCell ref="M860:N860"/>
    <mergeCell ref="P860:Q860"/>
    <mergeCell ref="M861:N861"/>
    <mergeCell ref="P861:Q861"/>
    <mergeCell ref="M862:N862"/>
    <mergeCell ref="P862:Q862"/>
    <mergeCell ref="M863:N863"/>
    <mergeCell ref="P863:Q863"/>
    <mergeCell ref="L855:N855"/>
    <mergeCell ref="P855:Q855"/>
    <mergeCell ref="C856:G856"/>
    <mergeCell ref="C857:F858"/>
    <mergeCell ref="B857:B858"/>
    <mergeCell ref="B859:B860"/>
    <mergeCell ref="C859:F860"/>
    <mergeCell ref="C861:F861"/>
    <mergeCell ref="B863:E863"/>
    <mergeCell ref="F863:J863"/>
    <mergeCell ref="B864:C864"/>
    <mergeCell ref="D864:H864"/>
    <mergeCell ref="B865:E865"/>
    <mergeCell ref="F865:I865"/>
    <mergeCell ref="B866:C866"/>
    <mergeCell ref="D866:G866"/>
    <mergeCell ref="B867:C867"/>
    <mergeCell ref="B851:C851"/>
    <mergeCell ref="B850:D850"/>
    <mergeCell ref="C843:E843"/>
    <mergeCell ref="M837:N837"/>
    <mergeCell ref="P837:Q837"/>
    <mergeCell ref="M838:N838"/>
    <mergeCell ref="P838:Q838"/>
    <mergeCell ref="M839:N840"/>
    <mergeCell ref="O839:O840"/>
    <mergeCell ref="R839:R840"/>
    <mergeCell ref="P839:Q840"/>
    <mergeCell ref="L839:L840"/>
    <mergeCell ref="M841:N841"/>
    <mergeCell ref="P841:Q841"/>
    <mergeCell ref="M842:N842"/>
    <mergeCell ref="P842:Q842"/>
    <mergeCell ref="M843:N843"/>
    <mergeCell ref="P843:Q843"/>
    <mergeCell ref="M844:N844"/>
    <mergeCell ref="P844:Q844"/>
    <mergeCell ref="M845:N845"/>
    <mergeCell ref="P845:Q845"/>
    <mergeCell ref="L836:N836"/>
    <mergeCell ref="P836:Q836"/>
    <mergeCell ref="C837:G837"/>
    <mergeCell ref="C838:F839"/>
    <mergeCell ref="B838:B839"/>
    <mergeCell ref="B840:B841"/>
    <mergeCell ref="C840:F841"/>
    <mergeCell ref="C842:F842"/>
    <mergeCell ref="B844:E844"/>
    <mergeCell ref="F844:J844"/>
    <mergeCell ref="B845:C845"/>
    <mergeCell ref="D845:H845"/>
    <mergeCell ref="B847:E847"/>
    <mergeCell ref="F847:I847"/>
    <mergeCell ref="B848:C848"/>
    <mergeCell ref="D848:G848"/>
    <mergeCell ref="B849:C849"/>
    <mergeCell ref="C824:F824"/>
    <mergeCell ref="B826:E826"/>
    <mergeCell ref="F826:J826"/>
    <mergeCell ref="B827:C827"/>
    <mergeCell ref="D827:H827"/>
    <mergeCell ref="B829:E829"/>
    <mergeCell ref="F829:I829"/>
    <mergeCell ref="B830:C830"/>
    <mergeCell ref="D830:G830"/>
    <mergeCell ref="B831:C831"/>
    <mergeCell ref="B833:C833"/>
    <mergeCell ref="B832:D832"/>
    <mergeCell ref="C825:E825"/>
    <mergeCell ref="M819:N819"/>
    <mergeCell ref="P819:Q819"/>
    <mergeCell ref="M820:N820"/>
    <mergeCell ref="P820:Q820"/>
    <mergeCell ref="M821:N822"/>
    <mergeCell ref="O821:O822"/>
    <mergeCell ref="P821:Q822"/>
    <mergeCell ref="L821:L822"/>
    <mergeCell ref="M823:N823"/>
    <mergeCell ref="P823:Q823"/>
    <mergeCell ref="M824:N824"/>
    <mergeCell ref="P824:Q824"/>
    <mergeCell ref="M825:N825"/>
    <mergeCell ref="P825:Q825"/>
    <mergeCell ref="M826:N826"/>
    <mergeCell ref="P826:Q826"/>
    <mergeCell ref="M827:N827"/>
    <mergeCell ref="P827:Q827"/>
    <mergeCell ref="M805:N805"/>
    <mergeCell ref="P805:Q805"/>
    <mergeCell ref="L818:N818"/>
    <mergeCell ref="P818:Q818"/>
    <mergeCell ref="C819:G819"/>
    <mergeCell ref="C820:F821"/>
    <mergeCell ref="B820:B821"/>
    <mergeCell ref="B822:B823"/>
    <mergeCell ref="C822:F823"/>
    <mergeCell ref="R821:R822"/>
    <mergeCell ref="C801:G801"/>
    <mergeCell ref="C802:F803"/>
    <mergeCell ref="B802:B803"/>
    <mergeCell ref="B804:B805"/>
    <mergeCell ref="C804:F805"/>
    <mergeCell ref="C806:F806"/>
    <mergeCell ref="B808:E808"/>
    <mergeCell ref="F808:J808"/>
    <mergeCell ref="B809:C809"/>
    <mergeCell ref="D809:H809"/>
    <mergeCell ref="B810:E810"/>
    <mergeCell ref="F810:I810"/>
    <mergeCell ref="B811:C811"/>
    <mergeCell ref="D811:G811"/>
    <mergeCell ref="B812:C812"/>
    <mergeCell ref="B814:C814"/>
    <mergeCell ref="B813:D813"/>
    <mergeCell ref="C807:E807"/>
    <mergeCell ref="B797:C797"/>
    <mergeCell ref="B796:D796"/>
    <mergeCell ref="C790:E790"/>
    <mergeCell ref="M784:N784"/>
    <mergeCell ref="P784:Q784"/>
    <mergeCell ref="M785:N785"/>
    <mergeCell ref="P785:Q785"/>
    <mergeCell ref="M786:N787"/>
    <mergeCell ref="O786:O787"/>
    <mergeCell ref="R786:R787"/>
    <mergeCell ref="P786:Q787"/>
    <mergeCell ref="L786:L787"/>
    <mergeCell ref="M788:N788"/>
    <mergeCell ref="P788:Q788"/>
    <mergeCell ref="M789:N789"/>
    <mergeCell ref="P789:Q789"/>
    <mergeCell ref="L800:N800"/>
    <mergeCell ref="P800:Q800"/>
    <mergeCell ref="M801:N801"/>
    <mergeCell ref="P801:Q801"/>
    <mergeCell ref="M802:N802"/>
    <mergeCell ref="P802:Q802"/>
    <mergeCell ref="M803:N804"/>
    <mergeCell ref="O803:O804"/>
    <mergeCell ref="R803:R804"/>
    <mergeCell ref="P803:Q804"/>
    <mergeCell ref="L803:L804"/>
    <mergeCell ref="L783:N783"/>
    <mergeCell ref="P783:Q783"/>
    <mergeCell ref="C784:G784"/>
    <mergeCell ref="C785:F786"/>
    <mergeCell ref="B785:B786"/>
    <mergeCell ref="B787:B788"/>
    <mergeCell ref="C787:F788"/>
    <mergeCell ref="C789:F789"/>
    <mergeCell ref="B791:E791"/>
    <mergeCell ref="F791:J791"/>
    <mergeCell ref="B792:C792"/>
    <mergeCell ref="D792:H792"/>
    <mergeCell ref="B793:E793"/>
    <mergeCell ref="F793:I793"/>
    <mergeCell ref="B794:C794"/>
    <mergeCell ref="D794:G794"/>
    <mergeCell ref="B795:C795"/>
    <mergeCell ref="B780:C780"/>
    <mergeCell ref="B779:D779"/>
    <mergeCell ref="C772:E772"/>
    <mergeCell ref="M766:N766"/>
    <mergeCell ref="P766:Q766"/>
    <mergeCell ref="M767:N767"/>
    <mergeCell ref="P767:Q767"/>
    <mergeCell ref="M768:N769"/>
    <mergeCell ref="O768:O769"/>
    <mergeCell ref="R768:R769"/>
    <mergeCell ref="P768:Q769"/>
    <mergeCell ref="L768:L769"/>
    <mergeCell ref="M770:N770"/>
    <mergeCell ref="P770:Q770"/>
    <mergeCell ref="M771:N771"/>
    <mergeCell ref="P771:Q771"/>
    <mergeCell ref="M772:N772"/>
    <mergeCell ref="P772:Q772"/>
    <mergeCell ref="M773:N773"/>
    <mergeCell ref="P773:Q773"/>
    <mergeCell ref="M774:N774"/>
    <mergeCell ref="P774:Q774"/>
    <mergeCell ref="L765:N765"/>
    <mergeCell ref="P765:Q765"/>
    <mergeCell ref="C766:G766"/>
    <mergeCell ref="C767:F768"/>
    <mergeCell ref="B767:B768"/>
    <mergeCell ref="B769:B770"/>
    <mergeCell ref="C769:F770"/>
    <mergeCell ref="C771:F771"/>
    <mergeCell ref="B773:E773"/>
    <mergeCell ref="F773:J773"/>
    <mergeCell ref="B774:C774"/>
    <mergeCell ref="D774:H774"/>
    <mergeCell ref="B776:E776"/>
    <mergeCell ref="F776:I776"/>
    <mergeCell ref="B777:C777"/>
    <mergeCell ref="D777:G777"/>
    <mergeCell ref="B778:C778"/>
    <mergeCell ref="B762:C762"/>
    <mergeCell ref="B761:D761"/>
    <mergeCell ref="C755:E755"/>
    <mergeCell ref="M749:N749"/>
    <mergeCell ref="P749:Q749"/>
    <mergeCell ref="M750:N750"/>
    <mergeCell ref="P750:Q750"/>
    <mergeCell ref="M751:N752"/>
    <mergeCell ref="O751:O752"/>
    <mergeCell ref="R751:R752"/>
    <mergeCell ref="P751:Q752"/>
    <mergeCell ref="L751:L752"/>
    <mergeCell ref="M753:N753"/>
    <mergeCell ref="P753:Q753"/>
    <mergeCell ref="M754:N754"/>
    <mergeCell ref="P754:Q754"/>
    <mergeCell ref="M755:N755"/>
    <mergeCell ref="P755:Q755"/>
    <mergeCell ref="M756:N756"/>
    <mergeCell ref="P756:Q756"/>
    <mergeCell ref="L748:N748"/>
    <mergeCell ref="P748:Q748"/>
    <mergeCell ref="C749:G749"/>
    <mergeCell ref="C750:F751"/>
    <mergeCell ref="B750:B751"/>
    <mergeCell ref="B752:B753"/>
    <mergeCell ref="C752:F753"/>
    <mergeCell ref="C754:F754"/>
    <mergeCell ref="B756:E756"/>
    <mergeCell ref="F756:J756"/>
    <mergeCell ref="B757:C757"/>
    <mergeCell ref="D757:H757"/>
    <mergeCell ref="B758:E758"/>
    <mergeCell ref="F758:I758"/>
    <mergeCell ref="B759:C759"/>
    <mergeCell ref="D759:G759"/>
    <mergeCell ref="B760:C760"/>
    <mergeCell ref="B744:C744"/>
    <mergeCell ref="B743:D743"/>
    <mergeCell ref="C737:E737"/>
    <mergeCell ref="M731:N731"/>
    <mergeCell ref="P731:Q731"/>
    <mergeCell ref="M732:N732"/>
    <mergeCell ref="P732:Q732"/>
    <mergeCell ref="M733:N734"/>
    <mergeCell ref="O733:O734"/>
    <mergeCell ref="R733:R734"/>
    <mergeCell ref="P733:Q734"/>
    <mergeCell ref="L733:L734"/>
    <mergeCell ref="M735:N735"/>
    <mergeCell ref="P735:Q735"/>
    <mergeCell ref="M736:N736"/>
    <mergeCell ref="P736:Q736"/>
    <mergeCell ref="M737:N737"/>
    <mergeCell ref="P737:Q737"/>
    <mergeCell ref="L730:N730"/>
    <mergeCell ref="P730:Q730"/>
    <mergeCell ref="C731:G731"/>
    <mergeCell ref="C732:F733"/>
    <mergeCell ref="B732:B733"/>
    <mergeCell ref="B734:B735"/>
    <mergeCell ref="C734:F735"/>
    <mergeCell ref="C736:F736"/>
    <mergeCell ref="B738:E738"/>
    <mergeCell ref="F738:J738"/>
    <mergeCell ref="B739:C739"/>
    <mergeCell ref="D739:H739"/>
    <mergeCell ref="B740:E740"/>
    <mergeCell ref="F740:I740"/>
    <mergeCell ref="B741:C741"/>
    <mergeCell ref="D741:G741"/>
    <mergeCell ref="B742:C742"/>
    <mergeCell ref="B727:C727"/>
    <mergeCell ref="B726:D726"/>
    <mergeCell ref="C719:E719"/>
    <mergeCell ref="M713:N713"/>
    <mergeCell ref="P713:Q713"/>
    <mergeCell ref="M714:N714"/>
    <mergeCell ref="P714:Q714"/>
    <mergeCell ref="M715:N716"/>
    <mergeCell ref="O715:O716"/>
    <mergeCell ref="R715:R716"/>
    <mergeCell ref="P715:Q716"/>
    <mergeCell ref="L715:L716"/>
    <mergeCell ref="M717:N717"/>
    <mergeCell ref="P717:Q717"/>
    <mergeCell ref="M718:N718"/>
    <mergeCell ref="P718:Q718"/>
    <mergeCell ref="M719:N719"/>
    <mergeCell ref="P719:Q719"/>
    <mergeCell ref="M720:N720"/>
    <mergeCell ref="P720:Q720"/>
    <mergeCell ref="M721:N721"/>
    <mergeCell ref="P721:Q721"/>
    <mergeCell ref="L712:N712"/>
    <mergeCell ref="P712:Q712"/>
    <mergeCell ref="C713:G713"/>
    <mergeCell ref="C714:F715"/>
    <mergeCell ref="B714:B715"/>
    <mergeCell ref="B716:B717"/>
    <mergeCell ref="C716:F717"/>
    <mergeCell ref="C718:F718"/>
    <mergeCell ref="B720:E720"/>
    <mergeCell ref="F720:J720"/>
    <mergeCell ref="B721:C721"/>
    <mergeCell ref="D721:H721"/>
    <mergeCell ref="B723:E723"/>
    <mergeCell ref="F723:I723"/>
    <mergeCell ref="B724:C724"/>
    <mergeCell ref="D724:G724"/>
    <mergeCell ref="B725:C725"/>
    <mergeCell ref="C701:F701"/>
    <mergeCell ref="B703:E703"/>
    <mergeCell ref="F703:J703"/>
    <mergeCell ref="B704:C704"/>
    <mergeCell ref="D704:H704"/>
    <mergeCell ref="B705:E705"/>
    <mergeCell ref="F705:I705"/>
    <mergeCell ref="B706:C706"/>
    <mergeCell ref="D706:G706"/>
    <mergeCell ref="B707:C707"/>
    <mergeCell ref="B709:C709"/>
    <mergeCell ref="B708:D708"/>
    <mergeCell ref="C702:E702"/>
    <mergeCell ref="M696:N696"/>
    <mergeCell ref="P696:Q696"/>
    <mergeCell ref="M697:N697"/>
    <mergeCell ref="P697:Q697"/>
    <mergeCell ref="M698:N699"/>
    <mergeCell ref="O698:O699"/>
    <mergeCell ref="P698:Q699"/>
    <mergeCell ref="L698:L699"/>
    <mergeCell ref="M700:N700"/>
    <mergeCell ref="P700:Q700"/>
    <mergeCell ref="M701:N701"/>
    <mergeCell ref="P701:Q701"/>
    <mergeCell ref="M702:N702"/>
    <mergeCell ref="P702:Q702"/>
    <mergeCell ref="L684:L685"/>
    <mergeCell ref="M686:N687"/>
    <mergeCell ref="O686:O687"/>
    <mergeCell ref="R686:R687"/>
    <mergeCell ref="P686:Q687"/>
    <mergeCell ref="L686:L687"/>
    <mergeCell ref="M666:N667"/>
    <mergeCell ref="O666:O667"/>
    <mergeCell ref="R666:R667"/>
    <mergeCell ref="P666:Q667"/>
    <mergeCell ref="L664:L665"/>
    <mergeCell ref="L695:N695"/>
    <mergeCell ref="P695:Q695"/>
    <mergeCell ref="C696:G696"/>
    <mergeCell ref="C697:F698"/>
    <mergeCell ref="B697:B698"/>
    <mergeCell ref="B699:B700"/>
    <mergeCell ref="C699:F700"/>
    <mergeCell ref="B689:C689"/>
    <mergeCell ref="B691:C691"/>
    <mergeCell ref="B690:D690"/>
    <mergeCell ref="B685:E686"/>
    <mergeCell ref="F685:I686"/>
    <mergeCell ref="B687:C688"/>
    <mergeCell ref="D687:G688"/>
    <mergeCell ref="M684:N685"/>
    <mergeCell ref="O684:O685"/>
    <mergeCell ref="R684:R685"/>
    <mergeCell ref="P684:Q685"/>
    <mergeCell ref="R698:R699"/>
    <mergeCell ref="C675:G675"/>
    <mergeCell ref="C676:F677"/>
    <mergeCell ref="R664:R665"/>
    <mergeCell ref="P664:Q665"/>
    <mergeCell ref="P675:Q675"/>
    <mergeCell ref="P676:Q676"/>
    <mergeCell ref="R677:R678"/>
    <mergeCell ref="P677:Q678"/>
    <mergeCell ref="B676:B677"/>
    <mergeCell ref="B678:B679"/>
    <mergeCell ref="C678:F679"/>
    <mergeCell ref="C680:F680"/>
    <mergeCell ref="B682:E682"/>
    <mergeCell ref="F682:J682"/>
    <mergeCell ref="B683:C683"/>
    <mergeCell ref="D683:H683"/>
    <mergeCell ref="B667:C668"/>
    <mergeCell ref="D667:G668"/>
    <mergeCell ref="B669:C669"/>
    <mergeCell ref="B671:C671"/>
    <mergeCell ref="B670:D670"/>
    <mergeCell ref="B665:E666"/>
    <mergeCell ref="F665:I666"/>
    <mergeCell ref="M664:N665"/>
    <mergeCell ref="O664:O665"/>
    <mergeCell ref="C681:E681"/>
    <mergeCell ref="M675:N675"/>
    <mergeCell ref="M676:N676"/>
    <mergeCell ref="M677:N678"/>
    <mergeCell ref="O677:O678"/>
    <mergeCell ref="L677:L678"/>
    <mergeCell ref="M679:N679"/>
    <mergeCell ref="M662:N662"/>
    <mergeCell ref="P662:Q662"/>
    <mergeCell ref="M663:N663"/>
    <mergeCell ref="L645:L646"/>
    <mergeCell ref="L654:N654"/>
    <mergeCell ref="P654:Q654"/>
    <mergeCell ref="P663:Q663"/>
    <mergeCell ref="M655:N655"/>
    <mergeCell ref="P655:Q655"/>
    <mergeCell ref="M656:N656"/>
    <mergeCell ref="P656:Q656"/>
    <mergeCell ref="M657:N658"/>
    <mergeCell ref="O657:O658"/>
    <mergeCell ref="P661:Q661"/>
    <mergeCell ref="M682:N682"/>
    <mergeCell ref="P682:Q682"/>
    <mergeCell ref="M683:N683"/>
    <mergeCell ref="P683:Q683"/>
    <mergeCell ref="L666:L667"/>
    <mergeCell ref="L674:N674"/>
    <mergeCell ref="P674:Q674"/>
    <mergeCell ref="P679:Q679"/>
    <mergeCell ref="M680:N680"/>
    <mergeCell ref="P680:Q680"/>
    <mergeCell ref="M681:N681"/>
    <mergeCell ref="P681:Q681"/>
    <mergeCell ref="R657:R658"/>
    <mergeCell ref="P657:Q658"/>
    <mergeCell ref="L657:L658"/>
    <mergeCell ref="M659:N659"/>
    <mergeCell ref="B649:C649"/>
    <mergeCell ref="B651:C651"/>
    <mergeCell ref="B650:D650"/>
    <mergeCell ref="C642:E642"/>
    <mergeCell ref="M636:N636"/>
    <mergeCell ref="P636:Q636"/>
    <mergeCell ref="M637:N637"/>
    <mergeCell ref="P637:Q637"/>
    <mergeCell ref="M638:N639"/>
    <mergeCell ref="O638:O639"/>
    <mergeCell ref="R638:R639"/>
    <mergeCell ref="P638:Q639"/>
    <mergeCell ref="M645:N646"/>
    <mergeCell ref="O645:O646"/>
    <mergeCell ref="R645:R646"/>
    <mergeCell ref="P645:Q646"/>
    <mergeCell ref="C655:G655"/>
    <mergeCell ref="C656:F657"/>
    <mergeCell ref="B656:B657"/>
    <mergeCell ref="B658:B659"/>
    <mergeCell ref="C658:F659"/>
    <mergeCell ref="L638:L639"/>
    <mergeCell ref="M640:N640"/>
    <mergeCell ref="P640:Q640"/>
    <mergeCell ref="M641:N641"/>
    <mergeCell ref="P641:Q641"/>
    <mergeCell ref="M642:N642"/>
    <mergeCell ref="P642:Q642"/>
    <mergeCell ref="C660:F660"/>
    <mergeCell ref="B662:E662"/>
    <mergeCell ref="F662:J662"/>
    <mergeCell ref="B663:C663"/>
    <mergeCell ref="D663:H663"/>
    <mergeCell ref="C661:E661"/>
    <mergeCell ref="P659:Q659"/>
    <mergeCell ref="M660:N660"/>
    <mergeCell ref="P660:Q660"/>
    <mergeCell ref="M661:N661"/>
    <mergeCell ref="M626:N626"/>
    <mergeCell ref="P626:Q626"/>
    <mergeCell ref="L635:N635"/>
    <mergeCell ref="P635:Q635"/>
    <mergeCell ref="C636:G636"/>
    <mergeCell ref="C637:F638"/>
    <mergeCell ref="B637:B638"/>
    <mergeCell ref="B639:B640"/>
    <mergeCell ref="C639:F640"/>
    <mergeCell ref="C641:F641"/>
    <mergeCell ref="B643:E643"/>
    <mergeCell ref="F643:J643"/>
    <mergeCell ref="B644:C644"/>
    <mergeCell ref="D644:H644"/>
    <mergeCell ref="B646:E647"/>
    <mergeCell ref="F646:I647"/>
    <mergeCell ref="B648:C648"/>
    <mergeCell ref="D648:G648"/>
    <mergeCell ref="M643:N643"/>
    <mergeCell ref="P643:Q643"/>
    <mergeCell ref="M644:N644"/>
    <mergeCell ref="P644:Q644"/>
    <mergeCell ref="M618:N618"/>
    <mergeCell ref="P618:Q618"/>
    <mergeCell ref="M619:N619"/>
    <mergeCell ref="P619:Q619"/>
    <mergeCell ref="M620:N621"/>
    <mergeCell ref="O620:O621"/>
    <mergeCell ref="R620:R621"/>
    <mergeCell ref="P620:Q621"/>
    <mergeCell ref="L620:L621"/>
    <mergeCell ref="M622:N622"/>
    <mergeCell ref="P622:Q622"/>
    <mergeCell ref="M623:N623"/>
    <mergeCell ref="P623:Q623"/>
    <mergeCell ref="M624:N624"/>
    <mergeCell ref="P624:Q624"/>
    <mergeCell ref="M625:N625"/>
    <mergeCell ref="P625:Q625"/>
    <mergeCell ref="C618:G618"/>
    <mergeCell ref="C619:F620"/>
    <mergeCell ref="B619:B620"/>
    <mergeCell ref="B621:B622"/>
    <mergeCell ref="C621:F622"/>
    <mergeCell ref="C623:F623"/>
    <mergeCell ref="B625:E625"/>
    <mergeCell ref="F625:J625"/>
    <mergeCell ref="B626:C626"/>
    <mergeCell ref="D626:H626"/>
    <mergeCell ref="B628:E628"/>
    <mergeCell ref="F628:I628"/>
    <mergeCell ref="B629:C629"/>
    <mergeCell ref="D629:G629"/>
    <mergeCell ref="B630:C630"/>
    <mergeCell ref="B632:C632"/>
    <mergeCell ref="B631:D631"/>
    <mergeCell ref="C624:E624"/>
    <mergeCell ref="M601:N601"/>
    <mergeCell ref="P601:Q601"/>
    <mergeCell ref="M602:N603"/>
    <mergeCell ref="O602:O603"/>
    <mergeCell ref="R602:R603"/>
    <mergeCell ref="P602:Q603"/>
    <mergeCell ref="L602:L603"/>
    <mergeCell ref="M604:N604"/>
    <mergeCell ref="P604:Q604"/>
    <mergeCell ref="M605:N605"/>
    <mergeCell ref="P605:Q605"/>
    <mergeCell ref="M606:N606"/>
    <mergeCell ref="P606:Q606"/>
    <mergeCell ref="M607:N607"/>
    <mergeCell ref="P607:Q607"/>
    <mergeCell ref="L617:N617"/>
    <mergeCell ref="P617:Q617"/>
    <mergeCell ref="C601:F602"/>
    <mergeCell ref="B601:B602"/>
    <mergeCell ref="B603:B604"/>
    <mergeCell ref="C603:F604"/>
    <mergeCell ref="C605:F605"/>
    <mergeCell ref="B607:E607"/>
    <mergeCell ref="F607:J607"/>
    <mergeCell ref="B608:C608"/>
    <mergeCell ref="D608:H608"/>
    <mergeCell ref="B609:E609"/>
    <mergeCell ref="F609:I609"/>
    <mergeCell ref="B610:C610"/>
    <mergeCell ref="D610:G610"/>
    <mergeCell ref="B611:C611"/>
    <mergeCell ref="B613:C613"/>
    <mergeCell ref="B612:D612"/>
    <mergeCell ref="C606:E606"/>
    <mergeCell ref="B591:C591"/>
    <mergeCell ref="D591:H591"/>
    <mergeCell ref="B592:E592"/>
    <mergeCell ref="F592:I592"/>
    <mergeCell ref="B593:C593"/>
    <mergeCell ref="D593:G593"/>
    <mergeCell ref="B594:C594"/>
    <mergeCell ref="B596:C596"/>
    <mergeCell ref="B595:D595"/>
    <mergeCell ref="C589:E589"/>
    <mergeCell ref="M584:N584"/>
    <mergeCell ref="P584:Q584"/>
    <mergeCell ref="M585:N585"/>
    <mergeCell ref="P585:Q585"/>
    <mergeCell ref="L599:N599"/>
    <mergeCell ref="P599:Q599"/>
    <mergeCell ref="C600:G600"/>
    <mergeCell ref="M600:N600"/>
    <mergeCell ref="P600:Q600"/>
    <mergeCell ref="R569:R570"/>
    <mergeCell ref="P569:Q570"/>
    <mergeCell ref="L569:L570"/>
    <mergeCell ref="M571:N571"/>
    <mergeCell ref="P571:Q571"/>
    <mergeCell ref="M572:N572"/>
    <mergeCell ref="P572:Q572"/>
    <mergeCell ref="M573:N573"/>
    <mergeCell ref="P573:Q573"/>
    <mergeCell ref="L583:N583"/>
    <mergeCell ref="P583:Q583"/>
    <mergeCell ref="C584:G584"/>
    <mergeCell ref="C585:F586"/>
    <mergeCell ref="B585:B586"/>
    <mergeCell ref="C587:F587"/>
    <mergeCell ref="C588:F588"/>
    <mergeCell ref="B590:E590"/>
    <mergeCell ref="F590:J590"/>
    <mergeCell ref="B570:B571"/>
    <mergeCell ref="C570:F571"/>
    <mergeCell ref="C572:F572"/>
    <mergeCell ref="B574:E574"/>
    <mergeCell ref="F574:J574"/>
    <mergeCell ref="B575:C575"/>
    <mergeCell ref="D575:H575"/>
    <mergeCell ref="B576:E576"/>
    <mergeCell ref="F576:I576"/>
    <mergeCell ref="B577:C577"/>
    <mergeCell ref="D577:G577"/>
    <mergeCell ref="B578:C578"/>
    <mergeCell ref="B580:C580"/>
    <mergeCell ref="B579:D579"/>
    <mergeCell ref="C573:E573"/>
    <mergeCell ref="M567:N567"/>
    <mergeCell ref="P567:Q567"/>
    <mergeCell ref="M568:N568"/>
    <mergeCell ref="P568:Q568"/>
    <mergeCell ref="M569:N570"/>
    <mergeCell ref="O569:O570"/>
    <mergeCell ref="L566:N566"/>
    <mergeCell ref="P566:Q566"/>
    <mergeCell ref="C567:G567"/>
    <mergeCell ref="C568:F569"/>
    <mergeCell ref="B568:B569"/>
    <mergeCell ref="C554:F554"/>
    <mergeCell ref="B556:E556"/>
    <mergeCell ref="F556:J556"/>
    <mergeCell ref="B557:C557"/>
    <mergeCell ref="D557:H557"/>
    <mergeCell ref="B558:E558"/>
    <mergeCell ref="F558:I558"/>
    <mergeCell ref="B559:C559"/>
    <mergeCell ref="D559:G559"/>
    <mergeCell ref="B560:C560"/>
    <mergeCell ref="B562:C562"/>
    <mergeCell ref="B561:D561"/>
    <mergeCell ref="C555:E555"/>
    <mergeCell ref="R551:R552"/>
    <mergeCell ref="P551:Q552"/>
    <mergeCell ref="M537:N537"/>
    <mergeCell ref="P537:Q537"/>
    <mergeCell ref="M538:N538"/>
    <mergeCell ref="P538:Q538"/>
    <mergeCell ref="M539:N539"/>
    <mergeCell ref="P539:Q539"/>
    <mergeCell ref="L548:N548"/>
    <mergeCell ref="P548:Q548"/>
    <mergeCell ref="L551:L552"/>
    <mergeCell ref="M553:N553"/>
    <mergeCell ref="P553:Q553"/>
    <mergeCell ref="M554:N554"/>
    <mergeCell ref="P554:Q554"/>
    <mergeCell ref="M555:N555"/>
    <mergeCell ref="P555:Q555"/>
    <mergeCell ref="C549:G549"/>
    <mergeCell ref="C550:F551"/>
    <mergeCell ref="B550:B551"/>
    <mergeCell ref="B552:B553"/>
    <mergeCell ref="C552:F553"/>
    <mergeCell ref="M531:N531"/>
    <mergeCell ref="P531:Q531"/>
    <mergeCell ref="M532:N532"/>
    <mergeCell ref="P532:Q532"/>
    <mergeCell ref="M533:N534"/>
    <mergeCell ref="O533:O534"/>
    <mergeCell ref="R533:R534"/>
    <mergeCell ref="P533:Q534"/>
    <mergeCell ref="L533:L534"/>
    <mergeCell ref="M535:N535"/>
    <mergeCell ref="P535:Q535"/>
    <mergeCell ref="M536:N536"/>
    <mergeCell ref="P536:Q536"/>
    <mergeCell ref="C531:G531"/>
    <mergeCell ref="C532:F533"/>
    <mergeCell ref="B532:B533"/>
    <mergeCell ref="B534:B535"/>
    <mergeCell ref="C534:F535"/>
    <mergeCell ref="C536:F536"/>
    <mergeCell ref="B538:E538"/>
    <mergeCell ref="F538:J538"/>
    <mergeCell ref="M549:N549"/>
    <mergeCell ref="P549:Q549"/>
    <mergeCell ref="M550:N550"/>
    <mergeCell ref="P550:Q550"/>
    <mergeCell ref="M551:N552"/>
    <mergeCell ref="O551:O552"/>
    <mergeCell ref="B543:C543"/>
    <mergeCell ref="B545:C545"/>
    <mergeCell ref="B544:D544"/>
    <mergeCell ref="C537:E537"/>
    <mergeCell ref="L516:L517"/>
    <mergeCell ref="M518:N518"/>
    <mergeCell ref="P518:Q518"/>
    <mergeCell ref="M519:N519"/>
    <mergeCell ref="P519:Q519"/>
    <mergeCell ref="M520:N520"/>
    <mergeCell ref="P520:Q520"/>
    <mergeCell ref="M521:N521"/>
    <mergeCell ref="P521:Q521"/>
    <mergeCell ref="L530:N530"/>
    <mergeCell ref="P530:Q530"/>
    <mergeCell ref="B524:C524"/>
    <mergeCell ref="D524:G524"/>
    <mergeCell ref="B525:C525"/>
    <mergeCell ref="B527:C527"/>
    <mergeCell ref="B526:D526"/>
    <mergeCell ref="P515:Q515"/>
    <mergeCell ref="M516:N517"/>
    <mergeCell ref="O516:O517"/>
    <mergeCell ref="R516:R517"/>
    <mergeCell ref="P516:Q517"/>
    <mergeCell ref="P498:Q498"/>
    <mergeCell ref="L513:N513"/>
    <mergeCell ref="P513:Q513"/>
    <mergeCell ref="C514:G514"/>
    <mergeCell ref="C515:F516"/>
    <mergeCell ref="M498:N498"/>
    <mergeCell ref="B539:C539"/>
    <mergeCell ref="D539:H539"/>
    <mergeCell ref="B541:E541"/>
    <mergeCell ref="F541:I541"/>
    <mergeCell ref="B542:C542"/>
    <mergeCell ref="D542:G542"/>
    <mergeCell ref="L497:N497"/>
    <mergeCell ref="P497:Q497"/>
    <mergeCell ref="B515:B516"/>
    <mergeCell ref="B517:B518"/>
    <mergeCell ref="C517:F518"/>
    <mergeCell ref="C519:F519"/>
    <mergeCell ref="B521:E521"/>
    <mergeCell ref="F521:J521"/>
    <mergeCell ref="B522:C522"/>
    <mergeCell ref="D522:H522"/>
    <mergeCell ref="B523:E523"/>
    <mergeCell ref="F523:I523"/>
    <mergeCell ref="C498:G498"/>
    <mergeCell ref="C499:F499"/>
    <mergeCell ref="C500:F500"/>
    <mergeCell ref="C501:F501"/>
    <mergeCell ref="B503:E503"/>
    <mergeCell ref="F503:J503"/>
    <mergeCell ref="B504:C504"/>
    <mergeCell ref="D504:H504"/>
    <mergeCell ref="B505:E505"/>
    <mergeCell ref="F505:I505"/>
    <mergeCell ref="B506:C506"/>
    <mergeCell ref="D506:G506"/>
    <mergeCell ref="B507:C507"/>
    <mergeCell ref="B509:C509"/>
    <mergeCell ref="B508:D508"/>
    <mergeCell ref="C502:E502"/>
    <mergeCell ref="C520:E520"/>
    <mergeCell ref="M514:N514"/>
    <mergeCell ref="P514:Q514"/>
    <mergeCell ref="M515:N515"/>
    <mergeCell ref="B494:C494"/>
    <mergeCell ref="B493:D493"/>
    <mergeCell ref="C487:E487"/>
    <mergeCell ref="M481:N481"/>
    <mergeCell ref="P481:Q481"/>
    <mergeCell ref="M482:N482"/>
    <mergeCell ref="P482:Q482"/>
    <mergeCell ref="M483:N484"/>
    <mergeCell ref="O483:O484"/>
    <mergeCell ref="R483:R484"/>
    <mergeCell ref="P483:Q484"/>
    <mergeCell ref="L483:L484"/>
    <mergeCell ref="M485:N485"/>
    <mergeCell ref="P485:Q485"/>
    <mergeCell ref="M486:N486"/>
    <mergeCell ref="P486:Q486"/>
    <mergeCell ref="M487:N487"/>
    <mergeCell ref="P487:Q487"/>
    <mergeCell ref="M488:N488"/>
    <mergeCell ref="P488:Q488"/>
    <mergeCell ref="L480:N480"/>
    <mergeCell ref="P480:Q480"/>
    <mergeCell ref="C481:G481"/>
    <mergeCell ref="C482:F483"/>
    <mergeCell ref="B482:B483"/>
    <mergeCell ref="B484:B485"/>
    <mergeCell ref="C484:F485"/>
    <mergeCell ref="C486:F486"/>
    <mergeCell ref="B488:E488"/>
    <mergeCell ref="F488:J488"/>
    <mergeCell ref="B489:C489"/>
    <mergeCell ref="D489:H489"/>
    <mergeCell ref="B490:E490"/>
    <mergeCell ref="F490:I490"/>
    <mergeCell ref="B491:C491"/>
    <mergeCell ref="D491:G491"/>
    <mergeCell ref="B492:C492"/>
    <mergeCell ref="C469:F469"/>
    <mergeCell ref="B471:E471"/>
    <mergeCell ref="F471:J471"/>
    <mergeCell ref="B472:C472"/>
    <mergeCell ref="D472:H472"/>
    <mergeCell ref="B473:E473"/>
    <mergeCell ref="F473:I473"/>
    <mergeCell ref="B474:C474"/>
    <mergeCell ref="D474:G474"/>
    <mergeCell ref="B475:C475"/>
    <mergeCell ref="B477:C477"/>
    <mergeCell ref="B476:D476"/>
    <mergeCell ref="C470:E470"/>
    <mergeCell ref="M464:N464"/>
    <mergeCell ref="P464:Q464"/>
    <mergeCell ref="M465:N465"/>
    <mergeCell ref="P465:Q465"/>
    <mergeCell ref="M466:N467"/>
    <mergeCell ref="O466:O467"/>
    <mergeCell ref="P466:Q467"/>
    <mergeCell ref="L466:L467"/>
    <mergeCell ref="M468:N468"/>
    <mergeCell ref="P468:Q468"/>
    <mergeCell ref="M469:N469"/>
    <mergeCell ref="P469:Q469"/>
    <mergeCell ref="M470:N470"/>
    <mergeCell ref="P470:Q470"/>
    <mergeCell ref="L463:N463"/>
    <mergeCell ref="P463:Q463"/>
    <mergeCell ref="C464:G464"/>
    <mergeCell ref="C465:F466"/>
    <mergeCell ref="B465:B466"/>
    <mergeCell ref="B467:B468"/>
    <mergeCell ref="C467:F468"/>
    <mergeCell ref="B457:C457"/>
    <mergeCell ref="B459:C459"/>
    <mergeCell ref="B458:D458"/>
    <mergeCell ref="B453:E454"/>
    <mergeCell ref="F453:I454"/>
    <mergeCell ref="B455:C456"/>
    <mergeCell ref="D455:G456"/>
    <mergeCell ref="M452:N453"/>
    <mergeCell ref="O452:O453"/>
    <mergeCell ref="R452:R453"/>
    <mergeCell ref="P452:Q453"/>
    <mergeCell ref="R466:R467"/>
    <mergeCell ref="R445:R446"/>
    <mergeCell ref="P445:Q446"/>
    <mergeCell ref="L445:L446"/>
    <mergeCell ref="M447:N447"/>
    <mergeCell ref="P447:Q447"/>
    <mergeCell ref="M448:N448"/>
    <mergeCell ref="P448:Q448"/>
    <mergeCell ref="M449:N449"/>
    <mergeCell ref="P449:Q449"/>
    <mergeCell ref="L452:L453"/>
    <mergeCell ref="M454:N455"/>
    <mergeCell ref="O454:O455"/>
    <mergeCell ref="R454:R455"/>
    <mergeCell ref="P454:Q455"/>
    <mergeCell ref="L454:L455"/>
    <mergeCell ref="M450:N450"/>
    <mergeCell ref="P450:Q450"/>
    <mergeCell ref="M451:N451"/>
    <mergeCell ref="P451:Q451"/>
    <mergeCell ref="L442:N442"/>
    <mergeCell ref="P442:Q442"/>
    <mergeCell ref="C443:G443"/>
    <mergeCell ref="C444:F445"/>
    <mergeCell ref="B444:B445"/>
    <mergeCell ref="B446:B447"/>
    <mergeCell ref="C446:F447"/>
    <mergeCell ref="C448:F448"/>
    <mergeCell ref="B450:E450"/>
    <mergeCell ref="F450:J450"/>
    <mergeCell ref="B451:C451"/>
    <mergeCell ref="D451:H451"/>
    <mergeCell ref="C449:E449"/>
    <mergeCell ref="M443:N443"/>
    <mergeCell ref="P443:Q443"/>
    <mergeCell ref="M444:N444"/>
    <mergeCell ref="P444:Q444"/>
    <mergeCell ref="M445:N446"/>
    <mergeCell ref="O445:O446"/>
    <mergeCell ref="B439:C439"/>
    <mergeCell ref="B438:D438"/>
    <mergeCell ref="C431:E431"/>
    <mergeCell ref="M425:N425"/>
    <mergeCell ref="P425:Q425"/>
    <mergeCell ref="M426:N426"/>
    <mergeCell ref="P426:Q426"/>
    <mergeCell ref="M427:N428"/>
    <mergeCell ref="O427:O428"/>
    <mergeCell ref="R427:R428"/>
    <mergeCell ref="P427:Q428"/>
    <mergeCell ref="L427:L428"/>
    <mergeCell ref="M429:N429"/>
    <mergeCell ref="P429:Q429"/>
    <mergeCell ref="M430:N430"/>
    <mergeCell ref="P430:Q430"/>
    <mergeCell ref="M431:N431"/>
    <mergeCell ref="P431:Q431"/>
    <mergeCell ref="M432:N432"/>
    <mergeCell ref="P432:Q432"/>
    <mergeCell ref="M433:N433"/>
    <mergeCell ref="P433:Q433"/>
    <mergeCell ref="L424:N424"/>
    <mergeCell ref="P424:Q424"/>
    <mergeCell ref="C425:G425"/>
    <mergeCell ref="C426:F427"/>
    <mergeCell ref="B426:B427"/>
    <mergeCell ref="B428:B429"/>
    <mergeCell ref="C428:F429"/>
    <mergeCell ref="C430:F430"/>
    <mergeCell ref="B432:E432"/>
    <mergeCell ref="F432:J432"/>
    <mergeCell ref="B433:C433"/>
    <mergeCell ref="D433:H433"/>
    <mergeCell ref="B435:E435"/>
    <mergeCell ref="F435:I435"/>
    <mergeCell ref="B436:C436"/>
    <mergeCell ref="D436:G436"/>
    <mergeCell ref="B437:C437"/>
    <mergeCell ref="B419:C419"/>
    <mergeCell ref="B421:C421"/>
    <mergeCell ref="B420:D420"/>
    <mergeCell ref="C414:E414"/>
    <mergeCell ref="M408:N408"/>
    <mergeCell ref="P408:Q408"/>
    <mergeCell ref="M409:N409"/>
    <mergeCell ref="P409:Q409"/>
    <mergeCell ref="M410:N411"/>
    <mergeCell ref="O410:O411"/>
    <mergeCell ref="R410:R411"/>
    <mergeCell ref="P410:Q411"/>
    <mergeCell ref="L410:L411"/>
    <mergeCell ref="M412:N412"/>
    <mergeCell ref="P412:Q412"/>
    <mergeCell ref="M413:N413"/>
    <mergeCell ref="P413:Q413"/>
    <mergeCell ref="M414:N414"/>
    <mergeCell ref="P414:Q414"/>
    <mergeCell ref="C409:F410"/>
    <mergeCell ref="B409:B410"/>
    <mergeCell ref="B411:B412"/>
    <mergeCell ref="C411:F412"/>
    <mergeCell ref="C413:F413"/>
    <mergeCell ref="B415:E415"/>
    <mergeCell ref="F415:J415"/>
    <mergeCell ref="B416:C416"/>
    <mergeCell ref="D416:H416"/>
    <mergeCell ref="B417:E417"/>
    <mergeCell ref="F417:I417"/>
    <mergeCell ref="D401:G401"/>
    <mergeCell ref="M398:N399"/>
    <mergeCell ref="O398:O399"/>
    <mergeCell ref="R398:R399"/>
    <mergeCell ref="P398:Q399"/>
    <mergeCell ref="R391:R392"/>
    <mergeCell ref="P391:Q392"/>
    <mergeCell ref="L391:L392"/>
    <mergeCell ref="M393:N393"/>
    <mergeCell ref="P393:Q393"/>
    <mergeCell ref="M394:N394"/>
    <mergeCell ref="P394:Q394"/>
    <mergeCell ref="M395:N395"/>
    <mergeCell ref="P395:Q395"/>
    <mergeCell ref="L398:L399"/>
    <mergeCell ref="B418:C418"/>
    <mergeCell ref="D418:G418"/>
    <mergeCell ref="L407:N407"/>
    <mergeCell ref="P407:Q407"/>
    <mergeCell ref="C408:G408"/>
    <mergeCell ref="M396:N396"/>
    <mergeCell ref="P396:Q396"/>
    <mergeCell ref="M397:N397"/>
    <mergeCell ref="P397:Q397"/>
    <mergeCell ref="L388:N388"/>
    <mergeCell ref="P388:Q388"/>
    <mergeCell ref="C389:G389"/>
    <mergeCell ref="C390:F391"/>
    <mergeCell ref="B390:B391"/>
    <mergeCell ref="B392:B393"/>
    <mergeCell ref="C392:F393"/>
    <mergeCell ref="C394:F394"/>
    <mergeCell ref="B396:E396"/>
    <mergeCell ref="F396:J396"/>
    <mergeCell ref="B397:C397"/>
    <mergeCell ref="D397:H397"/>
    <mergeCell ref="C395:E395"/>
    <mergeCell ref="M389:N389"/>
    <mergeCell ref="P389:Q389"/>
    <mergeCell ref="M390:N390"/>
    <mergeCell ref="P390:Q390"/>
    <mergeCell ref="M391:N392"/>
    <mergeCell ref="O391:O392"/>
    <mergeCell ref="B402:C402"/>
    <mergeCell ref="B404:C404"/>
    <mergeCell ref="B403:D403"/>
    <mergeCell ref="B399:E400"/>
    <mergeCell ref="F399:I400"/>
    <mergeCell ref="B401:C401"/>
    <mergeCell ref="B381:C381"/>
    <mergeCell ref="D381:G381"/>
    <mergeCell ref="B382:C382"/>
    <mergeCell ref="B384:C384"/>
    <mergeCell ref="B383:D383"/>
    <mergeCell ref="C377:E377"/>
    <mergeCell ref="M371:N371"/>
    <mergeCell ref="P371:Q371"/>
    <mergeCell ref="M372:N372"/>
    <mergeCell ref="P372:Q372"/>
    <mergeCell ref="M373:N374"/>
    <mergeCell ref="O373:O374"/>
    <mergeCell ref="R373:R374"/>
    <mergeCell ref="P373:Q374"/>
    <mergeCell ref="L373:L374"/>
    <mergeCell ref="M375:N375"/>
    <mergeCell ref="P375:Q375"/>
    <mergeCell ref="M376:N376"/>
    <mergeCell ref="P376:Q376"/>
    <mergeCell ref="C372:F373"/>
    <mergeCell ref="B372:B373"/>
    <mergeCell ref="B374:B375"/>
    <mergeCell ref="C374:F375"/>
    <mergeCell ref="C376:F376"/>
    <mergeCell ref="B378:E378"/>
    <mergeCell ref="F378:J378"/>
    <mergeCell ref="B379:C379"/>
    <mergeCell ref="R354:R355"/>
    <mergeCell ref="P354:Q355"/>
    <mergeCell ref="D379:H379"/>
    <mergeCell ref="B380:E380"/>
    <mergeCell ref="F380:I380"/>
    <mergeCell ref="B365:C365"/>
    <mergeCell ref="B367:C367"/>
    <mergeCell ref="B366:D366"/>
    <mergeCell ref="B362:E363"/>
    <mergeCell ref="F362:I363"/>
    <mergeCell ref="B364:C364"/>
    <mergeCell ref="D364:G364"/>
    <mergeCell ref="M361:N362"/>
    <mergeCell ref="O361:O362"/>
    <mergeCell ref="R361:R362"/>
    <mergeCell ref="P361:Q362"/>
    <mergeCell ref="L354:L355"/>
    <mergeCell ref="M356:N356"/>
    <mergeCell ref="P356:Q356"/>
    <mergeCell ref="M357:N357"/>
    <mergeCell ref="P357:Q357"/>
    <mergeCell ref="M358:N358"/>
    <mergeCell ref="P358:Q358"/>
    <mergeCell ref="L361:L362"/>
    <mergeCell ref="L370:N370"/>
    <mergeCell ref="P370:Q370"/>
    <mergeCell ref="M359:N359"/>
    <mergeCell ref="P359:Q359"/>
    <mergeCell ref="M360:N360"/>
    <mergeCell ref="P360:Q360"/>
    <mergeCell ref="L351:N351"/>
    <mergeCell ref="P351:Q351"/>
    <mergeCell ref="C371:G371"/>
    <mergeCell ref="C352:G352"/>
    <mergeCell ref="C353:F354"/>
    <mergeCell ref="B353:B354"/>
    <mergeCell ref="B355:B356"/>
    <mergeCell ref="C355:F356"/>
    <mergeCell ref="C357:F357"/>
    <mergeCell ref="B359:E359"/>
    <mergeCell ref="F359:J359"/>
    <mergeCell ref="B360:C360"/>
    <mergeCell ref="D360:H360"/>
    <mergeCell ref="C358:E358"/>
    <mergeCell ref="M352:N352"/>
    <mergeCell ref="P352:Q352"/>
    <mergeCell ref="M353:N353"/>
    <mergeCell ref="P353:Q353"/>
    <mergeCell ref="M354:N355"/>
    <mergeCell ref="O354:O355"/>
    <mergeCell ref="B348:C348"/>
    <mergeCell ref="B347:D347"/>
    <mergeCell ref="C340:E340"/>
    <mergeCell ref="M334:N334"/>
    <mergeCell ref="P334:Q334"/>
    <mergeCell ref="M335:N335"/>
    <mergeCell ref="P335:Q335"/>
    <mergeCell ref="M336:N337"/>
    <mergeCell ref="O336:O337"/>
    <mergeCell ref="R336:R337"/>
    <mergeCell ref="P336:Q337"/>
    <mergeCell ref="L336:L337"/>
    <mergeCell ref="M338:N338"/>
    <mergeCell ref="P338:Q338"/>
    <mergeCell ref="M339:N339"/>
    <mergeCell ref="P339:Q339"/>
    <mergeCell ref="M340:N340"/>
    <mergeCell ref="P340:Q340"/>
    <mergeCell ref="M341:N341"/>
    <mergeCell ref="P341:Q341"/>
    <mergeCell ref="M342:N342"/>
    <mergeCell ref="P342:Q342"/>
    <mergeCell ref="L333:N333"/>
    <mergeCell ref="P333:Q333"/>
    <mergeCell ref="C334:G334"/>
    <mergeCell ref="C335:F336"/>
    <mergeCell ref="B335:B336"/>
    <mergeCell ref="B337:B338"/>
    <mergeCell ref="C337:F338"/>
    <mergeCell ref="C339:F339"/>
    <mergeCell ref="B341:E341"/>
    <mergeCell ref="F341:J341"/>
    <mergeCell ref="B342:C342"/>
    <mergeCell ref="D342:H342"/>
    <mergeCell ref="B344:E344"/>
    <mergeCell ref="F344:I344"/>
    <mergeCell ref="B345:C345"/>
    <mergeCell ref="D345:G345"/>
    <mergeCell ref="B346:C346"/>
    <mergeCell ref="R317:R318"/>
    <mergeCell ref="P317:Q318"/>
    <mergeCell ref="L317:L318"/>
    <mergeCell ref="M319:N319"/>
    <mergeCell ref="P319:Q319"/>
    <mergeCell ref="M320:N320"/>
    <mergeCell ref="P320:Q320"/>
    <mergeCell ref="M321:N321"/>
    <mergeCell ref="P321:Q321"/>
    <mergeCell ref="M322:N322"/>
    <mergeCell ref="P322:Q322"/>
    <mergeCell ref="M323:N323"/>
    <mergeCell ref="P323:Q323"/>
    <mergeCell ref="M324:N325"/>
    <mergeCell ref="O324:O325"/>
    <mergeCell ref="R324:R325"/>
    <mergeCell ref="P324:Q325"/>
    <mergeCell ref="L324:L325"/>
    <mergeCell ref="B318:B319"/>
    <mergeCell ref="C318:F319"/>
    <mergeCell ref="C320:F320"/>
    <mergeCell ref="B322:E322"/>
    <mergeCell ref="F322:J322"/>
    <mergeCell ref="B323:C323"/>
    <mergeCell ref="D323:H323"/>
    <mergeCell ref="B325:E326"/>
    <mergeCell ref="F325:I326"/>
    <mergeCell ref="B327:C327"/>
    <mergeCell ref="D327:G327"/>
    <mergeCell ref="B328:C328"/>
    <mergeCell ref="B330:C330"/>
    <mergeCell ref="B329:D329"/>
    <mergeCell ref="C321:E321"/>
    <mergeCell ref="M315:N315"/>
    <mergeCell ref="P315:Q315"/>
    <mergeCell ref="M316:N316"/>
    <mergeCell ref="P316:Q316"/>
    <mergeCell ref="M317:N318"/>
    <mergeCell ref="O317:O318"/>
    <mergeCell ref="M302:N302"/>
    <mergeCell ref="P302:Q302"/>
    <mergeCell ref="M303:N303"/>
    <mergeCell ref="P303:Q303"/>
    <mergeCell ref="L314:N314"/>
    <mergeCell ref="P314:Q314"/>
    <mergeCell ref="C315:G315"/>
    <mergeCell ref="C316:F317"/>
    <mergeCell ref="B316:B317"/>
    <mergeCell ref="C302:F302"/>
    <mergeCell ref="B304:E304"/>
    <mergeCell ref="F304:J304"/>
    <mergeCell ref="B305:C305"/>
    <mergeCell ref="D305:H305"/>
    <mergeCell ref="B306:E306"/>
    <mergeCell ref="F306:I306"/>
    <mergeCell ref="B307:C307"/>
    <mergeCell ref="D307:G307"/>
    <mergeCell ref="B308:C308"/>
    <mergeCell ref="B310:C310"/>
    <mergeCell ref="B309:D309"/>
    <mergeCell ref="C303:E303"/>
    <mergeCell ref="M298:N298"/>
    <mergeCell ref="P298:Q298"/>
    <mergeCell ref="M299:N300"/>
    <mergeCell ref="O299:O300"/>
    <mergeCell ref="R299:R300"/>
    <mergeCell ref="P299:Q300"/>
    <mergeCell ref="B292:C292"/>
    <mergeCell ref="B291:D291"/>
    <mergeCell ref="C285:E285"/>
    <mergeCell ref="M280:N280"/>
    <mergeCell ref="P280:Q280"/>
    <mergeCell ref="M281:N281"/>
    <mergeCell ref="P281:Q281"/>
    <mergeCell ref="L296:N296"/>
    <mergeCell ref="P296:Q296"/>
    <mergeCell ref="C297:G297"/>
    <mergeCell ref="C298:F299"/>
    <mergeCell ref="B298:B299"/>
    <mergeCell ref="B300:B301"/>
    <mergeCell ref="C300:F301"/>
    <mergeCell ref="L299:L300"/>
    <mergeCell ref="M301:N301"/>
    <mergeCell ref="P301:Q301"/>
    <mergeCell ref="L279:N279"/>
    <mergeCell ref="P279:Q279"/>
    <mergeCell ref="C280:G280"/>
    <mergeCell ref="C281:F282"/>
    <mergeCell ref="B281:B282"/>
    <mergeCell ref="C283:F283"/>
    <mergeCell ref="C284:F284"/>
    <mergeCell ref="B286:E286"/>
    <mergeCell ref="F286:J286"/>
    <mergeCell ref="B287:C287"/>
    <mergeCell ref="D287:H287"/>
    <mergeCell ref="B288:E288"/>
    <mergeCell ref="F288:I288"/>
    <mergeCell ref="B289:C289"/>
    <mergeCell ref="D289:G289"/>
    <mergeCell ref="B290:C290"/>
    <mergeCell ref="M297:N297"/>
    <mergeCell ref="P297:Q297"/>
    <mergeCell ref="B272:C272"/>
    <mergeCell ref="D272:G272"/>
    <mergeCell ref="B273:C273"/>
    <mergeCell ref="B275:C275"/>
    <mergeCell ref="B274:D274"/>
    <mergeCell ref="C268:E268"/>
    <mergeCell ref="M262:N262"/>
    <mergeCell ref="P262:Q262"/>
    <mergeCell ref="M263:N263"/>
    <mergeCell ref="P263:Q263"/>
    <mergeCell ref="M264:N265"/>
    <mergeCell ref="O264:O265"/>
    <mergeCell ref="R264:R265"/>
    <mergeCell ref="P264:Q265"/>
    <mergeCell ref="L264:L265"/>
    <mergeCell ref="M266:N266"/>
    <mergeCell ref="P266:Q266"/>
    <mergeCell ref="M267:N267"/>
    <mergeCell ref="P267:Q267"/>
    <mergeCell ref="M268:N268"/>
    <mergeCell ref="P268:Q268"/>
    <mergeCell ref="M269:N269"/>
    <mergeCell ref="P269:Q269"/>
    <mergeCell ref="C263:F264"/>
    <mergeCell ref="B263:B264"/>
    <mergeCell ref="B265:B266"/>
    <mergeCell ref="C265:F266"/>
    <mergeCell ref="C267:F267"/>
    <mergeCell ref="B269:E269"/>
    <mergeCell ref="F269:J269"/>
    <mergeCell ref="B270:C270"/>
    <mergeCell ref="D270:H270"/>
    <mergeCell ref="B271:E271"/>
    <mergeCell ref="F271:I271"/>
    <mergeCell ref="B255:C255"/>
    <mergeCell ref="B257:C257"/>
    <mergeCell ref="B256:D256"/>
    <mergeCell ref="B252:E253"/>
    <mergeCell ref="F252:I253"/>
    <mergeCell ref="B254:C254"/>
    <mergeCell ref="D254:G254"/>
    <mergeCell ref="M251:N252"/>
    <mergeCell ref="R244:R245"/>
    <mergeCell ref="P244:Q245"/>
    <mergeCell ref="L244:L245"/>
    <mergeCell ref="M246:N246"/>
    <mergeCell ref="P246:Q246"/>
    <mergeCell ref="M247:N247"/>
    <mergeCell ref="P247:Q247"/>
    <mergeCell ref="M248:N248"/>
    <mergeCell ref="P248:Q248"/>
    <mergeCell ref="L251:L252"/>
    <mergeCell ref="L261:N261"/>
    <mergeCell ref="P261:Q261"/>
    <mergeCell ref="C262:G262"/>
    <mergeCell ref="M249:N249"/>
    <mergeCell ref="P249:Q249"/>
    <mergeCell ref="M250:N250"/>
    <mergeCell ref="P250:Q250"/>
    <mergeCell ref="O251:O252"/>
    <mergeCell ref="R251:R252"/>
    <mergeCell ref="P251:Q252"/>
    <mergeCell ref="L241:N241"/>
    <mergeCell ref="P241:Q241"/>
    <mergeCell ref="C242:G242"/>
    <mergeCell ref="C243:F244"/>
    <mergeCell ref="B243:B244"/>
    <mergeCell ref="B245:B246"/>
    <mergeCell ref="C245:F246"/>
    <mergeCell ref="C247:F247"/>
    <mergeCell ref="B249:E249"/>
    <mergeCell ref="F249:J249"/>
    <mergeCell ref="B250:C250"/>
    <mergeCell ref="D250:H250"/>
    <mergeCell ref="C248:E248"/>
    <mergeCell ref="M242:N242"/>
    <mergeCell ref="P242:Q242"/>
    <mergeCell ref="M243:N243"/>
    <mergeCell ref="P243:Q243"/>
    <mergeCell ref="M244:N245"/>
    <mergeCell ref="O244:O245"/>
    <mergeCell ref="B238:C238"/>
    <mergeCell ref="B237:D237"/>
    <mergeCell ref="C231:E231"/>
    <mergeCell ref="M225:N225"/>
    <mergeCell ref="P225:Q225"/>
    <mergeCell ref="M226:N226"/>
    <mergeCell ref="P226:Q226"/>
    <mergeCell ref="M227:N228"/>
    <mergeCell ref="O227:O228"/>
    <mergeCell ref="R227:R228"/>
    <mergeCell ref="P227:Q228"/>
    <mergeCell ref="L227:L228"/>
    <mergeCell ref="M229:N229"/>
    <mergeCell ref="P229:Q229"/>
    <mergeCell ref="M230:N230"/>
    <mergeCell ref="P230:Q230"/>
    <mergeCell ref="M231:N231"/>
    <mergeCell ref="P231:Q231"/>
    <mergeCell ref="M232:N232"/>
    <mergeCell ref="P232:Q232"/>
    <mergeCell ref="L224:N224"/>
    <mergeCell ref="P224:Q224"/>
    <mergeCell ref="C225:G225"/>
    <mergeCell ref="C226:F227"/>
    <mergeCell ref="B226:B227"/>
    <mergeCell ref="B228:B229"/>
    <mergeCell ref="C228:F229"/>
    <mergeCell ref="C230:F230"/>
    <mergeCell ref="B232:E232"/>
    <mergeCell ref="F232:J232"/>
    <mergeCell ref="B233:C233"/>
    <mergeCell ref="D233:H233"/>
    <mergeCell ref="B234:E234"/>
    <mergeCell ref="F234:I234"/>
    <mergeCell ref="B235:C235"/>
    <mergeCell ref="D235:G235"/>
    <mergeCell ref="B236:C236"/>
    <mergeCell ref="B221:C221"/>
    <mergeCell ref="B220:D220"/>
    <mergeCell ref="C214:E214"/>
    <mergeCell ref="M208:N208"/>
    <mergeCell ref="P208:Q208"/>
    <mergeCell ref="M209:N209"/>
    <mergeCell ref="P209:Q209"/>
    <mergeCell ref="M210:N211"/>
    <mergeCell ref="O210:O211"/>
    <mergeCell ref="R210:R211"/>
    <mergeCell ref="P210:Q211"/>
    <mergeCell ref="L210:L211"/>
    <mergeCell ref="M212:N212"/>
    <mergeCell ref="P212:Q212"/>
    <mergeCell ref="M213:N213"/>
    <mergeCell ref="P213:Q213"/>
    <mergeCell ref="M214:N214"/>
    <mergeCell ref="P214:Q214"/>
    <mergeCell ref="L207:N207"/>
    <mergeCell ref="P207:Q207"/>
    <mergeCell ref="C208:G208"/>
    <mergeCell ref="C209:F210"/>
    <mergeCell ref="B209:B210"/>
    <mergeCell ref="B211:B212"/>
    <mergeCell ref="C211:F212"/>
    <mergeCell ref="C213:F213"/>
    <mergeCell ref="B215:E215"/>
    <mergeCell ref="F215:J215"/>
    <mergeCell ref="B216:C216"/>
    <mergeCell ref="D216:H216"/>
    <mergeCell ref="B217:E217"/>
    <mergeCell ref="F217:I217"/>
    <mergeCell ref="B218:C218"/>
    <mergeCell ref="D218:G218"/>
    <mergeCell ref="B219:C219"/>
    <mergeCell ref="B198:C198"/>
    <mergeCell ref="D198:H198"/>
    <mergeCell ref="B200:E200"/>
    <mergeCell ref="F200:I200"/>
    <mergeCell ref="B201:C201"/>
    <mergeCell ref="D201:G201"/>
    <mergeCell ref="B202:C202"/>
    <mergeCell ref="B204:C204"/>
    <mergeCell ref="B203:D203"/>
    <mergeCell ref="C196:E196"/>
    <mergeCell ref="M190:N190"/>
    <mergeCell ref="P190:Q190"/>
    <mergeCell ref="M191:N191"/>
    <mergeCell ref="P191:Q191"/>
    <mergeCell ref="M192:N193"/>
    <mergeCell ref="O192:O193"/>
    <mergeCell ref="R192:R193"/>
    <mergeCell ref="P192:Q193"/>
    <mergeCell ref="L192:L193"/>
    <mergeCell ref="M194:N194"/>
    <mergeCell ref="P194:Q194"/>
    <mergeCell ref="M195:N195"/>
    <mergeCell ref="P195:Q195"/>
    <mergeCell ref="M196:N196"/>
    <mergeCell ref="P196:Q196"/>
    <mergeCell ref="M197:N197"/>
    <mergeCell ref="P197:Q197"/>
    <mergeCell ref="M198:N198"/>
    <mergeCell ref="P198:Q198"/>
    <mergeCell ref="L189:N189"/>
    <mergeCell ref="P189:Q189"/>
    <mergeCell ref="C190:G190"/>
    <mergeCell ref="C191:F192"/>
    <mergeCell ref="B191:B192"/>
    <mergeCell ref="B193:B194"/>
    <mergeCell ref="C193:F194"/>
    <mergeCell ref="C195:F195"/>
    <mergeCell ref="B197:E197"/>
    <mergeCell ref="F197:J197"/>
    <mergeCell ref="C173:F174"/>
    <mergeCell ref="B173:B174"/>
    <mergeCell ref="B175:B176"/>
    <mergeCell ref="C175:F176"/>
    <mergeCell ref="C177:F177"/>
    <mergeCell ref="B179:E179"/>
    <mergeCell ref="F179:J179"/>
    <mergeCell ref="B180:C180"/>
    <mergeCell ref="D180:H180"/>
    <mergeCell ref="B181:E181"/>
    <mergeCell ref="F181:I181"/>
    <mergeCell ref="B182:C182"/>
    <mergeCell ref="D182:G182"/>
    <mergeCell ref="B183:C183"/>
    <mergeCell ref="B185:C185"/>
    <mergeCell ref="B184:D184"/>
    <mergeCell ref="C178:E178"/>
    <mergeCell ref="B168:C168"/>
    <mergeCell ref="B167:D167"/>
    <mergeCell ref="C161:E161"/>
    <mergeCell ref="M155:N155"/>
    <mergeCell ref="P155:Q155"/>
    <mergeCell ref="M156:N156"/>
    <mergeCell ref="P156:Q156"/>
    <mergeCell ref="M157:N158"/>
    <mergeCell ref="O157:O158"/>
    <mergeCell ref="R157:R158"/>
    <mergeCell ref="P157:Q158"/>
    <mergeCell ref="L157:L158"/>
    <mergeCell ref="M159:N159"/>
    <mergeCell ref="P159:Q159"/>
    <mergeCell ref="L171:N171"/>
    <mergeCell ref="P171:Q171"/>
    <mergeCell ref="C172:G172"/>
    <mergeCell ref="M172:N172"/>
    <mergeCell ref="P172:Q172"/>
    <mergeCell ref="M173:N173"/>
    <mergeCell ref="P173:Q173"/>
    <mergeCell ref="M174:N175"/>
    <mergeCell ref="O174:O175"/>
    <mergeCell ref="R174:R175"/>
    <mergeCell ref="P174:Q175"/>
    <mergeCell ref="L174:L175"/>
    <mergeCell ref="L154:N154"/>
    <mergeCell ref="P154:Q154"/>
    <mergeCell ref="C155:G155"/>
    <mergeCell ref="C156:F157"/>
    <mergeCell ref="B156:B157"/>
    <mergeCell ref="B158:B159"/>
    <mergeCell ref="C158:F159"/>
    <mergeCell ref="C160:F160"/>
    <mergeCell ref="B162:E162"/>
    <mergeCell ref="F162:J162"/>
    <mergeCell ref="B163:C163"/>
    <mergeCell ref="D163:H163"/>
    <mergeCell ref="B164:E164"/>
    <mergeCell ref="F164:I164"/>
    <mergeCell ref="B165:C165"/>
    <mergeCell ref="D165:G165"/>
    <mergeCell ref="B166:C166"/>
    <mergeCell ref="B151:C151"/>
    <mergeCell ref="B150:D150"/>
    <mergeCell ref="C143:E143"/>
    <mergeCell ref="M137:N137"/>
    <mergeCell ref="P137:Q137"/>
    <mergeCell ref="M138:N138"/>
    <mergeCell ref="P138:Q138"/>
    <mergeCell ref="M139:N140"/>
    <mergeCell ref="O139:O140"/>
    <mergeCell ref="R139:R140"/>
    <mergeCell ref="P139:Q140"/>
    <mergeCell ref="L139:L140"/>
    <mergeCell ref="M141:N141"/>
    <mergeCell ref="P141:Q141"/>
    <mergeCell ref="M142:N142"/>
    <mergeCell ref="P142:Q142"/>
    <mergeCell ref="M143:N143"/>
    <mergeCell ref="P143:Q143"/>
    <mergeCell ref="M144:N144"/>
    <mergeCell ref="P144:Q144"/>
    <mergeCell ref="M145:N145"/>
    <mergeCell ref="P145:Q145"/>
    <mergeCell ref="L136:N136"/>
    <mergeCell ref="P136:Q136"/>
    <mergeCell ref="C137:G137"/>
    <mergeCell ref="C138:F139"/>
    <mergeCell ref="B138:B139"/>
    <mergeCell ref="B140:B141"/>
    <mergeCell ref="C140:F141"/>
    <mergeCell ref="C142:F142"/>
    <mergeCell ref="B144:E144"/>
    <mergeCell ref="F144:J144"/>
    <mergeCell ref="B145:C145"/>
    <mergeCell ref="D145:H145"/>
    <mergeCell ref="B147:E147"/>
    <mergeCell ref="F147:I147"/>
    <mergeCell ref="B148:C148"/>
    <mergeCell ref="D148:G148"/>
    <mergeCell ref="B149:C149"/>
    <mergeCell ref="L120:N120"/>
    <mergeCell ref="P120:Q120"/>
    <mergeCell ref="C121:G121"/>
    <mergeCell ref="C122:F122"/>
    <mergeCell ref="C123:F123"/>
    <mergeCell ref="C124:F124"/>
    <mergeCell ref="B126:E126"/>
    <mergeCell ref="F126:J126"/>
    <mergeCell ref="B127:C127"/>
    <mergeCell ref="D127:H127"/>
    <mergeCell ref="B128:E128"/>
    <mergeCell ref="F128:I128"/>
    <mergeCell ref="B129:C129"/>
    <mergeCell ref="D129:G129"/>
    <mergeCell ref="B130:C130"/>
    <mergeCell ref="B132:C132"/>
    <mergeCell ref="B131:D131"/>
    <mergeCell ref="C125:E125"/>
    <mergeCell ref="M121:N121"/>
    <mergeCell ref="P121:Q121"/>
    <mergeCell ref="B114:C114"/>
    <mergeCell ref="D114:G114"/>
    <mergeCell ref="B115:C115"/>
    <mergeCell ref="B117:C117"/>
    <mergeCell ref="B116:D116"/>
    <mergeCell ref="C109:E109"/>
    <mergeCell ref="M103:N103"/>
    <mergeCell ref="P103:Q103"/>
    <mergeCell ref="M104:N104"/>
    <mergeCell ref="P104:Q104"/>
    <mergeCell ref="M105:N106"/>
    <mergeCell ref="O105:O106"/>
    <mergeCell ref="R105:R106"/>
    <mergeCell ref="P105:Q106"/>
    <mergeCell ref="L105:L106"/>
    <mergeCell ref="M107:N107"/>
    <mergeCell ref="P107:Q107"/>
    <mergeCell ref="M108:N108"/>
    <mergeCell ref="P108:Q108"/>
    <mergeCell ref="M109:N109"/>
    <mergeCell ref="P109:Q109"/>
    <mergeCell ref="M110:N110"/>
    <mergeCell ref="P110:Q110"/>
    <mergeCell ref="M111:N111"/>
    <mergeCell ref="C104:F105"/>
    <mergeCell ref="B104:B105"/>
    <mergeCell ref="B106:B107"/>
    <mergeCell ref="C106:F107"/>
    <mergeCell ref="C108:F108"/>
    <mergeCell ref="B110:E110"/>
    <mergeCell ref="F110:J110"/>
    <mergeCell ref="B111:C111"/>
    <mergeCell ref="D111:H111"/>
    <mergeCell ref="B113:E113"/>
    <mergeCell ref="F113:I113"/>
    <mergeCell ref="P111:Q111"/>
    <mergeCell ref="B97:C97"/>
    <mergeCell ref="B99:C99"/>
    <mergeCell ref="B98:D98"/>
    <mergeCell ref="B94:E95"/>
    <mergeCell ref="F94:I95"/>
    <mergeCell ref="B96:C96"/>
    <mergeCell ref="D96:G96"/>
    <mergeCell ref="M93:N94"/>
    <mergeCell ref="O93:O94"/>
    <mergeCell ref="P93:Q94"/>
    <mergeCell ref="R86:R87"/>
    <mergeCell ref="P86:Q87"/>
    <mergeCell ref="L86:L87"/>
    <mergeCell ref="M88:N88"/>
    <mergeCell ref="P88:Q88"/>
    <mergeCell ref="M89:N89"/>
    <mergeCell ref="P89:Q89"/>
    <mergeCell ref="M90:N90"/>
    <mergeCell ref="P90:Q90"/>
    <mergeCell ref="L93:L94"/>
    <mergeCell ref="L102:N102"/>
    <mergeCell ref="P102:Q102"/>
    <mergeCell ref="C103:G103"/>
    <mergeCell ref="M91:N91"/>
    <mergeCell ref="P91:Q91"/>
    <mergeCell ref="M92:N92"/>
    <mergeCell ref="P92:Q92"/>
    <mergeCell ref="R93:R94"/>
    <mergeCell ref="L83:N83"/>
    <mergeCell ref="P83:Q83"/>
    <mergeCell ref="C84:G84"/>
    <mergeCell ref="C85:F86"/>
    <mergeCell ref="B85:B86"/>
    <mergeCell ref="B87:B88"/>
    <mergeCell ref="C87:F88"/>
    <mergeCell ref="C89:F89"/>
    <mergeCell ref="B91:E91"/>
    <mergeCell ref="F91:J91"/>
    <mergeCell ref="B92:C92"/>
    <mergeCell ref="D92:H92"/>
    <mergeCell ref="C90:E90"/>
    <mergeCell ref="M84:N84"/>
    <mergeCell ref="P84:Q84"/>
    <mergeCell ref="M85:N85"/>
    <mergeCell ref="P85:Q85"/>
    <mergeCell ref="M86:N87"/>
    <mergeCell ref="O86:O87"/>
    <mergeCell ref="B80:C80"/>
    <mergeCell ref="B79:D79"/>
    <mergeCell ref="C73:E73"/>
    <mergeCell ref="M67:N67"/>
    <mergeCell ref="P67:Q67"/>
    <mergeCell ref="M68:N68"/>
    <mergeCell ref="P68:Q68"/>
    <mergeCell ref="M69:N70"/>
    <mergeCell ref="O69:O70"/>
    <mergeCell ref="R69:R70"/>
    <mergeCell ref="P69:Q70"/>
    <mergeCell ref="L69:L70"/>
    <mergeCell ref="M71:N71"/>
    <mergeCell ref="P71:Q71"/>
    <mergeCell ref="M72:N72"/>
    <mergeCell ref="P72:Q72"/>
    <mergeCell ref="M73:N73"/>
    <mergeCell ref="P73:Q73"/>
    <mergeCell ref="M74:N74"/>
    <mergeCell ref="P74:Q74"/>
    <mergeCell ref="L66:N66"/>
    <mergeCell ref="P66:Q66"/>
    <mergeCell ref="C67:G67"/>
    <mergeCell ref="C68:F69"/>
    <mergeCell ref="B68:B69"/>
    <mergeCell ref="B70:B71"/>
    <mergeCell ref="C70:F71"/>
    <mergeCell ref="C72:F72"/>
    <mergeCell ref="B74:E74"/>
    <mergeCell ref="F74:J74"/>
    <mergeCell ref="B75:C75"/>
    <mergeCell ref="D75:H75"/>
    <mergeCell ref="B76:E76"/>
    <mergeCell ref="F76:I76"/>
    <mergeCell ref="B77:C77"/>
    <mergeCell ref="D77:G77"/>
    <mergeCell ref="B78:C78"/>
    <mergeCell ref="B59:C59"/>
    <mergeCell ref="D59:G59"/>
    <mergeCell ref="B60:C60"/>
    <mergeCell ref="B62:C62"/>
    <mergeCell ref="B61:D61"/>
    <mergeCell ref="C53:E53"/>
    <mergeCell ref="M47:N47"/>
    <mergeCell ref="P47:Q47"/>
    <mergeCell ref="M48:N48"/>
    <mergeCell ref="P48:Q48"/>
    <mergeCell ref="M49:N50"/>
    <mergeCell ref="O49:O50"/>
    <mergeCell ref="R49:R50"/>
    <mergeCell ref="P49:Q50"/>
    <mergeCell ref="L49:L50"/>
    <mergeCell ref="M51:N51"/>
    <mergeCell ref="P51:Q51"/>
    <mergeCell ref="M52:N52"/>
    <mergeCell ref="P52:Q52"/>
    <mergeCell ref="M53:N53"/>
    <mergeCell ref="P53:Q53"/>
    <mergeCell ref="M54:N54"/>
    <mergeCell ref="P54:Q54"/>
    <mergeCell ref="M55:N55"/>
    <mergeCell ref="R37:R38"/>
    <mergeCell ref="C48:F49"/>
    <mergeCell ref="B48:B49"/>
    <mergeCell ref="B50:B51"/>
    <mergeCell ref="C50:F51"/>
    <mergeCell ref="C52:F52"/>
    <mergeCell ref="B54:E54"/>
    <mergeCell ref="F54:J54"/>
    <mergeCell ref="B55:C55"/>
    <mergeCell ref="D55:H55"/>
    <mergeCell ref="B57:E58"/>
    <mergeCell ref="F57:I58"/>
    <mergeCell ref="P55:Q55"/>
    <mergeCell ref="M56:N57"/>
    <mergeCell ref="O56:O57"/>
    <mergeCell ref="R56:R57"/>
    <mergeCell ref="P56:Q57"/>
    <mergeCell ref="L56:L57"/>
    <mergeCell ref="P34:Q34"/>
    <mergeCell ref="L37:L38"/>
    <mergeCell ref="L46:N46"/>
    <mergeCell ref="P46:Q46"/>
    <mergeCell ref="C47:G47"/>
    <mergeCell ref="B41:C41"/>
    <mergeCell ref="B43:C43"/>
    <mergeCell ref="B42:D42"/>
    <mergeCell ref="B38:E39"/>
    <mergeCell ref="F38:I39"/>
    <mergeCell ref="B40:C40"/>
    <mergeCell ref="P35:Q35"/>
    <mergeCell ref="M36:N36"/>
    <mergeCell ref="P36:Q36"/>
    <mergeCell ref="D40:G40"/>
    <mergeCell ref="M37:N38"/>
    <mergeCell ref="O37:O38"/>
    <mergeCell ref="R13:R14"/>
    <mergeCell ref="P13:Q14"/>
    <mergeCell ref="L13:L14"/>
    <mergeCell ref="M15:N15"/>
    <mergeCell ref="P15:Q15"/>
    <mergeCell ref="M35:N35"/>
    <mergeCell ref="L27:N27"/>
    <mergeCell ref="P27:Q27"/>
    <mergeCell ref="C28:G28"/>
    <mergeCell ref="C29:F30"/>
    <mergeCell ref="B29:B30"/>
    <mergeCell ref="B31:B32"/>
    <mergeCell ref="C31:F32"/>
    <mergeCell ref="C33:F33"/>
    <mergeCell ref="B35:E35"/>
    <mergeCell ref="F35:J35"/>
    <mergeCell ref="B36:C36"/>
    <mergeCell ref="D36:H36"/>
    <mergeCell ref="C34:E34"/>
    <mergeCell ref="M28:N28"/>
    <mergeCell ref="P28:Q28"/>
    <mergeCell ref="M29:N29"/>
    <mergeCell ref="P29:Q29"/>
    <mergeCell ref="M30:N31"/>
    <mergeCell ref="O30:O31"/>
    <mergeCell ref="R30:R31"/>
    <mergeCell ref="P30:Q31"/>
    <mergeCell ref="L30:L31"/>
    <mergeCell ref="M32:N32"/>
    <mergeCell ref="P32:Q32"/>
    <mergeCell ref="M33:N33"/>
    <mergeCell ref="P33:Q33"/>
    <mergeCell ref="L1:P2"/>
    <mergeCell ref="L5:P6"/>
    <mergeCell ref="L7:P7"/>
    <mergeCell ref="C5:E5"/>
    <mergeCell ref="L10:N10"/>
    <mergeCell ref="P10:Q10"/>
    <mergeCell ref="C11:G11"/>
    <mergeCell ref="C12:F13"/>
    <mergeCell ref="B12:B13"/>
    <mergeCell ref="B14:B15"/>
    <mergeCell ref="C14:F15"/>
    <mergeCell ref="C16:F16"/>
    <mergeCell ref="B18:E18"/>
    <mergeCell ref="F18:J18"/>
    <mergeCell ref="P37:Q38"/>
    <mergeCell ref="B19:C19"/>
    <mergeCell ref="D19:H19"/>
    <mergeCell ref="B20:E20"/>
    <mergeCell ref="F20:I20"/>
    <mergeCell ref="B21:C21"/>
    <mergeCell ref="D21:G21"/>
    <mergeCell ref="B22:C22"/>
    <mergeCell ref="B24:C24"/>
    <mergeCell ref="B23:D23"/>
    <mergeCell ref="C17:E17"/>
    <mergeCell ref="M11:N11"/>
    <mergeCell ref="P11:Q11"/>
    <mergeCell ref="M12:N12"/>
    <mergeCell ref="P12:Q12"/>
    <mergeCell ref="M13:N14"/>
    <mergeCell ref="O13:O14"/>
    <mergeCell ref="M34:N34"/>
  </mergeCells>
  <pageMargins left="0.16666666666666666" right="0.16666666666666666" top="0.16666666666666666" bottom="0.16666666666666666" header="0" footer="0"/>
  <pageSetup fitToHeight="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39F10-9432-4C20-AD53-815ECC5D2734}">
  <sheetPr>
    <pageSetUpPr fitToPage="1"/>
  </sheetPr>
  <dimension ref="A1:U1655"/>
  <sheetViews>
    <sheetView workbookViewId="0">
      <selection activeCell="G20" sqref="G20"/>
    </sheetView>
  </sheetViews>
  <sheetFormatPr defaultColWidth="11.42578125" defaultRowHeight="15" x14ac:dyDescent="0.25"/>
  <cols>
    <col min="1" max="1" width="2.5703125" customWidth="1"/>
    <col min="2" max="2" width="12.7109375" customWidth="1"/>
    <col min="3" max="3" width="4.85546875" customWidth="1"/>
    <col min="4" max="4" width="2.42578125" customWidth="1"/>
    <col min="5" max="5" width="3.28515625" customWidth="1"/>
    <col min="6" max="6" width="5" bestFit="1" customWidth="1"/>
    <col min="7" max="7" width="1.7109375" customWidth="1"/>
    <col min="8" max="8" width="2.42578125" customWidth="1"/>
    <col min="9" max="9" width="2.85546875" customWidth="1"/>
    <col min="10" max="10" width="2.140625" customWidth="1"/>
    <col min="11" max="11" width="9.42578125" customWidth="1"/>
    <col min="12" max="12" width="6.7109375" customWidth="1"/>
    <col min="13" max="14" width="14.7109375" customWidth="1"/>
    <col min="15" max="15" width="11.42578125" customWidth="1"/>
    <col min="16" max="16" width="6.5703125" customWidth="1"/>
    <col min="17" max="17" width="5.5703125" customWidth="1"/>
    <col min="18" max="18" width="12.5703125" customWidth="1"/>
    <col min="19" max="19" width="8.140625" customWidth="1"/>
    <col min="20" max="20" width="2.7109375" customWidth="1"/>
    <col min="21" max="21" width="14.28515625" customWidth="1"/>
  </cols>
  <sheetData>
    <row r="1" spans="1:21" x14ac:dyDescent="0.25">
      <c r="A1" s="1"/>
      <c r="B1" s="1"/>
      <c r="C1" s="1"/>
      <c r="D1" s="1"/>
      <c r="E1" s="1"/>
      <c r="F1" s="1"/>
      <c r="G1" s="1"/>
      <c r="H1" s="1"/>
      <c r="I1" s="1"/>
      <c r="J1" s="1"/>
      <c r="K1" s="1"/>
      <c r="L1" s="68" t="s">
        <v>0</v>
      </c>
      <c r="M1" s="68"/>
      <c r="N1" s="68"/>
      <c r="O1" s="68"/>
      <c r="P1" s="68"/>
      <c r="Q1" s="1"/>
      <c r="R1" s="1"/>
      <c r="S1" s="1"/>
      <c r="T1" s="1"/>
      <c r="U1" s="1"/>
    </row>
    <row r="2" spans="1:21" x14ac:dyDescent="0.25">
      <c r="A2" s="1"/>
      <c r="B2" s="1"/>
      <c r="C2" s="1"/>
      <c r="D2" s="1"/>
      <c r="E2" s="1"/>
      <c r="F2" s="1"/>
      <c r="G2" s="1"/>
      <c r="H2" s="1"/>
      <c r="I2" s="1"/>
      <c r="J2" s="1"/>
      <c r="K2" s="1"/>
      <c r="L2" s="68"/>
      <c r="M2" s="68"/>
      <c r="N2" s="68"/>
      <c r="O2" s="68"/>
      <c r="P2" s="68"/>
      <c r="Q2" s="1"/>
      <c r="R2" s="1"/>
      <c r="S2" s="60" t="s">
        <v>1</v>
      </c>
      <c r="T2" s="60"/>
      <c r="U2" s="60"/>
    </row>
    <row r="3" spans="1:21" x14ac:dyDescent="0.25">
      <c r="A3" s="1"/>
      <c r="B3" s="1"/>
      <c r="C3" s="1"/>
      <c r="D3" s="1"/>
      <c r="E3" s="1"/>
      <c r="F3" s="1"/>
      <c r="G3" s="1"/>
      <c r="H3" s="1"/>
      <c r="I3" s="1"/>
      <c r="J3" s="1"/>
      <c r="K3" s="1"/>
      <c r="L3" s="1"/>
      <c r="M3" s="1"/>
      <c r="N3" s="1"/>
      <c r="O3" s="1"/>
      <c r="P3" s="1"/>
      <c r="Q3" s="1"/>
      <c r="R3" s="1"/>
      <c r="S3" s="1"/>
      <c r="T3" s="1"/>
      <c r="U3" s="1"/>
    </row>
    <row r="4" spans="1:21" x14ac:dyDescent="0.25">
      <c r="A4" s="1"/>
      <c r="B4" s="1"/>
      <c r="C4" s="1"/>
      <c r="D4" s="1"/>
      <c r="E4" s="1"/>
      <c r="F4" s="1"/>
      <c r="G4" s="1"/>
      <c r="H4" s="1"/>
      <c r="I4" s="1"/>
      <c r="J4" s="1"/>
      <c r="K4" s="1"/>
      <c r="L4" s="1"/>
      <c r="M4" s="1"/>
      <c r="N4" s="1"/>
      <c r="O4" s="1"/>
      <c r="P4" s="1"/>
      <c r="Q4" s="1"/>
      <c r="R4" s="1"/>
      <c r="S4" s="1"/>
      <c r="T4" s="1"/>
      <c r="U4" s="1"/>
    </row>
    <row r="5" spans="1:21" x14ac:dyDescent="0.25">
      <c r="A5" s="1"/>
      <c r="B5" s="2">
        <v>45441</v>
      </c>
      <c r="C5" s="69">
        <v>0.39953703703703702</v>
      </c>
      <c r="D5" s="69"/>
      <c r="E5" s="69"/>
      <c r="F5" s="1"/>
      <c r="G5" s="1"/>
      <c r="H5" s="1"/>
      <c r="I5" s="1"/>
      <c r="J5" s="1"/>
      <c r="K5" s="1"/>
      <c r="L5" s="70" t="s">
        <v>2</v>
      </c>
      <c r="M5" s="70"/>
      <c r="N5" s="70"/>
      <c r="O5" s="70"/>
      <c r="P5" s="70"/>
      <c r="Q5" s="1"/>
      <c r="R5" s="1"/>
      <c r="S5" s="1"/>
      <c r="T5" s="60" t="s">
        <v>3</v>
      </c>
      <c r="U5" s="60"/>
    </row>
    <row r="6" spans="1:21" x14ac:dyDescent="0.25">
      <c r="A6" s="1"/>
      <c r="B6" s="1"/>
      <c r="C6" s="1"/>
      <c r="D6" s="1"/>
      <c r="E6" s="1"/>
      <c r="F6" s="1"/>
      <c r="G6" s="1"/>
      <c r="H6" s="1"/>
      <c r="I6" s="1"/>
      <c r="J6" s="1"/>
      <c r="K6" s="1"/>
      <c r="L6" s="70"/>
      <c r="M6" s="70"/>
      <c r="N6" s="70"/>
      <c r="O6" s="70"/>
      <c r="P6" s="70"/>
      <c r="Q6" s="1"/>
      <c r="R6" s="1"/>
      <c r="S6" s="1"/>
      <c r="T6" s="1"/>
      <c r="U6" s="1"/>
    </row>
    <row r="7" spans="1:21" ht="18.75" x14ac:dyDescent="0.25">
      <c r="A7" s="1"/>
      <c r="B7" s="1"/>
      <c r="C7" s="1"/>
      <c r="D7" s="1"/>
      <c r="E7" s="1"/>
      <c r="F7" s="1"/>
      <c r="G7" s="1"/>
      <c r="H7" s="1"/>
      <c r="I7" s="1"/>
      <c r="J7" s="1"/>
      <c r="K7" s="1"/>
      <c r="L7" s="70" t="s">
        <v>302</v>
      </c>
      <c r="M7" s="70"/>
      <c r="N7" s="70"/>
      <c r="O7" s="70"/>
      <c r="P7" s="70"/>
      <c r="Q7" s="1"/>
      <c r="R7" s="1"/>
      <c r="S7" s="1"/>
      <c r="T7" s="1"/>
      <c r="U7" s="1"/>
    </row>
    <row r="8" spans="1:21" x14ac:dyDescent="0.25">
      <c r="A8" s="1"/>
      <c r="B8" s="1"/>
      <c r="C8" s="1"/>
      <c r="D8" s="1"/>
      <c r="E8" s="1"/>
      <c r="F8" s="1"/>
      <c r="G8" s="1"/>
      <c r="H8" s="1"/>
      <c r="I8" s="1"/>
      <c r="J8" s="1"/>
      <c r="K8" s="1"/>
      <c r="L8" s="1"/>
      <c r="M8" s="1"/>
      <c r="N8" s="1"/>
      <c r="O8" s="1"/>
      <c r="P8" s="1"/>
      <c r="Q8" s="1"/>
      <c r="R8" s="1"/>
      <c r="S8" s="1"/>
      <c r="T8" s="1"/>
      <c r="U8" s="1"/>
    </row>
    <row r="9" spans="1:21" x14ac:dyDescent="0.25">
      <c r="A9" s="1"/>
      <c r="B9" s="1"/>
      <c r="C9" s="1"/>
      <c r="D9" s="1"/>
      <c r="E9" s="1"/>
      <c r="F9" s="1"/>
      <c r="G9" s="1"/>
      <c r="H9" s="1"/>
      <c r="I9" s="1"/>
      <c r="J9" s="1"/>
      <c r="K9" s="1"/>
      <c r="L9" s="1"/>
      <c r="M9" s="1"/>
      <c r="N9" s="1"/>
      <c r="O9" s="1"/>
      <c r="P9" s="1"/>
      <c r="Q9" s="1"/>
      <c r="R9" s="1"/>
      <c r="S9" s="1"/>
      <c r="T9" s="1"/>
      <c r="U9" s="1"/>
    </row>
    <row r="10" spans="1:21" x14ac:dyDescent="0.25">
      <c r="A10" s="1"/>
      <c r="B10" s="1"/>
      <c r="C10" s="1"/>
      <c r="D10" s="1"/>
      <c r="E10" s="1"/>
      <c r="F10" s="1"/>
      <c r="G10" s="1"/>
      <c r="H10" s="1"/>
      <c r="I10" s="1"/>
      <c r="J10" s="1"/>
      <c r="K10" s="1"/>
      <c r="L10" s="66" t="s">
        <v>5</v>
      </c>
      <c r="M10" s="66"/>
      <c r="N10" s="66"/>
      <c r="O10" s="3" t="s">
        <v>6</v>
      </c>
      <c r="P10" s="67" t="s">
        <v>7</v>
      </c>
      <c r="Q10" s="67"/>
      <c r="R10" s="3" t="s">
        <v>8</v>
      </c>
      <c r="S10" s="57" t="s">
        <v>583</v>
      </c>
      <c r="T10" s="57"/>
      <c r="U10" s="3" t="s">
        <v>7</v>
      </c>
    </row>
    <row r="11" spans="1:21" x14ac:dyDescent="0.25">
      <c r="A11" s="1"/>
      <c r="B11" s="5" t="s">
        <v>9</v>
      </c>
      <c r="C11" s="64" t="s">
        <v>10</v>
      </c>
      <c r="D11" s="64"/>
      <c r="E11" s="64"/>
      <c r="F11" s="64"/>
      <c r="G11" s="64"/>
      <c r="H11" s="1"/>
      <c r="I11" s="1"/>
      <c r="J11" s="1"/>
      <c r="K11" s="1"/>
      <c r="L11" s="4" t="s">
        <v>33</v>
      </c>
      <c r="M11" s="77" t="s">
        <v>34</v>
      </c>
      <c r="N11" s="77"/>
      <c r="O11" s="6">
        <v>2</v>
      </c>
      <c r="P11" s="78">
        <v>100</v>
      </c>
      <c r="Q11" s="78"/>
      <c r="R11" s="6">
        <v>2</v>
      </c>
      <c r="S11" s="61">
        <v>529.20000000000005</v>
      </c>
      <c r="T11" s="61"/>
      <c r="U11" s="7">
        <v>100</v>
      </c>
    </row>
    <row r="12" spans="1:21" x14ac:dyDescent="0.25">
      <c r="A12" s="1"/>
      <c r="B12" s="5" t="s">
        <v>13</v>
      </c>
      <c r="C12" s="64" t="s">
        <v>14</v>
      </c>
      <c r="D12" s="64"/>
      <c r="E12" s="64"/>
      <c r="F12" s="64"/>
      <c r="G12" s="1"/>
      <c r="H12" s="1"/>
      <c r="I12" s="1"/>
      <c r="J12" s="1"/>
      <c r="K12" s="1"/>
      <c r="L12" s="1"/>
      <c r="M12" s="1"/>
      <c r="N12" s="1"/>
      <c r="O12" s="1"/>
      <c r="P12" s="1"/>
      <c r="Q12" s="1"/>
      <c r="R12" s="1"/>
      <c r="S12" s="1"/>
      <c r="T12" s="1"/>
      <c r="U12" s="1"/>
    </row>
    <row r="13" spans="1:21" x14ac:dyDescent="0.25">
      <c r="A13" s="1"/>
      <c r="B13" s="5" t="s">
        <v>19</v>
      </c>
      <c r="C13" s="64" t="s">
        <v>20</v>
      </c>
      <c r="D13" s="64"/>
      <c r="E13" s="64"/>
      <c r="F13" s="64"/>
      <c r="G13" s="1"/>
      <c r="H13" s="1"/>
      <c r="I13" s="1"/>
      <c r="J13" s="1"/>
      <c r="K13" s="1"/>
      <c r="L13" s="1"/>
      <c r="M13" s="1"/>
      <c r="N13" s="1"/>
      <c r="O13" s="1"/>
      <c r="P13" s="1"/>
      <c r="Q13" s="1"/>
      <c r="R13" s="1"/>
      <c r="S13" s="1"/>
      <c r="T13" s="1"/>
      <c r="U13" s="1"/>
    </row>
    <row r="14" spans="1:21" x14ac:dyDescent="0.25">
      <c r="A14" s="1"/>
      <c r="B14" s="5" t="s">
        <v>23</v>
      </c>
      <c r="C14" s="64" t="s">
        <v>24</v>
      </c>
      <c r="D14" s="64"/>
      <c r="E14" s="64"/>
      <c r="F14" s="64"/>
      <c r="G14" s="1"/>
      <c r="H14" s="1"/>
      <c r="I14" s="1"/>
      <c r="J14" s="1"/>
      <c r="K14" s="1"/>
      <c r="L14" s="1"/>
      <c r="M14" s="1"/>
      <c r="N14" s="1"/>
      <c r="O14" s="1"/>
      <c r="P14" s="1"/>
      <c r="Q14" s="1"/>
      <c r="R14" s="1"/>
      <c r="S14" s="1"/>
      <c r="T14" s="1"/>
      <c r="U14" s="1"/>
    </row>
    <row r="15" spans="1:21" x14ac:dyDescent="0.25">
      <c r="A15" s="1"/>
      <c r="B15" s="5" t="s">
        <v>25</v>
      </c>
      <c r="C15" s="73">
        <v>85</v>
      </c>
      <c r="D15" s="73"/>
      <c r="E15" s="73"/>
      <c r="F15" s="1"/>
      <c r="G15" s="1"/>
      <c r="H15" s="1"/>
      <c r="I15" s="1"/>
      <c r="J15" s="1"/>
      <c r="K15" s="1"/>
      <c r="L15" s="1"/>
      <c r="M15" s="1"/>
      <c r="N15" s="1"/>
      <c r="O15" s="1"/>
      <c r="P15" s="1"/>
      <c r="Q15" s="1"/>
      <c r="R15" s="1"/>
      <c r="S15" s="1"/>
      <c r="T15" s="1"/>
      <c r="U15" s="1"/>
    </row>
    <row r="16" spans="1:21" x14ac:dyDescent="0.25">
      <c r="A16" s="1"/>
      <c r="B16" s="63" t="s">
        <v>26</v>
      </c>
      <c r="C16" s="63"/>
      <c r="D16" s="63"/>
      <c r="E16" s="63"/>
      <c r="F16" s="72">
        <v>173.11750000000001</v>
      </c>
      <c r="G16" s="72"/>
      <c r="H16" s="72"/>
      <c r="I16" s="72"/>
      <c r="J16" s="72"/>
      <c r="K16" s="1"/>
      <c r="L16" s="1"/>
      <c r="M16" s="1"/>
      <c r="N16" s="1"/>
      <c r="O16" s="1"/>
      <c r="P16" s="1"/>
      <c r="Q16" s="1"/>
      <c r="R16" s="1"/>
      <c r="S16" s="1"/>
      <c r="T16" s="1"/>
      <c r="U16" s="1"/>
    </row>
    <row r="17" spans="1:21" x14ac:dyDescent="0.25">
      <c r="A17" s="1"/>
      <c r="B17" s="63" t="s">
        <v>27</v>
      </c>
      <c r="C17" s="63"/>
      <c r="D17" s="72">
        <v>6.2072000000000003</v>
      </c>
      <c r="E17" s="72"/>
      <c r="F17" s="72"/>
      <c r="G17" s="72"/>
      <c r="H17" s="72"/>
      <c r="I17" s="1"/>
      <c r="J17" s="1"/>
      <c r="K17" s="1"/>
      <c r="L17" s="1"/>
      <c r="M17" s="1"/>
      <c r="N17" s="1"/>
      <c r="O17" s="1"/>
      <c r="P17" s="1"/>
      <c r="Q17" s="1"/>
      <c r="R17" s="1"/>
      <c r="S17" s="1"/>
      <c r="T17" s="1"/>
      <c r="U17" s="1"/>
    </row>
    <row r="18" spans="1:21" x14ac:dyDescent="0.25">
      <c r="A18" s="1"/>
      <c r="B18" s="63" t="s">
        <v>28</v>
      </c>
      <c r="C18" s="63"/>
      <c r="D18" s="63"/>
      <c r="E18" s="63"/>
      <c r="F18" s="72">
        <v>0.71619999999999995</v>
      </c>
      <c r="G18" s="72"/>
      <c r="H18" s="72"/>
      <c r="I18" s="72"/>
      <c r="J18" s="1"/>
      <c r="K18" s="1"/>
      <c r="L18" s="1"/>
      <c r="M18" s="1"/>
      <c r="N18" s="1"/>
      <c r="O18" s="1"/>
      <c r="P18" s="1"/>
      <c r="Q18" s="1"/>
      <c r="R18" s="1"/>
      <c r="S18" s="1"/>
      <c r="T18" s="1"/>
      <c r="U18" s="1"/>
    </row>
    <row r="19" spans="1:21" x14ac:dyDescent="0.25">
      <c r="A19" s="1"/>
      <c r="B19" s="63" t="s">
        <v>29</v>
      </c>
      <c r="C19" s="63"/>
      <c r="D19" s="72">
        <v>2.35E-2</v>
      </c>
      <c r="E19" s="72"/>
      <c r="F19" s="72"/>
      <c r="G19" s="72"/>
      <c r="H19" s="1"/>
      <c r="I19" s="1"/>
      <c r="J19" s="1"/>
      <c r="K19" s="1"/>
      <c r="L19" s="1"/>
      <c r="M19" s="1"/>
      <c r="N19" s="1"/>
      <c r="O19" s="1"/>
      <c r="P19" s="1"/>
      <c r="Q19" s="1"/>
      <c r="R19" s="1"/>
      <c r="S19" s="1"/>
      <c r="T19" s="1"/>
      <c r="U19" s="1"/>
    </row>
    <row r="20" spans="1:21" x14ac:dyDescent="0.25">
      <c r="A20" s="1"/>
      <c r="B20" s="63" t="s">
        <v>30</v>
      </c>
      <c r="C20" s="63"/>
      <c r="D20" s="1"/>
      <c r="E20" s="1"/>
      <c r="F20" s="1">
        <v>12</v>
      </c>
      <c r="G20" s="1"/>
      <c r="H20" s="1"/>
      <c r="I20" s="1"/>
      <c r="J20" s="1"/>
      <c r="K20" s="1"/>
      <c r="L20" s="1"/>
      <c r="M20" s="1"/>
      <c r="N20" s="1"/>
      <c r="O20" s="1"/>
      <c r="P20" s="1"/>
      <c r="Q20" s="1"/>
      <c r="R20" s="1"/>
      <c r="S20" s="1"/>
      <c r="T20" s="1"/>
      <c r="U20" s="1"/>
    </row>
    <row r="21" spans="1:21" x14ac:dyDescent="0.25">
      <c r="A21" s="1"/>
      <c r="B21" s="63" t="s">
        <v>31</v>
      </c>
      <c r="C21" s="63"/>
      <c r="D21" s="63"/>
      <c r="E21" s="1"/>
      <c r="F21" s="1">
        <v>2019</v>
      </c>
      <c r="G21" s="1"/>
      <c r="H21" s="1"/>
      <c r="I21" s="1"/>
      <c r="J21" s="1"/>
      <c r="K21" s="1"/>
      <c r="L21" s="1"/>
      <c r="M21" s="1"/>
      <c r="N21" s="1"/>
      <c r="O21" s="1"/>
      <c r="P21" s="1"/>
      <c r="Q21" s="1"/>
      <c r="R21" s="1"/>
      <c r="S21" s="1"/>
      <c r="T21" s="1"/>
      <c r="U21" s="1"/>
    </row>
    <row r="22" spans="1:21" x14ac:dyDescent="0.25">
      <c r="A22" s="1"/>
      <c r="B22" s="63" t="s">
        <v>32</v>
      </c>
      <c r="C22" s="63"/>
      <c r="D22" s="1"/>
      <c r="E22" s="1"/>
      <c r="F22" s="1"/>
      <c r="G22" s="1"/>
      <c r="H22" s="1"/>
      <c r="I22" s="1"/>
      <c r="J22" s="1"/>
      <c r="K22" s="1"/>
      <c r="L22" s="1"/>
      <c r="M22" s="1"/>
      <c r="N22" s="1"/>
      <c r="O22" s="1"/>
      <c r="P22" s="1"/>
      <c r="Q22" s="1"/>
      <c r="R22" s="1"/>
      <c r="S22" s="1"/>
      <c r="T22" s="1"/>
      <c r="U22" s="1"/>
    </row>
    <row r="23" spans="1:21" x14ac:dyDescent="0.25">
      <c r="A23" s="1"/>
      <c r="B23" s="1"/>
      <c r="C23" s="1"/>
      <c r="D23" s="1"/>
      <c r="E23" s="1"/>
      <c r="F23" s="1"/>
      <c r="G23" s="1"/>
      <c r="H23" s="1"/>
      <c r="I23" s="1"/>
      <c r="J23" s="1"/>
      <c r="K23" s="1"/>
      <c r="L23" s="1"/>
      <c r="M23" s="1"/>
      <c r="N23" s="1"/>
      <c r="O23" s="1"/>
      <c r="P23" s="1"/>
      <c r="Q23" s="1"/>
      <c r="R23" s="1"/>
      <c r="S23" s="1"/>
      <c r="T23" s="1"/>
      <c r="U23" s="1"/>
    </row>
    <row r="24" spans="1:21" x14ac:dyDescent="0.25">
      <c r="A24" s="1"/>
      <c r="B24" s="1"/>
      <c r="C24" s="1"/>
      <c r="D24" s="1"/>
      <c r="E24" s="1"/>
      <c r="F24" s="1"/>
      <c r="G24" s="1"/>
      <c r="H24" s="1"/>
      <c r="I24" s="1"/>
      <c r="J24" s="1"/>
      <c r="K24" s="1"/>
      <c r="L24" s="1"/>
      <c r="M24" s="1"/>
      <c r="N24" s="1"/>
      <c r="O24" s="1"/>
      <c r="P24" s="1"/>
      <c r="Q24" s="1"/>
      <c r="R24" s="1"/>
      <c r="S24" s="1"/>
      <c r="T24" s="1"/>
      <c r="U24" s="1"/>
    </row>
    <row r="25" spans="1:21" x14ac:dyDescent="0.25">
      <c r="A25" s="1"/>
      <c r="B25" s="1"/>
      <c r="C25" s="1"/>
      <c r="D25" s="1"/>
      <c r="E25" s="1"/>
      <c r="F25" s="1"/>
      <c r="G25" s="1"/>
      <c r="H25" s="1"/>
      <c r="I25" s="1"/>
      <c r="J25" s="1"/>
      <c r="K25" s="1"/>
      <c r="L25" s="66" t="s">
        <v>5</v>
      </c>
      <c r="M25" s="66"/>
      <c r="N25" s="66"/>
      <c r="O25" s="3" t="s">
        <v>6</v>
      </c>
      <c r="P25" s="67" t="s">
        <v>7</v>
      </c>
      <c r="Q25" s="67"/>
      <c r="R25" s="3" t="s">
        <v>8</v>
      </c>
      <c r="S25" s="57" t="s">
        <v>583</v>
      </c>
      <c r="T25" s="57"/>
      <c r="U25" s="3" t="s">
        <v>7</v>
      </c>
    </row>
    <row r="26" spans="1:21" x14ac:dyDescent="0.25">
      <c r="A26" s="1"/>
      <c r="B26" s="5" t="s">
        <v>9</v>
      </c>
      <c r="C26" s="64" t="s">
        <v>10</v>
      </c>
      <c r="D26" s="64"/>
      <c r="E26" s="64"/>
      <c r="F26" s="64"/>
      <c r="G26" s="64"/>
      <c r="H26" s="1"/>
      <c r="I26" s="1"/>
      <c r="J26" s="1"/>
      <c r="K26" s="1"/>
      <c r="L26" s="4" t="s">
        <v>36</v>
      </c>
      <c r="M26" s="77" t="s">
        <v>37</v>
      </c>
      <c r="N26" s="77"/>
      <c r="O26" s="6">
        <v>2</v>
      </c>
      <c r="P26" s="78">
        <v>10.53</v>
      </c>
      <c r="Q26" s="78"/>
      <c r="R26" s="6">
        <v>13</v>
      </c>
      <c r="S26" s="61">
        <v>655.20000000000005</v>
      </c>
      <c r="T26" s="61"/>
      <c r="U26" s="7">
        <v>4.3499999999999996</v>
      </c>
    </row>
    <row r="27" spans="1:21" x14ac:dyDescent="0.25">
      <c r="A27" s="1"/>
      <c r="B27" s="63" t="s">
        <v>13</v>
      </c>
      <c r="C27" s="64" t="s">
        <v>35</v>
      </c>
      <c r="D27" s="64"/>
      <c r="E27" s="64"/>
      <c r="F27" s="64"/>
      <c r="G27" s="1"/>
      <c r="H27" s="1"/>
      <c r="I27" s="1"/>
      <c r="J27" s="1"/>
      <c r="K27" s="1"/>
      <c r="L27" s="4" t="s">
        <v>11</v>
      </c>
      <c r="M27" s="64" t="s">
        <v>12</v>
      </c>
      <c r="N27" s="64"/>
      <c r="O27" s="6">
        <v>7</v>
      </c>
      <c r="P27" s="65">
        <v>36.840000000000003</v>
      </c>
      <c r="Q27" s="65"/>
      <c r="R27" s="6">
        <v>73</v>
      </c>
      <c r="S27" s="59">
        <v>10396.799999999999</v>
      </c>
      <c r="T27" s="59"/>
      <c r="U27" s="7">
        <v>69.040000000000006</v>
      </c>
    </row>
    <row r="28" spans="1:21" x14ac:dyDescent="0.25">
      <c r="A28" s="1"/>
      <c r="B28" s="63"/>
      <c r="C28" s="64"/>
      <c r="D28" s="64"/>
      <c r="E28" s="64"/>
      <c r="F28" s="64"/>
      <c r="G28" s="1"/>
      <c r="H28" s="1"/>
      <c r="I28" s="1"/>
      <c r="J28" s="1"/>
      <c r="K28" s="1"/>
      <c r="L28" s="64" t="s">
        <v>39</v>
      </c>
      <c r="M28" s="64" t="s">
        <v>40</v>
      </c>
      <c r="N28" s="64"/>
      <c r="O28" s="71">
        <v>4</v>
      </c>
      <c r="P28" s="65">
        <v>21.05</v>
      </c>
      <c r="Q28" s="65"/>
      <c r="R28" s="71">
        <v>22</v>
      </c>
      <c r="S28" s="59">
        <v>2866.2000000000003</v>
      </c>
      <c r="T28" s="59"/>
      <c r="U28" s="58">
        <v>19.03</v>
      </c>
    </row>
    <row r="29" spans="1:21" x14ac:dyDescent="0.25">
      <c r="A29" s="1"/>
      <c r="B29" s="63" t="s">
        <v>19</v>
      </c>
      <c r="C29" s="64" t="s">
        <v>38</v>
      </c>
      <c r="D29" s="64"/>
      <c r="E29" s="64"/>
      <c r="F29" s="64"/>
      <c r="G29" s="1"/>
      <c r="H29" s="1"/>
      <c r="I29" s="1"/>
      <c r="J29" s="1"/>
      <c r="K29" s="1"/>
      <c r="L29" s="64"/>
      <c r="M29" s="64"/>
      <c r="N29" s="64"/>
      <c r="O29" s="71"/>
      <c r="P29" s="65"/>
      <c r="Q29" s="65"/>
      <c r="R29" s="71"/>
      <c r="S29" s="59"/>
      <c r="T29" s="59"/>
      <c r="U29" s="58"/>
    </row>
    <row r="30" spans="1:21" x14ac:dyDescent="0.25">
      <c r="A30" s="1"/>
      <c r="B30" s="63"/>
      <c r="C30" s="64"/>
      <c r="D30" s="64"/>
      <c r="E30" s="64"/>
      <c r="F30" s="64"/>
      <c r="G30" s="1"/>
      <c r="H30" s="1"/>
      <c r="I30" s="1"/>
      <c r="J30" s="1"/>
      <c r="K30" s="1"/>
      <c r="L30" s="4" t="s">
        <v>15</v>
      </c>
      <c r="M30" s="64" t="s">
        <v>16</v>
      </c>
      <c r="N30" s="64"/>
      <c r="O30" s="6">
        <v>2</v>
      </c>
      <c r="P30" s="65">
        <v>10.53</v>
      </c>
      <c r="Q30" s="65"/>
      <c r="R30" s="6">
        <v>5</v>
      </c>
      <c r="S30" s="59">
        <v>839.4</v>
      </c>
      <c r="T30" s="59"/>
      <c r="U30" s="7">
        <v>5.57</v>
      </c>
    </row>
    <row r="31" spans="1:21" x14ac:dyDescent="0.25">
      <c r="A31" s="1"/>
      <c r="B31" s="5" t="s">
        <v>23</v>
      </c>
      <c r="C31" s="64" t="s">
        <v>41</v>
      </c>
      <c r="D31" s="64"/>
      <c r="E31" s="64"/>
      <c r="F31" s="64"/>
      <c r="G31" s="1"/>
      <c r="H31" s="1"/>
      <c r="I31" s="1"/>
      <c r="J31" s="1"/>
      <c r="K31" s="1"/>
      <c r="L31" s="4" t="s">
        <v>17</v>
      </c>
      <c r="M31" s="64" t="s">
        <v>18</v>
      </c>
      <c r="N31" s="64"/>
      <c r="O31" s="6">
        <v>1</v>
      </c>
      <c r="P31" s="65">
        <v>5.26</v>
      </c>
      <c r="Q31" s="65"/>
      <c r="R31" s="6">
        <v>1</v>
      </c>
      <c r="S31" s="59">
        <v>105.6</v>
      </c>
      <c r="T31" s="59"/>
      <c r="U31" s="7">
        <v>0.7</v>
      </c>
    </row>
    <row r="32" spans="1:21" x14ac:dyDescent="0.25">
      <c r="A32" s="1"/>
      <c r="B32" s="5" t="s">
        <v>25</v>
      </c>
      <c r="C32" s="73">
        <v>325</v>
      </c>
      <c r="D32" s="73"/>
      <c r="E32" s="73"/>
      <c r="F32" s="1"/>
      <c r="G32" s="1"/>
      <c r="H32" s="1"/>
      <c r="I32" s="1"/>
      <c r="J32" s="1"/>
      <c r="K32" s="1"/>
      <c r="L32" s="4" t="s">
        <v>42</v>
      </c>
      <c r="M32" s="64" t="s">
        <v>43</v>
      </c>
      <c r="N32" s="64"/>
      <c r="O32" s="6">
        <v>2</v>
      </c>
      <c r="P32" s="65">
        <v>10.53</v>
      </c>
      <c r="Q32" s="65"/>
      <c r="R32" s="6">
        <v>4</v>
      </c>
      <c r="S32" s="59">
        <v>114</v>
      </c>
      <c r="T32" s="59"/>
      <c r="U32" s="7">
        <v>0.76</v>
      </c>
    </row>
    <row r="33" spans="1:21" x14ac:dyDescent="0.25">
      <c r="A33" s="1"/>
      <c r="B33" s="63" t="s">
        <v>26</v>
      </c>
      <c r="C33" s="63"/>
      <c r="D33" s="63"/>
      <c r="E33" s="63"/>
      <c r="F33" s="72">
        <v>682.35040000000004</v>
      </c>
      <c r="G33" s="72"/>
      <c r="H33" s="72"/>
      <c r="I33" s="72"/>
      <c r="J33" s="72"/>
      <c r="K33" s="1"/>
      <c r="L33" s="4" t="s">
        <v>21</v>
      </c>
      <c r="M33" s="64" t="s">
        <v>22</v>
      </c>
      <c r="N33" s="64"/>
      <c r="O33" s="6">
        <v>1</v>
      </c>
      <c r="P33" s="65">
        <v>5.26</v>
      </c>
      <c r="Q33" s="65"/>
      <c r="R33" s="6">
        <v>2</v>
      </c>
      <c r="S33" s="59">
        <v>82.2</v>
      </c>
      <c r="T33" s="59"/>
      <c r="U33" s="7">
        <v>0.55000000000000004</v>
      </c>
    </row>
    <row r="34" spans="1:21" x14ac:dyDescent="0.25">
      <c r="A34" s="1"/>
      <c r="B34" s="63" t="s">
        <v>27</v>
      </c>
      <c r="C34" s="63"/>
      <c r="D34" s="72">
        <v>32.027900000000002</v>
      </c>
      <c r="E34" s="72"/>
      <c r="F34" s="72"/>
      <c r="G34" s="72"/>
      <c r="H34" s="72"/>
      <c r="I34" s="1"/>
      <c r="J34" s="1"/>
      <c r="K34" s="1"/>
      <c r="L34" s="1"/>
      <c r="M34" s="1"/>
      <c r="N34" s="1"/>
      <c r="O34" s="1"/>
      <c r="P34" s="1"/>
      <c r="Q34" s="1"/>
      <c r="R34" s="1"/>
      <c r="S34" s="1"/>
      <c r="T34" s="1"/>
      <c r="U34" s="1"/>
    </row>
    <row r="35" spans="1:21" x14ac:dyDescent="0.25">
      <c r="A35" s="1"/>
      <c r="B35" s="63" t="s">
        <v>28</v>
      </c>
      <c r="C35" s="63"/>
      <c r="D35" s="63"/>
      <c r="E35" s="63"/>
      <c r="F35" s="72">
        <v>1.5052000000000001</v>
      </c>
      <c r="G35" s="72"/>
      <c r="H35" s="72"/>
      <c r="I35" s="72"/>
      <c r="J35" s="1"/>
      <c r="K35" s="1"/>
      <c r="L35" s="1"/>
      <c r="M35" s="1"/>
      <c r="N35" s="1"/>
      <c r="O35" s="1"/>
      <c r="P35" s="1"/>
      <c r="Q35" s="1"/>
      <c r="R35" s="1"/>
      <c r="S35" s="1"/>
      <c r="T35" s="1"/>
      <c r="U35" s="1"/>
    </row>
    <row r="36" spans="1:21" x14ac:dyDescent="0.25">
      <c r="A36" s="1"/>
      <c r="B36" s="63" t="s">
        <v>29</v>
      </c>
      <c r="C36" s="63"/>
      <c r="D36" s="72">
        <v>0.22489999999999999</v>
      </c>
      <c r="E36" s="72"/>
      <c r="F36" s="72"/>
      <c r="G36" s="72"/>
      <c r="H36" s="1"/>
      <c r="I36" s="1"/>
      <c r="J36" s="1"/>
      <c r="K36" s="1"/>
      <c r="L36" s="1"/>
      <c r="M36" s="1"/>
      <c r="N36" s="1"/>
      <c r="O36" s="1"/>
      <c r="P36" s="1"/>
      <c r="Q36" s="1"/>
      <c r="R36" s="1"/>
      <c r="S36" s="1"/>
      <c r="T36" s="1"/>
      <c r="U36" s="1"/>
    </row>
    <row r="37" spans="1:21" x14ac:dyDescent="0.25">
      <c r="A37" s="1"/>
      <c r="B37" s="63" t="s">
        <v>30</v>
      </c>
      <c r="C37" s="63"/>
      <c r="D37" s="1"/>
      <c r="E37" s="1"/>
      <c r="F37" s="1">
        <v>52.8</v>
      </c>
      <c r="G37" s="1"/>
      <c r="H37" s="1"/>
      <c r="I37" s="1"/>
      <c r="J37" s="1"/>
      <c r="K37" s="1"/>
      <c r="L37" s="1"/>
      <c r="M37" s="1"/>
      <c r="N37" s="1"/>
      <c r="O37" s="1"/>
      <c r="P37" s="1"/>
      <c r="Q37" s="1"/>
      <c r="R37" s="1"/>
      <c r="S37" s="1"/>
      <c r="T37" s="1"/>
      <c r="U37" s="1"/>
    </row>
    <row r="38" spans="1:21" x14ac:dyDescent="0.25">
      <c r="A38" s="1"/>
      <c r="B38" s="63" t="s">
        <v>31</v>
      </c>
      <c r="C38" s="63"/>
      <c r="D38" s="63"/>
      <c r="E38" s="1"/>
      <c r="F38" s="1">
        <v>2019</v>
      </c>
      <c r="G38" s="1"/>
      <c r="H38" s="1"/>
      <c r="I38" s="1"/>
      <c r="J38" s="1"/>
      <c r="K38" s="1"/>
      <c r="L38" s="1"/>
      <c r="M38" s="1"/>
      <c r="N38" s="1"/>
      <c r="O38" s="1"/>
      <c r="P38" s="1"/>
      <c r="Q38" s="1"/>
      <c r="R38" s="1"/>
      <c r="S38" s="1"/>
      <c r="T38" s="1"/>
      <c r="U38" s="1"/>
    </row>
    <row r="39" spans="1:21" x14ac:dyDescent="0.25">
      <c r="A39" s="1"/>
      <c r="B39" s="63" t="s">
        <v>32</v>
      </c>
      <c r="C39" s="63"/>
      <c r="D39" s="1"/>
      <c r="E39" s="1"/>
      <c r="F39" s="1"/>
      <c r="G39" s="1"/>
      <c r="H39" s="1"/>
      <c r="I39" s="1"/>
      <c r="J39" s="1"/>
      <c r="K39" s="1"/>
      <c r="L39" s="1"/>
      <c r="M39" s="1"/>
      <c r="N39" s="1"/>
      <c r="O39" s="1"/>
      <c r="P39" s="1"/>
      <c r="Q39" s="1"/>
      <c r="R39" s="1"/>
      <c r="S39" s="1"/>
      <c r="T39" s="1"/>
      <c r="U39" s="1"/>
    </row>
    <row r="40" spans="1:21" x14ac:dyDescent="0.25">
      <c r="A40" s="1"/>
      <c r="B40" s="1"/>
      <c r="C40" s="1"/>
      <c r="D40" s="1"/>
      <c r="E40" s="1"/>
      <c r="F40" s="1"/>
      <c r="G40" s="1"/>
      <c r="H40" s="1"/>
      <c r="I40" s="1"/>
      <c r="J40" s="1"/>
      <c r="K40" s="1"/>
      <c r="L40" s="1"/>
      <c r="M40" s="1"/>
      <c r="N40" s="1"/>
      <c r="O40" s="1"/>
      <c r="P40" s="1"/>
      <c r="Q40" s="1"/>
      <c r="R40" s="1"/>
      <c r="S40" s="1"/>
      <c r="T40" s="1"/>
      <c r="U40" s="1"/>
    </row>
    <row r="41" spans="1:21" x14ac:dyDescent="0.25">
      <c r="A41" s="1"/>
      <c r="B41" s="1"/>
      <c r="C41" s="1"/>
      <c r="D41" s="1"/>
      <c r="E41" s="1"/>
      <c r="F41" s="1"/>
      <c r="G41" s="1"/>
      <c r="H41" s="1"/>
      <c r="I41" s="1"/>
      <c r="J41" s="1"/>
      <c r="K41" s="1"/>
      <c r="L41" s="1"/>
      <c r="M41" s="1"/>
      <c r="N41" s="1"/>
      <c r="O41" s="1"/>
      <c r="P41" s="1"/>
      <c r="Q41" s="1"/>
      <c r="R41" s="1"/>
      <c r="S41" s="1"/>
      <c r="T41" s="1"/>
      <c r="U41" s="1"/>
    </row>
    <row r="42" spans="1:21" x14ac:dyDescent="0.25">
      <c r="A42" s="1"/>
      <c r="B42" s="1"/>
      <c r="C42" s="1"/>
      <c r="D42" s="1"/>
      <c r="E42" s="1"/>
      <c r="F42" s="1"/>
      <c r="G42" s="1"/>
      <c r="H42" s="1"/>
      <c r="I42" s="1"/>
      <c r="J42" s="1"/>
      <c r="K42" s="1"/>
      <c r="L42" s="66" t="s">
        <v>5</v>
      </c>
      <c r="M42" s="66"/>
      <c r="N42" s="66"/>
      <c r="O42" s="3" t="s">
        <v>6</v>
      </c>
      <c r="P42" s="67" t="s">
        <v>7</v>
      </c>
      <c r="Q42" s="67"/>
      <c r="R42" s="3" t="s">
        <v>8</v>
      </c>
      <c r="S42" s="57" t="s">
        <v>583</v>
      </c>
      <c r="T42" s="57"/>
      <c r="U42" s="3" t="s">
        <v>7</v>
      </c>
    </row>
    <row r="43" spans="1:21" x14ac:dyDescent="0.25">
      <c r="A43" s="1"/>
      <c r="B43" s="5" t="s">
        <v>9</v>
      </c>
      <c r="C43" s="64" t="s">
        <v>10</v>
      </c>
      <c r="D43" s="64"/>
      <c r="E43" s="64"/>
      <c r="F43" s="64"/>
      <c r="G43" s="64"/>
      <c r="H43" s="1"/>
      <c r="I43" s="1"/>
      <c r="J43" s="1"/>
      <c r="K43" s="1"/>
      <c r="L43" s="4" t="s">
        <v>33</v>
      </c>
      <c r="M43" s="77" t="s">
        <v>34</v>
      </c>
      <c r="N43" s="77"/>
      <c r="O43" s="6">
        <v>7</v>
      </c>
      <c r="P43" s="78">
        <v>25</v>
      </c>
      <c r="Q43" s="78"/>
      <c r="R43" s="6">
        <v>24</v>
      </c>
      <c r="S43" s="61">
        <v>3963.6000000000004</v>
      </c>
      <c r="T43" s="61"/>
      <c r="U43" s="7">
        <v>4.1900000000000004</v>
      </c>
    </row>
    <row r="44" spans="1:21" x14ac:dyDescent="0.25">
      <c r="A44" s="1"/>
      <c r="B44" s="63" t="s">
        <v>13</v>
      </c>
      <c r="C44" s="64" t="s">
        <v>46</v>
      </c>
      <c r="D44" s="64"/>
      <c r="E44" s="64"/>
      <c r="F44" s="64"/>
      <c r="G44" s="1"/>
      <c r="H44" s="1"/>
      <c r="I44" s="1"/>
      <c r="J44" s="1"/>
      <c r="K44" s="1"/>
      <c r="L44" s="4" t="s">
        <v>11</v>
      </c>
      <c r="M44" s="64" t="s">
        <v>12</v>
      </c>
      <c r="N44" s="64"/>
      <c r="O44" s="6">
        <v>1</v>
      </c>
      <c r="P44" s="65">
        <v>3.57</v>
      </c>
      <c r="Q44" s="65"/>
      <c r="R44" s="6">
        <v>2</v>
      </c>
      <c r="S44" s="59">
        <v>120</v>
      </c>
      <c r="T44" s="59"/>
      <c r="U44" s="7">
        <v>0.13</v>
      </c>
    </row>
    <row r="45" spans="1:21" x14ac:dyDescent="0.25">
      <c r="A45" s="1"/>
      <c r="B45" s="63"/>
      <c r="C45" s="64"/>
      <c r="D45" s="64"/>
      <c r="E45" s="64"/>
      <c r="F45" s="64"/>
      <c r="G45" s="1"/>
      <c r="H45" s="1"/>
      <c r="I45" s="1"/>
      <c r="J45" s="1"/>
      <c r="K45" s="1"/>
      <c r="L45" s="64" t="s">
        <v>39</v>
      </c>
      <c r="M45" s="64" t="s">
        <v>40</v>
      </c>
      <c r="N45" s="64"/>
      <c r="O45" s="71">
        <v>5</v>
      </c>
      <c r="P45" s="65">
        <v>17.86</v>
      </c>
      <c r="Q45" s="65"/>
      <c r="R45" s="71">
        <v>489</v>
      </c>
      <c r="S45" s="59">
        <v>87105.600000000006</v>
      </c>
      <c r="T45" s="59"/>
      <c r="U45" s="58">
        <v>92.17</v>
      </c>
    </row>
    <row r="46" spans="1:21" x14ac:dyDescent="0.25">
      <c r="A46" s="1"/>
      <c r="B46" s="63" t="s">
        <v>19</v>
      </c>
      <c r="C46" s="64" t="s">
        <v>47</v>
      </c>
      <c r="D46" s="64"/>
      <c r="E46" s="64"/>
      <c r="F46" s="64"/>
      <c r="G46" s="1"/>
      <c r="H46" s="1"/>
      <c r="I46" s="1"/>
      <c r="J46" s="1"/>
      <c r="K46" s="1"/>
      <c r="L46" s="64"/>
      <c r="M46" s="64"/>
      <c r="N46" s="64"/>
      <c r="O46" s="71"/>
      <c r="P46" s="65"/>
      <c r="Q46" s="65"/>
      <c r="R46" s="71"/>
      <c r="S46" s="59"/>
      <c r="T46" s="59"/>
      <c r="U46" s="58"/>
    </row>
    <row r="47" spans="1:21" x14ac:dyDescent="0.25">
      <c r="A47" s="1"/>
      <c r="B47" s="63"/>
      <c r="C47" s="64"/>
      <c r="D47" s="64"/>
      <c r="E47" s="64"/>
      <c r="F47" s="64"/>
      <c r="G47" s="1"/>
      <c r="H47" s="1"/>
      <c r="I47" s="1"/>
      <c r="J47" s="1"/>
      <c r="K47" s="1"/>
      <c r="L47" s="4" t="s">
        <v>15</v>
      </c>
      <c r="M47" s="64" t="s">
        <v>16</v>
      </c>
      <c r="N47" s="64"/>
      <c r="O47" s="6">
        <v>2</v>
      </c>
      <c r="P47" s="65">
        <v>7.14</v>
      </c>
      <c r="Q47" s="65"/>
      <c r="R47" s="6">
        <v>8</v>
      </c>
      <c r="S47" s="59">
        <v>747</v>
      </c>
      <c r="T47" s="59"/>
      <c r="U47" s="7">
        <v>0.79</v>
      </c>
    </row>
    <row r="48" spans="1:21" x14ac:dyDescent="0.25">
      <c r="A48" s="1"/>
      <c r="B48" s="5" t="s">
        <v>23</v>
      </c>
      <c r="C48" s="64" t="s">
        <v>48</v>
      </c>
      <c r="D48" s="64"/>
      <c r="E48" s="64"/>
      <c r="F48" s="64"/>
      <c r="G48" s="1"/>
      <c r="H48" s="1"/>
      <c r="I48" s="1"/>
      <c r="J48" s="1"/>
      <c r="K48" s="1"/>
      <c r="L48" s="4" t="s">
        <v>17</v>
      </c>
      <c r="M48" s="64" t="s">
        <v>18</v>
      </c>
      <c r="N48" s="64"/>
      <c r="O48" s="6">
        <v>1</v>
      </c>
      <c r="P48" s="65">
        <v>3.57</v>
      </c>
      <c r="Q48" s="65"/>
      <c r="R48" s="6">
        <v>0</v>
      </c>
      <c r="S48" s="59">
        <v>0</v>
      </c>
      <c r="T48" s="59"/>
      <c r="U48" s="7">
        <v>0</v>
      </c>
    </row>
    <row r="49" spans="1:21" x14ac:dyDescent="0.25">
      <c r="A49" s="1"/>
      <c r="B49" s="5" t="s">
        <v>25</v>
      </c>
      <c r="C49" s="73">
        <v>350</v>
      </c>
      <c r="D49" s="73"/>
      <c r="E49" s="73"/>
      <c r="F49" s="1"/>
      <c r="G49" s="1"/>
      <c r="H49" s="1"/>
      <c r="I49" s="1"/>
      <c r="J49" s="1"/>
      <c r="K49" s="1"/>
      <c r="L49" s="4" t="s">
        <v>42</v>
      </c>
      <c r="M49" s="64" t="s">
        <v>43</v>
      </c>
      <c r="N49" s="64"/>
      <c r="O49" s="6">
        <v>9</v>
      </c>
      <c r="P49" s="65">
        <v>32.14</v>
      </c>
      <c r="Q49" s="65"/>
      <c r="R49" s="6">
        <v>16</v>
      </c>
      <c r="S49" s="59">
        <v>1386</v>
      </c>
      <c r="T49" s="59"/>
      <c r="U49" s="7">
        <v>1.47</v>
      </c>
    </row>
    <row r="50" spans="1:21" x14ac:dyDescent="0.25">
      <c r="A50" s="1"/>
      <c r="B50" s="63" t="s">
        <v>26</v>
      </c>
      <c r="C50" s="63"/>
      <c r="D50" s="63"/>
      <c r="E50" s="63"/>
      <c r="F50" s="72">
        <v>505.23559999999998</v>
      </c>
      <c r="G50" s="72"/>
      <c r="H50" s="72"/>
      <c r="I50" s="72"/>
      <c r="J50" s="72"/>
      <c r="K50" s="1"/>
      <c r="L50" s="4" t="s">
        <v>21</v>
      </c>
      <c r="M50" s="64" t="s">
        <v>22</v>
      </c>
      <c r="N50" s="64"/>
      <c r="O50" s="6">
        <v>3</v>
      </c>
      <c r="P50" s="65">
        <v>10.71</v>
      </c>
      <c r="Q50" s="65"/>
      <c r="R50" s="6">
        <v>13</v>
      </c>
      <c r="S50" s="59">
        <v>1187.3999999999999</v>
      </c>
      <c r="T50" s="59"/>
      <c r="U50" s="7">
        <v>1.26</v>
      </c>
    </row>
    <row r="51" spans="1:21" x14ac:dyDescent="0.25">
      <c r="A51" s="1"/>
      <c r="B51" s="63" t="s">
        <v>27</v>
      </c>
      <c r="C51" s="63"/>
      <c r="D51" s="72">
        <v>248.8938</v>
      </c>
      <c r="E51" s="72"/>
      <c r="F51" s="72"/>
      <c r="G51" s="72"/>
      <c r="H51" s="72"/>
      <c r="I51" s="1"/>
      <c r="J51" s="1"/>
      <c r="K51" s="1"/>
      <c r="L51" s="1"/>
      <c r="M51" s="1"/>
      <c r="N51" s="1"/>
      <c r="O51" s="1"/>
      <c r="P51" s="1"/>
      <c r="Q51" s="1"/>
      <c r="R51" s="1"/>
      <c r="S51" s="1"/>
      <c r="T51" s="1"/>
      <c r="U51" s="1"/>
    </row>
    <row r="52" spans="1:21" x14ac:dyDescent="0.25">
      <c r="A52" s="1"/>
      <c r="B52" s="63" t="s">
        <v>28</v>
      </c>
      <c r="C52" s="63"/>
      <c r="D52" s="63"/>
      <c r="E52" s="63"/>
      <c r="F52" s="72">
        <v>2.9847999999999999</v>
      </c>
      <c r="G52" s="72"/>
      <c r="H52" s="72"/>
      <c r="I52" s="72"/>
      <c r="J52" s="1"/>
      <c r="K52" s="1"/>
      <c r="L52" s="1"/>
      <c r="M52" s="1"/>
      <c r="N52" s="1"/>
      <c r="O52" s="1"/>
      <c r="P52" s="1"/>
      <c r="Q52" s="1"/>
      <c r="R52" s="1"/>
      <c r="S52" s="1"/>
      <c r="T52" s="1"/>
      <c r="U52" s="1"/>
    </row>
    <row r="53" spans="1:21" x14ac:dyDescent="0.25">
      <c r="A53" s="1"/>
      <c r="B53" s="63" t="s">
        <v>29</v>
      </c>
      <c r="C53" s="63"/>
      <c r="D53" s="72">
        <v>1.3973</v>
      </c>
      <c r="E53" s="72"/>
      <c r="F53" s="72"/>
      <c r="G53" s="72"/>
      <c r="H53" s="1"/>
      <c r="I53" s="1"/>
      <c r="J53" s="1"/>
      <c r="K53" s="1"/>
      <c r="L53" s="1"/>
      <c r="M53" s="1"/>
      <c r="N53" s="1"/>
      <c r="O53" s="1"/>
      <c r="P53" s="1"/>
      <c r="Q53" s="1"/>
      <c r="R53" s="1"/>
      <c r="S53" s="1"/>
      <c r="T53" s="1"/>
      <c r="U53" s="1"/>
    </row>
    <row r="54" spans="1:21" x14ac:dyDescent="0.25">
      <c r="A54" s="1"/>
      <c r="B54" s="63" t="s">
        <v>30</v>
      </c>
      <c r="C54" s="63"/>
      <c r="D54" s="1"/>
      <c r="E54" s="1"/>
      <c r="F54" s="1">
        <v>69.900000000000006</v>
      </c>
      <c r="G54" s="1"/>
      <c r="H54" s="1"/>
      <c r="I54" s="1"/>
      <c r="J54" s="1"/>
      <c r="K54" s="1"/>
      <c r="L54" s="1"/>
      <c r="M54" s="1"/>
      <c r="N54" s="1"/>
      <c r="O54" s="1"/>
      <c r="P54" s="1"/>
      <c r="Q54" s="1"/>
      <c r="R54" s="1"/>
      <c r="S54" s="1"/>
      <c r="T54" s="1"/>
      <c r="U54" s="1"/>
    </row>
    <row r="55" spans="1:21" x14ac:dyDescent="0.25">
      <c r="A55" s="1"/>
      <c r="B55" s="63" t="s">
        <v>31</v>
      </c>
      <c r="C55" s="63"/>
      <c r="D55" s="63"/>
      <c r="E55" s="1"/>
      <c r="F55" s="1">
        <v>2019</v>
      </c>
      <c r="G55" s="1"/>
      <c r="H55" s="1"/>
      <c r="I55" s="1"/>
      <c r="J55" s="1"/>
      <c r="K55" s="1"/>
      <c r="L55" s="1"/>
      <c r="M55" s="1"/>
      <c r="N55" s="1"/>
      <c r="O55" s="1"/>
      <c r="P55" s="1"/>
      <c r="Q55" s="1"/>
      <c r="R55" s="1"/>
      <c r="S55" s="1"/>
      <c r="T55" s="1"/>
      <c r="U55" s="1"/>
    </row>
    <row r="56" spans="1:21" x14ac:dyDescent="0.25">
      <c r="A56" s="1"/>
      <c r="B56" s="63" t="s">
        <v>32</v>
      </c>
      <c r="C56" s="63"/>
      <c r="D56" s="1"/>
      <c r="E56" s="1"/>
      <c r="F56" s="1"/>
      <c r="G56" s="1"/>
      <c r="H56" s="1"/>
      <c r="I56" s="1"/>
      <c r="J56" s="1"/>
      <c r="K56" s="1"/>
      <c r="L56" s="1"/>
      <c r="M56" s="1"/>
      <c r="N56" s="1"/>
      <c r="O56" s="1"/>
      <c r="P56" s="1"/>
      <c r="Q56" s="1"/>
      <c r="R56" s="1"/>
      <c r="S56" s="1"/>
      <c r="T56" s="1"/>
      <c r="U56" s="1"/>
    </row>
    <row r="57" spans="1:21" x14ac:dyDescent="0.25">
      <c r="A57" s="1"/>
      <c r="B57" s="1"/>
      <c r="C57" s="1"/>
      <c r="D57" s="1"/>
      <c r="E57" s="1"/>
      <c r="F57" s="1"/>
      <c r="G57" s="1"/>
      <c r="H57" s="1"/>
      <c r="I57" s="1"/>
      <c r="J57" s="1"/>
      <c r="K57" s="1"/>
      <c r="L57" s="1"/>
      <c r="M57" s="1"/>
      <c r="N57" s="1"/>
      <c r="O57" s="1"/>
      <c r="P57" s="1"/>
      <c r="Q57" s="1"/>
      <c r="R57" s="1"/>
      <c r="S57" s="1"/>
      <c r="T57" s="1"/>
      <c r="U57" s="1"/>
    </row>
    <row r="58" spans="1:21" x14ac:dyDescent="0.25">
      <c r="A58" s="1"/>
      <c r="B58" s="1"/>
      <c r="C58" s="1"/>
      <c r="D58" s="1"/>
      <c r="E58" s="1"/>
      <c r="F58" s="1"/>
      <c r="G58" s="1"/>
      <c r="H58" s="1"/>
      <c r="I58" s="1"/>
      <c r="J58" s="1"/>
      <c r="K58" s="1"/>
      <c r="L58" s="1"/>
      <c r="M58" s="1"/>
      <c r="N58" s="1"/>
      <c r="O58" s="1"/>
      <c r="P58" s="1"/>
      <c r="Q58" s="1"/>
      <c r="R58" s="1"/>
      <c r="S58" s="1"/>
      <c r="T58" s="1"/>
      <c r="U58" s="1"/>
    </row>
    <row r="59" spans="1:21" x14ac:dyDescent="0.25">
      <c r="A59" s="1"/>
      <c r="B59" s="1"/>
      <c r="C59" s="1"/>
      <c r="D59" s="1"/>
      <c r="E59" s="1"/>
      <c r="F59" s="1"/>
      <c r="G59" s="1"/>
      <c r="H59" s="1"/>
      <c r="I59" s="1"/>
      <c r="J59" s="1"/>
      <c r="K59" s="1"/>
      <c r="L59" s="1"/>
      <c r="M59" s="1"/>
      <c r="N59" s="1"/>
      <c r="O59" s="1"/>
      <c r="P59" s="1"/>
      <c r="Q59" s="1"/>
      <c r="R59" s="1"/>
      <c r="S59" s="1"/>
      <c r="T59" s="1"/>
      <c r="U59" s="1"/>
    </row>
    <row r="60" spans="1:21" x14ac:dyDescent="0.25">
      <c r="A60" s="1"/>
      <c r="B60" s="1"/>
      <c r="C60" s="1"/>
      <c r="D60" s="1"/>
      <c r="E60" s="1"/>
      <c r="F60" s="1"/>
      <c r="G60" s="1"/>
      <c r="H60" s="1"/>
      <c r="I60" s="1"/>
      <c r="J60" s="1"/>
      <c r="K60" s="1"/>
      <c r="L60" s="66" t="s">
        <v>5</v>
      </c>
      <c r="M60" s="66"/>
      <c r="N60" s="66"/>
      <c r="O60" s="3" t="s">
        <v>6</v>
      </c>
      <c r="P60" s="67" t="s">
        <v>7</v>
      </c>
      <c r="Q60" s="67"/>
      <c r="R60" s="3" t="s">
        <v>8</v>
      </c>
      <c r="S60" s="57" t="s">
        <v>583</v>
      </c>
      <c r="T60" s="57"/>
      <c r="U60" s="3" t="s">
        <v>7</v>
      </c>
    </row>
    <row r="61" spans="1:21" x14ac:dyDescent="0.25">
      <c r="A61" s="1"/>
      <c r="B61" s="5" t="s">
        <v>9</v>
      </c>
      <c r="C61" s="64" t="s">
        <v>51</v>
      </c>
      <c r="D61" s="64"/>
      <c r="E61" s="64"/>
      <c r="F61" s="64"/>
      <c r="G61" s="64"/>
      <c r="H61" s="1"/>
      <c r="I61" s="1"/>
      <c r="J61" s="1"/>
      <c r="K61" s="1"/>
      <c r="L61" s="4" t="s">
        <v>11</v>
      </c>
      <c r="M61" s="77" t="s">
        <v>12</v>
      </c>
      <c r="N61" s="77"/>
      <c r="O61" s="6">
        <v>2</v>
      </c>
      <c r="P61" s="78">
        <v>22.22</v>
      </c>
      <c r="Q61" s="78"/>
      <c r="R61" s="6">
        <v>3</v>
      </c>
      <c r="S61" s="61">
        <v>236.4</v>
      </c>
      <c r="T61" s="61"/>
      <c r="U61" s="7">
        <v>0.62</v>
      </c>
    </row>
    <row r="62" spans="1:21" x14ac:dyDescent="0.25">
      <c r="A62" s="1"/>
      <c r="B62" s="63" t="s">
        <v>13</v>
      </c>
      <c r="C62" s="64" t="s">
        <v>52</v>
      </c>
      <c r="D62" s="64"/>
      <c r="E62" s="64"/>
      <c r="F62" s="64"/>
      <c r="G62" s="1"/>
      <c r="H62" s="1"/>
      <c r="I62" s="1"/>
      <c r="J62" s="1"/>
      <c r="K62" s="1"/>
      <c r="L62" s="4" t="s">
        <v>39</v>
      </c>
      <c r="M62" s="64" t="s">
        <v>40</v>
      </c>
      <c r="N62" s="64"/>
      <c r="O62" s="6">
        <v>1</v>
      </c>
      <c r="P62" s="65">
        <v>11.11</v>
      </c>
      <c r="Q62" s="65"/>
      <c r="R62" s="6">
        <v>8</v>
      </c>
      <c r="S62" s="59">
        <v>2623.7999999999997</v>
      </c>
      <c r="T62" s="59"/>
      <c r="U62" s="7">
        <v>6.85</v>
      </c>
    </row>
    <row r="63" spans="1:21" x14ac:dyDescent="0.25">
      <c r="A63" s="1"/>
      <c r="B63" s="63"/>
      <c r="C63" s="64"/>
      <c r="D63" s="64"/>
      <c r="E63" s="64"/>
      <c r="F63" s="64"/>
      <c r="G63" s="1"/>
      <c r="H63" s="1"/>
      <c r="I63" s="1"/>
      <c r="J63" s="1"/>
      <c r="K63" s="1"/>
      <c r="L63" s="64" t="s">
        <v>15</v>
      </c>
      <c r="M63" s="64" t="s">
        <v>16</v>
      </c>
      <c r="N63" s="64"/>
      <c r="O63" s="71">
        <v>2</v>
      </c>
      <c r="P63" s="65">
        <v>22.22</v>
      </c>
      <c r="Q63" s="65"/>
      <c r="R63" s="71">
        <v>6</v>
      </c>
      <c r="S63" s="59">
        <v>814.2</v>
      </c>
      <c r="T63" s="59"/>
      <c r="U63" s="58">
        <v>2.13</v>
      </c>
    </row>
    <row r="64" spans="1:21" x14ac:dyDescent="0.25">
      <c r="A64" s="1"/>
      <c r="B64" s="63" t="s">
        <v>19</v>
      </c>
      <c r="C64" s="64" t="s">
        <v>20</v>
      </c>
      <c r="D64" s="64"/>
      <c r="E64" s="64"/>
      <c r="F64" s="64"/>
      <c r="G64" s="1"/>
      <c r="H64" s="1"/>
      <c r="I64" s="1"/>
      <c r="J64" s="1"/>
      <c r="K64" s="1"/>
      <c r="L64" s="64"/>
      <c r="M64" s="64"/>
      <c r="N64" s="64"/>
      <c r="O64" s="71"/>
      <c r="P64" s="65"/>
      <c r="Q64" s="65"/>
      <c r="R64" s="71"/>
      <c r="S64" s="59"/>
      <c r="T64" s="59"/>
      <c r="U64" s="58"/>
    </row>
    <row r="65" spans="1:21" x14ac:dyDescent="0.25">
      <c r="A65" s="1"/>
      <c r="B65" s="63"/>
      <c r="C65" s="64"/>
      <c r="D65" s="64"/>
      <c r="E65" s="64"/>
      <c r="F65" s="64"/>
      <c r="G65" s="1"/>
      <c r="H65" s="1"/>
      <c r="I65" s="1"/>
      <c r="J65" s="1"/>
      <c r="K65" s="1"/>
      <c r="L65" s="4" t="s">
        <v>42</v>
      </c>
      <c r="M65" s="64" t="s">
        <v>43</v>
      </c>
      <c r="N65" s="64"/>
      <c r="O65" s="6">
        <v>3</v>
      </c>
      <c r="P65" s="65">
        <v>33.33</v>
      </c>
      <c r="Q65" s="65"/>
      <c r="R65" s="6">
        <v>282</v>
      </c>
      <c r="S65" s="59">
        <v>30939</v>
      </c>
      <c r="T65" s="59"/>
      <c r="U65" s="7">
        <v>80.77</v>
      </c>
    </row>
    <row r="66" spans="1:21" x14ac:dyDescent="0.25">
      <c r="A66" s="1"/>
      <c r="B66" s="5" t="s">
        <v>23</v>
      </c>
      <c r="C66" s="64" t="s">
        <v>53</v>
      </c>
      <c r="D66" s="64"/>
      <c r="E66" s="64"/>
      <c r="F66" s="64"/>
      <c r="G66" s="1"/>
      <c r="H66" s="1"/>
      <c r="I66" s="1"/>
      <c r="J66" s="1"/>
      <c r="K66" s="1"/>
      <c r="L66" s="4" t="s">
        <v>21</v>
      </c>
      <c r="M66" s="64" t="s">
        <v>22</v>
      </c>
      <c r="N66" s="64"/>
      <c r="O66" s="6">
        <v>1</v>
      </c>
      <c r="P66" s="65">
        <v>11.11</v>
      </c>
      <c r="Q66" s="65"/>
      <c r="R66" s="6">
        <v>34</v>
      </c>
      <c r="S66" s="59">
        <v>3690.6</v>
      </c>
      <c r="T66" s="59"/>
      <c r="U66" s="7">
        <v>9.64</v>
      </c>
    </row>
    <row r="67" spans="1:21" x14ac:dyDescent="0.25">
      <c r="A67" s="1"/>
      <c r="B67" s="5" t="s">
        <v>25</v>
      </c>
      <c r="C67" s="73">
        <v>250</v>
      </c>
      <c r="D67" s="73"/>
      <c r="E67" s="73"/>
      <c r="F67" s="1"/>
      <c r="G67" s="1"/>
      <c r="H67" s="1"/>
      <c r="I67" s="1"/>
      <c r="J67" s="1"/>
      <c r="K67" s="1"/>
      <c r="L67" s="1"/>
      <c r="M67" s="1"/>
      <c r="N67" s="1"/>
      <c r="O67" s="1"/>
      <c r="P67" s="1"/>
      <c r="Q67" s="1"/>
      <c r="R67" s="1"/>
      <c r="S67" s="1"/>
      <c r="T67" s="1"/>
      <c r="U67" s="1"/>
    </row>
    <row r="68" spans="1:21" x14ac:dyDescent="0.25">
      <c r="A68" s="1"/>
      <c r="B68" s="63" t="s">
        <v>26</v>
      </c>
      <c r="C68" s="63"/>
      <c r="D68" s="63"/>
      <c r="E68" s="63"/>
      <c r="F68" s="72">
        <v>182.01130000000001</v>
      </c>
      <c r="G68" s="72"/>
      <c r="H68" s="72"/>
      <c r="I68" s="72"/>
      <c r="J68" s="72"/>
      <c r="K68" s="1"/>
      <c r="L68" s="1"/>
      <c r="M68" s="1"/>
      <c r="N68" s="1"/>
      <c r="O68" s="1"/>
      <c r="P68" s="1"/>
      <c r="Q68" s="1"/>
      <c r="R68" s="1"/>
      <c r="S68" s="1"/>
      <c r="T68" s="1"/>
      <c r="U68" s="1"/>
    </row>
    <row r="69" spans="1:21" x14ac:dyDescent="0.25">
      <c r="A69" s="1"/>
      <c r="B69" s="63" t="s">
        <v>27</v>
      </c>
      <c r="C69" s="63"/>
      <c r="D69" s="72">
        <v>123.7393</v>
      </c>
      <c r="E69" s="72"/>
      <c r="F69" s="72"/>
      <c r="G69" s="72"/>
      <c r="H69" s="72"/>
      <c r="I69" s="1"/>
      <c r="J69" s="1"/>
      <c r="K69" s="1"/>
      <c r="L69" s="1"/>
      <c r="M69" s="1"/>
      <c r="N69" s="1"/>
      <c r="O69" s="1"/>
      <c r="P69" s="1"/>
      <c r="Q69" s="1"/>
      <c r="R69" s="1"/>
      <c r="S69" s="1"/>
      <c r="T69" s="1"/>
      <c r="U69" s="1"/>
    </row>
    <row r="70" spans="1:21" x14ac:dyDescent="0.25">
      <c r="A70" s="1"/>
      <c r="B70" s="63" t="s">
        <v>28</v>
      </c>
      <c r="C70" s="63"/>
      <c r="D70" s="63"/>
      <c r="E70" s="63"/>
      <c r="F70" s="72">
        <v>0.82389999999999997</v>
      </c>
      <c r="G70" s="72"/>
      <c r="H70" s="72"/>
      <c r="I70" s="72"/>
      <c r="J70" s="1"/>
      <c r="K70" s="1"/>
      <c r="L70" s="1"/>
      <c r="M70" s="1"/>
      <c r="N70" s="1"/>
      <c r="O70" s="1"/>
      <c r="P70" s="1"/>
      <c r="Q70" s="1"/>
      <c r="R70" s="1"/>
      <c r="S70" s="1"/>
      <c r="T70" s="1"/>
      <c r="U70" s="1"/>
    </row>
    <row r="71" spans="1:21" x14ac:dyDescent="0.25">
      <c r="A71" s="1"/>
      <c r="B71" s="63" t="s">
        <v>29</v>
      </c>
      <c r="C71" s="63"/>
      <c r="D71" s="72">
        <v>1.1278999999999999</v>
      </c>
      <c r="E71" s="72"/>
      <c r="F71" s="72"/>
      <c r="G71" s="72"/>
      <c r="H71" s="1"/>
      <c r="I71" s="1"/>
      <c r="J71" s="1"/>
      <c r="K71" s="1"/>
      <c r="L71" s="1"/>
      <c r="M71" s="1"/>
      <c r="N71" s="1"/>
      <c r="O71" s="1"/>
      <c r="P71" s="1"/>
      <c r="Q71" s="1"/>
      <c r="R71" s="1"/>
      <c r="S71" s="1"/>
      <c r="T71" s="1"/>
      <c r="U71" s="1"/>
    </row>
    <row r="72" spans="1:21" x14ac:dyDescent="0.25">
      <c r="A72" s="1"/>
      <c r="B72" s="63" t="s">
        <v>30</v>
      </c>
      <c r="C72" s="63"/>
      <c r="D72" s="1"/>
      <c r="E72" s="1"/>
      <c r="F72" s="1">
        <v>18.600000000000001</v>
      </c>
      <c r="G72" s="1"/>
      <c r="H72" s="1"/>
      <c r="I72" s="1"/>
      <c r="J72" s="1"/>
      <c r="K72" s="1"/>
      <c r="L72" s="1"/>
      <c r="M72" s="1"/>
      <c r="N72" s="1"/>
      <c r="O72" s="1"/>
      <c r="P72" s="1"/>
      <c r="Q72" s="1"/>
      <c r="R72" s="1"/>
      <c r="S72" s="1"/>
      <c r="T72" s="1"/>
      <c r="U72" s="1"/>
    </row>
    <row r="73" spans="1:21" x14ac:dyDescent="0.25">
      <c r="A73" s="1"/>
      <c r="B73" s="63" t="s">
        <v>31</v>
      </c>
      <c r="C73" s="63"/>
      <c r="D73" s="63"/>
      <c r="E73" s="1"/>
      <c r="F73" s="1">
        <v>2017</v>
      </c>
      <c r="G73" s="1"/>
      <c r="H73" s="1"/>
      <c r="I73" s="1"/>
      <c r="J73" s="1"/>
      <c r="K73" s="1"/>
      <c r="L73" s="1"/>
      <c r="M73" s="1"/>
      <c r="N73" s="1"/>
      <c r="O73" s="1"/>
      <c r="P73" s="1"/>
      <c r="Q73" s="1"/>
      <c r="R73" s="1"/>
      <c r="S73" s="1"/>
      <c r="T73" s="1"/>
      <c r="U73" s="1"/>
    </row>
    <row r="74" spans="1:21" x14ac:dyDescent="0.25">
      <c r="A74" s="1"/>
      <c r="B74" s="63" t="s">
        <v>32</v>
      </c>
      <c r="C74" s="63"/>
      <c r="D74" s="1"/>
      <c r="E74" s="1"/>
      <c r="F74" s="1"/>
      <c r="G74" s="1"/>
      <c r="H74" s="1"/>
      <c r="I74" s="1"/>
      <c r="J74" s="1"/>
      <c r="K74" s="1"/>
      <c r="L74" s="1"/>
      <c r="M74" s="1"/>
      <c r="N74" s="1"/>
      <c r="O74" s="1"/>
      <c r="P74" s="1"/>
      <c r="Q74" s="1"/>
      <c r="R74" s="1"/>
      <c r="S74" s="1"/>
      <c r="T74" s="1"/>
      <c r="U74" s="1"/>
    </row>
    <row r="75" spans="1:21" x14ac:dyDescent="0.25">
      <c r="A75" s="1"/>
      <c r="B75" s="1"/>
      <c r="C75" s="1"/>
      <c r="D75" s="1"/>
      <c r="E75" s="1"/>
      <c r="F75" s="1"/>
      <c r="G75" s="1"/>
      <c r="H75" s="1"/>
      <c r="I75" s="1"/>
      <c r="J75" s="1"/>
      <c r="K75" s="1"/>
      <c r="L75" s="1"/>
      <c r="M75" s="1"/>
      <c r="N75" s="1"/>
      <c r="O75" s="1"/>
      <c r="P75" s="1"/>
      <c r="Q75" s="1"/>
      <c r="R75" s="1"/>
      <c r="S75" s="1"/>
      <c r="T75" s="1"/>
      <c r="U75" s="1"/>
    </row>
    <row r="76" spans="1:21" x14ac:dyDescent="0.25">
      <c r="A76" s="1"/>
      <c r="B76" s="1"/>
      <c r="C76" s="1"/>
      <c r="D76" s="1"/>
      <c r="E76" s="1"/>
      <c r="F76" s="1"/>
      <c r="G76" s="1"/>
      <c r="H76" s="1"/>
      <c r="I76" s="1"/>
      <c r="J76" s="1"/>
      <c r="K76" s="1"/>
      <c r="L76" s="1"/>
      <c r="M76" s="1"/>
      <c r="N76" s="1"/>
      <c r="O76" s="1"/>
      <c r="P76" s="1"/>
      <c r="Q76" s="1"/>
      <c r="R76" s="1"/>
      <c r="S76" s="1"/>
      <c r="T76" s="1"/>
      <c r="U76" s="1"/>
    </row>
    <row r="77" spans="1:21" x14ac:dyDescent="0.25">
      <c r="A77" s="1"/>
      <c r="B77" s="1"/>
      <c r="C77" s="1"/>
      <c r="D77" s="1"/>
      <c r="E77" s="1"/>
      <c r="F77" s="1"/>
      <c r="G77" s="1"/>
      <c r="H77" s="1"/>
      <c r="I77" s="1"/>
      <c r="J77" s="1"/>
      <c r="K77" s="1"/>
      <c r="L77" s="66" t="s">
        <v>5</v>
      </c>
      <c r="M77" s="66"/>
      <c r="N77" s="66"/>
      <c r="O77" s="3" t="s">
        <v>6</v>
      </c>
      <c r="P77" s="67" t="s">
        <v>7</v>
      </c>
      <c r="Q77" s="67"/>
      <c r="R77" s="3" t="s">
        <v>8</v>
      </c>
      <c r="S77" s="57" t="s">
        <v>583</v>
      </c>
      <c r="T77" s="57"/>
      <c r="U77" s="3" t="s">
        <v>7</v>
      </c>
    </row>
    <row r="78" spans="1:21" x14ac:dyDescent="0.25">
      <c r="A78" s="1"/>
      <c r="B78" s="5" t="s">
        <v>9</v>
      </c>
      <c r="C78" s="64" t="s">
        <v>51</v>
      </c>
      <c r="D78" s="64"/>
      <c r="E78" s="64"/>
      <c r="F78" s="64"/>
      <c r="G78" s="64"/>
      <c r="H78" s="1"/>
      <c r="I78" s="1"/>
      <c r="J78" s="1"/>
      <c r="K78" s="1"/>
      <c r="L78" s="4" t="s">
        <v>33</v>
      </c>
      <c r="M78" s="77" t="s">
        <v>34</v>
      </c>
      <c r="N78" s="77"/>
      <c r="O78" s="6">
        <v>3</v>
      </c>
      <c r="P78" s="78">
        <v>9.3800000000000008</v>
      </c>
      <c r="Q78" s="78"/>
      <c r="R78" s="6">
        <v>11</v>
      </c>
      <c r="S78" s="61">
        <v>1827.6000000000001</v>
      </c>
      <c r="T78" s="61"/>
      <c r="U78" s="7">
        <v>5.25</v>
      </c>
    </row>
    <row r="79" spans="1:21" x14ac:dyDescent="0.25">
      <c r="A79" s="1"/>
      <c r="B79" s="63" t="s">
        <v>13</v>
      </c>
      <c r="C79" s="64" t="s">
        <v>56</v>
      </c>
      <c r="D79" s="64"/>
      <c r="E79" s="64"/>
      <c r="F79" s="64"/>
      <c r="G79" s="1"/>
      <c r="H79" s="1"/>
      <c r="I79" s="1"/>
      <c r="J79" s="1"/>
      <c r="K79" s="1"/>
      <c r="L79" s="4" t="s">
        <v>36</v>
      </c>
      <c r="M79" s="64" t="s">
        <v>37</v>
      </c>
      <c r="N79" s="64"/>
      <c r="O79" s="6">
        <v>4</v>
      </c>
      <c r="P79" s="65">
        <v>12.5</v>
      </c>
      <c r="Q79" s="65"/>
      <c r="R79" s="6">
        <v>16</v>
      </c>
      <c r="S79" s="59">
        <v>1055.4000000000001</v>
      </c>
      <c r="T79" s="59"/>
      <c r="U79" s="7">
        <v>3.03</v>
      </c>
    </row>
    <row r="80" spans="1:21" x14ac:dyDescent="0.25">
      <c r="A80" s="1"/>
      <c r="B80" s="63"/>
      <c r="C80" s="64"/>
      <c r="D80" s="64"/>
      <c r="E80" s="64"/>
      <c r="F80" s="64"/>
      <c r="G80" s="1"/>
      <c r="H80" s="1"/>
      <c r="I80" s="1"/>
      <c r="J80" s="1"/>
      <c r="K80" s="1"/>
      <c r="L80" s="64" t="s">
        <v>11</v>
      </c>
      <c r="M80" s="64" t="s">
        <v>12</v>
      </c>
      <c r="N80" s="64"/>
      <c r="O80" s="71">
        <v>3</v>
      </c>
      <c r="P80" s="65">
        <v>9.3800000000000008</v>
      </c>
      <c r="Q80" s="65"/>
      <c r="R80" s="71">
        <v>29</v>
      </c>
      <c r="S80" s="59">
        <v>1507.2</v>
      </c>
      <c r="T80" s="59"/>
      <c r="U80" s="58">
        <v>4.33</v>
      </c>
    </row>
    <row r="81" spans="1:21" x14ac:dyDescent="0.25">
      <c r="A81" s="1"/>
      <c r="B81" s="63" t="s">
        <v>19</v>
      </c>
      <c r="C81" s="64" t="s">
        <v>57</v>
      </c>
      <c r="D81" s="64"/>
      <c r="E81" s="64"/>
      <c r="F81" s="64"/>
      <c r="G81" s="1"/>
      <c r="H81" s="1"/>
      <c r="I81" s="1"/>
      <c r="J81" s="1"/>
      <c r="K81" s="1"/>
      <c r="L81" s="64"/>
      <c r="M81" s="64"/>
      <c r="N81" s="64"/>
      <c r="O81" s="71"/>
      <c r="P81" s="65"/>
      <c r="Q81" s="65"/>
      <c r="R81" s="71"/>
      <c r="S81" s="59"/>
      <c r="T81" s="59"/>
      <c r="U81" s="58"/>
    </row>
    <row r="82" spans="1:21" x14ac:dyDescent="0.25">
      <c r="A82" s="1"/>
      <c r="B82" s="63"/>
      <c r="C82" s="64"/>
      <c r="D82" s="64"/>
      <c r="E82" s="64"/>
      <c r="F82" s="64"/>
      <c r="G82" s="1"/>
      <c r="H82" s="1"/>
      <c r="I82" s="1"/>
      <c r="J82" s="1"/>
      <c r="K82" s="1"/>
      <c r="L82" s="4" t="s">
        <v>39</v>
      </c>
      <c r="M82" s="64" t="s">
        <v>40</v>
      </c>
      <c r="N82" s="64"/>
      <c r="O82" s="6">
        <v>10</v>
      </c>
      <c r="P82" s="65">
        <v>31.25</v>
      </c>
      <c r="Q82" s="65"/>
      <c r="R82" s="6">
        <v>103</v>
      </c>
      <c r="S82" s="59">
        <v>15037.2</v>
      </c>
      <c r="T82" s="59"/>
      <c r="U82" s="7">
        <v>43.2</v>
      </c>
    </row>
    <row r="83" spans="1:21" x14ac:dyDescent="0.25">
      <c r="A83" s="1"/>
      <c r="B83" s="5" t="s">
        <v>23</v>
      </c>
      <c r="C83" s="64" t="s">
        <v>58</v>
      </c>
      <c r="D83" s="64"/>
      <c r="E83" s="64"/>
      <c r="F83" s="64"/>
      <c r="G83" s="1"/>
      <c r="H83" s="1"/>
      <c r="I83" s="1"/>
      <c r="J83" s="1"/>
      <c r="K83" s="1"/>
      <c r="L83" s="4" t="s">
        <v>15</v>
      </c>
      <c r="M83" s="64" t="s">
        <v>16</v>
      </c>
      <c r="N83" s="64"/>
      <c r="O83" s="6">
        <v>2</v>
      </c>
      <c r="P83" s="65">
        <v>6.25</v>
      </c>
      <c r="Q83" s="65"/>
      <c r="R83" s="6">
        <v>63</v>
      </c>
      <c r="S83" s="59">
        <v>12727.2</v>
      </c>
      <c r="T83" s="59"/>
      <c r="U83" s="7">
        <v>36.56</v>
      </c>
    </row>
    <row r="84" spans="1:21" x14ac:dyDescent="0.25">
      <c r="A84" s="1"/>
      <c r="B84" s="5" t="s">
        <v>25</v>
      </c>
      <c r="C84" s="73">
        <v>649</v>
      </c>
      <c r="D84" s="73"/>
      <c r="E84" s="73"/>
      <c r="F84" s="1"/>
      <c r="G84" s="1"/>
      <c r="H84" s="1"/>
      <c r="I84" s="1"/>
      <c r="J84" s="1"/>
      <c r="K84" s="1"/>
      <c r="L84" s="4" t="s">
        <v>42</v>
      </c>
      <c r="M84" s="64" t="s">
        <v>43</v>
      </c>
      <c r="N84" s="64"/>
      <c r="O84" s="6">
        <v>7</v>
      </c>
      <c r="P84" s="65">
        <v>21.88</v>
      </c>
      <c r="Q84" s="65"/>
      <c r="R84" s="6">
        <v>24</v>
      </c>
      <c r="S84" s="59">
        <v>1599.6</v>
      </c>
      <c r="T84" s="59"/>
      <c r="U84" s="7">
        <v>4.5999999999999996</v>
      </c>
    </row>
    <row r="85" spans="1:21" x14ac:dyDescent="0.25">
      <c r="A85" s="1"/>
      <c r="B85" s="63" t="s">
        <v>26</v>
      </c>
      <c r="C85" s="63"/>
      <c r="D85" s="63"/>
      <c r="E85" s="63"/>
      <c r="F85" s="72">
        <v>147.83940000000001</v>
      </c>
      <c r="G85" s="72"/>
      <c r="H85" s="72"/>
      <c r="I85" s="72"/>
      <c r="J85" s="72"/>
      <c r="K85" s="1"/>
      <c r="L85" s="4" t="s">
        <v>21</v>
      </c>
      <c r="M85" s="64" t="s">
        <v>22</v>
      </c>
      <c r="N85" s="64"/>
      <c r="O85" s="6">
        <v>3</v>
      </c>
      <c r="P85" s="65">
        <v>9.3800000000000008</v>
      </c>
      <c r="Q85" s="65"/>
      <c r="R85" s="6">
        <v>39</v>
      </c>
      <c r="S85" s="59">
        <v>1053.5999999999999</v>
      </c>
      <c r="T85" s="59"/>
      <c r="U85" s="7">
        <v>3.03</v>
      </c>
    </row>
    <row r="86" spans="1:21" x14ac:dyDescent="0.25">
      <c r="A86" s="1"/>
      <c r="B86" s="63" t="s">
        <v>27</v>
      </c>
      <c r="C86" s="63"/>
      <c r="D86" s="72">
        <v>25.872699999999998</v>
      </c>
      <c r="E86" s="72"/>
      <c r="F86" s="72"/>
      <c r="G86" s="72"/>
      <c r="H86" s="72"/>
      <c r="I86" s="1"/>
      <c r="J86" s="1"/>
      <c r="K86" s="1"/>
      <c r="L86" s="1"/>
      <c r="M86" s="1"/>
      <c r="N86" s="1"/>
      <c r="O86" s="1"/>
      <c r="P86" s="1"/>
      <c r="Q86" s="1"/>
      <c r="R86" s="1"/>
      <c r="S86" s="1"/>
      <c r="T86" s="1"/>
      <c r="U86" s="1"/>
    </row>
    <row r="87" spans="1:21" x14ac:dyDescent="0.25">
      <c r="A87" s="1"/>
      <c r="B87" s="63" t="s">
        <v>28</v>
      </c>
      <c r="C87" s="63"/>
      <c r="D87" s="63"/>
      <c r="E87" s="63"/>
      <c r="F87" s="72">
        <v>0.96250000000000002</v>
      </c>
      <c r="G87" s="72"/>
      <c r="H87" s="72"/>
      <c r="I87" s="72"/>
      <c r="J87" s="1"/>
      <c r="K87" s="1"/>
      <c r="L87" s="1"/>
      <c r="M87" s="1"/>
      <c r="N87" s="1"/>
      <c r="O87" s="1"/>
      <c r="P87" s="1"/>
      <c r="Q87" s="1"/>
      <c r="R87" s="1"/>
      <c r="S87" s="1"/>
      <c r="T87" s="1"/>
      <c r="U87" s="1"/>
    </row>
    <row r="88" spans="1:21" x14ac:dyDescent="0.25">
      <c r="A88" s="1"/>
      <c r="B88" s="63" t="s">
        <v>29</v>
      </c>
      <c r="C88" s="63"/>
      <c r="D88" s="72">
        <v>1.1642999999999999</v>
      </c>
      <c r="E88" s="72"/>
      <c r="F88" s="72"/>
      <c r="G88" s="72"/>
      <c r="H88" s="1"/>
      <c r="I88" s="1"/>
      <c r="J88" s="1"/>
      <c r="K88" s="1"/>
      <c r="L88" s="1"/>
      <c r="M88" s="1"/>
      <c r="N88" s="1"/>
      <c r="O88" s="1"/>
      <c r="P88" s="1"/>
      <c r="Q88" s="1"/>
      <c r="R88" s="1"/>
      <c r="S88" s="1"/>
      <c r="T88" s="1"/>
      <c r="U88" s="1"/>
    </row>
    <row r="89" spans="1:21" x14ac:dyDescent="0.25">
      <c r="A89" s="1"/>
      <c r="B89" s="63" t="s">
        <v>30</v>
      </c>
      <c r="C89" s="63"/>
      <c r="D89" s="1"/>
      <c r="E89" s="1"/>
      <c r="F89" s="1">
        <v>28.3</v>
      </c>
      <c r="G89" s="1"/>
      <c r="H89" s="1"/>
      <c r="I89" s="1"/>
      <c r="J89" s="1"/>
      <c r="K89" s="1"/>
      <c r="L89" s="1"/>
      <c r="M89" s="1"/>
      <c r="N89" s="1"/>
      <c r="O89" s="1"/>
      <c r="P89" s="1"/>
      <c r="Q89" s="1"/>
      <c r="R89" s="1"/>
      <c r="S89" s="1"/>
      <c r="T89" s="1"/>
      <c r="U89" s="1"/>
    </row>
    <row r="90" spans="1:21" x14ac:dyDescent="0.25">
      <c r="A90" s="1"/>
      <c r="B90" s="63" t="s">
        <v>31</v>
      </c>
      <c r="C90" s="63"/>
      <c r="D90" s="63"/>
      <c r="E90" s="1"/>
      <c r="F90" s="1">
        <v>2017</v>
      </c>
      <c r="G90" s="1"/>
      <c r="H90" s="1"/>
      <c r="I90" s="1"/>
      <c r="J90" s="1"/>
      <c r="K90" s="1"/>
      <c r="L90" s="1"/>
      <c r="M90" s="1"/>
      <c r="N90" s="1"/>
      <c r="O90" s="1"/>
      <c r="P90" s="1"/>
      <c r="Q90" s="1"/>
      <c r="R90" s="1"/>
      <c r="S90" s="1"/>
      <c r="T90" s="1"/>
      <c r="U90" s="1"/>
    </row>
    <row r="91" spans="1:21" x14ac:dyDescent="0.25">
      <c r="A91" s="1"/>
      <c r="B91" s="63" t="s">
        <v>32</v>
      </c>
      <c r="C91" s="63"/>
      <c r="D91" s="1"/>
      <c r="E91" s="1"/>
      <c r="F91" s="1"/>
      <c r="G91" s="1"/>
      <c r="H91" s="1"/>
      <c r="I91" s="1"/>
      <c r="J91" s="1"/>
      <c r="K91" s="1"/>
      <c r="L91" s="1"/>
      <c r="M91" s="1"/>
      <c r="N91" s="1"/>
      <c r="O91" s="1"/>
      <c r="P91" s="1"/>
      <c r="Q91" s="1"/>
      <c r="R91" s="1"/>
      <c r="S91" s="1"/>
      <c r="T91" s="1"/>
      <c r="U91" s="1"/>
    </row>
    <row r="92" spans="1:21" x14ac:dyDescent="0.25">
      <c r="A92" s="1"/>
      <c r="B92" s="1"/>
      <c r="C92" s="1"/>
      <c r="D92" s="1"/>
      <c r="E92" s="1"/>
      <c r="F92" s="1"/>
      <c r="G92" s="1"/>
      <c r="H92" s="1"/>
      <c r="I92" s="1"/>
      <c r="J92" s="1"/>
      <c r="K92" s="1"/>
      <c r="L92" s="1"/>
      <c r="M92" s="1"/>
      <c r="N92" s="1"/>
      <c r="O92" s="1"/>
      <c r="P92" s="1"/>
      <c r="Q92" s="1"/>
      <c r="R92" s="1"/>
      <c r="S92" s="1"/>
      <c r="T92" s="1"/>
      <c r="U92" s="1"/>
    </row>
    <row r="93" spans="1:21" x14ac:dyDescent="0.25">
      <c r="A93" s="1"/>
      <c r="B93" s="1"/>
      <c r="C93" s="1"/>
      <c r="D93" s="1"/>
      <c r="E93" s="1"/>
      <c r="F93" s="1"/>
      <c r="G93" s="1"/>
      <c r="H93" s="1"/>
      <c r="I93" s="1"/>
      <c r="J93" s="1"/>
      <c r="K93" s="1"/>
      <c r="L93" s="1"/>
      <c r="M93" s="1"/>
      <c r="N93" s="1"/>
      <c r="O93" s="1"/>
      <c r="P93" s="1"/>
      <c r="Q93" s="1"/>
      <c r="R93" s="1"/>
      <c r="S93" s="1"/>
      <c r="T93" s="1"/>
      <c r="U93" s="1"/>
    </row>
    <row r="94" spans="1:21" x14ac:dyDescent="0.25">
      <c r="A94" s="1"/>
      <c r="B94" s="1"/>
      <c r="C94" s="1"/>
      <c r="D94" s="1"/>
      <c r="E94" s="1"/>
      <c r="F94" s="1"/>
      <c r="G94" s="1"/>
      <c r="H94" s="1"/>
      <c r="I94" s="1"/>
      <c r="J94" s="1"/>
      <c r="K94" s="1"/>
      <c r="L94" s="66" t="s">
        <v>5</v>
      </c>
      <c r="M94" s="66"/>
      <c r="N94" s="66"/>
      <c r="O94" s="3" t="s">
        <v>6</v>
      </c>
      <c r="P94" s="67" t="s">
        <v>7</v>
      </c>
      <c r="Q94" s="67"/>
      <c r="R94" s="3" t="s">
        <v>8</v>
      </c>
      <c r="S94" s="57" t="s">
        <v>583</v>
      </c>
      <c r="T94" s="57"/>
      <c r="U94" s="3" t="s">
        <v>7</v>
      </c>
    </row>
    <row r="95" spans="1:21" x14ac:dyDescent="0.25">
      <c r="A95" s="1"/>
      <c r="B95" s="5" t="s">
        <v>9</v>
      </c>
      <c r="C95" s="64" t="s">
        <v>51</v>
      </c>
      <c r="D95" s="64"/>
      <c r="E95" s="64"/>
      <c r="F95" s="64"/>
      <c r="G95" s="64"/>
      <c r="H95" s="1"/>
      <c r="I95" s="1"/>
      <c r="J95" s="1"/>
      <c r="K95" s="1"/>
      <c r="L95" s="4" t="s">
        <v>11</v>
      </c>
      <c r="M95" s="77" t="s">
        <v>12</v>
      </c>
      <c r="N95" s="77"/>
      <c r="O95" s="6">
        <v>1</v>
      </c>
      <c r="P95" s="78">
        <v>5.26</v>
      </c>
      <c r="Q95" s="78"/>
      <c r="R95" s="6">
        <v>1</v>
      </c>
      <c r="S95" s="61">
        <v>80.400000000000006</v>
      </c>
      <c r="T95" s="61"/>
      <c r="U95" s="7">
        <v>0.34</v>
      </c>
    </row>
    <row r="96" spans="1:21" x14ac:dyDescent="0.25">
      <c r="A96" s="1"/>
      <c r="B96" s="63" t="s">
        <v>13</v>
      </c>
      <c r="C96" s="64" t="s">
        <v>59</v>
      </c>
      <c r="D96" s="64"/>
      <c r="E96" s="64"/>
      <c r="F96" s="64"/>
      <c r="G96" s="1"/>
      <c r="H96" s="1"/>
      <c r="I96" s="1"/>
      <c r="J96" s="1"/>
      <c r="K96" s="1"/>
      <c r="L96" s="4" t="s">
        <v>39</v>
      </c>
      <c r="M96" s="64" t="s">
        <v>40</v>
      </c>
      <c r="N96" s="64"/>
      <c r="O96" s="6">
        <v>6</v>
      </c>
      <c r="P96" s="65">
        <v>31.58</v>
      </c>
      <c r="Q96" s="65"/>
      <c r="R96" s="6">
        <v>47</v>
      </c>
      <c r="S96" s="59">
        <v>7462.2000000000007</v>
      </c>
      <c r="T96" s="59"/>
      <c r="U96" s="7">
        <v>31.55</v>
      </c>
    </row>
    <row r="97" spans="1:21" x14ac:dyDescent="0.25">
      <c r="A97" s="1"/>
      <c r="B97" s="63"/>
      <c r="C97" s="64"/>
      <c r="D97" s="64"/>
      <c r="E97" s="64"/>
      <c r="F97" s="64"/>
      <c r="G97" s="1"/>
      <c r="H97" s="1"/>
      <c r="I97" s="1"/>
      <c r="J97" s="1"/>
      <c r="K97" s="1"/>
      <c r="L97" s="64" t="s">
        <v>15</v>
      </c>
      <c r="M97" s="64" t="s">
        <v>16</v>
      </c>
      <c r="N97" s="64"/>
      <c r="O97" s="71">
        <v>2</v>
      </c>
      <c r="P97" s="65">
        <v>10.53</v>
      </c>
      <c r="Q97" s="65"/>
      <c r="R97" s="71">
        <v>19</v>
      </c>
      <c r="S97" s="59">
        <v>915.6</v>
      </c>
      <c r="T97" s="59"/>
      <c r="U97" s="58">
        <v>3.87</v>
      </c>
    </row>
    <row r="98" spans="1:21" x14ac:dyDescent="0.25">
      <c r="A98" s="1"/>
      <c r="B98" s="63" t="s">
        <v>19</v>
      </c>
      <c r="C98" s="64" t="s">
        <v>60</v>
      </c>
      <c r="D98" s="64"/>
      <c r="E98" s="64"/>
      <c r="F98" s="64"/>
      <c r="G98" s="1"/>
      <c r="H98" s="1"/>
      <c r="I98" s="1"/>
      <c r="J98" s="1"/>
      <c r="K98" s="1"/>
      <c r="L98" s="64"/>
      <c r="M98" s="64"/>
      <c r="N98" s="64"/>
      <c r="O98" s="71"/>
      <c r="P98" s="65"/>
      <c r="Q98" s="65"/>
      <c r="R98" s="71"/>
      <c r="S98" s="59"/>
      <c r="T98" s="59"/>
      <c r="U98" s="58"/>
    </row>
    <row r="99" spans="1:21" x14ac:dyDescent="0.25">
      <c r="A99" s="1"/>
      <c r="B99" s="63"/>
      <c r="C99" s="64"/>
      <c r="D99" s="64"/>
      <c r="E99" s="64"/>
      <c r="F99" s="64"/>
      <c r="G99" s="1"/>
      <c r="H99" s="1"/>
      <c r="I99" s="1"/>
      <c r="J99" s="1"/>
      <c r="K99" s="1"/>
      <c r="L99" s="4" t="s">
        <v>17</v>
      </c>
      <c r="M99" s="64" t="s">
        <v>18</v>
      </c>
      <c r="N99" s="64"/>
      <c r="O99" s="6">
        <v>1</v>
      </c>
      <c r="P99" s="65">
        <v>5.26</v>
      </c>
      <c r="Q99" s="65"/>
      <c r="R99" s="6">
        <v>29</v>
      </c>
      <c r="S99" s="59">
        <v>5320.8</v>
      </c>
      <c r="T99" s="59"/>
      <c r="U99" s="7">
        <v>22.5</v>
      </c>
    </row>
    <row r="100" spans="1:21" x14ac:dyDescent="0.25">
      <c r="A100" s="1"/>
      <c r="B100" s="5" t="s">
        <v>23</v>
      </c>
      <c r="C100" s="64" t="s">
        <v>61</v>
      </c>
      <c r="D100" s="64"/>
      <c r="E100" s="64"/>
      <c r="F100" s="64"/>
      <c r="G100" s="1"/>
      <c r="H100" s="1"/>
      <c r="I100" s="1"/>
      <c r="J100" s="1"/>
      <c r="K100" s="1"/>
      <c r="L100" s="4" t="s">
        <v>42</v>
      </c>
      <c r="M100" s="64" t="s">
        <v>43</v>
      </c>
      <c r="N100" s="64"/>
      <c r="O100" s="6">
        <v>5</v>
      </c>
      <c r="P100" s="65">
        <v>26.32</v>
      </c>
      <c r="Q100" s="65"/>
      <c r="R100" s="6">
        <v>57</v>
      </c>
      <c r="S100" s="59">
        <v>5029.2</v>
      </c>
      <c r="T100" s="59"/>
      <c r="U100" s="7">
        <v>21.27</v>
      </c>
    </row>
    <row r="101" spans="1:21" x14ac:dyDescent="0.25">
      <c r="A101" s="1"/>
      <c r="B101" s="5" t="s">
        <v>25</v>
      </c>
      <c r="C101" s="73">
        <v>340</v>
      </c>
      <c r="D101" s="73"/>
      <c r="E101" s="73"/>
      <c r="F101" s="1"/>
      <c r="G101" s="1"/>
      <c r="H101" s="1"/>
      <c r="I101" s="1"/>
      <c r="J101" s="1"/>
      <c r="K101" s="1"/>
      <c r="L101" s="4" t="s">
        <v>54</v>
      </c>
      <c r="M101" s="64" t="s">
        <v>55</v>
      </c>
      <c r="N101" s="64"/>
      <c r="O101" s="6">
        <v>3</v>
      </c>
      <c r="P101" s="65">
        <v>15.79</v>
      </c>
      <c r="Q101" s="65"/>
      <c r="R101" s="6">
        <v>35</v>
      </c>
      <c r="S101" s="59">
        <v>4818.6000000000004</v>
      </c>
      <c r="T101" s="59"/>
      <c r="U101" s="7">
        <v>20.37</v>
      </c>
    </row>
    <row r="102" spans="1:21" x14ac:dyDescent="0.25">
      <c r="A102" s="1"/>
      <c r="B102" s="63" t="s">
        <v>26</v>
      </c>
      <c r="C102" s="63"/>
      <c r="D102" s="63"/>
      <c r="E102" s="63"/>
      <c r="F102" s="72">
        <v>10366.7364</v>
      </c>
      <c r="G102" s="72"/>
      <c r="H102" s="72"/>
      <c r="I102" s="72"/>
      <c r="J102" s="72"/>
      <c r="K102" s="1"/>
      <c r="L102" s="4" t="s">
        <v>21</v>
      </c>
      <c r="M102" s="64" t="s">
        <v>22</v>
      </c>
      <c r="N102" s="64"/>
      <c r="O102" s="6">
        <v>1</v>
      </c>
      <c r="P102" s="65">
        <v>5.26</v>
      </c>
      <c r="Q102" s="65"/>
      <c r="R102" s="6">
        <v>1</v>
      </c>
      <c r="S102" s="59">
        <v>22.8</v>
      </c>
      <c r="T102" s="59"/>
      <c r="U102" s="7">
        <v>0.1</v>
      </c>
    </row>
    <row r="103" spans="1:21" x14ac:dyDescent="0.25">
      <c r="A103" s="1"/>
      <c r="B103" s="63" t="s">
        <v>27</v>
      </c>
      <c r="C103" s="63"/>
      <c r="D103" s="72">
        <v>21.9223</v>
      </c>
      <c r="E103" s="72"/>
      <c r="F103" s="72"/>
      <c r="G103" s="72"/>
      <c r="H103" s="72"/>
      <c r="I103" s="1"/>
      <c r="J103" s="1"/>
      <c r="K103" s="1"/>
      <c r="L103" s="1"/>
      <c r="M103" s="1"/>
      <c r="N103" s="1"/>
      <c r="O103" s="1"/>
      <c r="P103" s="1"/>
      <c r="Q103" s="1"/>
      <c r="R103" s="1"/>
      <c r="S103" s="1"/>
      <c r="T103" s="1"/>
      <c r="U103" s="1"/>
    </row>
    <row r="104" spans="1:21" x14ac:dyDescent="0.25">
      <c r="A104" s="1"/>
      <c r="B104" s="63" t="s">
        <v>28</v>
      </c>
      <c r="C104" s="63"/>
      <c r="D104" s="63"/>
      <c r="E104" s="63"/>
      <c r="F104" s="72">
        <v>0.7762</v>
      </c>
      <c r="G104" s="72"/>
      <c r="H104" s="72"/>
      <c r="I104" s="72"/>
      <c r="J104" s="1"/>
      <c r="K104" s="1"/>
      <c r="L104" s="1"/>
      <c r="M104" s="1"/>
      <c r="N104" s="1"/>
      <c r="O104" s="1"/>
      <c r="P104" s="1"/>
      <c r="Q104" s="1"/>
      <c r="R104" s="1"/>
      <c r="S104" s="1"/>
      <c r="T104" s="1"/>
      <c r="U104" s="1"/>
    </row>
    <row r="105" spans="1:21" x14ac:dyDescent="0.25">
      <c r="A105" s="1"/>
      <c r="B105" s="63" t="s">
        <v>29</v>
      </c>
      <c r="C105" s="63"/>
      <c r="D105" s="72">
        <v>0.16750000000000001</v>
      </c>
      <c r="E105" s="72"/>
      <c r="F105" s="72"/>
      <c r="G105" s="72"/>
      <c r="H105" s="1"/>
      <c r="I105" s="1"/>
      <c r="J105" s="1"/>
      <c r="K105" s="1"/>
      <c r="L105" s="1"/>
      <c r="M105" s="1"/>
      <c r="N105" s="1"/>
      <c r="O105" s="1"/>
      <c r="P105" s="1"/>
      <c r="Q105" s="1"/>
      <c r="R105" s="1"/>
      <c r="S105" s="1"/>
      <c r="T105" s="1"/>
      <c r="U105" s="1"/>
    </row>
    <row r="106" spans="1:21" x14ac:dyDescent="0.25">
      <c r="A106" s="1"/>
      <c r="B106" s="63" t="s">
        <v>30</v>
      </c>
      <c r="C106" s="63"/>
      <c r="D106" s="1"/>
      <c r="E106" s="1"/>
      <c r="F106" s="1">
        <v>23.6</v>
      </c>
      <c r="G106" s="1"/>
      <c r="H106" s="1"/>
      <c r="I106" s="1"/>
      <c r="J106" s="1"/>
      <c r="K106" s="1"/>
      <c r="L106" s="1"/>
      <c r="M106" s="1"/>
      <c r="N106" s="1"/>
      <c r="O106" s="1"/>
      <c r="P106" s="1"/>
      <c r="Q106" s="1"/>
      <c r="R106" s="1"/>
      <c r="S106" s="1"/>
      <c r="T106" s="1"/>
      <c r="U106" s="1"/>
    </row>
    <row r="107" spans="1:21" x14ac:dyDescent="0.25">
      <c r="A107" s="1"/>
      <c r="B107" s="63" t="s">
        <v>31</v>
      </c>
      <c r="C107" s="63"/>
      <c r="D107" s="63"/>
      <c r="E107" s="1"/>
      <c r="F107" s="1">
        <v>2017</v>
      </c>
      <c r="G107" s="1"/>
      <c r="H107" s="1"/>
      <c r="I107" s="1"/>
      <c r="J107" s="1"/>
      <c r="K107" s="1"/>
      <c r="L107" s="1"/>
      <c r="M107" s="1"/>
      <c r="N107" s="1"/>
      <c r="O107" s="1"/>
      <c r="P107" s="1"/>
      <c r="Q107" s="1"/>
      <c r="R107" s="1"/>
      <c r="S107" s="1"/>
      <c r="T107" s="1"/>
      <c r="U107" s="1"/>
    </row>
    <row r="108" spans="1:21" x14ac:dyDescent="0.25">
      <c r="A108" s="1"/>
      <c r="B108" s="63" t="s">
        <v>32</v>
      </c>
      <c r="C108" s="63"/>
      <c r="D108" s="1"/>
      <c r="E108" s="1"/>
      <c r="F108" s="1"/>
      <c r="G108" s="1"/>
      <c r="H108" s="1"/>
      <c r="I108" s="1"/>
      <c r="J108" s="1"/>
      <c r="K108" s="1"/>
      <c r="L108" s="1"/>
      <c r="M108" s="1"/>
      <c r="N108" s="1"/>
      <c r="O108" s="1"/>
      <c r="P108" s="1"/>
      <c r="Q108" s="1"/>
      <c r="R108" s="1"/>
      <c r="S108" s="1"/>
      <c r="T108" s="1"/>
      <c r="U108" s="1"/>
    </row>
    <row r="109" spans="1:21" x14ac:dyDescent="0.25">
      <c r="A109" s="1"/>
      <c r="B109" s="1"/>
      <c r="C109" s="1"/>
      <c r="D109" s="1"/>
      <c r="E109" s="1"/>
      <c r="F109" s="1"/>
      <c r="G109" s="1"/>
      <c r="H109" s="1"/>
      <c r="I109" s="1"/>
      <c r="J109" s="1"/>
      <c r="K109" s="1"/>
      <c r="L109" s="1"/>
      <c r="M109" s="1"/>
      <c r="N109" s="1"/>
      <c r="O109" s="1"/>
      <c r="P109" s="1"/>
      <c r="Q109" s="1"/>
      <c r="R109" s="1"/>
      <c r="S109" s="1"/>
      <c r="T109" s="1"/>
      <c r="U109" s="1"/>
    </row>
    <row r="110" spans="1:21" x14ac:dyDescent="0.25">
      <c r="A110" s="1"/>
      <c r="B110" s="1"/>
      <c r="C110" s="1"/>
      <c r="D110" s="1"/>
      <c r="E110" s="1"/>
      <c r="F110" s="1"/>
      <c r="G110" s="1"/>
      <c r="H110" s="1"/>
      <c r="I110" s="1"/>
      <c r="J110" s="1"/>
      <c r="K110" s="1"/>
      <c r="L110" s="1"/>
      <c r="M110" s="1"/>
      <c r="N110" s="1"/>
      <c r="O110" s="1"/>
      <c r="P110" s="1"/>
      <c r="Q110" s="1"/>
      <c r="R110" s="1"/>
      <c r="S110" s="1"/>
      <c r="T110" s="1"/>
      <c r="U110" s="1"/>
    </row>
    <row r="111" spans="1:21" x14ac:dyDescent="0.25">
      <c r="A111" s="1"/>
      <c r="B111" s="1"/>
      <c r="C111" s="1"/>
      <c r="D111" s="1"/>
      <c r="E111" s="1"/>
      <c r="F111" s="1"/>
      <c r="G111" s="1"/>
      <c r="H111" s="1"/>
      <c r="I111" s="1"/>
      <c r="J111" s="1"/>
      <c r="K111" s="1"/>
      <c r="L111" s="66" t="s">
        <v>5</v>
      </c>
      <c r="M111" s="66"/>
      <c r="N111" s="66"/>
      <c r="O111" s="3" t="s">
        <v>6</v>
      </c>
      <c r="P111" s="67" t="s">
        <v>7</v>
      </c>
      <c r="Q111" s="67"/>
      <c r="R111" s="3" t="s">
        <v>8</v>
      </c>
      <c r="S111" s="57" t="s">
        <v>583</v>
      </c>
      <c r="T111" s="57"/>
      <c r="U111" s="3" t="s">
        <v>7</v>
      </c>
    </row>
    <row r="112" spans="1:21" x14ac:dyDescent="0.25">
      <c r="A112" s="1"/>
      <c r="B112" s="5" t="s">
        <v>9</v>
      </c>
      <c r="C112" s="64" t="s">
        <v>51</v>
      </c>
      <c r="D112" s="64"/>
      <c r="E112" s="64"/>
      <c r="F112" s="64"/>
      <c r="G112" s="64"/>
      <c r="H112" s="1"/>
      <c r="I112" s="1"/>
      <c r="J112" s="1"/>
      <c r="K112" s="1"/>
      <c r="L112" s="4" t="s">
        <v>115</v>
      </c>
      <c r="M112" s="77" t="s">
        <v>115</v>
      </c>
      <c r="N112" s="77"/>
      <c r="O112" s="6">
        <v>0</v>
      </c>
      <c r="P112" s="78">
        <v>0</v>
      </c>
      <c r="Q112" s="78"/>
      <c r="R112" s="6">
        <v>0</v>
      </c>
      <c r="S112" s="61">
        <v>0</v>
      </c>
      <c r="T112" s="61"/>
      <c r="U112" s="7">
        <v>0</v>
      </c>
    </row>
    <row r="113" spans="1:21" x14ac:dyDescent="0.25">
      <c r="A113" s="1"/>
      <c r="B113" s="5" t="s">
        <v>13</v>
      </c>
      <c r="C113" s="64" t="s">
        <v>62</v>
      </c>
      <c r="D113" s="64"/>
      <c r="E113" s="64"/>
      <c r="F113" s="64"/>
      <c r="G113" s="1"/>
      <c r="H113" s="1"/>
      <c r="I113" s="1"/>
      <c r="J113" s="1"/>
      <c r="K113" s="1"/>
      <c r="L113" s="1"/>
      <c r="M113" s="1"/>
      <c r="N113" s="1"/>
      <c r="O113" s="1"/>
      <c r="P113" s="1"/>
      <c r="Q113" s="1"/>
      <c r="R113" s="1"/>
      <c r="S113" s="1"/>
      <c r="T113" s="1"/>
      <c r="U113" s="1"/>
    </row>
    <row r="114" spans="1:21" x14ac:dyDescent="0.25">
      <c r="A114" s="1"/>
      <c r="B114" s="5" t="s">
        <v>19</v>
      </c>
      <c r="C114" s="64" t="s">
        <v>38</v>
      </c>
      <c r="D114" s="64"/>
      <c r="E114" s="64"/>
      <c r="F114" s="64"/>
      <c r="G114" s="1"/>
      <c r="H114" s="1"/>
      <c r="I114" s="1"/>
      <c r="J114" s="1"/>
      <c r="K114" s="1"/>
      <c r="L114" s="1"/>
      <c r="M114" s="1"/>
      <c r="N114" s="1"/>
      <c r="O114" s="1"/>
      <c r="P114" s="1"/>
      <c r="Q114" s="1"/>
      <c r="R114" s="1"/>
      <c r="S114" s="1"/>
      <c r="T114" s="1"/>
      <c r="U114" s="1"/>
    </row>
    <row r="115" spans="1:21" x14ac:dyDescent="0.25">
      <c r="A115" s="1"/>
      <c r="B115" s="5" t="s">
        <v>23</v>
      </c>
      <c r="C115" s="64" t="s">
        <v>63</v>
      </c>
      <c r="D115" s="64"/>
      <c r="E115" s="64"/>
      <c r="F115" s="64"/>
      <c r="G115" s="1"/>
      <c r="H115" s="1"/>
      <c r="I115" s="1"/>
      <c r="J115" s="1"/>
      <c r="K115" s="1"/>
      <c r="L115" s="1"/>
      <c r="M115" s="1"/>
      <c r="N115" s="1"/>
      <c r="O115" s="1"/>
      <c r="P115" s="1"/>
      <c r="Q115" s="1"/>
      <c r="R115" s="1"/>
      <c r="S115" s="1"/>
      <c r="T115" s="1"/>
      <c r="U115" s="1"/>
    </row>
    <row r="116" spans="1:21" x14ac:dyDescent="0.25">
      <c r="A116" s="1"/>
      <c r="B116" s="5" t="s">
        <v>25</v>
      </c>
      <c r="C116" s="73">
        <v>25</v>
      </c>
      <c r="D116" s="73"/>
      <c r="E116" s="73"/>
      <c r="F116" s="1"/>
      <c r="G116" s="1"/>
      <c r="H116" s="1"/>
      <c r="I116" s="1"/>
      <c r="J116" s="1"/>
      <c r="K116" s="1"/>
      <c r="L116" s="1"/>
      <c r="M116" s="1"/>
      <c r="N116" s="1"/>
      <c r="O116" s="1"/>
      <c r="P116" s="1"/>
      <c r="Q116" s="1"/>
      <c r="R116" s="1"/>
      <c r="S116" s="1"/>
      <c r="T116" s="1"/>
      <c r="U116" s="1"/>
    </row>
    <row r="117" spans="1:21" x14ac:dyDescent="0.25">
      <c r="A117" s="1"/>
      <c r="B117" s="63" t="s">
        <v>26</v>
      </c>
      <c r="C117" s="63"/>
      <c r="D117" s="63"/>
      <c r="E117" s="63"/>
      <c r="F117" s="72">
        <v>135.01650000000001</v>
      </c>
      <c r="G117" s="72"/>
      <c r="H117" s="72"/>
      <c r="I117" s="72"/>
      <c r="J117" s="72"/>
      <c r="K117" s="1"/>
      <c r="L117" s="1"/>
      <c r="M117" s="1"/>
      <c r="N117" s="1"/>
      <c r="O117" s="1"/>
      <c r="P117" s="1"/>
      <c r="Q117" s="1"/>
      <c r="R117" s="1"/>
      <c r="S117" s="1"/>
      <c r="T117" s="1"/>
      <c r="U117" s="1"/>
    </row>
    <row r="118" spans="1:21" x14ac:dyDescent="0.25">
      <c r="A118" s="1"/>
      <c r="B118" s="63" t="s">
        <v>27</v>
      </c>
      <c r="C118" s="63"/>
      <c r="D118" s="72">
        <v>0</v>
      </c>
      <c r="E118" s="72"/>
      <c r="F118" s="72"/>
      <c r="G118" s="72"/>
      <c r="H118" s="72"/>
      <c r="I118" s="1"/>
      <c r="J118" s="1"/>
      <c r="K118" s="1"/>
      <c r="L118" s="1"/>
      <c r="M118" s="1"/>
      <c r="N118" s="1"/>
      <c r="O118" s="1"/>
      <c r="P118" s="1"/>
      <c r="Q118" s="1"/>
      <c r="R118" s="1"/>
      <c r="S118" s="1"/>
      <c r="T118" s="1"/>
      <c r="U118" s="1"/>
    </row>
    <row r="119" spans="1:21" x14ac:dyDescent="0.25">
      <c r="A119" s="1"/>
      <c r="B119" s="63" t="s">
        <v>28</v>
      </c>
      <c r="C119" s="63"/>
      <c r="D119" s="63"/>
      <c r="E119" s="63"/>
      <c r="F119" s="72">
        <v>0.69610000000000005</v>
      </c>
      <c r="G119" s="72"/>
      <c r="H119" s="72"/>
      <c r="I119" s="72"/>
      <c r="J119" s="1"/>
      <c r="K119" s="1"/>
      <c r="L119" s="1"/>
      <c r="M119" s="1"/>
      <c r="N119" s="1"/>
      <c r="O119" s="1"/>
      <c r="P119" s="1"/>
      <c r="Q119" s="1"/>
      <c r="R119" s="1"/>
      <c r="S119" s="1"/>
      <c r="T119" s="1"/>
      <c r="U119" s="1"/>
    </row>
    <row r="120" spans="1:21" x14ac:dyDescent="0.25">
      <c r="A120" s="1"/>
      <c r="B120" s="63" t="s">
        <v>29</v>
      </c>
      <c r="C120" s="63"/>
      <c r="D120" s="72">
        <v>0</v>
      </c>
      <c r="E120" s="72"/>
      <c r="F120" s="72"/>
      <c r="G120" s="72"/>
      <c r="H120" s="1"/>
      <c r="I120" s="1"/>
      <c r="J120" s="1"/>
      <c r="K120" s="1"/>
      <c r="L120" s="1"/>
      <c r="M120" s="1"/>
      <c r="N120" s="1"/>
      <c r="O120" s="1"/>
      <c r="P120" s="1"/>
      <c r="Q120" s="1"/>
      <c r="R120" s="1"/>
      <c r="S120" s="1"/>
      <c r="T120" s="1"/>
      <c r="U120" s="1"/>
    </row>
    <row r="121" spans="1:21" x14ac:dyDescent="0.25">
      <c r="A121" s="1"/>
      <c r="B121" s="63" t="s">
        <v>30</v>
      </c>
      <c r="C121" s="63"/>
      <c r="D121" s="1"/>
      <c r="E121" s="1"/>
      <c r="F121" s="1">
        <v>5</v>
      </c>
      <c r="G121" s="1"/>
      <c r="H121" s="1"/>
      <c r="I121" s="1"/>
      <c r="J121" s="1"/>
      <c r="K121" s="1"/>
      <c r="L121" s="1"/>
      <c r="M121" s="1"/>
      <c r="N121" s="1"/>
      <c r="O121" s="1"/>
      <c r="P121" s="1"/>
      <c r="Q121" s="1"/>
      <c r="R121" s="1"/>
      <c r="S121" s="1"/>
      <c r="T121" s="1"/>
      <c r="U121" s="1"/>
    </row>
    <row r="122" spans="1:21" x14ac:dyDescent="0.25">
      <c r="A122" s="1"/>
      <c r="B122" s="63" t="s">
        <v>31</v>
      </c>
      <c r="C122" s="63"/>
      <c r="D122" s="63"/>
      <c r="E122" s="1"/>
      <c r="F122" s="1">
        <v>2017</v>
      </c>
      <c r="G122" s="1"/>
      <c r="H122" s="1"/>
      <c r="I122" s="1"/>
      <c r="J122" s="1"/>
      <c r="K122" s="1"/>
      <c r="L122" s="1"/>
      <c r="M122" s="1"/>
      <c r="N122" s="1"/>
      <c r="O122" s="1"/>
      <c r="P122" s="1"/>
      <c r="Q122" s="1"/>
      <c r="R122" s="1"/>
      <c r="S122" s="1"/>
      <c r="T122" s="1"/>
      <c r="U122" s="1"/>
    </row>
    <row r="123" spans="1:21" x14ac:dyDescent="0.25">
      <c r="A123" s="1"/>
      <c r="B123" s="63" t="s">
        <v>32</v>
      </c>
      <c r="C123" s="63"/>
      <c r="D123" s="1"/>
      <c r="E123" s="1"/>
      <c r="F123" s="1"/>
      <c r="G123" s="1"/>
      <c r="H123" s="1"/>
      <c r="I123" s="1"/>
      <c r="J123" s="1"/>
      <c r="K123" s="1"/>
      <c r="L123" s="1"/>
      <c r="M123" s="1"/>
      <c r="N123" s="1"/>
      <c r="O123" s="1"/>
      <c r="P123" s="1"/>
      <c r="Q123" s="1"/>
      <c r="R123" s="1"/>
      <c r="S123" s="1"/>
      <c r="T123" s="1"/>
      <c r="U123" s="1"/>
    </row>
    <row r="124" spans="1:21" x14ac:dyDescent="0.25">
      <c r="A124" s="1"/>
      <c r="B124" s="1"/>
      <c r="C124" s="1"/>
      <c r="D124" s="1"/>
      <c r="E124" s="1"/>
      <c r="F124" s="1"/>
      <c r="G124" s="1"/>
      <c r="H124" s="1"/>
      <c r="I124" s="1"/>
      <c r="J124" s="1"/>
      <c r="K124" s="1"/>
      <c r="L124" s="1"/>
      <c r="M124" s="1"/>
      <c r="N124" s="1"/>
      <c r="O124" s="1"/>
      <c r="P124" s="1"/>
      <c r="Q124" s="1"/>
      <c r="R124" s="1"/>
      <c r="S124" s="1"/>
      <c r="T124" s="1"/>
      <c r="U124" s="1"/>
    </row>
    <row r="125" spans="1:21" x14ac:dyDescent="0.25">
      <c r="A125" s="1"/>
      <c r="B125" s="1"/>
      <c r="C125" s="1"/>
      <c r="D125" s="1"/>
      <c r="E125" s="1"/>
      <c r="F125" s="1"/>
      <c r="G125" s="1"/>
      <c r="H125" s="1"/>
      <c r="I125" s="1"/>
      <c r="J125" s="1"/>
      <c r="K125" s="1"/>
      <c r="L125" s="1"/>
      <c r="M125" s="1"/>
      <c r="N125" s="1"/>
      <c r="O125" s="1"/>
      <c r="P125" s="1"/>
      <c r="Q125" s="1"/>
      <c r="R125" s="1"/>
      <c r="S125" s="1"/>
      <c r="T125" s="1"/>
      <c r="U125" s="1"/>
    </row>
    <row r="126" spans="1:21" x14ac:dyDescent="0.25">
      <c r="A126" s="1"/>
      <c r="B126" s="1"/>
      <c r="C126" s="1"/>
      <c r="D126" s="1"/>
      <c r="E126" s="1"/>
      <c r="F126" s="1"/>
      <c r="G126" s="1"/>
      <c r="H126" s="1"/>
      <c r="I126" s="1"/>
      <c r="J126" s="1"/>
      <c r="K126" s="1"/>
      <c r="L126" s="1"/>
      <c r="M126" s="1"/>
      <c r="N126" s="1"/>
      <c r="O126" s="1"/>
      <c r="P126" s="1"/>
      <c r="Q126" s="1"/>
      <c r="R126" s="1"/>
      <c r="S126" s="1"/>
      <c r="T126" s="1"/>
      <c r="U126" s="1"/>
    </row>
    <row r="127" spans="1:21" x14ac:dyDescent="0.25">
      <c r="A127" s="1"/>
      <c r="B127" s="1"/>
      <c r="C127" s="1"/>
      <c r="D127" s="1"/>
      <c r="E127" s="1"/>
      <c r="F127" s="1"/>
      <c r="G127" s="1"/>
      <c r="H127" s="1"/>
      <c r="I127" s="1"/>
      <c r="J127" s="1"/>
      <c r="K127" s="1"/>
      <c r="L127" s="66" t="s">
        <v>5</v>
      </c>
      <c r="M127" s="66"/>
      <c r="N127" s="66"/>
      <c r="O127" s="3" t="s">
        <v>6</v>
      </c>
      <c r="P127" s="67" t="s">
        <v>7</v>
      </c>
      <c r="Q127" s="67"/>
      <c r="R127" s="3" t="s">
        <v>8</v>
      </c>
      <c r="S127" s="57" t="s">
        <v>583</v>
      </c>
      <c r="T127" s="57"/>
      <c r="U127" s="3" t="s">
        <v>7</v>
      </c>
    </row>
    <row r="128" spans="1:21" x14ac:dyDescent="0.25">
      <c r="A128" s="1"/>
      <c r="B128" s="5" t="s">
        <v>9</v>
      </c>
      <c r="C128" s="64" t="s">
        <v>64</v>
      </c>
      <c r="D128" s="64"/>
      <c r="E128" s="64"/>
      <c r="F128" s="64"/>
      <c r="G128" s="64"/>
      <c r="H128" s="1"/>
      <c r="I128" s="1"/>
      <c r="J128" s="1"/>
      <c r="K128" s="1"/>
      <c r="L128" s="4" t="s">
        <v>11</v>
      </c>
      <c r="M128" s="77" t="s">
        <v>12</v>
      </c>
      <c r="N128" s="77"/>
      <c r="O128" s="6">
        <v>1</v>
      </c>
      <c r="P128" s="78">
        <v>6.25</v>
      </c>
      <c r="Q128" s="78"/>
      <c r="R128" s="6">
        <v>39</v>
      </c>
      <c r="S128" s="61">
        <v>1608</v>
      </c>
      <c r="T128" s="61"/>
      <c r="U128" s="7">
        <v>15.93</v>
      </c>
    </row>
    <row r="129" spans="1:21" x14ac:dyDescent="0.25">
      <c r="A129" s="1"/>
      <c r="B129" s="63" t="s">
        <v>13</v>
      </c>
      <c r="C129" s="64" t="s">
        <v>67</v>
      </c>
      <c r="D129" s="64"/>
      <c r="E129" s="64"/>
      <c r="F129" s="64"/>
      <c r="G129" s="1"/>
      <c r="H129" s="1"/>
      <c r="I129" s="1"/>
      <c r="J129" s="1"/>
      <c r="K129" s="1"/>
      <c r="L129" s="4" t="s">
        <v>39</v>
      </c>
      <c r="M129" s="64" t="s">
        <v>40</v>
      </c>
      <c r="N129" s="64"/>
      <c r="O129" s="6">
        <v>4</v>
      </c>
      <c r="P129" s="65">
        <v>25</v>
      </c>
      <c r="Q129" s="65"/>
      <c r="R129" s="6">
        <v>15</v>
      </c>
      <c r="S129" s="59">
        <v>3461.3999999999996</v>
      </c>
      <c r="T129" s="59"/>
      <c r="U129" s="7">
        <v>34.299999999999997</v>
      </c>
    </row>
    <row r="130" spans="1:21" x14ac:dyDescent="0.25">
      <c r="A130" s="1"/>
      <c r="B130" s="63"/>
      <c r="C130" s="64"/>
      <c r="D130" s="64"/>
      <c r="E130" s="64"/>
      <c r="F130" s="64"/>
      <c r="G130" s="1"/>
      <c r="H130" s="1"/>
      <c r="I130" s="1"/>
      <c r="J130" s="1"/>
      <c r="K130" s="1"/>
      <c r="L130" s="64" t="s">
        <v>15</v>
      </c>
      <c r="M130" s="64" t="s">
        <v>16</v>
      </c>
      <c r="N130" s="64"/>
      <c r="O130" s="71">
        <v>2</v>
      </c>
      <c r="P130" s="65">
        <v>12.5</v>
      </c>
      <c r="Q130" s="65"/>
      <c r="R130" s="71">
        <v>13</v>
      </c>
      <c r="S130" s="59">
        <v>919.8</v>
      </c>
      <c r="T130" s="59"/>
      <c r="U130" s="58">
        <v>9.11</v>
      </c>
    </row>
    <row r="131" spans="1:21" x14ac:dyDescent="0.25">
      <c r="A131" s="1"/>
      <c r="B131" s="63" t="s">
        <v>19</v>
      </c>
      <c r="C131" s="64" t="s">
        <v>57</v>
      </c>
      <c r="D131" s="64"/>
      <c r="E131" s="64"/>
      <c r="F131" s="64"/>
      <c r="G131" s="1"/>
      <c r="H131" s="1"/>
      <c r="I131" s="1"/>
      <c r="J131" s="1"/>
      <c r="K131" s="1"/>
      <c r="L131" s="64"/>
      <c r="M131" s="64"/>
      <c r="N131" s="64"/>
      <c r="O131" s="71"/>
      <c r="P131" s="65"/>
      <c r="Q131" s="65"/>
      <c r="R131" s="71"/>
      <c r="S131" s="59"/>
      <c r="T131" s="59"/>
      <c r="U131" s="58"/>
    </row>
    <row r="132" spans="1:21" x14ac:dyDescent="0.25">
      <c r="A132" s="1"/>
      <c r="B132" s="63"/>
      <c r="C132" s="64"/>
      <c r="D132" s="64"/>
      <c r="E132" s="64"/>
      <c r="F132" s="64"/>
      <c r="G132" s="1"/>
      <c r="H132" s="1"/>
      <c r="I132" s="1"/>
      <c r="J132" s="1"/>
      <c r="K132" s="1"/>
      <c r="L132" s="4" t="s">
        <v>42</v>
      </c>
      <c r="M132" s="64" t="s">
        <v>43</v>
      </c>
      <c r="N132" s="64"/>
      <c r="O132" s="6">
        <v>7</v>
      </c>
      <c r="P132" s="65">
        <v>43.75</v>
      </c>
      <c r="Q132" s="65"/>
      <c r="R132" s="6">
        <v>50</v>
      </c>
      <c r="S132" s="59">
        <v>2944.2</v>
      </c>
      <c r="T132" s="59"/>
      <c r="U132" s="7">
        <v>29.17</v>
      </c>
    </row>
    <row r="133" spans="1:21" x14ac:dyDescent="0.25">
      <c r="A133" s="1"/>
      <c r="B133" s="5" t="s">
        <v>23</v>
      </c>
      <c r="C133" s="64" t="s">
        <v>68</v>
      </c>
      <c r="D133" s="64"/>
      <c r="E133" s="64"/>
      <c r="F133" s="64"/>
      <c r="G133" s="1"/>
      <c r="H133" s="1"/>
      <c r="I133" s="1"/>
      <c r="J133" s="1"/>
      <c r="K133" s="1"/>
      <c r="L133" s="4" t="s">
        <v>21</v>
      </c>
      <c r="M133" s="64" t="s">
        <v>22</v>
      </c>
      <c r="N133" s="64"/>
      <c r="O133" s="6">
        <v>2</v>
      </c>
      <c r="P133" s="65">
        <v>12.5</v>
      </c>
      <c r="Q133" s="65"/>
      <c r="R133" s="6">
        <v>31</v>
      </c>
      <c r="S133" s="59">
        <v>1159.2</v>
      </c>
      <c r="T133" s="59"/>
      <c r="U133" s="7">
        <v>11.49</v>
      </c>
    </row>
    <row r="134" spans="1:21" x14ac:dyDescent="0.25">
      <c r="A134" s="1"/>
      <c r="B134" s="5" t="s">
        <v>25</v>
      </c>
      <c r="C134" s="73">
        <v>370</v>
      </c>
      <c r="D134" s="73"/>
      <c r="E134" s="73"/>
      <c r="F134" s="1"/>
      <c r="G134" s="1"/>
      <c r="H134" s="1"/>
      <c r="I134" s="1"/>
      <c r="J134" s="1"/>
      <c r="K134" s="1"/>
      <c r="L134" s="1"/>
      <c r="M134" s="1"/>
      <c r="N134" s="1"/>
      <c r="O134" s="1"/>
      <c r="P134" s="1"/>
      <c r="Q134" s="1"/>
      <c r="R134" s="1"/>
      <c r="S134" s="1"/>
      <c r="T134" s="1"/>
      <c r="U134" s="1"/>
    </row>
    <row r="135" spans="1:21" x14ac:dyDescent="0.25">
      <c r="A135" s="1"/>
      <c r="B135" s="63" t="s">
        <v>26</v>
      </c>
      <c r="C135" s="63"/>
      <c r="D135" s="63"/>
      <c r="E135" s="63"/>
      <c r="F135" s="72">
        <v>249.15450000000001</v>
      </c>
      <c r="G135" s="72"/>
      <c r="H135" s="72"/>
      <c r="I135" s="72"/>
      <c r="J135" s="72"/>
      <c r="K135" s="1"/>
      <c r="L135" s="1"/>
      <c r="M135" s="1"/>
      <c r="N135" s="1"/>
      <c r="O135" s="1"/>
      <c r="P135" s="1"/>
      <c r="Q135" s="1"/>
      <c r="R135" s="1"/>
      <c r="S135" s="1"/>
      <c r="T135" s="1"/>
      <c r="U135" s="1"/>
    </row>
    <row r="136" spans="1:21" x14ac:dyDescent="0.25">
      <c r="A136" s="1"/>
      <c r="B136" s="63" t="s">
        <v>27</v>
      </c>
      <c r="C136" s="63"/>
      <c r="D136" s="72">
        <v>9.3462999999999994</v>
      </c>
      <c r="E136" s="72"/>
      <c r="F136" s="72"/>
      <c r="G136" s="72"/>
      <c r="H136" s="72"/>
      <c r="I136" s="1"/>
      <c r="J136" s="1"/>
      <c r="K136" s="1"/>
      <c r="L136" s="1"/>
      <c r="M136" s="1"/>
      <c r="N136" s="1"/>
      <c r="O136" s="1"/>
      <c r="P136" s="1"/>
      <c r="Q136" s="1"/>
      <c r="R136" s="1"/>
      <c r="S136" s="1"/>
      <c r="T136" s="1"/>
      <c r="U136" s="1"/>
    </row>
    <row r="137" spans="1:21" x14ac:dyDescent="0.25">
      <c r="A137" s="1"/>
      <c r="B137" s="63" t="s">
        <v>28</v>
      </c>
      <c r="C137" s="63"/>
      <c r="D137" s="63"/>
      <c r="E137" s="63"/>
      <c r="F137" s="72">
        <v>1.4938</v>
      </c>
      <c r="G137" s="72"/>
      <c r="H137" s="72"/>
      <c r="I137" s="72"/>
      <c r="J137" s="1"/>
      <c r="K137" s="1"/>
      <c r="L137" s="1"/>
      <c r="M137" s="1"/>
      <c r="N137" s="1"/>
      <c r="O137" s="1"/>
      <c r="P137" s="1"/>
      <c r="Q137" s="1"/>
      <c r="R137" s="1"/>
      <c r="S137" s="1"/>
      <c r="T137" s="1"/>
      <c r="U137" s="1"/>
    </row>
    <row r="138" spans="1:21" x14ac:dyDescent="0.25">
      <c r="A138" s="1"/>
      <c r="B138" s="63" t="s">
        <v>29</v>
      </c>
      <c r="C138" s="63"/>
      <c r="D138" s="72">
        <v>0.13500000000000001</v>
      </c>
      <c r="E138" s="72"/>
      <c r="F138" s="72"/>
      <c r="G138" s="72"/>
      <c r="H138" s="1"/>
      <c r="I138" s="1"/>
      <c r="J138" s="1"/>
      <c r="K138" s="1"/>
      <c r="L138" s="1"/>
      <c r="M138" s="1"/>
      <c r="N138" s="1"/>
      <c r="O138" s="1"/>
      <c r="P138" s="1"/>
      <c r="Q138" s="1"/>
      <c r="R138" s="1"/>
      <c r="S138" s="1"/>
      <c r="T138" s="1"/>
      <c r="U138" s="1"/>
    </row>
    <row r="139" spans="1:21" x14ac:dyDescent="0.25">
      <c r="A139" s="1"/>
      <c r="B139" s="63" t="s">
        <v>30</v>
      </c>
      <c r="C139" s="63"/>
      <c r="D139" s="1"/>
      <c r="E139" s="1"/>
      <c r="F139" s="1">
        <v>18</v>
      </c>
      <c r="G139" s="1"/>
      <c r="H139" s="1"/>
      <c r="I139" s="1"/>
      <c r="J139" s="1"/>
      <c r="K139" s="1"/>
      <c r="L139" s="1"/>
      <c r="M139" s="1"/>
      <c r="N139" s="1"/>
      <c r="O139" s="1"/>
      <c r="P139" s="1"/>
      <c r="Q139" s="1"/>
      <c r="R139" s="1"/>
      <c r="S139" s="1"/>
      <c r="T139" s="1"/>
      <c r="U139" s="1"/>
    </row>
    <row r="140" spans="1:21" x14ac:dyDescent="0.25">
      <c r="A140" s="1"/>
      <c r="B140" s="63" t="s">
        <v>31</v>
      </c>
      <c r="C140" s="63"/>
      <c r="D140" s="63"/>
      <c r="E140" s="1"/>
      <c r="F140" s="1">
        <v>2018</v>
      </c>
      <c r="G140" s="1"/>
      <c r="H140" s="1"/>
      <c r="I140" s="1"/>
      <c r="J140" s="1"/>
      <c r="K140" s="1"/>
      <c r="L140" s="1"/>
      <c r="M140" s="1"/>
      <c r="N140" s="1"/>
      <c r="O140" s="1"/>
      <c r="P140" s="1"/>
      <c r="Q140" s="1"/>
      <c r="R140" s="1"/>
      <c r="S140" s="1"/>
      <c r="T140" s="1"/>
      <c r="U140" s="1"/>
    </row>
    <row r="141" spans="1:21" x14ac:dyDescent="0.25">
      <c r="A141" s="1"/>
      <c r="B141" s="63" t="s">
        <v>32</v>
      </c>
      <c r="C141" s="63"/>
      <c r="D141" s="1"/>
      <c r="E141" s="1"/>
      <c r="F141" s="1"/>
      <c r="G141" s="1"/>
      <c r="H141" s="1"/>
      <c r="I141" s="1"/>
      <c r="J141" s="1"/>
      <c r="K141" s="1"/>
      <c r="L141" s="1"/>
      <c r="M141" s="1"/>
      <c r="N141" s="1"/>
      <c r="O141" s="1"/>
      <c r="P141" s="1"/>
      <c r="Q141" s="1"/>
      <c r="R141" s="1"/>
      <c r="S141" s="1"/>
      <c r="T141" s="1"/>
      <c r="U141" s="1"/>
    </row>
    <row r="142" spans="1:21" x14ac:dyDescent="0.25">
      <c r="A142" s="1"/>
      <c r="B142" s="1"/>
      <c r="C142" s="1"/>
      <c r="D142" s="1"/>
      <c r="E142" s="1"/>
      <c r="F142" s="1"/>
      <c r="G142" s="1"/>
      <c r="H142" s="1"/>
      <c r="I142" s="1"/>
      <c r="J142" s="1"/>
      <c r="K142" s="1"/>
      <c r="L142" s="1"/>
      <c r="M142" s="1"/>
      <c r="N142" s="1"/>
      <c r="O142" s="1"/>
      <c r="P142" s="1"/>
      <c r="Q142" s="1"/>
      <c r="R142" s="1"/>
      <c r="S142" s="1"/>
      <c r="T142" s="1"/>
      <c r="U142" s="1"/>
    </row>
    <row r="143" spans="1:21" x14ac:dyDescent="0.25">
      <c r="A143" s="1"/>
      <c r="B143" s="1"/>
      <c r="C143" s="1"/>
      <c r="D143" s="1"/>
      <c r="E143" s="1"/>
      <c r="F143" s="1"/>
      <c r="G143" s="1"/>
      <c r="H143" s="1"/>
      <c r="I143" s="1"/>
      <c r="J143" s="1"/>
      <c r="K143" s="1"/>
      <c r="L143" s="1"/>
      <c r="M143" s="1"/>
      <c r="N143" s="1"/>
      <c r="O143" s="1"/>
      <c r="P143" s="1"/>
      <c r="Q143" s="1"/>
      <c r="R143" s="1"/>
      <c r="S143" s="1"/>
      <c r="T143" s="1"/>
      <c r="U143" s="1"/>
    </row>
    <row r="144" spans="1:21" x14ac:dyDescent="0.25">
      <c r="A144" s="1"/>
      <c r="B144" s="1"/>
      <c r="C144" s="1"/>
      <c r="D144" s="1"/>
      <c r="E144" s="1"/>
      <c r="F144" s="1"/>
      <c r="G144" s="1"/>
      <c r="H144" s="1"/>
      <c r="I144" s="1"/>
      <c r="J144" s="1"/>
      <c r="K144" s="1"/>
      <c r="L144" s="66" t="s">
        <v>5</v>
      </c>
      <c r="M144" s="66"/>
      <c r="N144" s="66"/>
      <c r="O144" s="3" t="s">
        <v>6</v>
      </c>
      <c r="P144" s="67" t="s">
        <v>7</v>
      </c>
      <c r="Q144" s="67"/>
      <c r="R144" s="3" t="s">
        <v>8</v>
      </c>
      <c r="S144" s="57" t="s">
        <v>583</v>
      </c>
      <c r="T144" s="57"/>
      <c r="U144" s="3" t="s">
        <v>7</v>
      </c>
    </row>
    <row r="145" spans="1:21" x14ac:dyDescent="0.25">
      <c r="A145" s="1"/>
      <c r="B145" s="5" t="s">
        <v>9</v>
      </c>
      <c r="C145" s="64" t="s">
        <v>64</v>
      </c>
      <c r="D145" s="64"/>
      <c r="E145" s="64"/>
      <c r="F145" s="64"/>
      <c r="G145" s="64"/>
      <c r="H145" s="1"/>
      <c r="I145" s="1"/>
      <c r="J145" s="1"/>
      <c r="K145" s="1"/>
      <c r="L145" s="4" t="s">
        <v>42</v>
      </c>
      <c r="M145" s="77" t="s">
        <v>43</v>
      </c>
      <c r="N145" s="77"/>
      <c r="O145" s="6">
        <v>1</v>
      </c>
      <c r="P145" s="78">
        <v>33.33</v>
      </c>
      <c r="Q145" s="78"/>
      <c r="R145" s="6">
        <v>10</v>
      </c>
      <c r="S145" s="61">
        <v>411</v>
      </c>
      <c r="T145" s="61"/>
      <c r="U145" s="7">
        <v>76.45</v>
      </c>
    </row>
    <row r="146" spans="1:21" x14ac:dyDescent="0.25">
      <c r="A146" s="1"/>
      <c r="B146" s="63" t="s">
        <v>13</v>
      </c>
      <c r="C146" s="64" t="s">
        <v>69</v>
      </c>
      <c r="D146" s="64"/>
      <c r="E146" s="64"/>
      <c r="F146" s="64"/>
      <c r="G146" s="1"/>
      <c r="H146" s="1"/>
      <c r="I146" s="1"/>
      <c r="J146" s="1"/>
      <c r="K146" s="1"/>
      <c r="L146" s="4" t="s">
        <v>54</v>
      </c>
      <c r="M146" s="64" t="s">
        <v>55</v>
      </c>
      <c r="N146" s="64"/>
      <c r="O146" s="6">
        <v>1</v>
      </c>
      <c r="P146" s="65">
        <v>33.33</v>
      </c>
      <c r="Q146" s="65"/>
      <c r="R146" s="6">
        <v>1</v>
      </c>
      <c r="S146" s="59">
        <v>48</v>
      </c>
      <c r="T146" s="59"/>
      <c r="U146" s="7">
        <v>8.93</v>
      </c>
    </row>
    <row r="147" spans="1:21" x14ac:dyDescent="0.25">
      <c r="A147" s="1"/>
      <c r="B147" s="63"/>
      <c r="C147" s="64"/>
      <c r="D147" s="64"/>
      <c r="E147" s="64"/>
      <c r="F147" s="64"/>
      <c r="G147" s="1"/>
      <c r="H147" s="1"/>
      <c r="I147" s="1"/>
      <c r="J147" s="1"/>
      <c r="K147" s="1"/>
      <c r="L147" s="64" t="s">
        <v>21</v>
      </c>
      <c r="M147" s="64" t="s">
        <v>22</v>
      </c>
      <c r="N147" s="64"/>
      <c r="O147" s="71">
        <v>1</v>
      </c>
      <c r="P147" s="65">
        <v>33.33</v>
      </c>
      <c r="Q147" s="65"/>
      <c r="R147" s="71">
        <v>1</v>
      </c>
      <c r="S147" s="59">
        <v>78.600000000000009</v>
      </c>
      <c r="T147" s="59"/>
      <c r="U147" s="58">
        <v>14.62</v>
      </c>
    </row>
    <row r="148" spans="1:21" x14ac:dyDescent="0.25">
      <c r="A148" s="1"/>
      <c r="B148" s="63" t="s">
        <v>19</v>
      </c>
      <c r="C148" s="64" t="s">
        <v>38</v>
      </c>
      <c r="D148" s="64"/>
      <c r="E148" s="64"/>
      <c r="F148" s="64"/>
      <c r="G148" s="1"/>
      <c r="H148" s="1"/>
      <c r="I148" s="1"/>
      <c r="J148" s="1"/>
      <c r="K148" s="1"/>
      <c r="L148" s="64"/>
      <c r="M148" s="64"/>
      <c r="N148" s="64"/>
      <c r="O148" s="71"/>
      <c r="P148" s="65"/>
      <c r="Q148" s="65"/>
      <c r="R148" s="71"/>
      <c r="S148" s="59"/>
      <c r="T148" s="59"/>
      <c r="U148" s="58"/>
    </row>
    <row r="149" spans="1:21" x14ac:dyDescent="0.25">
      <c r="A149" s="1"/>
      <c r="B149" s="63"/>
      <c r="C149" s="64"/>
      <c r="D149" s="64"/>
      <c r="E149" s="64"/>
      <c r="F149" s="64"/>
      <c r="G149" s="1"/>
      <c r="H149" s="1"/>
      <c r="I149" s="1"/>
      <c r="J149" s="1"/>
      <c r="K149" s="1"/>
      <c r="L149" s="1"/>
      <c r="M149" s="1"/>
      <c r="N149" s="1"/>
      <c r="O149" s="1"/>
      <c r="P149" s="1"/>
      <c r="Q149" s="1"/>
      <c r="R149" s="1"/>
      <c r="S149" s="1"/>
      <c r="T149" s="1"/>
      <c r="U149" s="1"/>
    </row>
    <row r="150" spans="1:21" x14ac:dyDescent="0.25">
      <c r="A150" s="1"/>
      <c r="B150" s="5" t="s">
        <v>23</v>
      </c>
      <c r="C150" s="64" t="s">
        <v>70</v>
      </c>
      <c r="D150" s="64"/>
      <c r="E150" s="64"/>
      <c r="F150" s="64"/>
      <c r="G150" s="1"/>
      <c r="H150" s="1"/>
      <c r="I150" s="1"/>
      <c r="J150" s="1"/>
      <c r="K150" s="1"/>
      <c r="L150" s="1"/>
      <c r="M150" s="1"/>
      <c r="N150" s="1"/>
      <c r="O150" s="1"/>
      <c r="P150" s="1"/>
      <c r="Q150" s="1"/>
      <c r="R150" s="1"/>
      <c r="S150" s="1"/>
      <c r="T150" s="1"/>
      <c r="U150" s="1"/>
    </row>
    <row r="151" spans="1:21" x14ac:dyDescent="0.25">
      <c r="A151" s="1"/>
      <c r="B151" s="5" t="s">
        <v>25</v>
      </c>
      <c r="C151" s="73">
        <v>104</v>
      </c>
      <c r="D151" s="73"/>
      <c r="E151" s="73"/>
      <c r="F151" s="1"/>
      <c r="G151" s="1"/>
      <c r="H151" s="1"/>
      <c r="I151" s="1"/>
      <c r="J151" s="1"/>
      <c r="K151" s="1"/>
      <c r="L151" s="1"/>
      <c r="M151" s="1"/>
      <c r="N151" s="1"/>
      <c r="O151" s="1"/>
      <c r="P151" s="1"/>
      <c r="Q151" s="1"/>
      <c r="R151" s="1"/>
      <c r="S151" s="1"/>
      <c r="T151" s="1"/>
      <c r="U151" s="1"/>
    </row>
    <row r="152" spans="1:21" x14ac:dyDescent="0.25">
      <c r="A152" s="1"/>
      <c r="B152" s="63" t="s">
        <v>26</v>
      </c>
      <c r="C152" s="63"/>
      <c r="D152" s="63"/>
      <c r="E152" s="63"/>
      <c r="F152" s="72">
        <v>163.92009999999999</v>
      </c>
      <c r="G152" s="72"/>
      <c r="H152" s="72"/>
      <c r="I152" s="72"/>
      <c r="J152" s="72"/>
      <c r="K152" s="1"/>
      <c r="L152" s="1"/>
      <c r="M152" s="1"/>
      <c r="N152" s="1"/>
      <c r="O152" s="1"/>
      <c r="P152" s="1"/>
      <c r="Q152" s="1"/>
      <c r="R152" s="1"/>
      <c r="S152" s="1"/>
      <c r="T152" s="1"/>
      <c r="U152" s="1"/>
    </row>
    <row r="153" spans="1:21" x14ac:dyDescent="0.25">
      <c r="A153" s="1"/>
      <c r="B153" s="63" t="s">
        <v>27</v>
      </c>
      <c r="C153" s="63"/>
      <c r="D153" s="72">
        <v>3.9420999999999999</v>
      </c>
      <c r="E153" s="72"/>
      <c r="F153" s="72"/>
      <c r="G153" s="72"/>
      <c r="H153" s="72"/>
      <c r="I153" s="1"/>
      <c r="J153" s="1"/>
      <c r="K153" s="1"/>
      <c r="L153" s="1"/>
      <c r="M153" s="1"/>
      <c r="N153" s="1"/>
      <c r="O153" s="1"/>
      <c r="P153" s="1"/>
      <c r="Q153" s="1"/>
      <c r="R153" s="1"/>
      <c r="S153" s="1"/>
      <c r="T153" s="1"/>
      <c r="U153" s="1"/>
    </row>
    <row r="154" spans="1:21" x14ac:dyDescent="0.25">
      <c r="A154" s="1"/>
      <c r="B154" s="63" t="s">
        <v>28</v>
      </c>
      <c r="C154" s="63"/>
      <c r="D154" s="63"/>
      <c r="E154" s="63"/>
      <c r="F154" s="72">
        <v>0.5544</v>
      </c>
      <c r="G154" s="72"/>
      <c r="H154" s="72"/>
      <c r="I154" s="72"/>
      <c r="J154" s="1"/>
      <c r="K154" s="1"/>
      <c r="L154" s="1"/>
      <c r="M154" s="1"/>
      <c r="N154" s="1"/>
      <c r="O154" s="1"/>
      <c r="P154" s="1"/>
      <c r="Q154" s="1"/>
      <c r="R154" s="1"/>
      <c r="S154" s="1"/>
      <c r="T154" s="1"/>
      <c r="U154" s="1"/>
    </row>
    <row r="155" spans="1:21" x14ac:dyDescent="0.25">
      <c r="A155" s="1"/>
      <c r="B155" s="63" t="s">
        <v>29</v>
      </c>
      <c r="C155" s="63"/>
      <c r="D155" s="72">
        <v>9.5899999999999999E-2</v>
      </c>
      <c r="E155" s="72"/>
      <c r="F155" s="72"/>
      <c r="G155" s="72"/>
      <c r="H155" s="1"/>
      <c r="I155" s="1"/>
      <c r="J155" s="1"/>
      <c r="K155" s="1"/>
      <c r="L155" s="1"/>
      <c r="M155" s="1"/>
      <c r="N155" s="1"/>
      <c r="O155" s="1"/>
      <c r="P155" s="1"/>
      <c r="Q155" s="1"/>
      <c r="R155" s="1"/>
      <c r="S155" s="1"/>
      <c r="T155" s="1"/>
      <c r="U155" s="1"/>
    </row>
    <row r="156" spans="1:21" x14ac:dyDescent="0.25">
      <c r="A156" s="1"/>
      <c r="B156" s="63" t="s">
        <v>30</v>
      </c>
      <c r="C156" s="63"/>
      <c r="D156" s="1"/>
      <c r="E156" s="1"/>
      <c r="F156" s="1">
        <v>7.7</v>
      </c>
      <c r="G156" s="1"/>
      <c r="H156" s="1"/>
      <c r="I156" s="1"/>
      <c r="J156" s="1"/>
      <c r="K156" s="1"/>
      <c r="L156" s="1"/>
      <c r="M156" s="1"/>
      <c r="N156" s="1"/>
      <c r="O156" s="1"/>
      <c r="P156" s="1"/>
      <c r="Q156" s="1"/>
      <c r="R156" s="1"/>
      <c r="S156" s="1"/>
      <c r="T156" s="1"/>
      <c r="U156" s="1"/>
    </row>
    <row r="157" spans="1:21" x14ac:dyDescent="0.25">
      <c r="A157" s="1"/>
      <c r="B157" s="63" t="s">
        <v>31</v>
      </c>
      <c r="C157" s="63"/>
      <c r="D157" s="63"/>
      <c r="E157" s="1"/>
      <c r="F157" s="1">
        <v>2018</v>
      </c>
      <c r="G157" s="1"/>
      <c r="H157" s="1"/>
      <c r="I157" s="1"/>
      <c r="J157" s="1"/>
      <c r="K157" s="1"/>
      <c r="L157" s="1"/>
      <c r="M157" s="1"/>
      <c r="N157" s="1"/>
      <c r="O157" s="1"/>
      <c r="P157" s="1"/>
      <c r="Q157" s="1"/>
      <c r="R157" s="1"/>
      <c r="S157" s="1"/>
      <c r="T157" s="1"/>
      <c r="U157" s="1"/>
    </row>
    <row r="158" spans="1:21" x14ac:dyDescent="0.25">
      <c r="A158" s="1"/>
      <c r="B158" s="63" t="s">
        <v>32</v>
      </c>
      <c r="C158" s="63"/>
      <c r="D158" s="1"/>
      <c r="E158" s="1"/>
      <c r="F158" s="1"/>
      <c r="G158" s="1"/>
      <c r="H158" s="1"/>
      <c r="I158" s="1"/>
      <c r="J158" s="1"/>
      <c r="K158" s="1"/>
      <c r="L158" s="1"/>
      <c r="M158" s="1"/>
      <c r="N158" s="1"/>
      <c r="O158" s="1"/>
      <c r="P158" s="1"/>
      <c r="Q158" s="1"/>
      <c r="R158" s="1"/>
      <c r="S158" s="1"/>
      <c r="T158" s="1"/>
      <c r="U158" s="1"/>
    </row>
    <row r="159" spans="1:21" x14ac:dyDescent="0.25">
      <c r="A159" s="1"/>
      <c r="B159" s="1"/>
      <c r="C159" s="1"/>
      <c r="D159" s="1"/>
      <c r="E159" s="1"/>
      <c r="F159" s="1"/>
      <c r="G159" s="1"/>
      <c r="H159" s="1"/>
      <c r="I159" s="1"/>
      <c r="J159" s="1"/>
      <c r="K159" s="1"/>
      <c r="L159" s="1"/>
      <c r="M159" s="1"/>
      <c r="N159" s="1"/>
      <c r="O159" s="1"/>
      <c r="P159" s="1"/>
      <c r="Q159" s="1"/>
      <c r="R159" s="1"/>
      <c r="S159" s="1"/>
      <c r="T159" s="1"/>
      <c r="U159" s="1"/>
    </row>
    <row r="160" spans="1:21" x14ac:dyDescent="0.25">
      <c r="A160" s="1"/>
      <c r="B160" s="1"/>
      <c r="C160" s="1"/>
      <c r="D160" s="1"/>
      <c r="E160" s="1"/>
      <c r="F160" s="1"/>
      <c r="G160" s="1"/>
      <c r="H160" s="1"/>
      <c r="I160" s="1"/>
      <c r="J160" s="1"/>
      <c r="K160" s="1"/>
      <c r="L160" s="1"/>
      <c r="M160" s="1"/>
      <c r="N160" s="1"/>
      <c r="O160" s="1"/>
      <c r="P160" s="1"/>
      <c r="Q160" s="1"/>
      <c r="R160" s="1"/>
      <c r="S160" s="1"/>
      <c r="T160" s="1"/>
      <c r="U160" s="1"/>
    </row>
    <row r="161" spans="1:21" x14ac:dyDescent="0.25">
      <c r="A161" s="1"/>
      <c r="B161" s="1"/>
      <c r="C161" s="1"/>
      <c r="D161" s="1"/>
      <c r="E161" s="1"/>
      <c r="F161" s="1"/>
      <c r="G161" s="1"/>
      <c r="H161" s="1"/>
      <c r="I161" s="1"/>
      <c r="J161" s="1"/>
      <c r="K161" s="1"/>
      <c r="L161" s="66" t="s">
        <v>5</v>
      </c>
      <c r="M161" s="66"/>
      <c r="N161" s="66"/>
      <c r="O161" s="3" t="s">
        <v>6</v>
      </c>
      <c r="P161" s="67" t="s">
        <v>7</v>
      </c>
      <c r="Q161" s="67"/>
      <c r="R161" s="3" t="s">
        <v>8</v>
      </c>
      <c r="S161" s="57" t="s">
        <v>583</v>
      </c>
      <c r="T161" s="57"/>
      <c r="U161" s="3" t="s">
        <v>7</v>
      </c>
    </row>
    <row r="162" spans="1:21" x14ac:dyDescent="0.25">
      <c r="A162" s="1"/>
      <c r="B162" s="5" t="s">
        <v>9</v>
      </c>
      <c r="C162" s="64" t="s">
        <v>64</v>
      </c>
      <c r="D162" s="64"/>
      <c r="E162" s="64"/>
      <c r="F162" s="64"/>
      <c r="G162" s="64"/>
      <c r="H162" s="1"/>
      <c r="I162" s="1"/>
      <c r="J162" s="1"/>
      <c r="K162" s="1"/>
      <c r="L162" s="4" t="s">
        <v>115</v>
      </c>
      <c r="M162" s="77" t="s">
        <v>115</v>
      </c>
      <c r="N162" s="77"/>
      <c r="O162" s="6">
        <v>0</v>
      </c>
      <c r="P162" s="78">
        <v>0</v>
      </c>
      <c r="Q162" s="78"/>
      <c r="R162" s="6">
        <v>0</v>
      </c>
      <c r="S162" s="61">
        <v>0</v>
      </c>
      <c r="T162" s="61"/>
      <c r="U162" s="7">
        <v>0</v>
      </c>
    </row>
    <row r="163" spans="1:21" x14ac:dyDescent="0.25">
      <c r="A163" s="1"/>
      <c r="B163" s="5" t="s">
        <v>13</v>
      </c>
      <c r="C163" s="64" t="s">
        <v>71</v>
      </c>
      <c r="D163" s="64"/>
      <c r="E163" s="64"/>
      <c r="F163" s="64"/>
      <c r="G163" s="1"/>
      <c r="H163" s="1"/>
      <c r="I163" s="1"/>
      <c r="J163" s="1"/>
      <c r="K163" s="1"/>
      <c r="L163" s="1"/>
      <c r="M163" s="1"/>
      <c r="N163" s="1"/>
      <c r="O163" s="1"/>
      <c r="P163" s="1"/>
      <c r="Q163" s="1"/>
      <c r="R163" s="1"/>
      <c r="S163" s="1"/>
      <c r="T163" s="1"/>
      <c r="U163" s="1"/>
    </row>
    <row r="164" spans="1:21" x14ac:dyDescent="0.25">
      <c r="A164" s="1"/>
      <c r="B164" s="5" t="s">
        <v>19</v>
      </c>
      <c r="C164" s="64" t="s">
        <v>47</v>
      </c>
      <c r="D164" s="64"/>
      <c r="E164" s="64"/>
      <c r="F164" s="64"/>
      <c r="G164" s="1"/>
      <c r="H164" s="1"/>
      <c r="I164" s="1"/>
      <c r="J164" s="1"/>
      <c r="K164" s="1"/>
      <c r="L164" s="1"/>
      <c r="M164" s="1"/>
      <c r="N164" s="1"/>
      <c r="O164" s="1"/>
      <c r="P164" s="1"/>
      <c r="Q164" s="1"/>
      <c r="R164" s="1"/>
      <c r="S164" s="1"/>
      <c r="T164" s="1"/>
      <c r="U164" s="1"/>
    </row>
    <row r="165" spans="1:21" x14ac:dyDescent="0.25">
      <c r="A165" s="1"/>
      <c r="B165" s="5" t="s">
        <v>23</v>
      </c>
      <c r="C165" s="64" t="s">
        <v>72</v>
      </c>
      <c r="D165" s="64"/>
      <c r="E165" s="64"/>
      <c r="F165" s="64"/>
      <c r="G165" s="1"/>
      <c r="H165" s="1"/>
      <c r="I165" s="1"/>
      <c r="J165" s="1"/>
      <c r="K165" s="1"/>
      <c r="L165" s="1"/>
      <c r="M165" s="1"/>
      <c r="N165" s="1"/>
      <c r="O165" s="1"/>
      <c r="P165" s="1"/>
      <c r="Q165" s="1"/>
      <c r="R165" s="1"/>
      <c r="S165" s="1"/>
      <c r="T165" s="1"/>
      <c r="U165" s="1"/>
    </row>
    <row r="166" spans="1:21" x14ac:dyDescent="0.25">
      <c r="A166" s="1"/>
      <c r="B166" s="5" t="s">
        <v>25</v>
      </c>
      <c r="C166" s="73">
        <v>79</v>
      </c>
      <c r="D166" s="73"/>
      <c r="E166" s="73"/>
      <c r="F166" s="1"/>
      <c r="G166" s="1"/>
      <c r="H166" s="1"/>
      <c r="I166" s="1"/>
      <c r="J166" s="1"/>
      <c r="K166" s="1"/>
      <c r="L166" s="1"/>
      <c r="M166" s="1"/>
      <c r="N166" s="1"/>
      <c r="O166" s="1"/>
      <c r="P166" s="1"/>
      <c r="Q166" s="1"/>
      <c r="R166" s="1"/>
      <c r="S166" s="1"/>
      <c r="T166" s="1"/>
      <c r="U166" s="1"/>
    </row>
    <row r="167" spans="1:21" x14ac:dyDescent="0.25">
      <c r="A167" s="1"/>
      <c r="B167" s="63" t="s">
        <v>26</v>
      </c>
      <c r="C167" s="63"/>
      <c r="D167" s="63"/>
      <c r="E167" s="63"/>
      <c r="F167" s="72">
        <v>149.53899999999999</v>
      </c>
      <c r="G167" s="72"/>
      <c r="H167" s="72"/>
      <c r="I167" s="72"/>
      <c r="J167" s="72"/>
      <c r="K167" s="1"/>
      <c r="L167" s="1"/>
      <c r="M167" s="1"/>
      <c r="N167" s="1"/>
      <c r="O167" s="1"/>
      <c r="P167" s="1"/>
      <c r="Q167" s="1"/>
      <c r="R167" s="1"/>
      <c r="S167" s="1"/>
      <c r="T167" s="1"/>
      <c r="U167" s="1"/>
    </row>
    <row r="168" spans="1:21" x14ac:dyDescent="0.25">
      <c r="A168" s="1"/>
      <c r="B168" s="63" t="s">
        <v>27</v>
      </c>
      <c r="C168" s="63"/>
      <c r="D168" s="72">
        <v>0</v>
      </c>
      <c r="E168" s="72"/>
      <c r="F168" s="72"/>
      <c r="G168" s="72"/>
      <c r="H168" s="72"/>
      <c r="I168" s="1"/>
      <c r="J168" s="1"/>
      <c r="K168" s="1"/>
      <c r="L168" s="1"/>
      <c r="M168" s="1"/>
      <c r="N168" s="1"/>
      <c r="O168" s="1"/>
      <c r="P168" s="1"/>
      <c r="Q168" s="1"/>
      <c r="R168" s="1"/>
      <c r="S168" s="1"/>
      <c r="T168" s="1"/>
      <c r="U168" s="1"/>
    </row>
    <row r="169" spans="1:21" x14ac:dyDescent="0.25">
      <c r="A169" s="1"/>
      <c r="B169" s="63" t="s">
        <v>28</v>
      </c>
      <c r="C169" s="63"/>
      <c r="D169" s="63"/>
      <c r="E169" s="63"/>
      <c r="F169" s="72">
        <v>0.42270000000000002</v>
      </c>
      <c r="G169" s="72"/>
      <c r="H169" s="72"/>
      <c r="I169" s="72"/>
      <c r="J169" s="1"/>
      <c r="K169" s="1"/>
      <c r="L169" s="1"/>
      <c r="M169" s="1"/>
      <c r="N169" s="1"/>
      <c r="O169" s="1"/>
      <c r="P169" s="1"/>
      <c r="Q169" s="1"/>
      <c r="R169" s="1"/>
      <c r="S169" s="1"/>
      <c r="T169" s="1"/>
      <c r="U169" s="1"/>
    </row>
    <row r="170" spans="1:21" x14ac:dyDescent="0.25">
      <c r="A170" s="1"/>
      <c r="B170" s="63" t="s">
        <v>29</v>
      </c>
      <c r="C170" s="63"/>
      <c r="D170" s="72">
        <v>0</v>
      </c>
      <c r="E170" s="72"/>
      <c r="F170" s="72"/>
      <c r="G170" s="72"/>
      <c r="H170" s="1"/>
      <c r="I170" s="1"/>
      <c r="J170" s="1"/>
      <c r="K170" s="1"/>
      <c r="L170" s="1"/>
      <c r="M170" s="1"/>
      <c r="N170" s="1"/>
      <c r="O170" s="1"/>
      <c r="P170" s="1"/>
      <c r="Q170" s="1"/>
      <c r="R170" s="1"/>
      <c r="S170" s="1"/>
      <c r="T170" s="1"/>
      <c r="U170" s="1"/>
    </row>
    <row r="171" spans="1:21" x14ac:dyDescent="0.25">
      <c r="A171" s="1"/>
      <c r="B171" s="63" t="s">
        <v>30</v>
      </c>
      <c r="C171" s="63"/>
      <c r="D171" s="1"/>
      <c r="E171" s="1"/>
      <c r="F171" s="1">
        <v>3.9</v>
      </c>
      <c r="G171" s="1"/>
      <c r="H171" s="1"/>
      <c r="I171" s="1"/>
      <c r="J171" s="1"/>
      <c r="K171" s="1"/>
      <c r="L171" s="1"/>
      <c r="M171" s="1"/>
      <c r="N171" s="1"/>
      <c r="O171" s="1"/>
      <c r="P171" s="1"/>
      <c r="Q171" s="1"/>
      <c r="R171" s="1"/>
      <c r="S171" s="1"/>
      <c r="T171" s="1"/>
      <c r="U171" s="1"/>
    </row>
    <row r="172" spans="1:21" x14ac:dyDescent="0.25">
      <c r="A172" s="1"/>
      <c r="B172" s="63" t="s">
        <v>31</v>
      </c>
      <c r="C172" s="63"/>
      <c r="D172" s="63"/>
      <c r="E172" s="1"/>
      <c r="F172" s="1">
        <v>2018</v>
      </c>
      <c r="G172" s="1"/>
      <c r="H172" s="1"/>
      <c r="I172" s="1"/>
      <c r="J172" s="1"/>
      <c r="K172" s="1"/>
      <c r="L172" s="1"/>
      <c r="M172" s="1"/>
      <c r="N172" s="1"/>
      <c r="O172" s="1"/>
      <c r="P172" s="1"/>
      <c r="Q172" s="1"/>
      <c r="R172" s="1"/>
      <c r="S172" s="1"/>
      <c r="T172" s="1"/>
      <c r="U172" s="1"/>
    </row>
    <row r="173" spans="1:21" x14ac:dyDescent="0.25">
      <c r="A173" s="1"/>
      <c r="B173" s="63" t="s">
        <v>32</v>
      </c>
      <c r="C173" s="63"/>
      <c r="D173" s="1"/>
      <c r="E173" s="1"/>
      <c r="F173" s="1"/>
      <c r="G173" s="1"/>
      <c r="H173" s="1"/>
      <c r="I173" s="1"/>
      <c r="J173" s="1"/>
      <c r="K173" s="1"/>
      <c r="L173" s="1"/>
      <c r="M173" s="1"/>
      <c r="N173" s="1"/>
      <c r="O173" s="1"/>
      <c r="P173" s="1"/>
      <c r="Q173" s="1"/>
      <c r="R173" s="1"/>
      <c r="S173" s="1"/>
      <c r="T173" s="1"/>
      <c r="U173" s="1"/>
    </row>
    <row r="174" spans="1:21" x14ac:dyDescent="0.25">
      <c r="A174" s="1"/>
      <c r="B174" s="1"/>
      <c r="C174" s="1"/>
      <c r="D174" s="1"/>
      <c r="E174" s="1"/>
      <c r="F174" s="1"/>
      <c r="G174" s="1"/>
      <c r="H174" s="1"/>
      <c r="I174" s="1"/>
      <c r="J174" s="1"/>
      <c r="K174" s="1"/>
      <c r="L174" s="1"/>
      <c r="M174" s="1"/>
      <c r="N174" s="1"/>
      <c r="O174" s="1"/>
      <c r="P174" s="1"/>
      <c r="Q174" s="1"/>
      <c r="R174" s="1"/>
      <c r="S174" s="1"/>
      <c r="T174" s="1"/>
      <c r="U174" s="1"/>
    </row>
    <row r="175" spans="1:21" x14ac:dyDescent="0.25">
      <c r="A175" s="1"/>
      <c r="B175" s="1"/>
      <c r="C175" s="1"/>
      <c r="D175" s="1"/>
      <c r="E175" s="1"/>
      <c r="F175" s="1"/>
      <c r="G175" s="1"/>
      <c r="H175" s="1"/>
      <c r="I175" s="1"/>
      <c r="J175" s="1"/>
      <c r="K175" s="1"/>
      <c r="L175" s="1"/>
      <c r="M175" s="1"/>
      <c r="N175" s="1"/>
      <c r="O175" s="1"/>
      <c r="P175" s="1"/>
      <c r="Q175" s="1"/>
      <c r="R175" s="1"/>
      <c r="S175" s="1"/>
      <c r="T175" s="1"/>
      <c r="U175" s="1"/>
    </row>
    <row r="176" spans="1:21" x14ac:dyDescent="0.25">
      <c r="A176" s="1"/>
      <c r="B176" s="1"/>
      <c r="C176" s="1"/>
      <c r="D176" s="1"/>
      <c r="E176" s="1"/>
      <c r="F176" s="1"/>
      <c r="G176" s="1"/>
      <c r="H176" s="1"/>
      <c r="I176" s="1"/>
      <c r="J176" s="1"/>
      <c r="K176" s="1"/>
      <c r="L176" s="1"/>
      <c r="M176" s="1"/>
      <c r="N176" s="1"/>
      <c r="O176" s="1"/>
      <c r="P176" s="1"/>
      <c r="Q176" s="1"/>
      <c r="R176" s="1"/>
      <c r="S176" s="1"/>
      <c r="T176" s="1"/>
      <c r="U176" s="1"/>
    </row>
    <row r="177" spans="1:21" x14ac:dyDescent="0.25">
      <c r="A177" s="1"/>
      <c r="B177" s="1"/>
      <c r="C177" s="1"/>
      <c r="D177" s="1"/>
      <c r="E177" s="1"/>
      <c r="F177" s="1"/>
      <c r="G177" s="1"/>
      <c r="H177" s="1"/>
      <c r="I177" s="1"/>
      <c r="J177" s="1"/>
      <c r="K177" s="1"/>
      <c r="L177" s="66" t="s">
        <v>5</v>
      </c>
      <c r="M177" s="66"/>
      <c r="N177" s="66"/>
      <c r="O177" s="3" t="s">
        <v>6</v>
      </c>
      <c r="P177" s="67" t="s">
        <v>7</v>
      </c>
      <c r="Q177" s="67"/>
      <c r="R177" s="3" t="s">
        <v>8</v>
      </c>
      <c r="S177" s="57" t="s">
        <v>583</v>
      </c>
      <c r="T177" s="57"/>
      <c r="U177" s="3" t="s">
        <v>7</v>
      </c>
    </row>
    <row r="178" spans="1:21" x14ac:dyDescent="0.25">
      <c r="A178" s="1"/>
      <c r="B178" s="5" t="s">
        <v>9</v>
      </c>
      <c r="C178" s="64" t="s">
        <v>73</v>
      </c>
      <c r="D178" s="64"/>
      <c r="E178" s="64"/>
      <c r="F178" s="64"/>
      <c r="G178" s="64"/>
      <c r="H178" s="1"/>
      <c r="I178" s="1"/>
      <c r="J178" s="1"/>
      <c r="K178" s="1"/>
      <c r="L178" s="4" t="s">
        <v>33</v>
      </c>
      <c r="M178" s="77" t="s">
        <v>34</v>
      </c>
      <c r="N178" s="77"/>
      <c r="O178" s="6">
        <v>3</v>
      </c>
      <c r="P178" s="78">
        <v>15</v>
      </c>
      <c r="Q178" s="78"/>
      <c r="R178" s="6">
        <v>3</v>
      </c>
      <c r="S178" s="61">
        <v>259.8</v>
      </c>
      <c r="T178" s="61"/>
      <c r="U178" s="7">
        <v>9.07</v>
      </c>
    </row>
    <row r="179" spans="1:21" x14ac:dyDescent="0.25">
      <c r="A179" s="1"/>
      <c r="B179" s="63" t="s">
        <v>13</v>
      </c>
      <c r="C179" s="64" t="s">
        <v>74</v>
      </c>
      <c r="D179" s="64"/>
      <c r="E179" s="64"/>
      <c r="F179" s="64"/>
      <c r="G179" s="1"/>
      <c r="H179" s="1"/>
      <c r="I179" s="1"/>
      <c r="J179" s="1"/>
      <c r="K179" s="1"/>
      <c r="L179" s="4" t="s">
        <v>11</v>
      </c>
      <c r="M179" s="64" t="s">
        <v>12</v>
      </c>
      <c r="N179" s="64"/>
      <c r="O179" s="6">
        <v>3</v>
      </c>
      <c r="P179" s="65">
        <v>15</v>
      </c>
      <c r="Q179" s="65"/>
      <c r="R179" s="6">
        <v>12</v>
      </c>
      <c r="S179" s="59">
        <v>691.19999999999993</v>
      </c>
      <c r="T179" s="59"/>
      <c r="U179" s="7">
        <v>24.13</v>
      </c>
    </row>
    <row r="180" spans="1:21" x14ac:dyDescent="0.25">
      <c r="A180" s="1"/>
      <c r="B180" s="63"/>
      <c r="C180" s="64"/>
      <c r="D180" s="64"/>
      <c r="E180" s="64"/>
      <c r="F180" s="64"/>
      <c r="G180" s="1"/>
      <c r="H180" s="1"/>
      <c r="I180" s="1"/>
      <c r="J180" s="1"/>
      <c r="K180" s="1"/>
      <c r="L180" s="64" t="s">
        <v>39</v>
      </c>
      <c r="M180" s="64" t="s">
        <v>40</v>
      </c>
      <c r="N180" s="64"/>
      <c r="O180" s="71">
        <v>3</v>
      </c>
      <c r="P180" s="65">
        <v>15</v>
      </c>
      <c r="Q180" s="65"/>
      <c r="R180" s="71">
        <v>4</v>
      </c>
      <c r="S180" s="59">
        <v>235.8</v>
      </c>
      <c r="T180" s="59"/>
      <c r="U180" s="58">
        <v>8.23</v>
      </c>
    </row>
    <row r="181" spans="1:21" x14ac:dyDescent="0.25">
      <c r="A181" s="1"/>
      <c r="B181" s="63" t="s">
        <v>19</v>
      </c>
      <c r="C181" s="64" t="s">
        <v>20</v>
      </c>
      <c r="D181" s="64"/>
      <c r="E181" s="64"/>
      <c r="F181" s="64"/>
      <c r="G181" s="1"/>
      <c r="H181" s="1"/>
      <c r="I181" s="1"/>
      <c r="J181" s="1"/>
      <c r="K181" s="1"/>
      <c r="L181" s="64"/>
      <c r="M181" s="64"/>
      <c r="N181" s="64"/>
      <c r="O181" s="71"/>
      <c r="P181" s="65"/>
      <c r="Q181" s="65"/>
      <c r="R181" s="71"/>
      <c r="S181" s="59"/>
      <c r="T181" s="59"/>
      <c r="U181" s="58"/>
    </row>
    <row r="182" spans="1:21" x14ac:dyDescent="0.25">
      <c r="A182" s="1"/>
      <c r="B182" s="63"/>
      <c r="C182" s="64"/>
      <c r="D182" s="64"/>
      <c r="E182" s="64"/>
      <c r="F182" s="64"/>
      <c r="G182" s="1"/>
      <c r="H182" s="1"/>
      <c r="I182" s="1"/>
      <c r="J182" s="1"/>
      <c r="K182" s="1"/>
      <c r="L182" s="4" t="s">
        <v>15</v>
      </c>
      <c r="M182" s="64" t="s">
        <v>16</v>
      </c>
      <c r="N182" s="64"/>
      <c r="O182" s="6">
        <v>1</v>
      </c>
      <c r="P182" s="65">
        <v>5</v>
      </c>
      <c r="Q182" s="65"/>
      <c r="R182" s="6">
        <v>1</v>
      </c>
      <c r="S182" s="59">
        <v>46.800000000000004</v>
      </c>
      <c r="T182" s="59"/>
      <c r="U182" s="7">
        <v>1.63</v>
      </c>
    </row>
    <row r="183" spans="1:21" x14ac:dyDescent="0.25">
      <c r="A183" s="1"/>
      <c r="B183" s="5" t="s">
        <v>23</v>
      </c>
      <c r="C183" s="64" t="s">
        <v>75</v>
      </c>
      <c r="D183" s="64"/>
      <c r="E183" s="64"/>
      <c r="F183" s="64"/>
      <c r="G183" s="1"/>
      <c r="H183" s="1"/>
      <c r="I183" s="1"/>
      <c r="J183" s="1"/>
      <c r="K183" s="1"/>
      <c r="L183" s="4" t="s">
        <v>42</v>
      </c>
      <c r="M183" s="64" t="s">
        <v>43</v>
      </c>
      <c r="N183" s="64"/>
      <c r="O183" s="6">
        <v>9</v>
      </c>
      <c r="P183" s="65">
        <v>45</v>
      </c>
      <c r="Q183" s="65"/>
      <c r="R183" s="6">
        <v>11</v>
      </c>
      <c r="S183" s="59">
        <v>688.80000000000007</v>
      </c>
      <c r="T183" s="59"/>
      <c r="U183" s="7">
        <v>24.05</v>
      </c>
    </row>
    <row r="184" spans="1:21" x14ac:dyDescent="0.25">
      <c r="A184" s="1"/>
      <c r="B184" s="5" t="s">
        <v>25</v>
      </c>
      <c r="C184" s="73">
        <v>428</v>
      </c>
      <c r="D184" s="73"/>
      <c r="E184" s="73"/>
      <c r="F184" s="1"/>
      <c r="G184" s="1"/>
      <c r="H184" s="1"/>
      <c r="I184" s="1"/>
      <c r="J184" s="1"/>
      <c r="K184" s="1"/>
      <c r="L184" s="4" t="s">
        <v>21</v>
      </c>
      <c r="M184" s="64" t="s">
        <v>22</v>
      </c>
      <c r="N184" s="64"/>
      <c r="O184" s="6">
        <v>1</v>
      </c>
      <c r="P184" s="65">
        <v>5</v>
      </c>
      <c r="Q184" s="65"/>
      <c r="R184" s="6">
        <v>19</v>
      </c>
      <c r="S184" s="59">
        <v>942</v>
      </c>
      <c r="T184" s="59"/>
      <c r="U184" s="7">
        <v>32.89</v>
      </c>
    </row>
    <row r="185" spans="1:21" x14ac:dyDescent="0.25">
      <c r="A185" s="1"/>
      <c r="B185" s="63" t="s">
        <v>26</v>
      </c>
      <c r="C185" s="63"/>
      <c r="D185" s="63"/>
      <c r="E185" s="63"/>
      <c r="F185" s="72">
        <v>624.66499999999996</v>
      </c>
      <c r="G185" s="72"/>
      <c r="H185" s="72"/>
      <c r="I185" s="72"/>
      <c r="J185" s="72"/>
      <c r="K185" s="1"/>
      <c r="L185" s="1"/>
      <c r="M185" s="1"/>
      <c r="N185" s="1"/>
      <c r="O185" s="1"/>
      <c r="P185" s="1"/>
      <c r="Q185" s="1"/>
      <c r="R185" s="1"/>
      <c r="S185" s="1"/>
      <c r="T185" s="1"/>
      <c r="U185" s="1"/>
    </row>
    <row r="186" spans="1:21" x14ac:dyDescent="0.25">
      <c r="A186" s="1"/>
      <c r="B186" s="63" t="s">
        <v>27</v>
      </c>
      <c r="C186" s="63"/>
      <c r="D186" s="72">
        <v>2.202</v>
      </c>
      <c r="E186" s="72"/>
      <c r="F186" s="72"/>
      <c r="G186" s="72"/>
      <c r="H186" s="72"/>
      <c r="I186" s="1"/>
      <c r="J186" s="1"/>
      <c r="K186" s="1"/>
      <c r="L186" s="1"/>
      <c r="M186" s="1"/>
      <c r="N186" s="1"/>
      <c r="O186" s="1"/>
      <c r="P186" s="1"/>
      <c r="Q186" s="1"/>
      <c r="R186" s="1"/>
      <c r="S186" s="1"/>
      <c r="T186" s="1"/>
      <c r="U186" s="1"/>
    </row>
    <row r="187" spans="1:21" x14ac:dyDescent="0.25">
      <c r="A187" s="1"/>
      <c r="B187" s="63" t="s">
        <v>28</v>
      </c>
      <c r="C187" s="63"/>
      <c r="D187" s="63"/>
      <c r="E187" s="63"/>
      <c r="F187" s="72">
        <v>1.2804</v>
      </c>
      <c r="G187" s="72"/>
      <c r="H187" s="72"/>
      <c r="I187" s="72"/>
      <c r="J187" s="1"/>
      <c r="K187" s="1"/>
      <c r="L187" s="1"/>
      <c r="M187" s="1"/>
      <c r="N187" s="1"/>
      <c r="O187" s="1"/>
      <c r="P187" s="1"/>
      <c r="Q187" s="1"/>
      <c r="R187" s="1"/>
      <c r="S187" s="1"/>
      <c r="T187" s="1"/>
      <c r="U187" s="1"/>
    </row>
    <row r="188" spans="1:21" x14ac:dyDescent="0.25">
      <c r="A188" s="1"/>
      <c r="B188" s="63" t="s">
        <v>29</v>
      </c>
      <c r="C188" s="63"/>
      <c r="D188" s="72">
        <v>4.4400000000000002E-2</v>
      </c>
      <c r="E188" s="72"/>
      <c r="F188" s="72"/>
      <c r="G188" s="72"/>
      <c r="H188" s="1"/>
      <c r="I188" s="1"/>
      <c r="J188" s="1"/>
      <c r="K188" s="1"/>
      <c r="L188" s="1"/>
      <c r="M188" s="1"/>
      <c r="N188" s="1"/>
      <c r="O188" s="1"/>
      <c r="P188" s="1"/>
      <c r="Q188" s="1"/>
      <c r="R188" s="1"/>
      <c r="S188" s="1"/>
      <c r="T188" s="1"/>
      <c r="U188" s="1"/>
    </row>
    <row r="189" spans="1:21" x14ac:dyDescent="0.25">
      <c r="A189" s="1"/>
      <c r="B189" s="63" t="s">
        <v>30</v>
      </c>
      <c r="C189" s="63"/>
      <c r="D189" s="1"/>
      <c r="E189" s="1"/>
      <c r="F189" s="1">
        <v>25.7</v>
      </c>
      <c r="G189" s="1"/>
      <c r="H189" s="1"/>
      <c r="I189" s="1"/>
      <c r="J189" s="1"/>
      <c r="K189" s="1"/>
      <c r="L189" s="1"/>
      <c r="M189" s="1"/>
      <c r="N189" s="1"/>
      <c r="O189" s="1"/>
      <c r="P189" s="1"/>
      <c r="Q189" s="1"/>
      <c r="R189" s="1"/>
      <c r="S189" s="1"/>
      <c r="T189" s="1"/>
      <c r="U189" s="1"/>
    </row>
    <row r="190" spans="1:21" x14ac:dyDescent="0.25">
      <c r="A190" s="1"/>
      <c r="B190" s="63" t="s">
        <v>31</v>
      </c>
      <c r="C190" s="63"/>
      <c r="D190" s="63"/>
      <c r="E190" s="1"/>
      <c r="F190" s="1">
        <v>2018</v>
      </c>
      <c r="G190" s="1"/>
      <c r="H190" s="1"/>
      <c r="I190" s="1"/>
      <c r="J190" s="1"/>
      <c r="K190" s="1"/>
      <c r="L190" s="1"/>
      <c r="M190" s="1"/>
      <c r="N190" s="1"/>
      <c r="O190" s="1"/>
      <c r="P190" s="1"/>
      <c r="Q190" s="1"/>
      <c r="R190" s="1"/>
      <c r="S190" s="1"/>
      <c r="T190" s="1"/>
      <c r="U190" s="1"/>
    </row>
    <row r="191" spans="1:21" x14ac:dyDescent="0.25">
      <c r="A191" s="1"/>
      <c r="B191" s="63" t="s">
        <v>32</v>
      </c>
      <c r="C191" s="63"/>
      <c r="D191" s="1"/>
      <c r="E191" s="1"/>
      <c r="F191" s="1"/>
      <c r="G191" s="1"/>
      <c r="H191" s="1"/>
      <c r="I191" s="1"/>
      <c r="J191" s="1"/>
      <c r="K191" s="1"/>
      <c r="L191" s="1"/>
      <c r="M191" s="1"/>
      <c r="N191" s="1"/>
      <c r="O191" s="1"/>
      <c r="P191" s="1"/>
      <c r="Q191" s="1"/>
      <c r="R191" s="1"/>
      <c r="S191" s="1"/>
      <c r="T191" s="1"/>
      <c r="U191" s="1"/>
    </row>
    <row r="192" spans="1:21" x14ac:dyDescent="0.25">
      <c r="A192" s="1"/>
      <c r="B192" s="1"/>
      <c r="C192" s="1"/>
      <c r="D192" s="1"/>
      <c r="E192" s="1"/>
      <c r="F192" s="1"/>
      <c r="G192" s="1"/>
      <c r="H192" s="1"/>
      <c r="I192" s="1"/>
      <c r="J192" s="1"/>
      <c r="K192" s="1"/>
      <c r="L192" s="1"/>
      <c r="M192" s="1"/>
      <c r="N192" s="1"/>
      <c r="O192" s="1"/>
      <c r="P192" s="1"/>
      <c r="Q192" s="1"/>
      <c r="R192" s="1"/>
      <c r="S192" s="1"/>
      <c r="T192" s="1"/>
      <c r="U192" s="1"/>
    </row>
    <row r="193" spans="1:21" x14ac:dyDescent="0.25">
      <c r="A193" s="1"/>
      <c r="B193" s="1"/>
      <c r="C193" s="1"/>
      <c r="D193" s="1"/>
      <c r="E193" s="1"/>
      <c r="F193" s="1"/>
      <c r="G193" s="1"/>
      <c r="H193" s="1"/>
      <c r="I193" s="1"/>
      <c r="J193" s="1"/>
      <c r="K193" s="1"/>
      <c r="L193" s="1"/>
      <c r="M193" s="1"/>
      <c r="N193" s="1"/>
      <c r="O193" s="1"/>
      <c r="P193" s="1"/>
      <c r="Q193" s="1"/>
      <c r="R193" s="1"/>
      <c r="S193" s="1"/>
      <c r="T193" s="1"/>
      <c r="U193" s="1"/>
    </row>
    <row r="194" spans="1:21" x14ac:dyDescent="0.25">
      <c r="A194" s="1"/>
      <c r="B194" s="1"/>
      <c r="C194" s="1"/>
      <c r="D194" s="1"/>
      <c r="E194" s="1"/>
      <c r="F194" s="1"/>
      <c r="G194" s="1"/>
      <c r="H194" s="1"/>
      <c r="I194" s="1"/>
      <c r="J194" s="1"/>
      <c r="K194" s="1"/>
      <c r="L194" s="66" t="s">
        <v>5</v>
      </c>
      <c r="M194" s="66"/>
      <c r="N194" s="66"/>
      <c r="O194" s="3" t="s">
        <v>6</v>
      </c>
      <c r="P194" s="67" t="s">
        <v>7</v>
      </c>
      <c r="Q194" s="67"/>
      <c r="R194" s="3" t="s">
        <v>8</v>
      </c>
      <c r="S194" s="57" t="s">
        <v>583</v>
      </c>
      <c r="T194" s="57"/>
      <c r="U194" s="3" t="s">
        <v>7</v>
      </c>
    </row>
    <row r="195" spans="1:21" x14ac:dyDescent="0.25">
      <c r="A195" s="1"/>
      <c r="B195" s="5" t="s">
        <v>9</v>
      </c>
      <c r="C195" s="64" t="s">
        <v>73</v>
      </c>
      <c r="D195" s="64"/>
      <c r="E195" s="64"/>
      <c r="F195" s="64"/>
      <c r="G195" s="64"/>
      <c r="H195" s="1"/>
      <c r="I195" s="1"/>
      <c r="J195" s="1"/>
      <c r="K195" s="1"/>
      <c r="L195" s="4" t="s">
        <v>36</v>
      </c>
      <c r="M195" s="77" t="s">
        <v>37</v>
      </c>
      <c r="N195" s="77"/>
      <c r="O195" s="6">
        <v>1</v>
      </c>
      <c r="P195" s="78">
        <v>25</v>
      </c>
      <c r="Q195" s="78"/>
      <c r="R195" s="6">
        <v>5</v>
      </c>
      <c r="S195" s="61">
        <v>607.19999999999993</v>
      </c>
      <c r="T195" s="61"/>
      <c r="U195" s="7">
        <v>64.540000000000006</v>
      </c>
    </row>
    <row r="196" spans="1:21" x14ac:dyDescent="0.25">
      <c r="A196" s="1"/>
      <c r="B196" s="63" t="s">
        <v>13</v>
      </c>
      <c r="C196" s="64" t="s">
        <v>76</v>
      </c>
      <c r="D196" s="64"/>
      <c r="E196" s="64"/>
      <c r="F196" s="64"/>
      <c r="G196" s="1"/>
      <c r="H196" s="1"/>
      <c r="I196" s="1"/>
      <c r="J196" s="1"/>
      <c r="K196" s="1"/>
      <c r="L196" s="4" t="s">
        <v>39</v>
      </c>
      <c r="M196" s="64" t="s">
        <v>40</v>
      </c>
      <c r="N196" s="64"/>
      <c r="O196" s="6">
        <v>1</v>
      </c>
      <c r="P196" s="65">
        <v>25</v>
      </c>
      <c r="Q196" s="65"/>
      <c r="R196" s="6">
        <v>1</v>
      </c>
      <c r="S196" s="59">
        <v>170.39999999999998</v>
      </c>
      <c r="T196" s="59"/>
      <c r="U196" s="7">
        <v>18.11</v>
      </c>
    </row>
    <row r="197" spans="1:21" x14ac:dyDescent="0.25">
      <c r="A197" s="1"/>
      <c r="B197" s="63"/>
      <c r="C197" s="64"/>
      <c r="D197" s="64"/>
      <c r="E197" s="64"/>
      <c r="F197" s="64"/>
      <c r="G197" s="1"/>
      <c r="H197" s="1"/>
      <c r="I197" s="1"/>
      <c r="J197" s="1"/>
      <c r="K197" s="1"/>
      <c r="L197" s="64" t="s">
        <v>21</v>
      </c>
      <c r="M197" s="64" t="s">
        <v>22</v>
      </c>
      <c r="N197" s="64"/>
      <c r="O197" s="71">
        <v>2</v>
      </c>
      <c r="P197" s="65">
        <v>50</v>
      </c>
      <c r="Q197" s="65"/>
      <c r="R197" s="71">
        <v>2</v>
      </c>
      <c r="S197" s="59">
        <v>163.20000000000002</v>
      </c>
      <c r="T197" s="59"/>
      <c r="U197" s="58">
        <v>17.350000000000001</v>
      </c>
    </row>
    <row r="198" spans="1:21" x14ac:dyDescent="0.25">
      <c r="A198" s="1"/>
      <c r="B198" s="63" t="s">
        <v>19</v>
      </c>
      <c r="C198" s="64" t="s">
        <v>57</v>
      </c>
      <c r="D198" s="64"/>
      <c r="E198" s="64"/>
      <c r="F198" s="64"/>
      <c r="G198" s="1"/>
      <c r="H198" s="1"/>
      <c r="I198" s="1"/>
      <c r="J198" s="1"/>
      <c r="K198" s="1"/>
      <c r="L198" s="64"/>
      <c r="M198" s="64"/>
      <c r="N198" s="64"/>
      <c r="O198" s="71"/>
      <c r="P198" s="65"/>
      <c r="Q198" s="65"/>
      <c r="R198" s="71"/>
      <c r="S198" s="59"/>
      <c r="T198" s="59"/>
      <c r="U198" s="58"/>
    </row>
    <row r="199" spans="1:21" x14ac:dyDescent="0.25">
      <c r="A199" s="1"/>
      <c r="B199" s="63"/>
      <c r="C199" s="64"/>
      <c r="D199" s="64"/>
      <c r="E199" s="64"/>
      <c r="F199" s="64"/>
      <c r="G199" s="1"/>
      <c r="H199" s="1"/>
      <c r="I199" s="1"/>
      <c r="J199" s="1"/>
      <c r="K199" s="1"/>
      <c r="L199" s="1"/>
      <c r="M199" s="1"/>
      <c r="N199" s="1"/>
      <c r="O199" s="1"/>
      <c r="P199" s="1"/>
      <c r="Q199" s="1"/>
      <c r="R199" s="1"/>
      <c r="S199" s="1"/>
      <c r="T199" s="1"/>
      <c r="U199" s="1"/>
    </row>
    <row r="200" spans="1:21" x14ac:dyDescent="0.25">
      <c r="A200" s="1"/>
      <c r="B200" s="5" t="s">
        <v>23</v>
      </c>
      <c r="C200" s="64" t="s">
        <v>77</v>
      </c>
      <c r="D200" s="64"/>
      <c r="E200" s="64"/>
      <c r="F200" s="64"/>
      <c r="G200" s="1"/>
      <c r="H200" s="1"/>
      <c r="I200" s="1"/>
      <c r="J200" s="1"/>
      <c r="K200" s="1"/>
      <c r="L200" s="1"/>
      <c r="M200" s="1"/>
      <c r="N200" s="1"/>
      <c r="O200" s="1"/>
      <c r="P200" s="1"/>
      <c r="Q200" s="1"/>
      <c r="R200" s="1"/>
      <c r="S200" s="1"/>
      <c r="T200" s="1"/>
      <c r="U200" s="1"/>
    </row>
    <row r="201" spans="1:21" x14ac:dyDescent="0.25">
      <c r="A201" s="1"/>
      <c r="B201" s="5" t="s">
        <v>25</v>
      </c>
      <c r="C201" s="73">
        <v>49</v>
      </c>
      <c r="D201" s="73"/>
      <c r="E201" s="73"/>
      <c r="F201" s="1"/>
      <c r="G201" s="1"/>
      <c r="H201" s="1"/>
      <c r="I201" s="1"/>
      <c r="J201" s="1"/>
      <c r="K201" s="1"/>
      <c r="L201" s="1"/>
      <c r="M201" s="1"/>
      <c r="N201" s="1"/>
      <c r="O201" s="1"/>
      <c r="P201" s="1"/>
      <c r="Q201" s="1"/>
      <c r="R201" s="1"/>
      <c r="S201" s="1"/>
      <c r="T201" s="1"/>
      <c r="U201" s="1"/>
    </row>
    <row r="202" spans="1:21" x14ac:dyDescent="0.25">
      <c r="A202" s="1"/>
      <c r="B202" s="63" t="s">
        <v>26</v>
      </c>
      <c r="C202" s="63"/>
      <c r="D202" s="63"/>
      <c r="E202" s="63"/>
      <c r="F202" s="72">
        <v>101.47580000000001</v>
      </c>
      <c r="G202" s="72"/>
      <c r="H202" s="72"/>
      <c r="I202" s="72"/>
      <c r="J202" s="72"/>
      <c r="K202" s="1"/>
      <c r="L202" s="1"/>
      <c r="M202" s="1"/>
      <c r="N202" s="1"/>
      <c r="O202" s="1"/>
      <c r="P202" s="1"/>
      <c r="Q202" s="1"/>
      <c r="R202" s="1"/>
      <c r="S202" s="1"/>
      <c r="T202" s="1"/>
      <c r="U202" s="1"/>
    </row>
    <row r="203" spans="1:21" x14ac:dyDescent="0.25">
      <c r="A203" s="1"/>
      <c r="B203" s="63" t="s">
        <v>27</v>
      </c>
      <c r="C203" s="63"/>
      <c r="D203" s="72">
        <v>12.447900000000001</v>
      </c>
      <c r="E203" s="72"/>
      <c r="F203" s="72"/>
      <c r="G203" s="72"/>
      <c r="H203" s="72"/>
      <c r="I203" s="1"/>
      <c r="J203" s="1"/>
      <c r="K203" s="1"/>
      <c r="L203" s="1"/>
      <c r="M203" s="1"/>
      <c r="N203" s="1"/>
      <c r="O203" s="1"/>
      <c r="P203" s="1"/>
      <c r="Q203" s="1"/>
      <c r="R203" s="1"/>
      <c r="S203" s="1"/>
      <c r="T203" s="1"/>
      <c r="U203" s="1"/>
    </row>
    <row r="204" spans="1:21" x14ac:dyDescent="0.25">
      <c r="A204" s="1"/>
      <c r="B204" s="63" t="s">
        <v>28</v>
      </c>
      <c r="C204" s="63"/>
      <c r="D204" s="63"/>
      <c r="E204" s="63"/>
      <c r="F204" s="72">
        <v>1.2789999999999999</v>
      </c>
      <c r="G204" s="72"/>
      <c r="H204" s="72"/>
      <c r="I204" s="72"/>
      <c r="J204" s="1"/>
      <c r="K204" s="1"/>
      <c r="L204" s="1"/>
      <c r="M204" s="1"/>
      <c r="N204" s="1"/>
      <c r="O204" s="1"/>
      <c r="P204" s="1"/>
      <c r="Q204" s="1"/>
      <c r="R204" s="1"/>
      <c r="S204" s="1"/>
      <c r="T204" s="1"/>
      <c r="U204" s="1"/>
    </row>
    <row r="205" spans="1:21" x14ac:dyDescent="0.25">
      <c r="A205" s="1"/>
      <c r="B205" s="63" t="s">
        <v>29</v>
      </c>
      <c r="C205" s="63"/>
      <c r="D205" s="72">
        <v>0.10249999999999999</v>
      </c>
      <c r="E205" s="72"/>
      <c r="F205" s="72"/>
      <c r="G205" s="72"/>
      <c r="H205" s="1"/>
      <c r="I205" s="1"/>
      <c r="J205" s="1"/>
      <c r="K205" s="1"/>
      <c r="L205" s="1"/>
      <c r="M205" s="1"/>
      <c r="N205" s="1"/>
      <c r="O205" s="1"/>
      <c r="P205" s="1"/>
      <c r="Q205" s="1"/>
      <c r="R205" s="1"/>
      <c r="S205" s="1"/>
      <c r="T205" s="1"/>
      <c r="U205" s="1"/>
    </row>
    <row r="206" spans="1:21" x14ac:dyDescent="0.25">
      <c r="A206" s="1"/>
      <c r="B206" s="63" t="s">
        <v>30</v>
      </c>
      <c r="C206" s="63"/>
      <c r="D206" s="1"/>
      <c r="E206" s="1"/>
      <c r="F206" s="1">
        <v>8</v>
      </c>
      <c r="G206" s="1"/>
      <c r="H206" s="1"/>
      <c r="I206" s="1"/>
      <c r="J206" s="1"/>
      <c r="K206" s="1"/>
      <c r="L206" s="1"/>
      <c r="M206" s="1"/>
      <c r="N206" s="1"/>
      <c r="O206" s="1"/>
      <c r="P206" s="1"/>
      <c r="Q206" s="1"/>
      <c r="R206" s="1"/>
      <c r="S206" s="1"/>
      <c r="T206" s="1"/>
      <c r="U206" s="1"/>
    </row>
    <row r="207" spans="1:21" x14ac:dyDescent="0.25">
      <c r="A207" s="1"/>
      <c r="B207" s="63" t="s">
        <v>31</v>
      </c>
      <c r="C207" s="63"/>
      <c r="D207" s="63"/>
      <c r="E207" s="1"/>
      <c r="F207" s="1">
        <v>2018</v>
      </c>
      <c r="G207" s="1"/>
      <c r="H207" s="1"/>
      <c r="I207" s="1"/>
      <c r="J207" s="1"/>
      <c r="K207" s="1"/>
      <c r="L207" s="1"/>
      <c r="M207" s="1"/>
      <c r="N207" s="1"/>
      <c r="O207" s="1"/>
      <c r="P207" s="1"/>
      <c r="Q207" s="1"/>
      <c r="R207" s="1"/>
      <c r="S207" s="1"/>
      <c r="T207" s="1"/>
      <c r="U207" s="1"/>
    </row>
    <row r="208" spans="1:21" x14ac:dyDescent="0.25">
      <c r="A208" s="1"/>
      <c r="B208" s="63" t="s">
        <v>32</v>
      </c>
      <c r="C208" s="63"/>
      <c r="D208" s="1"/>
      <c r="E208" s="1"/>
      <c r="F208" s="1"/>
      <c r="G208" s="1"/>
      <c r="H208" s="1"/>
      <c r="I208" s="1"/>
      <c r="J208" s="1"/>
      <c r="K208" s="1"/>
      <c r="L208" s="1"/>
      <c r="M208" s="1"/>
      <c r="N208" s="1"/>
      <c r="O208" s="1"/>
      <c r="P208" s="1"/>
      <c r="Q208" s="1"/>
      <c r="R208" s="1"/>
      <c r="S208" s="1"/>
      <c r="T208" s="1"/>
      <c r="U208" s="1"/>
    </row>
    <row r="209" spans="1:21" x14ac:dyDescent="0.25">
      <c r="A209" s="1"/>
      <c r="B209" s="1"/>
      <c r="C209" s="1"/>
      <c r="D209" s="1"/>
      <c r="E209" s="1"/>
      <c r="F209" s="1"/>
      <c r="G209" s="1"/>
      <c r="H209" s="1"/>
      <c r="I209" s="1"/>
      <c r="J209" s="1"/>
      <c r="K209" s="1"/>
      <c r="L209" s="1"/>
      <c r="M209" s="1"/>
      <c r="N209" s="1"/>
      <c r="O209" s="1"/>
      <c r="P209" s="1"/>
      <c r="Q209" s="1"/>
      <c r="R209" s="1"/>
      <c r="S209" s="1"/>
      <c r="T209" s="1"/>
      <c r="U209" s="1"/>
    </row>
    <row r="210" spans="1:21" x14ac:dyDescent="0.25">
      <c r="A210" s="1"/>
      <c r="B210" s="1"/>
      <c r="C210" s="1"/>
      <c r="D210" s="1"/>
      <c r="E210" s="1"/>
      <c r="F210" s="1"/>
      <c r="G210" s="1"/>
      <c r="H210" s="1"/>
      <c r="I210" s="1"/>
      <c r="J210" s="1"/>
      <c r="K210" s="1"/>
      <c r="L210" s="1"/>
      <c r="M210" s="1"/>
      <c r="N210" s="1"/>
      <c r="O210" s="1"/>
      <c r="P210" s="1"/>
      <c r="Q210" s="1"/>
      <c r="R210" s="1"/>
      <c r="S210" s="1"/>
      <c r="T210" s="1"/>
      <c r="U210" s="1"/>
    </row>
    <row r="211" spans="1:21" x14ac:dyDescent="0.25">
      <c r="A211" s="1"/>
      <c r="B211" s="1"/>
      <c r="C211" s="1"/>
      <c r="D211" s="1"/>
      <c r="E211" s="1"/>
      <c r="F211" s="1"/>
      <c r="G211" s="1"/>
      <c r="H211" s="1"/>
      <c r="I211" s="1"/>
      <c r="J211" s="1"/>
      <c r="K211" s="1"/>
      <c r="L211" s="66" t="s">
        <v>5</v>
      </c>
      <c r="M211" s="66"/>
      <c r="N211" s="66"/>
      <c r="O211" s="3" t="s">
        <v>6</v>
      </c>
      <c r="P211" s="67" t="s">
        <v>7</v>
      </c>
      <c r="Q211" s="67"/>
      <c r="R211" s="3" t="s">
        <v>8</v>
      </c>
      <c r="S211" s="57" t="s">
        <v>583</v>
      </c>
      <c r="T211" s="57"/>
      <c r="U211" s="3" t="s">
        <v>7</v>
      </c>
    </row>
    <row r="212" spans="1:21" x14ac:dyDescent="0.25">
      <c r="A212" s="1"/>
      <c r="B212" s="5" t="s">
        <v>9</v>
      </c>
      <c r="C212" s="64" t="s">
        <v>73</v>
      </c>
      <c r="D212" s="64"/>
      <c r="E212" s="64"/>
      <c r="F212" s="64"/>
      <c r="G212" s="64"/>
      <c r="H212" s="1"/>
      <c r="I212" s="1"/>
      <c r="J212" s="1"/>
      <c r="K212" s="1"/>
      <c r="L212" s="4" t="s">
        <v>33</v>
      </c>
      <c r="M212" s="77" t="s">
        <v>34</v>
      </c>
      <c r="N212" s="77"/>
      <c r="O212" s="6">
        <v>3</v>
      </c>
      <c r="P212" s="78">
        <v>30</v>
      </c>
      <c r="Q212" s="78"/>
      <c r="R212" s="6">
        <v>6</v>
      </c>
      <c r="S212" s="61">
        <v>294</v>
      </c>
      <c r="T212" s="61"/>
      <c r="U212" s="7">
        <v>7.32</v>
      </c>
    </row>
    <row r="213" spans="1:21" x14ac:dyDescent="0.25">
      <c r="A213" s="1"/>
      <c r="B213" s="63" t="s">
        <v>13</v>
      </c>
      <c r="C213" s="64" t="s">
        <v>78</v>
      </c>
      <c r="D213" s="64"/>
      <c r="E213" s="64"/>
      <c r="F213" s="64"/>
      <c r="G213" s="1"/>
      <c r="H213" s="1"/>
      <c r="I213" s="1"/>
      <c r="J213" s="1"/>
      <c r="K213" s="1"/>
      <c r="L213" s="4" t="s">
        <v>11</v>
      </c>
      <c r="M213" s="64" t="s">
        <v>12</v>
      </c>
      <c r="N213" s="64"/>
      <c r="O213" s="6">
        <v>2</v>
      </c>
      <c r="P213" s="65">
        <v>20</v>
      </c>
      <c r="Q213" s="65"/>
      <c r="R213" s="6">
        <v>4</v>
      </c>
      <c r="S213" s="59">
        <v>287.39999999999998</v>
      </c>
      <c r="T213" s="59"/>
      <c r="U213" s="7">
        <v>7.15</v>
      </c>
    </row>
    <row r="214" spans="1:21" x14ac:dyDescent="0.25">
      <c r="A214" s="1"/>
      <c r="B214" s="63"/>
      <c r="C214" s="64"/>
      <c r="D214" s="64"/>
      <c r="E214" s="64"/>
      <c r="F214" s="64"/>
      <c r="G214" s="1"/>
      <c r="H214" s="1"/>
      <c r="I214" s="1"/>
      <c r="J214" s="1"/>
      <c r="K214" s="1"/>
      <c r="L214" s="64" t="s">
        <v>39</v>
      </c>
      <c r="M214" s="64" t="s">
        <v>40</v>
      </c>
      <c r="N214" s="64"/>
      <c r="O214" s="71">
        <v>2</v>
      </c>
      <c r="P214" s="65">
        <v>20</v>
      </c>
      <c r="Q214" s="65"/>
      <c r="R214" s="71">
        <v>32</v>
      </c>
      <c r="S214" s="59">
        <v>2081.3999999999996</v>
      </c>
      <c r="T214" s="59"/>
      <c r="U214" s="58">
        <v>51.81</v>
      </c>
    </row>
    <row r="215" spans="1:21" x14ac:dyDescent="0.25">
      <c r="A215" s="1"/>
      <c r="B215" s="63" t="s">
        <v>19</v>
      </c>
      <c r="C215" s="64" t="s">
        <v>60</v>
      </c>
      <c r="D215" s="64"/>
      <c r="E215" s="64"/>
      <c r="F215" s="64"/>
      <c r="G215" s="1"/>
      <c r="H215" s="1"/>
      <c r="I215" s="1"/>
      <c r="J215" s="1"/>
      <c r="K215" s="1"/>
      <c r="L215" s="64"/>
      <c r="M215" s="64"/>
      <c r="N215" s="64"/>
      <c r="O215" s="71"/>
      <c r="P215" s="65"/>
      <c r="Q215" s="65"/>
      <c r="R215" s="71"/>
      <c r="S215" s="59"/>
      <c r="T215" s="59"/>
      <c r="U215" s="58"/>
    </row>
    <row r="216" spans="1:21" x14ac:dyDescent="0.25">
      <c r="A216" s="1"/>
      <c r="B216" s="63"/>
      <c r="C216" s="64"/>
      <c r="D216" s="64"/>
      <c r="E216" s="64"/>
      <c r="F216" s="64"/>
      <c r="G216" s="1"/>
      <c r="H216" s="1"/>
      <c r="I216" s="1"/>
      <c r="J216" s="1"/>
      <c r="K216" s="1"/>
      <c r="L216" s="4" t="s">
        <v>15</v>
      </c>
      <c r="M216" s="64" t="s">
        <v>16</v>
      </c>
      <c r="N216" s="64"/>
      <c r="O216" s="6">
        <v>1</v>
      </c>
      <c r="P216" s="65">
        <v>10</v>
      </c>
      <c r="Q216" s="65"/>
      <c r="R216" s="6">
        <v>12</v>
      </c>
      <c r="S216" s="59">
        <v>1138.1999999999998</v>
      </c>
      <c r="T216" s="59"/>
      <c r="U216" s="7">
        <v>28.33</v>
      </c>
    </row>
    <row r="217" spans="1:21" x14ac:dyDescent="0.25">
      <c r="A217" s="1"/>
      <c r="B217" s="5" t="s">
        <v>23</v>
      </c>
      <c r="C217" s="64" t="s">
        <v>79</v>
      </c>
      <c r="D217" s="64"/>
      <c r="E217" s="64"/>
      <c r="F217" s="64"/>
      <c r="G217" s="1"/>
      <c r="H217" s="1"/>
      <c r="I217" s="1"/>
      <c r="J217" s="1"/>
      <c r="K217" s="1"/>
      <c r="L217" s="4" t="s">
        <v>54</v>
      </c>
      <c r="M217" s="64" t="s">
        <v>55</v>
      </c>
      <c r="N217" s="64"/>
      <c r="O217" s="6">
        <v>2</v>
      </c>
      <c r="P217" s="65">
        <v>20</v>
      </c>
      <c r="Q217" s="65"/>
      <c r="R217" s="6">
        <v>4</v>
      </c>
      <c r="S217" s="59">
        <v>216</v>
      </c>
      <c r="T217" s="59"/>
      <c r="U217" s="7">
        <v>5.38</v>
      </c>
    </row>
    <row r="218" spans="1:21" x14ac:dyDescent="0.25">
      <c r="A218" s="1"/>
      <c r="B218" s="5" t="s">
        <v>25</v>
      </c>
      <c r="C218" s="73">
        <v>203</v>
      </c>
      <c r="D218" s="73"/>
      <c r="E218" s="73"/>
      <c r="F218" s="1"/>
      <c r="G218" s="1"/>
      <c r="H218" s="1"/>
      <c r="I218" s="1"/>
      <c r="J218" s="1"/>
      <c r="K218" s="1"/>
      <c r="L218" s="1"/>
      <c r="M218" s="1"/>
      <c r="N218" s="1"/>
      <c r="O218" s="1"/>
      <c r="P218" s="1"/>
      <c r="Q218" s="1"/>
      <c r="R218" s="1"/>
      <c r="S218" s="1"/>
      <c r="T218" s="1"/>
      <c r="U218" s="1"/>
    </row>
    <row r="219" spans="1:21" x14ac:dyDescent="0.25">
      <c r="A219" s="1"/>
      <c r="B219" s="63" t="s">
        <v>26</v>
      </c>
      <c r="C219" s="63"/>
      <c r="D219" s="63"/>
      <c r="E219" s="63"/>
      <c r="F219" s="72">
        <v>444.28190000000001</v>
      </c>
      <c r="G219" s="72"/>
      <c r="H219" s="72"/>
      <c r="I219" s="72"/>
      <c r="J219" s="72"/>
      <c r="K219" s="1"/>
      <c r="L219" s="1"/>
      <c r="M219" s="1"/>
      <c r="N219" s="1"/>
      <c r="O219" s="1"/>
      <c r="P219" s="1"/>
      <c r="Q219" s="1"/>
      <c r="R219" s="1"/>
      <c r="S219" s="1"/>
      <c r="T219" s="1"/>
      <c r="U219" s="1"/>
    </row>
    <row r="220" spans="1:21" x14ac:dyDescent="0.25">
      <c r="A220" s="1"/>
      <c r="B220" s="63" t="s">
        <v>27</v>
      </c>
      <c r="C220" s="63"/>
      <c r="D220" s="72">
        <v>10.246600000000001</v>
      </c>
      <c r="E220" s="72"/>
      <c r="F220" s="72"/>
      <c r="G220" s="72"/>
      <c r="H220" s="72"/>
      <c r="I220" s="1"/>
      <c r="J220" s="1"/>
      <c r="K220" s="1"/>
      <c r="L220" s="1"/>
      <c r="M220" s="1"/>
      <c r="N220" s="1"/>
      <c r="O220" s="1"/>
      <c r="P220" s="1"/>
      <c r="Q220" s="1"/>
      <c r="R220" s="1"/>
      <c r="S220" s="1"/>
      <c r="T220" s="1"/>
      <c r="U220" s="1"/>
    </row>
    <row r="221" spans="1:21" x14ac:dyDescent="0.25">
      <c r="A221" s="1"/>
      <c r="B221" s="63" t="s">
        <v>28</v>
      </c>
      <c r="C221" s="63"/>
      <c r="D221" s="63"/>
      <c r="E221" s="63"/>
      <c r="F221" s="72">
        <v>1.8095000000000001</v>
      </c>
      <c r="G221" s="72"/>
      <c r="H221" s="72"/>
      <c r="I221" s="72"/>
      <c r="J221" s="1"/>
      <c r="K221" s="1"/>
      <c r="L221" s="1"/>
      <c r="M221" s="1"/>
      <c r="N221" s="1"/>
      <c r="O221" s="1"/>
      <c r="P221" s="1"/>
      <c r="Q221" s="1"/>
      <c r="R221" s="1"/>
      <c r="S221" s="1"/>
      <c r="T221" s="1"/>
      <c r="U221" s="1"/>
    </row>
    <row r="222" spans="1:21" x14ac:dyDescent="0.25">
      <c r="A222" s="1"/>
      <c r="B222" s="63" t="s">
        <v>29</v>
      </c>
      <c r="C222" s="63"/>
      <c r="D222" s="72">
        <v>0.1575</v>
      </c>
      <c r="E222" s="72"/>
      <c r="F222" s="72"/>
      <c r="G222" s="72"/>
      <c r="H222" s="1"/>
      <c r="I222" s="1"/>
      <c r="J222" s="1"/>
      <c r="K222" s="1"/>
      <c r="L222" s="1"/>
      <c r="M222" s="1"/>
      <c r="N222" s="1"/>
      <c r="O222" s="1"/>
      <c r="P222" s="1"/>
      <c r="Q222" s="1"/>
      <c r="R222" s="1"/>
      <c r="S222" s="1"/>
      <c r="T222" s="1"/>
      <c r="U222" s="1"/>
    </row>
    <row r="223" spans="1:21" x14ac:dyDescent="0.25">
      <c r="A223" s="1"/>
      <c r="B223" s="63" t="s">
        <v>30</v>
      </c>
      <c r="C223" s="63"/>
      <c r="D223" s="1"/>
      <c r="E223" s="1"/>
      <c r="F223" s="1">
        <v>17.399999999999999</v>
      </c>
      <c r="G223" s="1"/>
      <c r="H223" s="1"/>
      <c r="I223" s="1"/>
      <c r="J223" s="1"/>
      <c r="K223" s="1"/>
      <c r="L223" s="1"/>
      <c r="M223" s="1"/>
      <c r="N223" s="1"/>
      <c r="O223" s="1"/>
      <c r="P223" s="1"/>
      <c r="Q223" s="1"/>
      <c r="R223" s="1"/>
      <c r="S223" s="1"/>
      <c r="T223" s="1"/>
      <c r="U223" s="1"/>
    </row>
    <row r="224" spans="1:21" x14ac:dyDescent="0.25">
      <c r="A224" s="1"/>
      <c r="B224" s="63" t="s">
        <v>31</v>
      </c>
      <c r="C224" s="63"/>
      <c r="D224" s="63"/>
      <c r="E224" s="1"/>
      <c r="F224" s="1">
        <v>2018</v>
      </c>
      <c r="G224" s="1"/>
      <c r="H224" s="1"/>
      <c r="I224" s="1"/>
      <c r="J224" s="1"/>
      <c r="K224" s="1"/>
      <c r="L224" s="1"/>
      <c r="M224" s="1"/>
      <c r="N224" s="1"/>
      <c r="O224" s="1"/>
      <c r="P224" s="1"/>
      <c r="Q224" s="1"/>
      <c r="R224" s="1"/>
      <c r="S224" s="1"/>
      <c r="T224" s="1"/>
      <c r="U224" s="1"/>
    </row>
    <row r="225" spans="1:21" x14ac:dyDescent="0.25">
      <c r="A225" s="1"/>
      <c r="B225" s="63" t="s">
        <v>32</v>
      </c>
      <c r="C225" s="63"/>
      <c r="D225" s="1"/>
      <c r="E225" s="1"/>
      <c r="F225" s="1"/>
      <c r="G225" s="1"/>
      <c r="H225" s="1"/>
      <c r="I225" s="1"/>
      <c r="J225" s="1"/>
      <c r="K225" s="1"/>
      <c r="L225" s="1"/>
      <c r="M225" s="1"/>
      <c r="N225" s="1"/>
      <c r="O225" s="1"/>
      <c r="P225" s="1"/>
      <c r="Q225" s="1"/>
      <c r="R225" s="1"/>
      <c r="S225" s="1"/>
      <c r="T225" s="1"/>
      <c r="U225" s="1"/>
    </row>
    <row r="226" spans="1:21" x14ac:dyDescent="0.25">
      <c r="A226" s="1"/>
      <c r="B226" s="1"/>
      <c r="C226" s="1"/>
      <c r="D226" s="1"/>
      <c r="E226" s="1"/>
      <c r="F226" s="1"/>
      <c r="G226" s="1"/>
      <c r="H226" s="1"/>
      <c r="I226" s="1"/>
      <c r="J226" s="1"/>
      <c r="K226" s="1"/>
      <c r="L226" s="1"/>
      <c r="M226" s="1"/>
      <c r="N226" s="1"/>
      <c r="O226" s="1"/>
      <c r="P226" s="1"/>
      <c r="Q226" s="1"/>
      <c r="R226" s="1"/>
      <c r="S226" s="1"/>
      <c r="T226" s="1"/>
      <c r="U226" s="1"/>
    </row>
    <row r="227" spans="1:21" x14ac:dyDescent="0.25">
      <c r="A227" s="1"/>
      <c r="B227" s="1"/>
      <c r="C227" s="1"/>
      <c r="D227" s="1"/>
      <c r="E227" s="1"/>
      <c r="F227" s="1"/>
      <c r="G227" s="1"/>
      <c r="H227" s="1"/>
      <c r="I227" s="1"/>
      <c r="J227" s="1"/>
      <c r="K227" s="1"/>
      <c r="L227" s="1"/>
      <c r="M227" s="1"/>
      <c r="N227" s="1"/>
      <c r="O227" s="1"/>
      <c r="P227" s="1"/>
      <c r="Q227" s="1"/>
      <c r="R227" s="1"/>
      <c r="S227" s="1"/>
      <c r="T227" s="1"/>
      <c r="U227" s="1"/>
    </row>
    <row r="228" spans="1:21" x14ac:dyDescent="0.25">
      <c r="A228" s="1"/>
      <c r="B228" s="1"/>
      <c r="C228" s="1"/>
      <c r="D228" s="1"/>
      <c r="E228" s="1"/>
      <c r="F228" s="1"/>
      <c r="G228" s="1"/>
      <c r="H228" s="1"/>
      <c r="I228" s="1"/>
      <c r="J228" s="1"/>
      <c r="K228" s="1"/>
      <c r="L228" s="66" t="s">
        <v>5</v>
      </c>
      <c r="M228" s="66"/>
      <c r="N228" s="66"/>
      <c r="O228" s="3" t="s">
        <v>6</v>
      </c>
      <c r="P228" s="67" t="s">
        <v>7</v>
      </c>
      <c r="Q228" s="67"/>
      <c r="R228" s="3" t="s">
        <v>8</v>
      </c>
      <c r="S228" s="57" t="s">
        <v>583</v>
      </c>
      <c r="T228" s="57"/>
      <c r="U228" s="3" t="s">
        <v>7</v>
      </c>
    </row>
    <row r="229" spans="1:21" x14ac:dyDescent="0.25">
      <c r="A229" s="1"/>
      <c r="B229" s="5" t="s">
        <v>9</v>
      </c>
      <c r="C229" s="64" t="s">
        <v>73</v>
      </c>
      <c r="D229" s="64"/>
      <c r="E229" s="64"/>
      <c r="F229" s="64"/>
      <c r="G229" s="64"/>
      <c r="H229" s="1"/>
      <c r="I229" s="1"/>
      <c r="J229" s="1"/>
      <c r="K229" s="1"/>
      <c r="L229" s="4" t="s">
        <v>33</v>
      </c>
      <c r="M229" s="77" t="s">
        <v>34</v>
      </c>
      <c r="N229" s="77"/>
      <c r="O229" s="6">
        <v>5</v>
      </c>
      <c r="P229" s="78">
        <v>9.8000000000000007</v>
      </c>
      <c r="Q229" s="78"/>
      <c r="R229" s="6">
        <v>11</v>
      </c>
      <c r="S229" s="61">
        <v>2097</v>
      </c>
      <c r="T229" s="61"/>
      <c r="U229" s="7">
        <v>1.44</v>
      </c>
    </row>
    <row r="230" spans="1:21" x14ac:dyDescent="0.25">
      <c r="A230" s="1"/>
      <c r="B230" s="63" t="s">
        <v>13</v>
      </c>
      <c r="C230" s="64" t="s">
        <v>80</v>
      </c>
      <c r="D230" s="64"/>
      <c r="E230" s="64"/>
      <c r="F230" s="64"/>
      <c r="G230" s="1"/>
      <c r="H230" s="1"/>
      <c r="I230" s="1"/>
      <c r="J230" s="1"/>
      <c r="K230" s="1"/>
      <c r="L230" s="4" t="s">
        <v>36</v>
      </c>
      <c r="M230" s="64" t="s">
        <v>37</v>
      </c>
      <c r="N230" s="64"/>
      <c r="O230" s="6">
        <v>6</v>
      </c>
      <c r="P230" s="65">
        <v>11.76</v>
      </c>
      <c r="Q230" s="65"/>
      <c r="R230" s="6">
        <v>53</v>
      </c>
      <c r="S230" s="59">
        <v>1471.8000000000002</v>
      </c>
      <c r="T230" s="59"/>
      <c r="U230" s="7">
        <v>1.01</v>
      </c>
    </row>
    <row r="231" spans="1:21" x14ac:dyDescent="0.25">
      <c r="A231" s="1"/>
      <c r="B231" s="63"/>
      <c r="C231" s="64"/>
      <c r="D231" s="64"/>
      <c r="E231" s="64"/>
      <c r="F231" s="64"/>
      <c r="G231" s="1"/>
      <c r="H231" s="1"/>
      <c r="I231" s="1"/>
      <c r="J231" s="1"/>
      <c r="K231" s="1"/>
      <c r="L231" s="64" t="s">
        <v>11</v>
      </c>
      <c r="M231" s="64" t="s">
        <v>12</v>
      </c>
      <c r="N231" s="64"/>
      <c r="O231" s="71">
        <v>8</v>
      </c>
      <c r="P231" s="65">
        <v>15.69</v>
      </c>
      <c r="Q231" s="65"/>
      <c r="R231" s="71">
        <v>470</v>
      </c>
      <c r="S231" s="59">
        <v>69793.8</v>
      </c>
      <c r="T231" s="59"/>
      <c r="U231" s="58">
        <v>47.85</v>
      </c>
    </row>
    <row r="232" spans="1:21" x14ac:dyDescent="0.25">
      <c r="A232" s="1"/>
      <c r="B232" s="63" t="s">
        <v>19</v>
      </c>
      <c r="C232" s="64" t="s">
        <v>38</v>
      </c>
      <c r="D232" s="64"/>
      <c r="E232" s="64"/>
      <c r="F232" s="64"/>
      <c r="G232" s="1"/>
      <c r="H232" s="1"/>
      <c r="I232" s="1"/>
      <c r="J232" s="1"/>
      <c r="K232" s="1"/>
      <c r="L232" s="64"/>
      <c r="M232" s="64"/>
      <c r="N232" s="64"/>
      <c r="O232" s="71"/>
      <c r="P232" s="65"/>
      <c r="Q232" s="65"/>
      <c r="R232" s="71"/>
      <c r="S232" s="59"/>
      <c r="T232" s="59"/>
      <c r="U232" s="58"/>
    </row>
    <row r="233" spans="1:21" x14ac:dyDescent="0.25">
      <c r="A233" s="1"/>
      <c r="B233" s="63"/>
      <c r="C233" s="64"/>
      <c r="D233" s="64"/>
      <c r="E233" s="64"/>
      <c r="F233" s="64"/>
      <c r="G233" s="1"/>
      <c r="H233" s="1"/>
      <c r="I233" s="1"/>
      <c r="J233" s="1"/>
      <c r="K233" s="1"/>
      <c r="L233" s="4" t="s">
        <v>39</v>
      </c>
      <c r="M233" s="64" t="s">
        <v>40</v>
      </c>
      <c r="N233" s="64"/>
      <c r="O233" s="6">
        <v>7</v>
      </c>
      <c r="P233" s="65">
        <v>13.73</v>
      </c>
      <c r="Q233" s="65"/>
      <c r="R233" s="6">
        <v>1206</v>
      </c>
      <c r="S233" s="59">
        <v>56913</v>
      </c>
      <c r="T233" s="59"/>
      <c r="U233" s="7">
        <v>39.020000000000003</v>
      </c>
    </row>
    <row r="234" spans="1:21" x14ac:dyDescent="0.25">
      <c r="A234" s="1"/>
      <c r="B234" s="5" t="s">
        <v>23</v>
      </c>
      <c r="C234" s="64" t="s">
        <v>81</v>
      </c>
      <c r="D234" s="64"/>
      <c r="E234" s="64"/>
      <c r="F234" s="64"/>
      <c r="G234" s="1"/>
      <c r="H234" s="1"/>
      <c r="I234" s="1"/>
      <c r="J234" s="1"/>
      <c r="K234" s="1"/>
      <c r="L234" s="4" t="s">
        <v>15</v>
      </c>
      <c r="M234" s="64" t="s">
        <v>16</v>
      </c>
      <c r="N234" s="64"/>
      <c r="O234" s="6">
        <v>2</v>
      </c>
      <c r="P234" s="65">
        <v>3.92</v>
      </c>
      <c r="Q234" s="65"/>
      <c r="R234" s="6">
        <v>11</v>
      </c>
      <c r="S234" s="59">
        <v>657.6</v>
      </c>
      <c r="T234" s="59"/>
      <c r="U234" s="7">
        <v>0.45</v>
      </c>
    </row>
    <row r="235" spans="1:21" x14ac:dyDescent="0.25">
      <c r="A235" s="1"/>
      <c r="B235" s="5" t="s">
        <v>25</v>
      </c>
      <c r="C235" s="73">
        <v>1111</v>
      </c>
      <c r="D235" s="73"/>
      <c r="E235" s="73"/>
      <c r="F235" s="1"/>
      <c r="G235" s="1"/>
      <c r="H235" s="1"/>
      <c r="I235" s="1"/>
      <c r="J235" s="1"/>
      <c r="K235" s="1"/>
      <c r="L235" s="4" t="s">
        <v>42</v>
      </c>
      <c r="M235" s="64" t="s">
        <v>43</v>
      </c>
      <c r="N235" s="64"/>
      <c r="O235" s="6">
        <v>18</v>
      </c>
      <c r="P235" s="65">
        <v>35.29</v>
      </c>
      <c r="Q235" s="65"/>
      <c r="R235" s="6">
        <v>55</v>
      </c>
      <c r="S235" s="59">
        <v>2947.2</v>
      </c>
      <c r="T235" s="59"/>
      <c r="U235" s="7">
        <v>2.02</v>
      </c>
    </row>
    <row r="236" spans="1:21" x14ac:dyDescent="0.25">
      <c r="A236" s="1"/>
      <c r="B236" s="63" t="s">
        <v>26</v>
      </c>
      <c r="C236" s="63"/>
      <c r="D236" s="63"/>
      <c r="E236" s="63"/>
      <c r="F236" s="72">
        <v>137.71729999999999</v>
      </c>
      <c r="G236" s="72"/>
      <c r="H236" s="72"/>
      <c r="I236" s="72"/>
      <c r="J236" s="72"/>
      <c r="K236" s="1"/>
      <c r="L236" s="4" t="s">
        <v>49</v>
      </c>
      <c r="M236" s="64" t="s">
        <v>50</v>
      </c>
      <c r="N236" s="64"/>
      <c r="O236" s="6">
        <v>1</v>
      </c>
      <c r="P236" s="65">
        <v>1.96</v>
      </c>
      <c r="Q236" s="65"/>
      <c r="R236" s="6">
        <v>45</v>
      </c>
      <c r="S236" s="59">
        <v>7317.5999999999995</v>
      </c>
      <c r="T236" s="59"/>
      <c r="U236" s="7">
        <v>5.0199999999999996</v>
      </c>
    </row>
    <row r="237" spans="1:21" x14ac:dyDescent="0.25">
      <c r="A237" s="1"/>
      <c r="B237" s="63" t="s">
        <v>27</v>
      </c>
      <c r="C237" s="63"/>
      <c r="D237" s="72">
        <v>62.827399999999997</v>
      </c>
      <c r="E237" s="72"/>
      <c r="F237" s="72"/>
      <c r="G237" s="72"/>
      <c r="H237" s="72"/>
      <c r="I237" s="1"/>
      <c r="J237" s="1"/>
      <c r="K237" s="1"/>
      <c r="L237" s="4" t="s">
        <v>21</v>
      </c>
      <c r="M237" s="64" t="s">
        <v>22</v>
      </c>
      <c r="N237" s="64"/>
      <c r="O237" s="6">
        <v>4</v>
      </c>
      <c r="P237" s="65">
        <v>7.84</v>
      </c>
      <c r="Q237" s="65"/>
      <c r="R237" s="6">
        <v>68</v>
      </c>
      <c r="S237" s="59">
        <v>4672.7999999999993</v>
      </c>
      <c r="T237" s="59"/>
      <c r="U237" s="7">
        <v>3.2</v>
      </c>
    </row>
    <row r="238" spans="1:21" x14ac:dyDescent="0.25">
      <c r="A238" s="1"/>
      <c r="B238" s="1"/>
      <c r="C238" s="1"/>
      <c r="D238" s="1"/>
      <c r="E238" s="1"/>
      <c r="F238" s="1"/>
      <c r="G238" s="1"/>
      <c r="H238" s="1"/>
      <c r="I238" s="1"/>
      <c r="J238" s="1"/>
      <c r="K238" s="1"/>
      <c r="L238" s="1"/>
      <c r="M238" s="1"/>
      <c r="N238" s="1"/>
      <c r="O238" s="1"/>
      <c r="P238" s="1"/>
      <c r="Q238" s="1"/>
      <c r="R238" s="1"/>
      <c r="S238" s="1"/>
      <c r="T238" s="1"/>
      <c r="U238" s="1"/>
    </row>
    <row r="239" spans="1:21" x14ac:dyDescent="0.25">
      <c r="A239" s="1"/>
      <c r="B239" s="63" t="s">
        <v>28</v>
      </c>
      <c r="C239" s="63"/>
      <c r="D239" s="63"/>
      <c r="E239" s="63"/>
      <c r="F239" s="72">
        <v>1.4661</v>
      </c>
      <c r="G239" s="72"/>
      <c r="H239" s="72"/>
      <c r="I239" s="72"/>
      <c r="J239" s="1"/>
      <c r="K239" s="1"/>
      <c r="L239" s="1"/>
      <c r="M239" s="1"/>
      <c r="N239" s="1"/>
      <c r="O239" s="1"/>
      <c r="P239" s="1"/>
      <c r="Q239" s="1"/>
      <c r="R239" s="1"/>
      <c r="S239" s="1"/>
      <c r="T239" s="1"/>
      <c r="U239" s="1"/>
    </row>
    <row r="240" spans="1:21" x14ac:dyDescent="0.25">
      <c r="A240" s="1"/>
      <c r="B240" s="63" t="s">
        <v>29</v>
      </c>
      <c r="C240" s="63"/>
      <c r="D240" s="72">
        <v>1.0855999999999999</v>
      </c>
      <c r="E240" s="72"/>
      <c r="F240" s="72"/>
      <c r="G240" s="72"/>
      <c r="H240" s="1"/>
      <c r="I240" s="1"/>
      <c r="J240" s="1"/>
      <c r="K240" s="1"/>
      <c r="L240" s="1"/>
      <c r="M240" s="1"/>
      <c r="N240" s="1"/>
      <c r="O240" s="1"/>
      <c r="P240" s="1"/>
      <c r="Q240" s="1"/>
      <c r="R240" s="1"/>
      <c r="S240" s="1"/>
      <c r="T240" s="1"/>
      <c r="U240" s="1"/>
    </row>
    <row r="241" spans="1:21" x14ac:dyDescent="0.25">
      <c r="A241" s="1"/>
      <c r="B241" s="63" t="s">
        <v>30</v>
      </c>
      <c r="C241" s="63"/>
      <c r="D241" s="1"/>
      <c r="E241" s="1"/>
      <c r="F241" s="1">
        <v>56.2</v>
      </c>
      <c r="G241" s="1"/>
      <c r="H241" s="1"/>
      <c r="I241" s="1"/>
      <c r="J241" s="1"/>
      <c r="K241" s="1"/>
      <c r="L241" s="1"/>
      <c r="M241" s="1"/>
      <c r="N241" s="1"/>
      <c r="O241" s="1"/>
      <c r="P241" s="1"/>
      <c r="Q241" s="1"/>
      <c r="R241" s="1"/>
      <c r="S241" s="1"/>
      <c r="T241" s="1"/>
      <c r="U241" s="1"/>
    </row>
    <row r="242" spans="1:21" x14ac:dyDescent="0.25">
      <c r="A242" s="1"/>
      <c r="B242" s="63" t="s">
        <v>31</v>
      </c>
      <c r="C242" s="63"/>
      <c r="D242" s="63"/>
      <c r="E242" s="1"/>
      <c r="F242" s="1">
        <v>2018</v>
      </c>
      <c r="G242" s="1"/>
      <c r="H242" s="1"/>
      <c r="I242" s="1"/>
      <c r="J242" s="1"/>
      <c r="K242" s="1"/>
      <c r="L242" s="1"/>
      <c r="M242" s="1"/>
      <c r="N242" s="1"/>
      <c r="O242" s="1"/>
      <c r="P242" s="1"/>
      <c r="Q242" s="1"/>
      <c r="R242" s="1"/>
      <c r="S242" s="1"/>
      <c r="T242" s="1"/>
      <c r="U242" s="1"/>
    </row>
    <row r="243" spans="1:21" x14ac:dyDescent="0.25">
      <c r="A243" s="1"/>
      <c r="B243" s="63" t="s">
        <v>32</v>
      </c>
      <c r="C243" s="63"/>
      <c r="D243" s="1"/>
      <c r="E243" s="1"/>
      <c r="F243" s="1"/>
      <c r="G243" s="1"/>
      <c r="H243" s="1"/>
      <c r="I243" s="1"/>
      <c r="J243" s="1"/>
      <c r="K243" s="1"/>
      <c r="L243" s="1"/>
      <c r="M243" s="1"/>
      <c r="N243" s="1"/>
      <c r="O243" s="1"/>
      <c r="P243" s="1"/>
      <c r="Q243" s="1"/>
      <c r="R243" s="1"/>
      <c r="S243" s="1"/>
      <c r="T243" s="1"/>
      <c r="U243" s="1"/>
    </row>
    <row r="244" spans="1:21" x14ac:dyDescent="0.25">
      <c r="A244" s="1"/>
      <c r="B244" s="1"/>
      <c r="C244" s="1"/>
      <c r="D244" s="1"/>
      <c r="E244" s="1"/>
      <c r="F244" s="1"/>
      <c r="G244" s="1"/>
      <c r="H244" s="1"/>
      <c r="I244" s="1"/>
      <c r="J244" s="1"/>
      <c r="K244" s="1"/>
      <c r="L244" s="1"/>
      <c r="M244" s="1"/>
      <c r="N244" s="1"/>
      <c r="O244" s="1"/>
      <c r="P244" s="1"/>
      <c r="Q244" s="1"/>
      <c r="R244" s="1"/>
      <c r="S244" s="1"/>
      <c r="T244" s="1"/>
      <c r="U244" s="1"/>
    </row>
    <row r="245" spans="1:21" x14ac:dyDescent="0.25">
      <c r="A245" s="1"/>
      <c r="B245" s="1"/>
      <c r="C245" s="1"/>
      <c r="D245" s="1"/>
      <c r="E245" s="1"/>
      <c r="F245" s="1"/>
      <c r="G245" s="1"/>
      <c r="H245" s="1"/>
      <c r="I245" s="1"/>
      <c r="J245" s="1"/>
      <c r="K245" s="1"/>
      <c r="L245" s="1"/>
      <c r="M245" s="1"/>
      <c r="N245" s="1"/>
      <c r="O245" s="1"/>
      <c r="P245" s="1"/>
      <c r="Q245" s="1"/>
      <c r="R245" s="1"/>
      <c r="S245" s="1"/>
      <c r="T245" s="1"/>
      <c r="U245" s="1"/>
    </row>
    <row r="246" spans="1:21" x14ac:dyDescent="0.25">
      <c r="A246" s="1"/>
      <c r="B246" s="1"/>
      <c r="C246" s="1"/>
      <c r="D246" s="1"/>
      <c r="E246" s="1"/>
      <c r="F246" s="1"/>
      <c r="G246" s="1"/>
      <c r="H246" s="1"/>
      <c r="I246" s="1"/>
      <c r="J246" s="1"/>
      <c r="K246" s="1"/>
      <c r="L246" s="1"/>
      <c r="M246" s="1"/>
      <c r="N246" s="1"/>
      <c r="O246" s="1"/>
      <c r="P246" s="1"/>
      <c r="Q246" s="1"/>
      <c r="R246" s="1"/>
      <c r="S246" s="1"/>
      <c r="T246" s="1"/>
      <c r="U246" s="1"/>
    </row>
    <row r="247" spans="1:21" x14ac:dyDescent="0.25">
      <c r="A247" s="1"/>
      <c r="B247" s="1"/>
      <c r="C247" s="1"/>
      <c r="D247" s="1"/>
      <c r="E247" s="1"/>
      <c r="F247" s="1"/>
      <c r="G247" s="1"/>
      <c r="H247" s="1"/>
      <c r="I247" s="1"/>
      <c r="J247" s="1"/>
      <c r="K247" s="1"/>
      <c r="L247" s="66" t="s">
        <v>5</v>
      </c>
      <c r="M247" s="66"/>
      <c r="N247" s="66"/>
      <c r="O247" s="3" t="s">
        <v>6</v>
      </c>
      <c r="P247" s="67" t="s">
        <v>7</v>
      </c>
      <c r="Q247" s="67"/>
      <c r="R247" s="3" t="s">
        <v>8</v>
      </c>
      <c r="S247" s="57" t="s">
        <v>583</v>
      </c>
      <c r="T247" s="57"/>
      <c r="U247" s="3" t="s">
        <v>7</v>
      </c>
    </row>
    <row r="248" spans="1:21" x14ac:dyDescent="0.25">
      <c r="A248" s="1"/>
      <c r="B248" s="5" t="s">
        <v>9</v>
      </c>
      <c r="C248" s="64" t="s">
        <v>82</v>
      </c>
      <c r="D248" s="64"/>
      <c r="E248" s="64"/>
      <c r="F248" s="64"/>
      <c r="G248" s="64"/>
      <c r="H248" s="1"/>
      <c r="I248" s="1"/>
      <c r="J248" s="1"/>
      <c r="K248" s="1"/>
      <c r="L248" s="4" t="s">
        <v>33</v>
      </c>
      <c r="M248" s="77" t="s">
        <v>34</v>
      </c>
      <c r="N248" s="77"/>
      <c r="O248" s="6">
        <v>3</v>
      </c>
      <c r="P248" s="78">
        <v>21.43</v>
      </c>
      <c r="Q248" s="78"/>
      <c r="R248" s="6">
        <v>5</v>
      </c>
      <c r="S248" s="61">
        <v>1324.2</v>
      </c>
      <c r="T248" s="61"/>
      <c r="U248" s="7">
        <v>4.92</v>
      </c>
    </row>
    <row r="249" spans="1:21" x14ac:dyDescent="0.25">
      <c r="A249" s="1"/>
      <c r="B249" s="63" t="s">
        <v>13</v>
      </c>
      <c r="C249" s="64" t="s">
        <v>83</v>
      </c>
      <c r="D249" s="64"/>
      <c r="E249" s="64"/>
      <c r="F249" s="64"/>
      <c r="G249" s="1"/>
      <c r="H249" s="1"/>
      <c r="I249" s="1"/>
      <c r="J249" s="1"/>
      <c r="K249" s="1"/>
      <c r="L249" s="4" t="s">
        <v>11</v>
      </c>
      <c r="M249" s="64" t="s">
        <v>12</v>
      </c>
      <c r="N249" s="64"/>
      <c r="O249" s="6">
        <v>3</v>
      </c>
      <c r="P249" s="65">
        <v>21.43</v>
      </c>
      <c r="Q249" s="65"/>
      <c r="R249" s="6">
        <v>48</v>
      </c>
      <c r="S249" s="59">
        <v>5824.8</v>
      </c>
      <c r="T249" s="59"/>
      <c r="U249" s="7">
        <v>21.62</v>
      </c>
    </row>
    <row r="250" spans="1:21" x14ac:dyDescent="0.25">
      <c r="A250" s="1"/>
      <c r="B250" s="63"/>
      <c r="C250" s="64"/>
      <c r="D250" s="64"/>
      <c r="E250" s="64"/>
      <c r="F250" s="64"/>
      <c r="G250" s="1"/>
      <c r="H250" s="1"/>
      <c r="I250" s="1"/>
      <c r="J250" s="1"/>
      <c r="K250" s="1"/>
      <c r="L250" s="64" t="s">
        <v>39</v>
      </c>
      <c r="M250" s="64" t="s">
        <v>40</v>
      </c>
      <c r="N250" s="64"/>
      <c r="O250" s="71">
        <v>4</v>
      </c>
      <c r="P250" s="65">
        <v>28.57</v>
      </c>
      <c r="Q250" s="65"/>
      <c r="R250" s="71">
        <v>115</v>
      </c>
      <c r="S250" s="59">
        <v>15492.599999999999</v>
      </c>
      <c r="T250" s="59"/>
      <c r="U250" s="58">
        <v>57.51</v>
      </c>
    </row>
    <row r="251" spans="1:21" x14ac:dyDescent="0.25">
      <c r="A251" s="1"/>
      <c r="B251" s="63" t="s">
        <v>19</v>
      </c>
      <c r="C251" s="64" t="s">
        <v>57</v>
      </c>
      <c r="D251" s="64"/>
      <c r="E251" s="64"/>
      <c r="F251" s="64"/>
      <c r="G251" s="1"/>
      <c r="H251" s="1"/>
      <c r="I251" s="1"/>
      <c r="J251" s="1"/>
      <c r="K251" s="1"/>
      <c r="L251" s="64"/>
      <c r="M251" s="64"/>
      <c r="N251" s="64"/>
      <c r="O251" s="71"/>
      <c r="P251" s="65"/>
      <c r="Q251" s="65"/>
      <c r="R251" s="71"/>
      <c r="S251" s="59"/>
      <c r="T251" s="59"/>
      <c r="U251" s="58"/>
    </row>
    <row r="252" spans="1:21" x14ac:dyDescent="0.25">
      <c r="A252" s="1"/>
      <c r="B252" s="63"/>
      <c r="C252" s="64"/>
      <c r="D252" s="64"/>
      <c r="E252" s="64"/>
      <c r="F252" s="64"/>
      <c r="G252" s="1"/>
      <c r="H252" s="1"/>
      <c r="I252" s="1"/>
      <c r="J252" s="1"/>
      <c r="K252" s="1"/>
      <c r="L252" s="4" t="s">
        <v>15</v>
      </c>
      <c r="M252" s="64" t="s">
        <v>16</v>
      </c>
      <c r="N252" s="64"/>
      <c r="O252" s="6">
        <v>1</v>
      </c>
      <c r="P252" s="65">
        <v>7.14</v>
      </c>
      <c r="Q252" s="65"/>
      <c r="R252" s="6">
        <v>5</v>
      </c>
      <c r="S252" s="59">
        <v>241.8</v>
      </c>
      <c r="T252" s="59"/>
      <c r="U252" s="7">
        <v>0.9</v>
      </c>
    </row>
    <row r="253" spans="1:21" x14ac:dyDescent="0.25">
      <c r="A253" s="1"/>
      <c r="B253" s="5" t="s">
        <v>23</v>
      </c>
      <c r="C253" s="64" t="s">
        <v>84</v>
      </c>
      <c r="D253" s="64"/>
      <c r="E253" s="64"/>
      <c r="F253" s="64"/>
      <c r="G253" s="1"/>
      <c r="H253" s="1"/>
      <c r="I253" s="1"/>
      <c r="J253" s="1"/>
      <c r="K253" s="1"/>
      <c r="L253" s="4" t="s">
        <v>42</v>
      </c>
      <c r="M253" s="64" t="s">
        <v>43</v>
      </c>
      <c r="N253" s="64"/>
      <c r="O253" s="6">
        <v>2</v>
      </c>
      <c r="P253" s="65">
        <v>14.29</v>
      </c>
      <c r="Q253" s="65"/>
      <c r="R253" s="6">
        <v>47</v>
      </c>
      <c r="S253" s="59">
        <v>3943.8</v>
      </c>
      <c r="T253" s="59"/>
      <c r="U253" s="7">
        <v>14.64</v>
      </c>
    </row>
    <row r="254" spans="1:21" x14ac:dyDescent="0.25">
      <c r="A254" s="1"/>
      <c r="B254" s="5" t="s">
        <v>25</v>
      </c>
      <c r="C254" s="73">
        <v>115</v>
      </c>
      <c r="D254" s="73"/>
      <c r="E254" s="73"/>
      <c r="F254" s="1"/>
      <c r="G254" s="1"/>
      <c r="H254" s="1"/>
      <c r="I254" s="1"/>
      <c r="J254" s="1"/>
      <c r="K254" s="1"/>
      <c r="L254" s="4" t="s">
        <v>21</v>
      </c>
      <c r="M254" s="64" t="s">
        <v>22</v>
      </c>
      <c r="N254" s="64"/>
      <c r="O254" s="6">
        <v>1</v>
      </c>
      <c r="P254" s="65">
        <v>7.14</v>
      </c>
      <c r="Q254" s="65"/>
      <c r="R254" s="6">
        <v>1</v>
      </c>
      <c r="S254" s="59">
        <v>110.4</v>
      </c>
      <c r="T254" s="59"/>
      <c r="U254" s="7">
        <v>0.41</v>
      </c>
    </row>
    <row r="255" spans="1:21" x14ac:dyDescent="0.25">
      <c r="A255" s="1"/>
      <c r="B255" s="63" t="s">
        <v>26</v>
      </c>
      <c r="C255" s="63"/>
      <c r="D255" s="63"/>
      <c r="E255" s="63"/>
      <c r="F255" s="72">
        <v>472.49430000000001</v>
      </c>
      <c r="G255" s="72"/>
      <c r="H255" s="72"/>
      <c r="I255" s="72"/>
      <c r="J255" s="72"/>
      <c r="K255" s="1"/>
      <c r="L255" s="1"/>
      <c r="M255" s="1"/>
      <c r="N255" s="1"/>
      <c r="O255" s="1"/>
      <c r="P255" s="1"/>
      <c r="Q255" s="1"/>
      <c r="R255" s="1"/>
      <c r="S255" s="1"/>
      <c r="T255" s="1"/>
      <c r="U255" s="1"/>
    </row>
    <row r="256" spans="1:21" x14ac:dyDescent="0.25">
      <c r="A256" s="1"/>
      <c r="B256" s="63" t="s">
        <v>27</v>
      </c>
      <c r="C256" s="63"/>
      <c r="D256" s="72">
        <v>134.9898</v>
      </c>
      <c r="E256" s="72"/>
      <c r="F256" s="72"/>
      <c r="G256" s="72"/>
      <c r="H256" s="72"/>
      <c r="I256" s="1"/>
      <c r="J256" s="1"/>
      <c r="K256" s="1"/>
      <c r="L256" s="1"/>
      <c r="M256" s="1"/>
      <c r="N256" s="1"/>
      <c r="O256" s="1"/>
      <c r="P256" s="1"/>
      <c r="Q256" s="1"/>
      <c r="R256" s="1"/>
      <c r="S256" s="1"/>
      <c r="T256" s="1"/>
      <c r="U256" s="1"/>
    </row>
    <row r="257" spans="1:21" x14ac:dyDescent="0.25">
      <c r="A257" s="1"/>
      <c r="B257" s="63" t="s">
        <v>28</v>
      </c>
      <c r="C257" s="63"/>
      <c r="D257" s="63"/>
      <c r="E257" s="63"/>
      <c r="F257" s="72">
        <v>2.0406</v>
      </c>
      <c r="G257" s="72"/>
      <c r="H257" s="72"/>
      <c r="I257" s="72"/>
      <c r="J257" s="1"/>
      <c r="K257" s="1"/>
      <c r="L257" s="1"/>
      <c r="M257" s="1"/>
      <c r="N257" s="1"/>
      <c r="O257" s="1"/>
      <c r="P257" s="1"/>
      <c r="Q257" s="1"/>
      <c r="R257" s="1"/>
      <c r="S257" s="1"/>
      <c r="T257" s="1"/>
      <c r="U257" s="1"/>
    </row>
    <row r="258" spans="1:21" x14ac:dyDescent="0.25">
      <c r="A258" s="1"/>
      <c r="B258" s="63" t="s">
        <v>29</v>
      </c>
      <c r="C258" s="63"/>
      <c r="D258" s="72">
        <v>1.002</v>
      </c>
      <c r="E258" s="72"/>
      <c r="F258" s="72"/>
      <c r="G258" s="72"/>
      <c r="H258" s="1"/>
      <c r="I258" s="1"/>
      <c r="J258" s="1"/>
      <c r="K258" s="1"/>
      <c r="L258" s="1"/>
      <c r="M258" s="1"/>
      <c r="N258" s="1"/>
      <c r="O258" s="1"/>
      <c r="P258" s="1"/>
      <c r="Q258" s="1"/>
      <c r="R258" s="1"/>
      <c r="S258" s="1"/>
      <c r="T258" s="1"/>
      <c r="U258" s="1"/>
    </row>
    <row r="259" spans="1:21" x14ac:dyDescent="0.25">
      <c r="A259" s="1"/>
      <c r="B259" s="63" t="s">
        <v>30</v>
      </c>
      <c r="C259" s="63"/>
      <c r="D259" s="1"/>
      <c r="E259" s="1"/>
      <c r="F259" s="1">
        <v>28</v>
      </c>
      <c r="G259" s="1"/>
      <c r="H259" s="1"/>
      <c r="I259" s="1"/>
      <c r="J259" s="1"/>
      <c r="K259" s="1"/>
      <c r="L259" s="1"/>
      <c r="M259" s="1"/>
      <c r="N259" s="1"/>
      <c r="O259" s="1"/>
      <c r="P259" s="1"/>
      <c r="Q259" s="1"/>
      <c r="R259" s="1"/>
      <c r="S259" s="1"/>
      <c r="T259" s="1"/>
      <c r="U259" s="1"/>
    </row>
    <row r="260" spans="1:21" x14ac:dyDescent="0.25">
      <c r="A260" s="1"/>
      <c r="B260" s="63" t="s">
        <v>31</v>
      </c>
      <c r="C260" s="63"/>
      <c r="D260" s="63"/>
      <c r="E260" s="1"/>
      <c r="F260" s="1">
        <v>2019</v>
      </c>
      <c r="G260" s="1"/>
      <c r="H260" s="1"/>
      <c r="I260" s="1"/>
      <c r="J260" s="1"/>
      <c r="K260" s="1"/>
      <c r="L260" s="1"/>
      <c r="M260" s="1"/>
      <c r="N260" s="1"/>
      <c r="O260" s="1"/>
      <c r="P260" s="1"/>
      <c r="Q260" s="1"/>
      <c r="R260" s="1"/>
      <c r="S260" s="1"/>
      <c r="T260" s="1"/>
      <c r="U260" s="1"/>
    </row>
    <row r="261" spans="1:21" x14ac:dyDescent="0.25">
      <c r="A261" s="1"/>
      <c r="B261" s="63" t="s">
        <v>32</v>
      </c>
      <c r="C261" s="63"/>
      <c r="D261" s="1"/>
      <c r="E261" s="1"/>
      <c r="F261" s="1"/>
      <c r="G261" s="1"/>
      <c r="H261" s="1"/>
      <c r="I261" s="1"/>
      <c r="J261" s="1"/>
      <c r="K261" s="1"/>
      <c r="L261" s="1"/>
      <c r="M261" s="1"/>
      <c r="N261" s="1"/>
      <c r="O261" s="1"/>
      <c r="P261" s="1"/>
      <c r="Q261" s="1"/>
      <c r="R261" s="1"/>
      <c r="S261" s="1"/>
      <c r="T261" s="1"/>
      <c r="U261" s="1"/>
    </row>
    <row r="262" spans="1:21" x14ac:dyDescent="0.25">
      <c r="A262" s="1"/>
      <c r="B262" s="1"/>
      <c r="C262" s="1"/>
      <c r="D262" s="1"/>
      <c r="E262" s="1"/>
      <c r="F262" s="1"/>
      <c r="G262" s="1"/>
      <c r="H262" s="1"/>
      <c r="I262" s="1"/>
      <c r="J262" s="1"/>
      <c r="K262" s="1"/>
      <c r="L262" s="1"/>
      <c r="M262" s="1"/>
      <c r="N262" s="1"/>
      <c r="O262" s="1"/>
      <c r="P262" s="1"/>
      <c r="Q262" s="1"/>
      <c r="R262" s="1"/>
      <c r="S262" s="1"/>
      <c r="T262" s="1"/>
      <c r="U262" s="1"/>
    </row>
    <row r="263" spans="1:21" x14ac:dyDescent="0.25">
      <c r="A263" s="1"/>
      <c r="B263" s="1"/>
      <c r="C263" s="1"/>
      <c r="D263" s="1"/>
      <c r="E263" s="1"/>
      <c r="F263" s="1"/>
      <c r="G263" s="1"/>
      <c r="H263" s="1"/>
      <c r="I263" s="1"/>
      <c r="J263" s="1"/>
      <c r="K263" s="1"/>
      <c r="L263" s="1"/>
      <c r="M263" s="1"/>
      <c r="N263" s="1"/>
      <c r="O263" s="1"/>
      <c r="P263" s="1"/>
      <c r="Q263" s="1"/>
      <c r="R263" s="1"/>
      <c r="S263" s="1"/>
      <c r="T263" s="1"/>
      <c r="U263" s="1"/>
    </row>
    <row r="264" spans="1:21" x14ac:dyDescent="0.25">
      <c r="A264" s="1"/>
      <c r="B264" s="1"/>
      <c r="C264" s="1"/>
      <c r="D264" s="1"/>
      <c r="E264" s="1"/>
      <c r="F264" s="1"/>
      <c r="G264" s="1"/>
      <c r="H264" s="1"/>
      <c r="I264" s="1"/>
      <c r="J264" s="1"/>
      <c r="K264" s="1"/>
      <c r="L264" s="1"/>
      <c r="M264" s="1"/>
      <c r="N264" s="1"/>
      <c r="O264" s="1"/>
      <c r="P264" s="1"/>
      <c r="Q264" s="1"/>
      <c r="R264" s="1"/>
      <c r="S264" s="1"/>
      <c r="T264" s="1"/>
      <c r="U264" s="1"/>
    </row>
    <row r="265" spans="1:21" x14ac:dyDescent="0.25">
      <c r="A265" s="1"/>
      <c r="B265" s="1"/>
      <c r="C265" s="1"/>
      <c r="D265" s="1"/>
      <c r="E265" s="1"/>
      <c r="F265" s="1"/>
      <c r="G265" s="1"/>
      <c r="H265" s="1"/>
      <c r="I265" s="1"/>
      <c r="J265" s="1"/>
      <c r="K265" s="1"/>
      <c r="L265" s="66" t="s">
        <v>5</v>
      </c>
      <c r="M265" s="66"/>
      <c r="N265" s="66"/>
      <c r="O265" s="3" t="s">
        <v>6</v>
      </c>
      <c r="P265" s="67" t="s">
        <v>7</v>
      </c>
      <c r="Q265" s="67"/>
      <c r="R265" s="3" t="s">
        <v>8</v>
      </c>
      <c r="S265" s="57" t="s">
        <v>583</v>
      </c>
      <c r="T265" s="57"/>
      <c r="U265" s="3" t="s">
        <v>7</v>
      </c>
    </row>
    <row r="266" spans="1:21" x14ac:dyDescent="0.25">
      <c r="A266" s="1"/>
      <c r="B266" s="5" t="s">
        <v>9</v>
      </c>
      <c r="C266" s="64" t="s">
        <v>85</v>
      </c>
      <c r="D266" s="64"/>
      <c r="E266" s="64"/>
      <c r="F266" s="64"/>
      <c r="G266" s="64"/>
      <c r="H266" s="1"/>
      <c r="I266" s="1"/>
      <c r="J266" s="1"/>
      <c r="K266" s="1"/>
      <c r="L266" s="4" t="s">
        <v>33</v>
      </c>
      <c r="M266" s="77" t="s">
        <v>34</v>
      </c>
      <c r="N266" s="77"/>
      <c r="O266" s="6">
        <v>1</v>
      </c>
      <c r="P266" s="78">
        <v>20</v>
      </c>
      <c r="Q266" s="78"/>
      <c r="R266" s="6">
        <v>7</v>
      </c>
      <c r="S266" s="61">
        <v>2076.6</v>
      </c>
      <c r="T266" s="61"/>
      <c r="U266" s="7">
        <v>11.89</v>
      </c>
    </row>
    <row r="267" spans="1:21" x14ac:dyDescent="0.25">
      <c r="A267" s="1"/>
      <c r="B267" s="63" t="s">
        <v>13</v>
      </c>
      <c r="C267" s="64" t="s">
        <v>86</v>
      </c>
      <c r="D267" s="64"/>
      <c r="E267" s="64"/>
      <c r="F267" s="64"/>
      <c r="G267" s="1"/>
      <c r="H267" s="1"/>
      <c r="I267" s="1"/>
      <c r="J267" s="1"/>
      <c r="K267" s="1"/>
      <c r="L267" s="4" t="s">
        <v>36</v>
      </c>
      <c r="M267" s="64" t="s">
        <v>37</v>
      </c>
      <c r="N267" s="64"/>
      <c r="O267" s="6">
        <v>1</v>
      </c>
      <c r="P267" s="65">
        <v>20</v>
      </c>
      <c r="Q267" s="65"/>
      <c r="R267" s="6">
        <v>30</v>
      </c>
      <c r="S267" s="59">
        <v>3166.8</v>
      </c>
      <c r="T267" s="59"/>
      <c r="U267" s="7">
        <v>18.13</v>
      </c>
    </row>
    <row r="268" spans="1:21" x14ac:dyDescent="0.25">
      <c r="A268" s="1"/>
      <c r="B268" s="63"/>
      <c r="C268" s="64"/>
      <c r="D268" s="64"/>
      <c r="E268" s="64"/>
      <c r="F268" s="64"/>
      <c r="G268" s="1"/>
      <c r="H268" s="1"/>
      <c r="I268" s="1"/>
      <c r="J268" s="1"/>
      <c r="K268" s="1"/>
      <c r="L268" s="64" t="s">
        <v>39</v>
      </c>
      <c r="M268" s="64" t="s">
        <v>40</v>
      </c>
      <c r="N268" s="64"/>
      <c r="O268" s="71">
        <v>3</v>
      </c>
      <c r="P268" s="65">
        <v>60</v>
      </c>
      <c r="Q268" s="65"/>
      <c r="R268" s="71">
        <v>84</v>
      </c>
      <c r="S268" s="59">
        <v>12221.4</v>
      </c>
      <c r="T268" s="59"/>
      <c r="U268" s="58">
        <v>69.98</v>
      </c>
    </row>
    <row r="269" spans="1:21" x14ac:dyDescent="0.25">
      <c r="A269" s="1"/>
      <c r="B269" s="63" t="s">
        <v>19</v>
      </c>
      <c r="C269" s="64" t="s">
        <v>60</v>
      </c>
      <c r="D269" s="64"/>
      <c r="E269" s="64"/>
      <c r="F269" s="64"/>
      <c r="G269" s="1"/>
      <c r="H269" s="1"/>
      <c r="I269" s="1"/>
      <c r="J269" s="1"/>
      <c r="K269" s="1"/>
      <c r="L269" s="64"/>
      <c r="M269" s="64"/>
      <c r="N269" s="64"/>
      <c r="O269" s="71"/>
      <c r="P269" s="65"/>
      <c r="Q269" s="65"/>
      <c r="R269" s="71"/>
      <c r="S269" s="59"/>
      <c r="T269" s="59"/>
      <c r="U269" s="58"/>
    </row>
    <row r="270" spans="1:21" x14ac:dyDescent="0.25">
      <c r="A270" s="1"/>
      <c r="B270" s="63"/>
      <c r="C270" s="64"/>
      <c r="D270" s="64"/>
      <c r="E270" s="64"/>
      <c r="F270" s="64"/>
      <c r="G270" s="1"/>
      <c r="H270" s="1"/>
      <c r="I270" s="1"/>
      <c r="J270" s="1"/>
      <c r="K270" s="1"/>
      <c r="L270" s="1"/>
      <c r="M270" s="1"/>
      <c r="N270" s="1"/>
      <c r="O270" s="1"/>
      <c r="P270" s="1"/>
      <c r="Q270" s="1"/>
      <c r="R270" s="1"/>
      <c r="S270" s="1"/>
      <c r="T270" s="1"/>
      <c r="U270" s="1"/>
    </row>
    <row r="271" spans="1:21" x14ac:dyDescent="0.25">
      <c r="A271" s="1"/>
      <c r="B271" s="5" t="s">
        <v>23</v>
      </c>
      <c r="C271" s="64" t="s">
        <v>87</v>
      </c>
      <c r="D271" s="64"/>
      <c r="E271" s="64"/>
      <c r="F271" s="64"/>
      <c r="G271" s="1"/>
      <c r="H271" s="1"/>
      <c r="I271" s="1"/>
      <c r="J271" s="1"/>
      <c r="K271" s="1"/>
      <c r="L271" s="1"/>
      <c r="M271" s="1"/>
      <c r="N271" s="1"/>
      <c r="O271" s="1"/>
      <c r="P271" s="1"/>
      <c r="Q271" s="1"/>
      <c r="R271" s="1"/>
      <c r="S271" s="1"/>
      <c r="T271" s="1"/>
      <c r="U271" s="1"/>
    </row>
    <row r="272" spans="1:21" x14ac:dyDescent="0.25">
      <c r="A272" s="1"/>
      <c r="B272" s="5" t="s">
        <v>25</v>
      </c>
      <c r="C272" s="73">
        <v>31</v>
      </c>
      <c r="D272" s="73"/>
      <c r="E272" s="73"/>
      <c r="F272" s="1"/>
      <c r="G272" s="1"/>
      <c r="H272" s="1"/>
      <c r="I272" s="1"/>
      <c r="J272" s="1"/>
      <c r="K272" s="1"/>
      <c r="L272" s="1"/>
      <c r="M272" s="1"/>
      <c r="N272" s="1"/>
      <c r="O272" s="1"/>
      <c r="P272" s="1"/>
      <c r="Q272" s="1"/>
      <c r="R272" s="1"/>
      <c r="S272" s="1"/>
      <c r="T272" s="1"/>
      <c r="U272" s="1"/>
    </row>
    <row r="273" spans="1:21" x14ac:dyDescent="0.25">
      <c r="A273" s="1"/>
      <c r="B273" s="63" t="s">
        <v>26</v>
      </c>
      <c r="C273" s="63"/>
      <c r="D273" s="63"/>
      <c r="E273" s="63"/>
      <c r="F273" s="72">
        <v>369.36770000000001</v>
      </c>
      <c r="G273" s="72"/>
      <c r="H273" s="72"/>
      <c r="I273" s="72"/>
      <c r="J273" s="72"/>
      <c r="K273" s="1"/>
      <c r="L273" s="1"/>
      <c r="M273" s="1"/>
      <c r="N273" s="1"/>
      <c r="O273" s="1"/>
      <c r="P273" s="1"/>
      <c r="Q273" s="1"/>
      <c r="R273" s="1"/>
      <c r="S273" s="1"/>
      <c r="T273" s="1"/>
      <c r="U273" s="1"/>
    </row>
    <row r="274" spans="1:21" x14ac:dyDescent="0.25">
      <c r="A274" s="1"/>
      <c r="B274" s="63" t="s">
        <v>27</v>
      </c>
      <c r="C274" s="63"/>
      <c r="D274" s="72">
        <v>397.95830000000001</v>
      </c>
      <c r="E274" s="72"/>
      <c r="F274" s="72"/>
      <c r="G274" s="72"/>
      <c r="H274" s="72"/>
      <c r="I274" s="1"/>
      <c r="J274" s="1"/>
      <c r="K274" s="1"/>
      <c r="L274" s="1"/>
      <c r="M274" s="1"/>
      <c r="N274" s="1"/>
      <c r="O274" s="1"/>
      <c r="P274" s="1"/>
      <c r="Q274" s="1"/>
      <c r="R274" s="1"/>
      <c r="S274" s="1"/>
      <c r="T274" s="1"/>
      <c r="U274" s="1"/>
    </row>
    <row r="275" spans="1:21" x14ac:dyDescent="0.25">
      <c r="A275" s="1"/>
      <c r="B275" s="63" t="s">
        <v>28</v>
      </c>
      <c r="C275" s="63"/>
      <c r="D275" s="63"/>
      <c r="E275" s="63"/>
      <c r="F275" s="72">
        <v>1.8691</v>
      </c>
      <c r="G275" s="72"/>
      <c r="H275" s="72"/>
      <c r="I275" s="72"/>
      <c r="J275" s="1"/>
      <c r="K275" s="1"/>
      <c r="L275" s="1"/>
      <c r="M275" s="1"/>
      <c r="N275" s="1"/>
      <c r="O275" s="1"/>
      <c r="P275" s="1"/>
      <c r="Q275" s="1"/>
      <c r="R275" s="1"/>
      <c r="S275" s="1"/>
      <c r="T275" s="1"/>
      <c r="U275" s="1"/>
    </row>
    <row r="276" spans="1:21" x14ac:dyDescent="0.25">
      <c r="A276" s="1"/>
      <c r="B276" s="63" t="s">
        <v>29</v>
      </c>
      <c r="C276" s="63"/>
      <c r="D276" s="72">
        <v>2.7353000000000001</v>
      </c>
      <c r="E276" s="72"/>
      <c r="F276" s="72"/>
      <c r="G276" s="72"/>
      <c r="H276" s="1"/>
      <c r="I276" s="1"/>
      <c r="J276" s="1"/>
      <c r="K276" s="1"/>
      <c r="L276" s="1"/>
      <c r="M276" s="1"/>
      <c r="N276" s="1"/>
      <c r="O276" s="1"/>
      <c r="P276" s="1"/>
      <c r="Q276" s="1"/>
      <c r="R276" s="1"/>
      <c r="S276" s="1"/>
      <c r="T276" s="1"/>
      <c r="U276" s="1"/>
    </row>
    <row r="277" spans="1:21" x14ac:dyDescent="0.25">
      <c r="A277" s="1"/>
      <c r="B277" s="63" t="s">
        <v>30</v>
      </c>
      <c r="C277" s="63"/>
      <c r="D277" s="1"/>
      <c r="E277" s="1"/>
      <c r="F277" s="1">
        <v>5.3</v>
      </c>
      <c r="G277" s="1"/>
      <c r="H277" s="1"/>
      <c r="I277" s="1"/>
      <c r="J277" s="1"/>
      <c r="K277" s="1"/>
      <c r="L277" s="1"/>
      <c r="M277" s="1"/>
      <c r="N277" s="1"/>
      <c r="O277" s="1"/>
      <c r="P277" s="1"/>
      <c r="Q277" s="1"/>
      <c r="R277" s="1"/>
      <c r="S277" s="1"/>
      <c r="T277" s="1"/>
      <c r="U277" s="1"/>
    </row>
    <row r="278" spans="1:21" x14ac:dyDescent="0.25">
      <c r="A278" s="1"/>
      <c r="B278" s="63" t="s">
        <v>31</v>
      </c>
      <c r="C278" s="63"/>
      <c r="D278" s="63"/>
      <c r="E278" s="1"/>
      <c r="F278" s="1">
        <v>2019</v>
      </c>
      <c r="G278" s="1"/>
      <c r="H278" s="1"/>
      <c r="I278" s="1"/>
      <c r="J278" s="1"/>
      <c r="K278" s="1"/>
      <c r="L278" s="1"/>
      <c r="M278" s="1"/>
      <c r="N278" s="1"/>
      <c r="O278" s="1"/>
      <c r="P278" s="1"/>
      <c r="Q278" s="1"/>
      <c r="R278" s="1"/>
      <c r="S278" s="1"/>
      <c r="T278" s="1"/>
      <c r="U278" s="1"/>
    </row>
    <row r="279" spans="1:21" x14ac:dyDescent="0.25">
      <c r="A279" s="1"/>
      <c r="B279" s="63" t="s">
        <v>32</v>
      </c>
      <c r="C279" s="63"/>
      <c r="D279" s="1"/>
      <c r="E279" s="1"/>
      <c r="F279" s="1"/>
      <c r="G279" s="1"/>
      <c r="H279" s="1"/>
      <c r="I279" s="1"/>
      <c r="J279" s="1"/>
      <c r="K279" s="1"/>
      <c r="L279" s="1"/>
      <c r="M279" s="1"/>
      <c r="N279" s="1"/>
      <c r="O279" s="1"/>
      <c r="P279" s="1"/>
      <c r="Q279" s="1"/>
      <c r="R279" s="1"/>
      <c r="S279" s="1"/>
      <c r="T279" s="1"/>
      <c r="U279" s="1"/>
    </row>
    <row r="280" spans="1:21" x14ac:dyDescent="0.25">
      <c r="A280" s="1"/>
      <c r="B280" s="1"/>
      <c r="C280" s="1"/>
      <c r="D280" s="1"/>
      <c r="E280" s="1"/>
      <c r="F280" s="1"/>
      <c r="G280" s="1"/>
      <c r="H280" s="1"/>
      <c r="I280" s="1"/>
      <c r="J280" s="1"/>
      <c r="K280" s="1"/>
      <c r="L280" s="1"/>
      <c r="M280" s="1"/>
      <c r="N280" s="1"/>
      <c r="O280" s="1"/>
      <c r="P280" s="1"/>
      <c r="Q280" s="1"/>
      <c r="R280" s="1"/>
      <c r="S280" s="1"/>
      <c r="T280" s="1"/>
      <c r="U280" s="1"/>
    </row>
    <row r="281" spans="1:21" x14ac:dyDescent="0.25">
      <c r="A281" s="1"/>
      <c r="B281" s="1"/>
      <c r="C281" s="1"/>
      <c r="D281" s="1"/>
      <c r="E281" s="1"/>
      <c r="F281" s="1"/>
      <c r="G281" s="1"/>
      <c r="H281" s="1"/>
      <c r="I281" s="1"/>
      <c r="J281" s="1"/>
      <c r="K281" s="1"/>
      <c r="L281" s="1"/>
      <c r="M281" s="1"/>
      <c r="N281" s="1"/>
      <c r="O281" s="1"/>
      <c r="P281" s="1"/>
      <c r="Q281" s="1"/>
      <c r="R281" s="1"/>
      <c r="S281" s="1"/>
      <c r="T281" s="1"/>
      <c r="U281" s="1"/>
    </row>
    <row r="282" spans="1:21" x14ac:dyDescent="0.25">
      <c r="A282" s="1"/>
      <c r="B282" s="1"/>
      <c r="C282" s="1"/>
      <c r="D282" s="1"/>
      <c r="E282" s="1"/>
      <c r="F282" s="1"/>
      <c r="G282" s="1"/>
      <c r="H282" s="1"/>
      <c r="I282" s="1"/>
      <c r="J282" s="1"/>
      <c r="K282" s="1"/>
      <c r="L282" s="1"/>
      <c r="M282" s="1"/>
      <c r="N282" s="1"/>
      <c r="O282" s="1"/>
      <c r="P282" s="1"/>
      <c r="Q282" s="1"/>
      <c r="R282" s="1"/>
      <c r="S282" s="1"/>
      <c r="T282" s="1"/>
      <c r="U282" s="1"/>
    </row>
    <row r="283" spans="1:21" x14ac:dyDescent="0.25">
      <c r="A283" s="1"/>
      <c r="B283" s="1"/>
      <c r="C283" s="1"/>
      <c r="D283" s="1"/>
      <c r="E283" s="1"/>
      <c r="F283" s="1"/>
      <c r="G283" s="1"/>
      <c r="H283" s="1"/>
      <c r="I283" s="1"/>
      <c r="J283" s="1"/>
      <c r="K283" s="1"/>
      <c r="L283" s="66" t="s">
        <v>5</v>
      </c>
      <c r="M283" s="66"/>
      <c r="N283" s="66"/>
      <c r="O283" s="3" t="s">
        <v>6</v>
      </c>
      <c r="P283" s="67" t="s">
        <v>7</v>
      </c>
      <c r="Q283" s="67"/>
      <c r="R283" s="3" t="s">
        <v>8</v>
      </c>
      <c r="S283" s="57" t="s">
        <v>583</v>
      </c>
      <c r="T283" s="57"/>
      <c r="U283" s="3" t="s">
        <v>7</v>
      </c>
    </row>
    <row r="284" spans="1:21" x14ac:dyDescent="0.25">
      <c r="A284" s="1"/>
      <c r="B284" s="5" t="s">
        <v>9</v>
      </c>
      <c r="C284" s="64" t="s">
        <v>88</v>
      </c>
      <c r="D284" s="64"/>
      <c r="E284" s="64"/>
      <c r="F284" s="64"/>
      <c r="G284" s="64"/>
      <c r="H284" s="1"/>
      <c r="I284" s="1"/>
      <c r="J284" s="1"/>
      <c r="K284" s="1"/>
      <c r="L284" s="4" t="s">
        <v>33</v>
      </c>
      <c r="M284" s="77" t="s">
        <v>34</v>
      </c>
      <c r="N284" s="77"/>
      <c r="O284" s="6">
        <v>2</v>
      </c>
      <c r="P284" s="78">
        <v>16.670000000000002</v>
      </c>
      <c r="Q284" s="78"/>
      <c r="R284" s="6">
        <v>10</v>
      </c>
      <c r="S284" s="61">
        <v>1044.5999999999999</v>
      </c>
      <c r="T284" s="61"/>
      <c r="U284" s="7">
        <v>11.12</v>
      </c>
    </row>
    <row r="285" spans="1:21" x14ac:dyDescent="0.25">
      <c r="A285" s="1"/>
      <c r="B285" s="63" t="s">
        <v>13</v>
      </c>
      <c r="C285" s="64" t="s">
        <v>89</v>
      </c>
      <c r="D285" s="64"/>
      <c r="E285" s="64"/>
      <c r="F285" s="64"/>
      <c r="G285" s="1"/>
      <c r="H285" s="1"/>
      <c r="I285" s="1"/>
      <c r="J285" s="1"/>
      <c r="K285" s="1"/>
      <c r="L285" s="4" t="s">
        <v>36</v>
      </c>
      <c r="M285" s="64" t="s">
        <v>37</v>
      </c>
      <c r="N285" s="64"/>
      <c r="O285" s="6">
        <v>1</v>
      </c>
      <c r="P285" s="65">
        <v>8.33</v>
      </c>
      <c r="Q285" s="65"/>
      <c r="R285" s="6">
        <v>3</v>
      </c>
      <c r="S285" s="59">
        <v>118.2</v>
      </c>
      <c r="T285" s="59"/>
      <c r="U285" s="7">
        <v>1.26</v>
      </c>
    </row>
    <row r="286" spans="1:21" x14ac:dyDescent="0.25">
      <c r="A286" s="1"/>
      <c r="B286" s="63"/>
      <c r="C286" s="64"/>
      <c r="D286" s="64"/>
      <c r="E286" s="64"/>
      <c r="F286" s="64"/>
      <c r="G286" s="1"/>
      <c r="H286" s="1"/>
      <c r="I286" s="1"/>
      <c r="J286" s="1"/>
      <c r="K286" s="1"/>
      <c r="L286" s="64" t="s">
        <v>11</v>
      </c>
      <c r="M286" s="64" t="s">
        <v>12</v>
      </c>
      <c r="N286" s="64"/>
      <c r="O286" s="71">
        <v>2</v>
      </c>
      <c r="P286" s="65">
        <v>16.670000000000002</v>
      </c>
      <c r="Q286" s="65"/>
      <c r="R286" s="71">
        <v>3</v>
      </c>
      <c r="S286" s="59">
        <v>204</v>
      </c>
      <c r="T286" s="59"/>
      <c r="U286" s="58">
        <v>2.17</v>
      </c>
    </row>
    <row r="287" spans="1:21" x14ac:dyDescent="0.25">
      <c r="A287" s="1"/>
      <c r="B287" s="63" t="s">
        <v>19</v>
      </c>
      <c r="C287" s="64" t="s">
        <v>20</v>
      </c>
      <c r="D287" s="64"/>
      <c r="E287" s="64"/>
      <c r="F287" s="64"/>
      <c r="G287" s="1"/>
      <c r="H287" s="1"/>
      <c r="I287" s="1"/>
      <c r="J287" s="1"/>
      <c r="K287" s="1"/>
      <c r="L287" s="64"/>
      <c r="M287" s="64"/>
      <c r="N287" s="64"/>
      <c r="O287" s="71"/>
      <c r="P287" s="65"/>
      <c r="Q287" s="65"/>
      <c r="R287" s="71"/>
      <c r="S287" s="59"/>
      <c r="T287" s="59"/>
      <c r="U287" s="58"/>
    </row>
    <row r="288" spans="1:21" x14ac:dyDescent="0.25">
      <c r="A288" s="1"/>
      <c r="B288" s="63"/>
      <c r="C288" s="64"/>
      <c r="D288" s="64"/>
      <c r="E288" s="64"/>
      <c r="F288" s="64"/>
      <c r="G288" s="1"/>
      <c r="H288" s="1"/>
      <c r="I288" s="1"/>
      <c r="J288" s="1"/>
      <c r="K288" s="1"/>
      <c r="L288" s="4" t="s">
        <v>39</v>
      </c>
      <c r="M288" s="64" t="s">
        <v>40</v>
      </c>
      <c r="N288" s="64"/>
      <c r="O288" s="6">
        <v>2</v>
      </c>
      <c r="P288" s="65">
        <v>16.670000000000002</v>
      </c>
      <c r="Q288" s="65"/>
      <c r="R288" s="6">
        <v>6</v>
      </c>
      <c r="S288" s="59">
        <v>464.40000000000003</v>
      </c>
      <c r="T288" s="59"/>
      <c r="U288" s="7">
        <v>4.9400000000000004</v>
      </c>
    </row>
    <row r="289" spans="1:21" x14ac:dyDescent="0.25">
      <c r="A289" s="1"/>
      <c r="B289" s="5" t="s">
        <v>23</v>
      </c>
      <c r="C289" s="64" t="s">
        <v>90</v>
      </c>
      <c r="D289" s="64"/>
      <c r="E289" s="64"/>
      <c r="F289" s="64"/>
      <c r="G289" s="1"/>
      <c r="H289" s="1"/>
      <c r="I289" s="1"/>
      <c r="J289" s="1"/>
      <c r="K289" s="1"/>
      <c r="L289" s="4" t="s">
        <v>42</v>
      </c>
      <c r="M289" s="64" t="s">
        <v>43</v>
      </c>
      <c r="N289" s="64"/>
      <c r="O289" s="6">
        <v>3</v>
      </c>
      <c r="P289" s="65">
        <v>25</v>
      </c>
      <c r="Q289" s="65"/>
      <c r="R289" s="6">
        <v>7</v>
      </c>
      <c r="S289" s="59">
        <v>373.8</v>
      </c>
      <c r="T289" s="59"/>
      <c r="U289" s="7">
        <v>3.98</v>
      </c>
    </row>
    <row r="290" spans="1:21" x14ac:dyDescent="0.25">
      <c r="A290" s="1"/>
      <c r="B290" s="5" t="s">
        <v>25</v>
      </c>
      <c r="C290" s="73">
        <v>491</v>
      </c>
      <c r="D290" s="73"/>
      <c r="E290" s="73"/>
      <c r="F290" s="1"/>
      <c r="G290" s="1"/>
      <c r="H290" s="1"/>
      <c r="I290" s="1"/>
      <c r="J290" s="1"/>
      <c r="K290" s="1"/>
      <c r="L290" s="4" t="s">
        <v>54</v>
      </c>
      <c r="M290" s="64" t="s">
        <v>55</v>
      </c>
      <c r="N290" s="64"/>
      <c r="O290" s="6">
        <v>1</v>
      </c>
      <c r="P290" s="65">
        <v>8.33</v>
      </c>
      <c r="Q290" s="65"/>
      <c r="R290" s="6">
        <v>8</v>
      </c>
      <c r="S290" s="59">
        <v>2742.6</v>
      </c>
      <c r="T290" s="59"/>
      <c r="U290" s="7">
        <v>29.2</v>
      </c>
    </row>
    <row r="291" spans="1:21" x14ac:dyDescent="0.25">
      <c r="A291" s="1"/>
      <c r="B291" s="63" t="s">
        <v>26</v>
      </c>
      <c r="C291" s="63"/>
      <c r="D291" s="63"/>
      <c r="E291" s="63"/>
      <c r="F291" s="72">
        <v>11.0679</v>
      </c>
      <c r="G291" s="72"/>
      <c r="H291" s="72"/>
      <c r="I291" s="72"/>
      <c r="J291" s="72"/>
      <c r="K291" s="1"/>
      <c r="L291" s="4" t="s">
        <v>49</v>
      </c>
      <c r="M291" s="64" t="s">
        <v>50</v>
      </c>
      <c r="N291" s="64"/>
      <c r="O291" s="6">
        <v>1</v>
      </c>
      <c r="P291" s="65">
        <v>8.33</v>
      </c>
      <c r="Q291" s="65"/>
      <c r="R291" s="6">
        <v>28</v>
      </c>
      <c r="S291" s="59">
        <v>4444.8</v>
      </c>
      <c r="T291" s="59"/>
      <c r="U291" s="7">
        <v>47.32</v>
      </c>
    </row>
    <row r="292" spans="1:21" x14ac:dyDescent="0.25">
      <c r="A292" s="1"/>
      <c r="B292" s="63" t="s">
        <v>27</v>
      </c>
      <c r="C292" s="63"/>
      <c r="D292" s="72">
        <v>9.0556999999999999</v>
      </c>
      <c r="E292" s="72"/>
      <c r="F292" s="72"/>
      <c r="G292" s="72"/>
      <c r="H292" s="72"/>
      <c r="I292" s="1"/>
      <c r="J292" s="1"/>
      <c r="K292" s="1"/>
      <c r="L292" s="1"/>
      <c r="M292" s="1"/>
      <c r="N292" s="1"/>
      <c r="O292" s="1"/>
      <c r="P292" s="1"/>
      <c r="Q292" s="1"/>
      <c r="R292" s="1"/>
      <c r="S292" s="1"/>
      <c r="T292" s="1"/>
      <c r="U292" s="1"/>
    </row>
    <row r="293" spans="1:21" x14ac:dyDescent="0.25">
      <c r="A293" s="1"/>
      <c r="B293" s="63" t="s">
        <v>28</v>
      </c>
      <c r="C293" s="63"/>
      <c r="D293" s="63"/>
      <c r="E293" s="63"/>
      <c r="F293" s="72">
        <v>8.7599999999999997E-2</v>
      </c>
      <c r="G293" s="72"/>
      <c r="H293" s="72"/>
      <c r="I293" s="72"/>
      <c r="J293" s="1"/>
      <c r="K293" s="1"/>
      <c r="L293" s="1"/>
      <c r="M293" s="1"/>
      <c r="N293" s="1"/>
      <c r="O293" s="1"/>
      <c r="P293" s="1"/>
      <c r="Q293" s="1"/>
      <c r="R293" s="1"/>
      <c r="S293" s="1"/>
      <c r="T293" s="1"/>
      <c r="U293" s="1"/>
    </row>
    <row r="294" spans="1:21" x14ac:dyDescent="0.25">
      <c r="A294" s="1"/>
      <c r="B294" s="63" t="s">
        <v>29</v>
      </c>
      <c r="C294" s="63"/>
      <c r="D294" s="72">
        <v>5.7000000000000002E-2</v>
      </c>
      <c r="E294" s="72"/>
      <c r="F294" s="72"/>
      <c r="G294" s="72"/>
      <c r="H294" s="1"/>
      <c r="I294" s="1"/>
      <c r="J294" s="1"/>
      <c r="K294" s="1"/>
      <c r="L294" s="1"/>
      <c r="M294" s="1"/>
      <c r="N294" s="1"/>
      <c r="O294" s="1"/>
      <c r="P294" s="1"/>
      <c r="Q294" s="1"/>
      <c r="R294" s="1"/>
      <c r="S294" s="1"/>
      <c r="T294" s="1"/>
      <c r="U294" s="1"/>
    </row>
    <row r="295" spans="1:21" x14ac:dyDescent="0.25">
      <c r="A295" s="1"/>
      <c r="B295" s="63" t="s">
        <v>30</v>
      </c>
      <c r="C295" s="63"/>
      <c r="D295" s="1"/>
      <c r="E295" s="1"/>
      <c r="F295" s="1">
        <v>29.6</v>
      </c>
      <c r="G295" s="1"/>
      <c r="H295" s="1"/>
      <c r="I295" s="1"/>
      <c r="J295" s="1"/>
      <c r="K295" s="1"/>
      <c r="L295" s="1"/>
      <c r="M295" s="1"/>
      <c r="N295" s="1"/>
      <c r="O295" s="1"/>
      <c r="P295" s="1"/>
      <c r="Q295" s="1"/>
      <c r="R295" s="1"/>
      <c r="S295" s="1"/>
      <c r="T295" s="1"/>
      <c r="U295" s="1"/>
    </row>
    <row r="296" spans="1:21" x14ac:dyDescent="0.25">
      <c r="A296" s="1"/>
      <c r="B296" s="63" t="s">
        <v>31</v>
      </c>
      <c r="C296" s="63"/>
      <c r="D296" s="63"/>
      <c r="E296" s="1"/>
      <c r="F296" s="1">
        <v>2019</v>
      </c>
      <c r="G296" s="1"/>
      <c r="H296" s="1"/>
      <c r="I296" s="1"/>
      <c r="J296" s="1"/>
      <c r="K296" s="1"/>
      <c r="L296" s="1"/>
      <c r="M296" s="1"/>
      <c r="N296" s="1"/>
      <c r="O296" s="1"/>
      <c r="P296" s="1"/>
      <c r="Q296" s="1"/>
      <c r="R296" s="1"/>
      <c r="S296" s="1"/>
      <c r="T296" s="1"/>
      <c r="U296" s="1"/>
    </row>
    <row r="297" spans="1:21" x14ac:dyDescent="0.25">
      <c r="A297" s="1"/>
      <c r="B297" s="63" t="s">
        <v>32</v>
      </c>
      <c r="C297" s="63"/>
      <c r="D297" s="1"/>
      <c r="E297" s="1"/>
      <c r="F297" s="1"/>
      <c r="G297" s="1"/>
      <c r="H297" s="1"/>
      <c r="I297" s="1"/>
      <c r="J297" s="1"/>
      <c r="K297" s="1"/>
      <c r="L297" s="1"/>
      <c r="M297" s="1"/>
      <c r="N297" s="1"/>
      <c r="O297" s="1"/>
      <c r="P297" s="1"/>
      <c r="Q297" s="1"/>
      <c r="R297" s="1"/>
      <c r="S297" s="1"/>
      <c r="T297" s="1"/>
      <c r="U297" s="1"/>
    </row>
    <row r="298" spans="1:21" x14ac:dyDescent="0.25">
      <c r="A298" s="1"/>
      <c r="B298" s="1"/>
      <c r="C298" s="1"/>
      <c r="D298" s="1"/>
      <c r="E298" s="1"/>
      <c r="F298" s="1"/>
      <c r="G298" s="1"/>
      <c r="H298" s="1"/>
      <c r="I298" s="1"/>
      <c r="J298" s="1"/>
      <c r="K298" s="1"/>
      <c r="L298" s="1"/>
      <c r="M298" s="1"/>
      <c r="N298" s="1"/>
      <c r="O298" s="1"/>
      <c r="P298" s="1"/>
      <c r="Q298" s="1"/>
      <c r="R298" s="1"/>
      <c r="S298" s="1"/>
      <c r="T298" s="1"/>
      <c r="U298" s="1"/>
    </row>
    <row r="299" spans="1:21" x14ac:dyDescent="0.25">
      <c r="A299" s="1"/>
      <c r="B299" s="1"/>
      <c r="C299" s="1"/>
      <c r="D299" s="1"/>
      <c r="E299" s="1"/>
      <c r="F299" s="1"/>
      <c r="G299" s="1"/>
      <c r="H299" s="1"/>
      <c r="I299" s="1"/>
      <c r="J299" s="1"/>
      <c r="K299" s="1"/>
      <c r="L299" s="1"/>
      <c r="M299" s="1"/>
      <c r="N299" s="1"/>
      <c r="O299" s="1"/>
      <c r="P299" s="1"/>
      <c r="Q299" s="1"/>
      <c r="R299" s="1"/>
      <c r="S299" s="1"/>
      <c r="T299" s="1"/>
      <c r="U299" s="1"/>
    </row>
    <row r="300" spans="1:21" x14ac:dyDescent="0.25">
      <c r="A300" s="1"/>
      <c r="B300" s="1"/>
      <c r="C300" s="1"/>
      <c r="D300" s="1"/>
      <c r="E300" s="1"/>
      <c r="F300" s="1"/>
      <c r="G300" s="1"/>
      <c r="H300" s="1"/>
      <c r="I300" s="1"/>
      <c r="J300" s="1"/>
      <c r="K300" s="1"/>
      <c r="L300" s="1"/>
      <c r="M300" s="1"/>
      <c r="N300" s="1"/>
      <c r="O300" s="1"/>
      <c r="P300" s="1"/>
      <c r="Q300" s="1"/>
      <c r="R300" s="1"/>
      <c r="S300" s="1"/>
      <c r="T300" s="1"/>
      <c r="U300" s="1"/>
    </row>
    <row r="301" spans="1:21" x14ac:dyDescent="0.25">
      <c r="A301" s="1"/>
      <c r="B301" s="1"/>
      <c r="C301" s="1"/>
      <c r="D301" s="1"/>
      <c r="E301" s="1"/>
      <c r="F301" s="1"/>
      <c r="G301" s="1"/>
      <c r="H301" s="1"/>
      <c r="I301" s="1"/>
      <c r="J301" s="1"/>
      <c r="K301" s="1"/>
      <c r="L301" s="66" t="s">
        <v>5</v>
      </c>
      <c r="M301" s="66"/>
      <c r="N301" s="66"/>
      <c r="O301" s="3" t="s">
        <v>6</v>
      </c>
      <c r="P301" s="67" t="s">
        <v>7</v>
      </c>
      <c r="Q301" s="67"/>
      <c r="R301" s="3" t="s">
        <v>8</v>
      </c>
      <c r="S301" s="57" t="s">
        <v>583</v>
      </c>
      <c r="T301" s="57"/>
      <c r="U301" s="3" t="s">
        <v>7</v>
      </c>
    </row>
    <row r="302" spans="1:21" x14ac:dyDescent="0.25">
      <c r="A302" s="1"/>
      <c r="B302" s="5" t="s">
        <v>9</v>
      </c>
      <c r="C302" s="64" t="s">
        <v>91</v>
      </c>
      <c r="D302" s="64"/>
      <c r="E302" s="64"/>
      <c r="F302" s="64"/>
      <c r="G302" s="64"/>
      <c r="H302" s="1"/>
      <c r="I302" s="1"/>
      <c r="J302" s="1"/>
      <c r="K302" s="1"/>
      <c r="L302" s="4" t="s">
        <v>33</v>
      </c>
      <c r="M302" s="77" t="s">
        <v>34</v>
      </c>
      <c r="N302" s="77"/>
      <c r="O302" s="6">
        <v>2</v>
      </c>
      <c r="P302" s="78">
        <v>5.26</v>
      </c>
      <c r="Q302" s="78"/>
      <c r="R302" s="6">
        <v>3</v>
      </c>
      <c r="S302" s="61">
        <v>529.79999999999995</v>
      </c>
      <c r="T302" s="61"/>
      <c r="U302" s="7">
        <v>0.39</v>
      </c>
    </row>
    <row r="303" spans="1:21" x14ac:dyDescent="0.25">
      <c r="A303" s="1"/>
      <c r="B303" s="63" t="s">
        <v>13</v>
      </c>
      <c r="C303" s="64" t="s">
        <v>92</v>
      </c>
      <c r="D303" s="64"/>
      <c r="E303" s="64"/>
      <c r="F303" s="64"/>
      <c r="G303" s="1"/>
      <c r="H303" s="1"/>
      <c r="I303" s="1"/>
      <c r="J303" s="1"/>
      <c r="K303" s="1"/>
      <c r="L303" s="4" t="s">
        <v>36</v>
      </c>
      <c r="M303" s="64" t="s">
        <v>37</v>
      </c>
      <c r="N303" s="64"/>
      <c r="O303" s="6">
        <v>2</v>
      </c>
      <c r="P303" s="65">
        <v>5.26</v>
      </c>
      <c r="Q303" s="65"/>
      <c r="R303" s="6">
        <v>9</v>
      </c>
      <c r="S303" s="59">
        <v>443.4</v>
      </c>
      <c r="T303" s="59"/>
      <c r="U303" s="7">
        <v>0.33</v>
      </c>
    </row>
    <row r="304" spans="1:21" x14ac:dyDescent="0.25">
      <c r="A304" s="1"/>
      <c r="B304" s="63"/>
      <c r="C304" s="64"/>
      <c r="D304" s="64"/>
      <c r="E304" s="64"/>
      <c r="F304" s="64"/>
      <c r="G304" s="1"/>
      <c r="H304" s="1"/>
      <c r="I304" s="1"/>
      <c r="J304" s="1"/>
      <c r="K304" s="1"/>
      <c r="L304" s="64" t="s">
        <v>11</v>
      </c>
      <c r="M304" s="64" t="s">
        <v>12</v>
      </c>
      <c r="N304" s="64"/>
      <c r="O304" s="71">
        <v>10</v>
      </c>
      <c r="P304" s="65">
        <v>26.32</v>
      </c>
      <c r="Q304" s="65"/>
      <c r="R304" s="71">
        <v>1035</v>
      </c>
      <c r="S304" s="59">
        <v>82398.599999999991</v>
      </c>
      <c r="T304" s="59"/>
      <c r="U304" s="58">
        <v>60.73</v>
      </c>
    </row>
    <row r="305" spans="1:21" x14ac:dyDescent="0.25">
      <c r="A305" s="1"/>
      <c r="B305" s="63" t="s">
        <v>19</v>
      </c>
      <c r="C305" s="64" t="s">
        <v>20</v>
      </c>
      <c r="D305" s="64"/>
      <c r="E305" s="64"/>
      <c r="F305" s="64"/>
      <c r="G305" s="1"/>
      <c r="H305" s="1"/>
      <c r="I305" s="1"/>
      <c r="J305" s="1"/>
      <c r="K305" s="1"/>
      <c r="L305" s="64"/>
      <c r="M305" s="64"/>
      <c r="N305" s="64"/>
      <c r="O305" s="71"/>
      <c r="P305" s="65"/>
      <c r="Q305" s="65"/>
      <c r="R305" s="71"/>
      <c r="S305" s="59"/>
      <c r="T305" s="59"/>
      <c r="U305" s="58"/>
    </row>
    <row r="306" spans="1:21" x14ac:dyDescent="0.25">
      <c r="A306" s="1"/>
      <c r="B306" s="63"/>
      <c r="C306" s="64"/>
      <c r="D306" s="64"/>
      <c r="E306" s="64"/>
      <c r="F306" s="64"/>
      <c r="G306" s="1"/>
      <c r="H306" s="1"/>
      <c r="I306" s="1"/>
      <c r="J306" s="1"/>
      <c r="K306" s="1"/>
      <c r="L306" s="4" t="s">
        <v>39</v>
      </c>
      <c r="M306" s="64" t="s">
        <v>40</v>
      </c>
      <c r="N306" s="64"/>
      <c r="O306" s="6">
        <v>9</v>
      </c>
      <c r="P306" s="65">
        <v>23.68</v>
      </c>
      <c r="Q306" s="65"/>
      <c r="R306" s="6">
        <v>239</v>
      </c>
      <c r="S306" s="59">
        <v>25644.600000000002</v>
      </c>
      <c r="T306" s="59"/>
      <c r="U306" s="7">
        <v>18.899999999999999</v>
      </c>
    </row>
    <row r="307" spans="1:21" x14ac:dyDescent="0.25">
      <c r="A307" s="1"/>
      <c r="B307" s="5" t="s">
        <v>23</v>
      </c>
      <c r="C307" s="64" t="s">
        <v>93</v>
      </c>
      <c r="D307" s="64"/>
      <c r="E307" s="64"/>
      <c r="F307" s="64"/>
      <c r="G307" s="1"/>
      <c r="H307" s="1"/>
      <c r="I307" s="1"/>
      <c r="J307" s="1"/>
      <c r="K307" s="1"/>
      <c r="L307" s="4" t="s">
        <v>15</v>
      </c>
      <c r="M307" s="64" t="s">
        <v>16</v>
      </c>
      <c r="N307" s="64"/>
      <c r="O307" s="6">
        <v>5</v>
      </c>
      <c r="P307" s="65">
        <v>13.16</v>
      </c>
      <c r="Q307" s="65"/>
      <c r="R307" s="6">
        <v>156</v>
      </c>
      <c r="S307" s="59">
        <v>17966.400000000001</v>
      </c>
      <c r="T307" s="59"/>
      <c r="U307" s="7">
        <v>13.24</v>
      </c>
    </row>
    <row r="308" spans="1:21" x14ac:dyDescent="0.25">
      <c r="A308" s="1"/>
      <c r="B308" s="5" t="s">
        <v>25</v>
      </c>
      <c r="C308" s="73">
        <v>1012</v>
      </c>
      <c r="D308" s="73"/>
      <c r="E308" s="73"/>
      <c r="F308" s="1"/>
      <c r="G308" s="1"/>
      <c r="H308" s="1"/>
      <c r="I308" s="1"/>
      <c r="J308" s="1"/>
      <c r="K308" s="1"/>
      <c r="L308" s="4" t="s">
        <v>42</v>
      </c>
      <c r="M308" s="64" t="s">
        <v>43</v>
      </c>
      <c r="N308" s="64"/>
      <c r="O308" s="6">
        <v>5</v>
      </c>
      <c r="P308" s="65">
        <v>13.16</v>
      </c>
      <c r="Q308" s="65"/>
      <c r="R308" s="6">
        <v>6</v>
      </c>
      <c r="S308" s="59">
        <v>496.79999999999995</v>
      </c>
      <c r="T308" s="59"/>
      <c r="U308" s="7">
        <v>0.37</v>
      </c>
    </row>
    <row r="309" spans="1:21" x14ac:dyDescent="0.25">
      <c r="A309" s="1"/>
      <c r="B309" s="63" t="s">
        <v>26</v>
      </c>
      <c r="C309" s="63"/>
      <c r="D309" s="63"/>
      <c r="E309" s="63"/>
      <c r="F309" s="72">
        <v>219.0497</v>
      </c>
      <c r="G309" s="72"/>
      <c r="H309" s="72"/>
      <c r="I309" s="72"/>
      <c r="J309" s="72"/>
      <c r="K309" s="1"/>
      <c r="L309" s="4" t="s">
        <v>54</v>
      </c>
      <c r="M309" s="64" t="s">
        <v>55</v>
      </c>
      <c r="N309" s="64"/>
      <c r="O309" s="6">
        <v>1</v>
      </c>
      <c r="P309" s="65">
        <v>2.63</v>
      </c>
      <c r="Q309" s="65"/>
      <c r="R309" s="6">
        <v>5</v>
      </c>
      <c r="S309" s="59">
        <v>207</v>
      </c>
      <c r="T309" s="59"/>
      <c r="U309" s="7">
        <v>0.15</v>
      </c>
    </row>
    <row r="310" spans="1:21" x14ac:dyDescent="0.25">
      <c r="A310" s="1"/>
      <c r="B310" s="63" t="s">
        <v>27</v>
      </c>
      <c r="C310" s="63"/>
      <c r="D310" s="72">
        <v>81.426199999999994</v>
      </c>
      <c r="E310" s="72"/>
      <c r="F310" s="72"/>
      <c r="G310" s="72"/>
      <c r="H310" s="72"/>
      <c r="I310" s="1"/>
      <c r="J310" s="1"/>
      <c r="K310" s="1"/>
      <c r="L310" s="4" t="s">
        <v>44</v>
      </c>
      <c r="M310" s="64" t="s">
        <v>45</v>
      </c>
      <c r="N310" s="64"/>
      <c r="O310" s="6">
        <v>1</v>
      </c>
      <c r="P310" s="65">
        <v>2.63</v>
      </c>
      <c r="Q310" s="65"/>
      <c r="R310" s="6">
        <v>1</v>
      </c>
      <c r="S310" s="59">
        <v>57.599999999999994</v>
      </c>
      <c r="T310" s="59"/>
      <c r="U310" s="7">
        <v>0.04</v>
      </c>
    </row>
    <row r="311" spans="1:21" x14ac:dyDescent="0.25">
      <c r="A311" s="1"/>
      <c r="B311" s="1"/>
      <c r="C311" s="1"/>
      <c r="D311" s="1"/>
      <c r="E311" s="1"/>
      <c r="F311" s="1"/>
      <c r="G311" s="1"/>
      <c r="H311" s="1"/>
      <c r="I311" s="1"/>
      <c r="J311" s="1"/>
      <c r="K311" s="1"/>
      <c r="L311" s="64" t="s">
        <v>21</v>
      </c>
      <c r="M311" s="64" t="s">
        <v>22</v>
      </c>
      <c r="N311" s="64"/>
      <c r="O311" s="71">
        <v>3</v>
      </c>
      <c r="P311" s="65">
        <v>7.89</v>
      </c>
      <c r="Q311" s="65"/>
      <c r="R311" s="71">
        <v>53</v>
      </c>
      <c r="S311" s="59">
        <v>7937.4</v>
      </c>
      <c r="T311" s="59"/>
      <c r="U311" s="58">
        <v>5.85</v>
      </c>
    </row>
    <row r="312" spans="1:21" x14ac:dyDescent="0.25">
      <c r="A312" s="1"/>
      <c r="B312" s="63" t="s">
        <v>28</v>
      </c>
      <c r="C312" s="63"/>
      <c r="D312" s="63"/>
      <c r="E312" s="63"/>
      <c r="F312" s="72">
        <v>2.2547000000000001</v>
      </c>
      <c r="G312" s="72"/>
      <c r="H312" s="72"/>
      <c r="I312" s="72"/>
      <c r="J312" s="1"/>
      <c r="K312" s="1"/>
      <c r="L312" s="64"/>
      <c r="M312" s="64"/>
      <c r="N312" s="64"/>
      <c r="O312" s="71"/>
      <c r="P312" s="65"/>
      <c r="Q312" s="65"/>
      <c r="R312" s="71"/>
      <c r="S312" s="59"/>
      <c r="T312" s="59"/>
      <c r="U312" s="58"/>
    </row>
    <row r="313" spans="1:21" x14ac:dyDescent="0.25">
      <c r="A313" s="1"/>
      <c r="B313" s="63"/>
      <c r="C313" s="63"/>
      <c r="D313" s="63"/>
      <c r="E313" s="63"/>
      <c r="F313" s="72"/>
      <c r="G313" s="72"/>
      <c r="H313" s="72"/>
      <c r="I313" s="72"/>
      <c r="J313" s="1"/>
      <c r="K313" s="1"/>
      <c r="L313" s="1"/>
      <c r="M313" s="1"/>
      <c r="N313" s="1"/>
      <c r="O313" s="1"/>
      <c r="P313" s="1"/>
      <c r="Q313" s="1"/>
      <c r="R313" s="1"/>
      <c r="S313" s="1"/>
      <c r="T313" s="1"/>
      <c r="U313" s="1"/>
    </row>
    <row r="314" spans="1:21" x14ac:dyDescent="0.25">
      <c r="A314" s="1"/>
      <c r="B314" s="63" t="s">
        <v>29</v>
      </c>
      <c r="C314" s="63"/>
      <c r="D314" s="72">
        <v>1.0227999999999999</v>
      </c>
      <c r="E314" s="72"/>
      <c r="F314" s="72"/>
      <c r="G314" s="72"/>
      <c r="H314" s="1"/>
      <c r="I314" s="1"/>
      <c r="J314" s="1"/>
      <c r="K314" s="1"/>
      <c r="L314" s="1"/>
      <c r="M314" s="1"/>
      <c r="N314" s="1"/>
      <c r="O314" s="1"/>
      <c r="P314" s="1"/>
      <c r="Q314" s="1"/>
      <c r="R314" s="1"/>
      <c r="S314" s="1"/>
      <c r="T314" s="1"/>
      <c r="U314" s="1"/>
    </row>
    <row r="315" spans="1:21" x14ac:dyDescent="0.25">
      <c r="A315" s="1"/>
      <c r="B315" s="63" t="s">
        <v>30</v>
      </c>
      <c r="C315" s="63"/>
      <c r="D315" s="1"/>
      <c r="E315" s="1"/>
      <c r="F315" s="1">
        <v>93.6</v>
      </c>
      <c r="G315" s="1"/>
      <c r="H315" s="1"/>
      <c r="I315" s="1"/>
      <c r="J315" s="1"/>
      <c r="K315" s="1"/>
      <c r="L315" s="1"/>
      <c r="M315" s="1"/>
      <c r="N315" s="1"/>
      <c r="O315" s="1"/>
      <c r="P315" s="1"/>
      <c r="Q315" s="1"/>
      <c r="R315" s="1"/>
      <c r="S315" s="1"/>
      <c r="T315" s="1"/>
      <c r="U315" s="1"/>
    </row>
    <row r="316" spans="1:21" x14ac:dyDescent="0.25">
      <c r="A316" s="1"/>
      <c r="B316" s="63" t="s">
        <v>31</v>
      </c>
      <c r="C316" s="63"/>
      <c r="D316" s="63"/>
      <c r="E316" s="1"/>
      <c r="F316" s="1">
        <v>2019</v>
      </c>
      <c r="G316" s="1"/>
      <c r="H316" s="1"/>
      <c r="I316" s="1"/>
      <c r="J316" s="1"/>
      <c r="K316" s="1"/>
      <c r="L316" s="1"/>
      <c r="M316" s="1"/>
      <c r="N316" s="1"/>
      <c r="O316" s="1"/>
      <c r="P316" s="1"/>
      <c r="Q316" s="1"/>
      <c r="R316" s="1"/>
      <c r="S316" s="1"/>
      <c r="T316" s="1"/>
      <c r="U316" s="1"/>
    </row>
    <row r="317" spans="1:21" x14ac:dyDescent="0.25">
      <c r="A317" s="1"/>
      <c r="B317" s="63" t="s">
        <v>32</v>
      </c>
      <c r="C317" s="63"/>
      <c r="D317" s="1"/>
      <c r="E317" s="1"/>
      <c r="F317" s="1"/>
      <c r="G317" s="1"/>
      <c r="H317" s="1"/>
      <c r="I317" s="1"/>
      <c r="J317" s="1"/>
      <c r="K317" s="1"/>
      <c r="L317" s="1"/>
      <c r="M317" s="1"/>
      <c r="N317" s="1"/>
      <c r="O317" s="1"/>
      <c r="P317" s="1"/>
      <c r="Q317" s="1"/>
      <c r="R317" s="1"/>
      <c r="S317" s="1"/>
      <c r="T317" s="1"/>
      <c r="U317" s="1"/>
    </row>
    <row r="318" spans="1:21" x14ac:dyDescent="0.25">
      <c r="A318" s="1"/>
      <c r="B318" s="1"/>
      <c r="C318" s="1"/>
      <c r="D318" s="1"/>
      <c r="E318" s="1"/>
      <c r="F318" s="1"/>
      <c r="G318" s="1"/>
      <c r="H318" s="1"/>
      <c r="I318" s="1"/>
      <c r="J318" s="1"/>
      <c r="K318" s="1"/>
      <c r="L318" s="1"/>
      <c r="M318" s="1"/>
      <c r="N318" s="1"/>
      <c r="O318" s="1"/>
      <c r="P318" s="1"/>
      <c r="Q318" s="1"/>
      <c r="R318" s="1"/>
      <c r="S318" s="1"/>
      <c r="T318" s="1"/>
      <c r="U318" s="1"/>
    </row>
    <row r="319" spans="1:21" x14ac:dyDescent="0.25">
      <c r="A319" s="1"/>
      <c r="B319" s="1"/>
      <c r="C319" s="1"/>
      <c r="D319" s="1"/>
      <c r="E319" s="1"/>
      <c r="F319" s="1"/>
      <c r="G319" s="1"/>
      <c r="H319" s="1"/>
      <c r="I319" s="1"/>
      <c r="J319" s="1"/>
      <c r="K319" s="1"/>
      <c r="L319" s="1"/>
      <c r="M319" s="1"/>
      <c r="N319" s="1"/>
      <c r="O319" s="1"/>
      <c r="P319" s="1"/>
      <c r="Q319" s="1"/>
      <c r="R319" s="1"/>
      <c r="S319" s="1"/>
      <c r="T319" s="1"/>
      <c r="U319" s="1"/>
    </row>
    <row r="320" spans="1:21" x14ac:dyDescent="0.25">
      <c r="A320" s="1"/>
      <c r="B320" s="1"/>
      <c r="C320" s="1"/>
      <c r="D320" s="1"/>
      <c r="E320" s="1"/>
      <c r="F320" s="1"/>
      <c r="G320" s="1"/>
      <c r="H320" s="1"/>
      <c r="I320" s="1"/>
      <c r="J320" s="1"/>
      <c r="K320" s="1"/>
      <c r="L320" s="66" t="s">
        <v>5</v>
      </c>
      <c r="M320" s="66"/>
      <c r="N320" s="66"/>
      <c r="O320" s="3" t="s">
        <v>6</v>
      </c>
      <c r="P320" s="67" t="s">
        <v>7</v>
      </c>
      <c r="Q320" s="67"/>
      <c r="R320" s="3" t="s">
        <v>8</v>
      </c>
      <c r="S320" s="57" t="s">
        <v>583</v>
      </c>
      <c r="T320" s="57"/>
      <c r="U320" s="3" t="s">
        <v>7</v>
      </c>
    </row>
    <row r="321" spans="1:21" x14ac:dyDescent="0.25">
      <c r="A321" s="1"/>
      <c r="B321" s="5" t="s">
        <v>9</v>
      </c>
      <c r="C321" s="64" t="s">
        <v>91</v>
      </c>
      <c r="D321" s="64"/>
      <c r="E321" s="64"/>
      <c r="F321" s="64"/>
      <c r="G321" s="64"/>
      <c r="H321" s="1"/>
      <c r="I321" s="1"/>
      <c r="J321" s="1"/>
      <c r="K321" s="1"/>
      <c r="L321" s="4" t="s">
        <v>33</v>
      </c>
      <c r="M321" s="77" t="s">
        <v>34</v>
      </c>
      <c r="N321" s="77"/>
      <c r="O321" s="6">
        <v>8</v>
      </c>
      <c r="P321" s="78">
        <v>32</v>
      </c>
      <c r="Q321" s="78"/>
      <c r="R321" s="6">
        <v>9</v>
      </c>
      <c r="S321" s="61">
        <v>1302</v>
      </c>
      <c r="T321" s="61"/>
      <c r="U321" s="7">
        <v>15.91</v>
      </c>
    </row>
    <row r="322" spans="1:21" x14ac:dyDescent="0.25">
      <c r="A322" s="1"/>
      <c r="B322" s="63" t="s">
        <v>13</v>
      </c>
      <c r="C322" s="64" t="s">
        <v>94</v>
      </c>
      <c r="D322" s="64"/>
      <c r="E322" s="64"/>
      <c r="F322" s="64"/>
      <c r="G322" s="1"/>
      <c r="H322" s="1"/>
      <c r="I322" s="1"/>
      <c r="J322" s="1"/>
      <c r="K322" s="1"/>
      <c r="L322" s="4" t="s">
        <v>36</v>
      </c>
      <c r="M322" s="64" t="s">
        <v>37</v>
      </c>
      <c r="N322" s="64"/>
      <c r="O322" s="6">
        <v>3</v>
      </c>
      <c r="P322" s="65">
        <v>12</v>
      </c>
      <c r="Q322" s="65"/>
      <c r="R322" s="6">
        <v>9</v>
      </c>
      <c r="S322" s="59">
        <v>2146.2000000000003</v>
      </c>
      <c r="T322" s="59"/>
      <c r="U322" s="7">
        <v>26.23</v>
      </c>
    </row>
    <row r="323" spans="1:21" x14ac:dyDescent="0.25">
      <c r="A323" s="1"/>
      <c r="B323" s="63"/>
      <c r="C323" s="64"/>
      <c r="D323" s="64"/>
      <c r="E323" s="64"/>
      <c r="F323" s="64"/>
      <c r="G323" s="1"/>
      <c r="H323" s="1"/>
      <c r="I323" s="1"/>
      <c r="J323" s="1"/>
      <c r="K323" s="1"/>
      <c r="L323" s="64" t="s">
        <v>11</v>
      </c>
      <c r="M323" s="64" t="s">
        <v>12</v>
      </c>
      <c r="N323" s="64"/>
      <c r="O323" s="71">
        <v>1</v>
      </c>
      <c r="P323" s="65">
        <v>4</v>
      </c>
      <c r="Q323" s="65"/>
      <c r="R323" s="71">
        <v>2</v>
      </c>
      <c r="S323" s="59">
        <v>411</v>
      </c>
      <c r="T323" s="59"/>
      <c r="U323" s="58">
        <v>5.0199999999999996</v>
      </c>
    </row>
    <row r="324" spans="1:21" x14ac:dyDescent="0.25">
      <c r="A324" s="1"/>
      <c r="B324" s="63" t="s">
        <v>19</v>
      </c>
      <c r="C324" s="64" t="s">
        <v>57</v>
      </c>
      <c r="D324" s="64"/>
      <c r="E324" s="64"/>
      <c r="F324" s="64"/>
      <c r="G324" s="1"/>
      <c r="H324" s="1"/>
      <c r="I324" s="1"/>
      <c r="J324" s="1"/>
      <c r="K324" s="1"/>
      <c r="L324" s="64"/>
      <c r="M324" s="64"/>
      <c r="N324" s="64"/>
      <c r="O324" s="71"/>
      <c r="P324" s="65"/>
      <c r="Q324" s="65"/>
      <c r="R324" s="71"/>
      <c r="S324" s="59"/>
      <c r="T324" s="59"/>
      <c r="U324" s="58"/>
    </row>
    <row r="325" spans="1:21" x14ac:dyDescent="0.25">
      <c r="A325" s="1"/>
      <c r="B325" s="63"/>
      <c r="C325" s="64"/>
      <c r="D325" s="64"/>
      <c r="E325" s="64"/>
      <c r="F325" s="64"/>
      <c r="G325" s="1"/>
      <c r="H325" s="1"/>
      <c r="I325" s="1"/>
      <c r="J325" s="1"/>
      <c r="K325" s="1"/>
      <c r="L325" s="4" t="s">
        <v>39</v>
      </c>
      <c r="M325" s="64" t="s">
        <v>40</v>
      </c>
      <c r="N325" s="64"/>
      <c r="O325" s="6">
        <v>5</v>
      </c>
      <c r="P325" s="65">
        <v>20</v>
      </c>
      <c r="Q325" s="65"/>
      <c r="R325" s="6">
        <v>16</v>
      </c>
      <c r="S325" s="59">
        <v>1093.1999999999998</v>
      </c>
      <c r="T325" s="59"/>
      <c r="U325" s="7">
        <v>13.36</v>
      </c>
    </row>
    <row r="326" spans="1:21" x14ac:dyDescent="0.25">
      <c r="A326" s="1"/>
      <c r="B326" s="5" t="s">
        <v>23</v>
      </c>
      <c r="C326" s="64" t="s">
        <v>95</v>
      </c>
      <c r="D326" s="64"/>
      <c r="E326" s="64"/>
      <c r="F326" s="64"/>
      <c r="G326" s="1"/>
      <c r="H326" s="1"/>
      <c r="I326" s="1"/>
      <c r="J326" s="1"/>
      <c r="K326" s="1"/>
      <c r="L326" s="4" t="s">
        <v>15</v>
      </c>
      <c r="M326" s="64" t="s">
        <v>16</v>
      </c>
      <c r="N326" s="64"/>
      <c r="O326" s="6">
        <v>2</v>
      </c>
      <c r="P326" s="65">
        <v>8</v>
      </c>
      <c r="Q326" s="65"/>
      <c r="R326" s="6">
        <v>5</v>
      </c>
      <c r="S326" s="59">
        <v>662.4</v>
      </c>
      <c r="T326" s="59"/>
      <c r="U326" s="7">
        <v>8.1</v>
      </c>
    </row>
    <row r="327" spans="1:21" x14ac:dyDescent="0.25">
      <c r="A327" s="1"/>
      <c r="B327" s="5" t="s">
        <v>25</v>
      </c>
      <c r="C327" s="73">
        <v>334</v>
      </c>
      <c r="D327" s="73"/>
      <c r="E327" s="73"/>
      <c r="F327" s="1"/>
      <c r="G327" s="1"/>
      <c r="H327" s="1"/>
      <c r="I327" s="1"/>
      <c r="J327" s="1"/>
      <c r="K327" s="1"/>
      <c r="L327" s="4" t="s">
        <v>42</v>
      </c>
      <c r="M327" s="64" t="s">
        <v>43</v>
      </c>
      <c r="N327" s="64"/>
      <c r="O327" s="6">
        <v>3</v>
      </c>
      <c r="P327" s="65">
        <v>12</v>
      </c>
      <c r="Q327" s="65"/>
      <c r="R327" s="6">
        <v>11</v>
      </c>
      <c r="S327" s="59">
        <v>714.6</v>
      </c>
      <c r="T327" s="59"/>
      <c r="U327" s="7">
        <v>8.73</v>
      </c>
    </row>
    <row r="328" spans="1:21" x14ac:dyDescent="0.25">
      <c r="A328" s="1"/>
      <c r="B328" s="63" t="s">
        <v>26</v>
      </c>
      <c r="C328" s="63"/>
      <c r="D328" s="63"/>
      <c r="E328" s="63"/>
      <c r="F328" s="72">
        <v>387.83170000000001</v>
      </c>
      <c r="G328" s="72"/>
      <c r="H328" s="72"/>
      <c r="I328" s="72"/>
      <c r="J328" s="72"/>
      <c r="K328" s="1"/>
      <c r="L328" s="4" t="s">
        <v>21</v>
      </c>
      <c r="M328" s="64" t="s">
        <v>22</v>
      </c>
      <c r="N328" s="64"/>
      <c r="O328" s="6">
        <v>3</v>
      </c>
      <c r="P328" s="65">
        <v>12</v>
      </c>
      <c r="Q328" s="65"/>
      <c r="R328" s="6">
        <v>21</v>
      </c>
      <c r="S328" s="59">
        <v>1851.6</v>
      </c>
      <c r="T328" s="59"/>
      <c r="U328" s="7">
        <v>22.63</v>
      </c>
    </row>
    <row r="329" spans="1:21" x14ac:dyDescent="0.25">
      <c r="A329" s="1"/>
      <c r="B329" s="63" t="s">
        <v>27</v>
      </c>
      <c r="C329" s="63"/>
      <c r="D329" s="72">
        <v>6.4241000000000001</v>
      </c>
      <c r="E329" s="72"/>
      <c r="F329" s="72"/>
      <c r="G329" s="72"/>
      <c r="H329" s="72"/>
      <c r="I329" s="1"/>
      <c r="J329" s="1"/>
      <c r="K329" s="1"/>
      <c r="L329" s="1"/>
      <c r="M329" s="1"/>
      <c r="N329" s="1"/>
      <c r="O329" s="1"/>
      <c r="P329" s="1"/>
      <c r="Q329" s="1"/>
      <c r="R329" s="1"/>
      <c r="S329" s="1"/>
      <c r="T329" s="1"/>
      <c r="U329" s="1"/>
    </row>
    <row r="330" spans="1:21" x14ac:dyDescent="0.25">
      <c r="A330" s="1"/>
      <c r="B330" s="63" t="s">
        <v>28</v>
      </c>
      <c r="C330" s="63"/>
      <c r="D330" s="63"/>
      <c r="E330" s="63"/>
      <c r="F330" s="72">
        <v>1.1545000000000001</v>
      </c>
      <c r="G330" s="72"/>
      <c r="H330" s="72"/>
      <c r="I330" s="72"/>
      <c r="J330" s="1"/>
      <c r="K330" s="1"/>
      <c r="L330" s="1"/>
      <c r="M330" s="1"/>
      <c r="N330" s="1"/>
      <c r="O330" s="1"/>
      <c r="P330" s="1"/>
      <c r="Q330" s="1"/>
      <c r="R330" s="1"/>
      <c r="S330" s="1"/>
      <c r="T330" s="1"/>
      <c r="U330" s="1"/>
    </row>
    <row r="331" spans="1:21" x14ac:dyDescent="0.25">
      <c r="A331" s="1"/>
      <c r="B331" s="63" t="s">
        <v>29</v>
      </c>
      <c r="C331" s="63"/>
      <c r="D331" s="72">
        <v>6.2899999999999998E-2</v>
      </c>
      <c r="E331" s="72"/>
      <c r="F331" s="72"/>
      <c r="G331" s="72"/>
      <c r="H331" s="1"/>
      <c r="I331" s="1"/>
      <c r="J331" s="1"/>
      <c r="K331" s="1"/>
      <c r="L331" s="1"/>
      <c r="M331" s="1"/>
      <c r="N331" s="1"/>
      <c r="O331" s="1"/>
      <c r="P331" s="1"/>
      <c r="Q331" s="1"/>
      <c r="R331" s="1"/>
      <c r="S331" s="1"/>
      <c r="T331" s="1"/>
      <c r="U331" s="1"/>
    </row>
    <row r="332" spans="1:21" x14ac:dyDescent="0.25">
      <c r="A332" s="1"/>
      <c r="B332" s="63" t="s">
        <v>30</v>
      </c>
      <c r="C332" s="63"/>
      <c r="D332" s="1"/>
      <c r="E332" s="1"/>
      <c r="F332" s="1">
        <v>41.1</v>
      </c>
      <c r="G332" s="1"/>
      <c r="H332" s="1"/>
      <c r="I332" s="1"/>
      <c r="J332" s="1"/>
      <c r="K332" s="1"/>
      <c r="L332" s="1"/>
      <c r="M332" s="1"/>
      <c r="N332" s="1"/>
      <c r="O332" s="1"/>
      <c r="P332" s="1"/>
      <c r="Q332" s="1"/>
      <c r="R332" s="1"/>
      <c r="S332" s="1"/>
      <c r="T332" s="1"/>
      <c r="U332" s="1"/>
    </row>
    <row r="333" spans="1:21" x14ac:dyDescent="0.25">
      <c r="A333" s="1"/>
      <c r="B333" s="63" t="s">
        <v>31</v>
      </c>
      <c r="C333" s="63"/>
      <c r="D333" s="63"/>
      <c r="E333" s="1"/>
      <c r="F333" s="1">
        <v>2019</v>
      </c>
      <c r="G333" s="1"/>
      <c r="H333" s="1"/>
      <c r="I333" s="1"/>
      <c r="J333" s="1"/>
      <c r="K333" s="1"/>
      <c r="L333" s="1"/>
      <c r="M333" s="1"/>
      <c r="N333" s="1"/>
      <c r="O333" s="1"/>
      <c r="P333" s="1"/>
      <c r="Q333" s="1"/>
      <c r="R333" s="1"/>
      <c r="S333" s="1"/>
      <c r="T333" s="1"/>
      <c r="U333" s="1"/>
    </row>
    <row r="334" spans="1:21" x14ac:dyDescent="0.25">
      <c r="A334" s="1"/>
      <c r="B334" s="63" t="s">
        <v>32</v>
      </c>
      <c r="C334" s="63"/>
      <c r="D334" s="1"/>
      <c r="E334" s="1"/>
      <c r="F334" s="1"/>
      <c r="G334" s="1"/>
      <c r="H334" s="1"/>
      <c r="I334" s="1"/>
      <c r="J334" s="1"/>
      <c r="K334" s="1"/>
      <c r="L334" s="1"/>
      <c r="M334" s="1"/>
      <c r="N334" s="1"/>
      <c r="O334" s="1"/>
      <c r="P334" s="1"/>
      <c r="Q334" s="1"/>
      <c r="R334" s="1"/>
      <c r="S334" s="1"/>
      <c r="T334" s="1"/>
      <c r="U334" s="1"/>
    </row>
    <row r="335" spans="1:21" x14ac:dyDescent="0.25">
      <c r="A335" s="1"/>
      <c r="B335" s="1"/>
      <c r="C335" s="1"/>
      <c r="D335" s="1"/>
      <c r="E335" s="1"/>
      <c r="F335" s="1"/>
      <c r="G335" s="1"/>
      <c r="H335" s="1"/>
      <c r="I335" s="1"/>
      <c r="J335" s="1"/>
      <c r="K335" s="1"/>
      <c r="L335" s="1"/>
      <c r="M335" s="1"/>
      <c r="N335" s="1"/>
      <c r="O335" s="1"/>
      <c r="P335" s="1"/>
      <c r="Q335" s="1"/>
      <c r="R335" s="1"/>
      <c r="S335" s="1"/>
      <c r="T335" s="1"/>
      <c r="U335" s="1"/>
    </row>
    <row r="336" spans="1:21" x14ac:dyDescent="0.25">
      <c r="A336" s="1"/>
      <c r="B336" s="1"/>
      <c r="C336" s="1"/>
      <c r="D336" s="1"/>
      <c r="E336" s="1"/>
      <c r="F336" s="1"/>
      <c r="G336" s="1"/>
      <c r="H336" s="1"/>
      <c r="I336" s="1"/>
      <c r="J336" s="1"/>
      <c r="K336" s="1"/>
      <c r="L336" s="1"/>
      <c r="M336" s="1"/>
      <c r="N336" s="1"/>
      <c r="O336" s="1"/>
      <c r="P336" s="1"/>
      <c r="Q336" s="1"/>
      <c r="R336" s="1"/>
      <c r="S336" s="1"/>
      <c r="T336" s="1"/>
      <c r="U336" s="1"/>
    </row>
    <row r="337" spans="1:21" x14ac:dyDescent="0.25">
      <c r="A337" s="1"/>
      <c r="B337" s="1"/>
      <c r="C337" s="1"/>
      <c r="D337" s="1"/>
      <c r="E337" s="1"/>
      <c r="F337" s="1"/>
      <c r="G337" s="1"/>
      <c r="H337" s="1"/>
      <c r="I337" s="1"/>
      <c r="J337" s="1"/>
      <c r="K337" s="1"/>
      <c r="L337" s="66" t="s">
        <v>5</v>
      </c>
      <c r="M337" s="66"/>
      <c r="N337" s="66"/>
      <c r="O337" s="3" t="s">
        <v>6</v>
      </c>
      <c r="P337" s="67" t="s">
        <v>7</v>
      </c>
      <c r="Q337" s="67"/>
      <c r="R337" s="3" t="s">
        <v>8</v>
      </c>
      <c r="S337" s="57" t="s">
        <v>583</v>
      </c>
      <c r="T337" s="57"/>
      <c r="U337" s="3" t="s">
        <v>7</v>
      </c>
    </row>
    <row r="338" spans="1:21" x14ac:dyDescent="0.25">
      <c r="A338" s="1"/>
      <c r="B338" s="5" t="s">
        <v>9</v>
      </c>
      <c r="C338" s="64" t="s">
        <v>91</v>
      </c>
      <c r="D338" s="64"/>
      <c r="E338" s="64"/>
      <c r="F338" s="64"/>
      <c r="G338" s="64"/>
      <c r="H338" s="1"/>
      <c r="I338" s="1"/>
      <c r="J338" s="1"/>
      <c r="K338" s="1"/>
      <c r="L338" s="4" t="s">
        <v>33</v>
      </c>
      <c r="M338" s="77" t="s">
        <v>34</v>
      </c>
      <c r="N338" s="77"/>
      <c r="O338" s="6">
        <v>6</v>
      </c>
      <c r="P338" s="78">
        <v>27.27</v>
      </c>
      <c r="Q338" s="78"/>
      <c r="R338" s="6">
        <v>8</v>
      </c>
      <c r="S338" s="61">
        <v>747</v>
      </c>
      <c r="T338" s="61"/>
      <c r="U338" s="7">
        <v>1.96</v>
      </c>
    </row>
    <row r="339" spans="1:21" x14ac:dyDescent="0.25">
      <c r="A339" s="1"/>
      <c r="B339" s="63" t="s">
        <v>13</v>
      </c>
      <c r="C339" s="64" t="s">
        <v>96</v>
      </c>
      <c r="D339" s="64"/>
      <c r="E339" s="64"/>
      <c r="F339" s="64"/>
      <c r="G339" s="1"/>
      <c r="H339" s="1"/>
      <c r="I339" s="1"/>
      <c r="J339" s="1"/>
      <c r="K339" s="1"/>
      <c r="L339" s="4" t="s">
        <v>11</v>
      </c>
      <c r="M339" s="64" t="s">
        <v>12</v>
      </c>
      <c r="N339" s="64"/>
      <c r="O339" s="6">
        <v>5</v>
      </c>
      <c r="P339" s="65">
        <v>22.73</v>
      </c>
      <c r="Q339" s="65"/>
      <c r="R339" s="6">
        <v>169</v>
      </c>
      <c r="S339" s="59">
        <v>6542.4000000000005</v>
      </c>
      <c r="T339" s="59"/>
      <c r="U339" s="7">
        <v>17.2</v>
      </c>
    </row>
    <row r="340" spans="1:21" x14ac:dyDescent="0.25">
      <c r="A340" s="1"/>
      <c r="B340" s="63"/>
      <c r="C340" s="64"/>
      <c r="D340" s="64"/>
      <c r="E340" s="64"/>
      <c r="F340" s="64"/>
      <c r="G340" s="1"/>
      <c r="H340" s="1"/>
      <c r="I340" s="1"/>
      <c r="J340" s="1"/>
      <c r="K340" s="1"/>
      <c r="L340" s="64" t="s">
        <v>39</v>
      </c>
      <c r="M340" s="64" t="s">
        <v>40</v>
      </c>
      <c r="N340" s="64"/>
      <c r="O340" s="71">
        <v>3</v>
      </c>
      <c r="P340" s="65">
        <v>13.64</v>
      </c>
      <c r="Q340" s="65"/>
      <c r="R340" s="71">
        <v>88</v>
      </c>
      <c r="S340" s="59">
        <v>6691.8</v>
      </c>
      <c r="T340" s="59"/>
      <c r="U340" s="58">
        <v>17.59</v>
      </c>
    </row>
    <row r="341" spans="1:21" x14ac:dyDescent="0.25">
      <c r="A341" s="1"/>
      <c r="B341" s="63" t="s">
        <v>19</v>
      </c>
      <c r="C341" s="64" t="s">
        <v>38</v>
      </c>
      <c r="D341" s="64"/>
      <c r="E341" s="64"/>
      <c r="F341" s="64"/>
      <c r="G341" s="1"/>
      <c r="H341" s="1"/>
      <c r="I341" s="1"/>
      <c r="J341" s="1"/>
      <c r="K341" s="1"/>
      <c r="L341" s="64"/>
      <c r="M341" s="64"/>
      <c r="N341" s="64"/>
      <c r="O341" s="71"/>
      <c r="P341" s="65"/>
      <c r="Q341" s="65"/>
      <c r="R341" s="71"/>
      <c r="S341" s="59"/>
      <c r="T341" s="59"/>
      <c r="U341" s="58"/>
    </row>
    <row r="342" spans="1:21" x14ac:dyDescent="0.25">
      <c r="A342" s="1"/>
      <c r="B342" s="63"/>
      <c r="C342" s="64"/>
      <c r="D342" s="64"/>
      <c r="E342" s="64"/>
      <c r="F342" s="64"/>
      <c r="G342" s="1"/>
      <c r="H342" s="1"/>
      <c r="I342" s="1"/>
      <c r="J342" s="1"/>
      <c r="K342" s="1"/>
      <c r="L342" s="4" t="s">
        <v>15</v>
      </c>
      <c r="M342" s="64" t="s">
        <v>16</v>
      </c>
      <c r="N342" s="64"/>
      <c r="O342" s="6">
        <v>1</v>
      </c>
      <c r="P342" s="65">
        <v>4.55</v>
      </c>
      <c r="Q342" s="65"/>
      <c r="R342" s="6">
        <v>1</v>
      </c>
      <c r="S342" s="59">
        <v>42</v>
      </c>
      <c r="T342" s="59"/>
      <c r="U342" s="7">
        <v>0.11</v>
      </c>
    </row>
    <row r="343" spans="1:21" x14ac:dyDescent="0.25">
      <c r="A343" s="1"/>
      <c r="B343" s="5" t="s">
        <v>23</v>
      </c>
      <c r="C343" s="64" t="s">
        <v>97</v>
      </c>
      <c r="D343" s="64"/>
      <c r="E343" s="64"/>
      <c r="F343" s="64"/>
      <c r="G343" s="1"/>
      <c r="H343" s="1"/>
      <c r="I343" s="1"/>
      <c r="J343" s="1"/>
      <c r="K343" s="1"/>
      <c r="L343" s="4" t="s">
        <v>17</v>
      </c>
      <c r="M343" s="64" t="s">
        <v>18</v>
      </c>
      <c r="N343" s="64"/>
      <c r="O343" s="6">
        <v>1</v>
      </c>
      <c r="P343" s="65">
        <v>4.55</v>
      </c>
      <c r="Q343" s="65"/>
      <c r="R343" s="6">
        <v>142</v>
      </c>
      <c r="S343" s="59">
        <v>22968.6</v>
      </c>
      <c r="T343" s="59"/>
      <c r="U343" s="7">
        <v>60.37</v>
      </c>
    </row>
    <row r="344" spans="1:21" x14ac:dyDescent="0.25">
      <c r="A344" s="1"/>
      <c r="B344" s="5" t="s">
        <v>25</v>
      </c>
      <c r="C344" s="73">
        <v>334</v>
      </c>
      <c r="D344" s="73"/>
      <c r="E344" s="73"/>
      <c r="F344" s="1"/>
      <c r="G344" s="1"/>
      <c r="H344" s="1"/>
      <c r="I344" s="1"/>
      <c r="J344" s="1"/>
      <c r="K344" s="1"/>
      <c r="L344" s="4" t="s">
        <v>42</v>
      </c>
      <c r="M344" s="64" t="s">
        <v>43</v>
      </c>
      <c r="N344" s="64"/>
      <c r="O344" s="6">
        <v>3</v>
      </c>
      <c r="P344" s="65">
        <v>13.64</v>
      </c>
      <c r="Q344" s="65"/>
      <c r="R344" s="6">
        <v>6</v>
      </c>
      <c r="S344" s="59">
        <v>353.4</v>
      </c>
      <c r="T344" s="59"/>
      <c r="U344" s="7">
        <v>0.93</v>
      </c>
    </row>
    <row r="345" spans="1:21" x14ac:dyDescent="0.25">
      <c r="A345" s="1"/>
      <c r="B345" s="63" t="s">
        <v>26</v>
      </c>
      <c r="C345" s="63"/>
      <c r="D345" s="63"/>
      <c r="E345" s="63"/>
      <c r="F345" s="72">
        <v>116.3753</v>
      </c>
      <c r="G345" s="72"/>
      <c r="H345" s="72"/>
      <c r="I345" s="72"/>
      <c r="J345" s="72"/>
      <c r="K345" s="1"/>
      <c r="L345" s="4" t="s">
        <v>21</v>
      </c>
      <c r="M345" s="64" t="s">
        <v>22</v>
      </c>
      <c r="N345" s="64"/>
      <c r="O345" s="6">
        <v>3</v>
      </c>
      <c r="P345" s="65">
        <v>13.64</v>
      </c>
      <c r="Q345" s="65"/>
      <c r="R345" s="6">
        <v>13</v>
      </c>
      <c r="S345" s="59">
        <v>699.6</v>
      </c>
      <c r="T345" s="59"/>
      <c r="U345" s="7">
        <v>1.84</v>
      </c>
    </row>
    <row r="346" spans="1:21" x14ac:dyDescent="0.25">
      <c r="A346" s="1"/>
      <c r="B346" s="63" t="s">
        <v>27</v>
      </c>
      <c r="C346" s="63"/>
      <c r="D346" s="72">
        <v>68.733000000000004</v>
      </c>
      <c r="E346" s="72"/>
      <c r="F346" s="72"/>
      <c r="G346" s="72"/>
      <c r="H346" s="72"/>
      <c r="I346" s="1"/>
      <c r="J346" s="1"/>
      <c r="K346" s="1"/>
      <c r="L346" s="1"/>
      <c r="M346" s="1"/>
      <c r="N346" s="1"/>
      <c r="O346" s="1"/>
      <c r="P346" s="1"/>
      <c r="Q346" s="1"/>
      <c r="R346" s="1"/>
      <c r="S346" s="1"/>
      <c r="T346" s="1"/>
      <c r="U346" s="1"/>
    </row>
    <row r="347" spans="1:21" x14ac:dyDescent="0.25">
      <c r="A347" s="1"/>
      <c r="B347" s="63" t="s">
        <v>28</v>
      </c>
      <c r="C347" s="63"/>
      <c r="D347" s="63"/>
      <c r="E347" s="63"/>
      <c r="F347" s="72">
        <v>0.70320000000000005</v>
      </c>
      <c r="G347" s="72"/>
      <c r="H347" s="72"/>
      <c r="I347" s="72"/>
      <c r="J347" s="1"/>
      <c r="K347" s="1"/>
      <c r="L347" s="1"/>
      <c r="M347" s="1"/>
      <c r="N347" s="1"/>
      <c r="O347" s="1"/>
      <c r="P347" s="1"/>
      <c r="Q347" s="1"/>
      <c r="R347" s="1"/>
      <c r="S347" s="1"/>
      <c r="T347" s="1"/>
      <c r="U347" s="1"/>
    </row>
    <row r="348" spans="1:21" x14ac:dyDescent="0.25">
      <c r="A348" s="1"/>
      <c r="B348" s="63" t="s">
        <v>29</v>
      </c>
      <c r="C348" s="63"/>
      <c r="D348" s="72">
        <v>0.50570000000000004</v>
      </c>
      <c r="E348" s="72"/>
      <c r="F348" s="72"/>
      <c r="G348" s="72"/>
      <c r="H348" s="1"/>
      <c r="I348" s="1"/>
      <c r="J348" s="1"/>
      <c r="K348" s="1"/>
      <c r="L348" s="1"/>
      <c r="M348" s="1"/>
      <c r="N348" s="1"/>
      <c r="O348" s="1"/>
      <c r="P348" s="1"/>
      <c r="Q348" s="1"/>
      <c r="R348" s="1"/>
      <c r="S348" s="1"/>
      <c r="T348" s="1"/>
      <c r="U348" s="1"/>
    </row>
    <row r="349" spans="1:21" x14ac:dyDescent="0.25">
      <c r="A349" s="1"/>
      <c r="B349" s="63" t="s">
        <v>30</v>
      </c>
      <c r="C349" s="63"/>
      <c r="D349" s="1"/>
      <c r="E349" s="1"/>
      <c r="F349" s="1">
        <v>25.2</v>
      </c>
      <c r="G349" s="1"/>
      <c r="H349" s="1"/>
      <c r="I349" s="1"/>
      <c r="J349" s="1"/>
      <c r="K349" s="1"/>
      <c r="L349" s="1"/>
      <c r="M349" s="1"/>
      <c r="N349" s="1"/>
      <c r="O349" s="1"/>
      <c r="P349" s="1"/>
      <c r="Q349" s="1"/>
      <c r="R349" s="1"/>
      <c r="S349" s="1"/>
      <c r="T349" s="1"/>
      <c r="U349" s="1"/>
    </row>
    <row r="350" spans="1:21" x14ac:dyDescent="0.25">
      <c r="A350" s="1"/>
      <c r="B350" s="63" t="s">
        <v>31</v>
      </c>
      <c r="C350" s="63"/>
      <c r="D350" s="63"/>
      <c r="E350" s="1"/>
      <c r="F350" s="1">
        <v>2019</v>
      </c>
      <c r="G350" s="1"/>
      <c r="H350" s="1"/>
      <c r="I350" s="1"/>
      <c r="J350" s="1"/>
      <c r="K350" s="1"/>
      <c r="L350" s="1"/>
      <c r="M350" s="1"/>
      <c r="N350" s="1"/>
      <c r="O350" s="1"/>
      <c r="P350" s="1"/>
      <c r="Q350" s="1"/>
      <c r="R350" s="1"/>
      <c r="S350" s="1"/>
      <c r="T350" s="1"/>
      <c r="U350" s="1"/>
    </row>
    <row r="351" spans="1:21" x14ac:dyDescent="0.25">
      <c r="A351" s="1"/>
      <c r="B351" s="63" t="s">
        <v>32</v>
      </c>
      <c r="C351" s="63"/>
      <c r="D351" s="1"/>
      <c r="E351" s="1"/>
      <c r="F351" s="1"/>
      <c r="G351" s="1"/>
      <c r="H351" s="1"/>
      <c r="I351" s="1"/>
      <c r="J351" s="1"/>
      <c r="K351" s="1"/>
      <c r="L351" s="1"/>
      <c r="M351" s="1"/>
      <c r="N351" s="1"/>
      <c r="O351" s="1"/>
      <c r="P351" s="1"/>
      <c r="Q351" s="1"/>
      <c r="R351" s="1"/>
      <c r="S351" s="1"/>
      <c r="T351" s="1"/>
      <c r="U351" s="1"/>
    </row>
    <row r="352" spans="1:21" x14ac:dyDescent="0.25">
      <c r="A352" s="1"/>
      <c r="B352" s="1"/>
      <c r="C352" s="1"/>
      <c r="D352" s="1"/>
      <c r="E352" s="1"/>
      <c r="F352" s="1"/>
      <c r="G352" s="1"/>
      <c r="H352" s="1"/>
      <c r="I352" s="1"/>
      <c r="J352" s="1"/>
      <c r="K352" s="1"/>
      <c r="L352" s="1"/>
      <c r="M352" s="1"/>
      <c r="N352" s="1"/>
      <c r="O352" s="1"/>
      <c r="P352" s="1"/>
      <c r="Q352" s="1"/>
      <c r="R352" s="1"/>
      <c r="S352" s="1"/>
      <c r="T352" s="1"/>
      <c r="U352" s="1"/>
    </row>
    <row r="353" spans="1:21" x14ac:dyDescent="0.25">
      <c r="A353" s="1"/>
      <c r="B353" s="1"/>
      <c r="C353" s="1"/>
      <c r="D353" s="1"/>
      <c r="E353" s="1"/>
      <c r="F353" s="1"/>
      <c r="G353" s="1"/>
      <c r="H353" s="1"/>
      <c r="I353" s="1"/>
      <c r="J353" s="1"/>
      <c r="K353" s="1"/>
      <c r="L353" s="1"/>
      <c r="M353" s="1"/>
      <c r="N353" s="1"/>
      <c r="O353" s="1"/>
      <c r="P353" s="1"/>
      <c r="Q353" s="1"/>
      <c r="R353" s="1"/>
      <c r="S353" s="1"/>
      <c r="T353" s="1"/>
      <c r="U353" s="1"/>
    </row>
    <row r="354" spans="1:21" x14ac:dyDescent="0.25">
      <c r="A354" s="1"/>
      <c r="B354" s="1"/>
      <c r="C354" s="1"/>
      <c r="D354" s="1"/>
      <c r="E354" s="1"/>
      <c r="F354" s="1"/>
      <c r="G354" s="1"/>
      <c r="H354" s="1"/>
      <c r="I354" s="1"/>
      <c r="J354" s="1"/>
      <c r="K354" s="1"/>
      <c r="L354" s="66" t="s">
        <v>5</v>
      </c>
      <c r="M354" s="66"/>
      <c r="N354" s="66"/>
      <c r="O354" s="3" t="s">
        <v>6</v>
      </c>
      <c r="P354" s="67" t="s">
        <v>7</v>
      </c>
      <c r="Q354" s="67"/>
      <c r="R354" s="3" t="s">
        <v>8</v>
      </c>
      <c r="S354" s="57" t="s">
        <v>583</v>
      </c>
      <c r="T354" s="57"/>
      <c r="U354" s="3" t="s">
        <v>7</v>
      </c>
    </row>
    <row r="355" spans="1:21" x14ac:dyDescent="0.25">
      <c r="A355" s="1"/>
      <c r="B355" s="5" t="s">
        <v>9</v>
      </c>
      <c r="C355" s="64" t="s">
        <v>91</v>
      </c>
      <c r="D355" s="64"/>
      <c r="E355" s="64"/>
      <c r="F355" s="64"/>
      <c r="G355" s="64"/>
      <c r="H355" s="1"/>
      <c r="I355" s="1"/>
      <c r="J355" s="1"/>
      <c r="K355" s="1"/>
      <c r="L355" s="4" t="s">
        <v>33</v>
      </c>
      <c r="M355" s="77" t="s">
        <v>34</v>
      </c>
      <c r="N355" s="77"/>
      <c r="O355" s="6">
        <v>3</v>
      </c>
      <c r="P355" s="78">
        <v>21.43</v>
      </c>
      <c r="Q355" s="78"/>
      <c r="R355" s="6">
        <v>4</v>
      </c>
      <c r="S355" s="61">
        <v>121.2</v>
      </c>
      <c r="T355" s="61"/>
      <c r="U355" s="7">
        <v>1.82</v>
      </c>
    </row>
    <row r="356" spans="1:21" x14ac:dyDescent="0.25">
      <c r="A356" s="1"/>
      <c r="B356" s="63" t="s">
        <v>13</v>
      </c>
      <c r="C356" s="64" t="s">
        <v>98</v>
      </c>
      <c r="D356" s="64"/>
      <c r="E356" s="64"/>
      <c r="F356" s="64"/>
      <c r="G356" s="1"/>
      <c r="H356" s="1"/>
      <c r="I356" s="1"/>
      <c r="J356" s="1"/>
      <c r="K356" s="1"/>
      <c r="L356" s="4" t="s">
        <v>36</v>
      </c>
      <c r="M356" s="64" t="s">
        <v>37</v>
      </c>
      <c r="N356" s="64"/>
      <c r="O356" s="6">
        <v>1</v>
      </c>
      <c r="P356" s="65">
        <v>7.14</v>
      </c>
      <c r="Q356" s="65"/>
      <c r="R356" s="6">
        <v>1</v>
      </c>
      <c r="S356" s="59">
        <v>87.6</v>
      </c>
      <c r="T356" s="59"/>
      <c r="U356" s="7">
        <v>1.31</v>
      </c>
    </row>
    <row r="357" spans="1:21" x14ac:dyDescent="0.25">
      <c r="A357" s="1"/>
      <c r="B357" s="63"/>
      <c r="C357" s="64"/>
      <c r="D357" s="64"/>
      <c r="E357" s="64"/>
      <c r="F357" s="64"/>
      <c r="G357" s="1"/>
      <c r="H357" s="1"/>
      <c r="I357" s="1"/>
      <c r="J357" s="1"/>
      <c r="K357" s="1"/>
      <c r="L357" s="64" t="s">
        <v>11</v>
      </c>
      <c r="M357" s="64" t="s">
        <v>12</v>
      </c>
      <c r="N357" s="64"/>
      <c r="O357" s="71">
        <v>1</v>
      </c>
      <c r="P357" s="65">
        <v>7.14</v>
      </c>
      <c r="Q357" s="65"/>
      <c r="R357" s="71">
        <v>1</v>
      </c>
      <c r="S357" s="59">
        <v>70.8</v>
      </c>
      <c r="T357" s="59"/>
      <c r="U357" s="58">
        <v>1.06</v>
      </c>
    </row>
    <row r="358" spans="1:21" x14ac:dyDescent="0.25">
      <c r="A358" s="1"/>
      <c r="B358" s="63" t="s">
        <v>19</v>
      </c>
      <c r="C358" s="64" t="s">
        <v>47</v>
      </c>
      <c r="D358" s="64"/>
      <c r="E358" s="64"/>
      <c r="F358" s="64"/>
      <c r="G358" s="1"/>
      <c r="H358" s="1"/>
      <c r="I358" s="1"/>
      <c r="J358" s="1"/>
      <c r="K358" s="1"/>
      <c r="L358" s="64"/>
      <c r="M358" s="64"/>
      <c r="N358" s="64"/>
      <c r="O358" s="71"/>
      <c r="P358" s="65"/>
      <c r="Q358" s="65"/>
      <c r="R358" s="71"/>
      <c r="S358" s="59"/>
      <c r="T358" s="59"/>
      <c r="U358" s="58"/>
    </row>
    <row r="359" spans="1:21" x14ac:dyDescent="0.25">
      <c r="A359" s="1"/>
      <c r="B359" s="63"/>
      <c r="C359" s="64"/>
      <c r="D359" s="64"/>
      <c r="E359" s="64"/>
      <c r="F359" s="64"/>
      <c r="G359" s="1"/>
      <c r="H359" s="1"/>
      <c r="I359" s="1"/>
      <c r="J359" s="1"/>
      <c r="K359" s="1"/>
      <c r="L359" s="4" t="s">
        <v>39</v>
      </c>
      <c r="M359" s="64" t="s">
        <v>40</v>
      </c>
      <c r="N359" s="64"/>
      <c r="O359" s="6">
        <v>1</v>
      </c>
      <c r="P359" s="65">
        <v>7.14</v>
      </c>
      <c r="Q359" s="65"/>
      <c r="R359" s="6">
        <v>26</v>
      </c>
      <c r="S359" s="59">
        <v>4618.8</v>
      </c>
      <c r="T359" s="59"/>
      <c r="U359" s="7">
        <v>69.260000000000005</v>
      </c>
    </row>
    <row r="360" spans="1:21" x14ac:dyDescent="0.25">
      <c r="A360" s="1"/>
      <c r="B360" s="5" t="s">
        <v>23</v>
      </c>
      <c r="C360" s="64" t="s">
        <v>99</v>
      </c>
      <c r="D360" s="64"/>
      <c r="E360" s="64"/>
      <c r="F360" s="64"/>
      <c r="G360" s="1"/>
      <c r="H360" s="1"/>
      <c r="I360" s="1"/>
      <c r="J360" s="1"/>
      <c r="K360" s="1"/>
      <c r="L360" s="4" t="s">
        <v>15</v>
      </c>
      <c r="M360" s="64" t="s">
        <v>16</v>
      </c>
      <c r="N360" s="64"/>
      <c r="O360" s="6">
        <v>1</v>
      </c>
      <c r="P360" s="65">
        <v>7.14</v>
      </c>
      <c r="Q360" s="65"/>
      <c r="R360" s="6">
        <v>1</v>
      </c>
      <c r="S360" s="59">
        <v>16.8</v>
      </c>
      <c r="T360" s="59"/>
      <c r="U360" s="7">
        <v>0.25</v>
      </c>
    </row>
    <row r="361" spans="1:21" x14ac:dyDescent="0.25">
      <c r="A361" s="1"/>
      <c r="B361" s="5" t="s">
        <v>25</v>
      </c>
      <c r="C361" s="73">
        <v>127</v>
      </c>
      <c r="D361" s="73"/>
      <c r="E361" s="73"/>
      <c r="F361" s="1"/>
      <c r="G361" s="1"/>
      <c r="H361" s="1"/>
      <c r="I361" s="1"/>
      <c r="J361" s="1"/>
      <c r="K361" s="1"/>
      <c r="L361" s="4" t="s">
        <v>17</v>
      </c>
      <c r="M361" s="64" t="s">
        <v>18</v>
      </c>
      <c r="N361" s="64"/>
      <c r="O361" s="6">
        <v>1</v>
      </c>
      <c r="P361" s="65">
        <v>7.14</v>
      </c>
      <c r="Q361" s="65"/>
      <c r="R361" s="6">
        <v>2</v>
      </c>
      <c r="S361" s="59">
        <v>313.8</v>
      </c>
      <c r="T361" s="59"/>
      <c r="U361" s="7">
        <v>4.71</v>
      </c>
    </row>
    <row r="362" spans="1:21" x14ac:dyDescent="0.25">
      <c r="A362" s="1"/>
      <c r="B362" s="63" t="s">
        <v>26</v>
      </c>
      <c r="C362" s="63"/>
      <c r="D362" s="63"/>
      <c r="E362" s="63"/>
      <c r="F362" s="72">
        <v>1039.0139999999999</v>
      </c>
      <c r="G362" s="72"/>
      <c r="H362" s="72"/>
      <c r="I362" s="72"/>
      <c r="J362" s="72"/>
      <c r="K362" s="1"/>
      <c r="L362" s="4" t="s">
        <v>42</v>
      </c>
      <c r="M362" s="64" t="s">
        <v>43</v>
      </c>
      <c r="N362" s="64"/>
      <c r="O362" s="6">
        <v>3</v>
      </c>
      <c r="P362" s="65">
        <v>21.43</v>
      </c>
      <c r="Q362" s="65"/>
      <c r="R362" s="6">
        <v>3</v>
      </c>
      <c r="S362" s="59">
        <v>126</v>
      </c>
      <c r="T362" s="59"/>
      <c r="U362" s="7">
        <v>1.89</v>
      </c>
    </row>
    <row r="363" spans="1:21" x14ac:dyDescent="0.25">
      <c r="A363" s="1"/>
      <c r="B363" s="63" t="s">
        <v>27</v>
      </c>
      <c r="C363" s="63"/>
      <c r="D363" s="72">
        <v>36.340699999999998</v>
      </c>
      <c r="E363" s="72"/>
      <c r="F363" s="72"/>
      <c r="G363" s="72"/>
      <c r="H363" s="72"/>
      <c r="I363" s="1"/>
      <c r="J363" s="1"/>
      <c r="K363" s="1"/>
      <c r="L363" s="4" t="s">
        <v>21</v>
      </c>
      <c r="M363" s="64" t="s">
        <v>22</v>
      </c>
      <c r="N363" s="64"/>
      <c r="O363" s="6">
        <v>3</v>
      </c>
      <c r="P363" s="65">
        <v>21.43</v>
      </c>
      <c r="Q363" s="65"/>
      <c r="R363" s="6">
        <v>7</v>
      </c>
      <c r="S363" s="59">
        <v>1313.4</v>
      </c>
      <c r="T363" s="59"/>
      <c r="U363" s="7">
        <v>19.7</v>
      </c>
    </row>
    <row r="364" spans="1:21" x14ac:dyDescent="0.25">
      <c r="A364" s="1"/>
      <c r="B364" s="1"/>
      <c r="C364" s="1"/>
      <c r="D364" s="1"/>
      <c r="E364" s="1"/>
      <c r="F364" s="1"/>
      <c r="G364" s="1"/>
      <c r="H364" s="1"/>
      <c r="I364" s="1"/>
      <c r="J364" s="1"/>
      <c r="K364" s="1"/>
      <c r="L364" s="1"/>
      <c r="M364" s="1"/>
      <c r="N364" s="1"/>
      <c r="O364" s="1"/>
      <c r="P364" s="1"/>
      <c r="Q364" s="1"/>
      <c r="R364" s="1"/>
      <c r="S364" s="1"/>
      <c r="T364" s="1"/>
      <c r="U364" s="1"/>
    </row>
    <row r="365" spans="1:21" x14ac:dyDescent="0.25">
      <c r="A365" s="1"/>
      <c r="B365" s="63" t="s">
        <v>28</v>
      </c>
      <c r="C365" s="63"/>
      <c r="D365" s="63"/>
      <c r="E365" s="63"/>
      <c r="F365" s="72">
        <v>1.5876999999999999</v>
      </c>
      <c r="G365" s="72"/>
      <c r="H365" s="72"/>
      <c r="I365" s="72"/>
      <c r="J365" s="1"/>
      <c r="K365" s="1"/>
      <c r="L365" s="1"/>
      <c r="M365" s="1"/>
      <c r="N365" s="1"/>
      <c r="O365" s="1"/>
      <c r="P365" s="1"/>
      <c r="Q365" s="1"/>
      <c r="R365" s="1"/>
      <c r="S365" s="1"/>
      <c r="T365" s="1"/>
      <c r="U365" s="1"/>
    </row>
    <row r="366" spans="1:21" x14ac:dyDescent="0.25">
      <c r="A366" s="1"/>
      <c r="B366" s="63" t="s">
        <v>29</v>
      </c>
      <c r="C366" s="63"/>
      <c r="D366" s="72">
        <v>0.2046</v>
      </c>
      <c r="E366" s="72"/>
      <c r="F366" s="72"/>
      <c r="G366" s="72"/>
      <c r="H366" s="1"/>
      <c r="I366" s="1"/>
      <c r="J366" s="1"/>
      <c r="K366" s="1"/>
      <c r="L366" s="1"/>
      <c r="M366" s="1"/>
      <c r="N366" s="1"/>
      <c r="O366" s="1"/>
      <c r="P366" s="1"/>
      <c r="Q366" s="1"/>
      <c r="R366" s="1"/>
      <c r="S366" s="1"/>
      <c r="T366" s="1"/>
      <c r="U366" s="1"/>
    </row>
    <row r="367" spans="1:21" x14ac:dyDescent="0.25">
      <c r="A367" s="1"/>
      <c r="B367" s="63" t="s">
        <v>30</v>
      </c>
      <c r="C367" s="63"/>
      <c r="D367" s="1"/>
      <c r="E367" s="1"/>
      <c r="F367" s="1">
        <v>17.3</v>
      </c>
      <c r="G367" s="1"/>
      <c r="H367" s="1"/>
      <c r="I367" s="1"/>
      <c r="J367" s="1"/>
      <c r="K367" s="1"/>
      <c r="L367" s="1"/>
      <c r="M367" s="1"/>
      <c r="N367" s="1"/>
      <c r="O367" s="1"/>
      <c r="P367" s="1"/>
      <c r="Q367" s="1"/>
      <c r="R367" s="1"/>
      <c r="S367" s="1"/>
      <c r="T367" s="1"/>
      <c r="U367" s="1"/>
    </row>
    <row r="368" spans="1:21" x14ac:dyDescent="0.25">
      <c r="A368" s="1"/>
      <c r="B368" s="63" t="s">
        <v>31</v>
      </c>
      <c r="C368" s="63"/>
      <c r="D368" s="63"/>
      <c r="E368" s="1"/>
      <c r="F368" s="1">
        <v>2019</v>
      </c>
      <c r="G368" s="1"/>
      <c r="H368" s="1"/>
      <c r="I368" s="1"/>
      <c r="J368" s="1"/>
      <c r="K368" s="1"/>
      <c r="L368" s="1"/>
      <c r="M368" s="1"/>
      <c r="N368" s="1"/>
      <c r="O368" s="1"/>
      <c r="P368" s="1"/>
      <c r="Q368" s="1"/>
      <c r="R368" s="1"/>
      <c r="S368" s="1"/>
      <c r="T368" s="1"/>
      <c r="U368" s="1"/>
    </row>
    <row r="369" spans="1:21" x14ac:dyDescent="0.25">
      <c r="A369" s="1"/>
      <c r="B369" s="63" t="s">
        <v>32</v>
      </c>
      <c r="C369" s="63"/>
      <c r="D369" s="1"/>
      <c r="E369" s="1"/>
      <c r="F369" s="1"/>
      <c r="G369" s="1"/>
      <c r="H369" s="1"/>
      <c r="I369" s="1"/>
      <c r="J369" s="1"/>
      <c r="K369" s="1"/>
      <c r="L369" s="1"/>
      <c r="M369" s="1"/>
      <c r="N369" s="1"/>
      <c r="O369" s="1"/>
      <c r="P369" s="1"/>
      <c r="Q369" s="1"/>
      <c r="R369" s="1"/>
      <c r="S369" s="1"/>
      <c r="T369" s="1"/>
      <c r="U369" s="1"/>
    </row>
    <row r="370" spans="1:21" x14ac:dyDescent="0.25">
      <c r="A370" s="1"/>
      <c r="B370" s="1"/>
      <c r="C370" s="1"/>
      <c r="D370" s="1"/>
      <c r="E370" s="1"/>
      <c r="F370" s="1"/>
      <c r="G370" s="1"/>
      <c r="H370" s="1"/>
      <c r="I370" s="1"/>
      <c r="J370" s="1"/>
      <c r="K370" s="1"/>
      <c r="L370" s="1"/>
      <c r="M370" s="1"/>
      <c r="N370" s="1"/>
      <c r="O370" s="1"/>
      <c r="P370" s="1"/>
      <c r="Q370" s="1"/>
      <c r="R370" s="1"/>
      <c r="S370" s="1"/>
      <c r="T370" s="1"/>
      <c r="U370" s="1"/>
    </row>
    <row r="371" spans="1:21" x14ac:dyDescent="0.25">
      <c r="A371" s="1"/>
      <c r="B371" s="1"/>
      <c r="C371" s="1"/>
      <c r="D371" s="1"/>
      <c r="E371" s="1"/>
      <c r="F371" s="1"/>
      <c r="G371" s="1"/>
      <c r="H371" s="1"/>
      <c r="I371" s="1"/>
      <c r="J371" s="1"/>
      <c r="K371" s="1"/>
      <c r="L371" s="1"/>
      <c r="M371" s="1"/>
      <c r="N371" s="1"/>
      <c r="O371" s="1"/>
      <c r="P371" s="1"/>
      <c r="Q371" s="1"/>
      <c r="R371" s="1"/>
      <c r="S371" s="1"/>
      <c r="T371" s="1"/>
      <c r="U371" s="1"/>
    </row>
    <row r="372" spans="1:21" x14ac:dyDescent="0.25">
      <c r="A372" s="1"/>
      <c r="B372" s="1"/>
      <c r="C372" s="1"/>
      <c r="D372" s="1"/>
      <c r="E372" s="1"/>
      <c r="F372" s="1"/>
      <c r="G372" s="1"/>
      <c r="H372" s="1"/>
      <c r="I372" s="1"/>
      <c r="J372" s="1"/>
      <c r="K372" s="1"/>
      <c r="L372" s="1"/>
      <c r="M372" s="1"/>
      <c r="N372" s="1"/>
      <c r="O372" s="1"/>
      <c r="P372" s="1"/>
      <c r="Q372" s="1"/>
      <c r="R372" s="1"/>
      <c r="S372" s="1"/>
      <c r="T372" s="1"/>
      <c r="U372" s="1"/>
    </row>
    <row r="373" spans="1:21" x14ac:dyDescent="0.25">
      <c r="A373" s="1"/>
      <c r="B373" s="1"/>
      <c r="C373" s="1"/>
      <c r="D373" s="1"/>
      <c r="E373" s="1"/>
      <c r="F373" s="1"/>
      <c r="G373" s="1"/>
      <c r="H373" s="1"/>
      <c r="I373" s="1"/>
      <c r="J373" s="1"/>
      <c r="K373" s="1"/>
      <c r="L373" s="66" t="s">
        <v>5</v>
      </c>
      <c r="M373" s="66"/>
      <c r="N373" s="66"/>
      <c r="O373" s="3" t="s">
        <v>6</v>
      </c>
      <c r="P373" s="67" t="s">
        <v>7</v>
      </c>
      <c r="Q373" s="67"/>
      <c r="R373" s="3" t="s">
        <v>8</v>
      </c>
      <c r="S373" s="57" t="s">
        <v>583</v>
      </c>
      <c r="T373" s="57"/>
      <c r="U373" s="3" t="s">
        <v>7</v>
      </c>
    </row>
    <row r="374" spans="1:21" x14ac:dyDescent="0.25">
      <c r="A374" s="1"/>
      <c r="B374" s="5" t="s">
        <v>9</v>
      </c>
      <c r="C374" s="64" t="s">
        <v>100</v>
      </c>
      <c r="D374" s="64"/>
      <c r="E374" s="64"/>
      <c r="F374" s="64"/>
      <c r="G374" s="64"/>
      <c r="H374" s="1"/>
      <c r="I374" s="1"/>
      <c r="J374" s="1"/>
      <c r="K374" s="1"/>
      <c r="L374" s="4" t="s">
        <v>33</v>
      </c>
      <c r="M374" s="77" t="s">
        <v>34</v>
      </c>
      <c r="N374" s="77"/>
      <c r="O374" s="6">
        <v>1</v>
      </c>
      <c r="P374" s="78">
        <v>4.17</v>
      </c>
      <c r="Q374" s="78"/>
      <c r="R374" s="6">
        <v>2</v>
      </c>
      <c r="S374" s="61">
        <v>401.40000000000003</v>
      </c>
      <c r="T374" s="61"/>
      <c r="U374" s="7">
        <v>1.41</v>
      </c>
    </row>
    <row r="375" spans="1:21" x14ac:dyDescent="0.25">
      <c r="A375" s="1"/>
      <c r="B375" s="63" t="s">
        <v>13</v>
      </c>
      <c r="C375" s="64" t="s">
        <v>101</v>
      </c>
      <c r="D375" s="64"/>
      <c r="E375" s="64"/>
      <c r="F375" s="64"/>
      <c r="G375" s="1"/>
      <c r="H375" s="1"/>
      <c r="I375" s="1"/>
      <c r="J375" s="1"/>
      <c r="K375" s="1"/>
      <c r="L375" s="4" t="s">
        <v>36</v>
      </c>
      <c r="M375" s="64" t="s">
        <v>37</v>
      </c>
      <c r="N375" s="64"/>
      <c r="O375" s="6">
        <v>2</v>
      </c>
      <c r="P375" s="65">
        <v>8.33</v>
      </c>
      <c r="Q375" s="65"/>
      <c r="R375" s="6">
        <v>32</v>
      </c>
      <c r="S375" s="59">
        <v>1611.6</v>
      </c>
      <c r="T375" s="59"/>
      <c r="U375" s="7">
        <v>5.68</v>
      </c>
    </row>
    <row r="376" spans="1:21" x14ac:dyDescent="0.25">
      <c r="A376" s="1"/>
      <c r="B376" s="63"/>
      <c r="C376" s="64"/>
      <c r="D376" s="64"/>
      <c r="E376" s="64"/>
      <c r="F376" s="64"/>
      <c r="G376" s="1"/>
      <c r="H376" s="1"/>
      <c r="I376" s="1"/>
      <c r="J376" s="1"/>
      <c r="K376" s="1"/>
      <c r="L376" s="64" t="s">
        <v>11</v>
      </c>
      <c r="M376" s="64" t="s">
        <v>12</v>
      </c>
      <c r="N376" s="64"/>
      <c r="O376" s="71">
        <v>4</v>
      </c>
      <c r="P376" s="65">
        <v>16.670000000000002</v>
      </c>
      <c r="Q376" s="65"/>
      <c r="R376" s="71">
        <v>5</v>
      </c>
      <c r="S376" s="59">
        <v>1073.4000000000001</v>
      </c>
      <c r="T376" s="59"/>
      <c r="U376" s="58">
        <v>3.78</v>
      </c>
    </row>
    <row r="377" spans="1:21" x14ac:dyDescent="0.25">
      <c r="A377" s="1"/>
      <c r="B377" s="63" t="s">
        <v>19</v>
      </c>
      <c r="C377" s="64" t="s">
        <v>20</v>
      </c>
      <c r="D377" s="64"/>
      <c r="E377" s="64"/>
      <c r="F377" s="64"/>
      <c r="G377" s="1"/>
      <c r="H377" s="1"/>
      <c r="I377" s="1"/>
      <c r="J377" s="1"/>
      <c r="K377" s="1"/>
      <c r="L377" s="64"/>
      <c r="M377" s="64"/>
      <c r="N377" s="64"/>
      <c r="O377" s="71"/>
      <c r="P377" s="65"/>
      <c r="Q377" s="65"/>
      <c r="R377" s="71"/>
      <c r="S377" s="59"/>
      <c r="T377" s="59"/>
      <c r="U377" s="58"/>
    </row>
    <row r="378" spans="1:21" x14ac:dyDescent="0.25">
      <c r="A378" s="1"/>
      <c r="B378" s="63"/>
      <c r="C378" s="64"/>
      <c r="D378" s="64"/>
      <c r="E378" s="64"/>
      <c r="F378" s="64"/>
      <c r="G378" s="1"/>
      <c r="H378" s="1"/>
      <c r="I378" s="1"/>
      <c r="J378" s="1"/>
      <c r="K378" s="1"/>
      <c r="L378" s="4" t="s">
        <v>39</v>
      </c>
      <c r="M378" s="64" t="s">
        <v>40</v>
      </c>
      <c r="N378" s="64"/>
      <c r="O378" s="6">
        <v>7</v>
      </c>
      <c r="P378" s="65">
        <v>29.17</v>
      </c>
      <c r="Q378" s="65"/>
      <c r="R378" s="6">
        <v>98</v>
      </c>
      <c r="S378" s="59">
        <v>16830</v>
      </c>
      <c r="T378" s="59"/>
      <c r="U378" s="7">
        <v>59.3</v>
      </c>
    </row>
    <row r="379" spans="1:21" x14ac:dyDescent="0.25">
      <c r="A379" s="1"/>
      <c r="B379" s="5" t="s">
        <v>23</v>
      </c>
      <c r="C379" s="64" t="s">
        <v>102</v>
      </c>
      <c r="D379" s="64"/>
      <c r="E379" s="64"/>
      <c r="F379" s="64"/>
      <c r="G379" s="1"/>
      <c r="H379" s="1"/>
      <c r="I379" s="1"/>
      <c r="J379" s="1"/>
      <c r="K379" s="1"/>
      <c r="L379" s="4" t="s">
        <v>15</v>
      </c>
      <c r="M379" s="64" t="s">
        <v>16</v>
      </c>
      <c r="N379" s="64"/>
      <c r="O379" s="6">
        <v>7</v>
      </c>
      <c r="P379" s="65">
        <v>29.17</v>
      </c>
      <c r="Q379" s="65"/>
      <c r="R379" s="6">
        <v>9</v>
      </c>
      <c r="S379" s="59">
        <v>1003.1999999999999</v>
      </c>
      <c r="T379" s="59"/>
      <c r="U379" s="7">
        <v>3.54</v>
      </c>
    </row>
    <row r="380" spans="1:21" x14ac:dyDescent="0.25">
      <c r="A380" s="1"/>
      <c r="B380" s="5" t="s">
        <v>25</v>
      </c>
      <c r="C380" s="73">
        <v>301</v>
      </c>
      <c r="D380" s="73"/>
      <c r="E380" s="73"/>
      <c r="F380" s="1"/>
      <c r="G380" s="1"/>
      <c r="H380" s="1"/>
      <c r="I380" s="1"/>
      <c r="J380" s="1"/>
      <c r="K380" s="1"/>
      <c r="L380" s="4" t="s">
        <v>42</v>
      </c>
      <c r="M380" s="64" t="s">
        <v>43</v>
      </c>
      <c r="N380" s="64"/>
      <c r="O380" s="6">
        <v>1</v>
      </c>
      <c r="P380" s="65">
        <v>4.17</v>
      </c>
      <c r="Q380" s="65"/>
      <c r="R380" s="6">
        <v>1</v>
      </c>
      <c r="S380" s="59">
        <v>99.6</v>
      </c>
      <c r="T380" s="59"/>
      <c r="U380" s="7">
        <v>0.35</v>
      </c>
    </row>
    <row r="381" spans="1:21" x14ac:dyDescent="0.25">
      <c r="A381" s="1"/>
      <c r="B381" s="63" t="s">
        <v>26</v>
      </c>
      <c r="C381" s="63"/>
      <c r="D381" s="63"/>
      <c r="E381" s="63"/>
      <c r="F381" s="72">
        <v>497.2919</v>
      </c>
      <c r="G381" s="72"/>
      <c r="H381" s="72"/>
      <c r="I381" s="72"/>
      <c r="J381" s="72"/>
      <c r="K381" s="1"/>
      <c r="L381" s="4" t="s">
        <v>21</v>
      </c>
      <c r="M381" s="64" t="s">
        <v>22</v>
      </c>
      <c r="N381" s="64"/>
      <c r="O381" s="6">
        <v>2</v>
      </c>
      <c r="P381" s="65">
        <v>8.33</v>
      </c>
      <c r="Q381" s="65"/>
      <c r="R381" s="6">
        <v>31</v>
      </c>
      <c r="S381" s="59">
        <v>7359.5999999999995</v>
      </c>
      <c r="T381" s="59"/>
      <c r="U381" s="7">
        <v>25.93</v>
      </c>
    </row>
    <row r="382" spans="1:21" x14ac:dyDescent="0.25">
      <c r="A382" s="1"/>
      <c r="B382" s="63" t="s">
        <v>27</v>
      </c>
      <c r="C382" s="63"/>
      <c r="D382" s="72">
        <v>55.9621</v>
      </c>
      <c r="E382" s="72"/>
      <c r="F382" s="72"/>
      <c r="G382" s="72"/>
      <c r="H382" s="72"/>
      <c r="I382" s="1"/>
      <c r="J382" s="1"/>
      <c r="K382" s="1"/>
      <c r="L382" s="1"/>
      <c r="M382" s="1"/>
      <c r="N382" s="1"/>
      <c r="O382" s="1"/>
      <c r="P382" s="1"/>
      <c r="Q382" s="1"/>
      <c r="R382" s="1"/>
      <c r="S382" s="1"/>
      <c r="T382" s="1"/>
      <c r="U382" s="1"/>
    </row>
    <row r="383" spans="1:21" x14ac:dyDescent="0.25">
      <c r="A383" s="1"/>
      <c r="B383" s="63" t="s">
        <v>28</v>
      </c>
      <c r="C383" s="63"/>
      <c r="D383" s="63"/>
      <c r="E383" s="63"/>
      <c r="F383" s="72">
        <v>1.9065000000000001</v>
      </c>
      <c r="G383" s="72"/>
      <c r="H383" s="72"/>
      <c r="I383" s="72"/>
      <c r="J383" s="1"/>
      <c r="K383" s="1"/>
      <c r="L383" s="1"/>
      <c r="M383" s="1"/>
      <c r="N383" s="1"/>
      <c r="O383" s="1"/>
      <c r="P383" s="1"/>
      <c r="Q383" s="1"/>
      <c r="R383" s="1"/>
      <c r="S383" s="1"/>
      <c r="T383" s="1"/>
      <c r="U383" s="1"/>
    </row>
    <row r="384" spans="1:21" x14ac:dyDescent="0.25">
      <c r="A384" s="1"/>
      <c r="B384" s="63" t="s">
        <v>29</v>
      </c>
      <c r="C384" s="63"/>
      <c r="D384" s="72">
        <v>0.32579999999999998</v>
      </c>
      <c r="E384" s="72"/>
      <c r="F384" s="72"/>
      <c r="G384" s="72"/>
      <c r="H384" s="1"/>
      <c r="I384" s="1"/>
      <c r="J384" s="1"/>
      <c r="K384" s="1"/>
      <c r="L384" s="1"/>
      <c r="M384" s="1"/>
      <c r="N384" s="1"/>
      <c r="O384" s="1"/>
      <c r="P384" s="1"/>
      <c r="Q384" s="1"/>
      <c r="R384" s="1"/>
      <c r="S384" s="1"/>
      <c r="T384" s="1"/>
      <c r="U384" s="1"/>
    </row>
    <row r="385" spans="1:21" x14ac:dyDescent="0.25">
      <c r="A385" s="1"/>
      <c r="B385" s="63" t="s">
        <v>30</v>
      </c>
      <c r="C385" s="63"/>
      <c r="D385" s="1"/>
      <c r="E385" s="1"/>
      <c r="F385" s="1">
        <v>48.4</v>
      </c>
      <c r="G385" s="1"/>
      <c r="H385" s="1"/>
      <c r="I385" s="1"/>
      <c r="J385" s="1"/>
      <c r="K385" s="1"/>
      <c r="L385" s="1"/>
      <c r="M385" s="1"/>
      <c r="N385" s="1"/>
      <c r="O385" s="1"/>
      <c r="P385" s="1"/>
      <c r="Q385" s="1"/>
      <c r="R385" s="1"/>
      <c r="S385" s="1"/>
      <c r="T385" s="1"/>
      <c r="U385" s="1"/>
    </row>
    <row r="386" spans="1:21" x14ac:dyDescent="0.25">
      <c r="A386" s="1"/>
      <c r="B386" s="63" t="s">
        <v>31</v>
      </c>
      <c r="C386" s="63"/>
      <c r="D386" s="63"/>
      <c r="E386" s="1"/>
      <c r="F386" s="1">
        <v>2016</v>
      </c>
      <c r="G386" s="1"/>
      <c r="H386" s="1"/>
      <c r="I386" s="1"/>
      <c r="J386" s="1"/>
      <c r="K386" s="1"/>
      <c r="L386" s="1"/>
      <c r="M386" s="1"/>
      <c r="N386" s="1"/>
      <c r="O386" s="1"/>
      <c r="P386" s="1"/>
      <c r="Q386" s="1"/>
      <c r="R386" s="1"/>
      <c r="S386" s="1"/>
      <c r="T386" s="1"/>
      <c r="U386" s="1"/>
    </row>
    <row r="387" spans="1:21" x14ac:dyDescent="0.25">
      <c r="A387" s="1"/>
      <c r="B387" s="63" t="s">
        <v>32</v>
      </c>
      <c r="C387" s="63"/>
      <c r="D387" s="1"/>
      <c r="E387" s="1"/>
      <c r="F387" s="1"/>
      <c r="G387" s="1"/>
      <c r="H387" s="1"/>
      <c r="I387" s="1"/>
      <c r="J387" s="1"/>
      <c r="K387" s="1"/>
      <c r="L387" s="1"/>
      <c r="M387" s="1"/>
      <c r="N387" s="1"/>
      <c r="O387" s="1"/>
      <c r="P387" s="1"/>
      <c r="Q387" s="1"/>
      <c r="R387" s="1"/>
      <c r="S387" s="1"/>
      <c r="T387" s="1"/>
      <c r="U387" s="1"/>
    </row>
    <row r="388" spans="1:21" x14ac:dyDescent="0.25">
      <c r="A388" s="1"/>
      <c r="B388" s="1"/>
      <c r="C388" s="1"/>
      <c r="D388" s="1"/>
      <c r="E388" s="1"/>
      <c r="F388" s="1"/>
      <c r="G388" s="1"/>
      <c r="H388" s="1"/>
      <c r="I388" s="1"/>
      <c r="J388" s="1"/>
      <c r="K388" s="1"/>
      <c r="L388" s="1"/>
      <c r="M388" s="1"/>
      <c r="N388" s="1"/>
      <c r="O388" s="1"/>
      <c r="P388" s="1"/>
      <c r="Q388" s="1"/>
      <c r="R388" s="1"/>
      <c r="S388" s="1"/>
      <c r="T388" s="1"/>
      <c r="U388" s="1"/>
    </row>
    <row r="389" spans="1:21" x14ac:dyDescent="0.25">
      <c r="A389" s="1"/>
      <c r="B389" s="1"/>
      <c r="C389" s="1"/>
      <c r="D389" s="1"/>
      <c r="E389" s="1"/>
      <c r="F389" s="1"/>
      <c r="G389" s="1"/>
      <c r="H389" s="1"/>
      <c r="I389" s="1"/>
      <c r="J389" s="1"/>
      <c r="K389" s="1"/>
      <c r="L389" s="1"/>
      <c r="M389" s="1"/>
      <c r="N389" s="1"/>
      <c r="O389" s="1"/>
      <c r="P389" s="1"/>
      <c r="Q389" s="1"/>
      <c r="R389" s="1"/>
      <c r="S389" s="1"/>
      <c r="T389" s="1"/>
      <c r="U389" s="1"/>
    </row>
    <row r="390" spans="1:21" x14ac:dyDescent="0.25">
      <c r="A390" s="1"/>
      <c r="B390" s="1"/>
      <c r="C390" s="1"/>
      <c r="D390" s="1"/>
      <c r="E390" s="1"/>
      <c r="F390" s="1"/>
      <c r="G390" s="1"/>
      <c r="H390" s="1"/>
      <c r="I390" s="1"/>
      <c r="J390" s="1"/>
      <c r="K390" s="1"/>
      <c r="L390" s="66" t="s">
        <v>5</v>
      </c>
      <c r="M390" s="66"/>
      <c r="N390" s="66"/>
      <c r="O390" s="3" t="s">
        <v>6</v>
      </c>
      <c r="P390" s="67" t="s">
        <v>7</v>
      </c>
      <c r="Q390" s="67"/>
      <c r="R390" s="3" t="s">
        <v>8</v>
      </c>
      <c r="S390" s="57" t="s">
        <v>583</v>
      </c>
      <c r="T390" s="57"/>
      <c r="U390" s="3" t="s">
        <v>7</v>
      </c>
    </row>
    <row r="391" spans="1:21" x14ac:dyDescent="0.25">
      <c r="A391" s="1"/>
      <c r="B391" s="5" t="s">
        <v>9</v>
      </c>
      <c r="C391" s="64" t="s">
        <v>100</v>
      </c>
      <c r="D391" s="64"/>
      <c r="E391" s="64"/>
      <c r="F391" s="64"/>
      <c r="G391" s="64"/>
      <c r="H391" s="1"/>
      <c r="I391" s="1"/>
      <c r="J391" s="1"/>
      <c r="K391" s="1"/>
      <c r="L391" s="4" t="s">
        <v>33</v>
      </c>
      <c r="M391" s="77" t="s">
        <v>34</v>
      </c>
      <c r="N391" s="77"/>
      <c r="O391" s="6">
        <v>6</v>
      </c>
      <c r="P391" s="78">
        <v>28.57</v>
      </c>
      <c r="Q391" s="78"/>
      <c r="R391" s="6">
        <v>9</v>
      </c>
      <c r="S391" s="61">
        <v>1852.2</v>
      </c>
      <c r="T391" s="61"/>
      <c r="U391" s="7">
        <v>13.2</v>
      </c>
    </row>
    <row r="392" spans="1:21" x14ac:dyDescent="0.25">
      <c r="A392" s="1"/>
      <c r="B392" s="63" t="s">
        <v>13</v>
      </c>
      <c r="C392" s="64" t="s">
        <v>46</v>
      </c>
      <c r="D392" s="64"/>
      <c r="E392" s="64"/>
      <c r="F392" s="64"/>
      <c r="G392" s="1"/>
      <c r="H392" s="1"/>
      <c r="I392" s="1"/>
      <c r="J392" s="1"/>
      <c r="K392" s="1"/>
      <c r="L392" s="4" t="s">
        <v>39</v>
      </c>
      <c r="M392" s="64" t="s">
        <v>40</v>
      </c>
      <c r="N392" s="64"/>
      <c r="O392" s="6">
        <v>5</v>
      </c>
      <c r="P392" s="65">
        <v>23.81</v>
      </c>
      <c r="Q392" s="65"/>
      <c r="R392" s="6">
        <v>47</v>
      </c>
      <c r="S392" s="59">
        <v>3359.4</v>
      </c>
      <c r="T392" s="59"/>
      <c r="U392" s="7">
        <v>23.94</v>
      </c>
    </row>
    <row r="393" spans="1:21" x14ac:dyDescent="0.25">
      <c r="A393" s="1"/>
      <c r="B393" s="63"/>
      <c r="C393" s="64"/>
      <c r="D393" s="64"/>
      <c r="E393" s="64"/>
      <c r="F393" s="64"/>
      <c r="G393" s="1"/>
      <c r="H393" s="1"/>
      <c r="I393" s="1"/>
      <c r="J393" s="1"/>
      <c r="K393" s="1"/>
      <c r="L393" s="64" t="s">
        <v>15</v>
      </c>
      <c r="M393" s="64" t="s">
        <v>16</v>
      </c>
      <c r="N393" s="64"/>
      <c r="O393" s="71">
        <v>2</v>
      </c>
      <c r="P393" s="65">
        <v>9.52</v>
      </c>
      <c r="Q393" s="65"/>
      <c r="R393" s="71">
        <v>4</v>
      </c>
      <c r="S393" s="59">
        <v>919.2</v>
      </c>
      <c r="T393" s="59"/>
      <c r="U393" s="58">
        <v>6.55</v>
      </c>
    </row>
    <row r="394" spans="1:21" x14ac:dyDescent="0.25">
      <c r="A394" s="1"/>
      <c r="B394" s="63" t="s">
        <v>19</v>
      </c>
      <c r="C394" s="64" t="s">
        <v>57</v>
      </c>
      <c r="D394" s="64"/>
      <c r="E394" s="64"/>
      <c r="F394" s="64"/>
      <c r="G394" s="1"/>
      <c r="H394" s="1"/>
      <c r="I394" s="1"/>
      <c r="J394" s="1"/>
      <c r="K394" s="1"/>
      <c r="L394" s="64"/>
      <c r="M394" s="64"/>
      <c r="N394" s="64"/>
      <c r="O394" s="71"/>
      <c r="P394" s="65"/>
      <c r="Q394" s="65"/>
      <c r="R394" s="71"/>
      <c r="S394" s="59"/>
      <c r="T394" s="59"/>
      <c r="U394" s="58"/>
    </row>
    <row r="395" spans="1:21" x14ac:dyDescent="0.25">
      <c r="A395" s="1"/>
      <c r="B395" s="63"/>
      <c r="C395" s="64"/>
      <c r="D395" s="64"/>
      <c r="E395" s="64"/>
      <c r="F395" s="64"/>
      <c r="G395" s="1"/>
      <c r="H395" s="1"/>
      <c r="I395" s="1"/>
      <c r="J395" s="1"/>
      <c r="K395" s="1"/>
      <c r="L395" s="4" t="s">
        <v>42</v>
      </c>
      <c r="M395" s="64" t="s">
        <v>43</v>
      </c>
      <c r="N395" s="64"/>
      <c r="O395" s="6">
        <v>7</v>
      </c>
      <c r="P395" s="65">
        <v>33.33</v>
      </c>
      <c r="Q395" s="65"/>
      <c r="R395" s="6">
        <v>76</v>
      </c>
      <c r="S395" s="59">
        <v>5197.7999999999993</v>
      </c>
      <c r="T395" s="59"/>
      <c r="U395" s="7">
        <v>37.04</v>
      </c>
    </row>
    <row r="396" spans="1:21" x14ac:dyDescent="0.25">
      <c r="A396" s="1"/>
      <c r="B396" s="5" t="s">
        <v>23</v>
      </c>
      <c r="C396" s="64" t="s">
        <v>103</v>
      </c>
      <c r="D396" s="64"/>
      <c r="E396" s="64"/>
      <c r="F396" s="64"/>
      <c r="G396" s="1"/>
      <c r="H396" s="1"/>
      <c r="I396" s="1"/>
      <c r="J396" s="1"/>
      <c r="K396" s="1"/>
      <c r="L396" s="4" t="s">
        <v>21</v>
      </c>
      <c r="M396" s="64" t="s">
        <v>22</v>
      </c>
      <c r="N396" s="64"/>
      <c r="O396" s="6">
        <v>1</v>
      </c>
      <c r="P396" s="65">
        <v>4.76</v>
      </c>
      <c r="Q396" s="65"/>
      <c r="R396" s="6">
        <v>33</v>
      </c>
      <c r="S396" s="59">
        <v>2704.2</v>
      </c>
      <c r="T396" s="59"/>
      <c r="U396" s="7">
        <v>19.27</v>
      </c>
    </row>
    <row r="397" spans="1:21" x14ac:dyDescent="0.25">
      <c r="A397" s="1"/>
      <c r="B397" s="5" t="s">
        <v>25</v>
      </c>
      <c r="C397" s="73">
        <v>312</v>
      </c>
      <c r="D397" s="73"/>
      <c r="E397" s="73"/>
      <c r="F397" s="1"/>
      <c r="G397" s="1"/>
      <c r="H397" s="1"/>
      <c r="I397" s="1"/>
      <c r="J397" s="1"/>
      <c r="K397" s="1"/>
      <c r="L397" s="1"/>
      <c r="M397" s="1"/>
      <c r="N397" s="1"/>
      <c r="O397" s="1"/>
      <c r="P397" s="1"/>
      <c r="Q397" s="1"/>
      <c r="R397" s="1"/>
      <c r="S397" s="1"/>
      <c r="T397" s="1"/>
      <c r="U397" s="1"/>
    </row>
    <row r="398" spans="1:21" x14ac:dyDescent="0.25">
      <c r="A398" s="1"/>
      <c r="B398" s="63" t="s">
        <v>26</v>
      </c>
      <c r="C398" s="63"/>
      <c r="D398" s="63"/>
      <c r="E398" s="63"/>
      <c r="F398" s="72">
        <v>4624.1027000000004</v>
      </c>
      <c r="G398" s="72"/>
      <c r="H398" s="72"/>
      <c r="I398" s="72"/>
      <c r="J398" s="72"/>
      <c r="K398" s="1"/>
      <c r="L398" s="1"/>
      <c r="M398" s="1"/>
      <c r="N398" s="1"/>
      <c r="O398" s="1"/>
      <c r="P398" s="1"/>
      <c r="Q398" s="1"/>
      <c r="R398" s="1"/>
      <c r="S398" s="1"/>
      <c r="T398" s="1"/>
      <c r="U398" s="1"/>
    </row>
    <row r="399" spans="1:21" x14ac:dyDescent="0.25">
      <c r="A399" s="1"/>
      <c r="B399" s="63" t="s">
        <v>27</v>
      </c>
      <c r="C399" s="63"/>
      <c r="D399" s="72">
        <v>16.650700000000001</v>
      </c>
      <c r="E399" s="72"/>
      <c r="F399" s="72"/>
      <c r="G399" s="72"/>
      <c r="H399" s="72"/>
      <c r="I399" s="1"/>
      <c r="J399" s="1"/>
      <c r="K399" s="1"/>
      <c r="L399" s="1"/>
      <c r="M399" s="1"/>
      <c r="N399" s="1"/>
      <c r="O399" s="1"/>
      <c r="P399" s="1"/>
      <c r="Q399" s="1"/>
      <c r="R399" s="1"/>
      <c r="S399" s="1"/>
      <c r="T399" s="1"/>
      <c r="U399" s="1"/>
    </row>
    <row r="400" spans="1:21" x14ac:dyDescent="0.25">
      <c r="A400" s="1"/>
      <c r="B400" s="63" t="s">
        <v>28</v>
      </c>
      <c r="C400" s="63"/>
      <c r="D400" s="63"/>
      <c r="E400" s="63"/>
      <c r="F400" s="72">
        <v>1.3620000000000001</v>
      </c>
      <c r="G400" s="72"/>
      <c r="H400" s="72"/>
      <c r="I400" s="72"/>
      <c r="J400" s="1"/>
      <c r="K400" s="1"/>
      <c r="L400" s="1"/>
      <c r="M400" s="1"/>
      <c r="N400" s="1"/>
      <c r="O400" s="1"/>
      <c r="P400" s="1"/>
      <c r="Q400" s="1"/>
      <c r="R400" s="1"/>
      <c r="S400" s="1"/>
      <c r="T400" s="1"/>
      <c r="U400" s="1"/>
    </row>
    <row r="401" spans="1:21" x14ac:dyDescent="0.25">
      <c r="A401" s="1"/>
      <c r="B401" s="63" t="s">
        <v>29</v>
      </c>
      <c r="C401" s="63"/>
      <c r="D401" s="72">
        <v>1.0154000000000001</v>
      </c>
      <c r="E401" s="72"/>
      <c r="F401" s="72"/>
      <c r="G401" s="72"/>
      <c r="H401" s="1"/>
      <c r="I401" s="1"/>
      <c r="J401" s="1"/>
      <c r="K401" s="1"/>
      <c r="L401" s="1"/>
      <c r="M401" s="1"/>
      <c r="N401" s="1"/>
      <c r="O401" s="1"/>
      <c r="P401" s="1"/>
      <c r="Q401" s="1"/>
      <c r="R401" s="1"/>
      <c r="S401" s="1"/>
      <c r="T401" s="1"/>
      <c r="U401" s="1"/>
    </row>
    <row r="402" spans="1:21" x14ac:dyDescent="0.25">
      <c r="A402" s="1"/>
      <c r="B402" s="63" t="s">
        <v>30</v>
      </c>
      <c r="C402" s="63"/>
      <c r="D402" s="1"/>
      <c r="E402" s="1"/>
      <c r="F402" s="1">
        <v>31.1</v>
      </c>
      <c r="G402" s="1"/>
      <c r="H402" s="1"/>
      <c r="I402" s="1"/>
      <c r="J402" s="1"/>
      <c r="K402" s="1"/>
      <c r="L402" s="1"/>
      <c r="M402" s="1"/>
      <c r="N402" s="1"/>
      <c r="O402" s="1"/>
      <c r="P402" s="1"/>
      <c r="Q402" s="1"/>
      <c r="R402" s="1"/>
      <c r="S402" s="1"/>
      <c r="T402" s="1"/>
      <c r="U402" s="1"/>
    </row>
    <row r="403" spans="1:21" x14ac:dyDescent="0.25">
      <c r="A403" s="1"/>
      <c r="B403" s="63" t="s">
        <v>31</v>
      </c>
      <c r="C403" s="63"/>
      <c r="D403" s="63"/>
      <c r="E403" s="1"/>
      <c r="F403" s="1">
        <v>2016</v>
      </c>
      <c r="G403" s="1"/>
      <c r="H403" s="1"/>
      <c r="I403" s="1"/>
      <c r="J403" s="1"/>
      <c r="K403" s="1"/>
      <c r="L403" s="1"/>
      <c r="M403" s="1"/>
      <c r="N403" s="1"/>
      <c r="O403" s="1"/>
      <c r="P403" s="1"/>
      <c r="Q403" s="1"/>
      <c r="R403" s="1"/>
      <c r="S403" s="1"/>
      <c r="T403" s="1"/>
      <c r="U403" s="1"/>
    </row>
    <row r="404" spans="1:21" x14ac:dyDescent="0.25">
      <c r="A404" s="1"/>
      <c r="B404" s="63" t="s">
        <v>32</v>
      </c>
      <c r="C404" s="63"/>
      <c r="D404" s="1"/>
      <c r="E404" s="1"/>
      <c r="F404" s="1"/>
      <c r="G404" s="1"/>
      <c r="H404" s="1"/>
      <c r="I404" s="1"/>
      <c r="J404" s="1"/>
      <c r="K404" s="1"/>
      <c r="L404" s="1"/>
      <c r="M404" s="1"/>
      <c r="N404" s="1"/>
      <c r="O404" s="1"/>
      <c r="P404" s="1"/>
      <c r="Q404" s="1"/>
      <c r="R404" s="1"/>
      <c r="S404" s="1"/>
      <c r="T404" s="1"/>
      <c r="U404" s="1"/>
    </row>
    <row r="405" spans="1:21" x14ac:dyDescent="0.25">
      <c r="A405" s="1"/>
      <c r="B405" s="1"/>
      <c r="C405" s="1"/>
      <c r="D405" s="1"/>
      <c r="E405" s="1"/>
      <c r="F405" s="1"/>
      <c r="G405" s="1"/>
      <c r="H405" s="1"/>
      <c r="I405" s="1"/>
      <c r="J405" s="1"/>
      <c r="K405" s="1"/>
      <c r="L405" s="1"/>
      <c r="M405" s="1"/>
      <c r="N405" s="1"/>
      <c r="O405" s="1"/>
      <c r="P405" s="1"/>
      <c r="Q405" s="1"/>
      <c r="R405" s="1"/>
      <c r="S405" s="1"/>
      <c r="T405" s="1"/>
      <c r="U405" s="1"/>
    </row>
    <row r="406" spans="1:21" x14ac:dyDescent="0.25">
      <c r="A406" s="1"/>
      <c r="B406" s="1"/>
      <c r="C406" s="1"/>
      <c r="D406" s="1"/>
      <c r="E406" s="1"/>
      <c r="F406" s="1"/>
      <c r="G406" s="1"/>
      <c r="H406" s="1"/>
      <c r="I406" s="1"/>
      <c r="J406" s="1"/>
      <c r="K406" s="1"/>
      <c r="L406" s="1"/>
      <c r="M406" s="1"/>
      <c r="N406" s="1"/>
      <c r="O406" s="1"/>
      <c r="P406" s="1"/>
      <c r="Q406" s="1"/>
      <c r="R406" s="1"/>
      <c r="S406" s="1"/>
      <c r="T406" s="1"/>
      <c r="U406" s="1"/>
    </row>
    <row r="407" spans="1:21" x14ac:dyDescent="0.25">
      <c r="A407" s="1"/>
      <c r="B407" s="1"/>
      <c r="C407" s="1"/>
      <c r="D407" s="1"/>
      <c r="E407" s="1"/>
      <c r="F407" s="1"/>
      <c r="G407" s="1"/>
      <c r="H407" s="1"/>
      <c r="I407" s="1"/>
      <c r="J407" s="1"/>
      <c r="K407" s="1"/>
      <c r="L407" s="66" t="s">
        <v>5</v>
      </c>
      <c r="M407" s="66"/>
      <c r="N407" s="66"/>
      <c r="O407" s="3" t="s">
        <v>6</v>
      </c>
      <c r="P407" s="67" t="s">
        <v>7</v>
      </c>
      <c r="Q407" s="67"/>
      <c r="R407" s="3" t="s">
        <v>8</v>
      </c>
      <c r="S407" s="57" t="s">
        <v>583</v>
      </c>
      <c r="T407" s="57"/>
      <c r="U407" s="3" t="s">
        <v>7</v>
      </c>
    </row>
    <row r="408" spans="1:21" x14ac:dyDescent="0.25">
      <c r="A408" s="1"/>
      <c r="B408" s="5" t="s">
        <v>9</v>
      </c>
      <c r="C408" s="64" t="s">
        <v>100</v>
      </c>
      <c r="D408" s="64"/>
      <c r="E408" s="64"/>
      <c r="F408" s="64"/>
      <c r="G408" s="64"/>
      <c r="H408" s="1"/>
      <c r="I408" s="1"/>
      <c r="J408" s="1"/>
      <c r="K408" s="1"/>
      <c r="L408" s="4" t="s">
        <v>33</v>
      </c>
      <c r="M408" s="77" t="s">
        <v>34</v>
      </c>
      <c r="N408" s="77"/>
      <c r="O408" s="6">
        <v>3</v>
      </c>
      <c r="P408" s="78">
        <v>13.04</v>
      </c>
      <c r="Q408" s="78"/>
      <c r="R408" s="6">
        <v>7</v>
      </c>
      <c r="S408" s="61">
        <v>738</v>
      </c>
      <c r="T408" s="61"/>
      <c r="U408" s="7">
        <v>3.38</v>
      </c>
    </row>
    <row r="409" spans="1:21" x14ac:dyDescent="0.25">
      <c r="A409" s="1"/>
      <c r="B409" s="63" t="s">
        <v>13</v>
      </c>
      <c r="C409" s="64" t="s">
        <v>104</v>
      </c>
      <c r="D409" s="64"/>
      <c r="E409" s="64"/>
      <c r="F409" s="64"/>
      <c r="G409" s="1"/>
      <c r="H409" s="1"/>
      <c r="I409" s="1"/>
      <c r="J409" s="1"/>
      <c r="K409" s="1"/>
      <c r="L409" s="4" t="s">
        <v>36</v>
      </c>
      <c r="M409" s="64" t="s">
        <v>37</v>
      </c>
      <c r="N409" s="64"/>
      <c r="O409" s="6">
        <v>1</v>
      </c>
      <c r="P409" s="65">
        <v>4.3499999999999996</v>
      </c>
      <c r="Q409" s="65"/>
      <c r="R409" s="6">
        <v>16</v>
      </c>
      <c r="S409" s="59">
        <v>1454.3999999999999</v>
      </c>
      <c r="T409" s="59"/>
      <c r="U409" s="7">
        <v>6.66</v>
      </c>
    </row>
    <row r="410" spans="1:21" x14ac:dyDescent="0.25">
      <c r="A410" s="1"/>
      <c r="B410" s="63"/>
      <c r="C410" s="64"/>
      <c r="D410" s="64"/>
      <c r="E410" s="64"/>
      <c r="F410" s="64"/>
      <c r="G410" s="1"/>
      <c r="H410" s="1"/>
      <c r="I410" s="1"/>
      <c r="J410" s="1"/>
      <c r="K410" s="1"/>
      <c r="L410" s="64" t="s">
        <v>11</v>
      </c>
      <c r="M410" s="64" t="s">
        <v>12</v>
      </c>
      <c r="N410" s="64"/>
      <c r="O410" s="71">
        <v>3</v>
      </c>
      <c r="P410" s="65">
        <v>13.04</v>
      </c>
      <c r="Q410" s="65"/>
      <c r="R410" s="71">
        <v>5</v>
      </c>
      <c r="S410" s="59">
        <v>502.19999999999993</v>
      </c>
      <c r="T410" s="59"/>
      <c r="U410" s="58">
        <v>2.2999999999999998</v>
      </c>
    </row>
    <row r="411" spans="1:21" x14ac:dyDescent="0.25">
      <c r="A411" s="1"/>
      <c r="B411" s="63" t="s">
        <v>19</v>
      </c>
      <c r="C411" s="64" t="s">
        <v>38</v>
      </c>
      <c r="D411" s="64"/>
      <c r="E411" s="64"/>
      <c r="F411" s="64"/>
      <c r="G411" s="1"/>
      <c r="H411" s="1"/>
      <c r="I411" s="1"/>
      <c r="J411" s="1"/>
      <c r="K411" s="1"/>
      <c r="L411" s="64"/>
      <c r="M411" s="64"/>
      <c r="N411" s="64"/>
      <c r="O411" s="71"/>
      <c r="P411" s="65"/>
      <c r="Q411" s="65"/>
      <c r="R411" s="71"/>
      <c r="S411" s="59"/>
      <c r="T411" s="59"/>
      <c r="U411" s="58"/>
    </row>
    <row r="412" spans="1:21" x14ac:dyDescent="0.25">
      <c r="A412" s="1"/>
      <c r="B412" s="63"/>
      <c r="C412" s="64"/>
      <c r="D412" s="64"/>
      <c r="E412" s="64"/>
      <c r="F412" s="64"/>
      <c r="G412" s="1"/>
      <c r="H412" s="1"/>
      <c r="I412" s="1"/>
      <c r="J412" s="1"/>
      <c r="K412" s="1"/>
      <c r="L412" s="4" t="s">
        <v>39</v>
      </c>
      <c r="M412" s="64" t="s">
        <v>40</v>
      </c>
      <c r="N412" s="64"/>
      <c r="O412" s="6">
        <v>4</v>
      </c>
      <c r="P412" s="65">
        <v>17.39</v>
      </c>
      <c r="Q412" s="65"/>
      <c r="R412" s="6">
        <v>12</v>
      </c>
      <c r="S412" s="59">
        <v>1039.2</v>
      </c>
      <c r="T412" s="59"/>
      <c r="U412" s="7">
        <v>4.76</v>
      </c>
    </row>
    <row r="413" spans="1:21" x14ac:dyDescent="0.25">
      <c r="A413" s="1"/>
      <c r="B413" s="5" t="s">
        <v>23</v>
      </c>
      <c r="C413" s="64" t="s">
        <v>105</v>
      </c>
      <c r="D413" s="64"/>
      <c r="E413" s="64"/>
      <c r="F413" s="64"/>
      <c r="G413" s="1"/>
      <c r="H413" s="1"/>
      <c r="I413" s="1"/>
      <c r="J413" s="1"/>
      <c r="K413" s="1"/>
      <c r="L413" s="4" t="s">
        <v>15</v>
      </c>
      <c r="M413" s="64" t="s">
        <v>16</v>
      </c>
      <c r="N413" s="64"/>
      <c r="O413" s="6">
        <v>2</v>
      </c>
      <c r="P413" s="65">
        <v>8.6999999999999993</v>
      </c>
      <c r="Q413" s="65"/>
      <c r="R413" s="6">
        <v>7</v>
      </c>
      <c r="S413" s="59">
        <v>1459.2</v>
      </c>
      <c r="T413" s="59"/>
      <c r="U413" s="7">
        <v>6.68</v>
      </c>
    </row>
    <row r="414" spans="1:21" x14ac:dyDescent="0.25">
      <c r="A414" s="1"/>
      <c r="B414" s="5" t="s">
        <v>25</v>
      </c>
      <c r="C414" s="73">
        <v>379</v>
      </c>
      <c r="D414" s="73"/>
      <c r="E414" s="73"/>
      <c r="F414" s="1"/>
      <c r="G414" s="1"/>
      <c r="H414" s="1"/>
      <c r="I414" s="1"/>
      <c r="J414" s="1"/>
      <c r="K414" s="1"/>
      <c r="L414" s="4" t="s">
        <v>42</v>
      </c>
      <c r="M414" s="64" t="s">
        <v>43</v>
      </c>
      <c r="N414" s="64"/>
      <c r="O414" s="6">
        <v>6</v>
      </c>
      <c r="P414" s="65">
        <v>26.09</v>
      </c>
      <c r="Q414" s="65"/>
      <c r="R414" s="6">
        <v>124</v>
      </c>
      <c r="S414" s="59">
        <v>10431.6</v>
      </c>
      <c r="T414" s="59"/>
      <c r="U414" s="7">
        <v>47.76</v>
      </c>
    </row>
    <row r="415" spans="1:21" x14ac:dyDescent="0.25">
      <c r="A415" s="1"/>
      <c r="B415" s="63" t="s">
        <v>26</v>
      </c>
      <c r="C415" s="63"/>
      <c r="D415" s="63"/>
      <c r="E415" s="63"/>
      <c r="F415" s="72">
        <v>252.0804</v>
      </c>
      <c r="G415" s="72"/>
      <c r="H415" s="72"/>
      <c r="I415" s="72"/>
      <c r="J415" s="72"/>
      <c r="K415" s="1"/>
      <c r="L415" s="4" t="s">
        <v>21</v>
      </c>
      <c r="M415" s="64" t="s">
        <v>22</v>
      </c>
      <c r="N415" s="64"/>
      <c r="O415" s="6">
        <v>4</v>
      </c>
      <c r="P415" s="65">
        <v>17.39</v>
      </c>
      <c r="Q415" s="65"/>
      <c r="R415" s="6">
        <v>66</v>
      </c>
      <c r="S415" s="59">
        <v>6216</v>
      </c>
      <c r="T415" s="59"/>
      <c r="U415" s="7">
        <v>28.46</v>
      </c>
    </row>
    <row r="416" spans="1:21" x14ac:dyDescent="0.25">
      <c r="A416" s="1"/>
      <c r="B416" s="63" t="s">
        <v>27</v>
      </c>
      <c r="C416" s="63"/>
      <c r="D416" s="72">
        <v>27.526399999999999</v>
      </c>
      <c r="E416" s="72"/>
      <c r="F416" s="72"/>
      <c r="G416" s="72"/>
      <c r="H416" s="72"/>
      <c r="I416" s="1"/>
      <c r="J416" s="1"/>
      <c r="K416" s="1"/>
      <c r="L416" s="1"/>
      <c r="M416" s="1"/>
      <c r="N416" s="1"/>
      <c r="O416" s="1"/>
      <c r="P416" s="1"/>
      <c r="Q416" s="1"/>
      <c r="R416" s="1"/>
      <c r="S416" s="1"/>
      <c r="T416" s="1"/>
      <c r="U416" s="1"/>
    </row>
    <row r="417" spans="1:21" x14ac:dyDescent="0.25">
      <c r="A417" s="1"/>
      <c r="B417" s="63" t="s">
        <v>28</v>
      </c>
      <c r="C417" s="63"/>
      <c r="D417" s="63"/>
      <c r="E417" s="63"/>
      <c r="F417" s="72">
        <v>1.5605</v>
      </c>
      <c r="G417" s="72"/>
      <c r="H417" s="72"/>
      <c r="I417" s="72"/>
      <c r="J417" s="1"/>
      <c r="K417" s="1"/>
      <c r="L417" s="1"/>
      <c r="M417" s="1"/>
      <c r="N417" s="1"/>
      <c r="O417" s="1"/>
      <c r="P417" s="1"/>
      <c r="Q417" s="1"/>
      <c r="R417" s="1"/>
      <c r="S417" s="1"/>
      <c r="T417" s="1"/>
      <c r="U417" s="1"/>
    </row>
    <row r="418" spans="1:21" x14ac:dyDescent="0.25">
      <c r="A418" s="1"/>
      <c r="B418" s="63" t="s">
        <v>29</v>
      </c>
      <c r="C418" s="63"/>
      <c r="D418" s="72">
        <v>0.32719999999999999</v>
      </c>
      <c r="E418" s="72"/>
      <c r="F418" s="72"/>
      <c r="G418" s="72"/>
      <c r="H418" s="1"/>
      <c r="I418" s="1"/>
      <c r="J418" s="1"/>
      <c r="K418" s="1"/>
      <c r="L418" s="1"/>
      <c r="M418" s="1"/>
      <c r="N418" s="1"/>
      <c r="O418" s="1"/>
      <c r="P418" s="1"/>
      <c r="Q418" s="1"/>
      <c r="R418" s="1"/>
      <c r="S418" s="1"/>
      <c r="T418" s="1"/>
      <c r="U418" s="1"/>
    </row>
    <row r="419" spans="1:21" x14ac:dyDescent="0.25">
      <c r="A419" s="1"/>
      <c r="B419" s="63" t="s">
        <v>30</v>
      </c>
      <c r="C419" s="63"/>
      <c r="D419" s="1"/>
      <c r="E419" s="1"/>
      <c r="F419" s="1">
        <v>23.8</v>
      </c>
      <c r="G419" s="1"/>
      <c r="H419" s="1"/>
      <c r="I419" s="1"/>
      <c r="J419" s="1"/>
      <c r="K419" s="1"/>
      <c r="L419" s="1"/>
      <c r="M419" s="1"/>
      <c r="N419" s="1"/>
      <c r="O419" s="1"/>
      <c r="P419" s="1"/>
      <c r="Q419" s="1"/>
      <c r="R419" s="1"/>
      <c r="S419" s="1"/>
      <c r="T419" s="1"/>
      <c r="U419" s="1"/>
    </row>
    <row r="420" spans="1:21" x14ac:dyDescent="0.25">
      <c r="A420" s="1"/>
      <c r="B420" s="63" t="s">
        <v>31</v>
      </c>
      <c r="C420" s="63"/>
      <c r="D420" s="63"/>
      <c r="E420" s="1"/>
      <c r="F420" s="1">
        <v>2016</v>
      </c>
      <c r="G420" s="1"/>
      <c r="H420" s="1"/>
      <c r="I420" s="1"/>
      <c r="J420" s="1"/>
      <c r="K420" s="1"/>
      <c r="L420" s="1"/>
      <c r="M420" s="1"/>
      <c r="N420" s="1"/>
      <c r="O420" s="1"/>
      <c r="P420" s="1"/>
      <c r="Q420" s="1"/>
      <c r="R420" s="1"/>
      <c r="S420" s="1"/>
      <c r="T420" s="1"/>
      <c r="U420" s="1"/>
    </row>
    <row r="421" spans="1:21" x14ac:dyDescent="0.25">
      <c r="A421" s="1"/>
      <c r="B421" s="63" t="s">
        <v>32</v>
      </c>
      <c r="C421" s="63"/>
      <c r="D421" s="1"/>
      <c r="E421" s="1"/>
      <c r="F421" s="1"/>
      <c r="G421" s="1"/>
      <c r="H421" s="1"/>
      <c r="I421" s="1"/>
      <c r="J421" s="1"/>
      <c r="K421" s="1"/>
      <c r="L421" s="1"/>
      <c r="M421" s="1"/>
      <c r="N421" s="1"/>
      <c r="O421" s="1"/>
      <c r="P421" s="1"/>
      <c r="Q421" s="1"/>
      <c r="R421" s="1"/>
      <c r="S421" s="1"/>
      <c r="T421" s="1"/>
      <c r="U421" s="1"/>
    </row>
    <row r="422" spans="1:21" x14ac:dyDescent="0.25">
      <c r="A422" s="1"/>
      <c r="B422" s="1"/>
      <c r="C422" s="1"/>
      <c r="D422" s="1"/>
      <c r="E422" s="1"/>
      <c r="F422" s="1"/>
      <c r="G422" s="1"/>
      <c r="H422" s="1"/>
      <c r="I422" s="1"/>
      <c r="J422" s="1"/>
      <c r="K422" s="1"/>
      <c r="L422" s="1"/>
      <c r="M422" s="1"/>
      <c r="N422" s="1"/>
      <c r="O422" s="1"/>
      <c r="P422" s="1"/>
      <c r="Q422" s="1"/>
      <c r="R422" s="1"/>
      <c r="S422" s="1"/>
      <c r="T422" s="1"/>
      <c r="U422" s="1"/>
    </row>
    <row r="423" spans="1:21" x14ac:dyDescent="0.25">
      <c r="A423" s="1"/>
      <c r="B423" s="1"/>
      <c r="C423" s="1"/>
      <c r="D423" s="1"/>
      <c r="E423" s="1"/>
      <c r="F423" s="1"/>
      <c r="G423" s="1"/>
      <c r="H423" s="1"/>
      <c r="I423" s="1"/>
      <c r="J423" s="1"/>
      <c r="K423" s="1"/>
      <c r="L423" s="1"/>
      <c r="M423" s="1"/>
      <c r="N423" s="1"/>
      <c r="O423" s="1"/>
      <c r="P423" s="1"/>
      <c r="Q423" s="1"/>
      <c r="R423" s="1"/>
      <c r="S423" s="1"/>
      <c r="T423" s="1"/>
      <c r="U423" s="1"/>
    </row>
    <row r="424" spans="1:21" x14ac:dyDescent="0.25">
      <c r="A424" s="1"/>
      <c r="B424" s="1"/>
      <c r="C424" s="1"/>
      <c r="D424" s="1"/>
      <c r="E424" s="1"/>
      <c r="F424" s="1"/>
      <c r="G424" s="1"/>
      <c r="H424" s="1"/>
      <c r="I424" s="1"/>
      <c r="J424" s="1"/>
      <c r="K424" s="1"/>
      <c r="L424" s="66" t="s">
        <v>5</v>
      </c>
      <c r="M424" s="66"/>
      <c r="N424" s="66"/>
      <c r="O424" s="3" t="s">
        <v>6</v>
      </c>
      <c r="P424" s="67" t="s">
        <v>7</v>
      </c>
      <c r="Q424" s="67"/>
      <c r="R424" s="3" t="s">
        <v>8</v>
      </c>
      <c r="S424" s="57" t="s">
        <v>583</v>
      </c>
      <c r="T424" s="57"/>
      <c r="U424" s="3" t="s">
        <v>7</v>
      </c>
    </row>
    <row r="425" spans="1:21" x14ac:dyDescent="0.25">
      <c r="A425" s="1"/>
      <c r="B425" s="5" t="s">
        <v>9</v>
      </c>
      <c r="C425" s="64" t="s">
        <v>100</v>
      </c>
      <c r="D425" s="64"/>
      <c r="E425" s="64"/>
      <c r="F425" s="64"/>
      <c r="G425" s="64"/>
      <c r="H425" s="1"/>
      <c r="I425" s="1"/>
      <c r="J425" s="1"/>
      <c r="K425" s="1"/>
      <c r="L425" s="4" t="s">
        <v>33</v>
      </c>
      <c r="M425" s="77" t="s">
        <v>34</v>
      </c>
      <c r="N425" s="77"/>
      <c r="O425" s="6">
        <v>3</v>
      </c>
      <c r="P425" s="78">
        <v>11.11</v>
      </c>
      <c r="Q425" s="78"/>
      <c r="R425" s="6">
        <v>8</v>
      </c>
      <c r="S425" s="61">
        <v>1162.2</v>
      </c>
      <c r="T425" s="61"/>
      <c r="U425" s="7">
        <v>0.55000000000000004</v>
      </c>
    </row>
    <row r="426" spans="1:21" x14ac:dyDescent="0.25">
      <c r="A426" s="1"/>
      <c r="B426" s="63" t="s">
        <v>13</v>
      </c>
      <c r="C426" s="64" t="s">
        <v>106</v>
      </c>
      <c r="D426" s="64"/>
      <c r="E426" s="64"/>
      <c r="F426" s="64"/>
      <c r="G426" s="1"/>
      <c r="H426" s="1"/>
      <c r="I426" s="1"/>
      <c r="J426" s="1"/>
      <c r="K426" s="1"/>
      <c r="L426" s="4" t="s">
        <v>36</v>
      </c>
      <c r="M426" s="64" t="s">
        <v>37</v>
      </c>
      <c r="N426" s="64"/>
      <c r="O426" s="6">
        <v>3</v>
      </c>
      <c r="P426" s="65">
        <v>11.11</v>
      </c>
      <c r="Q426" s="65"/>
      <c r="R426" s="6">
        <v>86</v>
      </c>
      <c r="S426" s="59">
        <v>2637.6</v>
      </c>
      <c r="T426" s="59"/>
      <c r="U426" s="7">
        <v>1.26</v>
      </c>
    </row>
    <row r="427" spans="1:21" x14ac:dyDescent="0.25">
      <c r="A427" s="1"/>
      <c r="B427" s="63"/>
      <c r="C427" s="64"/>
      <c r="D427" s="64"/>
      <c r="E427" s="64"/>
      <c r="F427" s="64"/>
      <c r="G427" s="1"/>
      <c r="H427" s="1"/>
      <c r="I427" s="1"/>
      <c r="J427" s="1"/>
      <c r="K427" s="1"/>
      <c r="L427" s="64" t="s">
        <v>11</v>
      </c>
      <c r="M427" s="64" t="s">
        <v>12</v>
      </c>
      <c r="N427" s="64"/>
      <c r="O427" s="71">
        <v>2</v>
      </c>
      <c r="P427" s="65">
        <v>7.41</v>
      </c>
      <c r="Q427" s="65"/>
      <c r="R427" s="71">
        <v>4</v>
      </c>
      <c r="S427" s="59">
        <v>348</v>
      </c>
      <c r="T427" s="59"/>
      <c r="U427" s="58">
        <v>0.17</v>
      </c>
    </row>
    <row r="428" spans="1:21" x14ac:dyDescent="0.25">
      <c r="A428" s="1"/>
      <c r="B428" s="63" t="s">
        <v>19</v>
      </c>
      <c r="C428" s="64" t="s">
        <v>47</v>
      </c>
      <c r="D428" s="64"/>
      <c r="E428" s="64"/>
      <c r="F428" s="64"/>
      <c r="G428" s="1"/>
      <c r="H428" s="1"/>
      <c r="I428" s="1"/>
      <c r="J428" s="1"/>
      <c r="K428" s="1"/>
      <c r="L428" s="64"/>
      <c r="M428" s="64"/>
      <c r="N428" s="64"/>
      <c r="O428" s="71"/>
      <c r="P428" s="65"/>
      <c r="Q428" s="65"/>
      <c r="R428" s="71"/>
      <c r="S428" s="59"/>
      <c r="T428" s="59"/>
      <c r="U428" s="58"/>
    </row>
    <row r="429" spans="1:21" x14ac:dyDescent="0.25">
      <c r="A429" s="1"/>
      <c r="B429" s="63"/>
      <c r="C429" s="64"/>
      <c r="D429" s="64"/>
      <c r="E429" s="64"/>
      <c r="F429" s="64"/>
      <c r="G429" s="1"/>
      <c r="H429" s="1"/>
      <c r="I429" s="1"/>
      <c r="J429" s="1"/>
      <c r="K429" s="1"/>
      <c r="L429" s="4" t="s">
        <v>39</v>
      </c>
      <c r="M429" s="64" t="s">
        <v>40</v>
      </c>
      <c r="N429" s="64"/>
      <c r="O429" s="6">
        <v>6</v>
      </c>
      <c r="P429" s="65">
        <v>22.22</v>
      </c>
      <c r="Q429" s="65"/>
      <c r="R429" s="6">
        <v>1830</v>
      </c>
      <c r="S429" s="59">
        <v>148651.20000000001</v>
      </c>
      <c r="T429" s="59"/>
      <c r="U429" s="7">
        <v>70.739999999999995</v>
      </c>
    </row>
    <row r="430" spans="1:21" x14ac:dyDescent="0.25">
      <c r="A430" s="1"/>
      <c r="B430" s="5" t="s">
        <v>23</v>
      </c>
      <c r="C430" s="64" t="s">
        <v>107</v>
      </c>
      <c r="D430" s="64"/>
      <c r="E430" s="64"/>
      <c r="F430" s="64"/>
      <c r="G430" s="1"/>
      <c r="H430" s="1"/>
      <c r="I430" s="1"/>
      <c r="J430" s="1"/>
      <c r="K430" s="1"/>
      <c r="L430" s="4" t="s">
        <v>17</v>
      </c>
      <c r="M430" s="64" t="s">
        <v>18</v>
      </c>
      <c r="N430" s="64"/>
      <c r="O430" s="6">
        <v>1</v>
      </c>
      <c r="P430" s="65">
        <v>3.7</v>
      </c>
      <c r="Q430" s="65"/>
      <c r="R430" s="6">
        <v>74</v>
      </c>
      <c r="S430" s="59">
        <v>9153.6</v>
      </c>
      <c r="T430" s="59"/>
      <c r="U430" s="7">
        <v>4.3600000000000003</v>
      </c>
    </row>
    <row r="431" spans="1:21" x14ac:dyDescent="0.25">
      <c r="A431" s="1"/>
      <c r="B431" s="5" t="s">
        <v>25</v>
      </c>
      <c r="C431" s="73">
        <v>673</v>
      </c>
      <c r="D431" s="73"/>
      <c r="E431" s="73"/>
      <c r="F431" s="1"/>
      <c r="G431" s="1"/>
      <c r="H431" s="1"/>
      <c r="I431" s="1"/>
      <c r="J431" s="1"/>
      <c r="K431" s="1"/>
      <c r="L431" s="4" t="s">
        <v>42</v>
      </c>
      <c r="M431" s="64" t="s">
        <v>43</v>
      </c>
      <c r="N431" s="64"/>
      <c r="O431" s="6">
        <v>6</v>
      </c>
      <c r="P431" s="65">
        <v>22.22</v>
      </c>
      <c r="Q431" s="65"/>
      <c r="R431" s="6">
        <v>266</v>
      </c>
      <c r="S431" s="59">
        <v>36924</v>
      </c>
      <c r="T431" s="59"/>
      <c r="U431" s="7">
        <v>17.57</v>
      </c>
    </row>
    <row r="432" spans="1:21" x14ac:dyDescent="0.25">
      <c r="A432" s="1"/>
      <c r="B432" s="63" t="s">
        <v>26</v>
      </c>
      <c r="C432" s="63"/>
      <c r="D432" s="63"/>
      <c r="E432" s="63"/>
      <c r="F432" s="72">
        <v>519.91210000000001</v>
      </c>
      <c r="G432" s="72"/>
      <c r="H432" s="72"/>
      <c r="I432" s="72"/>
      <c r="J432" s="72"/>
      <c r="K432" s="1"/>
      <c r="L432" s="4" t="s">
        <v>21</v>
      </c>
      <c r="M432" s="64" t="s">
        <v>22</v>
      </c>
      <c r="N432" s="64"/>
      <c r="O432" s="6">
        <v>6</v>
      </c>
      <c r="P432" s="65">
        <v>22.22</v>
      </c>
      <c r="Q432" s="65"/>
      <c r="R432" s="6">
        <v>160</v>
      </c>
      <c r="S432" s="59">
        <v>11265</v>
      </c>
      <c r="T432" s="59"/>
      <c r="U432" s="7">
        <v>5.36</v>
      </c>
    </row>
    <row r="433" spans="1:21" x14ac:dyDescent="0.25">
      <c r="A433" s="1"/>
      <c r="B433" s="63" t="s">
        <v>27</v>
      </c>
      <c r="C433" s="63"/>
      <c r="D433" s="72">
        <v>220.93729999999999</v>
      </c>
      <c r="E433" s="72"/>
      <c r="F433" s="72"/>
      <c r="G433" s="72"/>
      <c r="H433" s="72"/>
      <c r="I433" s="1"/>
      <c r="J433" s="1"/>
      <c r="K433" s="1"/>
      <c r="L433" s="1"/>
      <c r="M433" s="1"/>
      <c r="N433" s="1"/>
      <c r="O433" s="1"/>
      <c r="P433" s="1"/>
      <c r="Q433" s="1"/>
      <c r="R433" s="1"/>
      <c r="S433" s="1"/>
      <c r="T433" s="1"/>
      <c r="U433" s="1"/>
    </row>
    <row r="434" spans="1:21" x14ac:dyDescent="0.25">
      <c r="A434" s="1"/>
      <c r="B434" s="63" t="s">
        <v>28</v>
      </c>
      <c r="C434" s="63"/>
      <c r="D434" s="63"/>
      <c r="E434" s="63"/>
      <c r="F434" s="72">
        <v>3.5952999999999999</v>
      </c>
      <c r="G434" s="72"/>
      <c r="H434" s="72"/>
      <c r="I434" s="72"/>
      <c r="J434" s="1"/>
      <c r="K434" s="1"/>
      <c r="L434" s="1"/>
      <c r="M434" s="1"/>
      <c r="N434" s="1"/>
      <c r="O434" s="1"/>
      <c r="P434" s="1"/>
      <c r="Q434" s="1"/>
      <c r="R434" s="1"/>
      <c r="S434" s="1"/>
      <c r="T434" s="1"/>
      <c r="U434" s="1"/>
    </row>
    <row r="435" spans="1:21" x14ac:dyDescent="0.25">
      <c r="A435" s="1"/>
      <c r="B435" s="63" t="s">
        <v>29</v>
      </c>
      <c r="C435" s="63"/>
      <c r="D435" s="72">
        <v>2.7199</v>
      </c>
      <c r="E435" s="72"/>
      <c r="F435" s="72"/>
      <c r="G435" s="72"/>
      <c r="H435" s="1"/>
      <c r="I435" s="1"/>
      <c r="J435" s="1"/>
      <c r="K435" s="1"/>
      <c r="L435" s="1"/>
      <c r="M435" s="1"/>
      <c r="N435" s="1"/>
      <c r="O435" s="1"/>
      <c r="P435" s="1"/>
      <c r="Q435" s="1"/>
      <c r="R435" s="1"/>
      <c r="S435" s="1"/>
      <c r="T435" s="1"/>
      <c r="U435" s="1"/>
    </row>
    <row r="436" spans="1:21" x14ac:dyDescent="0.25">
      <c r="A436" s="1"/>
      <c r="B436" s="63" t="s">
        <v>30</v>
      </c>
      <c r="C436" s="63"/>
      <c r="D436" s="1"/>
      <c r="E436" s="1"/>
      <c r="F436" s="1">
        <v>45.6</v>
      </c>
      <c r="G436" s="1"/>
      <c r="H436" s="1"/>
      <c r="I436" s="1"/>
      <c r="J436" s="1"/>
      <c r="K436" s="1"/>
      <c r="L436" s="1"/>
      <c r="M436" s="1"/>
      <c r="N436" s="1"/>
      <c r="O436" s="1"/>
      <c r="P436" s="1"/>
      <c r="Q436" s="1"/>
      <c r="R436" s="1"/>
      <c r="S436" s="1"/>
      <c r="T436" s="1"/>
      <c r="U436" s="1"/>
    </row>
    <row r="437" spans="1:21" x14ac:dyDescent="0.25">
      <c r="A437" s="1"/>
      <c r="B437" s="63" t="s">
        <v>31</v>
      </c>
      <c r="C437" s="63"/>
      <c r="D437" s="63"/>
      <c r="E437" s="1"/>
      <c r="F437" s="1">
        <v>2016</v>
      </c>
      <c r="G437" s="1"/>
      <c r="H437" s="1"/>
      <c r="I437" s="1"/>
      <c r="J437" s="1"/>
      <c r="K437" s="1"/>
      <c r="L437" s="1"/>
      <c r="M437" s="1"/>
      <c r="N437" s="1"/>
      <c r="O437" s="1"/>
      <c r="P437" s="1"/>
      <c r="Q437" s="1"/>
      <c r="R437" s="1"/>
      <c r="S437" s="1"/>
      <c r="T437" s="1"/>
      <c r="U437" s="1"/>
    </row>
    <row r="438" spans="1:21" x14ac:dyDescent="0.25">
      <c r="A438" s="1"/>
      <c r="B438" s="63" t="s">
        <v>32</v>
      </c>
      <c r="C438" s="63"/>
      <c r="D438" s="1"/>
      <c r="E438" s="1"/>
      <c r="F438" s="1"/>
      <c r="G438" s="1"/>
      <c r="H438" s="1"/>
      <c r="I438" s="1"/>
      <c r="J438" s="1"/>
      <c r="K438" s="1"/>
      <c r="L438" s="1"/>
      <c r="M438" s="1"/>
      <c r="N438" s="1"/>
      <c r="O438" s="1"/>
      <c r="P438" s="1"/>
      <c r="Q438" s="1"/>
      <c r="R438" s="1"/>
      <c r="S438" s="1"/>
      <c r="T438" s="1"/>
      <c r="U438" s="1"/>
    </row>
    <row r="439" spans="1:21" x14ac:dyDescent="0.25">
      <c r="A439" s="1"/>
      <c r="B439" s="1"/>
      <c r="C439" s="1"/>
      <c r="D439" s="1"/>
      <c r="E439" s="1"/>
      <c r="F439" s="1"/>
      <c r="G439" s="1"/>
      <c r="H439" s="1"/>
      <c r="I439" s="1"/>
      <c r="J439" s="1"/>
      <c r="K439" s="1"/>
      <c r="L439" s="1"/>
      <c r="M439" s="1"/>
      <c r="N439" s="1"/>
      <c r="O439" s="1"/>
      <c r="P439" s="1"/>
      <c r="Q439" s="1"/>
      <c r="R439" s="1"/>
      <c r="S439" s="1"/>
      <c r="T439" s="1"/>
      <c r="U439" s="1"/>
    </row>
    <row r="440" spans="1:21" x14ac:dyDescent="0.25">
      <c r="A440" s="1"/>
      <c r="B440" s="1"/>
      <c r="C440" s="1"/>
      <c r="D440" s="1"/>
      <c r="E440" s="1"/>
      <c r="F440" s="1"/>
      <c r="G440" s="1"/>
      <c r="H440" s="1"/>
      <c r="I440" s="1"/>
      <c r="J440" s="1"/>
      <c r="K440" s="1"/>
      <c r="L440" s="1"/>
      <c r="M440" s="1"/>
      <c r="N440" s="1"/>
      <c r="O440" s="1"/>
      <c r="P440" s="1"/>
      <c r="Q440" s="1"/>
      <c r="R440" s="1"/>
      <c r="S440" s="1"/>
      <c r="T440" s="1"/>
      <c r="U440" s="1"/>
    </row>
    <row r="441" spans="1:21" x14ac:dyDescent="0.25">
      <c r="A441" s="1"/>
      <c r="B441" s="1"/>
      <c r="C441" s="1"/>
      <c r="D441" s="1"/>
      <c r="E441" s="1"/>
      <c r="F441" s="1"/>
      <c r="G441" s="1"/>
      <c r="H441" s="1"/>
      <c r="I441" s="1"/>
      <c r="J441" s="1"/>
      <c r="K441" s="1"/>
      <c r="L441" s="1"/>
      <c r="M441" s="1"/>
      <c r="N441" s="1"/>
      <c r="O441" s="1"/>
      <c r="P441" s="1"/>
      <c r="Q441" s="1"/>
      <c r="R441" s="1"/>
      <c r="S441" s="1"/>
      <c r="T441" s="1"/>
      <c r="U441" s="1"/>
    </row>
    <row r="442" spans="1:21" x14ac:dyDescent="0.25">
      <c r="A442" s="1"/>
      <c r="B442" s="1"/>
      <c r="C442" s="1"/>
      <c r="D442" s="1"/>
      <c r="E442" s="1"/>
      <c r="F442" s="1"/>
      <c r="G442" s="1"/>
      <c r="H442" s="1"/>
      <c r="I442" s="1"/>
      <c r="J442" s="1"/>
      <c r="K442" s="1"/>
      <c r="L442" s="66" t="s">
        <v>5</v>
      </c>
      <c r="M442" s="66"/>
      <c r="N442" s="66"/>
      <c r="O442" s="3" t="s">
        <v>6</v>
      </c>
      <c r="P442" s="67" t="s">
        <v>7</v>
      </c>
      <c r="Q442" s="67"/>
      <c r="R442" s="3" t="s">
        <v>8</v>
      </c>
      <c r="S442" s="57" t="s">
        <v>583</v>
      </c>
      <c r="T442" s="57"/>
      <c r="U442" s="3" t="s">
        <v>7</v>
      </c>
    </row>
    <row r="443" spans="1:21" x14ac:dyDescent="0.25">
      <c r="A443" s="1"/>
      <c r="B443" s="5" t="s">
        <v>9</v>
      </c>
      <c r="C443" s="64" t="s">
        <v>110</v>
      </c>
      <c r="D443" s="64"/>
      <c r="E443" s="64"/>
      <c r="F443" s="64"/>
      <c r="G443" s="64"/>
      <c r="H443" s="1"/>
      <c r="I443" s="1"/>
      <c r="J443" s="1"/>
      <c r="K443" s="1"/>
      <c r="L443" s="4" t="s">
        <v>39</v>
      </c>
      <c r="M443" s="77" t="s">
        <v>40</v>
      </c>
      <c r="N443" s="77"/>
      <c r="O443" s="6">
        <v>8</v>
      </c>
      <c r="P443" s="78">
        <v>42.11</v>
      </c>
      <c r="Q443" s="78"/>
      <c r="R443" s="6">
        <v>285</v>
      </c>
      <c r="S443" s="61">
        <v>46180.2</v>
      </c>
      <c r="T443" s="61"/>
      <c r="U443" s="7">
        <v>76.59</v>
      </c>
    </row>
    <row r="444" spans="1:21" x14ac:dyDescent="0.25">
      <c r="A444" s="1"/>
      <c r="B444" s="63" t="s">
        <v>13</v>
      </c>
      <c r="C444" s="64" t="s">
        <v>111</v>
      </c>
      <c r="D444" s="64"/>
      <c r="E444" s="64"/>
      <c r="F444" s="64"/>
      <c r="G444" s="1"/>
      <c r="H444" s="1"/>
      <c r="I444" s="1"/>
      <c r="J444" s="1"/>
      <c r="K444" s="1"/>
      <c r="L444" s="4" t="s">
        <v>15</v>
      </c>
      <c r="M444" s="64" t="s">
        <v>16</v>
      </c>
      <c r="N444" s="64"/>
      <c r="O444" s="6">
        <v>1</v>
      </c>
      <c r="P444" s="65">
        <v>5.26</v>
      </c>
      <c r="Q444" s="65"/>
      <c r="R444" s="6">
        <v>2</v>
      </c>
      <c r="S444" s="59">
        <v>254.4</v>
      </c>
      <c r="T444" s="59"/>
      <c r="U444" s="7">
        <v>0.42</v>
      </c>
    </row>
    <row r="445" spans="1:21" x14ac:dyDescent="0.25">
      <c r="A445" s="1"/>
      <c r="B445" s="63"/>
      <c r="C445" s="64"/>
      <c r="D445" s="64"/>
      <c r="E445" s="64"/>
      <c r="F445" s="64"/>
      <c r="G445" s="1"/>
      <c r="H445" s="1"/>
      <c r="I445" s="1"/>
      <c r="J445" s="1"/>
      <c r="K445" s="1"/>
      <c r="L445" s="64" t="s">
        <v>42</v>
      </c>
      <c r="M445" s="64" t="s">
        <v>43</v>
      </c>
      <c r="N445" s="64"/>
      <c r="O445" s="71">
        <v>7</v>
      </c>
      <c r="P445" s="65">
        <v>36.840000000000003</v>
      </c>
      <c r="Q445" s="65"/>
      <c r="R445" s="71">
        <v>207</v>
      </c>
      <c r="S445" s="59">
        <v>13566</v>
      </c>
      <c r="T445" s="59"/>
      <c r="U445" s="58">
        <v>22.5</v>
      </c>
    </row>
    <row r="446" spans="1:21" x14ac:dyDescent="0.25">
      <c r="A446" s="1"/>
      <c r="B446" s="63" t="s">
        <v>19</v>
      </c>
      <c r="C446" s="64" t="s">
        <v>20</v>
      </c>
      <c r="D446" s="64"/>
      <c r="E446" s="64"/>
      <c r="F446" s="64"/>
      <c r="G446" s="1"/>
      <c r="H446" s="1"/>
      <c r="I446" s="1"/>
      <c r="J446" s="1"/>
      <c r="K446" s="1"/>
      <c r="L446" s="64"/>
      <c r="M446" s="64"/>
      <c r="N446" s="64"/>
      <c r="O446" s="71"/>
      <c r="P446" s="65"/>
      <c r="Q446" s="65"/>
      <c r="R446" s="71"/>
      <c r="S446" s="59"/>
      <c r="T446" s="59"/>
      <c r="U446" s="58"/>
    </row>
    <row r="447" spans="1:21" x14ac:dyDescent="0.25">
      <c r="A447" s="1"/>
      <c r="B447" s="63"/>
      <c r="C447" s="64"/>
      <c r="D447" s="64"/>
      <c r="E447" s="64"/>
      <c r="F447" s="64"/>
      <c r="G447" s="1"/>
      <c r="H447" s="1"/>
      <c r="I447" s="1"/>
      <c r="J447" s="1"/>
      <c r="K447" s="1"/>
      <c r="L447" s="4" t="s">
        <v>21</v>
      </c>
      <c r="M447" s="64" t="s">
        <v>22</v>
      </c>
      <c r="N447" s="64"/>
      <c r="O447" s="6">
        <v>3</v>
      </c>
      <c r="P447" s="65">
        <v>15.79</v>
      </c>
      <c r="Q447" s="65"/>
      <c r="R447" s="6">
        <v>6</v>
      </c>
      <c r="S447" s="59">
        <v>295.79999999999995</v>
      </c>
      <c r="T447" s="59"/>
      <c r="U447" s="7">
        <v>0.49</v>
      </c>
    </row>
    <row r="448" spans="1:21" x14ac:dyDescent="0.25">
      <c r="A448" s="1"/>
      <c r="B448" s="5" t="s">
        <v>23</v>
      </c>
      <c r="C448" s="64" t="s">
        <v>112</v>
      </c>
      <c r="D448" s="64"/>
      <c r="E448" s="64"/>
      <c r="F448" s="64"/>
      <c r="G448" s="1"/>
      <c r="H448" s="1"/>
      <c r="I448" s="1"/>
      <c r="J448" s="1"/>
      <c r="K448" s="1"/>
      <c r="L448" s="1"/>
      <c r="M448" s="1"/>
      <c r="N448" s="1"/>
      <c r="O448" s="1"/>
      <c r="P448" s="1"/>
      <c r="Q448" s="1"/>
      <c r="R448" s="1"/>
      <c r="S448" s="1"/>
      <c r="T448" s="1"/>
      <c r="U448" s="1"/>
    </row>
    <row r="449" spans="1:21" x14ac:dyDescent="0.25">
      <c r="A449" s="1"/>
      <c r="B449" s="5" t="s">
        <v>25</v>
      </c>
      <c r="C449" s="73">
        <v>192</v>
      </c>
      <c r="D449" s="73"/>
      <c r="E449" s="73"/>
      <c r="F449" s="1"/>
      <c r="G449" s="1"/>
      <c r="H449" s="1"/>
      <c r="I449" s="1"/>
      <c r="J449" s="1"/>
      <c r="K449" s="1"/>
      <c r="L449" s="1"/>
      <c r="M449" s="1"/>
      <c r="N449" s="1"/>
      <c r="O449" s="1"/>
      <c r="P449" s="1"/>
      <c r="Q449" s="1"/>
      <c r="R449" s="1"/>
      <c r="S449" s="1"/>
      <c r="T449" s="1"/>
      <c r="U449" s="1"/>
    </row>
    <row r="450" spans="1:21" x14ac:dyDescent="0.25">
      <c r="A450" s="1"/>
      <c r="B450" s="63" t="s">
        <v>26</v>
      </c>
      <c r="C450" s="63"/>
      <c r="D450" s="63"/>
      <c r="E450" s="63"/>
      <c r="F450" s="72">
        <v>211.7741</v>
      </c>
      <c r="G450" s="72"/>
      <c r="H450" s="72"/>
      <c r="I450" s="72"/>
      <c r="J450" s="72"/>
      <c r="K450" s="1"/>
      <c r="L450" s="1"/>
      <c r="M450" s="1"/>
      <c r="N450" s="1"/>
      <c r="O450" s="1"/>
      <c r="P450" s="1"/>
      <c r="Q450" s="1"/>
      <c r="R450" s="1"/>
      <c r="S450" s="1"/>
      <c r="T450" s="1"/>
      <c r="U450" s="1"/>
    </row>
    <row r="451" spans="1:21" x14ac:dyDescent="0.25">
      <c r="A451" s="1"/>
      <c r="B451" s="63" t="s">
        <v>27</v>
      </c>
      <c r="C451" s="63"/>
      <c r="D451" s="72">
        <v>240.72489999999999</v>
      </c>
      <c r="E451" s="72"/>
      <c r="F451" s="72"/>
      <c r="G451" s="72"/>
      <c r="H451" s="72"/>
      <c r="I451" s="1"/>
      <c r="J451" s="1"/>
      <c r="K451" s="1"/>
      <c r="L451" s="1"/>
      <c r="M451" s="1"/>
      <c r="N451" s="1"/>
      <c r="O451" s="1"/>
      <c r="P451" s="1"/>
      <c r="Q451" s="1"/>
      <c r="R451" s="1"/>
      <c r="S451" s="1"/>
      <c r="T451" s="1"/>
      <c r="U451" s="1"/>
    </row>
    <row r="452" spans="1:21" x14ac:dyDescent="0.25">
      <c r="A452" s="1"/>
      <c r="B452" s="63" t="s">
        <v>28</v>
      </c>
      <c r="C452" s="63"/>
      <c r="D452" s="63"/>
      <c r="E452" s="63"/>
      <c r="F452" s="72">
        <v>1.2687999999999999</v>
      </c>
      <c r="G452" s="72"/>
      <c r="H452" s="72"/>
      <c r="I452" s="72"/>
      <c r="J452" s="1"/>
      <c r="K452" s="1"/>
      <c r="L452" s="1"/>
      <c r="M452" s="1"/>
      <c r="N452" s="1"/>
      <c r="O452" s="1"/>
      <c r="P452" s="1"/>
      <c r="Q452" s="1"/>
      <c r="R452" s="1"/>
      <c r="S452" s="1"/>
      <c r="T452" s="1"/>
      <c r="U452" s="1"/>
    </row>
    <row r="453" spans="1:21" x14ac:dyDescent="0.25">
      <c r="A453" s="1"/>
      <c r="B453" s="63" t="s">
        <v>29</v>
      </c>
      <c r="C453" s="63"/>
      <c r="D453" s="72">
        <v>1.4856</v>
      </c>
      <c r="E453" s="72"/>
      <c r="F453" s="72"/>
      <c r="G453" s="72"/>
      <c r="H453" s="1"/>
      <c r="I453" s="1"/>
      <c r="J453" s="1"/>
      <c r="K453" s="1"/>
      <c r="L453" s="1"/>
      <c r="M453" s="1"/>
      <c r="N453" s="1"/>
      <c r="O453" s="1"/>
      <c r="P453" s="1"/>
      <c r="Q453" s="1"/>
      <c r="R453" s="1"/>
      <c r="S453" s="1"/>
      <c r="T453" s="1"/>
      <c r="U453" s="1"/>
    </row>
    <row r="454" spans="1:21" x14ac:dyDescent="0.25">
      <c r="A454" s="1"/>
      <c r="B454" s="63" t="s">
        <v>30</v>
      </c>
      <c r="C454" s="63"/>
      <c r="D454" s="1"/>
      <c r="E454" s="1"/>
      <c r="F454" s="1">
        <v>21.2</v>
      </c>
      <c r="G454" s="1"/>
      <c r="H454" s="1"/>
      <c r="I454" s="1"/>
      <c r="J454" s="1"/>
      <c r="K454" s="1"/>
      <c r="L454" s="1"/>
      <c r="M454" s="1"/>
      <c r="N454" s="1"/>
      <c r="O454" s="1"/>
      <c r="P454" s="1"/>
      <c r="Q454" s="1"/>
      <c r="R454" s="1"/>
      <c r="S454" s="1"/>
      <c r="T454" s="1"/>
      <c r="U454" s="1"/>
    </row>
    <row r="455" spans="1:21" x14ac:dyDescent="0.25">
      <c r="A455" s="1"/>
      <c r="B455" s="63" t="s">
        <v>31</v>
      </c>
      <c r="C455" s="63"/>
      <c r="D455" s="63"/>
      <c r="E455" s="1"/>
      <c r="F455" s="1">
        <v>2015</v>
      </c>
      <c r="G455" s="1"/>
      <c r="H455" s="1"/>
      <c r="I455" s="1"/>
      <c r="J455" s="1"/>
      <c r="K455" s="1"/>
      <c r="L455" s="1"/>
      <c r="M455" s="1"/>
      <c r="N455" s="1"/>
      <c r="O455" s="1"/>
      <c r="P455" s="1"/>
      <c r="Q455" s="1"/>
      <c r="R455" s="1"/>
      <c r="S455" s="1"/>
      <c r="T455" s="1"/>
      <c r="U455" s="1"/>
    </row>
    <row r="456" spans="1:21" x14ac:dyDescent="0.25">
      <c r="A456" s="1"/>
      <c r="B456" s="63" t="s">
        <v>32</v>
      </c>
      <c r="C456" s="63"/>
      <c r="D456" s="1"/>
      <c r="E456" s="1"/>
      <c r="F456" s="1"/>
      <c r="G456" s="1"/>
      <c r="H456" s="1"/>
      <c r="I456" s="1"/>
      <c r="J456" s="1"/>
      <c r="K456" s="1"/>
      <c r="L456" s="1"/>
      <c r="M456" s="1"/>
      <c r="N456" s="1"/>
      <c r="O456" s="1"/>
      <c r="P456" s="1"/>
      <c r="Q456" s="1"/>
      <c r="R456" s="1"/>
      <c r="S456" s="1"/>
      <c r="T456" s="1"/>
      <c r="U456" s="1"/>
    </row>
    <row r="457" spans="1:21" x14ac:dyDescent="0.25">
      <c r="A457" s="1"/>
      <c r="B457" s="1"/>
      <c r="C457" s="1"/>
      <c r="D457" s="1"/>
      <c r="E457" s="1"/>
      <c r="F457" s="1"/>
      <c r="G457" s="1"/>
      <c r="H457" s="1"/>
      <c r="I457" s="1"/>
      <c r="J457" s="1"/>
      <c r="K457" s="1"/>
      <c r="L457" s="1"/>
      <c r="M457" s="1"/>
      <c r="N457" s="1"/>
      <c r="O457" s="1"/>
      <c r="P457" s="1"/>
      <c r="Q457" s="1"/>
      <c r="R457" s="1"/>
      <c r="S457" s="1"/>
      <c r="T457" s="1"/>
      <c r="U457" s="1"/>
    </row>
    <row r="458" spans="1:21" x14ac:dyDescent="0.25">
      <c r="A458" s="1"/>
      <c r="B458" s="1"/>
      <c r="C458" s="1"/>
      <c r="D458" s="1"/>
      <c r="E458" s="1"/>
      <c r="F458" s="1"/>
      <c r="G458" s="1"/>
      <c r="H458" s="1"/>
      <c r="I458" s="1"/>
      <c r="J458" s="1"/>
      <c r="K458" s="1"/>
      <c r="L458" s="1"/>
      <c r="M458" s="1"/>
      <c r="N458" s="1"/>
      <c r="O458" s="1"/>
      <c r="P458" s="1"/>
      <c r="Q458" s="1"/>
      <c r="R458" s="1"/>
      <c r="S458" s="1"/>
      <c r="T458" s="1"/>
      <c r="U458" s="1"/>
    </row>
    <row r="459" spans="1:21" x14ac:dyDescent="0.25">
      <c r="A459" s="1"/>
      <c r="B459" s="1"/>
      <c r="C459" s="1"/>
      <c r="D459" s="1"/>
      <c r="E459" s="1"/>
      <c r="F459" s="1"/>
      <c r="G459" s="1"/>
      <c r="H459" s="1"/>
      <c r="I459" s="1"/>
      <c r="J459" s="1"/>
      <c r="K459" s="1"/>
      <c r="L459" s="66" t="s">
        <v>5</v>
      </c>
      <c r="M459" s="66"/>
      <c r="N459" s="66"/>
      <c r="O459" s="3" t="s">
        <v>6</v>
      </c>
      <c r="P459" s="67" t="s">
        <v>7</v>
      </c>
      <c r="Q459" s="67"/>
      <c r="R459" s="3" t="s">
        <v>8</v>
      </c>
      <c r="S459" s="57" t="s">
        <v>583</v>
      </c>
      <c r="T459" s="57"/>
      <c r="U459" s="3" t="s">
        <v>7</v>
      </c>
    </row>
    <row r="460" spans="1:21" x14ac:dyDescent="0.25">
      <c r="A460" s="1"/>
      <c r="B460" s="5" t="s">
        <v>9</v>
      </c>
      <c r="C460" s="64" t="s">
        <v>110</v>
      </c>
      <c r="D460" s="64"/>
      <c r="E460" s="64"/>
      <c r="F460" s="64"/>
      <c r="G460" s="64"/>
      <c r="H460" s="1"/>
      <c r="I460" s="1"/>
      <c r="J460" s="1"/>
      <c r="K460" s="1"/>
      <c r="L460" s="4" t="s">
        <v>303</v>
      </c>
      <c r="M460" s="77" t="s">
        <v>304</v>
      </c>
      <c r="N460" s="77"/>
      <c r="O460" s="6">
        <v>1</v>
      </c>
      <c r="P460" s="78">
        <v>4</v>
      </c>
      <c r="Q460" s="78"/>
      <c r="R460" s="6">
        <v>64</v>
      </c>
      <c r="S460" s="61">
        <v>5057.4000000000005</v>
      </c>
      <c r="T460" s="61"/>
      <c r="U460" s="7">
        <v>3.73</v>
      </c>
    </row>
    <row r="461" spans="1:21" x14ac:dyDescent="0.25">
      <c r="A461" s="1"/>
      <c r="B461" s="63" t="s">
        <v>13</v>
      </c>
      <c r="C461" s="64" t="s">
        <v>113</v>
      </c>
      <c r="D461" s="64"/>
      <c r="E461" s="64"/>
      <c r="F461" s="64"/>
      <c r="G461" s="1"/>
      <c r="H461" s="1"/>
      <c r="I461" s="1"/>
      <c r="J461" s="1"/>
      <c r="K461" s="1"/>
      <c r="L461" s="4" t="s">
        <v>36</v>
      </c>
      <c r="M461" s="64" t="s">
        <v>37</v>
      </c>
      <c r="N461" s="64"/>
      <c r="O461" s="6">
        <v>1</v>
      </c>
      <c r="P461" s="65">
        <v>4</v>
      </c>
      <c r="Q461" s="65"/>
      <c r="R461" s="6">
        <v>1</v>
      </c>
      <c r="S461" s="59">
        <v>18</v>
      </c>
      <c r="T461" s="59"/>
      <c r="U461" s="7">
        <v>0.01</v>
      </c>
    </row>
    <row r="462" spans="1:21" x14ac:dyDescent="0.25">
      <c r="A462" s="1"/>
      <c r="B462" s="63"/>
      <c r="C462" s="64"/>
      <c r="D462" s="64"/>
      <c r="E462" s="64"/>
      <c r="F462" s="64"/>
      <c r="G462" s="1"/>
      <c r="H462" s="1"/>
      <c r="I462" s="1"/>
      <c r="J462" s="1"/>
      <c r="K462" s="1"/>
      <c r="L462" s="64" t="s">
        <v>11</v>
      </c>
      <c r="M462" s="64" t="s">
        <v>12</v>
      </c>
      <c r="N462" s="64"/>
      <c r="O462" s="71">
        <v>3</v>
      </c>
      <c r="P462" s="65">
        <v>12</v>
      </c>
      <c r="Q462" s="65"/>
      <c r="R462" s="71">
        <v>6</v>
      </c>
      <c r="S462" s="59">
        <v>588.6</v>
      </c>
      <c r="T462" s="59"/>
      <c r="U462" s="58">
        <v>0.43</v>
      </c>
    </row>
    <row r="463" spans="1:21" x14ac:dyDescent="0.25">
      <c r="A463" s="1"/>
      <c r="B463" s="63" t="s">
        <v>19</v>
      </c>
      <c r="C463" s="64" t="s">
        <v>57</v>
      </c>
      <c r="D463" s="64"/>
      <c r="E463" s="64"/>
      <c r="F463" s="64"/>
      <c r="G463" s="1"/>
      <c r="H463" s="1"/>
      <c r="I463" s="1"/>
      <c r="J463" s="1"/>
      <c r="K463" s="1"/>
      <c r="L463" s="64"/>
      <c r="M463" s="64"/>
      <c r="N463" s="64"/>
      <c r="O463" s="71"/>
      <c r="P463" s="65"/>
      <c r="Q463" s="65"/>
      <c r="R463" s="71"/>
      <c r="S463" s="59"/>
      <c r="T463" s="59"/>
      <c r="U463" s="58"/>
    </row>
    <row r="464" spans="1:21" x14ac:dyDescent="0.25">
      <c r="A464" s="1"/>
      <c r="B464" s="63"/>
      <c r="C464" s="64"/>
      <c r="D464" s="64"/>
      <c r="E464" s="64"/>
      <c r="F464" s="64"/>
      <c r="G464" s="1"/>
      <c r="H464" s="1"/>
      <c r="I464" s="1"/>
      <c r="J464" s="1"/>
      <c r="K464" s="1"/>
      <c r="L464" s="4" t="s">
        <v>39</v>
      </c>
      <c r="M464" s="64" t="s">
        <v>40</v>
      </c>
      <c r="N464" s="64"/>
      <c r="O464" s="6">
        <v>5</v>
      </c>
      <c r="P464" s="65">
        <v>20</v>
      </c>
      <c r="Q464" s="65"/>
      <c r="R464" s="6">
        <v>353</v>
      </c>
      <c r="S464" s="59">
        <v>50029.200000000004</v>
      </c>
      <c r="T464" s="59"/>
      <c r="U464" s="7">
        <v>36.9</v>
      </c>
    </row>
    <row r="465" spans="1:21" x14ac:dyDescent="0.25">
      <c r="A465" s="1"/>
      <c r="B465" s="5" t="s">
        <v>23</v>
      </c>
      <c r="C465" s="64" t="s">
        <v>114</v>
      </c>
      <c r="D465" s="64"/>
      <c r="E465" s="64"/>
      <c r="F465" s="64"/>
      <c r="G465" s="1"/>
      <c r="H465" s="1"/>
      <c r="I465" s="1"/>
      <c r="J465" s="1"/>
      <c r="K465" s="1"/>
      <c r="L465" s="4" t="s">
        <v>15</v>
      </c>
      <c r="M465" s="64" t="s">
        <v>16</v>
      </c>
      <c r="N465" s="64"/>
      <c r="O465" s="6">
        <v>3</v>
      </c>
      <c r="P465" s="65">
        <v>12</v>
      </c>
      <c r="Q465" s="65"/>
      <c r="R465" s="6">
        <v>47</v>
      </c>
      <c r="S465" s="59">
        <v>4012.7999999999997</v>
      </c>
      <c r="T465" s="59"/>
      <c r="U465" s="7">
        <v>2.96</v>
      </c>
    </row>
    <row r="466" spans="1:21" x14ac:dyDescent="0.25">
      <c r="A466" s="1"/>
      <c r="B466" s="5" t="s">
        <v>25</v>
      </c>
      <c r="C466" s="73">
        <v>243</v>
      </c>
      <c r="D466" s="73"/>
      <c r="E466" s="73"/>
      <c r="F466" s="1"/>
      <c r="G466" s="1"/>
      <c r="H466" s="1"/>
      <c r="I466" s="1"/>
      <c r="J466" s="1"/>
      <c r="K466" s="1"/>
      <c r="L466" s="4" t="s">
        <v>42</v>
      </c>
      <c r="M466" s="64" t="s">
        <v>43</v>
      </c>
      <c r="N466" s="64"/>
      <c r="O466" s="6">
        <v>8</v>
      </c>
      <c r="P466" s="65">
        <v>32</v>
      </c>
      <c r="Q466" s="65"/>
      <c r="R466" s="6">
        <v>274</v>
      </c>
      <c r="S466" s="59">
        <v>18801</v>
      </c>
      <c r="T466" s="59"/>
      <c r="U466" s="7">
        <v>13.87</v>
      </c>
    </row>
    <row r="467" spans="1:21" x14ac:dyDescent="0.25">
      <c r="A467" s="1"/>
      <c r="B467" s="63" t="s">
        <v>26</v>
      </c>
      <c r="C467" s="63"/>
      <c r="D467" s="63"/>
      <c r="E467" s="63"/>
      <c r="F467" s="72">
        <v>919.6748</v>
      </c>
      <c r="G467" s="72"/>
      <c r="H467" s="72"/>
      <c r="I467" s="72"/>
      <c r="J467" s="72"/>
      <c r="K467" s="1"/>
      <c r="L467" s="4" t="s">
        <v>49</v>
      </c>
      <c r="M467" s="64" t="s">
        <v>50</v>
      </c>
      <c r="N467" s="64"/>
      <c r="O467" s="6">
        <v>2</v>
      </c>
      <c r="P467" s="65">
        <v>8</v>
      </c>
      <c r="Q467" s="65"/>
      <c r="R467" s="6">
        <v>257</v>
      </c>
      <c r="S467" s="59">
        <v>27548.399999999998</v>
      </c>
      <c r="T467" s="59"/>
      <c r="U467" s="7">
        <v>20.32</v>
      </c>
    </row>
    <row r="468" spans="1:21" x14ac:dyDescent="0.25">
      <c r="A468" s="1"/>
      <c r="B468" s="63" t="s">
        <v>27</v>
      </c>
      <c r="C468" s="63"/>
      <c r="D468" s="72">
        <v>205.82980000000001</v>
      </c>
      <c r="E468" s="72"/>
      <c r="F468" s="72"/>
      <c r="G468" s="72"/>
      <c r="H468" s="72"/>
      <c r="I468" s="1"/>
      <c r="J468" s="1"/>
      <c r="K468" s="1"/>
      <c r="L468" s="4" t="s">
        <v>21</v>
      </c>
      <c r="M468" s="64" t="s">
        <v>22</v>
      </c>
      <c r="N468" s="64"/>
      <c r="O468" s="6">
        <v>2</v>
      </c>
      <c r="P468" s="65">
        <v>8</v>
      </c>
      <c r="Q468" s="65"/>
      <c r="R468" s="6">
        <v>292</v>
      </c>
      <c r="S468" s="59">
        <v>29508.6</v>
      </c>
      <c r="T468" s="59"/>
      <c r="U468" s="7">
        <v>21.77</v>
      </c>
    </row>
    <row r="469" spans="1:21" x14ac:dyDescent="0.25">
      <c r="A469" s="1"/>
      <c r="B469" s="1"/>
      <c r="C469" s="1"/>
      <c r="D469" s="1"/>
      <c r="E469" s="1"/>
      <c r="F469" s="1"/>
      <c r="G469" s="1"/>
      <c r="H469" s="1"/>
      <c r="I469" s="1"/>
      <c r="J469" s="1"/>
      <c r="K469" s="1"/>
      <c r="L469" s="1"/>
      <c r="M469" s="1"/>
      <c r="N469" s="1"/>
      <c r="O469" s="1"/>
      <c r="P469" s="1"/>
      <c r="Q469" s="1"/>
      <c r="R469" s="1"/>
      <c r="S469" s="1"/>
      <c r="T469" s="1"/>
      <c r="U469" s="1"/>
    </row>
    <row r="470" spans="1:21" x14ac:dyDescent="0.25">
      <c r="A470" s="1"/>
      <c r="B470" s="63" t="s">
        <v>28</v>
      </c>
      <c r="C470" s="63"/>
      <c r="D470" s="63"/>
      <c r="E470" s="63"/>
      <c r="F470" s="72">
        <v>3.2353999999999998</v>
      </c>
      <c r="G470" s="72"/>
      <c r="H470" s="72"/>
      <c r="I470" s="72"/>
      <c r="J470" s="1"/>
      <c r="K470" s="1"/>
      <c r="L470" s="1"/>
      <c r="M470" s="1"/>
      <c r="N470" s="1"/>
      <c r="O470" s="1"/>
      <c r="P470" s="1"/>
      <c r="Q470" s="1"/>
      <c r="R470" s="1"/>
      <c r="S470" s="1"/>
      <c r="T470" s="1"/>
      <c r="U470" s="1"/>
    </row>
    <row r="471" spans="1:21" x14ac:dyDescent="0.25">
      <c r="A471" s="1"/>
      <c r="B471" s="63" t="s">
        <v>29</v>
      </c>
      <c r="C471" s="63"/>
      <c r="D471" s="72">
        <v>1.4522999999999999</v>
      </c>
      <c r="E471" s="72"/>
      <c r="F471" s="72"/>
      <c r="G471" s="72"/>
      <c r="H471" s="1"/>
      <c r="I471" s="1"/>
      <c r="J471" s="1"/>
      <c r="K471" s="1"/>
      <c r="L471" s="1"/>
      <c r="M471" s="1"/>
      <c r="N471" s="1"/>
      <c r="O471" s="1"/>
      <c r="P471" s="1"/>
      <c r="Q471" s="1"/>
      <c r="R471" s="1"/>
      <c r="S471" s="1"/>
      <c r="T471" s="1"/>
      <c r="U471" s="1"/>
    </row>
    <row r="472" spans="1:21" x14ac:dyDescent="0.25">
      <c r="A472" s="1"/>
      <c r="B472" s="63" t="s">
        <v>30</v>
      </c>
      <c r="C472" s="63"/>
      <c r="D472" s="1"/>
      <c r="E472" s="1"/>
      <c r="F472" s="1">
        <v>33</v>
      </c>
      <c r="G472" s="1"/>
      <c r="H472" s="1"/>
      <c r="I472" s="1"/>
      <c r="J472" s="1"/>
      <c r="K472" s="1"/>
      <c r="L472" s="1"/>
      <c r="M472" s="1"/>
      <c r="N472" s="1"/>
      <c r="O472" s="1"/>
      <c r="P472" s="1"/>
      <c r="Q472" s="1"/>
      <c r="R472" s="1"/>
      <c r="S472" s="1"/>
      <c r="T472" s="1"/>
      <c r="U472" s="1"/>
    </row>
    <row r="473" spans="1:21" x14ac:dyDescent="0.25">
      <c r="A473" s="1"/>
      <c r="B473" s="63" t="s">
        <v>31</v>
      </c>
      <c r="C473" s="63"/>
      <c r="D473" s="63"/>
      <c r="E473" s="1"/>
      <c r="F473" s="1">
        <v>2015</v>
      </c>
      <c r="G473" s="1"/>
      <c r="H473" s="1"/>
      <c r="I473" s="1"/>
      <c r="J473" s="1"/>
      <c r="K473" s="1"/>
      <c r="L473" s="1"/>
      <c r="M473" s="1"/>
      <c r="N473" s="1"/>
      <c r="O473" s="1"/>
      <c r="P473" s="1"/>
      <c r="Q473" s="1"/>
      <c r="R473" s="1"/>
      <c r="S473" s="1"/>
      <c r="T473" s="1"/>
      <c r="U473" s="1"/>
    </row>
    <row r="474" spans="1:21" x14ac:dyDescent="0.25">
      <c r="A474" s="1"/>
      <c r="B474" s="63" t="s">
        <v>32</v>
      </c>
      <c r="C474" s="63"/>
      <c r="D474" s="1"/>
      <c r="E474" s="1"/>
      <c r="F474" s="1"/>
      <c r="G474" s="1"/>
      <c r="H474" s="1"/>
      <c r="I474" s="1"/>
      <c r="J474" s="1"/>
      <c r="K474" s="1"/>
      <c r="L474" s="1"/>
      <c r="M474" s="1"/>
      <c r="N474" s="1"/>
      <c r="O474" s="1"/>
      <c r="P474" s="1"/>
      <c r="Q474" s="1"/>
      <c r="R474" s="1"/>
      <c r="S474" s="1"/>
      <c r="T474" s="1"/>
      <c r="U474" s="1"/>
    </row>
    <row r="475" spans="1:21" x14ac:dyDescent="0.25">
      <c r="A475" s="1"/>
      <c r="B475" s="1"/>
      <c r="C475" s="1"/>
      <c r="D475" s="1"/>
      <c r="E475" s="1"/>
      <c r="F475" s="1"/>
      <c r="G475" s="1"/>
      <c r="H475" s="1"/>
      <c r="I475" s="1"/>
      <c r="J475" s="1"/>
      <c r="K475" s="1"/>
      <c r="L475" s="1"/>
      <c r="M475" s="1"/>
      <c r="N475" s="1"/>
      <c r="O475" s="1"/>
      <c r="P475" s="1"/>
      <c r="Q475" s="1"/>
      <c r="R475" s="1"/>
      <c r="S475" s="1"/>
      <c r="T475" s="1"/>
      <c r="U475" s="1"/>
    </row>
    <row r="476" spans="1:21" x14ac:dyDescent="0.25">
      <c r="A476" s="1"/>
      <c r="B476" s="1"/>
      <c r="C476" s="1"/>
      <c r="D476" s="1"/>
      <c r="E476" s="1"/>
      <c r="F476" s="1"/>
      <c r="G476" s="1"/>
      <c r="H476" s="1"/>
      <c r="I476" s="1"/>
      <c r="J476" s="1"/>
      <c r="K476" s="1"/>
      <c r="L476" s="1"/>
      <c r="M476" s="1"/>
      <c r="N476" s="1"/>
      <c r="O476" s="1"/>
      <c r="P476" s="1"/>
      <c r="Q476" s="1"/>
      <c r="R476" s="1"/>
      <c r="S476" s="1"/>
      <c r="T476" s="1"/>
      <c r="U476" s="1"/>
    </row>
    <row r="477" spans="1:21" x14ac:dyDescent="0.25">
      <c r="A477" s="1"/>
      <c r="B477" s="1"/>
      <c r="C477" s="1"/>
      <c r="D477" s="1"/>
      <c r="E477" s="1"/>
      <c r="F477" s="1"/>
      <c r="G477" s="1"/>
      <c r="H477" s="1"/>
      <c r="I477" s="1"/>
      <c r="J477" s="1"/>
      <c r="K477" s="1"/>
      <c r="L477" s="66" t="s">
        <v>5</v>
      </c>
      <c r="M477" s="66"/>
      <c r="N477" s="66"/>
      <c r="O477" s="3" t="s">
        <v>6</v>
      </c>
      <c r="P477" s="67" t="s">
        <v>7</v>
      </c>
      <c r="Q477" s="67"/>
      <c r="R477" s="3" t="s">
        <v>8</v>
      </c>
      <c r="S477" s="57" t="s">
        <v>583</v>
      </c>
      <c r="T477" s="57"/>
      <c r="U477" s="3" t="s">
        <v>7</v>
      </c>
    </row>
    <row r="478" spans="1:21" x14ac:dyDescent="0.25">
      <c r="A478" s="1"/>
      <c r="B478" s="5" t="s">
        <v>9</v>
      </c>
      <c r="C478" s="64" t="s">
        <v>110</v>
      </c>
      <c r="D478" s="64"/>
      <c r="E478" s="64"/>
      <c r="F478" s="64"/>
      <c r="G478" s="64"/>
      <c r="H478" s="1"/>
      <c r="I478" s="1"/>
      <c r="J478" s="1"/>
      <c r="K478" s="1"/>
      <c r="L478" s="4" t="s">
        <v>115</v>
      </c>
      <c r="M478" s="77" t="s">
        <v>115</v>
      </c>
      <c r="N478" s="77"/>
      <c r="O478" s="6">
        <v>0</v>
      </c>
      <c r="P478" s="78">
        <v>0</v>
      </c>
      <c r="Q478" s="78"/>
      <c r="R478" s="6">
        <v>0</v>
      </c>
      <c r="S478" s="61">
        <v>0</v>
      </c>
      <c r="T478" s="61"/>
      <c r="U478" s="7">
        <v>0</v>
      </c>
    </row>
    <row r="479" spans="1:21" x14ac:dyDescent="0.25">
      <c r="A479" s="1"/>
      <c r="B479" s="5" t="s">
        <v>13</v>
      </c>
      <c r="C479" s="64" t="s">
        <v>116</v>
      </c>
      <c r="D479" s="64"/>
      <c r="E479" s="64"/>
      <c r="F479" s="64"/>
      <c r="G479" s="1"/>
      <c r="H479" s="1"/>
      <c r="I479" s="1"/>
      <c r="J479" s="1"/>
      <c r="K479" s="1"/>
      <c r="L479" s="1"/>
      <c r="M479" s="1"/>
      <c r="N479" s="1"/>
      <c r="O479" s="1"/>
      <c r="P479" s="1"/>
      <c r="Q479" s="1"/>
      <c r="R479" s="1"/>
      <c r="S479" s="1"/>
      <c r="T479" s="1"/>
      <c r="U479" s="1"/>
    </row>
    <row r="480" spans="1:21" x14ac:dyDescent="0.25">
      <c r="A480" s="1"/>
      <c r="B480" s="5" t="s">
        <v>19</v>
      </c>
      <c r="C480" s="64" t="s">
        <v>117</v>
      </c>
      <c r="D480" s="64"/>
      <c r="E480" s="64"/>
      <c r="F480" s="64"/>
      <c r="G480" s="1"/>
      <c r="H480" s="1"/>
      <c r="I480" s="1"/>
      <c r="J480" s="1"/>
      <c r="K480" s="1"/>
      <c r="L480" s="1"/>
      <c r="M480" s="1"/>
      <c r="N480" s="1"/>
      <c r="O480" s="1"/>
      <c r="P480" s="1"/>
      <c r="Q480" s="1"/>
      <c r="R480" s="1"/>
      <c r="S480" s="1"/>
      <c r="T480" s="1"/>
      <c r="U480" s="1"/>
    </row>
    <row r="481" spans="1:21" x14ac:dyDescent="0.25">
      <c r="A481" s="1"/>
      <c r="B481" s="5" t="s">
        <v>23</v>
      </c>
      <c r="C481" s="64" t="s">
        <v>118</v>
      </c>
      <c r="D481" s="64"/>
      <c r="E481" s="64"/>
      <c r="F481" s="64"/>
      <c r="G481" s="1"/>
      <c r="H481" s="1"/>
      <c r="I481" s="1"/>
      <c r="J481" s="1"/>
      <c r="K481" s="1"/>
      <c r="L481" s="1"/>
      <c r="M481" s="1"/>
      <c r="N481" s="1"/>
      <c r="O481" s="1"/>
      <c r="P481" s="1"/>
      <c r="Q481" s="1"/>
      <c r="R481" s="1"/>
      <c r="S481" s="1"/>
      <c r="T481" s="1"/>
      <c r="U481" s="1"/>
    </row>
    <row r="482" spans="1:21" x14ac:dyDescent="0.25">
      <c r="A482" s="1"/>
      <c r="B482" s="5" t="s">
        <v>25</v>
      </c>
      <c r="C482" s="73">
        <v>0</v>
      </c>
      <c r="D482" s="73"/>
      <c r="E482" s="73"/>
      <c r="F482" s="1"/>
      <c r="G482" s="1"/>
      <c r="H482" s="1"/>
      <c r="I482" s="1"/>
      <c r="J482" s="1"/>
      <c r="K482" s="1"/>
      <c r="L482" s="1"/>
      <c r="M482" s="1"/>
      <c r="N482" s="1"/>
      <c r="O482" s="1"/>
      <c r="P482" s="1"/>
      <c r="Q482" s="1"/>
      <c r="R482" s="1"/>
      <c r="S482" s="1"/>
      <c r="T482" s="1"/>
      <c r="U482" s="1"/>
    </row>
    <row r="483" spans="1:21" x14ac:dyDescent="0.25">
      <c r="A483" s="1"/>
      <c r="B483" s="63" t="s">
        <v>26</v>
      </c>
      <c r="C483" s="63"/>
      <c r="D483" s="63"/>
      <c r="E483" s="63"/>
      <c r="F483" s="72">
        <v>0</v>
      </c>
      <c r="G483" s="72"/>
      <c r="H483" s="72"/>
      <c r="I483" s="72"/>
      <c r="J483" s="72"/>
      <c r="K483" s="1"/>
      <c r="L483" s="1"/>
      <c r="M483" s="1"/>
      <c r="N483" s="1"/>
      <c r="O483" s="1"/>
      <c r="P483" s="1"/>
      <c r="Q483" s="1"/>
      <c r="R483" s="1"/>
      <c r="S483" s="1"/>
      <c r="T483" s="1"/>
      <c r="U483" s="1"/>
    </row>
    <row r="484" spans="1:21" x14ac:dyDescent="0.25">
      <c r="A484" s="1"/>
      <c r="B484" s="63" t="s">
        <v>27</v>
      </c>
      <c r="C484" s="63"/>
      <c r="D484" s="72">
        <v>0</v>
      </c>
      <c r="E484" s="72"/>
      <c r="F484" s="72"/>
      <c r="G484" s="72"/>
      <c r="H484" s="72"/>
      <c r="I484" s="1"/>
      <c r="J484" s="1"/>
      <c r="K484" s="1"/>
      <c r="L484" s="1"/>
      <c r="M484" s="1"/>
      <c r="N484" s="1"/>
      <c r="O484" s="1"/>
      <c r="P484" s="1"/>
      <c r="Q484" s="1"/>
      <c r="R484" s="1"/>
      <c r="S484" s="1"/>
      <c r="T484" s="1"/>
      <c r="U484" s="1"/>
    </row>
    <row r="485" spans="1:21" x14ac:dyDescent="0.25">
      <c r="A485" s="1"/>
      <c r="B485" s="63" t="s">
        <v>28</v>
      </c>
      <c r="C485" s="63"/>
      <c r="D485" s="63"/>
      <c r="E485" s="63"/>
      <c r="F485" s="72">
        <v>0</v>
      </c>
      <c r="G485" s="72"/>
      <c r="H485" s="72"/>
      <c r="I485" s="72"/>
      <c r="J485" s="1"/>
      <c r="K485" s="1"/>
      <c r="L485" s="1"/>
      <c r="M485" s="1"/>
      <c r="N485" s="1"/>
      <c r="O485" s="1"/>
      <c r="P485" s="1"/>
      <c r="Q485" s="1"/>
      <c r="R485" s="1"/>
      <c r="S485" s="1"/>
      <c r="T485" s="1"/>
      <c r="U485" s="1"/>
    </row>
    <row r="486" spans="1:21" x14ac:dyDescent="0.25">
      <c r="A486" s="1"/>
      <c r="B486" s="63" t="s">
        <v>29</v>
      </c>
      <c r="C486" s="63"/>
      <c r="D486" s="72">
        <v>0</v>
      </c>
      <c r="E486" s="72"/>
      <c r="F486" s="72"/>
      <c r="G486" s="72"/>
      <c r="H486" s="1"/>
      <c r="I486" s="1"/>
      <c r="J486" s="1"/>
      <c r="K486" s="1"/>
      <c r="L486" s="1"/>
      <c r="M486" s="1"/>
      <c r="N486" s="1"/>
      <c r="O486" s="1"/>
      <c r="P486" s="1"/>
      <c r="Q486" s="1"/>
      <c r="R486" s="1"/>
      <c r="S486" s="1"/>
      <c r="T486" s="1"/>
      <c r="U486" s="1"/>
    </row>
    <row r="487" spans="1:21" x14ac:dyDescent="0.25">
      <c r="A487" s="1"/>
      <c r="B487" s="63" t="s">
        <v>30</v>
      </c>
      <c r="C487" s="63"/>
      <c r="D487" s="1"/>
      <c r="E487" s="1"/>
      <c r="F487" s="1"/>
      <c r="G487" s="1"/>
      <c r="H487" s="1"/>
      <c r="I487" s="1"/>
      <c r="J487" s="1"/>
      <c r="K487" s="1"/>
      <c r="L487" s="1"/>
      <c r="M487" s="1"/>
      <c r="N487" s="1"/>
      <c r="O487" s="1"/>
      <c r="P487" s="1"/>
      <c r="Q487" s="1"/>
      <c r="R487" s="1"/>
      <c r="S487" s="1"/>
      <c r="T487" s="1"/>
      <c r="U487" s="1"/>
    </row>
    <row r="488" spans="1:21" x14ac:dyDescent="0.25">
      <c r="A488" s="1"/>
      <c r="B488" s="63" t="s">
        <v>31</v>
      </c>
      <c r="C488" s="63"/>
      <c r="D488" s="63"/>
      <c r="E488" s="1"/>
      <c r="F488" s="1"/>
      <c r="G488" s="1"/>
      <c r="H488" s="1"/>
      <c r="I488" s="1"/>
      <c r="J488" s="1"/>
      <c r="K488" s="1"/>
      <c r="L488" s="1"/>
      <c r="M488" s="1"/>
      <c r="N488" s="1"/>
      <c r="O488" s="1"/>
      <c r="P488" s="1"/>
      <c r="Q488" s="1"/>
      <c r="R488" s="1"/>
      <c r="S488" s="1"/>
      <c r="T488" s="1"/>
      <c r="U488" s="1"/>
    </row>
    <row r="489" spans="1:21" x14ac:dyDescent="0.25">
      <c r="A489" s="1"/>
      <c r="B489" s="63" t="s">
        <v>32</v>
      </c>
      <c r="C489" s="63"/>
      <c r="D489" s="1"/>
      <c r="E489" s="1"/>
      <c r="F489" s="1"/>
      <c r="G489" s="1"/>
      <c r="H489" s="1"/>
      <c r="I489" s="1"/>
      <c r="J489" s="1"/>
      <c r="K489" s="1"/>
      <c r="L489" s="1"/>
      <c r="M489" s="1"/>
      <c r="N489" s="1"/>
      <c r="O489" s="1"/>
      <c r="P489" s="1"/>
      <c r="Q489" s="1"/>
      <c r="R489" s="1"/>
      <c r="S489" s="1"/>
      <c r="T489" s="1"/>
      <c r="U489" s="1"/>
    </row>
    <row r="490" spans="1:21" x14ac:dyDescent="0.25">
      <c r="A490" s="1"/>
      <c r="B490" s="1"/>
      <c r="C490" s="1"/>
      <c r="D490" s="1"/>
      <c r="E490" s="1"/>
      <c r="F490" s="1"/>
      <c r="G490" s="1"/>
      <c r="H490" s="1"/>
      <c r="I490" s="1"/>
      <c r="J490" s="1"/>
      <c r="K490" s="1"/>
      <c r="L490" s="1"/>
      <c r="M490" s="1"/>
      <c r="N490" s="1"/>
      <c r="O490" s="1"/>
      <c r="P490" s="1"/>
      <c r="Q490" s="1"/>
      <c r="R490" s="1"/>
      <c r="S490" s="1"/>
      <c r="T490" s="1"/>
      <c r="U490" s="1"/>
    </row>
    <row r="491" spans="1:21" x14ac:dyDescent="0.25">
      <c r="A491" s="1"/>
      <c r="B491" s="1"/>
      <c r="C491" s="1"/>
      <c r="D491" s="1"/>
      <c r="E491" s="1"/>
      <c r="F491" s="1"/>
      <c r="G491" s="1"/>
      <c r="H491" s="1"/>
      <c r="I491" s="1"/>
      <c r="J491" s="1"/>
      <c r="K491" s="1"/>
      <c r="L491" s="1"/>
      <c r="M491" s="1"/>
      <c r="N491" s="1"/>
      <c r="O491" s="1"/>
      <c r="P491" s="1"/>
      <c r="Q491" s="1"/>
      <c r="R491" s="1"/>
      <c r="S491" s="1"/>
      <c r="T491" s="1"/>
      <c r="U491" s="1"/>
    </row>
    <row r="492" spans="1:21" x14ac:dyDescent="0.25">
      <c r="A492" s="1"/>
      <c r="B492" s="1"/>
      <c r="C492" s="1"/>
      <c r="D492" s="1"/>
      <c r="E492" s="1"/>
      <c r="F492" s="1"/>
      <c r="G492" s="1"/>
      <c r="H492" s="1"/>
      <c r="I492" s="1"/>
      <c r="J492" s="1"/>
      <c r="K492" s="1"/>
      <c r="L492" s="1"/>
      <c r="M492" s="1"/>
      <c r="N492" s="1"/>
      <c r="O492" s="1"/>
      <c r="P492" s="1"/>
      <c r="Q492" s="1"/>
      <c r="R492" s="1"/>
      <c r="S492" s="1"/>
      <c r="T492" s="1"/>
      <c r="U492" s="1"/>
    </row>
    <row r="493" spans="1:21" x14ac:dyDescent="0.25">
      <c r="A493" s="1"/>
      <c r="B493" s="1"/>
      <c r="C493" s="1"/>
      <c r="D493" s="1"/>
      <c r="E493" s="1"/>
      <c r="F493" s="1"/>
      <c r="G493" s="1"/>
      <c r="H493" s="1"/>
      <c r="I493" s="1"/>
      <c r="J493" s="1"/>
      <c r="K493" s="1"/>
      <c r="L493" s="66" t="s">
        <v>5</v>
      </c>
      <c r="M493" s="66"/>
      <c r="N493" s="66"/>
      <c r="O493" s="3" t="s">
        <v>6</v>
      </c>
      <c r="P493" s="67" t="s">
        <v>7</v>
      </c>
      <c r="Q493" s="67"/>
      <c r="R493" s="3" t="s">
        <v>8</v>
      </c>
      <c r="S493" s="57" t="s">
        <v>583</v>
      </c>
      <c r="T493" s="57"/>
      <c r="U493" s="3" t="s">
        <v>7</v>
      </c>
    </row>
    <row r="494" spans="1:21" x14ac:dyDescent="0.25">
      <c r="A494" s="1"/>
      <c r="B494" s="5" t="s">
        <v>9</v>
      </c>
      <c r="C494" s="64" t="s">
        <v>119</v>
      </c>
      <c r="D494" s="64"/>
      <c r="E494" s="64"/>
      <c r="F494" s="64"/>
      <c r="G494" s="64"/>
      <c r="H494" s="1"/>
      <c r="I494" s="1"/>
      <c r="J494" s="1"/>
      <c r="K494" s="1"/>
      <c r="L494" s="4" t="s">
        <v>33</v>
      </c>
      <c r="M494" s="77" t="s">
        <v>34</v>
      </c>
      <c r="N494" s="77"/>
      <c r="O494" s="6">
        <v>4</v>
      </c>
      <c r="P494" s="78">
        <v>15.38</v>
      </c>
      <c r="Q494" s="78"/>
      <c r="R494" s="6">
        <v>6</v>
      </c>
      <c r="S494" s="61">
        <v>219</v>
      </c>
      <c r="T494" s="61"/>
      <c r="U494" s="7">
        <v>0.3</v>
      </c>
    </row>
    <row r="495" spans="1:21" x14ac:dyDescent="0.25">
      <c r="A495" s="1"/>
      <c r="B495" s="63" t="s">
        <v>13</v>
      </c>
      <c r="C495" s="64" t="s">
        <v>120</v>
      </c>
      <c r="D495" s="64"/>
      <c r="E495" s="64"/>
      <c r="F495" s="64"/>
      <c r="G495" s="1"/>
      <c r="H495" s="1"/>
      <c r="I495" s="1"/>
      <c r="J495" s="1"/>
      <c r="K495" s="1"/>
      <c r="L495" s="4" t="s">
        <v>36</v>
      </c>
      <c r="M495" s="64" t="s">
        <v>37</v>
      </c>
      <c r="N495" s="64"/>
      <c r="O495" s="6">
        <v>9</v>
      </c>
      <c r="P495" s="65">
        <v>34.619999999999997</v>
      </c>
      <c r="Q495" s="65"/>
      <c r="R495" s="6">
        <v>26</v>
      </c>
      <c r="S495" s="59">
        <v>1962.0000000000002</v>
      </c>
      <c r="T495" s="59"/>
      <c r="U495" s="7">
        <v>2.64</v>
      </c>
    </row>
    <row r="496" spans="1:21" x14ac:dyDescent="0.25">
      <c r="A496" s="1"/>
      <c r="B496" s="63"/>
      <c r="C496" s="64"/>
      <c r="D496" s="64"/>
      <c r="E496" s="64"/>
      <c r="F496" s="64"/>
      <c r="G496" s="1"/>
      <c r="H496" s="1"/>
      <c r="I496" s="1"/>
      <c r="J496" s="1"/>
      <c r="K496" s="1"/>
      <c r="L496" s="64" t="s">
        <v>11</v>
      </c>
      <c r="M496" s="64" t="s">
        <v>12</v>
      </c>
      <c r="N496" s="64"/>
      <c r="O496" s="71">
        <v>4</v>
      </c>
      <c r="P496" s="65">
        <v>15.38</v>
      </c>
      <c r="Q496" s="65"/>
      <c r="R496" s="71">
        <v>4</v>
      </c>
      <c r="S496" s="59">
        <v>321</v>
      </c>
      <c r="T496" s="59"/>
      <c r="U496" s="58">
        <v>0.43</v>
      </c>
    </row>
    <row r="497" spans="1:21" x14ac:dyDescent="0.25">
      <c r="A497" s="1"/>
      <c r="B497" s="63" t="s">
        <v>19</v>
      </c>
      <c r="C497" s="64" t="s">
        <v>57</v>
      </c>
      <c r="D497" s="64"/>
      <c r="E497" s="64"/>
      <c r="F497" s="64"/>
      <c r="G497" s="1"/>
      <c r="H497" s="1"/>
      <c r="I497" s="1"/>
      <c r="J497" s="1"/>
      <c r="K497" s="1"/>
      <c r="L497" s="64"/>
      <c r="M497" s="64"/>
      <c r="N497" s="64"/>
      <c r="O497" s="71"/>
      <c r="P497" s="65"/>
      <c r="Q497" s="65"/>
      <c r="R497" s="71"/>
      <c r="S497" s="59"/>
      <c r="T497" s="59"/>
      <c r="U497" s="58"/>
    </row>
    <row r="498" spans="1:21" x14ac:dyDescent="0.25">
      <c r="A498" s="1"/>
      <c r="B498" s="63"/>
      <c r="C498" s="64"/>
      <c r="D498" s="64"/>
      <c r="E498" s="64"/>
      <c r="F498" s="64"/>
      <c r="G498" s="1"/>
      <c r="H498" s="1"/>
      <c r="I498" s="1"/>
      <c r="J498" s="1"/>
      <c r="K498" s="1"/>
      <c r="L498" s="4" t="s">
        <v>39</v>
      </c>
      <c r="M498" s="64" t="s">
        <v>40</v>
      </c>
      <c r="N498" s="64"/>
      <c r="O498" s="6">
        <v>1</v>
      </c>
      <c r="P498" s="65">
        <v>3.85</v>
      </c>
      <c r="Q498" s="65"/>
      <c r="R498" s="6">
        <v>3</v>
      </c>
      <c r="S498" s="59">
        <v>440.4</v>
      </c>
      <c r="T498" s="59"/>
      <c r="U498" s="7">
        <v>0.59</v>
      </c>
    </row>
    <row r="499" spans="1:21" x14ac:dyDescent="0.25">
      <c r="A499" s="1"/>
      <c r="B499" s="5" t="s">
        <v>23</v>
      </c>
      <c r="C499" s="64" t="s">
        <v>121</v>
      </c>
      <c r="D499" s="64"/>
      <c r="E499" s="64"/>
      <c r="F499" s="64"/>
      <c r="G499" s="1"/>
      <c r="H499" s="1"/>
      <c r="I499" s="1"/>
      <c r="J499" s="1"/>
      <c r="K499" s="1"/>
      <c r="L499" s="4" t="s">
        <v>42</v>
      </c>
      <c r="M499" s="64" t="s">
        <v>43</v>
      </c>
      <c r="N499" s="64"/>
      <c r="O499" s="6">
        <v>5</v>
      </c>
      <c r="P499" s="65">
        <v>19.23</v>
      </c>
      <c r="Q499" s="65"/>
      <c r="R499" s="6">
        <v>6</v>
      </c>
      <c r="S499" s="59">
        <v>240.6</v>
      </c>
      <c r="T499" s="59"/>
      <c r="U499" s="7">
        <v>0.32</v>
      </c>
    </row>
    <row r="500" spans="1:21" x14ac:dyDescent="0.25">
      <c r="A500" s="1"/>
      <c r="B500" s="5" t="s">
        <v>25</v>
      </c>
      <c r="C500" s="73">
        <v>778</v>
      </c>
      <c r="D500" s="73"/>
      <c r="E500" s="73"/>
      <c r="F500" s="1"/>
      <c r="G500" s="1"/>
      <c r="H500" s="1"/>
      <c r="I500" s="1"/>
      <c r="J500" s="1"/>
      <c r="K500" s="1"/>
      <c r="L500" s="4" t="s">
        <v>49</v>
      </c>
      <c r="M500" s="64" t="s">
        <v>50</v>
      </c>
      <c r="N500" s="64"/>
      <c r="O500" s="6">
        <v>1</v>
      </c>
      <c r="P500" s="65">
        <v>3.85</v>
      </c>
      <c r="Q500" s="65"/>
      <c r="R500" s="6">
        <v>790</v>
      </c>
      <c r="S500" s="59">
        <v>70810.200000000012</v>
      </c>
      <c r="T500" s="59"/>
      <c r="U500" s="7">
        <v>95.46</v>
      </c>
    </row>
    <row r="501" spans="1:21" x14ac:dyDescent="0.25">
      <c r="A501" s="1"/>
      <c r="B501" s="63" t="s">
        <v>26</v>
      </c>
      <c r="C501" s="63"/>
      <c r="D501" s="63"/>
      <c r="E501" s="63"/>
      <c r="F501" s="72">
        <v>305.47829999999999</v>
      </c>
      <c r="G501" s="72"/>
      <c r="H501" s="72"/>
      <c r="I501" s="72"/>
      <c r="J501" s="72"/>
      <c r="K501" s="1"/>
      <c r="L501" s="4" t="s">
        <v>21</v>
      </c>
      <c r="M501" s="64" t="s">
        <v>22</v>
      </c>
      <c r="N501" s="64"/>
      <c r="O501" s="6">
        <v>2</v>
      </c>
      <c r="P501" s="65">
        <v>7.69</v>
      </c>
      <c r="Q501" s="65"/>
      <c r="R501" s="6">
        <v>3</v>
      </c>
      <c r="S501" s="59">
        <v>184.8</v>
      </c>
      <c r="T501" s="59"/>
      <c r="U501" s="7">
        <v>0.25</v>
      </c>
    </row>
    <row r="502" spans="1:21" x14ac:dyDescent="0.25">
      <c r="A502" s="1"/>
      <c r="B502" s="63" t="s">
        <v>27</v>
      </c>
      <c r="C502" s="63"/>
      <c r="D502" s="72">
        <v>91.019400000000005</v>
      </c>
      <c r="E502" s="72"/>
      <c r="F502" s="72"/>
      <c r="G502" s="72"/>
      <c r="H502" s="72"/>
      <c r="I502" s="1"/>
      <c r="J502" s="1"/>
      <c r="K502" s="1"/>
      <c r="L502" s="1"/>
      <c r="M502" s="1"/>
      <c r="N502" s="1"/>
      <c r="O502" s="1"/>
      <c r="P502" s="1"/>
      <c r="Q502" s="1"/>
      <c r="R502" s="1"/>
      <c r="S502" s="1"/>
      <c r="T502" s="1"/>
      <c r="U502" s="1"/>
    </row>
    <row r="503" spans="1:21" x14ac:dyDescent="0.25">
      <c r="A503" s="1"/>
      <c r="B503" s="63" t="s">
        <v>28</v>
      </c>
      <c r="C503" s="63"/>
      <c r="D503" s="63"/>
      <c r="E503" s="63"/>
      <c r="F503" s="72">
        <v>0.98870000000000002</v>
      </c>
      <c r="G503" s="72"/>
      <c r="H503" s="72"/>
      <c r="I503" s="72"/>
      <c r="J503" s="1"/>
      <c r="K503" s="1"/>
      <c r="L503" s="1"/>
      <c r="M503" s="1"/>
      <c r="N503" s="1"/>
      <c r="O503" s="1"/>
      <c r="P503" s="1"/>
      <c r="Q503" s="1"/>
      <c r="R503" s="1"/>
      <c r="S503" s="1"/>
      <c r="T503" s="1"/>
      <c r="U503" s="1"/>
    </row>
    <row r="504" spans="1:21" x14ac:dyDescent="0.25">
      <c r="A504" s="1"/>
      <c r="B504" s="63" t="s">
        <v>29</v>
      </c>
      <c r="C504" s="63"/>
      <c r="D504" s="72">
        <v>1.0155000000000001</v>
      </c>
      <c r="E504" s="72"/>
      <c r="F504" s="72"/>
      <c r="G504" s="72"/>
      <c r="H504" s="1"/>
      <c r="I504" s="1"/>
      <c r="J504" s="1"/>
      <c r="K504" s="1"/>
      <c r="L504" s="1"/>
      <c r="M504" s="1"/>
      <c r="N504" s="1"/>
      <c r="O504" s="1"/>
      <c r="P504" s="1"/>
      <c r="Q504" s="1"/>
      <c r="R504" s="1"/>
      <c r="S504" s="1"/>
      <c r="T504" s="1"/>
      <c r="U504" s="1"/>
    </row>
    <row r="505" spans="1:21" x14ac:dyDescent="0.25">
      <c r="A505" s="1"/>
      <c r="B505" s="63" t="s">
        <v>30</v>
      </c>
      <c r="C505" s="63"/>
      <c r="D505" s="1"/>
      <c r="E505" s="1"/>
      <c r="F505" s="1">
        <v>44</v>
      </c>
      <c r="G505" s="1"/>
      <c r="H505" s="1"/>
      <c r="I505" s="1"/>
      <c r="J505" s="1"/>
      <c r="K505" s="1"/>
      <c r="L505" s="1"/>
      <c r="M505" s="1"/>
      <c r="N505" s="1"/>
      <c r="O505" s="1"/>
      <c r="P505" s="1"/>
      <c r="Q505" s="1"/>
      <c r="R505" s="1"/>
      <c r="S505" s="1"/>
      <c r="T505" s="1"/>
      <c r="U505" s="1"/>
    </row>
    <row r="506" spans="1:21" x14ac:dyDescent="0.25">
      <c r="A506" s="1"/>
      <c r="B506" s="63" t="s">
        <v>31</v>
      </c>
      <c r="C506" s="63"/>
      <c r="D506" s="63"/>
      <c r="E506" s="1"/>
      <c r="F506" s="1">
        <v>2018</v>
      </c>
      <c r="G506" s="1"/>
      <c r="H506" s="1"/>
      <c r="I506" s="1"/>
      <c r="J506" s="1"/>
      <c r="K506" s="1"/>
      <c r="L506" s="1"/>
      <c r="M506" s="1"/>
      <c r="N506" s="1"/>
      <c r="O506" s="1"/>
      <c r="P506" s="1"/>
      <c r="Q506" s="1"/>
      <c r="R506" s="1"/>
      <c r="S506" s="1"/>
      <c r="T506" s="1"/>
      <c r="U506" s="1"/>
    </row>
    <row r="507" spans="1:21" x14ac:dyDescent="0.25">
      <c r="A507" s="1"/>
      <c r="B507" s="63" t="s">
        <v>32</v>
      </c>
      <c r="C507" s="63"/>
      <c r="D507" s="1"/>
      <c r="E507" s="1"/>
      <c r="F507" s="1"/>
      <c r="G507" s="1"/>
      <c r="H507" s="1"/>
      <c r="I507" s="1"/>
      <c r="J507" s="1"/>
      <c r="K507" s="1"/>
      <c r="L507" s="1"/>
      <c r="M507" s="1"/>
      <c r="N507" s="1"/>
      <c r="O507" s="1"/>
      <c r="P507" s="1"/>
      <c r="Q507" s="1"/>
      <c r="R507" s="1"/>
      <c r="S507" s="1"/>
      <c r="T507" s="1"/>
      <c r="U507" s="1"/>
    </row>
    <row r="508" spans="1:21" x14ac:dyDescent="0.25">
      <c r="A508" s="1"/>
      <c r="B508" s="1"/>
      <c r="C508" s="1"/>
      <c r="D508" s="1"/>
      <c r="E508" s="1"/>
      <c r="F508" s="1"/>
      <c r="G508" s="1"/>
      <c r="H508" s="1"/>
      <c r="I508" s="1"/>
      <c r="J508" s="1"/>
      <c r="K508" s="1"/>
      <c r="L508" s="1"/>
      <c r="M508" s="1"/>
      <c r="N508" s="1"/>
      <c r="O508" s="1"/>
      <c r="P508" s="1"/>
      <c r="Q508" s="1"/>
      <c r="R508" s="1"/>
      <c r="S508" s="1"/>
      <c r="T508" s="1"/>
      <c r="U508" s="1"/>
    </row>
    <row r="509" spans="1:21" x14ac:dyDescent="0.25">
      <c r="A509" s="1"/>
      <c r="B509" s="1"/>
      <c r="C509" s="1"/>
      <c r="D509" s="1"/>
      <c r="E509" s="1"/>
      <c r="F509" s="1"/>
      <c r="G509" s="1"/>
      <c r="H509" s="1"/>
      <c r="I509" s="1"/>
      <c r="J509" s="1"/>
      <c r="K509" s="1"/>
      <c r="L509" s="1"/>
      <c r="M509" s="1"/>
      <c r="N509" s="1"/>
      <c r="O509" s="1"/>
      <c r="P509" s="1"/>
      <c r="Q509" s="1"/>
      <c r="R509" s="1"/>
      <c r="S509" s="1"/>
      <c r="T509" s="1"/>
      <c r="U509" s="1"/>
    </row>
    <row r="510" spans="1:21" x14ac:dyDescent="0.25">
      <c r="A510" s="1"/>
      <c r="B510" s="1"/>
      <c r="C510" s="1"/>
      <c r="D510" s="1"/>
      <c r="E510" s="1"/>
      <c r="F510" s="1"/>
      <c r="G510" s="1"/>
      <c r="H510" s="1"/>
      <c r="I510" s="1"/>
      <c r="J510" s="1"/>
      <c r="K510" s="1"/>
      <c r="L510" s="66" t="s">
        <v>5</v>
      </c>
      <c r="M510" s="66"/>
      <c r="N510" s="66"/>
      <c r="O510" s="3" t="s">
        <v>6</v>
      </c>
      <c r="P510" s="67" t="s">
        <v>7</v>
      </c>
      <c r="Q510" s="67"/>
      <c r="R510" s="3" t="s">
        <v>8</v>
      </c>
      <c r="S510" s="57" t="s">
        <v>583</v>
      </c>
      <c r="T510" s="57"/>
      <c r="U510" s="3" t="s">
        <v>7</v>
      </c>
    </row>
    <row r="511" spans="1:21" x14ac:dyDescent="0.25">
      <c r="A511" s="1"/>
      <c r="B511" s="5" t="s">
        <v>9</v>
      </c>
      <c r="C511" s="64" t="s">
        <v>119</v>
      </c>
      <c r="D511" s="64"/>
      <c r="E511" s="64"/>
      <c r="F511" s="64"/>
      <c r="G511" s="64"/>
      <c r="H511" s="1"/>
      <c r="I511" s="1"/>
      <c r="J511" s="1"/>
      <c r="K511" s="1"/>
      <c r="L511" s="4" t="s">
        <v>36</v>
      </c>
      <c r="M511" s="77" t="s">
        <v>37</v>
      </c>
      <c r="N511" s="77"/>
      <c r="O511" s="6">
        <v>1</v>
      </c>
      <c r="P511" s="78">
        <v>9.09</v>
      </c>
      <c r="Q511" s="78"/>
      <c r="R511" s="6">
        <v>3</v>
      </c>
      <c r="S511" s="61">
        <v>124.80000000000001</v>
      </c>
      <c r="T511" s="61"/>
      <c r="U511" s="7">
        <v>0.32</v>
      </c>
    </row>
    <row r="512" spans="1:21" x14ac:dyDescent="0.25">
      <c r="A512" s="1"/>
      <c r="B512" s="63" t="s">
        <v>13</v>
      </c>
      <c r="C512" s="64" t="s">
        <v>122</v>
      </c>
      <c r="D512" s="64"/>
      <c r="E512" s="64"/>
      <c r="F512" s="64"/>
      <c r="G512" s="1"/>
      <c r="H512" s="1"/>
      <c r="I512" s="1"/>
      <c r="J512" s="1"/>
      <c r="K512" s="1"/>
      <c r="L512" s="4" t="s">
        <v>11</v>
      </c>
      <c r="M512" s="64" t="s">
        <v>12</v>
      </c>
      <c r="N512" s="64"/>
      <c r="O512" s="6">
        <v>2</v>
      </c>
      <c r="P512" s="65">
        <v>18.18</v>
      </c>
      <c r="Q512" s="65"/>
      <c r="R512" s="6">
        <v>5</v>
      </c>
      <c r="S512" s="59">
        <v>1069.8</v>
      </c>
      <c r="T512" s="59"/>
      <c r="U512" s="7">
        <v>2.73</v>
      </c>
    </row>
    <row r="513" spans="1:21" x14ac:dyDescent="0.25">
      <c r="A513" s="1"/>
      <c r="B513" s="63"/>
      <c r="C513" s="64"/>
      <c r="D513" s="64"/>
      <c r="E513" s="64"/>
      <c r="F513" s="64"/>
      <c r="G513" s="1"/>
      <c r="H513" s="1"/>
      <c r="I513" s="1"/>
      <c r="J513" s="1"/>
      <c r="K513" s="1"/>
      <c r="L513" s="64" t="s">
        <v>39</v>
      </c>
      <c r="M513" s="64" t="s">
        <v>40</v>
      </c>
      <c r="N513" s="64"/>
      <c r="O513" s="71">
        <v>2</v>
      </c>
      <c r="P513" s="65">
        <v>18.18</v>
      </c>
      <c r="Q513" s="65"/>
      <c r="R513" s="71">
        <v>457</v>
      </c>
      <c r="S513" s="59">
        <v>35499</v>
      </c>
      <c r="T513" s="59"/>
      <c r="U513" s="58">
        <v>90.7</v>
      </c>
    </row>
    <row r="514" spans="1:21" x14ac:dyDescent="0.25">
      <c r="A514" s="1"/>
      <c r="B514" s="63" t="s">
        <v>19</v>
      </c>
      <c r="C514" s="64" t="s">
        <v>60</v>
      </c>
      <c r="D514" s="64"/>
      <c r="E514" s="64"/>
      <c r="F514" s="64"/>
      <c r="G514" s="1"/>
      <c r="H514" s="1"/>
      <c r="I514" s="1"/>
      <c r="J514" s="1"/>
      <c r="K514" s="1"/>
      <c r="L514" s="64"/>
      <c r="M514" s="64"/>
      <c r="N514" s="64"/>
      <c r="O514" s="71"/>
      <c r="P514" s="65"/>
      <c r="Q514" s="65"/>
      <c r="R514" s="71"/>
      <c r="S514" s="59"/>
      <c r="T514" s="59"/>
      <c r="U514" s="58"/>
    </row>
    <row r="515" spans="1:21" x14ac:dyDescent="0.25">
      <c r="A515" s="1"/>
      <c r="B515" s="63"/>
      <c r="C515" s="64"/>
      <c r="D515" s="64"/>
      <c r="E515" s="64"/>
      <c r="F515" s="64"/>
      <c r="G515" s="1"/>
      <c r="H515" s="1"/>
      <c r="I515" s="1"/>
      <c r="J515" s="1"/>
      <c r="K515" s="1"/>
      <c r="L515" s="4" t="s">
        <v>15</v>
      </c>
      <c r="M515" s="64" t="s">
        <v>16</v>
      </c>
      <c r="N515" s="64"/>
      <c r="O515" s="6">
        <v>1</v>
      </c>
      <c r="P515" s="65">
        <v>9.09</v>
      </c>
      <c r="Q515" s="65"/>
      <c r="R515" s="6">
        <v>3</v>
      </c>
      <c r="S515" s="59">
        <v>169.8</v>
      </c>
      <c r="T515" s="59"/>
      <c r="U515" s="7">
        <v>0.43</v>
      </c>
    </row>
    <row r="516" spans="1:21" x14ac:dyDescent="0.25">
      <c r="A516" s="1"/>
      <c r="B516" s="5" t="s">
        <v>23</v>
      </c>
      <c r="C516" s="64" t="s">
        <v>123</v>
      </c>
      <c r="D516" s="64"/>
      <c r="E516" s="64"/>
      <c r="F516" s="64"/>
      <c r="G516" s="1"/>
      <c r="H516" s="1"/>
      <c r="I516" s="1"/>
      <c r="J516" s="1"/>
      <c r="K516" s="1"/>
      <c r="L516" s="4" t="s">
        <v>42</v>
      </c>
      <c r="M516" s="64" t="s">
        <v>43</v>
      </c>
      <c r="N516" s="64"/>
      <c r="O516" s="6">
        <v>5</v>
      </c>
      <c r="P516" s="65">
        <v>45.45</v>
      </c>
      <c r="Q516" s="65"/>
      <c r="R516" s="6">
        <v>32</v>
      </c>
      <c r="S516" s="59">
        <v>2274</v>
      </c>
      <c r="T516" s="59"/>
      <c r="U516" s="7">
        <v>5.81</v>
      </c>
    </row>
    <row r="517" spans="1:21" x14ac:dyDescent="0.25">
      <c r="A517" s="1"/>
      <c r="B517" s="5" t="s">
        <v>25</v>
      </c>
      <c r="C517" s="73">
        <v>457</v>
      </c>
      <c r="D517" s="73"/>
      <c r="E517" s="73"/>
      <c r="F517" s="1"/>
      <c r="G517" s="1"/>
      <c r="H517" s="1"/>
      <c r="I517" s="1"/>
      <c r="J517" s="1"/>
      <c r="K517" s="1"/>
      <c r="L517" s="1"/>
      <c r="M517" s="1"/>
      <c r="N517" s="1"/>
      <c r="O517" s="1"/>
      <c r="P517" s="1"/>
      <c r="Q517" s="1"/>
      <c r="R517" s="1"/>
      <c r="S517" s="1"/>
      <c r="T517" s="1"/>
      <c r="U517" s="1"/>
    </row>
    <row r="518" spans="1:21" x14ac:dyDescent="0.25">
      <c r="A518" s="1"/>
      <c r="B518" s="63" t="s">
        <v>26</v>
      </c>
      <c r="C518" s="63"/>
      <c r="D518" s="63"/>
      <c r="E518" s="63"/>
      <c r="F518" s="72">
        <v>166.21539999999999</v>
      </c>
      <c r="G518" s="72"/>
      <c r="H518" s="72"/>
      <c r="I518" s="72"/>
      <c r="J518" s="72"/>
      <c r="K518" s="1"/>
      <c r="L518" s="1"/>
      <c r="M518" s="1"/>
      <c r="N518" s="1"/>
      <c r="O518" s="1"/>
      <c r="P518" s="1"/>
      <c r="Q518" s="1"/>
      <c r="R518" s="1"/>
      <c r="S518" s="1"/>
      <c r="T518" s="1"/>
      <c r="U518" s="1"/>
    </row>
    <row r="519" spans="1:21" x14ac:dyDescent="0.25">
      <c r="A519" s="1"/>
      <c r="B519" s="63" t="s">
        <v>27</v>
      </c>
      <c r="C519" s="63"/>
      <c r="D519" s="72">
        <v>77.641400000000004</v>
      </c>
      <c r="E519" s="72"/>
      <c r="F519" s="72"/>
      <c r="G519" s="72"/>
      <c r="H519" s="72"/>
      <c r="I519" s="1"/>
      <c r="J519" s="1"/>
      <c r="K519" s="1"/>
      <c r="L519" s="1"/>
      <c r="M519" s="1"/>
      <c r="N519" s="1"/>
      <c r="O519" s="1"/>
      <c r="P519" s="1"/>
      <c r="Q519" s="1"/>
      <c r="R519" s="1"/>
      <c r="S519" s="1"/>
      <c r="T519" s="1"/>
      <c r="U519" s="1"/>
    </row>
    <row r="520" spans="1:21" x14ac:dyDescent="0.25">
      <c r="A520" s="1"/>
      <c r="B520" s="63" t="s">
        <v>28</v>
      </c>
      <c r="C520" s="63"/>
      <c r="D520" s="63"/>
      <c r="E520" s="63"/>
      <c r="F520" s="72">
        <v>1.3188</v>
      </c>
      <c r="G520" s="72"/>
      <c r="H520" s="72"/>
      <c r="I520" s="72"/>
      <c r="J520" s="1"/>
      <c r="K520" s="1"/>
      <c r="L520" s="1"/>
      <c r="M520" s="1"/>
      <c r="N520" s="1"/>
      <c r="O520" s="1"/>
      <c r="P520" s="1"/>
      <c r="Q520" s="1"/>
      <c r="R520" s="1"/>
      <c r="S520" s="1"/>
      <c r="T520" s="1"/>
      <c r="U520" s="1"/>
    </row>
    <row r="521" spans="1:21" x14ac:dyDescent="0.25">
      <c r="A521" s="1"/>
      <c r="B521" s="63" t="s">
        <v>29</v>
      </c>
      <c r="C521" s="63"/>
      <c r="D521" s="72">
        <v>0.99950000000000006</v>
      </c>
      <c r="E521" s="72"/>
      <c r="F521" s="72"/>
      <c r="G521" s="72"/>
      <c r="H521" s="1"/>
      <c r="I521" s="1"/>
      <c r="J521" s="1"/>
      <c r="K521" s="1"/>
      <c r="L521" s="1"/>
      <c r="M521" s="1"/>
      <c r="N521" s="1"/>
      <c r="O521" s="1"/>
      <c r="P521" s="1"/>
      <c r="Q521" s="1"/>
      <c r="R521" s="1"/>
      <c r="S521" s="1"/>
      <c r="T521" s="1"/>
      <c r="U521" s="1"/>
    </row>
    <row r="522" spans="1:21" x14ac:dyDescent="0.25">
      <c r="A522" s="1"/>
      <c r="B522" s="63" t="s">
        <v>30</v>
      </c>
      <c r="C522" s="63"/>
      <c r="D522" s="1"/>
      <c r="E522" s="1"/>
      <c r="F522" s="1">
        <v>32.1</v>
      </c>
      <c r="G522" s="1"/>
      <c r="H522" s="1"/>
      <c r="I522" s="1"/>
      <c r="J522" s="1"/>
      <c r="K522" s="1"/>
      <c r="L522" s="1"/>
      <c r="M522" s="1"/>
      <c r="N522" s="1"/>
      <c r="O522" s="1"/>
      <c r="P522" s="1"/>
      <c r="Q522" s="1"/>
      <c r="R522" s="1"/>
      <c r="S522" s="1"/>
      <c r="T522" s="1"/>
      <c r="U522" s="1"/>
    </row>
    <row r="523" spans="1:21" x14ac:dyDescent="0.25">
      <c r="A523" s="1"/>
      <c r="B523" s="63" t="s">
        <v>31</v>
      </c>
      <c r="C523" s="63"/>
      <c r="D523" s="63"/>
      <c r="E523" s="1"/>
      <c r="F523" s="1">
        <v>2018</v>
      </c>
      <c r="G523" s="1"/>
      <c r="H523" s="1"/>
      <c r="I523" s="1"/>
      <c r="J523" s="1"/>
      <c r="K523" s="1"/>
      <c r="L523" s="1"/>
      <c r="M523" s="1"/>
      <c r="N523" s="1"/>
      <c r="O523" s="1"/>
      <c r="P523" s="1"/>
      <c r="Q523" s="1"/>
      <c r="R523" s="1"/>
      <c r="S523" s="1"/>
      <c r="T523" s="1"/>
      <c r="U523" s="1"/>
    </row>
    <row r="524" spans="1:21" x14ac:dyDescent="0.25">
      <c r="A524" s="1"/>
      <c r="B524" s="63" t="s">
        <v>32</v>
      </c>
      <c r="C524" s="63"/>
      <c r="D524" s="1"/>
      <c r="E524" s="1"/>
      <c r="F524" s="1"/>
      <c r="G524" s="1"/>
      <c r="H524" s="1"/>
      <c r="I524" s="1"/>
      <c r="J524" s="1"/>
      <c r="K524" s="1"/>
      <c r="L524" s="1"/>
      <c r="M524" s="1"/>
      <c r="N524" s="1"/>
      <c r="O524" s="1"/>
      <c r="P524" s="1"/>
      <c r="Q524" s="1"/>
      <c r="R524" s="1"/>
      <c r="S524" s="1"/>
      <c r="T524" s="1"/>
      <c r="U524" s="1"/>
    </row>
    <row r="525" spans="1:21" x14ac:dyDescent="0.25">
      <c r="A525" s="1"/>
      <c r="B525" s="1"/>
      <c r="C525" s="1"/>
      <c r="D525" s="1"/>
      <c r="E525" s="1"/>
      <c r="F525" s="1"/>
      <c r="G525" s="1"/>
      <c r="H525" s="1"/>
      <c r="I525" s="1"/>
      <c r="J525" s="1"/>
      <c r="K525" s="1"/>
      <c r="L525" s="1"/>
      <c r="M525" s="1"/>
      <c r="N525" s="1"/>
      <c r="O525" s="1"/>
      <c r="P525" s="1"/>
      <c r="Q525" s="1"/>
      <c r="R525" s="1"/>
      <c r="S525" s="1"/>
      <c r="T525" s="1"/>
      <c r="U525" s="1"/>
    </row>
    <row r="526" spans="1:21" x14ac:dyDescent="0.25">
      <c r="A526" s="1"/>
      <c r="B526" s="1"/>
      <c r="C526" s="1"/>
      <c r="D526" s="1"/>
      <c r="E526" s="1"/>
      <c r="F526" s="1"/>
      <c r="G526" s="1"/>
      <c r="H526" s="1"/>
      <c r="I526" s="1"/>
      <c r="J526" s="1"/>
      <c r="K526" s="1"/>
      <c r="L526" s="1"/>
      <c r="M526" s="1"/>
      <c r="N526" s="1"/>
      <c r="O526" s="1"/>
      <c r="P526" s="1"/>
      <c r="Q526" s="1"/>
      <c r="R526" s="1"/>
      <c r="S526" s="1"/>
      <c r="T526" s="1"/>
      <c r="U526" s="1"/>
    </row>
    <row r="527" spans="1:21" x14ac:dyDescent="0.25">
      <c r="A527" s="1"/>
      <c r="B527" s="1"/>
      <c r="C527" s="1"/>
      <c r="D527" s="1"/>
      <c r="E527" s="1"/>
      <c r="F527" s="1"/>
      <c r="G527" s="1"/>
      <c r="H527" s="1"/>
      <c r="I527" s="1"/>
      <c r="J527" s="1"/>
      <c r="K527" s="1"/>
      <c r="L527" s="66" t="s">
        <v>5</v>
      </c>
      <c r="M527" s="66"/>
      <c r="N527" s="66"/>
      <c r="O527" s="3" t="s">
        <v>6</v>
      </c>
      <c r="P527" s="67" t="s">
        <v>7</v>
      </c>
      <c r="Q527" s="67"/>
      <c r="R527" s="3" t="s">
        <v>8</v>
      </c>
      <c r="S527" s="57" t="s">
        <v>583</v>
      </c>
      <c r="T527" s="57"/>
      <c r="U527" s="3" t="s">
        <v>7</v>
      </c>
    </row>
    <row r="528" spans="1:21" x14ac:dyDescent="0.25">
      <c r="A528" s="1"/>
      <c r="B528" s="5" t="s">
        <v>9</v>
      </c>
      <c r="C528" s="64" t="s">
        <v>119</v>
      </c>
      <c r="D528" s="64"/>
      <c r="E528" s="64"/>
      <c r="F528" s="64"/>
      <c r="G528" s="64"/>
      <c r="H528" s="1"/>
      <c r="I528" s="1"/>
      <c r="J528" s="1"/>
      <c r="K528" s="1"/>
      <c r="L528" s="4" t="s">
        <v>33</v>
      </c>
      <c r="M528" s="77" t="s">
        <v>34</v>
      </c>
      <c r="N528" s="77"/>
      <c r="O528" s="6">
        <v>2</v>
      </c>
      <c r="P528" s="78">
        <v>8</v>
      </c>
      <c r="Q528" s="78"/>
      <c r="R528" s="6">
        <v>4</v>
      </c>
      <c r="S528" s="61">
        <v>446.40000000000003</v>
      </c>
      <c r="T528" s="61"/>
      <c r="U528" s="7">
        <v>0.92</v>
      </c>
    </row>
    <row r="529" spans="1:21" x14ac:dyDescent="0.25">
      <c r="A529" s="1"/>
      <c r="B529" s="63" t="s">
        <v>13</v>
      </c>
      <c r="C529" s="64" t="s">
        <v>124</v>
      </c>
      <c r="D529" s="64"/>
      <c r="E529" s="64"/>
      <c r="F529" s="64"/>
      <c r="G529" s="1"/>
      <c r="H529" s="1"/>
      <c r="I529" s="1"/>
      <c r="J529" s="1"/>
      <c r="K529" s="1"/>
      <c r="L529" s="4" t="s">
        <v>36</v>
      </c>
      <c r="M529" s="64" t="s">
        <v>37</v>
      </c>
      <c r="N529" s="64"/>
      <c r="O529" s="6">
        <v>2</v>
      </c>
      <c r="P529" s="65">
        <v>8</v>
      </c>
      <c r="Q529" s="65"/>
      <c r="R529" s="6">
        <v>870</v>
      </c>
      <c r="S529" s="59">
        <v>18918</v>
      </c>
      <c r="T529" s="59"/>
      <c r="U529" s="7">
        <v>39.18</v>
      </c>
    </row>
    <row r="530" spans="1:21" x14ac:dyDescent="0.25">
      <c r="A530" s="1"/>
      <c r="B530" s="63"/>
      <c r="C530" s="64"/>
      <c r="D530" s="64"/>
      <c r="E530" s="64"/>
      <c r="F530" s="64"/>
      <c r="G530" s="1"/>
      <c r="H530" s="1"/>
      <c r="I530" s="1"/>
      <c r="J530" s="1"/>
      <c r="K530" s="1"/>
      <c r="L530" s="64" t="s">
        <v>11</v>
      </c>
      <c r="M530" s="64" t="s">
        <v>12</v>
      </c>
      <c r="N530" s="64"/>
      <c r="O530" s="71">
        <v>5</v>
      </c>
      <c r="P530" s="65">
        <v>20</v>
      </c>
      <c r="Q530" s="65"/>
      <c r="R530" s="71">
        <v>94</v>
      </c>
      <c r="S530" s="59">
        <v>6642.5999999999995</v>
      </c>
      <c r="T530" s="59"/>
      <c r="U530" s="58">
        <v>13.76</v>
      </c>
    </row>
    <row r="531" spans="1:21" x14ac:dyDescent="0.25">
      <c r="A531" s="1"/>
      <c r="B531" s="63" t="s">
        <v>19</v>
      </c>
      <c r="C531" s="64" t="s">
        <v>38</v>
      </c>
      <c r="D531" s="64"/>
      <c r="E531" s="64"/>
      <c r="F531" s="64"/>
      <c r="G531" s="1"/>
      <c r="H531" s="1"/>
      <c r="I531" s="1"/>
      <c r="J531" s="1"/>
      <c r="K531" s="1"/>
      <c r="L531" s="64"/>
      <c r="M531" s="64"/>
      <c r="N531" s="64"/>
      <c r="O531" s="71"/>
      <c r="P531" s="65"/>
      <c r="Q531" s="65"/>
      <c r="R531" s="71"/>
      <c r="S531" s="59"/>
      <c r="T531" s="59"/>
      <c r="U531" s="58"/>
    </row>
    <row r="532" spans="1:21" x14ac:dyDescent="0.25">
      <c r="A532" s="1"/>
      <c r="B532" s="63"/>
      <c r="C532" s="64"/>
      <c r="D532" s="64"/>
      <c r="E532" s="64"/>
      <c r="F532" s="64"/>
      <c r="G532" s="1"/>
      <c r="H532" s="1"/>
      <c r="I532" s="1"/>
      <c r="J532" s="1"/>
      <c r="K532" s="1"/>
      <c r="L532" s="4" t="s">
        <v>39</v>
      </c>
      <c r="M532" s="64" t="s">
        <v>40</v>
      </c>
      <c r="N532" s="64"/>
      <c r="O532" s="6">
        <v>3</v>
      </c>
      <c r="P532" s="65">
        <v>12</v>
      </c>
      <c r="Q532" s="65"/>
      <c r="R532" s="6">
        <v>50</v>
      </c>
      <c r="S532" s="59">
        <v>11650.199999999999</v>
      </c>
      <c r="T532" s="59"/>
      <c r="U532" s="7">
        <v>24.13</v>
      </c>
    </row>
    <row r="533" spans="1:21" x14ac:dyDescent="0.25">
      <c r="A533" s="1"/>
      <c r="B533" s="5" t="s">
        <v>23</v>
      </c>
      <c r="C533" s="64" t="s">
        <v>125</v>
      </c>
      <c r="D533" s="64"/>
      <c r="E533" s="64"/>
      <c r="F533" s="64"/>
      <c r="G533" s="1"/>
      <c r="H533" s="1"/>
      <c r="I533" s="1"/>
      <c r="J533" s="1"/>
      <c r="K533" s="1"/>
      <c r="L533" s="4" t="s">
        <v>17</v>
      </c>
      <c r="M533" s="64" t="s">
        <v>18</v>
      </c>
      <c r="N533" s="64"/>
      <c r="O533" s="6">
        <v>1</v>
      </c>
      <c r="P533" s="65">
        <v>4</v>
      </c>
      <c r="Q533" s="65"/>
      <c r="R533" s="6">
        <v>18</v>
      </c>
      <c r="S533" s="59">
        <v>6276</v>
      </c>
      <c r="T533" s="59"/>
      <c r="U533" s="7">
        <v>13</v>
      </c>
    </row>
    <row r="534" spans="1:21" x14ac:dyDescent="0.25">
      <c r="A534" s="1"/>
      <c r="B534" s="5" t="s">
        <v>25</v>
      </c>
      <c r="C534" s="73">
        <v>359</v>
      </c>
      <c r="D534" s="73"/>
      <c r="E534" s="73"/>
      <c r="F534" s="1"/>
      <c r="G534" s="1"/>
      <c r="H534" s="1"/>
      <c r="I534" s="1"/>
      <c r="J534" s="1"/>
      <c r="K534" s="1"/>
      <c r="L534" s="4" t="s">
        <v>42</v>
      </c>
      <c r="M534" s="64" t="s">
        <v>43</v>
      </c>
      <c r="N534" s="64"/>
      <c r="O534" s="6">
        <v>10</v>
      </c>
      <c r="P534" s="65">
        <v>40</v>
      </c>
      <c r="Q534" s="65"/>
      <c r="R534" s="6">
        <v>17</v>
      </c>
      <c r="S534" s="59">
        <v>966.59999999999991</v>
      </c>
      <c r="T534" s="59"/>
      <c r="U534" s="7">
        <v>2</v>
      </c>
    </row>
    <row r="535" spans="1:21" x14ac:dyDescent="0.25">
      <c r="A535" s="1"/>
      <c r="B535" s="63" t="s">
        <v>26</v>
      </c>
      <c r="C535" s="63"/>
      <c r="D535" s="63"/>
      <c r="E535" s="63"/>
      <c r="F535" s="72">
        <v>90.130099999999999</v>
      </c>
      <c r="G535" s="72"/>
      <c r="H535" s="72"/>
      <c r="I535" s="72"/>
      <c r="J535" s="72"/>
      <c r="K535" s="1"/>
      <c r="L535" s="4" t="s">
        <v>44</v>
      </c>
      <c r="M535" s="64" t="s">
        <v>45</v>
      </c>
      <c r="N535" s="64"/>
      <c r="O535" s="6">
        <v>2</v>
      </c>
      <c r="P535" s="65">
        <v>8</v>
      </c>
      <c r="Q535" s="65"/>
      <c r="R535" s="6">
        <v>47</v>
      </c>
      <c r="S535" s="59">
        <v>3379.2</v>
      </c>
      <c r="T535" s="59"/>
      <c r="U535" s="7">
        <v>7</v>
      </c>
    </row>
    <row r="536" spans="1:21" x14ac:dyDescent="0.25">
      <c r="A536" s="1"/>
      <c r="B536" s="63" t="s">
        <v>27</v>
      </c>
      <c r="C536" s="63"/>
      <c r="D536" s="72">
        <v>52.664700000000003</v>
      </c>
      <c r="E536" s="72"/>
      <c r="F536" s="72"/>
      <c r="G536" s="72"/>
      <c r="H536" s="72"/>
      <c r="I536" s="1"/>
      <c r="J536" s="1"/>
      <c r="K536" s="1"/>
      <c r="L536" s="1"/>
      <c r="M536" s="1"/>
      <c r="N536" s="1"/>
      <c r="O536" s="1"/>
      <c r="P536" s="1"/>
      <c r="Q536" s="1"/>
      <c r="R536" s="1"/>
      <c r="S536" s="1"/>
      <c r="T536" s="1"/>
      <c r="U536" s="1"/>
    </row>
    <row r="537" spans="1:21" x14ac:dyDescent="0.25">
      <c r="A537" s="1"/>
      <c r="B537" s="63" t="s">
        <v>28</v>
      </c>
      <c r="C537" s="63"/>
      <c r="D537" s="63"/>
      <c r="E537" s="63"/>
      <c r="F537" s="72">
        <v>0.95709999999999995</v>
      </c>
      <c r="G537" s="72"/>
      <c r="H537" s="72"/>
      <c r="I537" s="72"/>
      <c r="J537" s="1"/>
      <c r="K537" s="1"/>
      <c r="L537" s="1"/>
      <c r="M537" s="1"/>
      <c r="N537" s="1"/>
      <c r="O537" s="1"/>
      <c r="P537" s="1"/>
      <c r="Q537" s="1"/>
      <c r="R537" s="1"/>
      <c r="S537" s="1"/>
      <c r="T537" s="1"/>
      <c r="U537" s="1"/>
    </row>
    <row r="538" spans="1:21" x14ac:dyDescent="0.25">
      <c r="A538" s="1"/>
      <c r="B538" s="63" t="s">
        <v>29</v>
      </c>
      <c r="C538" s="63"/>
      <c r="D538" s="72">
        <v>2.4220000000000002</v>
      </c>
      <c r="E538" s="72"/>
      <c r="F538" s="72"/>
      <c r="G538" s="72"/>
      <c r="H538" s="1"/>
      <c r="I538" s="1"/>
      <c r="J538" s="1"/>
      <c r="K538" s="1"/>
      <c r="L538" s="1"/>
      <c r="M538" s="1"/>
      <c r="N538" s="1"/>
      <c r="O538" s="1"/>
      <c r="P538" s="1"/>
      <c r="Q538" s="1"/>
      <c r="R538" s="1"/>
      <c r="S538" s="1"/>
      <c r="T538" s="1"/>
      <c r="U538" s="1"/>
    </row>
    <row r="539" spans="1:21" x14ac:dyDescent="0.25">
      <c r="A539" s="1"/>
      <c r="B539" s="63" t="s">
        <v>30</v>
      </c>
      <c r="C539" s="63"/>
      <c r="D539" s="1"/>
      <c r="E539" s="1"/>
      <c r="F539" s="1">
        <v>26.4</v>
      </c>
      <c r="G539" s="1"/>
      <c r="H539" s="1"/>
      <c r="I539" s="1"/>
      <c r="J539" s="1"/>
      <c r="K539" s="1"/>
      <c r="L539" s="1"/>
      <c r="M539" s="1"/>
      <c r="N539" s="1"/>
      <c r="O539" s="1"/>
      <c r="P539" s="1"/>
      <c r="Q539" s="1"/>
      <c r="R539" s="1"/>
      <c r="S539" s="1"/>
      <c r="T539" s="1"/>
      <c r="U539" s="1"/>
    </row>
    <row r="540" spans="1:21" x14ac:dyDescent="0.25">
      <c r="A540" s="1"/>
      <c r="B540" s="63" t="s">
        <v>31</v>
      </c>
      <c r="C540" s="63"/>
      <c r="D540" s="63"/>
      <c r="E540" s="1"/>
      <c r="F540" s="1">
        <v>2018</v>
      </c>
      <c r="G540" s="1"/>
      <c r="H540" s="1"/>
      <c r="I540" s="1"/>
      <c r="J540" s="1"/>
      <c r="K540" s="1"/>
      <c r="L540" s="1"/>
      <c r="M540" s="1"/>
      <c r="N540" s="1"/>
      <c r="O540" s="1"/>
      <c r="P540" s="1"/>
      <c r="Q540" s="1"/>
      <c r="R540" s="1"/>
      <c r="S540" s="1"/>
      <c r="T540" s="1"/>
      <c r="U540" s="1"/>
    </row>
    <row r="541" spans="1:21" x14ac:dyDescent="0.25">
      <c r="A541" s="1"/>
      <c r="B541" s="63" t="s">
        <v>32</v>
      </c>
      <c r="C541" s="63"/>
      <c r="D541" s="1"/>
      <c r="E541" s="1"/>
      <c r="F541" s="1"/>
      <c r="G541" s="1"/>
      <c r="H541" s="1"/>
      <c r="I541" s="1"/>
      <c r="J541" s="1"/>
      <c r="K541" s="1"/>
      <c r="L541" s="1"/>
      <c r="M541" s="1"/>
      <c r="N541" s="1"/>
      <c r="O541" s="1"/>
      <c r="P541" s="1"/>
      <c r="Q541" s="1"/>
      <c r="R541" s="1"/>
      <c r="S541" s="1"/>
      <c r="T541" s="1"/>
      <c r="U541" s="1"/>
    </row>
    <row r="542" spans="1:21" x14ac:dyDescent="0.25">
      <c r="A542" s="1"/>
      <c r="B542" s="1"/>
      <c r="C542" s="1"/>
      <c r="D542" s="1"/>
      <c r="E542" s="1"/>
      <c r="F542" s="1"/>
      <c r="G542" s="1"/>
      <c r="H542" s="1"/>
      <c r="I542" s="1"/>
      <c r="J542" s="1"/>
      <c r="K542" s="1"/>
      <c r="L542" s="1"/>
      <c r="M542" s="1"/>
      <c r="N542" s="1"/>
      <c r="O542" s="1"/>
      <c r="P542" s="1"/>
      <c r="Q542" s="1"/>
      <c r="R542" s="1"/>
      <c r="S542" s="1"/>
      <c r="T542" s="1"/>
      <c r="U542" s="1"/>
    </row>
    <row r="543" spans="1:21" x14ac:dyDescent="0.25">
      <c r="A543" s="1"/>
      <c r="B543" s="1"/>
      <c r="C543" s="1"/>
      <c r="D543" s="1"/>
      <c r="E543" s="1"/>
      <c r="F543" s="1"/>
      <c r="G543" s="1"/>
      <c r="H543" s="1"/>
      <c r="I543" s="1"/>
      <c r="J543" s="1"/>
      <c r="K543" s="1"/>
      <c r="L543" s="1"/>
      <c r="M543" s="1"/>
      <c r="N543" s="1"/>
      <c r="O543" s="1"/>
      <c r="P543" s="1"/>
      <c r="Q543" s="1"/>
      <c r="R543" s="1"/>
      <c r="S543" s="1"/>
      <c r="T543" s="1"/>
      <c r="U543" s="1"/>
    </row>
    <row r="544" spans="1:21" x14ac:dyDescent="0.25">
      <c r="A544" s="1"/>
      <c r="B544" s="1"/>
      <c r="C544" s="1"/>
      <c r="D544" s="1"/>
      <c r="E544" s="1"/>
      <c r="F544" s="1"/>
      <c r="G544" s="1"/>
      <c r="H544" s="1"/>
      <c r="I544" s="1"/>
      <c r="J544" s="1"/>
      <c r="K544" s="1"/>
      <c r="L544" s="1"/>
      <c r="M544" s="1"/>
      <c r="N544" s="1"/>
      <c r="O544" s="1"/>
      <c r="P544" s="1"/>
      <c r="Q544" s="1"/>
      <c r="R544" s="1"/>
      <c r="S544" s="1"/>
      <c r="T544" s="1"/>
      <c r="U544" s="1"/>
    </row>
    <row r="545" spans="1:21" x14ac:dyDescent="0.25">
      <c r="A545" s="1"/>
      <c r="B545" s="1"/>
      <c r="C545" s="1"/>
      <c r="D545" s="1"/>
      <c r="E545" s="1"/>
      <c r="F545" s="1"/>
      <c r="G545" s="1"/>
      <c r="H545" s="1"/>
      <c r="I545" s="1"/>
      <c r="J545" s="1"/>
      <c r="K545" s="1"/>
      <c r="L545" s="66" t="s">
        <v>5</v>
      </c>
      <c r="M545" s="66"/>
      <c r="N545" s="66"/>
      <c r="O545" s="3" t="s">
        <v>6</v>
      </c>
      <c r="P545" s="67" t="s">
        <v>7</v>
      </c>
      <c r="Q545" s="67"/>
      <c r="R545" s="3" t="s">
        <v>8</v>
      </c>
      <c r="S545" s="57" t="s">
        <v>583</v>
      </c>
      <c r="T545" s="57"/>
      <c r="U545" s="3" t="s">
        <v>7</v>
      </c>
    </row>
    <row r="546" spans="1:21" x14ac:dyDescent="0.25">
      <c r="A546" s="1"/>
      <c r="B546" s="5" t="s">
        <v>9</v>
      </c>
      <c r="C546" s="64" t="s">
        <v>126</v>
      </c>
      <c r="D546" s="64"/>
      <c r="E546" s="64"/>
      <c r="F546" s="64"/>
      <c r="G546" s="64"/>
      <c r="H546" s="1"/>
      <c r="I546" s="1"/>
      <c r="J546" s="1"/>
      <c r="K546" s="1"/>
      <c r="L546" s="4" t="s">
        <v>303</v>
      </c>
      <c r="M546" s="77" t="s">
        <v>304</v>
      </c>
      <c r="N546" s="77"/>
      <c r="O546" s="6">
        <v>1</v>
      </c>
      <c r="P546" s="78">
        <v>4.76</v>
      </c>
      <c r="Q546" s="78"/>
      <c r="R546" s="6">
        <v>1</v>
      </c>
      <c r="S546" s="61">
        <v>90.6</v>
      </c>
      <c r="T546" s="61"/>
      <c r="U546" s="7">
        <v>0.06</v>
      </c>
    </row>
    <row r="547" spans="1:21" x14ac:dyDescent="0.25">
      <c r="A547" s="1"/>
      <c r="B547" s="63" t="s">
        <v>13</v>
      </c>
      <c r="C547" s="64" t="s">
        <v>127</v>
      </c>
      <c r="D547" s="64"/>
      <c r="E547" s="64"/>
      <c r="F547" s="64"/>
      <c r="G547" s="1"/>
      <c r="H547" s="1"/>
      <c r="I547" s="1"/>
      <c r="J547" s="1"/>
      <c r="K547" s="1"/>
      <c r="L547" s="4" t="s">
        <v>36</v>
      </c>
      <c r="M547" s="64" t="s">
        <v>37</v>
      </c>
      <c r="N547" s="64"/>
      <c r="O547" s="6">
        <v>1</v>
      </c>
      <c r="P547" s="65">
        <v>4.76</v>
      </c>
      <c r="Q547" s="65"/>
      <c r="R547" s="6">
        <v>1</v>
      </c>
      <c r="S547" s="59">
        <v>217.79999999999998</v>
      </c>
      <c r="T547" s="59"/>
      <c r="U547" s="7">
        <v>0.16</v>
      </c>
    </row>
    <row r="548" spans="1:21" x14ac:dyDescent="0.25">
      <c r="A548" s="1"/>
      <c r="B548" s="63"/>
      <c r="C548" s="64"/>
      <c r="D548" s="64"/>
      <c r="E548" s="64"/>
      <c r="F548" s="64"/>
      <c r="G548" s="1"/>
      <c r="H548" s="1"/>
      <c r="I548" s="1"/>
      <c r="J548" s="1"/>
      <c r="K548" s="1"/>
      <c r="L548" s="64" t="s">
        <v>11</v>
      </c>
      <c r="M548" s="64" t="s">
        <v>12</v>
      </c>
      <c r="N548" s="64"/>
      <c r="O548" s="71">
        <v>1</v>
      </c>
      <c r="P548" s="65">
        <v>4.76</v>
      </c>
      <c r="Q548" s="65"/>
      <c r="R548" s="71">
        <v>1</v>
      </c>
      <c r="S548" s="59">
        <v>247.20000000000002</v>
      </c>
      <c r="T548" s="59"/>
      <c r="U548" s="58">
        <v>0.18</v>
      </c>
    </row>
    <row r="549" spans="1:21" x14ac:dyDescent="0.25">
      <c r="A549" s="1"/>
      <c r="B549" s="63" t="s">
        <v>19</v>
      </c>
      <c r="C549" s="64" t="s">
        <v>20</v>
      </c>
      <c r="D549" s="64"/>
      <c r="E549" s="64"/>
      <c r="F549" s="64"/>
      <c r="G549" s="1"/>
      <c r="H549" s="1"/>
      <c r="I549" s="1"/>
      <c r="J549" s="1"/>
      <c r="K549" s="1"/>
      <c r="L549" s="64"/>
      <c r="M549" s="64"/>
      <c r="N549" s="64"/>
      <c r="O549" s="71"/>
      <c r="P549" s="65"/>
      <c r="Q549" s="65"/>
      <c r="R549" s="71"/>
      <c r="S549" s="59"/>
      <c r="T549" s="59"/>
      <c r="U549" s="58"/>
    </row>
    <row r="550" spans="1:21" x14ac:dyDescent="0.25">
      <c r="A550" s="1"/>
      <c r="B550" s="63"/>
      <c r="C550" s="64"/>
      <c r="D550" s="64"/>
      <c r="E550" s="64"/>
      <c r="F550" s="64"/>
      <c r="G550" s="1"/>
      <c r="H550" s="1"/>
      <c r="I550" s="1"/>
      <c r="J550" s="1"/>
      <c r="K550" s="1"/>
      <c r="L550" s="4" t="s">
        <v>39</v>
      </c>
      <c r="M550" s="64" t="s">
        <v>40</v>
      </c>
      <c r="N550" s="64"/>
      <c r="O550" s="6">
        <v>7</v>
      </c>
      <c r="P550" s="65">
        <v>33.33</v>
      </c>
      <c r="Q550" s="65"/>
      <c r="R550" s="6">
        <v>417</v>
      </c>
      <c r="S550" s="59">
        <v>71835.600000000006</v>
      </c>
      <c r="T550" s="59"/>
      <c r="U550" s="7">
        <v>51.14</v>
      </c>
    </row>
    <row r="551" spans="1:21" x14ac:dyDescent="0.25">
      <c r="A551" s="1"/>
      <c r="B551" s="5" t="s">
        <v>23</v>
      </c>
      <c r="C551" s="64" t="s">
        <v>128</v>
      </c>
      <c r="D551" s="64"/>
      <c r="E551" s="64"/>
      <c r="F551" s="64"/>
      <c r="G551" s="1"/>
      <c r="H551" s="1"/>
      <c r="I551" s="1"/>
      <c r="J551" s="1"/>
      <c r="K551" s="1"/>
      <c r="L551" s="4" t="s">
        <v>15</v>
      </c>
      <c r="M551" s="64" t="s">
        <v>16</v>
      </c>
      <c r="N551" s="64"/>
      <c r="O551" s="6">
        <v>3</v>
      </c>
      <c r="P551" s="65">
        <v>14.29</v>
      </c>
      <c r="Q551" s="65"/>
      <c r="R551" s="6">
        <v>186</v>
      </c>
      <c r="S551" s="59">
        <v>35296.199999999997</v>
      </c>
      <c r="T551" s="59"/>
      <c r="U551" s="7">
        <v>25.13</v>
      </c>
    </row>
    <row r="552" spans="1:21" x14ac:dyDescent="0.25">
      <c r="A552" s="1"/>
      <c r="B552" s="5" t="s">
        <v>25</v>
      </c>
      <c r="C552" s="73">
        <v>183</v>
      </c>
      <c r="D552" s="73"/>
      <c r="E552" s="73"/>
      <c r="F552" s="1"/>
      <c r="G552" s="1"/>
      <c r="H552" s="1"/>
      <c r="I552" s="1"/>
      <c r="J552" s="1"/>
      <c r="K552" s="1"/>
      <c r="L552" s="4" t="s">
        <v>305</v>
      </c>
      <c r="M552" s="64" t="s">
        <v>306</v>
      </c>
      <c r="N552" s="64"/>
      <c r="O552" s="6">
        <v>1</v>
      </c>
      <c r="P552" s="65">
        <v>4.76</v>
      </c>
      <c r="Q552" s="65"/>
      <c r="R552" s="6">
        <v>15</v>
      </c>
      <c r="S552" s="59">
        <v>3278.4</v>
      </c>
      <c r="T552" s="59"/>
      <c r="U552" s="7">
        <v>2.33</v>
      </c>
    </row>
    <row r="553" spans="1:21" x14ac:dyDescent="0.25">
      <c r="A553" s="1"/>
      <c r="B553" s="63" t="s">
        <v>26</v>
      </c>
      <c r="C553" s="63"/>
      <c r="D553" s="63"/>
      <c r="E553" s="63"/>
      <c r="F553" s="72">
        <v>556.23950000000002</v>
      </c>
      <c r="G553" s="72"/>
      <c r="H553" s="72"/>
      <c r="I553" s="72"/>
      <c r="J553" s="72"/>
      <c r="K553" s="1"/>
      <c r="L553" s="4" t="s">
        <v>42</v>
      </c>
      <c r="M553" s="64" t="s">
        <v>43</v>
      </c>
      <c r="N553" s="64"/>
      <c r="O553" s="6">
        <v>2</v>
      </c>
      <c r="P553" s="65">
        <v>9.52</v>
      </c>
      <c r="Q553" s="65"/>
      <c r="R553" s="6">
        <v>2</v>
      </c>
      <c r="S553" s="59">
        <v>219.60000000000002</v>
      </c>
      <c r="T553" s="59"/>
      <c r="U553" s="7">
        <v>0.16</v>
      </c>
    </row>
    <row r="554" spans="1:21" x14ac:dyDescent="0.25">
      <c r="A554" s="1"/>
      <c r="B554" s="63" t="s">
        <v>27</v>
      </c>
      <c r="C554" s="63"/>
      <c r="D554" s="72">
        <v>392.05489999999998</v>
      </c>
      <c r="E554" s="72"/>
      <c r="F554" s="72"/>
      <c r="G554" s="72"/>
      <c r="H554" s="72"/>
      <c r="I554" s="1"/>
      <c r="J554" s="1"/>
      <c r="K554" s="1"/>
      <c r="L554" s="4" t="s">
        <v>54</v>
      </c>
      <c r="M554" s="64" t="s">
        <v>55</v>
      </c>
      <c r="N554" s="64"/>
      <c r="O554" s="6">
        <v>1</v>
      </c>
      <c r="P554" s="65">
        <v>4.76</v>
      </c>
      <c r="Q554" s="65"/>
      <c r="R554" s="6">
        <v>183</v>
      </c>
      <c r="S554" s="59">
        <v>11007.6</v>
      </c>
      <c r="T554" s="59"/>
      <c r="U554" s="7">
        <v>7.84</v>
      </c>
    </row>
    <row r="555" spans="1:21" x14ac:dyDescent="0.25">
      <c r="A555" s="1"/>
      <c r="B555" s="1"/>
      <c r="C555" s="1"/>
      <c r="D555" s="1"/>
      <c r="E555" s="1"/>
      <c r="F555" s="1"/>
      <c r="G555" s="1"/>
      <c r="H555" s="1"/>
      <c r="I555" s="1"/>
      <c r="J555" s="1"/>
      <c r="K555" s="1"/>
      <c r="L555" s="64" t="s">
        <v>21</v>
      </c>
      <c r="M555" s="64" t="s">
        <v>22</v>
      </c>
      <c r="N555" s="64"/>
      <c r="O555" s="71">
        <v>4</v>
      </c>
      <c r="P555" s="65">
        <v>19.05</v>
      </c>
      <c r="Q555" s="65"/>
      <c r="R555" s="71">
        <v>188</v>
      </c>
      <c r="S555" s="59">
        <v>18279</v>
      </c>
      <c r="T555" s="59"/>
      <c r="U555" s="58">
        <v>13.01</v>
      </c>
    </row>
    <row r="556" spans="1:21" x14ac:dyDescent="0.25">
      <c r="A556" s="1"/>
      <c r="B556" s="63" t="s">
        <v>28</v>
      </c>
      <c r="C556" s="63"/>
      <c r="D556" s="63"/>
      <c r="E556" s="63"/>
      <c r="F556" s="72">
        <v>2.5573999999999999</v>
      </c>
      <c r="G556" s="72"/>
      <c r="H556" s="72"/>
      <c r="I556" s="72"/>
      <c r="J556" s="1"/>
      <c r="K556" s="1"/>
      <c r="L556" s="64"/>
      <c r="M556" s="64"/>
      <c r="N556" s="64"/>
      <c r="O556" s="71"/>
      <c r="P556" s="65"/>
      <c r="Q556" s="65"/>
      <c r="R556" s="71"/>
      <c r="S556" s="59"/>
      <c r="T556" s="59"/>
      <c r="U556" s="58"/>
    </row>
    <row r="557" spans="1:21" x14ac:dyDescent="0.25">
      <c r="A557" s="1"/>
      <c r="B557" s="63"/>
      <c r="C557" s="63"/>
      <c r="D557" s="63"/>
      <c r="E557" s="63"/>
      <c r="F557" s="72"/>
      <c r="G557" s="72"/>
      <c r="H557" s="72"/>
      <c r="I557" s="72"/>
      <c r="J557" s="1"/>
      <c r="K557" s="1"/>
      <c r="L557" s="1"/>
      <c r="M557" s="1"/>
      <c r="N557" s="1"/>
      <c r="O557" s="1"/>
      <c r="P557" s="1"/>
      <c r="Q557" s="1"/>
      <c r="R557" s="1"/>
      <c r="S557" s="1"/>
      <c r="T557" s="1"/>
      <c r="U557" s="1"/>
    </row>
    <row r="558" spans="1:21" x14ac:dyDescent="0.25">
      <c r="A558" s="1"/>
      <c r="B558" s="63" t="s">
        <v>29</v>
      </c>
      <c r="C558" s="63"/>
      <c r="D558" s="72">
        <v>2.2757999999999998</v>
      </c>
      <c r="E558" s="72"/>
      <c r="F558" s="72"/>
      <c r="G558" s="72"/>
      <c r="H558" s="1"/>
      <c r="I558" s="1"/>
      <c r="J558" s="1"/>
      <c r="K558" s="1"/>
      <c r="L558" s="1"/>
      <c r="M558" s="1"/>
      <c r="N558" s="1"/>
      <c r="O558" s="1"/>
      <c r="P558" s="1"/>
      <c r="Q558" s="1"/>
      <c r="R558" s="1"/>
      <c r="S558" s="1"/>
      <c r="T558" s="1"/>
      <c r="U558" s="1"/>
    </row>
    <row r="559" spans="1:21" x14ac:dyDescent="0.25">
      <c r="A559" s="1"/>
      <c r="B559" s="63" t="s">
        <v>30</v>
      </c>
      <c r="C559" s="63"/>
      <c r="D559" s="1"/>
      <c r="E559" s="1"/>
      <c r="F559" s="1">
        <v>53.2</v>
      </c>
      <c r="G559" s="1"/>
      <c r="H559" s="1"/>
      <c r="I559" s="1"/>
      <c r="J559" s="1"/>
      <c r="K559" s="1"/>
      <c r="L559" s="1"/>
      <c r="M559" s="1"/>
      <c r="N559" s="1"/>
      <c r="O559" s="1"/>
      <c r="P559" s="1"/>
      <c r="Q559" s="1"/>
      <c r="R559" s="1"/>
      <c r="S559" s="1"/>
      <c r="T559" s="1"/>
      <c r="U559" s="1"/>
    </row>
    <row r="560" spans="1:21" x14ac:dyDescent="0.25">
      <c r="A560" s="1"/>
      <c r="B560" s="63" t="s">
        <v>31</v>
      </c>
      <c r="C560" s="63"/>
      <c r="D560" s="63"/>
      <c r="E560" s="1"/>
      <c r="F560" s="1">
        <v>2016</v>
      </c>
      <c r="G560" s="1"/>
      <c r="H560" s="1"/>
      <c r="I560" s="1"/>
      <c r="J560" s="1"/>
      <c r="K560" s="1"/>
      <c r="L560" s="1"/>
      <c r="M560" s="1"/>
      <c r="N560" s="1"/>
      <c r="O560" s="1"/>
      <c r="P560" s="1"/>
      <c r="Q560" s="1"/>
      <c r="R560" s="1"/>
      <c r="S560" s="1"/>
      <c r="T560" s="1"/>
      <c r="U560" s="1"/>
    </row>
    <row r="561" spans="1:21" x14ac:dyDescent="0.25">
      <c r="A561" s="1"/>
      <c r="B561" s="63" t="s">
        <v>32</v>
      </c>
      <c r="C561" s="63"/>
      <c r="D561" s="1"/>
      <c r="E561" s="1"/>
      <c r="F561" s="1"/>
      <c r="G561" s="1"/>
      <c r="H561" s="1"/>
      <c r="I561" s="1"/>
      <c r="J561" s="1"/>
      <c r="K561" s="1"/>
      <c r="L561" s="1"/>
      <c r="M561" s="1"/>
      <c r="N561" s="1"/>
      <c r="O561" s="1"/>
      <c r="P561" s="1"/>
      <c r="Q561" s="1"/>
      <c r="R561" s="1"/>
      <c r="S561" s="1"/>
      <c r="T561" s="1"/>
      <c r="U561" s="1"/>
    </row>
    <row r="562" spans="1:21" x14ac:dyDescent="0.25">
      <c r="A562" s="1"/>
      <c r="B562" s="1"/>
      <c r="C562" s="1"/>
      <c r="D562" s="1"/>
      <c r="E562" s="1"/>
      <c r="F562" s="1"/>
      <c r="G562" s="1"/>
      <c r="H562" s="1"/>
      <c r="I562" s="1"/>
      <c r="J562" s="1"/>
      <c r="K562" s="1"/>
      <c r="L562" s="1"/>
      <c r="M562" s="1"/>
      <c r="N562" s="1"/>
      <c r="O562" s="1"/>
      <c r="P562" s="1"/>
      <c r="Q562" s="1"/>
      <c r="R562" s="1"/>
      <c r="S562" s="1"/>
      <c r="T562" s="1"/>
      <c r="U562" s="1"/>
    </row>
    <row r="563" spans="1:21" x14ac:dyDescent="0.25">
      <c r="A563" s="1"/>
      <c r="B563" s="1"/>
      <c r="C563" s="1"/>
      <c r="D563" s="1"/>
      <c r="E563" s="1"/>
      <c r="F563" s="1"/>
      <c r="G563" s="1"/>
      <c r="H563" s="1"/>
      <c r="I563" s="1"/>
      <c r="J563" s="1"/>
      <c r="K563" s="1"/>
      <c r="L563" s="1"/>
      <c r="M563" s="1"/>
      <c r="N563" s="1"/>
      <c r="O563" s="1"/>
      <c r="P563" s="1"/>
      <c r="Q563" s="1"/>
      <c r="R563" s="1"/>
      <c r="S563" s="1"/>
      <c r="T563" s="1"/>
      <c r="U563" s="1"/>
    </row>
    <row r="564" spans="1:21" x14ac:dyDescent="0.25">
      <c r="A564" s="1"/>
      <c r="B564" s="1"/>
      <c r="C564" s="1"/>
      <c r="D564" s="1"/>
      <c r="E564" s="1"/>
      <c r="F564" s="1"/>
      <c r="G564" s="1"/>
      <c r="H564" s="1"/>
      <c r="I564" s="1"/>
      <c r="J564" s="1"/>
      <c r="K564" s="1"/>
      <c r="L564" s="66" t="s">
        <v>5</v>
      </c>
      <c r="M564" s="66"/>
      <c r="N564" s="66"/>
      <c r="O564" s="3" t="s">
        <v>6</v>
      </c>
      <c r="P564" s="67" t="s">
        <v>7</v>
      </c>
      <c r="Q564" s="67"/>
      <c r="R564" s="3" t="s">
        <v>8</v>
      </c>
      <c r="S564" s="57" t="s">
        <v>583</v>
      </c>
      <c r="T564" s="57"/>
      <c r="U564" s="3" t="s">
        <v>7</v>
      </c>
    </row>
    <row r="565" spans="1:21" x14ac:dyDescent="0.25">
      <c r="A565" s="1"/>
      <c r="B565" s="5" t="s">
        <v>9</v>
      </c>
      <c r="C565" s="64" t="s">
        <v>126</v>
      </c>
      <c r="D565" s="64"/>
      <c r="E565" s="64"/>
      <c r="F565" s="64"/>
      <c r="G565" s="64"/>
      <c r="H565" s="1"/>
      <c r="I565" s="1"/>
      <c r="J565" s="1"/>
      <c r="K565" s="1"/>
      <c r="L565" s="4" t="s">
        <v>33</v>
      </c>
      <c r="M565" s="77" t="s">
        <v>34</v>
      </c>
      <c r="N565" s="77"/>
      <c r="O565" s="6">
        <v>1</v>
      </c>
      <c r="P565" s="78">
        <v>33.33</v>
      </c>
      <c r="Q565" s="78"/>
      <c r="R565" s="6">
        <v>1</v>
      </c>
      <c r="S565" s="61">
        <v>253.8</v>
      </c>
      <c r="T565" s="61"/>
      <c r="U565" s="7">
        <v>1.62</v>
      </c>
    </row>
    <row r="566" spans="1:21" x14ac:dyDescent="0.25">
      <c r="A566" s="1"/>
      <c r="B566" s="63" t="s">
        <v>13</v>
      </c>
      <c r="C566" s="64" t="s">
        <v>129</v>
      </c>
      <c r="D566" s="64"/>
      <c r="E566" s="64"/>
      <c r="F566" s="64"/>
      <c r="G566" s="1"/>
      <c r="H566" s="1"/>
      <c r="I566" s="1"/>
      <c r="J566" s="1"/>
      <c r="K566" s="1"/>
      <c r="L566" s="4" t="s">
        <v>39</v>
      </c>
      <c r="M566" s="64" t="s">
        <v>40</v>
      </c>
      <c r="N566" s="64"/>
      <c r="O566" s="6">
        <v>2</v>
      </c>
      <c r="P566" s="65">
        <v>66.67</v>
      </c>
      <c r="Q566" s="65"/>
      <c r="R566" s="6">
        <v>117</v>
      </c>
      <c r="S566" s="59">
        <v>15388.2</v>
      </c>
      <c r="T566" s="59"/>
      <c r="U566" s="7">
        <v>98.38</v>
      </c>
    </row>
    <row r="567" spans="1:21" x14ac:dyDescent="0.25">
      <c r="A567" s="1"/>
      <c r="B567" s="63"/>
      <c r="C567" s="64"/>
      <c r="D567" s="64"/>
      <c r="E567" s="64"/>
      <c r="F567" s="64"/>
      <c r="G567" s="1"/>
      <c r="H567" s="1"/>
      <c r="I567" s="1"/>
      <c r="J567" s="1"/>
      <c r="K567" s="1"/>
      <c r="L567" s="1"/>
      <c r="M567" s="1"/>
      <c r="N567" s="1"/>
      <c r="O567" s="1"/>
      <c r="P567" s="1"/>
      <c r="Q567" s="1"/>
      <c r="R567" s="1"/>
      <c r="S567" s="1"/>
      <c r="T567" s="1"/>
      <c r="U567" s="1"/>
    </row>
    <row r="568" spans="1:21" x14ac:dyDescent="0.25">
      <c r="A568" s="1"/>
      <c r="B568" s="5" t="s">
        <v>19</v>
      </c>
      <c r="C568" s="64" t="s">
        <v>38</v>
      </c>
      <c r="D568" s="64"/>
      <c r="E568" s="64"/>
      <c r="F568" s="64"/>
      <c r="G568" s="1"/>
      <c r="H568" s="1"/>
      <c r="I568" s="1"/>
      <c r="J568" s="1"/>
      <c r="K568" s="1"/>
      <c r="L568" s="1"/>
      <c r="M568" s="1"/>
      <c r="N568" s="1"/>
      <c r="O568" s="1"/>
      <c r="P568" s="1"/>
      <c r="Q568" s="1"/>
      <c r="R568" s="1"/>
      <c r="S568" s="1"/>
      <c r="T568" s="1"/>
      <c r="U568" s="1"/>
    </row>
    <row r="569" spans="1:21" x14ac:dyDescent="0.25">
      <c r="A569" s="1"/>
      <c r="B569" s="5" t="s">
        <v>23</v>
      </c>
      <c r="C569" s="64" t="s">
        <v>130</v>
      </c>
      <c r="D569" s="64"/>
      <c r="E569" s="64"/>
      <c r="F569" s="64"/>
      <c r="G569" s="1"/>
      <c r="H569" s="1"/>
      <c r="I569" s="1"/>
      <c r="J569" s="1"/>
      <c r="K569" s="1"/>
      <c r="L569" s="1"/>
      <c r="M569" s="1"/>
      <c r="N569" s="1"/>
      <c r="O569" s="1"/>
      <c r="P569" s="1"/>
      <c r="Q569" s="1"/>
      <c r="R569" s="1"/>
      <c r="S569" s="1"/>
      <c r="T569" s="1"/>
      <c r="U569" s="1"/>
    </row>
    <row r="570" spans="1:21" x14ac:dyDescent="0.25">
      <c r="A570" s="1"/>
      <c r="B570" s="5" t="s">
        <v>25</v>
      </c>
      <c r="C570" s="73">
        <v>71</v>
      </c>
      <c r="D570" s="73"/>
      <c r="E570" s="73"/>
      <c r="F570" s="1"/>
      <c r="G570" s="1"/>
      <c r="H570" s="1"/>
      <c r="I570" s="1"/>
      <c r="J570" s="1"/>
      <c r="K570" s="1"/>
      <c r="L570" s="1"/>
      <c r="M570" s="1"/>
      <c r="N570" s="1"/>
      <c r="O570" s="1"/>
      <c r="P570" s="1"/>
      <c r="Q570" s="1"/>
      <c r="R570" s="1"/>
      <c r="S570" s="1"/>
      <c r="T570" s="1"/>
      <c r="U570" s="1"/>
    </row>
    <row r="571" spans="1:21" x14ac:dyDescent="0.25">
      <c r="A571" s="1"/>
      <c r="B571" s="63" t="s">
        <v>26</v>
      </c>
      <c r="C571" s="63"/>
      <c r="D571" s="63"/>
      <c r="E571" s="63"/>
      <c r="F571" s="72">
        <v>161.42019999999999</v>
      </c>
      <c r="G571" s="72"/>
      <c r="H571" s="72"/>
      <c r="I571" s="72"/>
      <c r="J571" s="72"/>
      <c r="K571" s="1"/>
      <c r="L571" s="1"/>
      <c r="M571" s="1"/>
      <c r="N571" s="1"/>
      <c r="O571" s="1"/>
      <c r="P571" s="1"/>
      <c r="Q571" s="1"/>
      <c r="R571" s="1"/>
      <c r="S571" s="1"/>
      <c r="T571" s="1"/>
      <c r="U571" s="1"/>
    </row>
    <row r="572" spans="1:21" x14ac:dyDescent="0.25">
      <c r="A572" s="1"/>
      <c r="B572" s="63" t="s">
        <v>27</v>
      </c>
      <c r="C572" s="63"/>
      <c r="D572" s="72">
        <v>217.6199</v>
      </c>
      <c r="E572" s="72"/>
      <c r="F572" s="72"/>
      <c r="G572" s="72"/>
      <c r="H572" s="72"/>
      <c r="I572" s="1"/>
      <c r="J572" s="1"/>
      <c r="K572" s="1"/>
      <c r="L572" s="1"/>
      <c r="M572" s="1"/>
      <c r="N572" s="1"/>
      <c r="O572" s="1"/>
      <c r="P572" s="1"/>
      <c r="Q572" s="1"/>
      <c r="R572" s="1"/>
      <c r="S572" s="1"/>
      <c r="T572" s="1"/>
      <c r="U572" s="1"/>
    </row>
    <row r="573" spans="1:21" x14ac:dyDescent="0.25">
      <c r="A573" s="1"/>
      <c r="B573" s="63" t="s">
        <v>28</v>
      </c>
      <c r="C573" s="63"/>
      <c r="D573" s="63"/>
      <c r="E573" s="63"/>
      <c r="F573" s="72">
        <v>0.76649999999999996</v>
      </c>
      <c r="G573" s="72"/>
      <c r="H573" s="72"/>
      <c r="I573" s="72"/>
      <c r="J573" s="1"/>
      <c r="K573" s="1"/>
      <c r="L573" s="1"/>
      <c r="M573" s="1"/>
      <c r="N573" s="1"/>
      <c r="O573" s="1"/>
      <c r="P573" s="1"/>
      <c r="Q573" s="1"/>
      <c r="R573" s="1"/>
      <c r="S573" s="1"/>
      <c r="T573" s="1"/>
      <c r="U573" s="1"/>
    </row>
    <row r="574" spans="1:21" x14ac:dyDescent="0.25">
      <c r="A574" s="1"/>
      <c r="B574" s="63" t="s">
        <v>29</v>
      </c>
      <c r="C574" s="63"/>
      <c r="D574" s="72">
        <v>1.6546000000000001</v>
      </c>
      <c r="E574" s="72"/>
      <c r="F574" s="72"/>
      <c r="G574" s="72"/>
      <c r="H574" s="1"/>
      <c r="I574" s="1"/>
      <c r="J574" s="1"/>
      <c r="K574" s="1"/>
      <c r="L574" s="1"/>
      <c r="M574" s="1"/>
      <c r="N574" s="1"/>
      <c r="O574" s="1"/>
      <c r="P574" s="1"/>
      <c r="Q574" s="1"/>
      <c r="R574" s="1"/>
      <c r="S574" s="1"/>
      <c r="T574" s="1"/>
      <c r="U574" s="1"/>
    </row>
    <row r="575" spans="1:21" x14ac:dyDescent="0.25">
      <c r="A575" s="1"/>
      <c r="B575" s="63" t="s">
        <v>30</v>
      </c>
      <c r="C575" s="63"/>
      <c r="D575" s="1"/>
      <c r="E575" s="1"/>
      <c r="F575" s="1">
        <v>10.8</v>
      </c>
      <c r="G575" s="1"/>
      <c r="H575" s="1"/>
      <c r="I575" s="1"/>
      <c r="J575" s="1"/>
      <c r="K575" s="1"/>
      <c r="L575" s="1"/>
      <c r="M575" s="1"/>
      <c r="N575" s="1"/>
      <c r="O575" s="1"/>
      <c r="P575" s="1"/>
      <c r="Q575" s="1"/>
      <c r="R575" s="1"/>
      <c r="S575" s="1"/>
      <c r="T575" s="1"/>
      <c r="U575" s="1"/>
    </row>
    <row r="576" spans="1:21" x14ac:dyDescent="0.25">
      <c r="A576" s="1"/>
      <c r="B576" s="63" t="s">
        <v>31</v>
      </c>
      <c r="C576" s="63"/>
      <c r="D576" s="63"/>
      <c r="E576" s="1"/>
      <c r="F576" s="1">
        <v>2016</v>
      </c>
      <c r="G576" s="1"/>
      <c r="H576" s="1"/>
      <c r="I576" s="1"/>
      <c r="J576" s="1"/>
      <c r="K576" s="1"/>
      <c r="L576" s="1"/>
      <c r="M576" s="1"/>
      <c r="N576" s="1"/>
      <c r="O576" s="1"/>
      <c r="P576" s="1"/>
      <c r="Q576" s="1"/>
      <c r="R576" s="1"/>
      <c r="S576" s="1"/>
      <c r="T576" s="1"/>
      <c r="U576" s="1"/>
    </row>
    <row r="577" spans="1:21" x14ac:dyDescent="0.25">
      <c r="A577" s="1"/>
      <c r="B577" s="63" t="s">
        <v>32</v>
      </c>
      <c r="C577" s="63"/>
      <c r="D577" s="1"/>
      <c r="E577" s="1"/>
      <c r="F577" s="1"/>
      <c r="G577" s="1"/>
      <c r="H577" s="1"/>
      <c r="I577" s="1"/>
      <c r="J577" s="1"/>
      <c r="K577" s="1"/>
      <c r="L577" s="1"/>
      <c r="M577" s="1"/>
      <c r="N577" s="1"/>
      <c r="O577" s="1"/>
      <c r="P577" s="1"/>
      <c r="Q577" s="1"/>
      <c r="R577" s="1"/>
      <c r="S577" s="1"/>
      <c r="T577" s="1"/>
      <c r="U577" s="1"/>
    </row>
    <row r="578" spans="1:21" x14ac:dyDescent="0.25">
      <c r="A578" s="1"/>
      <c r="B578" s="1"/>
      <c r="C578" s="1"/>
      <c r="D578" s="1"/>
      <c r="E578" s="1"/>
      <c r="F578" s="1"/>
      <c r="G578" s="1"/>
      <c r="H578" s="1"/>
      <c r="I578" s="1"/>
      <c r="J578" s="1"/>
      <c r="K578" s="1"/>
      <c r="L578" s="1"/>
      <c r="M578" s="1"/>
      <c r="N578" s="1"/>
      <c r="O578" s="1"/>
      <c r="P578" s="1"/>
      <c r="Q578" s="1"/>
      <c r="R578" s="1"/>
      <c r="S578" s="1"/>
      <c r="T578" s="1"/>
      <c r="U578" s="1"/>
    </row>
    <row r="579" spans="1:21" x14ac:dyDescent="0.25">
      <c r="A579" s="1"/>
      <c r="B579" s="1"/>
      <c r="C579" s="1"/>
      <c r="D579" s="1"/>
      <c r="E579" s="1"/>
      <c r="F579" s="1"/>
      <c r="G579" s="1"/>
      <c r="H579" s="1"/>
      <c r="I579" s="1"/>
      <c r="J579" s="1"/>
      <c r="K579" s="1"/>
      <c r="L579" s="1"/>
      <c r="M579" s="1"/>
      <c r="N579" s="1"/>
      <c r="O579" s="1"/>
      <c r="P579" s="1"/>
      <c r="Q579" s="1"/>
      <c r="R579" s="1"/>
      <c r="S579" s="1"/>
      <c r="T579" s="1"/>
      <c r="U579" s="1"/>
    </row>
    <row r="580" spans="1:21" x14ac:dyDescent="0.25">
      <c r="A580" s="1"/>
      <c r="B580" s="1"/>
      <c r="C580" s="1"/>
      <c r="D580" s="1"/>
      <c r="E580" s="1"/>
      <c r="F580" s="1"/>
      <c r="G580" s="1"/>
      <c r="H580" s="1"/>
      <c r="I580" s="1"/>
      <c r="J580" s="1"/>
      <c r="K580" s="1"/>
      <c r="L580" s="66" t="s">
        <v>5</v>
      </c>
      <c r="M580" s="66"/>
      <c r="N580" s="66"/>
      <c r="O580" s="3" t="s">
        <v>6</v>
      </c>
      <c r="P580" s="67" t="s">
        <v>7</v>
      </c>
      <c r="Q580" s="67"/>
      <c r="R580" s="3" t="s">
        <v>8</v>
      </c>
      <c r="S580" s="57" t="s">
        <v>583</v>
      </c>
      <c r="T580" s="57"/>
      <c r="U580" s="3" t="s">
        <v>7</v>
      </c>
    </row>
    <row r="581" spans="1:21" x14ac:dyDescent="0.25">
      <c r="A581" s="1"/>
      <c r="B581" s="5" t="s">
        <v>9</v>
      </c>
      <c r="C581" s="64" t="s">
        <v>126</v>
      </c>
      <c r="D581" s="64"/>
      <c r="E581" s="64"/>
      <c r="F581" s="64"/>
      <c r="G581" s="64"/>
      <c r="H581" s="1"/>
      <c r="I581" s="1"/>
      <c r="J581" s="1"/>
      <c r="K581" s="1"/>
      <c r="L581" s="4" t="s">
        <v>33</v>
      </c>
      <c r="M581" s="77" t="s">
        <v>34</v>
      </c>
      <c r="N581" s="77"/>
      <c r="O581" s="6">
        <v>5</v>
      </c>
      <c r="P581" s="78">
        <v>18.52</v>
      </c>
      <c r="Q581" s="78"/>
      <c r="R581" s="6">
        <v>11</v>
      </c>
      <c r="S581" s="61">
        <v>1667.3999999999999</v>
      </c>
      <c r="T581" s="61"/>
      <c r="U581" s="7">
        <v>1.35</v>
      </c>
    </row>
    <row r="582" spans="1:21" x14ac:dyDescent="0.25">
      <c r="A582" s="1"/>
      <c r="B582" s="63" t="s">
        <v>13</v>
      </c>
      <c r="C582" s="64" t="s">
        <v>131</v>
      </c>
      <c r="D582" s="64"/>
      <c r="E582" s="64"/>
      <c r="F582" s="64"/>
      <c r="G582" s="1"/>
      <c r="H582" s="1"/>
      <c r="I582" s="1"/>
      <c r="J582" s="1"/>
      <c r="K582" s="1"/>
      <c r="L582" s="4" t="s">
        <v>36</v>
      </c>
      <c r="M582" s="64" t="s">
        <v>37</v>
      </c>
      <c r="N582" s="64"/>
      <c r="O582" s="6">
        <v>2</v>
      </c>
      <c r="P582" s="65">
        <v>7.41</v>
      </c>
      <c r="Q582" s="65"/>
      <c r="R582" s="6">
        <v>250</v>
      </c>
      <c r="S582" s="59">
        <v>1426.2</v>
      </c>
      <c r="T582" s="59"/>
      <c r="U582" s="7">
        <v>1.1499999999999999</v>
      </c>
    </row>
    <row r="583" spans="1:21" x14ac:dyDescent="0.25">
      <c r="A583" s="1"/>
      <c r="B583" s="63"/>
      <c r="C583" s="64"/>
      <c r="D583" s="64"/>
      <c r="E583" s="64"/>
      <c r="F583" s="64"/>
      <c r="G583" s="1"/>
      <c r="H583" s="1"/>
      <c r="I583" s="1"/>
      <c r="J583" s="1"/>
      <c r="K583" s="1"/>
      <c r="L583" s="64" t="s">
        <v>11</v>
      </c>
      <c r="M583" s="64" t="s">
        <v>12</v>
      </c>
      <c r="N583" s="64"/>
      <c r="O583" s="71">
        <v>6</v>
      </c>
      <c r="P583" s="65">
        <v>22.22</v>
      </c>
      <c r="Q583" s="65"/>
      <c r="R583" s="71">
        <v>323</v>
      </c>
      <c r="S583" s="59">
        <v>34011</v>
      </c>
      <c r="T583" s="59"/>
      <c r="U583" s="58">
        <v>27.48</v>
      </c>
    </row>
    <row r="584" spans="1:21" x14ac:dyDescent="0.25">
      <c r="A584" s="1"/>
      <c r="B584" s="63" t="s">
        <v>19</v>
      </c>
      <c r="C584" s="64" t="s">
        <v>47</v>
      </c>
      <c r="D584" s="64"/>
      <c r="E584" s="64"/>
      <c r="F584" s="64"/>
      <c r="G584" s="1"/>
      <c r="H584" s="1"/>
      <c r="I584" s="1"/>
      <c r="J584" s="1"/>
      <c r="K584" s="1"/>
      <c r="L584" s="64"/>
      <c r="M584" s="64"/>
      <c r="N584" s="64"/>
      <c r="O584" s="71"/>
      <c r="P584" s="65"/>
      <c r="Q584" s="65"/>
      <c r="R584" s="71"/>
      <c r="S584" s="59"/>
      <c r="T584" s="59"/>
      <c r="U584" s="58"/>
    </row>
    <row r="585" spans="1:21" x14ac:dyDescent="0.25">
      <c r="A585" s="1"/>
      <c r="B585" s="63"/>
      <c r="C585" s="64"/>
      <c r="D585" s="64"/>
      <c r="E585" s="64"/>
      <c r="F585" s="64"/>
      <c r="G585" s="1"/>
      <c r="H585" s="1"/>
      <c r="I585" s="1"/>
      <c r="J585" s="1"/>
      <c r="K585" s="1"/>
      <c r="L585" s="4" t="s">
        <v>39</v>
      </c>
      <c r="M585" s="64" t="s">
        <v>40</v>
      </c>
      <c r="N585" s="64"/>
      <c r="O585" s="6">
        <v>8</v>
      </c>
      <c r="P585" s="65">
        <v>29.63</v>
      </c>
      <c r="Q585" s="65"/>
      <c r="R585" s="6">
        <v>310</v>
      </c>
      <c r="S585" s="59">
        <v>83357.399999999994</v>
      </c>
      <c r="T585" s="59"/>
      <c r="U585" s="7">
        <v>67.349999999999994</v>
      </c>
    </row>
    <row r="586" spans="1:21" x14ac:dyDescent="0.25">
      <c r="A586" s="1"/>
      <c r="B586" s="5" t="s">
        <v>23</v>
      </c>
      <c r="C586" s="64" t="s">
        <v>132</v>
      </c>
      <c r="D586" s="64"/>
      <c r="E586" s="64"/>
      <c r="F586" s="64"/>
      <c r="G586" s="1"/>
      <c r="H586" s="1"/>
      <c r="I586" s="1"/>
      <c r="J586" s="1"/>
      <c r="K586" s="1"/>
      <c r="L586" s="4" t="s">
        <v>15</v>
      </c>
      <c r="M586" s="64" t="s">
        <v>16</v>
      </c>
      <c r="N586" s="64"/>
      <c r="O586" s="6">
        <v>2</v>
      </c>
      <c r="P586" s="65">
        <v>7.41</v>
      </c>
      <c r="Q586" s="65"/>
      <c r="R586" s="6">
        <v>4</v>
      </c>
      <c r="S586" s="59">
        <v>1123.8</v>
      </c>
      <c r="T586" s="59"/>
      <c r="U586" s="7">
        <v>0.91</v>
      </c>
    </row>
    <row r="587" spans="1:21" x14ac:dyDescent="0.25">
      <c r="A587" s="1"/>
      <c r="B587" s="5" t="s">
        <v>25</v>
      </c>
      <c r="C587" s="73">
        <v>286</v>
      </c>
      <c r="D587" s="73"/>
      <c r="E587" s="73"/>
      <c r="F587" s="1"/>
      <c r="G587" s="1"/>
      <c r="H587" s="1"/>
      <c r="I587" s="1"/>
      <c r="J587" s="1"/>
      <c r="K587" s="1"/>
      <c r="L587" s="4" t="s">
        <v>42</v>
      </c>
      <c r="M587" s="64" t="s">
        <v>43</v>
      </c>
      <c r="N587" s="64"/>
      <c r="O587" s="6">
        <v>1</v>
      </c>
      <c r="P587" s="65">
        <v>3.7</v>
      </c>
      <c r="Q587" s="65"/>
      <c r="R587" s="6">
        <v>2</v>
      </c>
      <c r="S587" s="59">
        <v>215.39999999999998</v>
      </c>
      <c r="T587" s="59"/>
      <c r="U587" s="7">
        <v>0.17</v>
      </c>
    </row>
    <row r="588" spans="1:21" x14ac:dyDescent="0.25">
      <c r="A588" s="1"/>
      <c r="B588" s="63" t="s">
        <v>26</v>
      </c>
      <c r="C588" s="63"/>
      <c r="D588" s="63"/>
      <c r="E588" s="63"/>
      <c r="F588" s="72">
        <v>328.7303</v>
      </c>
      <c r="G588" s="72"/>
      <c r="H588" s="72"/>
      <c r="I588" s="72"/>
      <c r="J588" s="72"/>
      <c r="K588" s="1"/>
      <c r="L588" s="4" t="s">
        <v>21</v>
      </c>
      <c r="M588" s="64" t="s">
        <v>22</v>
      </c>
      <c r="N588" s="64"/>
      <c r="O588" s="6">
        <v>3</v>
      </c>
      <c r="P588" s="65">
        <v>11.11</v>
      </c>
      <c r="Q588" s="65"/>
      <c r="R588" s="6">
        <v>14</v>
      </c>
      <c r="S588" s="59">
        <v>1972.8000000000002</v>
      </c>
      <c r="T588" s="59"/>
      <c r="U588" s="7">
        <v>1.59</v>
      </c>
    </row>
    <row r="589" spans="1:21" x14ac:dyDescent="0.25">
      <c r="A589" s="1"/>
      <c r="B589" s="63" t="s">
        <v>27</v>
      </c>
      <c r="C589" s="63"/>
      <c r="D589" s="72">
        <v>291.12200000000001</v>
      </c>
      <c r="E589" s="72"/>
      <c r="F589" s="72"/>
      <c r="G589" s="72"/>
      <c r="H589" s="72"/>
      <c r="I589" s="1"/>
      <c r="J589" s="1"/>
      <c r="K589" s="1"/>
      <c r="L589" s="1"/>
      <c r="M589" s="1"/>
      <c r="N589" s="1"/>
      <c r="O589" s="1"/>
      <c r="P589" s="1"/>
      <c r="Q589" s="1"/>
      <c r="R589" s="1"/>
      <c r="S589" s="1"/>
      <c r="T589" s="1"/>
      <c r="U589" s="1"/>
    </row>
    <row r="590" spans="1:21" x14ac:dyDescent="0.25">
      <c r="A590" s="1"/>
      <c r="B590" s="63" t="s">
        <v>28</v>
      </c>
      <c r="C590" s="63"/>
      <c r="D590" s="63"/>
      <c r="E590" s="63"/>
      <c r="F590" s="72">
        <v>1.9816</v>
      </c>
      <c r="G590" s="72"/>
      <c r="H590" s="72"/>
      <c r="I590" s="72"/>
      <c r="J590" s="1"/>
      <c r="K590" s="1"/>
      <c r="L590" s="1"/>
      <c r="M590" s="1"/>
      <c r="N590" s="1"/>
      <c r="O590" s="1"/>
      <c r="P590" s="1"/>
      <c r="Q590" s="1"/>
      <c r="R590" s="1"/>
      <c r="S590" s="1"/>
      <c r="T590" s="1"/>
      <c r="U590" s="1"/>
    </row>
    <row r="591" spans="1:21" x14ac:dyDescent="0.25">
      <c r="A591" s="1"/>
      <c r="B591" s="63" t="s">
        <v>29</v>
      </c>
      <c r="C591" s="63"/>
      <c r="D591" s="72">
        <v>1.1281000000000001</v>
      </c>
      <c r="E591" s="72"/>
      <c r="F591" s="72"/>
      <c r="G591" s="72"/>
      <c r="H591" s="1"/>
      <c r="I591" s="1"/>
      <c r="J591" s="1"/>
      <c r="K591" s="1"/>
      <c r="L591" s="1"/>
      <c r="M591" s="1"/>
      <c r="N591" s="1"/>
      <c r="O591" s="1"/>
      <c r="P591" s="1"/>
      <c r="Q591" s="1"/>
      <c r="R591" s="1"/>
      <c r="S591" s="1"/>
      <c r="T591" s="1"/>
      <c r="U591" s="1"/>
    </row>
    <row r="592" spans="1:21" x14ac:dyDescent="0.25">
      <c r="A592" s="1"/>
      <c r="B592" s="63" t="s">
        <v>30</v>
      </c>
      <c r="C592" s="63"/>
      <c r="D592" s="1"/>
      <c r="E592" s="1"/>
      <c r="F592" s="1">
        <v>56.5</v>
      </c>
      <c r="G592" s="1"/>
      <c r="H592" s="1"/>
      <c r="I592" s="1"/>
      <c r="J592" s="1"/>
      <c r="K592" s="1"/>
      <c r="L592" s="1"/>
      <c r="M592" s="1"/>
      <c r="N592" s="1"/>
      <c r="O592" s="1"/>
      <c r="P592" s="1"/>
      <c r="Q592" s="1"/>
      <c r="R592" s="1"/>
      <c r="S592" s="1"/>
      <c r="T592" s="1"/>
      <c r="U592" s="1"/>
    </row>
    <row r="593" spans="1:21" x14ac:dyDescent="0.25">
      <c r="A593" s="1"/>
      <c r="B593" s="63" t="s">
        <v>31</v>
      </c>
      <c r="C593" s="63"/>
      <c r="D593" s="63"/>
      <c r="E593" s="1"/>
      <c r="F593" s="1">
        <v>2016</v>
      </c>
      <c r="G593" s="1"/>
      <c r="H593" s="1"/>
      <c r="I593" s="1"/>
      <c r="J593" s="1"/>
      <c r="K593" s="1"/>
      <c r="L593" s="1"/>
      <c r="M593" s="1"/>
      <c r="N593" s="1"/>
      <c r="O593" s="1"/>
      <c r="P593" s="1"/>
      <c r="Q593" s="1"/>
      <c r="R593" s="1"/>
      <c r="S593" s="1"/>
      <c r="T593" s="1"/>
      <c r="U593" s="1"/>
    </row>
    <row r="594" spans="1:21" x14ac:dyDescent="0.25">
      <c r="A594" s="1"/>
      <c r="B594" s="63" t="s">
        <v>32</v>
      </c>
      <c r="C594" s="63"/>
      <c r="D594" s="1"/>
      <c r="E594" s="1"/>
      <c r="F594" s="1"/>
      <c r="G594" s="1"/>
      <c r="H594" s="1"/>
      <c r="I594" s="1"/>
      <c r="J594" s="1"/>
      <c r="K594" s="1"/>
      <c r="L594" s="1"/>
      <c r="M594" s="1"/>
      <c r="N594" s="1"/>
      <c r="O594" s="1"/>
      <c r="P594" s="1"/>
      <c r="Q594" s="1"/>
      <c r="R594" s="1"/>
      <c r="S594" s="1"/>
      <c r="T594" s="1"/>
      <c r="U594" s="1"/>
    </row>
    <row r="595" spans="1:21" x14ac:dyDescent="0.25">
      <c r="A595" s="1"/>
      <c r="B595" s="1"/>
      <c r="C595" s="1"/>
      <c r="D595" s="1"/>
      <c r="E595" s="1"/>
      <c r="F595" s="1"/>
      <c r="G595" s="1"/>
      <c r="H595" s="1"/>
      <c r="I595" s="1"/>
      <c r="J595" s="1"/>
      <c r="K595" s="1"/>
      <c r="L595" s="1"/>
      <c r="M595" s="1"/>
      <c r="N595" s="1"/>
      <c r="O595" s="1"/>
      <c r="P595" s="1"/>
      <c r="Q595" s="1"/>
      <c r="R595" s="1"/>
      <c r="S595" s="1"/>
      <c r="T595" s="1"/>
      <c r="U595" s="1"/>
    </row>
    <row r="596" spans="1:21" x14ac:dyDescent="0.25">
      <c r="A596" s="1"/>
      <c r="B596" s="1"/>
      <c r="C596" s="1"/>
      <c r="D596" s="1"/>
      <c r="E596" s="1"/>
      <c r="F596" s="1"/>
      <c r="G596" s="1"/>
      <c r="H596" s="1"/>
      <c r="I596" s="1"/>
      <c r="J596" s="1"/>
      <c r="K596" s="1"/>
      <c r="L596" s="1"/>
      <c r="M596" s="1"/>
      <c r="N596" s="1"/>
      <c r="O596" s="1"/>
      <c r="P596" s="1"/>
      <c r="Q596" s="1"/>
      <c r="R596" s="1"/>
      <c r="S596" s="1"/>
      <c r="T596" s="1"/>
      <c r="U596" s="1"/>
    </row>
    <row r="597" spans="1:21" x14ac:dyDescent="0.25">
      <c r="A597" s="1"/>
      <c r="B597" s="1"/>
      <c r="C597" s="1"/>
      <c r="D597" s="1"/>
      <c r="E597" s="1"/>
      <c r="F597" s="1"/>
      <c r="G597" s="1"/>
      <c r="H597" s="1"/>
      <c r="I597" s="1"/>
      <c r="J597" s="1"/>
      <c r="K597" s="1"/>
      <c r="L597" s="1"/>
      <c r="M597" s="1"/>
      <c r="N597" s="1"/>
      <c r="O597" s="1"/>
      <c r="P597" s="1"/>
      <c r="Q597" s="1"/>
      <c r="R597" s="1"/>
      <c r="S597" s="1"/>
      <c r="T597" s="1"/>
      <c r="U597" s="1"/>
    </row>
    <row r="598" spans="1:21" x14ac:dyDescent="0.25">
      <c r="A598" s="1"/>
      <c r="B598" s="1"/>
      <c r="C598" s="1"/>
      <c r="D598" s="1"/>
      <c r="E598" s="1"/>
      <c r="F598" s="1"/>
      <c r="G598" s="1"/>
      <c r="H598" s="1"/>
      <c r="I598" s="1"/>
      <c r="J598" s="1"/>
      <c r="K598" s="1"/>
      <c r="L598" s="66" t="s">
        <v>5</v>
      </c>
      <c r="M598" s="66"/>
      <c r="N598" s="66"/>
      <c r="O598" s="3" t="s">
        <v>6</v>
      </c>
      <c r="P598" s="67" t="s">
        <v>7</v>
      </c>
      <c r="Q598" s="67"/>
      <c r="R598" s="3" t="s">
        <v>8</v>
      </c>
      <c r="S598" s="57" t="s">
        <v>583</v>
      </c>
      <c r="T598" s="57"/>
      <c r="U598" s="3" t="s">
        <v>7</v>
      </c>
    </row>
    <row r="599" spans="1:21" x14ac:dyDescent="0.25">
      <c r="A599" s="1"/>
      <c r="B599" s="5" t="s">
        <v>9</v>
      </c>
      <c r="C599" s="64" t="s">
        <v>133</v>
      </c>
      <c r="D599" s="64"/>
      <c r="E599" s="64"/>
      <c r="F599" s="64"/>
      <c r="G599" s="64"/>
      <c r="H599" s="1"/>
      <c r="I599" s="1"/>
      <c r="J599" s="1"/>
      <c r="K599" s="1"/>
      <c r="L599" s="4" t="s">
        <v>33</v>
      </c>
      <c r="M599" s="77" t="s">
        <v>34</v>
      </c>
      <c r="N599" s="77"/>
      <c r="O599" s="6">
        <v>49</v>
      </c>
      <c r="P599" s="78">
        <v>68.06</v>
      </c>
      <c r="Q599" s="78"/>
      <c r="R599" s="6">
        <v>64</v>
      </c>
      <c r="S599" s="61">
        <v>6309</v>
      </c>
      <c r="T599" s="61"/>
      <c r="U599" s="7">
        <v>10.15</v>
      </c>
    </row>
    <row r="600" spans="1:21" x14ac:dyDescent="0.25">
      <c r="A600" s="1"/>
      <c r="B600" s="63" t="s">
        <v>13</v>
      </c>
      <c r="C600" s="64" t="s">
        <v>134</v>
      </c>
      <c r="D600" s="64"/>
      <c r="E600" s="64"/>
      <c r="F600" s="64"/>
      <c r="G600" s="1"/>
      <c r="H600" s="1"/>
      <c r="I600" s="1"/>
      <c r="J600" s="1"/>
      <c r="K600" s="1"/>
      <c r="L600" s="4" t="s">
        <v>11</v>
      </c>
      <c r="M600" s="64" t="s">
        <v>12</v>
      </c>
      <c r="N600" s="64"/>
      <c r="O600" s="6">
        <v>3</v>
      </c>
      <c r="P600" s="65">
        <v>4.17</v>
      </c>
      <c r="Q600" s="65"/>
      <c r="R600" s="6">
        <v>3</v>
      </c>
      <c r="S600" s="59">
        <v>332.4</v>
      </c>
      <c r="T600" s="59"/>
      <c r="U600" s="7">
        <v>0.53</v>
      </c>
    </row>
    <row r="601" spans="1:21" x14ac:dyDescent="0.25">
      <c r="A601" s="1"/>
      <c r="B601" s="63"/>
      <c r="C601" s="64"/>
      <c r="D601" s="64"/>
      <c r="E601" s="64"/>
      <c r="F601" s="64"/>
      <c r="G601" s="1"/>
      <c r="H601" s="1"/>
      <c r="I601" s="1"/>
      <c r="J601" s="1"/>
      <c r="K601" s="1"/>
      <c r="L601" s="64" t="s">
        <v>39</v>
      </c>
      <c r="M601" s="64" t="s">
        <v>40</v>
      </c>
      <c r="N601" s="64"/>
      <c r="O601" s="71">
        <v>3</v>
      </c>
      <c r="P601" s="65">
        <v>4.17</v>
      </c>
      <c r="Q601" s="65"/>
      <c r="R601" s="71">
        <v>5</v>
      </c>
      <c r="S601" s="59">
        <v>1101</v>
      </c>
      <c r="T601" s="59"/>
      <c r="U601" s="58">
        <v>1.77</v>
      </c>
    </row>
    <row r="602" spans="1:21" x14ac:dyDescent="0.25">
      <c r="A602" s="1"/>
      <c r="B602" s="63" t="s">
        <v>19</v>
      </c>
      <c r="C602" s="64" t="s">
        <v>20</v>
      </c>
      <c r="D602" s="64"/>
      <c r="E602" s="64"/>
      <c r="F602" s="64"/>
      <c r="G602" s="1"/>
      <c r="H602" s="1"/>
      <c r="I602" s="1"/>
      <c r="J602" s="1"/>
      <c r="K602" s="1"/>
      <c r="L602" s="64"/>
      <c r="M602" s="64"/>
      <c r="N602" s="64"/>
      <c r="O602" s="71"/>
      <c r="P602" s="65"/>
      <c r="Q602" s="65"/>
      <c r="R602" s="71"/>
      <c r="S602" s="59"/>
      <c r="T602" s="59"/>
      <c r="U602" s="58"/>
    </row>
    <row r="603" spans="1:21" x14ac:dyDescent="0.25">
      <c r="A603" s="1"/>
      <c r="B603" s="63"/>
      <c r="C603" s="64"/>
      <c r="D603" s="64"/>
      <c r="E603" s="64"/>
      <c r="F603" s="64"/>
      <c r="G603" s="1"/>
      <c r="H603" s="1"/>
      <c r="I603" s="1"/>
      <c r="J603" s="1"/>
      <c r="K603" s="1"/>
      <c r="L603" s="4" t="s">
        <v>15</v>
      </c>
      <c r="M603" s="64" t="s">
        <v>16</v>
      </c>
      <c r="N603" s="64"/>
      <c r="O603" s="6">
        <v>4</v>
      </c>
      <c r="P603" s="65">
        <v>5.56</v>
      </c>
      <c r="Q603" s="65"/>
      <c r="R603" s="6">
        <v>455</v>
      </c>
      <c r="S603" s="59">
        <v>34162.199999999997</v>
      </c>
      <c r="T603" s="59"/>
      <c r="U603" s="7">
        <v>54.94</v>
      </c>
    </row>
    <row r="604" spans="1:21" x14ac:dyDescent="0.25">
      <c r="A604" s="1"/>
      <c r="B604" s="5" t="s">
        <v>23</v>
      </c>
      <c r="C604" s="64" t="s">
        <v>135</v>
      </c>
      <c r="D604" s="64"/>
      <c r="E604" s="64"/>
      <c r="F604" s="64"/>
      <c r="G604" s="1"/>
      <c r="H604" s="1"/>
      <c r="I604" s="1"/>
      <c r="J604" s="1"/>
      <c r="K604" s="1"/>
      <c r="L604" s="4" t="s">
        <v>42</v>
      </c>
      <c r="M604" s="64" t="s">
        <v>43</v>
      </c>
      <c r="N604" s="64"/>
      <c r="O604" s="6">
        <v>9</v>
      </c>
      <c r="P604" s="65">
        <v>12.5</v>
      </c>
      <c r="Q604" s="65"/>
      <c r="R604" s="6">
        <v>487</v>
      </c>
      <c r="S604" s="59">
        <v>19557</v>
      </c>
      <c r="T604" s="59"/>
      <c r="U604" s="7">
        <v>31.45</v>
      </c>
    </row>
    <row r="605" spans="1:21" x14ac:dyDescent="0.25">
      <c r="A605" s="1"/>
      <c r="B605" s="5" t="s">
        <v>25</v>
      </c>
      <c r="C605" s="73">
        <v>455</v>
      </c>
      <c r="D605" s="73"/>
      <c r="E605" s="73"/>
      <c r="F605" s="1"/>
      <c r="G605" s="1"/>
      <c r="H605" s="1"/>
      <c r="I605" s="1"/>
      <c r="J605" s="1"/>
      <c r="K605" s="1"/>
      <c r="L605" s="4" t="s">
        <v>54</v>
      </c>
      <c r="M605" s="64" t="s">
        <v>55</v>
      </c>
      <c r="N605" s="64"/>
      <c r="O605" s="6">
        <v>2</v>
      </c>
      <c r="P605" s="65">
        <v>2.78</v>
      </c>
      <c r="Q605" s="65"/>
      <c r="R605" s="6">
        <v>2</v>
      </c>
      <c r="S605" s="59">
        <v>181.79999999999998</v>
      </c>
      <c r="T605" s="59"/>
      <c r="U605" s="7">
        <v>0.28999999999999998</v>
      </c>
    </row>
    <row r="606" spans="1:21" x14ac:dyDescent="0.25">
      <c r="A606" s="1"/>
      <c r="B606" s="63" t="s">
        <v>26</v>
      </c>
      <c r="C606" s="63"/>
      <c r="D606" s="63"/>
      <c r="E606" s="63"/>
      <c r="F606" s="72">
        <v>385.16379999999998</v>
      </c>
      <c r="G606" s="72"/>
      <c r="H606" s="72"/>
      <c r="I606" s="72"/>
      <c r="J606" s="72"/>
      <c r="K606" s="1"/>
      <c r="L606" s="4" t="s">
        <v>21</v>
      </c>
      <c r="M606" s="64" t="s">
        <v>22</v>
      </c>
      <c r="N606" s="64"/>
      <c r="O606" s="6">
        <v>2</v>
      </c>
      <c r="P606" s="65">
        <v>2.78</v>
      </c>
      <c r="Q606" s="65"/>
      <c r="R606" s="6">
        <v>2</v>
      </c>
      <c r="S606" s="59">
        <v>537</v>
      </c>
      <c r="T606" s="59"/>
      <c r="U606" s="7">
        <v>0.86</v>
      </c>
    </row>
    <row r="607" spans="1:21" x14ac:dyDescent="0.25">
      <c r="A607" s="1"/>
      <c r="B607" s="63" t="s">
        <v>27</v>
      </c>
      <c r="C607" s="63"/>
      <c r="D607" s="72">
        <v>75.097800000000007</v>
      </c>
      <c r="E607" s="72"/>
      <c r="F607" s="72"/>
      <c r="G607" s="72"/>
      <c r="H607" s="72"/>
      <c r="I607" s="1"/>
      <c r="J607" s="1"/>
      <c r="K607" s="1"/>
      <c r="L607" s="1"/>
      <c r="M607" s="1"/>
      <c r="N607" s="1"/>
      <c r="O607" s="1"/>
      <c r="P607" s="1"/>
      <c r="Q607" s="1"/>
      <c r="R607" s="1"/>
      <c r="S607" s="1"/>
      <c r="T607" s="1"/>
      <c r="U607" s="1"/>
    </row>
    <row r="608" spans="1:21" x14ac:dyDescent="0.25">
      <c r="A608" s="1"/>
      <c r="B608" s="63" t="s">
        <v>28</v>
      </c>
      <c r="C608" s="63"/>
      <c r="D608" s="63"/>
      <c r="E608" s="63"/>
      <c r="F608" s="72">
        <v>1.6958</v>
      </c>
      <c r="G608" s="72"/>
      <c r="H608" s="72"/>
      <c r="I608" s="72"/>
      <c r="J608" s="1"/>
      <c r="K608" s="1"/>
      <c r="L608" s="1"/>
      <c r="M608" s="1"/>
      <c r="N608" s="1"/>
      <c r="O608" s="1"/>
      <c r="P608" s="1"/>
      <c r="Q608" s="1"/>
      <c r="R608" s="1"/>
      <c r="S608" s="1"/>
      <c r="T608" s="1"/>
      <c r="U608" s="1"/>
    </row>
    <row r="609" spans="1:21" x14ac:dyDescent="0.25">
      <c r="A609" s="1"/>
      <c r="B609" s="63" t="s">
        <v>29</v>
      </c>
      <c r="C609" s="63"/>
      <c r="D609" s="72">
        <v>1.0706</v>
      </c>
      <c r="E609" s="72"/>
      <c r="F609" s="72"/>
      <c r="G609" s="72"/>
      <c r="H609" s="1"/>
      <c r="I609" s="1"/>
      <c r="J609" s="1"/>
      <c r="K609" s="1"/>
      <c r="L609" s="1"/>
      <c r="M609" s="1"/>
      <c r="N609" s="1"/>
      <c r="O609" s="1"/>
      <c r="P609" s="1"/>
      <c r="Q609" s="1"/>
      <c r="R609" s="1"/>
      <c r="S609" s="1"/>
      <c r="T609" s="1"/>
      <c r="U609" s="1"/>
    </row>
    <row r="610" spans="1:21" x14ac:dyDescent="0.25">
      <c r="A610" s="1"/>
      <c r="B610" s="63" t="s">
        <v>30</v>
      </c>
      <c r="C610" s="63"/>
      <c r="D610" s="1"/>
      <c r="E610" s="1"/>
      <c r="F610" s="1">
        <v>59</v>
      </c>
      <c r="G610" s="1"/>
      <c r="H610" s="1"/>
      <c r="I610" s="1"/>
      <c r="J610" s="1"/>
      <c r="K610" s="1"/>
      <c r="L610" s="1"/>
      <c r="M610" s="1"/>
      <c r="N610" s="1"/>
      <c r="O610" s="1"/>
      <c r="P610" s="1"/>
      <c r="Q610" s="1"/>
      <c r="R610" s="1"/>
      <c r="S610" s="1"/>
      <c r="T610" s="1"/>
      <c r="U610" s="1"/>
    </row>
    <row r="611" spans="1:21" x14ac:dyDescent="0.25">
      <c r="A611" s="1"/>
      <c r="B611" s="63" t="s">
        <v>31</v>
      </c>
      <c r="C611" s="63"/>
      <c r="D611" s="63"/>
      <c r="E611" s="1"/>
      <c r="F611" s="1">
        <v>2016</v>
      </c>
      <c r="G611" s="1"/>
      <c r="H611" s="1"/>
      <c r="I611" s="1"/>
      <c r="J611" s="1"/>
      <c r="K611" s="1"/>
      <c r="L611" s="1"/>
      <c r="M611" s="1"/>
      <c r="N611" s="1"/>
      <c r="O611" s="1"/>
      <c r="P611" s="1"/>
      <c r="Q611" s="1"/>
      <c r="R611" s="1"/>
      <c r="S611" s="1"/>
      <c r="T611" s="1"/>
      <c r="U611" s="1"/>
    </row>
    <row r="612" spans="1:21" x14ac:dyDescent="0.25">
      <c r="A612" s="1"/>
      <c r="B612" s="63" t="s">
        <v>32</v>
      </c>
      <c r="C612" s="63"/>
      <c r="D612" s="1"/>
      <c r="E612" s="1"/>
      <c r="F612" s="1"/>
      <c r="G612" s="1"/>
      <c r="H612" s="1"/>
      <c r="I612" s="1"/>
      <c r="J612" s="1"/>
      <c r="K612" s="1"/>
      <c r="L612" s="1"/>
      <c r="M612" s="1"/>
      <c r="N612" s="1"/>
      <c r="O612" s="1"/>
      <c r="P612" s="1"/>
      <c r="Q612" s="1"/>
      <c r="R612" s="1"/>
      <c r="S612" s="1"/>
      <c r="T612" s="1"/>
      <c r="U612" s="1"/>
    </row>
    <row r="613" spans="1:21" x14ac:dyDescent="0.25">
      <c r="A613" s="1"/>
      <c r="B613" s="1"/>
      <c r="C613" s="1"/>
      <c r="D613" s="1"/>
      <c r="E613" s="1"/>
      <c r="F613" s="1"/>
      <c r="G613" s="1"/>
      <c r="H613" s="1"/>
      <c r="I613" s="1"/>
      <c r="J613" s="1"/>
      <c r="K613" s="1"/>
      <c r="L613" s="1"/>
      <c r="M613" s="1"/>
      <c r="N613" s="1"/>
      <c r="O613" s="1"/>
      <c r="P613" s="1"/>
      <c r="Q613" s="1"/>
      <c r="R613" s="1"/>
      <c r="S613" s="1"/>
      <c r="T613" s="1"/>
      <c r="U613" s="1"/>
    </row>
    <row r="614" spans="1:21" x14ac:dyDescent="0.25">
      <c r="A614" s="1"/>
      <c r="B614" s="1"/>
      <c r="C614" s="1"/>
      <c r="D614" s="1"/>
      <c r="E614" s="1"/>
      <c r="F614" s="1"/>
      <c r="G614" s="1"/>
      <c r="H614" s="1"/>
      <c r="I614" s="1"/>
      <c r="J614" s="1"/>
      <c r="K614" s="1"/>
      <c r="L614" s="1"/>
      <c r="M614" s="1"/>
      <c r="N614" s="1"/>
      <c r="O614" s="1"/>
      <c r="P614" s="1"/>
      <c r="Q614" s="1"/>
      <c r="R614" s="1"/>
      <c r="S614" s="1"/>
      <c r="T614" s="1"/>
      <c r="U614" s="1"/>
    </row>
    <row r="615" spans="1:21" x14ac:dyDescent="0.25">
      <c r="A615" s="1"/>
      <c r="B615" s="1"/>
      <c r="C615" s="1"/>
      <c r="D615" s="1"/>
      <c r="E615" s="1"/>
      <c r="F615" s="1"/>
      <c r="G615" s="1"/>
      <c r="H615" s="1"/>
      <c r="I615" s="1"/>
      <c r="J615" s="1"/>
      <c r="K615" s="1"/>
      <c r="L615" s="66" t="s">
        <v>5</v>
      </c>
      <c r="M615" s="66"/>
      <c r="N615" s="66"/>
      <c r="O615" s="3" t="s">
        <v>6</v>
      </c>
      <c r="P615" s="67" t="s">
        <v>7</v>
      </c>
      <c r="Q615" s="67"/>
      <c r="R615" s="3" t="s">
        <v>8</v>
      </c>
      <c r="S615" s="57" t="s">
        <v>583</v>
      </c>
      <c r="T615" s="57"/>
      <c r="U615" s="3" t="s">
        <v>7</v>
      </c>
    </row>
    <row r="616" spans="1:21" x14ac:dyDescent="0.25">
      <c r="A616" s="1"/>
      <c r="B616" s="5" t="s">
        <v>9</v>
      </c>
      <c r="C616" s="64" t="s">
        <v>133</v>
      </c>
      <c r="D616" s="64"/>
      <c r="E616" s="64"/>
      <c r="F616" s="64"/>
      <c r="G616" s="64"/>
      <c r="H616" s="1"/>
      <c r="I616" s="1"/>
      <c r="J616" s="1"/>
      <c r="K616" s="1"/>
      <c r="L616" s="4" t="s">
        <v>33</v>
      </c>
      <c r="M616" s="77" t="s">
        <v>34</v>
      </c>
      <c r="N616" s="77"/>
      <c r="O616" s="6">
        <v>5</v>
      </c>
      <c r="P616" s="78">
        <v>21.74</v>
      </c>
      <c r="Q616" s="78"/>
      <c r="R616" s="6">
        <v>22</v>
      </c>
      <c r="S616" s="61">
        <v>2306.3999999999996</v>
      </c>
      <c r="T616" s="61"/>
      <c r="U616" s="7">
        <v>7.24</v>
      </c>
    </row>
    <row r="617" spans="1:21" x14ac:dyDescent="0.25">
      <c r="A617" s="1"/>
      <c r="B617" s="63" t="s">
        <v>13</v>
      </c>
      <c r="C617" s="64" t="s">
        <v>136</v>
      </c>
      <c r="D617" s="64"/>
      <c r="E617" s="64"/>
      <c r="F617" s="64"/>
      <c r="G617" s="1"/>
      <c r="H617" s="1"/>
      <c r="I617" s="1"/>
      <c r="J617" s="1"/>
      <c r="K617" s="1"/>
      <c r="L617" s="4" t="s">
        <v>11</v>
      </c>
      <c r="M617" s="64" t="s">
        <v>12</v>
      </c>
      <c r="N617" s="64"/>
      <c r="O617" s="6">
        <v>2</v>
      </c>
      <c r="P617" s="65">
        <v>8.6999999999999993</v>
      </c>
      <c r="Q617" s="65"/>
      <c r="R617" s="6">
        <v>87</v>
      </c>
      <c r="S617" s="59">
        <v>8291.4</v>
      </c>
      <c r="T617" s="59"/>
      <c r="U617" s="7">
        <v>26.02</v>
      </c>
    </row>
    <row r="618" spans="1:21" x14ac:dyDescent="0.25">
      <c r="A618" s="1"/>
      <c r="B618" s="63"/>
      <c r="C618" s="64"/>
      <c r="D618" s="64"/>
      <c r="E618" s="64"/>
      <c r="F618" s="64"/>
      <c r="G618" s="1"/>
      <c r="H618" s="1"/>
      <c r="I618" s="1"/>
      <c r="J618" s="1"/>
      <c r="K618" s="1"/>
      <c r="L618" s="64" t="s">
        <v>39</v>
      </c>
      <c r="M618" s="64" t="s">
        <v>40</v>
      </c>
      <c r="N618" s="64"/>
      <c r="O618" s="71">
        <v>1</v>
      </c>
      <c r="P618" s="65">
        <v>4.3499999999999996</v>
      </c>
      <c r="Q618" s="65"/>
      <c r="R618" s="71">
        <v>6</v>
      </c>
      <c r="S618" s="59">
        <v>3186</v>
      </c>
      <c r="T618" s="59"/>
      <c r="U618" s="58">
        <v>10</v>
      </c>
    </row>
    <row r="619" spans="1:21" x14ac:dyDescent="0.25">
      <c r="A619" s="1"/>
      <c r="B619" s="63" t="s">
        <v>19</v>
      </c>
      <c r="C619" s="64" t="s">
        <v>57</v>
      </c>
      <c r="D619" s="64"/>
      <c r="E619" s="64"/>
      <c r="F619" s="64"/>
      <c r="G619" s="1"/>
      <c r="H619" s="1"/>
      <c r="I619" s="1"/>
      <c r="J619" s="1"/>
      <c r="K619" s="1"/>
      <c r="L619" s="64"/>
      <c r="M619" s="64"/>
      <c r="N619" s="64"/>
      <c r="O619" s="71"/>
      <c r="P619" s="65"/>
      <c r="Q619" s="65"/>
      <c r="R619" s="71"/>
      <c r="S619" s="59"/>
      <c r="T619" s="59"/>
      <c r="U619" s="58"/>
    </row>
    <row r="620" spans="1:21" x14ac:dyDescent="0.25">
      <c r="A620" s="1"/>
      <c r="B620" s="63"/>
      <c r="C620" s="64"/>
      <c r="D620" s="64"/>
      <c r="E620" s="64"/>
      <c r="F620" s="64"/>
      <c r="G620" s="1"/>
      <c r="H620" s="1"/>
      <c r="I620" s="1"/>
      <c r="J620" s="1"/>
      <c r="K620" s="1"/>
      <c r="L620" s="4" t="s">
        <v>15</v>
      </c>
      <c r="M620" s="64" t="s">
        <v>16</v>
      </c>
      <c r="N620" s="64"/>
      <c r="O620" s="6">
        <v>10</v>
      </c>
      <c r="P620" s="65">
        <v>43.48</v>
      </c>
      <c r="Q620" s="65"/>
      <c r="R620" s="6">
        <v>28</v>
      </c>
      <c r="S620" s="59">
        <v>3164.4</v>
      </c>
      <c r="T620" s="59"/>
      <c r="U620" s="7">
        <v>9.93</v>
      </c>
    </row>
    <row r="621" spans="1:21" x14ac:dyDescent="0.25">
      <c r="A621" s="1"/>
      <c r="B621" s="5" t="s">
        <v>23</v>
      </c>
      <c r="C621" s="64" t="s">
        <v>137</v>
      </c>
      <c r="D621" s="64"/>
      <c r="E621" s="64"/>
      <c r="F621" s="64"/>
      <c r="G621" s="1"/>
      <c r="H621" s="1"/>
      <c r="I621" s="1"/>
      <c r="J621" s="1"/>
      <c r="K621" s="1"/>
      <c r="L621" s="4" t="s">
        <v>42</v>
      </c>
      <c r="M621" s="64" t="s">
        <v>43</v>
      </c>
      <c r="N621" s="64"/>
      <c r="O621" s="6">
        <v>3</v>
      </c>
      <c r="P621" s="65">
        <v>13.04</v>
      </c>
      <c r="Q621" s="65"/>
      <c r="R621" s="6">
        <v>214</v>
      </c>
      <c r="S621" s="59">
        <v>14810.4</v>
      </c>
      <c r="T621" s="59"/>
      <c r="U621" s="7">
        <v>46.49</v>
      </c>
    </row>
    <row r="622" spans="1:21" x14ac:dyDescent="0.25">
      <c r="A622" s="1"/>
      <c r="B622" s="5" t="s">
        <v>25</v>
      </c>
      <c r="C622" s="73">
        <v>210</v>
      </c>
      <c r="D622" s="73"/>
      <c r="E622" s="73"/>
      <c r="F622" s="1"/>
      <c r="G622" s="1"/>
      <c r="H622" s="1"/>
      <c r="I622" s="1"/>
      <c r="J622" s="1"/>
      <c r="K622" s="1"/>
      <c r="L622" s="4" t="s">
        <v>21</v>
      </c>
      <c r="M622" s="64" t="s">
        <v>22</v>
      </c>
      <c r="N622" s="64"/>
      <c r="O622" s="6">
        <v>2</v>
      </c>
      <c r="P622" s="65">
        <v>8.6999999999999993</v>
      </c>
      <c r="Q622" s="65"/>
      <c r="R622" s="6">
        <v>3</v>
      </c>
      <c r="S622" s="59">
        <v>101.39999999999999</v>
      </c>
      <c r="T622" s="59"/>
      <c r="U622" s="7">
        <v>0.32</v>
      </c>
    </row>
    <row r="623" spans="1:21" x14ac:dyDescent="0.25">
      <c r="A623" s="1"/>
      <c r="B623" s="63" t="s">
        <v>26</v>
      </c>
      <c r="C623" s="63"/>
      <c r="D623" s="63"/>
      <c r="E623" s="63"/>
      <c r="F623" s="72">
        <v>143.63839999999999</v>
      </c>
      <c r="G623" s="72"/>
      <c r="H623" s="72"/>
      <c r="I623" s="72"/>
      <c r="J623" s="72"/>
      <c r="K623" s="1"/>
      <c r="L623" s="1"/>
      <c r="M623" s="1"/>
      <c r="N623" s="1"/>
      <c r="O623" s="1"/>
      <c r="P623" s="1"/>
      <c r="Q623" s="1"/>
      <c r="R623" s="1"/>
      <c r="S623" s="1"/>
      <c r="T623" s="1"/>
      <c r="U623" s="1"/>
    </row>
    <row r="624" spans="1:21" x14ac:dyDescent="0.25">
      <c r="A624" s="1"/>
      <c r="B624" s="63" t="s">
        <v>27</v>
      </c>
      <c r="C624" s="63"/>
      <c r="D624" s="72">
        <v>70.589600000000004</v>
      </c>
      <c r="E624" s="72"/>
      <c r="F624" s="72"/>
      <c r="G624" s="72"/>
      <c r="H624" s="72"/>
      <c r="I624" s="1"/>
      <c r="J624" s="1"/>
      <c r="K624" s="1"/>
      <c r="L624" s="1"/>
      <c r="M624" s="1"/>
      <c r="N624" s="1"/>
      <c r="O624" s="1"/>
      <c r="P624" s="1"/>
      <c r="Q624" s="1"/>
      <c r="R624" s="1"/>
      <c r="S624" s="1"/>
      <c r="T624" s="1"/>
      <c r="U624" s="1"/>
    </row>
    <row r="625" spans="1:21" x14ac:dyDescent="0.25">
      <c r="A625" s="1"/>
      <c r="B625" s="63" t="s">
        <v>28</v>
      </c>
      <c r="C625" s="63"/>
      <c r="D625" s="63"/>
      <c r="E625" s="63"/>
      <c r="F625" s="72">
        <v>1.4013</v>
      </c>
      <c r="G625" s="72"/>
      <c r="H625" s="72"/>
      <c r="I625" s="72"/>
      <c r="J625" s="1"/>
      <c r="K625" s="1"/>
      <c r="L625" s="1"/>
      <c r="M625" s="1"/>
      <c r="N625" s="1"/>
      <c r="O625" s="1"/>
      <c r="P625" s="1"/>
      <c r="Q625" s="1"/>
      <c r="R625" s="1"/>
      <c r="S625" s="1"/>
      <c r="T625" s="1"/>
      <c r="U625" s="1"/>
    </row>
    <row r="626" spans="1:21" x14ac:dyDescent="0.25">
      <c r="A626" s="1"/>
      <c r="B626" s="63" t="s">
        <v>29</v>
      </c>
      <c r="C626" s="63"/>
      <c r="D626" s="72">
        <v>1.02</v>
      </c>
      <c r="E626" s="72"/>
      <c r="F626" s="72"/>
      <c r="G626" s="72"/>
      <c r="H626" s="1"/>
      <c r="I626" s="1"/>
      <c r="J626" s="1"/>
      <c r="K626" s="1"/>
      <c r="L626" s="1"/>
      <c r="M626" s="1"/>
      <c r="N626" s="1"/>
      <c r="O626" s="1"/>
      <c r="P626" s="1"/>
      <c r="Q626" s="1"/>
      <c r="R626" s="1"/>
      <c r="S626" s="1"/>
      <c r="T626" s="1"/>
      <c r="U626" s="1"/>
    </row>
    <row r="627" spans="1:21" x14ac:dyDescent="0.25">
      <c r="A627" s="1"/>
      <c r="B627" s="63" t="s">
        <v>30</v>
      </c>
      <c r="C627" s="63"/>
      <c r="D627" s="1"/>
      <c r="E627" s="1"/>
      <c r="F627" s="1">
        <v>29.4</v>
      </c>
      <c r="G627" s="1"/>
      <c r="H627" s="1"/>
      <c r="I627" s="1"/>
      <c r="J627" s="1"/>
      <c r="K627" s="1"/>
      <c r="L627" s="1"/>
      <c r="M627" s="1"/>
      <c r="N627" s="1"/>
      <c r="O627" s="1"/>
      <c r="P627" s="1"/>
      <c r="Q627" s="1"/>
      <c r="R627" s="1"/>
      <c r="S627" s="1"/>
      <c r="T627" s="1"/>
      <c r="U627" s="1"/>
    </row>
    <row r="628" spans="1:21" x14ac:dyDescent="0.25">
      <c r="A628" s="1"/>
      <c r="B628" s="63" t="s">
        <v>31</v>
      </c>
      <c r="C628" s="63"/>
      <c r="D628" s="63"/>
      <c r="E628" s="1"/>
      <c r="F628" s="1">
        <v>2016</v>
      </c>
      <c r="G628" s="1"/>
      <c r="H628" s="1"/>
      <c r="I628" s="1"/>
      <c r="J628" s="1"/>
      <c r="K628" s="1"/>
      <c r="L628" s="1"/>
      <c r="M628" s="1"/>
      <c r="N628" s="1"/>
      <c r="O628" s="1"/>
      <c r="P628" s="1"/>
      <c r="Q628" s="1"/>
      <c r="R628" s="1"/>
      <c r="S628" s="1"/>
      <c r="T628" s="1"/>
      <c r="U628" s="1"/>
    </row>
    <row r="629" spans="1:21" x14ac:dyDescent="0.25">
      <c r="A629" s="1"/>
      <c r="B629" s="63" t="s">
        <v>32</v>
      </c>
      <c r="C629" s="63"/>
      <c r="D629" s="1"/>
      <c r="E629" s="1"/>
      <c r="F629" s="1"/>
      <c r="G629" s="1"/>
      <c r="H629" s="1"/>
      <c r="I629" s="1"/>
      <c r="J629" s="1"/>
      <c r="K629" s="1"/>
      <c r="L629" s="1"/>
      <c r="M629" s="1"/>
      <c r="N629" s="1"/>
      <c r="O629" s="1"/>
      <c r="P629" s="1"/>
      <c r="Q629" s="1"/>
      <c r="R629" s="1"/>
      <c r="S629" s="1"/>
      <c r="T629" s="1"/>
      <c r="U629" s="1"/>
    </row>
    <row r="630" spans="1:21" x14ac:dyDescent="0.25">
      <c r="A630" s="1"/>
      <c r="B630" s="1"/>
      <c r="C630" s="1"/>
      <c r="D630" s="1"/>
      <c r="E630" s="1"/>
      <c r="F630" s="1"/>
      <c r="G630" s="1"/>
      <c r="H630" s="1"/>
      <c r="I630" s="1"/>
      <c r="J630" s="1"/>
      <c r="K630" s="1"/>
      <c r="L630" s="1"/>
      <c r="M630" s="1"/>
      <c r="N630" s="1"/>
      <c r="O630" s="1"/>
      <c r="P630" s="1"/>
      <c r="Q630" s="1"/>
      <c r="R630" s="1"/>
      <c r="S630" s="1"/>
      <c r="T630" s="1"/>
      <c r="U630" s="1"/>
    </row>
    <row r="631" spans="1:21" x14ac:dyDescent="0.25">
      <c r="A631" s="1"/>
      <c r="B631" s="1"/>
      <c r="C631" s="1"/>
      <c r="D631" s="1"/>
      <c r="E631" s="1"/>
      <c r="F631" s="1"/>
      <c r="G631" s="1"/>
      <c r="H631" s="1"/>
      <c r="I631" s="1"/>
      <c r="J631" s="1"/>
      <c r="K631" s="1"/>
      <c r="L631" s="1"/>
      <c r="M631" s="1"/>
      <c r="N631" s="1"/>
      <c r="O631" s="1"/>
      <c r="P631" s="1"/>
      <c r="Q631" s="1"/>
      <c r="R631" s="1"/>
      <c r="S631" s="1"/>
      <c r="T631" s="1"/>
      <c r="U631" s="1"/>
    </row>
    <row r="632" spans="1:21" x14ac:dyDescent="0.25">
      <c r="A632" s="1"/>
      <c r="B632" s="1"/>
      <c r="C632" s="1"/>
      <c r="D632" s="1"/>
      <c r="E632" s="1"/>
      <c r="F632" s="1"/>
      <c r="G632" s="1"/>
      <c r="H632" s="1"/>
      <c r="I632" s="1"/>
      <c r="J632" s="1"/>
      <c r="K632" s="1"/>
      <c r="L632" s="66" t="s">
        <v>5</v>
      </c>
      <c r="M632" s="66"/>
      <c r="N632" s="66"/>
      <c r="O632" s="3" t="s">
        <v>6</v>
      </c>
      <c r="P632" s="67" t="s">
        <v>7</v>
      </c>
      <c r="Q632" s="67"/>
      <c r="R632" s="3" t="s">
        <v>8</v>
      </c>
      <c r="S632" s="57" t="s">
        <v>583</v>
      </c>
      <c r="T632" s="57"/>
      <c r="U632" s="3" t="s">
        <v>7</v>
      </c>
    </row>
    <row r="633" spans="1:21" x14ac:dyDescent="0.25">
      <c r="A633" s="1"/>
      <c r="B633" s="5" t="s">
        <v>9</v>
      </c>
      <c r="C633" s="64" t="s">
        <v>133</v>
      </c>
      <c r="D633" s="64"/>
      <c r="E633" s="64"/>
      <c r="F633" s="64"/>
      <c r="G633" s="64"/>
      <c r="H633" s="1"/>
      <c r="I633" s="1"/>
      <c r="J633" s="1"/>
      <c r="K633" s="1"/>
      <c r="L633" s="4" t="s">
        <v>33</v>
      </c>
      <c r="M633" s="77" t="s">
        <v>34</v>
      </c>
      <c r="N633" s="77"/>
      <c r="O633" s="6">
        <v>38</v>
      </c>
      <c r="P633" s="78">
        <v>65.52</v>
      </c>
      <c r="Q633" s="78"/>
      <c r="R633" s="6">
        <v>61</v>
      </c>
      <c r="S633" s="61">
        <v>6912.5999999999995</v>
      </c>
      <c r="T633" s="61"/>
      <c r="U633" s="7">
        <v>7.26</v>
      </c>
    </row>
    <row r="634" spans="1:21" x14ac:dyDescent="0.25">
      <c r="A634" s="1"/>
      <c r="B634" s="63" t="s">
        <v>13</v>
      </c>
      <c r="C634" s="64" t="s">
        <v>138</v>
      </c>
      <c r="D634" s="64"/>
      <c r="E634" s="64"/>
      <c r="F634" s="64"/>
      <c r="G634" s="1"/>
      <c r="H634" s="1"/>
      <c r="I634" s="1"/>
      <c r="J634" s="1"/>
      <c r="K634" s="1"/>
      <c r="L634" s="4" t="s">
        <v>36</v>
      </c>
      <c r="M634" s="64" t="s">
        <v>37</v>
      </c>
      <c r="N634" s="64"/>
      <c r="O634" s="6">
        <v>2</v>
      </c>
      <c r="P634" s="65">
        <v>3.45</v>
      </c>
      <c r="Q634" s="65"/>
      <c r="R634" s="6">
        <v>69</v>
      </c>
      <c r="S634" s="59">
        <v>12623.4</v>
      </c>
      <c r="T634" s="59"/>
      <c r="U634" s="7">
        <v>13.25</v>
      </c>
    </row>
    <row r="635" spans="1:21" x14ac:dyDescent="0.25">
      <c r="A635" s="1"/>
      <c r="B635" s="63"/>
      <c r="C635" s="64"/>
      <c r="D635" s="64"/>
      <c r="E635" s="64"/>
      <c r="F635" s="64"/>
      <c r="G635" s="1"/>
      <c r="H635" s="1"/>
      <c r="I635" s="1"/>
      <c r="J635" s="1"/>
      <c r="K635" s="1"/>
      <c r="L635" s="64" t="s">
        <v>11</v>
      </c>
      <c r="M635" s="64" t="s">
        <v>12</v>
      </c>
      <c r="N635" s="64"/>
      <c r="O635" s="71">
        <v>4</v>
      </c>
      <c r="P635" s="65">
        <v>6.9</v>
      </c>
      <c r="Q635" s="65"/>
      <c r="R635" s="71">
        <v>97</v>
      </c>
      <c r="S635" s="59">
        <v>13323.6</v>
      </c>
      <c r="T635" s="59"/>
      <c r="U635" s="58">
        <v>13.99</v>
      </c>
    </row>
    <row r="636" spans="1:21" x14ac:dyDescent="0.25">
      <c r="A636" s="1"/>
      <c r="B636" s="63" t="s">
        <v>19</v>
      </c>
      <c r="C636" s="64" t="s">
        <v>60</v>
      </c>
      <c r="D636" s="64"/>
      <c r="E636" s="64"/>
      <c r="F636" s="64"/>
      <c r="G636" s="1"/>
      <c r="H636" s="1"/>
      <c r="I636" s="1"/>
      <c r="J636" s="1"/>
      <c r="K636" s="1"/>
      <c r="L636" s="64"/>
      <c r="M636" s="64"/>
      <c r="N636" s="64"/>
      <c r="O636" s="71"/>
      <c r="P636" s="65"/>
      <c r="Q636" s="65"/>
      <c r="R636" s="71"/>
      <c r="S636" s="59"/>
      <c r="T636" s="59"/>
      <c r="U636" s="58"/>
    </row>
    <row r="637" spans="1:21" x14ac:dyDescent="0.25">
      <c r="A637" s="1"/>
      <c r="B637" s="63"/>
      <c r="C637" s="64"/>
      <c r="D637" s="64"/>
      <c r="E637" s="64"/>
      <c r="F637" s="64"/>
      <c r="G637" s="1"/>
      <c r="H637" s="1"/>
      <c r="I637" s="1"/>
      <c r="J637" s="1"/>
      <c r="K637" s="1"/>
      <c r="L637" s="4" t="s">
        <v>39</v>
      </c>
      <c r="M637" s="64" t="s">
        <v>40</v>
      </c>
      <c r="N637" s="64"/>
      <c r="O637" s="6">
        <v>5</v>
      </c>
      <c r="P637" s="65">
        <v>8.6199999999999992</v>
      </c>
      <c r="Q637" s="65"/>
      <c r="R637" s="6">
        <v>58</v>
      </c>
      <c r="S637" s="59">
        <v>3748.2</v>
      </c>
      <c r="T637" s="59"/>
      <c r="U637" s="7">
        <v>3.93</v>
      </c>
    </row>
    <row r="638" spans="1:21" x14ac:dyDescent="0.25">
      <c r="A638" s="1"/>
      <c r="B638" s="5" t="s">
        <v>23</v>
      </c>
      <c r="C638" s="64" t="s">
        <v>141</v>
      </c>
      <c r="D638" s="64"/>
      <c r="E638" s="64"/>
      <c r="F638" s="64"/>
      <c r="G638" s="1"/>
      <c r="H638" s="1"/>
      <c r="I638" s="1"/>
      <c r="J638" s="1"/>
      <c r="K638" s="1"/>
      <c r="L638" s="4" t="s">
        <v>15</v>
      </c>
      <c r="M638" s="64" t="s">
        <v>16</v>
      </c>
      <c r="N638" s="64"/>
      <c r="O638" s="6">
        <v>2</v>
      </c>
      <c r="P638" s="65">
        <v>3.45</v>
      </c>
      <c r="Q638" s="65"/>
      <c r="R638" s="6">
        <v>2</v>
      </c>
      <c r="S638" s="59">
        <v>123.60000000000001</v>
      </c>
      <c r="T638" s="59"/>
      <c r="U638" s="7">
        <v>0.13</v>
      </c>
    </row>
    <row r="639" spans="1:21" x14ac:dyDescent="0.25">
      <c r="A639" s="1"/>
      <c r="B639" s="5" t="s">
        <v>25</v>
      </c>
      <c r="C639" s="73">
        <v>598</v>
      </c>
      <c r="D639" s="73"/>
      <c r="E639" s="73"/>
      <c r="F639" s="1"/>
      <c r="G639" s="1"/>
      <c r="H639" s="1"/>
      <c r="I639" s="1"/>
      <c r="J639" s="1"/>
      <c r="K639" s="1"/>
      <c r="L639" s="4" t="s">
        <v>17</v>
      </c>
      <c r="M639" s="64" t="s">
        <v>18</v>
      </c>
      <c r="N639" s="64"/>
      <c r="O639" s="6">
        <v>1</v>
      </c>
      <c r="P639" s="65">
        <v>1.72</v>
      </c>
      <c r="Q639" s="65"/>
      <c r="R639" s="6">
        <v>2</v>
      </c>
      <c r="S639" s="59">
        <v>98.399999999999991</v>
      </c>
      <c r="T639" s="59"/>
      <c r="U639" s="7">
        <v>0.1</v>
      </c>
    </row>
    <row r="640" spans="1:21" x14ac:dyDescent="0.25">
      <c r="A640" s="1"/>
      <c r="B640" s="63" t="s">
        <v>26</v>
      </c>
      <c r="C640" s="63"/>
      <c r="D640" s="63"/>
      <c r="E640" s="63"/>
      <c r="F640" s="72">
        <v>240.02099999999999</v>
      </c>
      <c r="G640" s="72"/>
      <c r="H640" s="72"/>
      <c r="I640" s="72"/>
      <c r="J640" s="72"/>
      <c r="K640" s="1"/>
      <c r="L640" s="4" t="s">
        <v>42</v>
      </c>
      <c r="M640" s="64" t="s">
        <v>43</v>
      </c>
      <c r="N640" s="64"/>
      <c r="O640" s="6">
        <v>3</v>
      </c>
      <c r="P640" s="65">
        <v>5.17</v>
      </c>
      <c r="Q640" s="65"/>
      <c r="R640" s="6">
        <v>837</v>
      </c>
      <c r="S640" s="59">
        <v>57801.599999999999</v>
      </c>
      <c r="T640" s="59"/>
      <c r="U640" s="7">
        <v>60.67</v>
      </c>
    </row>
    <row r="641" spans="1:21" x14ac:dyDescent="0.25">
      <c r="A641" s="1"/>
      <c r="B641" s="63" t="s">
        <v>27</v>
      </c>
      <c r="C641" s="63"/>
      <c r="D641" s="72">
        <v>96.619799999999998</v>
      </c>
      <c r="E641" s="72"/>
      <c r="F641" s="72"/>
      <c r="G641" s="72"/>
      <c r="H641" s="72"/>
      <c r="I641" s="1"/>
      <c r="J641" s="1"/>
      <c r="K641" s="1"/>
      <c r="L641" s="4" t="s">
        <v>54</v>
      </c>
      <c r="M641" s="64" t="s">
        <v>55</v>
      </c>
      <c r="N641" s="64"/>
      <c r="O641" s="6">
        <v>1</v>
      </c>
      <c r="P641" s="65">
        <v>1.72</v>
      </c>
      <c r="Q641" s="65"/>
      <c r="R641" s="6">
        <v>1</v>
      </c>
      <c r="S641" s="59">
        <v>89.4</v>
      </c>
      <c r="T641" s="59"/>
      <c r="U641" s="7">
        <v>0.09</v>
      </c>
    </row>
    <row r="642" spans="1:21" x14ac:dyDescent="0.25">
      <c r="A642" s="1"/>
      <c r="B642" s="1"/>
      <c r="C642" s="1"/>
      <c r="D642" s="1"/>
      <c r="E642" s="1"/>
      <c r="F642" s="1"/>
      <c r="G642" s="1"/>
      <c r="H642" s="1"/>
      <c r="I642" s="1"/>
      <c r="J642" s="1"/>
      <c r="K642" s="1"/>
      <c r="L642" s="64" t="s">
        <v>21</v>
      </c>
      <c r="M642" s="64" t="s">
        <v>22</v>
      </c>
      <c r="N642" s="64"/>
      <c r="O642" s="71">
        <v>2</v>
      </c>
      <c r="P642" s="65">
        <v>3.45</v>
      </c>
      <c r="Q642" s="65"/>
      <c r="R642" s="71">
        <v>8</v>
      </c>
      <c r="S642" s="59">
        <v>548.40000000000009</v>
      </c>
      <c r="T642" s="59"/>
      <c r="U642" s="58">
        <v>0.57999999999999996</v>
      </c>
    </row>
    <row r="643" spans="1:21" x14ac:dyDescent="0.25">
      <c r="A643" s="1"/>
      <c r="B643" s="63" t="s">
        <v>28</v>
      </c>
      <c r="C643" s="63"/>
      <c r="D643" s="63"/>
      <c r="E643" s="63"/>
      <c r="F643" s="72">
        <v>1.4946999999999999</v>
      </c>
      <c r="G643" s="72"/>
      <c r="H643" s="72"/>
      <c r="I643" s="72"/>
      <c r="J643" s="1"/>
      <c r="K643" s="1"/>
      <c r="L643" s="64"/>
      <c r="M643" s="64"/>
      <c r="N643" s="64"/>
      <c r="O643" s="71"/>
      <c r="P643" s="65"/>
      <c r="Q643" s="65"/>
      <c r="R643" s="71"/>
      <c r="S643" s="59"/>
      <c r="T643" s="59"/>
      <c r="U643" s="58"/>
    </row>
    <row r="644" spans="1:21" x14ac:dyDescent="0.25">
      <c r="A644" s="1"/>
      <c r="B644" s="63"/>
      <c r="C644" s="63"/>
      <c r="D644" s="63"/>
      <c r="E644" s="63"/>
      <c r="F644" s="72"/>
      <c r="G644" s="72"/>
      <c r="H644" s="72"/>
      <c r="I644" s="72"/>
      <c r="J644" s="1"/>
      <c r="K644" s="1"/>
      <c r="L644" s="1"/>
      <c r="M644" s="1"/>
      <c r="N644" s="1"/>
      <c r="O644" s="1"/>
      <c r="P644" s="1"/>
      <c r="Q644" s="1"/>
      <c r="R644" s="1"/>
      <c r="S644" s="1"/>
      <c r="T644" s="1"/>
      <c r="U644" s="1"/>
    </row>
    <row r="645" spans="1:21" x14ac:dyDescent="0.25">
      <c r="A645" s="1"/>
      <c r="B645" s="63" t="s">
        <v>29</v>
      </c>
      <c r="C645" s="63"/>
      <c r="D645" s="72">
        <v>1.3991</v>
      </c>
      <c r="E645" s="72"/>
      <c r="F645" s="72"/>
      <c r="G645" s="72"/>
      <c r="H645" s="1"/>
      <c r="I645" s="1"/>
      <c r="J645" s="1"/>
      <c r="K645" s="1"/>
      <c r="L645" s="1"/>
      <c r="M645" s="1"/>
      <c r="N645" s="1"/>
      <c r="O645" s="1"/>
      <c r="P645" s="1"/>
      <c r="Q645" s="1"/>
      <c r="R645" s="1"/>
      <c r="S645" s="1"/>
      <c r="T645" s="1"/>
      <c r="U645" s="1"/>
    </row>
    <row r="646" spans="1:21" x14ac:dyDescent="0.25">
      <c r="A646" s="1"/>
      <c r="B646" s="63" t="s">
        <v>30</v>
      </c>
      <c r="C646" s="63"/>
      <c r="D646" s="1"/>
      <c r="E646" s="1"/>
      <c r="F646" s="1">
        <v>53.8</v>
      </c>
      <c r="G646" s="1"/>
      <c r="H646" s="1"/>
      <c r="I646" s="1"/>
      <c r="J646" s="1"/>
      <c r="K646" s="1"/>
      <c r="L646" s="1"/>
      <c r="M646" s="1"/>
      <c r="N646" s="1"/>
      <c r="O646" s="1"/>
      <c r="P646" s="1"/>
      <c r="Q646" s="1"/>
      <c r="R646" s="1"/>
      <c r="S646" s="1"/>
      <c r="T646" s="1"/>
      <c r="U646" s="1"/>
    </row>
    <row r="647" spans="1:21" x14ac:dyDescent="0.25">
      <c r="A647" s="1"/>
      <c r="B647" s="63" t="s">
        <v>31</v>
      </c>
      <c r="C647" s="63"/>
      <c r="D647" s="63"/>
      <c r="E647" s="1"/>
      <c r="F647" s="1">
        <v>2016</v>
      </c>
      <c r="G647" s="1"/>
      <c r="H647" s="1"/>
      <c r="I647" s="1"/>
      <c r="J647" s="1"/>
      <c r="K647" s="1"/>
      <c r="L647" s="1"/>
      <c r="M647" s="1"/>
      <c r="N647" s="1"/>
      <c r="O647" s="1"/>
      <c r="P647" s="1"/>
      <c r="Q647" s="1"/>
      <c r="R647" s="1"/>
      <c r="S647" s="1"/>
      <c r="T647" s="1"/>
      <c r="U647" s="1"/>
    </row>
    <row r="648" spans="1:21" x14ac:dyDescent="0.25">
      <c r="A648" s="1"/>
      <c r="B648" s="63" t="s">
        <v>32</v>
      </c>
      <c r="C648" s="63"/>
      <c r="D648" s="1"/>
      <c r="E648" s="1"/>
      <c r="F648" s="1"/>
      <c r="G648" s="1"/>
      <c r="H648" s="1"/>
      <c r="I648" s="1"/>
      <c r="J648" s="1"/>
      <c r="K648" s="1"/>
      <c r="L648" s="1"/>
      <c r="M648" s="1"/>
      <c r="N648" s="1"/>
      <c r="O648" s="1"/>
      <c r="P648" s="1"/>
      <c r="Q648" s="1"/>
      <c r="R648" s="1"/>
      <c r="S648" s="1"/>
      <c r="T648" s="1"/>
      <c r="U648" s="1"/>
    </row>
    <row r="649" spans="1:21" x14ac:dyDescent="0.25">
      <c r="A649" s="1"/>
      <c r="B649" s="1"/>
      <c r="C649" s="1"/>
      <c r="D649" s="1"/>
      <c r="E649" s="1"/>
      <c r="F649" s="1"/>
      <c r="G649" s="1"/>
      <c r="H649" s="1"/>
      <c r="I649" s="1"/>
      <c r="J649" s="1"/>
      <c r="K649" s="1"/>
      <c r="L649" s="1"/>
      <c r="M649" s="1"/>
      <c r="N649" s="1"/>
      <c r="O649" s="1"/>
      <c r="P649" s="1"/>
      <c r="Q649" s="1"/>
      <c r="R649" s="1"/>
      <c r="S649" s="1"/>
      <c r="T649" s="1"/>
      <c r="U649" s="1"/>
    </row>
    <row r="650" spans="1:21" x14ac:dyDescent="0.25">
      <c r="A650" s="1"/>
      <c r="B650" s="1"/>
      <c r="C650" s="1"/>
      <c r="D650" s="1"/>
      <c r="E650" s="1"/>
      <c r="F650" s="1"/>
      <c r="G650" s="1"/>
      <c r="H650" s="1"/>
      <c r="I650" s="1"/>
      <c r="J650" s="1"/>
      <c r="K650" s="1"/>
      <c r="L650" s="1"/>
      <c r="M650" s="1"/>
      <c r="N650" s="1"/>
      <c r="O650" s="1"/>
      <c r="P650" s="1"/>
      <c r="Q650" s="1"/>
      <c r="R650" s="1"/>
      <c r="S650" s="1"/>
      <c r="T650" s="1"/>
      <c r="U650" s="1"/>
    </row>
    <row r="651" spans="1:21" x14ac:dyDescent="0.25">
      <c r="A651" s="1"/>
      <c r="B651" s="1"/>
      <c r="C651" s="1"/>
      <c r="D651" s="1"/>
      <c r="E651" s="1"/>
      <c r="F651" s="1"/>
      <c r="G651" s="1"/>
      <c r="H651" s="1"/>
      <c r="I651" s="1"/>
      <c r="J651" s="1"/>
      <c r="K651" s="1"/>
      <c r="L651" s="66" t="s">
        <v>5</v>
      </c>
      <c r="M651" s="66"/>
      <c r="N651" s="66"/>
      <c r="O651" s="3" t="s">
        <v>6</v>
      </c>
      <c r="P651" s="67" t="s">
        <v>7</v>
      </c>
      <c r="Q651" s="67"/>
      <c r="R651" s="3" t="s">
        <v>8</v>
      </c>
      <c r="S651" s="57" t="s">
        <v>583</v>
      </c>
      <c r="T651" s="57"/>
      <c r="U651" s="3" t="s">
        <v>7</v>
      </c>
    </row>
    <row r="652" spans="1:21" x14ac:dyDescent="0.25">
      <c r="A652" s="1"/>
      <c r="B652" s="5" t="s">
        <v>9</v>
      </c>
      <c r="C652" s="64" t="s">
        <v>133</v>
      </c>
      <c r="D652" s="64"/>
      <c r="E652" s="64"/>
      <c r="F652" s="64"/>
      <c r="G652" s="64"/>
      <c r="H652" s="1"/>
      <c r="I652" s="1"/>
      <c r="J652" s="1"/>
      <c r="K652" s="1"/>
      <c r="L652" s="4" t="s">
        <v>33</v>
      </c>
      <c r="M652" s="77" t="s">
        <v>34</v>
      </c>
      <c r="N652" s="77"/>
      <c r="O652" s="6">
        <v>11</v>
      </c>
      <c r="P652" s="78">
        <v>26.19</v>
      </c>
      <c r="Q652" s="78"/>
      <c r="R652" s="6">
        <v>18</v>
      </c>
      <c r="S652" s="61">
        <v>2754</v>
      </c>
      <c r="T652" s="61"/>
      <c r="U652" s="7">
        <v>3.15</v>
      </c>
    </row>
    <row r="653" spans="1:21" x14ac:dyDescent="0.25">
      <c r="A653" s="1"/>
      <c r="B653" s="63" t="s">
        <v>13</v>
      </c>
      <c r="C653" s="64" t="s">
        <v>142</v>
      </c>
      <c r="D653" s="64"/>
      <c r="E653" s="64"/>
      <c r="F653" s="64"/>
      <c r="G653" s="1"/>
      <c r="H653" s="1"/>
      <c r="I653" s="1"/>
      <c r="J653" s="1"/>
      <c r="K653" s="1"/>
      <c r="L653" s="4" t="s">
        <v>36</v>
      </c>
      <c r="M653" s="64" t="s">
        <v>37</v>
      </c>
      <c r="N653" s="64"/>
      <c r="O653" s="6">
        <v>1</v>
      </c>
      <c r="P653" s="65">
        <v>2.38</v>
      </c>
      <c r="Q653" s="65"/>
      <c r="R653" s="6">
        <v>2</v>
      </c>
      <c r="S653" s="59">
        <v>144</v>
      </c>
      <c r="T653" s="59"/>
      <c r="U653" s="7">
        <v>0.16</v>
      </c>
    </row>
    <row r="654" spans="1:21" x14ac:dyDescent="0.25">
      <c r="A654" s="1"/>
      <c r="B654" s="63"/>
      <c r="C654" s="64"/>
      <c r="D654" s="64"/>
      <c r="E654" s="64"/>
      <c r="F654" s="64"/>
      <c r="G654" s="1"/>
      <c r="H654" s="1"/>
      <c r="I654" s="1"/>
      <c r="J654" s="1"/>
      <c r="K654" s="1"/>
      <c r="L654" s="64" t="s">
        <v>11</v>
      </c>
      <c r="M654" s="64" t="s">
        <v>12</v>
      </c>
      <c r="N654" s="64"/>
      <c r="O654" s="71">
        <v>4</v>
      </c>
      <c r="P654" s="65">
        <v>9.52</v>
      </c>
      <c r="Q654" s="65"/>
      <c r="R654" s="71">
        <v>10</v>
      </c>
      <c r="S654" s="59">
        <v>990.60000000000014</v>
      </c>
      <c r="T654" s="59"/>
      <c r="U654" s="58">
        <v>1.1299999999999999</v>
      </c>
    </row>
    <row r="655" spans="1:21" x14ac:dyDescent="0.25">
      <c r="A655" s="1"/>
      <c r="B655" s="63" t="s">
        <v>19</v>
      </c>
      <c r="C655" s="64" t="s">
        <v>38</v>
      </c>
      <c r="D655" s="64"/>
      <c r="E655" s="64"/>
      <c r="F655" s="64"/>
      <c r="G655" s="1"/>
      <c r="H655" s="1"/>
      <c r="I655" s="1"/>
      <c r="J655" s="1"/>
      <c r="K655" s="1"/>
      <c r="L655" s="64"/>
      <c r="M655" s="64"/>
      <c r="N655" s="64"/>
      <c r="O655" s="71"/>
      <c r="P655" s="65"/>
      <c r="Q655" s="65"/>
      <c r="R655" s="71"/>
      <c r="S655" s="59"/>
      <c r="T655" s="59"/>
      <c r="U655" s="58"/>
    </row>
    <row r="656" spans="1:21" x14ac:dyDescent="0.25">
      <c r="A656" s="1"/>
      <c r="B656" s="63"/>
      <c r="C656" s="64"/>
      <c r="D656" s="64"/>
      <c r="E656" s="64"/>
      <c r="F656" s="64"/>
      <c r="G656" s="1"/>
      <c r="H656" s="1"/>
      <c r="I656" s="1"/>
      <c r="J656" s="1"/>
      <c r="K656" s="1"/>
      <c r="L656" s="4" t="s">
        <v>39</v>
      </c>
      <c r="M656" s="64" t="s">
        <v>40</v>
      </c>
      <c r="N656" s="64"/>
      <c r="O656" s="6">
        <v>14</v>
      </c>
      <c r="P656" s="65">
        <v>33.33</v>
      </c>
      <c r="Q656" s="65"/>
      <c r="R656" s="6">
        <v>218</v>
      </c>
      <c r="S656" s="59">
        <v>51641.4</v>
      </c>
      <c r="T656" s="59"/>
      <c r="U656" s="7">
        <v>59</v>
      </c>
    </row>
    <row r="657" spans="1:21" x14ac:dyDescent="0.25">
      <c r="A657" s="1"/>
      <c r="B657" s="5" t="s">
        <v>23</v>
      </c>
      <c r="C657" s="64" t="s">
        <v>143</v>
      </c>
      <c r="D657" s="64"/>
      <c r="E657" s="64"/>
      <c r="F657" s="64"/>
      <c r="G657" s="1"/>
      <c r="H657" s="1"/>
      <c r="I657" s="1"/>
      <c r="J657" s="1"/>
      <c r="K657" s="1"/>
      <c r="L657" s="4" t="s">
        <v>15</v>
      </c>
      <c r="M657" s="64" t="s">
        <v>16</v>
      </c>
      <c r="N657" s="64"/>
      <c r="O657" s="6">
        <v>6</v>
      </c>
      <c r="P657" s="65">
        <v>14.29</v>
      </c>
      <c r="Q657" s="65"/>
      <c r="R657" s="6">
        <v>89</v>
      </c>
      <c r="S657" s="59">
        <v>7509</v>
      </c>
      <c r="T657" s="59"/>
      <c r="U657" s="7">
        <v>8.58</v>
      </c>
    </row>
    <row r="658" spans="1:21" x14ac:dyDescent="0.25">
      <c r="A658" s="1"/>
      <c r="B658" s="5" t="s">
        <v>25</v>
      </c>
      <c r="C658" s="73">
        <v>363</v>
      </c>
      <c r="D658" s="73"/>
      <c r="E658" s="73"/>
      <c r="F658" s="1"/>
      <c r="G658" s="1"/>
      <c r="H658" s="1"/>
      <c r="I658" s="1"/>
      <c r="J658" s="1"/>
      <c r="K658" s="1"/>
      <c r="L658" s="4" t="s">
        <v>42</v>
      </c>
      <c r="M658" s="64" t="s">
        <v>43</v>
      </c>
      <c r="N658" s="64"/>
      <c r="O658" s="6">
        <v>4</v>
      </c>
      <c r="P658" s="65">
        <v>9.52</v>
      </c>
      <c r="Q658" s="65"/>
      <c r="R658" s="6">
        <v>369</v>
      </c>
      <c r="S658" s="59">
        <v>24350.399999999998</v>
      </c>
      <c r="T658" s="59"/>
      <c r="U658" s="7">
        <v>27.82</v>
      </c>
    </row>
    <row r="659" spans="1:21" x14ac:dyDescent="0.25">
      <c r="A659" s="1"/>
      <c r="B659" s="63" t="s">
        <v>26</v>
      </c>
      <c r="C659" s="63"/>
      <c r="D659" s="63"/>
      <c r="E659" s="63"/>
      <c r="F659" s="72">
        <v>432.21140000000003</v>
      </c>
      <c r="G659" s="72"/>
      <c r="H659" s="72"/>
      <c r="I659" s="72"/>
      <c r="J659" s="72"/>
      <c r="K659" s="1"/>
      <c r="L659" s="4" t="s">
        <v>54</v>
      </c>
      <c r="M659" s="64" t="s">
        <v>55</v>
      </c>
      <c r="N659" s="64"/>
      <c r="O659" s="6">
        <v>2</v>
      </c>
      <c r="P659" s="65">
        <v>4.76</v>
      </c>
      <c r="Q659" s="65"/>
      <c r="R659" s="6">
        <v>2</v>
      </c>
      <c r="S659" s="59">
        <v>142.79999999999998</v>
      </c>
      <c r="T659" s="59"/>
      <c r="U659" s="7">
        <v>0.16</v>
      </c>
    </row>
    <row r="660" spans="1:21" x14ac:dyDescent="0.25">
      <c r="A660" s="1"/>
      <c r="B660" s="63" t="s">
        <v>27</v>
      </c>
      <c r="C660" s="63"/>
      <c r="D660" s="72">
        <v>142.07660000000001</v>
      </c>
      <c r="E660" s="72"/>
      <c r="F660" s="72"/>
      <c r="G660" s="72"/>
      <c r="H660" s="72"/>
      <c r="I660" s="1"/>
      <c r="J660" s="1"/>
      <c r="K660" s="1"/>
      <c r="L660" s="1"/>
      <c r="M660" s="1"/>
      <c r="N660" s="1"/>
      <c r="O660" s="1"/>
      <c r="P660" s="1"/>
      <c r="Q660" s="1"/>
      <c r="R660" s="1"/>
      <c r="S660" s="1"/>
      <c r="T660" s="1"/>
      <c r="U660" s="1"/>
    </row>
    <row r="661" spans="1:21" x14ac:dyDescent="0.25">
      <c r="A661" s="1"/>
      <c r="B661" s="63" t="s">
        <v>28</v>
      </c>
      <c r="C661" s="63"/>
      <c r="D661" s="63"/>
      <c r="E661" s="63"/>
      <c r="F661" s="72">
        <v>2.9371999999999998</v>
      </c>
      <c r="G661" s="72"/>
      <c r="H661" s="72"/>
      <c r="I661" s="72"/>
      <c r="J661" s="1"/>
      <c r="K661" s="1"/>
      <c r="L661" s="1"/>
      <c r="M661" s="1"/>
      <c r="N661" s="1"/>
      <c r="O661" s="1"/>
      <c r="P661" s="1"/>
      <c r="Q661" s="1"/>
      <c r="R661" s="1"/>
      <c r="S661" s="1"/>
      <c r="T661" s="1"/>
      <c r="U661" s="1"/>
    </row>
    <row r="662" spans="1:21" x14ac:dyDescent="0.25">
      <c r="A662" s="1"/>
      <c r="B662" s="63" t="s">
        <v>29</v>
      </c>
      <c r="C662" s="63"/>
      <c r="D662" s="72">
        <v>1.0152000000000001</v>
      </c>
      <c r="E662" s="72"/>
      <c r="F662" s="72"/>
      <c r="G662" s="72"/>
      <c r="H662" s="1"/>
      <c r="I662" s="1"/>
      <c r="J662" s="1"/>
      <c r="K662" s="1"/>
      <c r="L662" s="1"/>
      <c r="M662" s="1"/>
      <c r="N662" s="1"/>
      <c r="O662" s="1"/>
      <c r="P662" s="1"/>
      <c r="Q662" s="1"/>
      <c r="R662" s="1"/>
      <c r="S662" s="1"/>
      <c r="T662" s="1"/>
      <c r="U662" s="1"/>
    </row>
    <row r="663" spans="1:21" x14ac:dyDescent="0.25">
      <c r="A663" s="1"/>
      <c r="B663" s="63" t="s">
        <v>30</v>
      </c>
      <c r="C663" s="63"/>
      <c r="D663" s="1"/>
      <c r="E663" s="1"/>
      <c r="F663" s="1">
        <v>47</v>
      </c>
      <c r="G663" s="1"/>
      <c r="H663" s="1"/>
      <c r="I663" s="1"/>
      <c r="J663" s="1"/>
      <c r="K663" s="1"/>
      <c r="L663" s="1"/>
      <c r="M663" s="1"/>
      <c r="N663" s="1"/>
      <c r="O663" s="1"/>
      <c r="P663" s="1"/>
      <c r="Q663" s="1"/>
      <c r="R663" s="1"/>
      <c r="S663" s="1"/>
      <c r="T663" s="1"/>
      <c r="U663" s="1"/>
    </row>
    <row r="664" spans="1:21" x14ac:dyDescent="0.25">
      <c r="A664" s="1"/>
      <c r="B664" s="63" t="s">
        <v>31</v>
      </c>
      <c r="C664" s="63"/>
      <c r="D664" s="63"/>
      <c r="E664" s="1"/>
      <c r="F664" s="1">
        <v>2016</v>
      </c>
      <c r="G664" s="1"/>
      <c r="H664" s="1"/>
      <c r="I664" s="1"/>
      <c r="J664" s="1"/>
      <c r="K664" s="1"/>
      <c r="L664" s="1"/>
      <c r="M664" s="1"/>
      <c r="N664" s="1"/>
      <c r="O664" s="1"/>
      <c r="P664" s="1"/>
      <c r="Q664" s="1"/>
      <c r="R664" s="1"/>
      <c r="S664" s="1"/>
      <c r="T664" s="1"/>
      <c r="U664" s="1"/>
    </row>
    <row r="665" spans="1:21" x14ac:dyDescent="0.25">
      <c r="A665" s="1"/>
      <c r="B665" s="63" t="s">
        <v>32</v>
      </c>
      <c r="C665" s="63"/>
      <c r="D665" s="1"/>
      <c r="E665" s="1"/>
      <c r="F665" s="1"/>
      <c r="G665" s="1"/>
      <c r="H665" s="1"/>
      <c r="I665" s="1"/>
      <c r="J665" s="1"/>
      <c r="K665" s="1"/>
      <c r="L665" s="1"/>
      <c r="M665" s="1"/>
      <c r="N665" s="1"/>
      <c r="O665" s="1"/>
      <c r="P665" s="1"/>
      <c r="Q665" s="1"/>
      <c r="R665" s="1"/>
      <c r="S665" s="1"/>
      <c r="T665" s="1"/>
      <c r="U665" s="1"/>
    </row>
    <row r="666" spans="1:21" x14ac:dyDescent="0.25">
      <c r="A666" s="1"/>
      <c r="B666" s="1"/>
      <c r="C666" s="1"/>
      <c r="D666" s="1"/>
      <c r="E666" s="1"/>
      <c r="F666" s="1"/>
      <c r="G666" s="1"/>
      <c r="H666" s="1"/>
      <c r="I666" s="1"/>
      <c r="J666" s="1"/>
      <c r="K666" s="1"/>
      <c r="L666" s="1"/>
      <c r="M666" s="1"/>
      <c r="N666" s="1"/>
      <c r="O666" s="1"/>
      <c r="P666" s="1"/>
      <c r="Q666" s="1"/>
      <c r="R666" s="1"/>
      <c r="S666" s="1"/>
      <c r="T666" s="1"/>
      <c r="U666" s="1"/>
    </row>
    <row r="667" spans="1:21" x14ac:dyDescent="0.25">
      <c r="A667" s="1"/>
      <c r="B667" s="1"/>
      <c r="C667" s="1"/>
      <c r="D667" s="1"/>
      <c r="E667" s="1"/>
      <c r="F667" s="1"/>
      <c r="G667" s="1"/>
      <c r="H667" s="1"/>
      <c r="I667" s="1"/>
      <c r="J667" s="1"/>
      <c r="K667" s="1"/>
      <c r="L667" s="1"/>
      <c r="M667" s="1"/>
      <c r="N667" s="1"/>
      <c r="O667" s="1"/>
      <c r="P667" s="1"/>
      <c r="Q667" s="1"/>
      <c r="R667" s="1"/>
      <c r="S667" s="1"/>
      <c r="T667" s="1"/>
      <c r="U667" s="1"/>
    </row>
    <row r="668" spans="1:21" x14ac:dyDescent="0.25">
      <c r="A668" s="1"/>
      <c r="B668" s="1"/>
      <c r="C668" s="1"/>
      <c r="D668" s="1"/>
      <c r="E668" s="1"/>
      <c r="F668" s="1"/>
      <c r="G668" s="1"/>
      <c r="H668" s="1"/>
      <c r="I668" s="1"/>
      <c r="J668" s="1"/>
      <c r="K668" s="1"/>
      <c r="L668" s="1"/>
      <c r="M668" s="1"/>
      <c r="N668" s="1"/>
      <c r="O668" s="1"/>
      <c r="P668" s="1"/>
      <c r="Q668" s="1"/>
      <c r="R668" s="1"/>
      <c r="S668" s="1"/>
      <c r="T668" s="1"/>
      <c r="U668" s="1"/>
    </row>
    <row r="669" spans="1:21" x14ac:dyDescent="0.25">
      <c r="A669" s="1"/>
      <c r="B669" s="1"/>
      <c r="C669" s="1"/>
      <c r="D669" s="1"/>
      <c r="E669" s="1"/>
      <c r="F669" s="1"/>
      <c r="G669" s="1"/>
      <c r="H669" s="1"/>
      <c r="I669" s="1"/>
      <c r="J669" s="1"/>
      <c r="K669" s="1"/>
      <c r="L669" s="66" t="s">
        <v>5</v>
      </c>
      <c r="M669" s="66"/>
      <c r="N669" s="66"/>
      <c r="O669" s="3" t="s">
        <v>6</v>
      </c>
      <c r="P669" s="67" t="s">
        <v>7</v>
      </c>
      <c r="Q669" s="67"/>
      <c r="R669" s="3" t="s">
        <v>8</v>
      </c>
      <c r="S669" s="57" t="s">
        <v>583</v>
      </c>
      <c r="T669" s="57"/>
      <c r="U669" s="3" t="s">
        <v>7</v>
      </c>
    </row>
    <row r="670" spans="1:21" x14ac:dyDescent="0.25">
      <c r="A670" s="1"/>
      <c r="B670" s="5" t="s">
        <v>9</v>
      </c>
      <c r="C670" s="64" t="s">
        <v>144</v>
      </c>
      <c r="D670" s="64"/>
      <c r="E670" s="64"/>
      <c r="F670" s="64"/>
      <c r="G670" s="64"/>
      <c r="H670" s="1"/>
      <c r="I670" s="1"/>
      <c r="J670" s="1"/>
      <c r="K670" s="1"/>
      <c r="L670" s="4" t="s">
        <v>303</v>
      </c>
      <c r="M670" s="77" t="s">
        <v>304</v>
      </c>
      <c r="N670" s="77"/>
      <c r="O670" s="6">
        <v>1</v>
      </c>
      <c r="P670" s="78">
        <v>4.17</v>
      </c>
      <c r="Q670" s="78"/>
      <c r="R670" s="6">
        <v>5</v>
      </c>
      <c r="S670" s="61">
        <v>604.79999999999995</v>
      </c>
      <c r="T670" s="61"/>
      <c r="U670" s="7">
        <v>3.36</v>
      </c>
    </row>
    <row r="671" spans="1:21" x14ac:dyDescent="0.25">
      <c r="A671" s="1"/>
      <c r="B671" s="63" t="s">
        <v>13</v>
      </c>
      <c r="C671" s="64" t="s">
        <v>145</v>
      </c>
      <c r="D671" s="64"/>
      <c r="E671" s="64"/>
      <c r="F671" s="64"/>
      <c r="G671" s="1"/>
      <c r="H671" s="1"/>
      <c r="I671" s="1"/>
      <c r="J671" s="1"/>
      <c r="K671" s="1"/>
      <c r="L671" s="4" t="s">
        <v>33</v>
      </c>
      <c r="M671" s="64" t="s">
        <v>34</v>
      </c>
      <c r="N671" s="64"/>
      <c r="O671" s="6">
        <v>4</v>
      </c>
      <c r="P671" s="65">
        <v>16.670000000000002</v>
      </c>
      <c r="Q671" s="65"/>
      <c r="R671" s="6">
        <v>14</v>
      </c>
      <c r="S671" s="59">
        <v>1729.2</v>
      </c>
      <c r="T671" s="59"/>
      <c r="U671" s="7">
        <v>9.61</v>
      </c>
    </row>
    <row r="672" spans="1:21" x14ac:dyDescent="0.25">
      <c r="A672" s="1"/>
      <c r="B672" s="63"/>
      <c r="C672" s="64"/>
      <c r="D672" s="64"/>
      <c r="E672" s="64"/>
      <c r="F672" s="64"/>
      <c r="G672" s="1"/>
      <c r="H672" s="1"/>
      <c r="I672" s="1"/>
      <c r="J672" s="1"/>
      <c r="K672" s="1"/>
      <c r="L672" s="64" t="s">
        <v>36</v>
      </c>
      <c r="M672" s="64" t="s">
        <v>37</v>
      </c>
      <c r="N672" s="64"/>
      <c r="O672" s="71">
        <v>2</v>
      </c>
      <c r="P672" s="65">
        <v>8.33</v>
      </c>
      <c r="Q672" s="65"/>
      <c r="R672" s="71">
        <v>3</v>
      </c>
      <c r="S672" s="59">
        <v>196.2</v>
      </c>
      <c r="T672" s="59"/>
      <c r="U672" s="58">
        <v>1.0900000000000001</v>
      </c>
    </row>
    <row r="673" spans="1:21" x14ac:dyDescent="0.25">
      <c r="A673" s="1"/>
      <c r="B673" s="63" t="s">
        <v>19</v>
      </c>
      <c r="C673" s="64" t="s">
        <v>20</v>
      </c>
      <c r="D673" s="64"/>
      <c r="E673" s="64"/>
      <c r="F673" s="64"/>
      <c r="G673" s="1"/>
      <c r="H673" s="1"/>
      <c r="I673" s="1"/>
      <c r="J673" s="1"/>
      <c r="K673" s="1"/>
      <c r="L673" s="64"/>
      <c r="M673" s="64"/>
      <c r="N673" s="64"/>
      <c r="O673" s="71"/>
      <c r="P673" s="65"/>
      <c r="Q673" s="65"/>
      <c r="R673" s="71"/>
      <c r="S673" s="59"/>
      <c r="T673" s="59"/>
      <c r="U673" s="58"/>
    </row>
    <row r="674" spans="1:21" x14ac:dyDescent="0.25">
      <c r="A674" s="1"/>
      <c r="B674" s="63"/>
      <c r="C674" s="64"/>
      <c r="D674" s="64"/>
      <c r="E674" s="64"/>
      <c r="F674" s="64"/>
      <c r="G674" s="1"/>
      <c r="H674" s="1"/>
      <c r="I674" s="1"/>
      <c r="J674" s="1"/>
      <c r="K674" s="1"/>
      <c r="L674" s="4" t="s">
        <v>11</v>
      </c>
      <c r="M674" s="64" t="s">
        <v>12</v>
      </c>
      <c r="N674" s="64"/>
      <c r="O674" s="6">
        <v>6</v>
      </c>
      <c r="P674" s="65">
        <v>25</v>
      </c>
      <c r="Q674" s="65"/>
      <c r="R674" s="6">
        <v>12</v>
      </c>
      <c r="S674" s="59">
        <v>958.2</v>
      </c>
      <c r="T674" s="59"/>
      <c r="U674" s="7">
        <v>5.33</v>
      </c>
    </row>
    <row r="675" spans="1:21" x14ac:dyDescent="0.25">
      <c r="A675" s="1"/>
      <c r="B675" s="5" t="s">
        <v>23</v>
      </c>
      <c r="C675" s="64" t="s">
        <v>146</v>
      </c>
      <c r="D675" s="64"/>
      <c r="E675" s="64"/>
      <c r="F675" s="64"/>
      <c r="G675" s="1"/>
      <c r="H675" s="1"/>
      <c r="I675" s="1"/>
      <c r="J675" s="1"/>
      <c r="K675" s="1"/>
      <c r="L675" s="4" t="s">
        <v>39</v>
      </c>
      <c r="M675" s="64" t="s">
        <v>40</v>
      </c>
      <c r="N675" s="64"/>
      <c r="O675" s="6">
        <v>8</v>
      </c>
      <c r="P675" s="65">
        <v>33.33</v>
      </c>
      <c r="Q675" s="65"/>
      <c r="R675" s="6">
        <v>141</v>
      </c>
      <c r="S675" s="59">
        <v>14011.8</v>
      </c>
      <c r="T675" s="59"/>
      <c r="U675" s="7">
        <v>77.89</v>
      </c>
    </row>
    <row r="676" spans="1:21" x14ac:dyDescent="0.25">
      <c r="A676" s="1"/>
      <c r="B676" s="5" t="s">
        <v>25</v>
      </c>
      <c r="C676" s="73">
        <v>545</v>
      </c>
      <c r="D676" s="73"/>
      <c r="E676" s="73"/>
      <c r="F676" s="1"/>
      <c r="G676" s="1"/>
      <c r="H676" s="1"/>
      <c r="I676" s="1"/>
      <c r="J676" s="1"/>
      <c r="K676" s="1"/>
      <c r="L676" s="4" t="s">
        <v>42</v>
      </c>
      <c r="M676" s="64" t="s">
        <v>43</v>
      </c>
      <c r="N676" s="64"/>
      <c r="O676" s="6">
        <v>3</v>
      </c>
      <c r="P676" s="65">
        <v>12.5</v>
      </c>
      <c r="Q676" s="65"/>
      <c r="R676" s="6">
        <v>6</v>
      </c>
      <c r="S676" s="59">
        <v>489</v>
      </c>
      <c r="T676" s="59"/>
      <c r="U676" s="7">
        <v>2.72</v>
      </c>
    </row>
    <row r="677" spans="1:21" x14ac:dyDescent="0.25">
      <c r="A677" s="1"/>
      <c r="B677" s="63" t="s">
        <v>26</v>
      </c>
      <c r="C677" s="63"/>
      <c r="D677" s="63"/>
      <c r="E677" s="63"/>
      <c r="F677" s="72">
        <v>285.73329999999999</v>
      </c>
      <c r="G677" s="72"/>
      <c r="H677" s="72"/>
      <c r="I677" s="72"/>
      <c r="J677" s="72"/>
      <c r="K677" s="1"/>
      <c r="L677" s="1"/>
      <c r="M677" s="1"/>
      <c r="N677" s="1"/>
      <c r="O677" s="1"/>
      <c r="P677" s="1"/>
      <c r="Q677" s="1"/>
      <c r="R677" s="1"/>
      <c r="S677" s="1"/>
      <c r="T677" s="1"/>
      <c r="U677" s="1"/>
    </row>
    <row r="678" spans="1:21" x14ac:dyDescent="0.25">
      <c r="A678" s="1"/>
      <c r="B678" s="63" t="s">
        <v>27</v>
      </c>
      <c r="C678" s="63"/>
      <c r="D678" s="72">
        <v>25.694600000000001</v>
      </c>
      <c r="E678" s="72"/>
      <c r="F678" s="72"/>
      <c r="G678" s="72"/>
      <c r="H678" s="72"/>
      <c r="I678" s="1"/>
      <c r="J678" s="1"/>
      <c r="K678" s="1"/>
      <c r="L678" s="1"/>
      <c r="M678" s="1"/>
      <c r="N678" s="1"/>
      <c r="O678" s="1"/>
      <c r="P678" s="1"/>
      <c r="Q678" s="1"/>
      <c r="R678" s="1"/>
      <c r="S678" s="1"/>
      <c r="T678" s="1"/>
      <c r="U678" s="1"/>
    </row>
    <row r="679" spans="1:21" x14ac:dyDescent="0.25">
      <c r="A679" s="1"/>
      <c r="B679" s="63" t="s">
        <v>28</v>
      </c>
      <c r="C679" s="63"/>
      <c r="D679" s="63"/>
      <c r="E679" s="63"/>
      <c r="F679" s="72">
        <v>2.0074000000000001</v>
      </c>
      <c r="G679" s="72"/>
      <c r="H679" s="72"/>
      <c r="I679" s="72"/>
      <c r="J679" s="1"/>
      <c r="K679" s="1"/>
      <c r="L679" s="1"/>
      <c r="M679" s="1"/>
      <c r="N679" s="1"/>
      <c r="O679" s="1"/>
      <c r="P679" s="1"/>
      <c r="Q679" s="1"/>
      <c r="R679" s="1"/>
      <c r="S679" s="1"/>
      <c r="T679" s="1"/>
      <c r="U679" s="1"/>
    </row>
    <row r="680" spans="1:21" x14ac:dyDescent="0.25">
      <c r="A680" s="1"/>
      <c r="B680" s="63" t="s">
        <v>29</v>
      </c>
      <c r="C680" s="63"/>
      <c r="D680" s="72">
        <v>0.2586</v>
      </c>
      <c r="E680" s="72"/>
      <c r="F680" s="72"/>
      <c r="G680" s="72"/>
      <c r="H680" s="1"/>
      <c r="I680" s="1"/>
      <c r="J680" s="1"/>
      <c r="K680" s="1"/>
      <c r="L680" s="1"/>
      <c r="M680" s="1"/>
      <c r="N680" s="1"/>
      <c r="O680" s="1"/>
      <c r="P680" s="1"/>
      <c r="Q680" s="1"/>
      <c r="R680" s="1"/>
      <c r="S680" s="1"/>
      <c r="T680" s="1"/>
      <c r="U680" s="1"/>
    </row>
    <row r="681" spans="1:21" x14ac:dyDescent="0.25">
      <c r="A681" s="1"/>
      <c r="B681" s="63" t="s">
        <v>30</v>
      </c>
      <c r="C681" s="63"/>
      <c r="D681" s="1"/>
      <c r="E681" s="1"/>
      <c r="F681" s="1">
        <v>52.8</v>
      </c>
      <c r="G681" s="1"/>
      <c r="H681" s="1"/>
      <c r="I681" s="1"/>
      <c r="J681" s="1"/>
      <c r="K681" s="1"/>
      <c r="L681" s="1"/>
      <c r="M681" s="1"/>
      <c r="N681" s="1"/>
      <c r="O681" s="1"/>
      <c r="P681" s="1"/>
      <c r="Q681" s="1"/>
      <c r="R681" s="1"/>
      <c r="S681" s="1"/>
      <c r="T681" s="1"/>
      <c r="U681" s="1"/>
    </row>
    <row r="682" spans="1:21" x14ac:dyDescent="0.25">
      <c r="A682" s="1"/>
      <c r="B682" s="63" t="s">
        <v>31</v>
      </c>
      <c r="C682" s="63"/>
      <c r="D682" s="63"/>
      <c r="E682" s="1"/>
      <c r="F682" s="1">
        <v>2016</v>
      </c>
      <c r="G682" s="1"/>
      <c r="H682" s="1"/>
      <c r="I682" s="1"/>
      <c r="J682" s="1"/>
      <c r="K682" s="1"/>
      <c r="L682" s="1"/>
      <c r="M682" s="1"/>
      <c r="N682" s="1"/>
      <c r="O682" s="1"/>
      <c r="P682" s="1"/>
      <c r="Q682" s="1"/>
      <c r="R682" s="1"/>
      <c r="S682" s="1"/>
      <c r="T682" s="1"/>
      <c r="U682" s="1"/>
    </row>
    <row r="683" spans="1:21" x14ac:dyDescent="0.25">
      <c r="A683" s="1"/>
      <c r="B683" s="63" t="s">
        <v>32</v>
      </c>
      <c r="C683" s="63"/>
      <c r="D683" s="1"/>
      <c r="E683" s="1"/>
      <c r="F683" s="1"/>
      <c r="G683" s="1"/>
      <c r="H683" s="1"/>
      <c r="I683" s="1"/>
      <c r="J683" s="1"/>
      <c r="K683" s="1"/>
      <c r="L683" s="1"/>
      <c r="M683" s="1"/>
      <c r="N683" s="1"/>
      <c r="O683" s="1"/>
      <c r="P683" s="1"/>
      <c r="Q683" s="1"/>
      <c r="R683" s="1"/>
      <c r="S683" s="1"/>
      <c r="T683" s="1"/>
      <c r="U683" s="1"/>
    </row>
    <row r="684" spans="1:21" x14ac:dyDescent="0.25">
      <c r="A684" s="1"/>
      <c r="B684" s="1"/>
      <c r="C684" s="1"/>
      <c r="D684" s="1"/>
      <c r="E684" s="1"/>
      <c r="F684" s="1"/>
      <c r="G684" s="1"/>
      <c r="H684" s="1"/>
      <c r="I684" s="1"/>
      <c r="J684" s="1"/>
      <c r="K684" s="1"/>
      <c r="L684" s="1"/>
      <c r="M684" s="1"/>
      <c r="N684" s="1"/>
      <c r="O684" s="1"/>
      <c r="P684" s="1"/>
      <c r="Q684" s="1"/>
      <c r="R684" s="1"/>
      <c r="S684" s="1"/>
      <c r="T684" s="1"/>
      <c r="U684" s="1"/>
    </row>
    <row r="685" spans="1:21" x14ac:dyDescent="0.25">
      <c r="A685" s="1"/>
      <c r="B685" s="1"/>
      <c r="C685" s="1"/>
      <c r="D685" s="1"/>
      <c r="E685" s="1"/>
      <c r="F685" s="1"/>
      <c r="G685" s="1"/>
      <c r="H685" s="1"/>
      <c r="I685" s="1"/>
      <c r="J685" s="1"/>
      <c r="K685" s="1"/>
      <c r="L685" s="1"/>
      <c r="M685" s="1"/>
      <c r="N685" s="1"/>
      <c r="O685" s="1"/>
      <c r="P685" s="1"/>
      <c r="Q685" s="1"/>
      <c r="R685" s="1"/>
      <c r="S685" s="1"/>
      <c r="T685" s="1"/>
      <c r="U685" s="1"/>
    </row>
    <row r="686" spans="1:21" x14ac:dyDescent="0.25">
      <c r="A686" s="1"/>
      <c r="B686" s="1"/>
      <c r="C686" s="1"/>
      <c r="D686" s="1"/>
      <c r="E686" s="1"/>
      <c r="F686" s="1"/>
      <c r="G686" s="1"/>
      <c r="H686" s="1"/>
      <c r="I686" s="1"/>
      <c r="J686" s="1"/>
      <c r="K686" s="1"/>
      <c r="L686" s="66" t="s">
        <v>5</v>
      </c>
      <c r="M686" s="66"/>
      <c r="N686" s="66"/>
      <c r="O686" s="3" t="s">
        <v>6</v>
      </c>
      <c r="P686" s="67" t="s">
        <v>7</v>
      </c>
      <c r="Q686" s="67"/>
      <c r="R686" s="3" t="s">
        <v>8</v>
      </c>
      <c r="S686" s="57" t="s">
        <v>583</v>
      </c>
      <c r="T686" s="57"/>
      <c r="U686" s="3" t="s">
        <v>7</v>
      </c>
    </row>
    <row r="687" spans="1:21" x14ac:dyDescent="0.25">
      <c r="A687" s="1"/>
      <c r="B687" s="5" t="s">
        <v>9</v>
      </c>
      <c r="C687" s="64" t="s">
        <v>144</v>
      </c>
      <c r="D687" s="64"/>
      <c r="E687" s="64"/>
      <c r="F687" s="64"/>
      <c r="G687" s="64"/>
      <c r="H687" s="1"/>
      <c r="I687" s="1"/>
      <c r="J687" s="1"/>
      <c r="K687" s="1"/>
      <c r="L687" s="4" t="s">
        <v>33</v>
      </c>
      <c r="M687" s="77" t="s">
        <v>34</v>
      </c>
      <c r="N687" s="77"/>
      <c r="O687" s="6">
        <v>4</v>
      </c>
      <c r="P687" s="78">
        <v>10.81</v>
      </c>
      <c r="Q687" s="78"/>
      <c r="R687" s="6">
        <v>8</v>
      </c>
      <c r="S687" s="61">
        <v>538.80000000000007</v>
      </c>
      <c r="T687" s="61"/>
      <c r="U687" s="7">
        <v>1.01</v>
      </c>
    </row>
    <row r="688" spans="1:21" x14ac:dyDescent="0.25">
      <c r="A688" s="1"/>
      <c r="B688" s="63" t="s">
        <v>13</v>
      </c>
      <c r="C688" s="64" t="s">
        <v>147</v>
      </c>
      <c r="D688" s="64"/>
      <c r="E688" s="64"/>
      <c r="F688" s="64"/>
      <c r="G688" s="1"/>
      <c r="H688" s="1"/>
      <c r="I688" s="1"/>
      <c r="J688" s="1"/>
      <c r="K688" s="1"/>
      <c r="L688" s="4" t="s">
        <v>36</v>
      </c>
      <c r="M688" s="64" t="s">
        <v>37</v>
      </c>
      <c r="N688" s="64"/>
      <c r="O688" s="6">
        <v>2</v>
      </c>
      <c r="P688" s="65">
        <v>5.41</v>
      </c>
      <c r="Q688" s="65"/>
      <c r="R688" s="6">
        <v>122</v>
      </c>
      <c r="S688" s="59">
        <v>3304.7999999999997</v>
      </c>
      <c r="T688" s="59"/>
      <c r="U688" s="7">
        <v>6.21</v>
      </c>
    </row>
    <row r="689" spans="1:21" x14ac:dyDescent="0.25">
      <c r="A689" s="1"/>
      <c r="B689" s="63"/>
      <c r="C689" s="64"/>
      <c r="D689" s="64"/>
      <c r="E689" s="64"/>
      <c r="F689" s="64"/>
      <c r="G689" s="1"/>
      <c r="H689" s="1"/>
      <c r="I689" s="1"/>
      <c r="J689" s="1"/>
      <c r="K689" s="1"/>
      <c r="L689" s="64" t="s">
        <v>11</v>
      </c>
      <c r="M689" s="64" t="s">
        <v>12</v>
      </c>
      <c r="N689" s="64"/>
      <c r="O689" s="71">
        <v>7</v>
      </c>
      <c r="P689" s="65">
        <v>18.920000000000002</v>
      </c>
      <c r="Q689" s="65"/>
      <c r="R689" s="71">
        <v>110</v>
      </c>
      <c r="S689" s="59">
        <v>15374.400000000001</v>
      </c>
      <c r="T689" s="59"/>
      <c r="U689" s="58">
        <v>28.9</v>
      </c>
    </row>
    <row r="690" spans="1:21" x14ac:dyDescent="0.25">
      <c r="A690" s="1"/>
      <c r="B690" s="63" t="s">
        <v>19</v>
      </c>
      <c r="C690" s="64" t="s">
        <v>57</v>
      </c>
      <c r="D690" s="64"/>
      <c r="E690" s="64"/>
      <c r="F690" s="64"/>
      <c r="G690" s="1"/>
      <c r="H690" s="1"/>
      <c r="I690" s="1"/>
      <c r="J690" s="1"/>
      <c r="K690" s="1"/>
      <c r="L690" s="64"/>
      <c r="M690" s="64"/>
      <c r="N690" s="64"/>
      <c r="O690" s="71"/>
      <c r="P690" s="65"/>
      <c r="Q690" s="65"/>
      <c r="R690" s="71"/>
      <c r="S690" s="59"/>
      <c r="T690" s="59"/>
      <c r="U690" s="58"/>
    </row>
    <row r="691" spans="1:21" x14ac:dyDescent="0.25">
      <c r="A691" s="1"/>
      <c r="B691" s="63"/>
      <c r="C691" s="64"/>
      <c r="D691" s="64"/>
      <c r="E691" s="64"/>
      <c r="F691" s="64"/>
      <c r="G691" s="1"/>
      <c r="H691" s="1"/>
      <c r="I691" s="1"/>
      <c r="J691" s="1"/>
      <c r="K691" s="1"/>
      <c r="L691" s="4" t="s">
        <v>39</v>
      </c>
      <c r="M691" s="64" t="s">
        <v>40</v>
      </c>
      <c r="N691" s="64"/>
      <c r="O691" s="6">
        <v>14</v>
      </c>
      <c r="P691" s="65">
        <v>37.840000000000003</v>
      </c>
      <c r="Q691" s="65"/>
      <c r="R691" s="6">
        <v>231</v>
      </c>
      <c r="S691" s="59">
        <v>27804.600000000002</v>
      </c>
      <c r="T691" s="59"/>
      <c r="U691" s="7">
        <v>52.27</v>
      </c>
    </row>
    <row r="692" spans="1:21" x14ac:dyDescent="0.25">
      <c r="A692" s="1"/>
      <c r="B692" s="5" t="s">
        <v>23</v>
      </c>
      <c r="C692" s="64" t="s">
        <v>148</v>
      </c>
      <c r="D692" s="64"/>
      <c r="E692" s="64"/>
      <c r="F692" s="64"/>
      <c r="G692" s="1"/>
      <c r="H692" s="1"/>
      <c r="I692" s="1"/>
      <c r="J692" s="1"/>
      <c r="K692" s="1"/>
      <c r="L692" s="4" t="s">
        <v>15</v>
      </c>
      <c r="M692" s="64" t="s">
        <v>16</v>
      </c>
      <c r="N692" s="64"/>
      <c r="O692" s="6">
        <v>2</v>
      </c>
      <c r="P692" s="65">
        <v>5.41</v>
      </c>
      <c r="Q692" s="65"/>
      <c r="R692" s="6">
        <v>2</v>
      </c>
      <c r="S692" s="59">
        <v>196.79999999999998</v>
      </c>
      <c r="T692" s="59"/>
      <c r="U692" s="7">
        <v>0.37</v>
      </c>
    </row>
    <row r="693" spans="1:21" x14ac:dyDescent="0.25">
      <c r="A693" s="1"/>
      <c r="B693" s="5" t="s">
        <v>25</v>
      </c>
      <c r="C693" s="73">
        <v>501</v>
      </c>
      <c r="D693" s="73"/>
      <c r="E693" s="73"/>
      <c r="F693" s="1"/>
      <c r="G693" s="1"/>
      <c r="H693" s="1"/>
      <c r="I693" s="1"/>
      <c r="J693" s="1"/>
      <c r="K693" s="1"/>
      <c r="L693" s="4" t="s">
        <v>17</v>
      </c>
      <c r="M693" s="64" t="s">
        <v>18</v>
      </c>
      <c r="N693" s="64"/>
      <c r="O693" s="6">
        <v>1</v>
      </c>
      <c r="P693" s="65">
        <v>2.7</v>
      </c>
      <c r="Q693" s="65"/>
      <c r="R693" s="6">
        <v>16</v>
      </c>
      <c r="S693" s="59">
        <v>5126.3999999999996</v>
      </c>
      <c r="T693" s="59"/>
      <c r="U693" s="7">
        <v>9.64</v>
      </c>
    </row>
    <row r="694" spans="1:21" x14ac:dyDescent="0.25">
      <c r="A694" s="1"/>
      <c r="B694" s="63" t="s">
        <v>26</v>
      </c>
      <c r="C694" s="63"/>
      <c r="D694" s="63"/>
      <c r="E694" s="63"/>
      <c r="F694" s="72">
        <v>173.85980000000001</v>
      </c>
      <c r="G694" s="72"/>
      <c r="H694" s="72"/>
      <c r="I694" s="72"/>
      <c r="J694" s="72"/>
      <c r="K694" s="1"/>
      <c r="L694" s="4" t="s">
        <v>42</v>
      </c>
      <c r="M694" s="64" t="s">
        <v>43</v>
      </c>
      <c r="N694" s="64"/>
      <c r="O694" s="6">
        <v>6</v>
      </c>
      <c r="P694" s="65">
        <v>16.22</v>
      </c>
      <c r="Q694" s="65"/>
      <c r="R694" s="6">
        <v>8</v>
      </c>
      <c r="S694" s="59">
        <v>460.2</v>
      </c>
      <c r="T694" s="59"/>
      <c r="U694" s="7">
        <v>0.87</v>
      </c>
    </row>
    <row r="695" spans="1:21" x14ac:dyDescent="0.25">
      <c r="A695" s="1"/>
      <c r="B695" s="63" t="s">
        <v>27</v>
      </c>
      <c r="C695" s="63"/>
      <c r="D695" s="72">
        <v>55.54</v>
      </c>
      <c r="E695" s="72"/>
      <c r="F695" s="72"/>
      <c r="G695" s="72"/>
      <c r="H695" s="72"/>
      <c r="I695" s="1"/>
      <c r="J695" s="1"/>
      <c r="K695" s="1"/>
      <c r="L695" s="4" t="s">
        <v>21</v>
      </c>
      <c r="M695" s="64" t="s">
        <v>22</v>
      </c>
      <c r="N695" s="64"/>
      <c r="O695" s="6">
        <v>1</v>
      </c>
      <c r="P695" s="65">
        <v>2.7</v>
      </c>
      <c r="Q695" s="65"/>
      <c r="R695" s="6">
        <v>3</v>
      </c>
      <c r="S695" s="59">
        <v>390</v>
      </c>
      <c r="T695" s="59"/>
      <c r="U695" s="7">
        <v>0.73</v>
      </c>
    </row>
    <row r="696" spans="1:21" x14ac:dyDescent="0.25">
      <c r="A696" s="1"/>
      <c r="B696" s="1"/>
      <c r="C696" s="1"/>
      <c r="D696" s="1"/>
      <c r="E696" s="1"/>
      <c r="F696" s="1"/>
      <c r="G696" s="1"/>
      <c r="H696" s="1"/>
      <c r="I696" s="1"/>
      <c r="J696" s="1"/>
      <c r="K696" s="1"/>
      <c r="L696" s="1"/>
      <c r="M696" s="1"/>
      <c r="N696" s="1"/>
      <c r="O696" s="1"/>
      <c r="P696" s="1"/>
      <c r="Q696" s="1"/>
      <c r="R696" s="1"/>
      <c r="S696" s="1"/>
      <c r="T696" s="1"/>
      <c r="U696" s="1"/>
    </row>
    <row r="697" spans="1:21" x14ac:dyDescent="0.25">
      <c r="A697" s="1"/>
      <c r="B697" s="63" t="s">
        <v>28</v>
      </c>
      <c r="C697" s="63"/>
      <c r="D697" s="63"/>
      <c r="E697" s="63"/>
      <c r="F697" s="72">
        <v>1.1534</v>
      </c>
      <c r="G697" s="72"/>
      <c r="H697" s="72"/>
      <c r="I697" s="72"/>
      <c r="J697" s="1"/>
      <c r="K697" s="1"/>
      <c r="L697" s="1"/>
      <c r="M697" s="1"/>
      <c r="N697" s="1"/>
      <c r="O697" s="1"/>
      <c r="P697" s="1"/>
      <c r="Q697" s="1"/>
      <c r="R697" s="1"/>
      <c r="S697" s="1"/>
      <c r="T697" s="1"/>
      <c r="U697" s="1"/>
    </row>
    <row r="698" spans="1:21" x14ac:dyDescent="0.25">
      <c r="A698" s="1"/>
      <c r="B698" s="63" t="s">
        <v>29</v>
      </c>
      <c r="C698" s="63"/>
      <c r="D698" s="72">
        <v>0.46139999999999998</v>
      </c>
      <c r="E698" s="72"/>
      <c r="F698" s="72"/>
      <c r="G698" s="72"/>
      <c r="H698" s="1"/>
      <c r="I698" s="1"/>
      <c r="J698" s="1"/>
      <c r="K698" s="1"/>
      <c r="L698" s="1"/>
      <c r="M698" s="1"/>
      <c r="N698" s="1"/>
      <c r="O698" s="1"/>
      <c r="P698" s="1"/>
      <c r="Q698" s="1"/>
      <c r="R698" s="1"/>
      <c r="S698" s="1"/>
      <c r="T698" s="1"/>
      <c r="U698" s="1"/>
    </row>
    <row r="699" spans="1:21" x14ac:dyDescent="0.25">
      <c r="A699" s="1"/>
      <c r="B699" s="63" t="s">
        <v>30</v>
      </c>
      <c r="C699" s="63"/>
      <c r="D699" s="1"/>
      <c r="E699" s="1"/>
      <c r="F699" s="1">
        <v>55.4</v>
      </c>
      <c r="G699" s="1"/>
      <c r="H699" s="1"/>
      <c r="I699" s="1"/>
      <c r="J699" s="1"/>
      <c r="K699" s="1"/>
      <c r="L699" s="1"/>
      <c r="M699" s="1"/>
      <c r="N699" s="1"/>
      <c r="O699" s="1"/>
      <c r="P699" s="1"/>
      <c r="Q699" s="1"/>
      <c r="R699" s="1"/>
      <c r="S699" s="1"/>
      <c r="T699" s="1"/>
      <c r="U699" s="1"/>
    </row>
    <row r="700" spans="1:21" x14ac:dyDescent="0.25">
      <c r="A700" s="1"/>
      <c r="B700" s="63" t="s">
        <v>31</v>
      </c>
      <c r="C700" s="63"/>
      <c r="D700" s="63"/>
      <c r="E700" s="1"/>
      <c r="F700" s="1">
        <v>2016</v>
      </c>
      <c r="G700" s="1"/>
      <c r="H700" s="1"/>
      <c r="I700" s="1"/>
      <c r="J700" s="1"/>
      <c r="K700" s="1"/>
      <c r="L700" s="1"/>
      <c r="M700" s="1"/>
      <c r="N700" s="1"/>
      <c r="O700" s="1"/>
      <c r="P700" s="1"/>
      <c r="Q700" s="1"/>
      <c r="R700" s="1"/>
      <c r="S700" s="1"/>
      <c r="T700" s="1"/>
      <c r="U700" s="1"/>
    </row>
    <row r="701" spans="1:21" x14ac:dyDescent="0.25">
      <c r="A701" s="1"/>
      <c r="B701" s="63" t="s">
        <v>32</v>
      </c>
      <c r="C701" s="63"/>
      <c r="D701" s="1"/>
      <c r="E701" s="1"/>
      <c r="F701" s="1"/>
      <c r="G701" s="1"/>
      <c r="H701" s="1"/>
      <c r="I701" s="1"/>
      <c r="J701" s="1"/>
      <c r="K701" s="1"/>
      <c r="L701" s="1"/>
      <c r="M701" s="1"/>
      <c r="N701" s="1"/>
      <c r="O701" s="1"/>
      <c r="P701" s="1"/>
      <c r="Q701" s="1"/>
      <c r="R701" s="1"/>
      <c r="S701" s="1"/>
      <c r="T701" s="1"/>
      <c r="U701" s="1"/>
    </row>
    <row r="702" spans="1:21" x14ac:dyDescent="0.25">
      <c r="A702" s="1"/>
      <c r="B702" s="1"/>
      <c r="C702" s="1"/>
      <c r="D702" s="1"/>
      <c r="E702" s="1"/>
      <c r="F702" s="1"/>
      <c r="G702" s="1"/>
      <c r="H702" s="1"/>
      <c r="I702" s="1"/>
      <c r="J702" s="1"/>
      <c r="K702" s="1"/>
      <c r="L702" s="1"/>
      <c r="M702" s="1"/>
      <c r="N702" s="1"/>
      <c r="O702" s="1"/>
      <c r="P702" s="1"/>
      <c r="Q702" s="1"/>
      <c r="R702" s="1"/>
      <c r="S702" s="1"/>
      <c r="T702" s="1"/>
      <c r="U702" s="1"/>
    </row>
    <row r="703" spans="1:21" x14ac:dyDescent="0.25">
      <c r="A703" s="1"/>
      <c r="B703" s="1"/>
      <c r="C703" s="1"/>
      <c r="D703" s="1"/>
      <c r="E703" s="1"/>
      <c r="F703" s="1"/>
      <c r="G703" s="1"/>
      <c r="H703" s="1"/>
      <c r="I703" s="1"/>
      <c r="J703" s="1"/>
      <c r="K703" s="1"/>
      <c r="L703" s="1"/>
      <c r="M703" s="1"/>
      <c r="N703" s="1"/>
      <c r="O703" s="1"/>
      <c r="P703" s="1"/>
      <c r="Q703" s="1"/>
      <c r="R703" s="1"/>
      <c r="S703" s="1"/>
      <c r="T703" s="1"/>
      <c r="U703" s="1"/>
    </row>
    <row r="704" spans="1:21" x14ac:dyDescent="0.25">
      <c r="A704" s="1"/>
      <c r="B704" s="1"/>
      <c r="C704" s="1"/>
      <c r="D704" s="1"/>
      <c r="E704" s="1"/>
      <c r="F704" s="1"/>
      <c r="G704" s="1"/>
      <c r="H704" s="1"/>
      <c r="I704" s="1"/>
      <c r="J704" s="1"/>
      <c r="K704" s="1"/>
      <c r="L704" s="66" t="s">
        <v>5</v>
      </c>
      <c r="M704" s="66"/>
      <c r="N704" s="66"/>
      <c r="O704" s="3" t="s">
        <v>6</v>
      </c>
      <c r="P704" s="67" t="s">
        <v>7</v>
      </c>
      <c r="Q704" s="67"/>
      <c r="R704" s="3" t="s">
        <v>8</v>
      </c>
      <c r="S704" s="57" t="s">
        <v>583</v>
      </c>
      <c r="T704" s="57"/>
      <c r="U704" s="3" t="s">
        <v>7</v>
      </c>
    </row>
    <row r="705" spans="1:21" x14ac:dyDescent="0.25">
      <c r="A705" s="1"/>
      <c r="B705" s="5" t="s">
        <v>9</v>
      </c>
      <c r="C705" s="64" t="s">
        <v>144</v>
      </c>
      <c r="D705" s="64"/>
      <c r="E705" s="64"/>
      <c r="F705" s="64"/>
      <c r="G705" s="64"/>
      <c r="H705" s="1"/>
      <c r="I705" s="1"/>
      <c r="J705" s="1"/>
      <c r="K705" s="1"/>
      <c r="L705" s="4" t="s">
        <v>33</v>
      </c>
      <c r="M705" s="77" t="s">
        <v>34</v>
      </c>
      <c r="N705" s="77"/>
      <c r="O705" s="6">
        <v>7</v>
      </c>
      <c r="P705" s="78">
        <v>30.43</v>
      </c>
      <c r="Q705" s="78"/>
      <c r="R705" s="6">
        <v>15</v>
      </c>
      <c r="S705" s="61">
        <v>2643</v>
      </c>
      <c r="T705" s="61"/>
      <c r="U705" s="7">
        <v>15.04</v>
      </c>
    </row>
    <row r="706" spans="1:21" x14ac:dyDescent="0.25">
      <c r="A706" s="1"/>
      <c r="B706" s="63" t="s">
        <v>13</v>
      </c>
      <c r="C706" s="64" t="s">
        <v>149</v>
      </c>
      <c r="D706" s="64"/>
      <c r="E706" s="64"/>
      <c r="F706" s="64"/>
      <c r="G706" s="1"/>
      <c r="H706" s="1"/>
      <c r="I706" s="1"/>
      <c r="J706" s="1"/>
      <c r="K706" s="1"/>
      <c r="L706" s="4" t="s">
        <v>36</v>
      </c>
      <c r="M706" s="64" t="s">
        <v>37</v>
      </c>
      <c r="N706" s="64"/>
      <c r="O706" s="6">
        <v>4</v>
      </c>
      <c r="P706" s="65">
        <v>17.39</v>
      </c>
      <c r="Q706" s="65"/>
      <c r="R706" s="6">
        <v>12</v>
      </c>
      <c r="S706" s="59">
        <v>184.8</v>
      </c>
      <c r="T706" s="59"/>
      <c r="U706" s="7">
        <v>1.05</v>
      </c>
    </row>
    <row r="707" spans="1:21" x14ac:dyDescent="0.25">
      <c r="A707" s="1"/>
      <c r="B707" s="63"/>
      <c r="C707" s="64"/>
      <c r="D707" s="64"/>
      <c r="E707" s="64"/>
      <c r="F707" s="64"/>
      <c r="G707" s="1"/>
      <c r="H707" s="1"/>
      <c r="I707" s="1"/>
      <c r="J707" s="1"/>
      <c r="K707" s="1"/>
      <c r="L707" s="64" t="s">
        <v>39</v>
      </c>
      <c r="M707" s="64" t="s">
        <v>40</v>
      </c>
      <c r="N707" s="64"/>
      <c r="O707" s="71">
        <v>6</v>
      </c>
      <c r="P707" s="65">
        <v>26.09</v>
      </c>
      <c r="Q707" s="65"/>
      <c r="R707" s="71">
        <v>52</v>
      </c>
      <c r="S707" s="59">
        <v>11209.199999999999</v>
      </c>
      <c r="T707" s="59"/>
      <c r="U707" s="58">
        <v>63.8</v>
      </c>
    </row>
    <row r="708" spans="1:21" x14ac:dyDescent="0.25">
      <c r="A708" s="1"/>
      <c r="B708" s="63" t="s">
        <v>19</v>
      </c>
      <c r="C708" s="64" t="s">
        <v>60</v>
      </c>
      <c r="D708" s="64"/>
      <c r="E708" s="64"/>
      <c r="F708" s="64"/>
      <c r="G708" s="1"/>
      <c r="H708" s="1"/>
      <c r="I708" s="1"/>
      <c r="J708" s="1"/>
      <c r="K708" s="1"/>
      <c r="L708" s="64"/>
      <c r="M708" s="64"/>
      <c r="N708" s="64"/>
      <c r="O708" s="71"/>
      <c r="P708" s="65"/>
      <c r="Q708" s="65"/>
      <c r="R708" s="71"/>
      <c r="S708" s="59"/>
      <c r="T708" s="59"/>
      <c r="U708" s="58"/>
    </row>
    <row r="709" spans="1:21" x14ac:dyDescent="0.25">
      <c r="A709" s="1"/>
      <c r="B709" s="63"/>
      <c r="C709" s="64"/>
      <c r="D709" s="64"/>
      <c r="E709" s="64"/>
      <c r="F709" s="64"/>
      <c r="G709" s="1"/>
      <c r="H709" s="1"/>
      <c r="I709" s="1"/>
      <c r="J709" s="1"/>
      <c r="K709" s="1"/>
      <c r="L709" s="4" t="s">
        <v>42</v>
      </c>
      <c r="M709" s="64" t="s">
        <v>43</v>
      </c>
      <c r="N709" s="64"/>
      <c r="O709" s="6">
        <v>5</v>
      </c>
      <c r="P709" s="65">
        <v>21.74</v>
      </c>
      <c r="Q709" s="65"/>
      <c r="R709" s="6">
        <v>12</v>
      </c>
      <c r="S709" s="59">
        <v>765</v>
      </c>
      <c r="T709" s="59"/>
      <c r="U709" s="7">
        <v>4.3499999999999996</v>
      </c>
    </row>
    <row r="710" spans="1:21" x14ac:dyDescent="0.25">
      <c r="A710" s="1"/>
      <c r="B710" s="5" t="s">
        <v>23</v>
      </c>
      <c r="C710" s="64" t="s">
        <v>150</v>
      </c>
      <c r="D710" s="64"/>
      <c r="E710" s="64"/>
      <c r="F710" s="64"/>
      <c r="G710" s="1"/>
      <c r="H710" s="1"/>
      <c r="I710" s="1"/>
      <c r="J710" s="1"/>
      <c r="K710" s="1"/>
      <c r="L710" s="4" t="s">
        <v>21</v>
      </c>
      <c r="M710" s="64" t="s">
        <v>22</v>
      </c>
      <c r="N710" s="64"/>
      <c r="O710" s="6">
        <v>1</v>
      </c>
      <c r="P710" s="65">
        <v>4.3499999999999996</v>
      </c>
      <c r="Q710" s="65"/>
      <c r="R710" s="6">
        <v>24</v>
      </c>
      <c r="S710" s="59">
        <v>2766.6</v>
      </c>
      <c r="T710" s="59"/>
      <c r="U710" s="7">
        <v>15.75</v>
      </c>
    </row>
    <row r="711" spans="1:21" x14ac:dyDescent="0.25">
      <c r="A711" s="1"/>
      <c r="B711" s="5" t="s">
        <v>25</v>
      </c>
      <c r="C711" s="73">
        <v>427</v>
      </c>
      <c r="D711" s="73"/>
      <c r="E711" s="73"/>
      <c r="F711" s="1"/>
      <c r="G711" s="1"/>
      <c r="H711" s="1"/>
      <c r="I711" s="1"/>
      <c r="J711" s="1"/>
      <c r="K711" s="1"/>
      <c r="L711" s="1"/>
      <c r="M711" s="1"/>
      <c r="N711" s="1"/>
      <c r="O711" s="1"/>
      <c r="P711" s="1"/>
      <c r="Q711" s="1"/>
      <c r="R711" s="1"/>
      <c r="S711" s="1"/>
      <c r="T711" s="1"/>
      <c r="U711" s="1"/>
    </row>
    <row r="712" spans="1:21" x14ac:dyDescent="0.25">
      <c r="A712" s="1"/>
      <c r="B712" s="63" t="s">
        <v>26</v>
      </c>
      <c r="C712" s="63"/>
      <c r="D712" s="63"/>
      <c r="E712" s="63"/>
      <c r="F712" s="72">
        <v>118.85299999999999</v>
      </c>
      <c r="G712" s="72"/>
      <c r="H712" s="72"/>
      <c r="I712" s="72"/>
      <c r="J712" s="72"/>
      <c r="K712" s="1"/>
      <c r="L712" s="1"/>
      <c r="M712" s="1"/>
      <c r="N712" s="1"/>
      <c r="O712" s="1"/>
      <c r="P712" s="1"/>
      <c r="Q712" s="1"/>
      <c r="R712" s="1"/>
      <c r="S712" s="1"/>
      <c r="T712" s="1"/>
      <c r="U712" s="1"/>
    </row>
    <row r="713" spans="1:21" x14ac:dyDescent="0.25">
      <c r="A713" s="1"/>
      <c r="B713" s="63" t="s">
        <v>27</v>
      </c>
      <c r="C713" s="63"/>
      <c r="D713" s="72">
        <v>26.272600000000001</v>
      </c>
      <c r="E713" s="72"/>
      <c r="F713" s="72"/>
      <c r="G713" s="72"/>
      <c r="H713" s="72"/>
      <c r="I713" s="1"/>
      <c r="J713" s="1"/>
      <c r="K713" s="1"/>
      <c r="L713" s="1"/>
      <c r="M713" s="1"/>
      <c r="N713" s="1"/>
      <c r="O713" s="1"/>
      <c r="P713" s="1"/>
      <c r="Q713" s="1"/>
      <c r="R713" s="1"/>
      <c r="S713" s="1"/>
      <c r="T713" s="1"/>
      <c r="U713" s="1"/>
    </row>
    <row r="714" spans="1:21" x14ac:dyDescent="0.25">
      <c r="A714" s="1"/>
      <c r="B714" s="63" t="s">
        <v>28</v>
      </c>
      <c r="C714" s="63"/>
      <c r="D714" s="63"/>
      <c r="E714" s="63"/>
      <c r="F714" s="72">
        <v>1.0609</v>
      </c>
      <c r="G714" s="72"/>
      <c r="H714" s="72"/>
      <c r="I714" s="72"/>
      <c r="J714" s="1"/>
      <c r="K714" s="1"/>
      <c r="L714" s="1"/>
      <c r="M714" s="1"/>
      <c r="N714" s="1"/>
      <c r="O714" s="1"/>
      <c r="P714" s="1"/>
      <c r="Q714" s="1"/>
      <c r="R714" s="1"/>
      <c r="S714" s="1"/>
      <c r="T714" s="1"/>
      <c r="U714" s="1"/>
    </row>
    <row r="715" spans="1:21" x14ac:dyDescent="0.25">
      <c r="A715" s="1"/>
      <c r="B715" s="63" t="s">
        <v>29</v>
      </c>
      <c r="C715" s="63"/>
      <c r="D715" s="72">
        <v>0.12189999999999999</v>
      </c>
      <c r="E715" s="72"/>
      <c r="F715" s="72"/>
      <c r="G715" s="72"/>
      <c r="H715" s="1"/>
      <c r="I715" s="1"/>
      <c r="J715" s="1"/>
      <c r="K715" s="1"/>
      <c r="L715" s="1"/>
      <c r="M715" s="1"/>
      <c r="N715" s="1"/>
      <c r="O715" s="1"/>
      <c r="P715" s="1"/>
      <c r="Q715" s="1"/>
      <c r="R715" s="1"/>
      <c r="S715" s="1"/>
      <c r="T715" s="1"/>
      <c r="U715" s="1"/>
    </row>
    <row r="716" spans="1:21" x14ac:dyDescent="0.25">
      <c r="A716" s="1"/>
      <c r="B716" s="63" t="s">
        <v>30</v>
      </c>
      <c r="C716" s="63"/>
      <c r="D716" s="1"/>
      <c r="E716" s="1"/>
      <c r="F716" s="1">
        <v>47.3</v>
      </c>
      <c r="G716" s="1"/>
      <c r="H716" s="1"/>
      <c r="I716" s="1"/>
      <c r="J716" s="1"/>
      <c r="K716" s="1"/>
      <c r="L716" s="1"/>
      <c r="M716" s="1"/>
      <c r="N716" s="1"/>
      <c r="O716" s="1"/>
      <c r="P716" s="1"/>
      <c r="Q716" s="1"/>
      <c r="R716" s="1"/>
      <c r="S716" s="1"/>
      <c r="T716" s="1"/>
      <c r="U716" s="1"/>
    </row>
    <row r="717" spans="1:21" x14ac:dyDescent="0.25">
      <c r="A717" s="1"/>
      <c r="B717" s="63" t="s">
        <v>31</v>
      </c>
      <c r="C717" s="63"/>
      <c r="D717" s="63"/>
      <c r="E717" s="1"/>
      <c r="F717" s="1">
        <v>2016</v>
      </c>
      <c r="G717" s="1"/>
      <c r="H717" s="1"/>
      <c r="I717" s="1"/>
      <c r="J717" s="1"/>
      <c r="K717" s="1"/>
      <c r="L717" s="1"/>
      <c r="M717" s="1"/>
      <c r="N717" s="1"/>
      <c r="O717" s="1"/>
      <c r="P717" s="1"/>
      <c r="Q717" s="1"/>
      <c r="R717" s="1"/>
      <c r="S717" s="1"/>
      <c r="T717" s="1"/>
      <c r="U717" s="1"/>
    </row>
    <row r="718" spans="1:21" x14ac:dyDescent="0.25">
      <c r="A718" s="1"/>
      <c r="B718" s="63" t="s">
        <v>32</v>
      </c>
      <c r="C718" s="63"/>
      <c r="D718" s="1"/>
      <c r="E718" s="1"/>
      <c r="F718" s="1"/>
      <c r="G718" s="1"/>
      <c r="H718" s="1"/>
      <c r="I718" s="1"/>
      <c r="J718" s="1"/>
      <c r="K718" s="1"/>
      <c r="L718" s="1"/>
      <c r="M718" s="1"/>
      <c r="N718" s="1"/>
      <c r="O718" s="1"/>
      <c r="P718" s="1"/>
      <c r="Q718" s="1"/>
      <c r="R718" s="1"/>
      <c r="S718" s="1"/>
      <c r="T718" s="1"/>
      <c r="U718" s="1"/>
    </row>
    <row r="719" spans="1:21" x14ac:dyDescent="0.25">
      <c r="A719" s="1"/>
      <c r="B719" s="1"/>
      <c r="C719" s="1"/>
      <c r="D719" s="1"/>
      <c r="E719" s="1"/>
      <c r="F719" s="1"/>
      <c r="G719" s="1"/>
      <c r="H719" s="1"/>
      <c r="I719" s="1"/>
      <c r="J719" s="1"/>
      <c r="K719" s="1"/>
      <c r="L719" s="1"/>
      <c r="M719" s="1"/>
      <c r="N719" s="1"/>
      <c r="O719" s="1"/>
      <c r="P719" s="1"/>
      <c r="Q719" s="1"/>
      <c r="R719" s="1"/>
      <c r="S719" s="1"/>
      <c r="T719" s="1"/>
      <c r="U719" s="1"/>
    </row>
    <row r="720" spans="1:21" x14ac:dyDescent="0.25">
      <c r="A720" s="1"/>
      <c r="B720" s="1"/>
      <c r="C720" s="1"/>
      <c r="D720" s="1"/>
      <c r="E720" s="1"/>
      <c r="F720" s="1"/>
      <c r="G720" s="1"/>
      <c r="H720" s="1"/>
      <c r="I720" s="1"/>
      <c r="J720" s="1"/>
      <c r="K720" s="1"/>
      <c r="L720" s="1"/>
      <c r="M720" s="1"/>
      <c r="N720" s="1"/>
      <c r="O720" s="1"/>
      <c r="P720" s="1"/>
      <c r="Q720" s="1"/>
      <c r="R720" s="1"/>
      <c r="S720" s="1"/>
      <c r="T720" s="1"/>
      <c r="U720" s="1"/>
    </row>
    <row r="721" spans="1:21" x14ac:dyDescent="0.25">
      <c r="A721" s="1"/>
      <c r="B721" s="1"/>
      <c r="C721" s="1"/>
      <c r="D721" s="1"/>
      <c r="E721" s="1"/>
      <c r="F721" s="1"/>
      <c r="G721" s="1"/>
      <c r="H721" s="1"/>
      <c r="I721" s="1"/>
      <c r="J721" s="1"/>
      <c r="K721" s="1"/>
      <c r="L721" s="1"/>
      <c r="M721" s="1"/>
      <c r="N721" s="1"/>
      <c r="O721" s="1"/>
      <c r="P721" s="1"/>
      <c r="Q721" s="1"/>
      <c r="R721" s="1"/>
      <c r="S721" s="1"/>
      <c r="T721" s="1"/>
      <c r="U721" s="1"/>
    </row>
    <row r="722" spans="1:21" x14ac:dyDescent="0.25">
      <c r="A722" s="1"/>
      <c r="B722" s="1"/>
      <c r="C722" s="1"/>
      <c r="D722" s="1"/>
      <c r="E722" s="1"/>
      <c r="F722" s="1"/>
      <c r="G722" s="1"/>
      <c r="H722" s="1"/>
      <c r="I722" s="1"/>
      <c r="J722" s="1"/>
      <c r="K722" s="1"/>
      <c r="L722" s="66" t="s">
        <v>5</v>
      </c>
      <c r="M722" s="66"/>
      <c r="N722" s="66"/>
      <c r="O722" s="3" t="s">
        <v>6</v>
      </c>
      <c r="P722" s="67" t="s">
        <v>7</v>
      </c>
      <c r="Q722" s="67"/>
      <c r="R722" s="3" t="s">
        <v>8</v>
      </c>
      <c r="S722" s="57" t="s">
        <v>583</v>
      </c>
      <c r="T722" s="57"/>
      <c r="U722" s="3" t="s">
        <v>7</v>
      </c>
    </row>
    <row r="723" spans="1:21" x14ac:dyDescent="0.25">
      <c r="A723" s="1"/>
      <c r="B723" s="5" t="s">
        <v>9</v>
      </c>
      <c r="C723" s="64" t="s">
        <v>151</v>
      </c>
      <c r="D723" s="64"/>
      <c r="E723" s="64"/>
      <c r="F723" s="64"/>
      <c r="G723" s="64"/>
      <c r="H723" s="1"/>
      <c r="I723" s="1"/>
      <c r="J723" s="1"/>
      <c r="K723" s="1"/>
      <c r="L723" s="4" t="s">
        <v>33</v>
      </c>
      <c r="M723" s="77" t="s">
        <v>34</v>
      </c>
      <c r="N723" s="77"/>
      <c r="O723" s="6">
        <v>2</v>
      </c>
      <c r="P723" s="78">
        <v>9.52</v>
      </c>
      <c r="Q723" s="78"/>
      <c r="R723" s="6">
        <v>8</v>
      </c>
      <c r="S723" s="61">
        <v>1230.6000000000001</v>
      </c>
      <c r="T723" s="61"/>
      <c r="U723" s="7">
        <v>3.93</v>
      </c>
    </row>
    <row r="724" spans="1:21" x14ac:dyDescent="0.25">
      <c r="A724" s="1"/>
      <c r="B724" s="63" t="s">
        <v>13</v>
      </c>
      <c r="C724" s="64" t="s">
        <v>152</v>
      </c>
      <c r="D724" s="64"/>
      <c r="E724" s="64"/>
      <c r="F724" s="64"/>
      <c r="G724" s="1"/>
      <c r="H724" s="1"/>
      <c r="I724" s="1"/>
      <c r="J724" s="1"/>
      <c r="K724" s="1"/>
      <c r="L724" s="4" t="s">
        <v>11</v>
      </c>
      <c r="M724" s="64" t="s">
        <v>12</v>
      </c>
      <c r="N724" s="64"/>
      <c r="O724" s="6">
        <v>2</v>
      </c>
      <c r="P724" s="65">
        <v>9.52</v>
      </c>
      <c r="Q724" s="65"/>
      <c r="R724" s="6">
        <v>3</v>
      </c>
      <c r="S724" s="59">
        <v>141</v>
      </c>
      <c r="T724" s="59"/>
      <c r="U724" s="7">
        <v>0.45</v>
      </c>
    </row>
    <row r="725" spans="1:21" x14ac:dyDescent="0.25">
      <c r="A725" s="1"/>
      <c r="B725" s="63"/>
      <c r="C725" s="64"/>
      <c r="D725" s="64"/>
      <c r="E725" s="64"/>
      <c r="F725" s="64"/>
      <c r="G725" s="1"/>
      <c r="H725" s="1"/>
      <c r="I725" s="1"/>
      <c r="J725" s="1"/>
      <c r="K725" s="1"/>
      <c r="L725" s="64" t="s">
        <v>39</v>
      </c>
      <c r="M725" s="64" t="s">
        <v>40</v>
      </c>
      <c r="N725" s="64"/>
      <c r="O725" s="71">
        <v>10</v>
      </c>
      <c r="P725" s="65">
        <v>47.62</v>
      </c>
      <c r="Q725" s="65"/>
      <c r="R725" s="71">
        <v>187</v>
      </c>
      <c r="S725" s="59">
        <v>23392.799999999999</v>
      </c>
      <c r="T725" s="59"/>
      <c r="U725" s="58">
        <v>74.67</v>
      </c>
    </row>
    <row r="726" spans="1:21" x14ac:dyDescent="0.25">
      <c r="A726" s="1"/>
      <c r="B726" s="63" t="s">
        <v>19</v>
      </c>
      <c r="C726" s="64" t="s">
        <v>20</v>
      </c>
      <c r="D726" s="64"/>
      <c r="E726" s="64"/>
      <c r="F726" s="64"/>
      <c r="G726" s="1"/>
      <c r="H726" s="1"/>
      <c r="I726" s="1"/>
      <c r="J726" s="1"/>
      <c r="K726" s="1"/>
      <c r="L726" s="64"/>
      <c r="M726" s="64"/>
      <c r="N726" s="64"/>
      <c r="O726" s="71"/>
      <c r="P726" s="65"/>
      <c r="Q726" s="65"/>
      <c r="R726" s="71"/>
      <c r="S726" s="59"/>
      <c r="T726" s="59"/>
      <c r="U726" s="58"/>
    </row>
    <row r="727" spans="1:21" x14ac:dyDescent="0.25">
      <c r="A727" s="1"/>
      <c r="B727" s="63"/>
      <c r="C727" s="64"/>
      <c r="D727" s="64"/>
      <c r="E727" s="64"/>
      <c r="F727" s="64"/>
      <c r="G727" s="1"/>
      <c r="H727" s="1"/>
      <c r="I727" s="1"/>
      <c r="J727" s="1"/>
      <c r="K727" s="1"/>
      <c r="L727" s="4" t="s">
        <v>15</v>
      </c>
      <c r="M727" s="64" t="s">
        <v>16</v>
      </c>
      <c r="N727" s="64"/>
      <c r="O727" s="6">
        <v>2</v>
      </c>
      <c r="P727" s="65">
        <v>9.52</v>
      </c>
      <c r="Q727" s="65"/>
      <c r="R727" s="6">
        <v>26</v>
      </c>
      <c r="S727" s="59">
        <v>1810.8</v>
      </c>
      <c r="T727" s="59"/>
      <c r="U727" s="7">
        <v>5.78</v>
      </c>
    </row>
    <row r="728" spans="1:21" x14ac:dyDescent="0.25">
      <c r="A728" s="1"/>
      <c r="B728" s="5" t="s">
        <v>23</v>
      </c>
      <c r="C728" s="64" t="s">
        <v>153</v>
      </c>
      <c r="D728" s="64"/>
      <c r="E728" s="64"/>
      <c r="F728" s="64"/>
      <c r="G728" s="1"/>
      <c r="H728" s="1"/>
      <c r="I728" s="1"/>
      <c r="J728" s="1"/>
      <c r="K728" s="1"/>
      <c r="L728" s="4" t="s">
        <v>42</v>
      </c>
      <c r="M728" s="64" t="s">
        <v>43</v>
      </c>
      <c r="N728" s="64"/>
      <c r="O728" s="6">
        <v>2</v>
      </c>
      <c r="P728" s="65">
        <v>9.52</v>
      </c>
      <c r="Q728" s="65"/>
      <c r="R728" s="6">
        <v>3</v>
      </c>
      <c r="S728" s="59">
        <v>180.6</v>
      </c>
      <c r="T728" s="59"/>
      <c r="U728" s="7">
        <v>0.57999999999999996</v>
      </c>
    </row>
    <row r="729" spans="1:21" x14ac:dyDescent="0.25">
      <c r="A729" s="1"/>
      <c r="B729" s="5" t="s">
        <v>25</v>
      </c>
      <c r="C729" s="73">
        <v>527</v>
      </c>
      <c r="D729" s="73"/>
      <c r="E729" s="73"/>
      <c r="F729" s="1"/>
      <c r="G729" s="1"/>
      <c r="H729" s="1"/>
      <c r="I729" s="1"/>
      <c r="J729" s="1"/>
      <c r="K729" s="1"/>
      <c r="L729" s="4" t="s">
        <v>49</v>
      </c>
      <c r="M729" s="64" t="s">
        <v>50</v>
      </c>
      <c r="N729" s="64"/>
      <c r="O729" s="6">
        <v>2</v>
      </c>
      <c r="P729" s="65">
        <v>9.52</v>
      </c>
      <c r="Q729" s="65"/>
      <c r="R729" s="6">
        <v>11</v>
      </c>
      <c r="S729" s="59">
        <v>4423.8</v>
      </c>
      <c r="T729" s="59"/>
      <c r="U729" s="7">
        <v>14.12</v>
      </c>
    </row>
    <row r="730" spans="1:21" x14ac:dyDescent="0.25">
      <c r="A730" s="1"/>
      <c r="B730" s="63" t="s">
        <v>26</v>
      </c>
      <c r="C730" s="63"/>
      <c r="D730" s="63"/>
      <c r="E730" s="63"/>
      <c r="F730" s="72">
        <v>148.453</v>
      </c>
      <c r="G730" s="72"/>
      <c r="H730" s="72"/>
      <c r="I730" s="72"/>
      <c r="J730" s="72"/>
      <c r="K730" s="1"/>
      <c r="L730" s="4" t="s">
        <v>21</v>
      </c>
      <c r="M730" s="64" t="s">
        <v>22</v>
      </c>
      <c r="N730" s="64"/>
      <c r="O730" s="6">
        <v>1</v>
      </c>
      <c r="P730" s="65">
        <v>4.76</v>
      </c>
      <c r="Q730" s="65"/>
      <c r="R730" s="6">
        <v>4</v>
      </c>
      <c r="S730" s="59">
        <v>149.4</v>
      </c>
      <c r="T730" s="59"/>
      <c r="U730" s="7">
        <v>0.48</v>
      </c>
    </row>
    <row r="731" spans="1:21" x14ac:dyDescent="0.25">
      <c r="A731" s="1"/>
      <c r="B731" s="63" t="s">
        <v>27</v>
      </c>
      <c r="C731" s="63"/>
      <c r="D731" s="72">
        <v>44.407400000000003</v>
      </c>
      <c r="E731" s="72"/>
      <c r="F731" s="72"/>
      <c r="G731" s="72"/>
      <c r="H731" s="72"/>
      <c r="I731" s="1"/>
      <c r="J731" s="1"/>
      <c r="K731" s="1"/>
      <c r="L731" s="1"/>
      <c r="M731" s="1"/>
      <c r="N731" s="1"/>
      <c r="O731" s="1"/>
      <c r="P731" s="1"/>
      <c r="Q731" s="1"/>
      <c r="R731" s="1"/>
      <c r="S731" s="1"/>
      <c r="T731" s="1"/>
      <c r="U731" s="1"/>
    </row>
    <row r="732" spans="1:21" x14ac:dyDescent="0.25">
      <c r="A732" s="1"/>
      <c r="B732" s="63" t="s">
        <v>28</v>
      </c>
      <c r="C732" s="63"/>
      <c r="D732" s="63"/>
      <c r="E732" s="63"/>
      <c r="F732" s="72">
        <v>1.2176</v>
      </c>
      <c r="G732" s="72"/>
      <c r="H732" s="72"/>
      <c r="I732" s="72"/>
      <c r="J732" s="1"/>
      <c r="K732" s="1"/>
      <c r="L732" s="1"/>
      <c r="M732" s="1"/>
      <c r="N732" s="1"/>
      <c r="O732" s="1"/>
      <c r="P732" s="1"/>
      <c r="Q732" s="1"/>
      <c r="R732" s="1"/>
      <c r="S732" s="1"/>
      <c r="T732" s="1"/>
      <c r="U732" s="1"/>
    </row>
    <row r="733" spans="1:21" x14ac:dyDescent="0.25">
      <c r="A733" s="1"/>
      <c r="B733" s="63" t="s">
        <v>29</v>
      </c>
      <c r="C733" s="63"/>
      <c r="D733" s="72">
        <v>0.35499999999999998</v>
      </c>
      <c r="E733" s="72"/>
      <c r="F733" s="72"/>
      <c r="G733" s="72"/>
      <c r="H733" s="1"/>
      <c r="I733" s="1"/>
      <c r="J733" s="1"/>
      <c r="K733" s="1"/>
      <c r="L733" s="1"/>
      <c r="M733" s="1"/>
      <c r="N733" s="1"/>
      <c r="O733" s="1"/>
      <c r="P733" s="1"/>
      <c r="Q733" s="1"/>
      <c r="R733" s="1"/>
      <c r="S733" s="1"/>
      <c r="T733" s="1"/>
      <c r="U733" s="1"/>
    </row>
    <row r="734" spans="1:21" x14ac:dyDescent="0.25">
      <c r="A734" s="1"/>
      <c r="B734" s="63" t="s">
        <v>30</v>
      </c>
      <c r="C734" s="63"/>
      <c r="D734" s="1"/>
      <c r="E734" s="1"/>
      <c r="F734" s="1">
        <v>37.4</v>
      </c>
      <c r="G734" s="1"/>
      <c r="H734" s="1"/>
      <c r="I734" s="1"/>
      <c r="J734" s="1"/>
      <c r="K734" s="1"/>
      <c r="L734" s="1"/>
      <c r="M734" s="1"/>
      <c r="N734" s="1"/>
      <c r="O734" s="1"/>
      <c r="P734" s="1"/>
      <c r="Q734" s="1"/>
      <c r="R734" s="1"/>
      <c r="S734" s="1"/>
      <c r="T734" s="1"/>
      <c r="U734" s="1"/>
    </row>
    <row r="735" spans="1:21" x14ac:dyDescent="0.25">
      <c r="A735" s="1"/>
      <c r="B735" s="63" t="s">
        <v>31</v>
      </c>
      <c r="C735" s="63"/>
      <c r="D735" s="63"/>
      <c r="E735" s="1"/>
      <c r="F735" s="1">
        <v>2016</v>
      </c>
      <c r="G735" s="1"/>
      <c r="H735" s="1"/>
      <c r="I735" s="1"/>
      <c r="J735" s="1"/>
      <c r="K735" s="1"/>
      <c r="L735" s="1"/>
      <c r="M735" s="1"/>
      <c r="N735" s="1"/>
      <c r="O735" s="1"/>
      <c r="P735" s="1"/>
      <c r="Q735" s="1"/>
      <c r="R735" s="1"/>
      <c r="S735" s="1"/>
      <c r="T735" s="1"/>
      <c r="U735" s="1"/>
    </row>
    <row r="736" spans="1:21" x14ac:dyDescent="0.25">
      <c r="A736" s="1"/>
      <c r="B736" s="63" t="s">
        <v>32</v>
      </c>
      <c r="C736" s="63"/>
      <c r="D736" s="1"/>
      <c r="E736" s="1"/>
      <c r="F736" s="1"/>
      <c r="G736" s="1"/>
      <c r="H736" s="1"/>
      <c r="I736" s="1"/>
      <c r="J736" s="1"/>
      <c r="K736" s="1"/>
      <c r="L736" s="1"/>
      <c r="M736" s="1"/>
      <c r="N736" s="1"/>
      <c r="O736" s="1"/>
      <c r="P736" s="1"/>
      <c r="Q736" s="1"/>
      <c r="R736" s="1"/>
      <c r="S736" s="1"/>
      <c r="T736" s="1"/>
      <c r="U736" s="1"/>
    </row>
    <row r="737" spans="1:21" x14ac:dyDescent="0.25">
      <c r="A737" s="1"/>
      <c r="B737" s="1"/>
      <c r="C737" s="1"/>
      <c r="D737" s="1"/>
      <c r="E737" s="1"/>
      <c r="F737" s="1"/>
      <c r="G737" s="1"/>
      <c r="H737" s="1"/>
      <c r="I737" s="1"/>
      <c r="J737" s="1"/>
      <c r="K737" s="1"/>
      <c r="L737" s="1"/>
      <c r="M737" s="1"/>
      <c r="N737" s="1"/>
      <c r="O737" s="1"/>
      <c r="P737" s="1"/>
      <c r="Q737" s="1"/>
      <c r="R737" s="1"/>
      <c r="S737" s="1"/>
      <c r="T737" s="1"/>
      <c r="U737" s="1"/>
    </row>
    <row r="738" spans="1:21" x14ac:dyDescent="0.25">
      <c r="A738" s="1"/>
      <c r="B738" s="1"/>
      <c r="C738" s="1"/>
      <c r="D738" s="1"/>
      <c r="E738" s="1"/>
      <c r="F738" s="1"/>
      <c r="G738" s="1"/>
      <c r="H738" s="1"/>
      <c r="I738" s="1"/>
      <c r="J738" s="1"/>
      <c r="K738" s="1"/>
      <c r="L738" s="1"/>
      <c r="M738" s="1"/>
      <c r="N738" s="1"/>
      <c r="O738" s="1"/>
      <c r="P738" s="1"/>
      <c r="Q738" s="1"/>
      <c r="R738" s="1"/>
      <c r="S738" s="1"/>
      <c r="T738" s="1"/>
      <c r="U738" s="1"/>
    </row>
    <row r="739" spans="1:21" x14ac:dyDescent="0.25">
      <c r="A739" s="1"/>
      <c r="B739" s="1"/>
      <c r="C739" s="1"/>
      <c r="D739" s="1"/>
      <c r="E739" s="1"/>
      <c r="F739" s="1"/>
      <c r="G739" s="1"/>
      <c r="H739" s="1"/>
      <c r="I739" s="1"/>
      <c r="J739" s="1"/>
      <c r="K739" s="1"/>
      <c r="L739" s="66" t="s">
        <v>5</v>
      </c>
      <c r="M739" s="66"/>
      <c r="N739" s="66"/>
      <c r="O739" s="3" t="s">
        <v>6</v>
      </c>
      <c r="P739" s="67" t="s">
        <v>7</v>
      </c>
      <c r="Q739" s="67"/>
      <c r="R739" s="3" t="s">
        <v>8</v>
      </c>
      <c r="S739" s="57" t="s">
        <v>583</v>
      </c>
      <c r="T739" s="57"/>
      <c r="U739" s="3" t="s">
        <v>7</v>
      </c>
    </row>
    <row r="740" spans="1:21" x14ac:dyDescent="0.25">
      <c r="A740" s="1"/>
      <c r="B740" s="5" t="s">
        <v>9</v>
      </c>
      <c r="C740" s="64" t="s">
        <v>151</v>
      </c>
      <c r="D740" s="64"/>
      <c r="E740" s="64"/>
      <c r="F740" s="64"/>
      <c r="G740" s="64"/>
      <c r="H740" s="1"/>
      <c r="I740" s="1"/>
      <c r="J740" s="1"/>
      <c r="K740" s="1"/>
      <c r="L740" s="4" t="s">
        <v>33</v>
      </c>
      <c r="M740" s="77" t="s">
        <v>34</v>
      </c>
      <c r="N740" s="77"/>
      <c r="O740" s="6">
        <v>1</v>
      </c>
      <c r="P740" s="78">
        <v>3.7</v>
      </c>
      <c r="Q740" s="78"/>
      <c r="R740" s="6">
        <v>4</v>
      </c>
      <c r="S740" s="61">
        <v>1363.8</v>
      </c>
      <c r="T740" s="61"/>
      <c r="U740" s="7">
        <v>4.49</v>
      </c>
    </row>
    <row r="741" spans="1:21" x14ac:dyDescent="0.25">
      <c r="A741" s="1"/>
      <c r="B741" s="63" t="s">
        <v>13</v>
      </c>
      <c r="C741" s="64" t="s">
        <v>154</v>
      </c>
      <c r="D741" s="64"/>
      <c r="E741" s="64"/>
      <c r="F741" s="64"/>
      <c r="G741" s="1"/>
      <c r="H741" s="1"/>
      <c r="I741" s="1"/>
      <c r="J741" s="1"/>
      <c r="K741" s="1"/>
      <c r="L741" s="4" t="s">
        <v>36</v>
      </c>
      <c r="M741" s="64" t="s">
        <v>37</v>
      </c>
      <c r="N741" s="64"/>
      <c r="O741" s="6">
        <v>1</v>
      </c>
      <c r="P741" s="65">
        <v>3.7</v>
      </c>
      <c r="Q741" s="65"/>
      <c r="R741" s="6">
        <v>1</v>
      </c>
      <c r="S741" s="59">
        <v>97.8</v>
      </c>
      <c r="T741" s="59"/>
      <c r="U741" s="7">
        <v>0.32</v>
      </c>
    </row>
    <row r="742" spans="1:21" x14ac:dyDescent="0.25">
      <c r="A742" s="1"/>
      <c r="B742" s="63"/>
      <c r="C742" s="64"/>
      <c r="D742" s="64"/>
      <c r="E742" s="64"/>
      <c r="F742" s="64"/>
      <c r="G742" s="1"/>
      <c r="H742" s="1"/>
      <c r="I742" s="1"/>
      <c r="J742" s="1"/>
      <c r="K742" s="1"/>
      <c r="L742" s="64" t="s">
        <v>11</v>
      </c>
      <c r="M742" s="64" t="s">
        <v>12</v>
      </c>
      <c r="N742" s="64"/>
      <c r="O742" s="71">
        <v>7</v>
      </c>
      <c r="P742" s="65">
        <v>25.93</v>
      </c>
      <c r="Q742" s="65"/>
      <c r="R742" s="71">
        <v>7</v>
      </c>
      <c r="S742" s="59">
        <v>658.2</v>
      </c>
      <c r="T742" s="59"/>
      <c r="U742" s="58">
        <v>2.17</v>
      </c>
    </row>
    <row r="743" spans="1:21" x14ac:dyDescent="0.25">
      <c r="A743" s="1"/>
      <c r="B743" s="63" t="s">
        <v>19</v>
      </c>
      <c r="C743" s="64" t="s">
        <v>57</v>
      </c>
      <c r="D743" s="64"/>
      <c r="E743" s="64"/>
      <c r="F743" s="64"/>
      <c r="G743" s="1"/>
      <c r="H743" s="1"/>
      <c r="I743" s="1"/>
      <c r="J743" s="1"/>
      <c r="K743" s="1"/>
      <c r="L743" s="64"/>
      <c r="M743" s="64"/>
      <c r="N743" s="64"/>
      <c r="O743" s="71"/>
      <c r="P743" s="65"/>
      <c r="Q743" s="65"/>
      <c r="R743" s="71"/>
      <c r="S743" s="59"/>
      <c r="T743" s="59"/>
      <c r="U743" s="58"/>
    </row>
    <row r="744" spans="1:21" x14ac:dyDescent="0.25">
      <c r="A744" s="1"/>
      <c r="B744" s="63"/>
      <c r="C744" s="64"/>
      <c r="D744" s="64"/>
      <c r="E744" s="64"/>
      <c r="F744" s="64"/>
      <c r="G744" s="1"/>
      <c r="H744" s="1"/>
      <c r="I744" s="1"/>
      <c r="J744" s="1"/>
      <c r="K744" s="1"/>
      <c r="L744" s="4" t="s">
        <v>39</v>
      </c>
      <c r="M744" s="64" t="s">
        <v>40</v>
      </c>
      <c r="N744" s="64"/>
      <c r="O744" s="6">
        <v>9</v>
      </c>
      <c r="P744" s="65">
        <v>33.33</v>
      </c>
      <c r="Q744" s="65"/>
      <c r="R744" s="6">
        <v>280</v>
      </c>
      <c r="S744" s="59">
        <v>25182.6</v>
      </c>
      <c r="T744" s="59"/>
      <c r="U744" s="7">
        <v>82.98</v>
      </c>
    </row>
    <row r="745" spans="1:21" x14ac:dyDescent="0.25">
      <c r="A745" s="1"/>
      <c r="B745" s="5" t="s">
        <v>23</v>
      </c>
      <c r="C745" s="64" t="s">
        <v>155</v>
      </c>
      <c r="D745" s="64"/>
      <c r="E745" s="64"/>
      <c r="F745" s="64"/>
      <c r="G745" s="1"/>
      <c r="H745" s="1"/>
      <c r="I745" s="1"/>
      <c r="J745" s="1"/>
      <c r="K745" s="1"/>
      <c r="L745" s="4" t="s">
        <v>15</v>
      </c>
      <c r="M745" s="64" t="s">
        <v>16</v>
      </c>
      <c r="N745" s="64"/>
      <c r="O745" s="6">
        <v>1</v>
      </c>
      <c r="P745" s="65">
        <v>3.7</v>
      </c>
      <c r="Q745" s="65"/>
      <c r="R745" s="6">
        <v>32</v>
      </c>
      <c r="S745" s="59">
        <v>1874.3999999999999</v>
      </c>
      <c r="T745" s="59"/>
      <c r="U745" s="7">
        <v>6.18</v>
      </c>
    </row>
    <row r="746" spans="1:21" x14ac:dyDescent="0.25">
      <c r="A746" s="1"/>
      <c r="B746" s="5" t="s">
        <v>25</v>
      </c>
      <c r="C746" s="73">
        <v>908</v>
      </c>
      <c r="D746" s="73"/>
      <c r="E746" s="73"/>
      <c r="F746" s="1"/>
      <c r="G746" s="1"/>
      <c r="H746" s="1"/>
      <c r="I746" s="1"/>
      <c r="J746" s="1"/>
      <c r="K746" s="1"/>
      <c r="L746" s="4" t="s">
        <v>42</v>
      </c>
      <c r="M746" s="64" t="s">
        <v>43</v>
      </c>
      <c r="N746" s="64"/>
      <c r="O746" s="6">
        <v>4</v>
      </c>
      <c r="P746" s="65">
        <v>14.81</v>
      </c>
      <c r="Q746" s="65"/>
      <c r="R746" s="6">
        <v>8</v>
      </c>
      <c r="S746" s="59">
        <v>552</v>
      </c>
      <c r="T746" s="59"/>
      <c r="U746" s="7">
        <v>1.82</v>
      </c>
    </row>
    <row r="747" spans="1:21" x14ac:dyDescent="0.25">
      <c r="A747" s="1"/>
      <c r="B747" s="63" t="s">
        <v>26</v>
      </c>
      <c r="C747" s="63"/>
      <c r="D747" s="63"/>
      <c r="E747" s="63"/>
      <c r="F747" s="72">
        <v>185.45410000000001</v>
      </c>
      <c r="G747" s="72"/>
      <c r="H747" s="72"/>
      <c r="I747" s="72"/>
      <c r="J747" s="72"/>
      <c r="K747" s="1"/>
      <c r="L747" s="4" t="s">
        <v>21</v>
      </c>
      <c r="M747" s="64" t="s">
        <v>22</v>
      </c>
      <c r="N747" s="64"/>
      <c r="O747" s="6">
        <v>4</v>
      </c>
      <c r="P747" s="65">
        <v>14.81</v>
      </c>
      <c r="Q747" s="65"/>
      <c r="R747" s="6">
        <v>6</v>
      </c>
      <c r="S747" s="59">
        <v>617.4</v>
      </c>
      <c r="T747" s="59"/>
      <c r="U747" s="7">
        <v>2.0299999999999998</v>
      </c>
    </row>
    <row r="748" spans="1:21" x14ac:dyDescent="0.25">
      <c r="A748" s="1"/>
      <c r="B748" s="63" t="s">
        <v>27</v>
      </c>
      <c r="C748" s="63"/>
      <c r="D748" s="72">
        <v>27.727499999999999</v>
      </c>
      <c r="E748" s="72"/>
      <c r="F748" s="72"/>
      <c r="G748" s="72"/>
      <c r="H748" s="72"/>
      <c r="I748" s="1"/>
      <c r="J748" s="1"/>
      <c r="K748" s="1"/>
      <c r="L748" s="1"/>
      <c r="M748" s="1"/>
      <c r="N748" s="1"/>
      <c r="O748" s="1"/>
      <c r="P748" s="1"/>
      <c r="Q748" s="1"/>
      <c r="R748" s="1"/>
      <c r="S748" s="1"/>
      <c r="T748" s="1"/>
      <c r="U748" s="1"/>
    </row>
    <row r="749" spans="1:21" x14ac:dyDescent="0.25">
      <c r="A749" s="1"/>
      <c r="B749" s="63" t="s">
        <v>28</v>
      </c>
      <c r="C749" s="63"/>
      <c r="D749" s="63"/>
      <c r="E749" s="63"/>
      <c r="F749" s="72">
        <v>1.3837999999999999</v>
      </c>
      <c r="G749" s="72"/>
      <c r="H749" s="72"/>
      <c r="I749" s="72"/>
      <c r="J749" s="1"/>
      <c r="K749" s="1"/>
      <c r="L749" s="1"/>
      <c r="M749" s="1"/>
      <c r="N749" s="1"/>
      <c r="O749" s="1"/>
      <c r="P749" s="1"/>
      <c r="Q749" s="1"/>
      <c r="R749" s="1"/>
      <c r="S749" s="1"/>
      <c r="T749" s="1"/>
      <c r="U749" s="1"/>
    </row>
    <row r="750" spans="1:21" x14ac:dyDescent="0.25">
      <c r="A750" s="1"/>
      <c r="B750" s="63" t="s">
        <v>29</v>
      </c>
      <c r="C750" s="63"/>
      <c r="D750" s="72">
        <v>0.30830000000000002</v>
      </c>
      <c r="E750" s="72"/>
      <c r="F750" s="72"/>
      <c r="G750" s="72"/>
      <c r="H750" s="1"/>
      <c r="I750" s="1"/>
      <c r="J750" s="1"/>
      <c r="K750" s="1"/>
      <c r="L750" s="1"/>
      <c r="M750" s="1"/>
      <c r="N750" s="1"/>
      <c r="O750" s="1"/>
      <c r="P750" s="1"/>
      <c r="Q750" s="1"/>
      <c r="R750" s="1"/>
      <c r="S750" s="1"/>
      <c r="T750" s="1"/>
      <c r="U750" s="1"/>
    </row>
    <row r="751" spans="1:21" x14ac:dyDescent="0.25">
      <c r="A751" s="1"/>
      <c r="B751" s="63" t="s">
        <v>30</v>
      </c>
      <c r="C751" s="63"/>
      <c r="D751" s="1"/>
      <c r="E751" s="1"/>
      <c r="F751" s="1">
        <v>83</v>
      </c>
      <c r="G751" s="1"/>
      <c r="H751" s="1"/>
      <c r="I751" s="1"/>
      <c r="J751" s="1"/>
      <c r="K751" s="1"/>
      <c r="L751" s="1"/>
      <c r="M751" s="1"/>
      <c r="N751" s="1"/>
      <c r="O751" s="1"/>
      <c r="P751" s="1"/>
      <c r="Q751" s="1"/>
      <c r="R751" s="1"/>
      <c r="S751" s="1"/>
      <c r="T751" s="1"/>
      <c r="U751" s="1"/>
    </row>
    <row r="752" spans="1:21" x14ac:dyDescent="0.25">
      <c r="A752" s="1"/>
      <c r="B752" s="63" t="s">
        <v>31</v>
      </c>
      <c r="C752" s="63"/>
      <c r="D752" s="63"/>
      <c r="E752" s="1"/>
      <c r="F752" s="1">
        <v>2016</v>
      </c>
      <c r="G752" s="1"/>
      <c r="H752" s="1"/>
      <c r="I752" s="1"/>
      <c r="J752" s="1"/>
      <c r="K752" s="1"/>
      <c r="L752" s="1"/>
      <c r="M752" s="1"/>
      <c r="N752" s="1"/>
      <c r="O752" s="1"/>
      <c r="P752" s="1"/>
      <c r="Q752" s="1"/>
      <c r="R752" s="1"/>
      <c r="S752" s="1"/>
      <c r="T752" s="1"/>
      <c r="U752" s="1"/>
    </row>
    <row r="753" spans="1:21" x14ac:dyDescent="0.25">
      <c r="A753" s="1"/>
      <c r="B753" s="63" t="s">
        <v>32</v>
      </c>
      <c r="C753" s="63"/>
      <c r="D753" s="1"/>
      <c r="E753" s="1"/>
      <c r="F753" s="1"/>
      <c r="G753" s="1"/>
      <c r="H753" s="1"/>
      <c r="I753" s="1"/>
      <c r="J753" s="1"/>
      <c r="K753" s="1"/>
      <c r="L753" s="1"/>
      <c r="M753" s="1"/>
      <c r="N753" s="1"/>
      <c r="O753" s="1"/>
      <c r="P753" s="1"/>
      <c r="Q753" s="1"/>
      <c r="R753" s="1"/>
      <c r="S753" s="1"/>
      <c r="T753" s="1"/>
      <c r="U753" s="1"/>
    </row>
    <row r="754" spans="1:21" x14ac:dyDescent="0.25">
      <c r="A754" s="1"/>
      <c r="B754" s="1"/>
      <c r="C754" s="1"/>
      <c r="D754" s="1"/>
      <c r="E754" s="1"/>
      <c r="F754" s="1"/>
      <c r="G754" s="1"/>
      <c r="H754" s="1"/>
      <c r="I754" s="1"/>
      <c r="J754" s="1"/>
      <c r="K754" s="1"/>
      <c r="L754" s="1"/>
      <c r="M754" s="1"/>
      <c r="N754" s="1"/>
      <c r="O754" s="1"/>
      <c r="P754" s="1"/>
      <c r="Q754" s="1"/>
      <c r="R754" s="1"/>
      <c r="S754" s="1"/>
      <c r="T754" s="1"/>
      <c r="U754" s="1"/>
    </row>
    <row r="755" spans="1:21" x14ac:dyDescent="0.25">
      <c r="A755" s="1"/>
      <c r="B755" s="1"/>
      <c r="C755" s="1"/>
      <c r="D755" s="1"/>
      <c r="E755" s="1"/>
      <c r="F755" s="1"/>
      <c r="G755" s="1"/>
      <c r="H755" s="1"/>
      <c r="I755" s="1"/>
      <c r="J755" s="1"/>
      <c r="K755" s="1"/>
      <c r="L755" s="1"/>
      <c r="M755" s="1"/>
      <c r="N755" s="1"/>
      <c r="O755" s="1"/>
      <c r="P755" s="1"/>
      <c r="Q755" s="1"/>
      <c r="R755" s="1"/>
      <c r="S755" s="1"/>
      <c r="T755" s="1"/>
      <c r="U755" s="1"/>
    </row>
    <row r="756" spans="1:21" x14ac:dyDescent="0.25">
      <c r="A756" s="1"/>
      <c r="B756" s="1"/>
      <c r="C756" s="1"/>
      <c r="D756" s="1"/>
      <c r="E756" s="1"/>
      <c r="F756" s="1"/>
      <c r="G756" s="1"/>
      <c r="H756" s="1"/>
      <c r="I756" s="1"/>
      <c r="J756" s="1"/>
      <c r="K756" s="1"/>
      <c r="L756" s="66" t="s">
        <v>5</v>
      </c>
      <c r="M756" s="66"/>
      <c r="N756" s="66"/>
      <c r="O756" s="3" t="s">
        <v>6</v>
      </c>
      <c r="P756" s="67" t="s">
        <v>7</v>
      </c>
      <c r="Q756" s="67"/>
      <c r="R756" s="3" t="s">
        <v>8</v>
      </c>
      <c r="S756" s="57" t="s">
        <v>583</v>
      </c>
      <c r="T756" s="57"/>
      <c r="U756" s="3" t="s">
        <v>7</v>
      </c>
    </row>
    <row r="757" spans="1:21" x14ac:dyDescent="0.25">
      <c r="A757" s="1"/>
      <c r="B757" s="5" t="s">
        <v>9</v>
      </c>
      <c r="C757" s="64" t="s">
        <v>151</v>
      </c>
      <c r="D757" s="64"/>
      <c r="E757" s="64"/>
      <c r="F757" s="64"/>
      <c r="G757" s="64"/>
      <c r="H757" s="1"/>
      <c r="I757" s="1"/>
      <c r="J757" s="1"/>
      <c r="K757" s="1"/>
      <c r="L757" s="4" t="s">
        <v>303</v>
      </c>
      <c r="M757" s="77" t="s">
        <v>304</v>
      </c>
      <c r="N757" s="77"/>
      <c r="O757" s="6">
        <v>1</v>
      </c>
      <c r="P757" s="78">
        <v>3.23</v>
      </c>
      <c r="Q757" s="78"/>
      <c r="R757" s="6">
        <v>603</v>
      </c>
      <c r="S757" s="61">
        <v>3638.4</v>
      </c>
      <c r="T757" s="61"/>
      <c r="U757" s="7">
        <v>8.1999999999999993</v>
      </c>
    </row>
    <row r="758" spans="1:21" x14ac:dyDescent="0.25">
      <c r="A758" s="1"/>
      <c r="B758" s="63" t="s">
        <v>13</v>
      </c>
      <c r="C758" s="64" t="s">
        <v>156</v>
      </c>
      <c r="D758" s="64"/>
      <c r="E758" s="64"/>
      <c r="F758" s="64"/>
      <c r="G758" s="1"/>
      <c r="H758" s="1"/>
      <c r="I758" s="1"/>
      <c r="J758" s="1"/>
      <c r="K758" s="1"/>
      <c r="L758" s="4" t="s">
        <v>33</v>
      </c>
      <c r="M758" s="64" t="s">
        <v>34</v>
      </c>
      <c r="N758" s="64"/>
      <c r="O758" s="6">
        <v>12</v>
      </c>
      <c r="P758" s="65">
        <v>38.71</v>
      </c>
      <c r="Q758" s="65"/>
      <c r="R758" s="6">
        <v>106</v>
      </c>
      <c r="S758" s="59">
        <v>7085.4000000000005</v>
      </c>
      <c r="T758" s="59"/>
      <c r="U758" s="7">
        <v>15.96</v>
      </c>
    </row>
    <row r="759" spans="1:21" x14ac:dyDescent="0.25">
      <c r="A759" s="1"/>
      <c r="B759" s="63"/>
      <c r="C759" s="64"/>
      <c r="D759" s="64"/>
      <c r="E759" s="64"/>
      <c r="F759" s="64"/>
      <c r="G759" s="1"/>
      <c r="H759" s="1"/>
      <c r="I759" s="1"/>
      <c r="J759" s="1"/>
      <c r="K759" s="1"/>
      <c r="L759" s="64" t="s">
        <v>36</v>
      </c>
      <c r="M759" s="64" t="s">
        <v>37</v>
      </c>
      <c r="N759" s="64"/>
      <c r="O759" s="71">
        <v>3</v>
      </c>
      <c r="P759" s="65">
        <v>9.68</v>
      </c>
      <c r="Q759" s="65"/>
      <c r="R759" s="71">
        <v>9</v>
      </c>
      <c r="S759" s="59">
        <v>747.6</v>
      </c>
      <c r="T759" s="59"/>
      <c r="U759" s="58">
        <v>1.68</v>
      </c>
    </row>
    <row r="760" spans="1:21" x14ac:dyDescent="0.25">
      <c r="A760" s="1"/>
      <c r="B760" s="63" t="s">
        <v>19</v>
      </c>
      <c r="C760" s="64" t="s">
        <v>60</v>
      </c>
      <c r="D760" s="64"/>
      <c r="E760" s="64"/>
      <c r="F760" s="64"/>
      <c r="G760" s="1"/>
      <c r="H760" s="1"/>
      <c r="I760" s="1"/>
      <c r="J760" s="1"/>
      <c r="K760" s="1"/>
      <c r="L760" s="64"/>
      <c r="M760" s="64"/>
      <c r="N760" s="64"/>
      <c r="O760" s="71"/>
      <c r="P760" s="65"/>
      <c r="Q760" s="65"/>
      <c r="R760" s="71"/>
      <c r="S760" s="59"/>
      <c r="T760" s="59"/>
      <c r="U760" s="58"/>
    </row>
    <row r="761" spans="1:21" x14ac:dyDescent="0.25">
      <c r="A761" s="1"/>
      <c r="B761" s="63"/>
      <c r="C761" s="64"/>
      <c r="D761" s="64"/>
      <c r="E761" s="64"/>
      <c r="F761" s="64"/>
      <c r="G761" s="1"/>
      <c r="H761" s="1"/>
      <c r="I761" s="1"/>
      <c r="J761" s="1"/>
      <c r="K761" s="1"/>
      <c r="L761" s="4" t="s">
        <v>11</v>
      </c>
      <c r="M761" s="64" t="s">
        <v>12</v>
      </c>
      <c r="N761" s="64"/>
      <c r="O761" s="6">
        <v>5</v>
      </c>
      <c r="P761" s="65">
        <v>16.13</v>
      </c>
      <c r="Q761" s="65"/>
      <c r="R761" s="6">
        <v>361</v>
      </c>
      <c r="S761" s="59">
        <v>28943.399999999998</v>
      </c>
      <c r="T761" s="59"/>
      <c r="U761" s="7">
        <v>65.209999999999994</v>
      </c>
    </row>
    <row r="762" spans="1:21" x14ac:dyDescent="0.25">
      <c r="A762" s="1"/>
      <c r="B762" s="5" t="s">
        <v>23</v>
      </c>
      <c r="C762" s="64" t="s">
        <v>157</v>
      </c>
      <c r="D762" s="64"/>
      <c r="E762" s="64"/>
      <c r="F762" s="64"/>
      <c r="G762" s="1"/>
      <c r="H762" s="1"/>
      <c r="I762" s="1"/>
      <c r="J762" s="1"/>
      <c r="K762" s="1"/>
      <c r="L762" s="4" t="s">
        <v>39</v>
      </c>
      <c r="M762" s="64" t="s">
        <v>40</v>
      </c>
      <c r="N762" s="64"/>
      <c r="O762" s="6">
        <v>2</v>
      </c>
      <c r="P762" s="65">
        <v>6.45</v>
      </c>
      <c r="Q762" s="65"/>
      <c r="R762" s="6">
        <v>21</v>
      </c>
      <c r="S762" s="59">
        <v>1716.6</v>
      </c>
      <c r="T762" s="59"/>
      <c r="U762" s="7">
        <v>3.87</v>
      </c>
    </row>
    <row r="763" spans="1:21" x14ac:dyDescent="0.25">
      <c r="A763" s="1"/>
      <c r="B763" s="5" t="s">
        <v>25</v>
      </c>
      <c r="C763" s="73">
        <v>521</v>
      </c>
      <c r="D763" s="73"/>
      <c r="E763" s="73"/>
      <c r="F763" s="1"/>
      <c r="G763" s="1"/>
      <c r="H763" s="1"/>
      <c r="I763" s="1"/>
      <c r="J763" s="1"/>
      <c r="K763" s="1"/>
      <c r="L763" s="4" t="s">
        <v>15</v>
      </c>
      <c r="M763" s="64" t="s">
        <v>16</v>
      </c>
      <c r="N763" s="64"/>
      <c r="O763" s="6">
        <v>2</v>
      </c>
      <c r="P763" s="65">
        <v>6.45</v>
      </c>
      <c r="Q763" s="65"/>
      <c r="R763" s="6">
        <v>14</v>
      </c>
      <c r="S763" s="59">
        <v>780</v>
      </c>
      <c r="T763" s="59"/>
      <c r="U763" s="7">
        <v>1.76</v>
      </c>
    </row>
    <row r="764" spans="1:21" x14ac:dyDescent="0.25">
      <c r="A764" s="1"/>
      <c r="B764" s="63" t="s">
        <v>26</v>
      </c>
      <c r="C764" s="63"/>
      <c r="D764" s="63"/>
      <c r="E764" s="63"/>
      <c r="F764" s="72">
        <v>308.99860000000001</v>
      </c>
      <c r="G764" s="72"/>
      <c r="H764" s="72"/>
      <c r="I764" s="72"/>
      <c r="J764" s="72"/>
      <c r="K764" s="1"/>
      <c r="L764" s="4" t="s">
        <v>42</v>
      </c>
      <c r="M764" s="64" t="s">
        <v>43</v>
      </c>
      <c r="N764" s="64"/>
      <c r="O764" s="6">
        <v>4</v>
      </c>
      <c r="P764" s="65">
        <v>12.9</v>
      </c>
      <c r="Q764" s="65"/>
      <c r="R764" s="6">
        <v>13</v>
      </c>
      <c r="S764" s="59">
        <v>767.4</v>
      </c>
      <c r="T764" s="59"/>
      <c r="U764" s="7">
        <v>1.73</v>
      </c>
    </row>
    <row r="765" spans="1:21" x14ac:dyDescent="0.25">
      <c r="A765" s="1"/>
      <c r="B765" s="63" t="s">
        <v>27</v>
      </c>
      <c r="C765" s="63"/>
      <c r="D765" s="72">
        <v>55.537599999999998</v>
      </c>
      <c r="E765" s="72"/>
      <c r="F765" s="72"/>
      <c r="G765" s="72"/>
      <c r="H765" s="72"/>
      <c r="I765" s="1"/>
      <c r="J765" s="1"/>
      <c r="K765" s="1"/>
      <c r="L765" s="4" t="s">
        <v>21</v>
      </c>
      <c r="M765" s="64" t="s">
        <v>22</v>
      </c>
      <c r="N765" s="64"/>
      <c r="O765" s="6">
        <v>2</v>
      </c>
      <c r="P765" s="65">
        <v>6.45</v>
      </c>
      <c r="Q765" s="65"/>
      <c r="R765" s="6">
        <v>12</v>
      </c>
      <c r="S765" s="59">
        <v>704.4</v>
      </c>
      <c r="T765" s="59"/>
      <c r="U765" s="7">
        <v>1.59</v>
      </c>
    </row>
    <row r="766" spans="1:21" x14ac:dyDescent="0.25">
      <c r="A766" s="1"/>
      <c r="B766" s="1"/>
      <c r="C766" s="1"/>
      <c r="D766" s="1"/>
      <c r="E766" s="1"/>
      <c r="F766" s="1"/>
      <c r="G766" s="1"/>
      <c r="H766" s="1"/>
      <c r="I766" s="1"/>
      <c r="J766" s="1"/>
      <c r="K766" s="1"/>
      <c r="L766" s="1"/>
      <c r="M766" s="1"/>
      <c r="N766" s="1"/>
      <c r="O766" s="1"/>
      <c r="P766" s="1"/>
      <c r="Q766" s="1"/>
      <c r="R766" s="1"/>
      <c r="S766" s="1"/>
      <c r="T766" s="1"/>
      <c r="U766" s="1"/>
    </row>
    <row r="767" spans="1:21" x14ac:dyDescent="0.25">
      <c r="A767" s="1"/>
      <c r="B767" s="63" t="s">
        <v>28</v>
      </c>
      <c r="C767" s="63"/>
      <c r="D767" s="63"/>
      <c r="E767" s="63"/>
      <c r="F767" s="72">
        <v>2.1375000000000002</v>
      </c>
      <c r="G767" s="72"/>
      <c r="H767" s="72"/>
      <c r="I767" s="72"/>
      <c r="J767" s="1"/>
      <c r="K767" s="1"/>
      <c r="L767" s="1"/>
      <c r="M767" s="1"/>
      <c r="N767" s="1"/>
      <c r="O767" s="1"/>
      <c r="P767" s="1"/>
      <c r="Q767" s="1"/>
      <c r="R767" s="1"/>
      <c r="S767" s="1"/>
      <c r="T767" s="1"/>
      <c r="U767" s="1"/>
    </row>
    <row r="768" spans="1:21" x14ac:dyDescent="0.25">
      <c r="A768" s="1"/>
      <c r="B768" s="63" t="s">
        <v>29</v>
      </c>
      <c r="C768" s="63"/>
      <c r="D768" s="72">
        <v>1.2299</v>
      </c>
      <c r="E768" s="72"/>
      <c r="F768" s="72"/>
      <c r="G768" s="72"/>
      <c r="H768" s="1"/>
      <c r="I768" s="1"/>
      <c r="J768" s="1"/>
      <c r="K768" s="1"/>
      <c r="L768" s="1"/>
      <c r="M768" s="1"/>
      <c r="N768" s="1"/>
      <c r="O768" s="1"/>
      <c r="P768" s="1"/>
      <c r="Q768" s="1"/>
      <c r="R768" s="1"/>
      <c r="S768" s="1"/>
      <c r="T768" s="1"/>
      <c r="U768" s="1"/>
    </row>
    <row r="769" spans="1:21" x14ac:dyDescent="0.25">
      <c r="A769" s="1"/>
      <c r="B769" s="63" t="s">
        <v>30</v>
      </c>
      <c r="C769" s="63"/>
      <c r="D769" s="1"/>
      <c r="E769" s="1"/>
      <c r="F769" s="1">
        <v>19.100000000000001</v>
      </c>
      <c r="G769" s="1"/>
      <c r="H769" s="1"/>
      <c r="I769" s="1"/>
      <c r="J769" s="1"/>
      <c r="K769" s="1"/>
      <c r="L769" s="1"/>
      <c r="M769" s="1"/>
      <c r="N769" s="1"/>
      <c r="O769" s="1"/>
      <c r="P769" s="1"/>
      <c r="Q769" s="1"/>
      <c r="R769" s="1"/>
      <c r="S769" s="1"/>
      <c r="T769" s="1"/>
      <c r="U769" s="1"/>
    </row>
    <row r="770" spans="1:21" x14ac:dyDescent="0.25">
      <c r="A770" s="1"/>
      <c r="B770" s="63" t="s">
        <v>31</v>
      </c>
      <c r="C770" s="63"/>
      <c r="D770" s="63"/>
      <c r="E770" s="1"/>
      <c r="F770" s="1">
        <v>2021</v>
      </c>
      <c r="G770" s="1"/>
      <c r="H770" s="1"/>
      <c r="I770" s="1"/>
      <c r="J770" s="1"/>
      <c r="K770" s="1"/>
      <c r="L770" s="1"/>
      <c r="M770" s="1"/>
      <c r="N770" s="1"/>
      <c r="O770" s="1"/>
      <c r="P770" s="1"/>
      <c r="Q770" s="1"/>
      <c r="R770" s="1"/>
      <c r="S770" s="1"/>
      <c r="T770" s="1"/>
      <c r="U770" s="1"/>
    </row>
    <row r="771" spans="1:21" x14ac:dyDescent="0.25">
      <c r="A771" s="1"/>
      <c r="B771" s="63" t="s">
        <v>32</v>
      </c>
      <c r="C771" s="63"/>
      <c r="D771" s="1"/>
      <c r="E771" s="1"/>
      <c r="F771" s="1"/>
      <c r="G771" s="1"/>
      <c r="H771" s="1"/>
      <c r="I771" s="1"/>
      <c r="J771" s="1"/>
      <c r="K771" s="1"/>
      <c r="L771" s="1"/>
      <c r="M771" s="1"/>
      <c r="N771" s="1"/>
      <c r="O771" s="1"/>
      <c r="P771" s="1"/>
      <c r="Q771" s="1"/>
      <c r="R771" s="1"/>
      <c r="S771" s="1"/>
      <c r="T771" s="1"/>
      <c r="U771" s="1"/>
    </row>
    <row r="772" spans="1:21" x14ac:dyDescent="0.25">
      <c r="A772" s="1"/>
      <c r="B772" s="1"/>
      <c r="C772" s="1"/>
      <c r="D772" s="1"/>
      <c r="E772" s="1"/>
      <c r="F772" s="1"/>
      <c r="G772" s="1"/>
      <c r="H772" s="1"/>
      <c r="I772" s="1"/>
      <c r="J772" s="1"/>
      <c r="K772" s="1"/>
      <c r="L772" s="1"/>
      <c r="M772" s="1"/>
      <c r="N772" s="1"/>
      <c r="O772" s="1"/>
      <c r="P772" s="1"/>
      <c r="Q772" s="1"/>
      <c r="R772" s="1"/>
      <c r="S772" s="1"/>
      <c r="T772" s="1"/>
      <c r="U772" s="1"/>
    </row>
    <row r="773" spans="1:21" x14ac:dyDescent="0.25">
      <c r="A773" s="1"/>
      <c r="B773" s="1"/>
      <c r="C773" s="1"/>
      <c r="D773" s="1"/>
      <c r="E773" s="1"/>
      <c r="F773" s="1"/>
      <c r="G773" s="1"/>
      <c r="H773" s="1"/>
      <c r="I773" s="1"/>
      <c r="J773" s="1"/>
      <c r="K773" s="1"/>
      <c r="L773" s="1"/>
      <c r="M773" s="1"/>
      <c r="N773" s="1"/>
      <c r="O773" s="1"/>
      <c r="P773" s="1"/>
      <c r="Q773" s="1"/>
      <c r="R773" s="1"/>
      <c r="S773" s="1"/>
      <c r="T773" s="1"/>
      <c r="U773" s="1"/>
    </row>
    <row r="774" spans="1:21" x14ac:dyDescent="0.25">
      <c r="A774" s="1"/>
      <c r="B774" s="1"/>
      <c r="C774" s="1"/>
      <c r="D774" s="1"/>
      <c r="E774" s="1"/>
      <c r="F774" s="1"/>
      <c r="G774" s="1"/>
      <c r="H774" s="1"/>
      <c r="I774" s="1"/>
      <c r="J774" s="1"/>
      <c r="K774" s="1"/>
      <c r="L774" s="66" t="s">
        <v>5</v>
      </c>
      <c r="M774" s="66"/>
      <c r="N774" s="66"/>
      <c r="O774" s="3" t="s">
        <v>6</v>
      </c>
      <c r="P774" s="67" t="s">
        <v>7</v>
      </c>
      <c r="Q774" s="67"/>
      <c r="R774" s="3" t="s">
        <v>8</v>
      </c>
      <c r="S774" s="57" t="s">
        <v>583</v>
      </c>
      <c r="T774" s="57"/>
      <c r="U774" s="3" t="s">
        <v>7</v>
      </c>
    </row>
    <row r="775" spans="1:21" x14ac:dyDescent="0.25">
      <c r="A775" s="1"/>
      <c r="B775" s="5" t="s">
        <v>9</v>
      </c>
      <c r="C775" s="64" t="s">
        <v>151</v>
      </c>
      <c r="D775" s="64"/>
      <c r="E775" s="64"/>
      <c r="F775" s="64"/>
      <c r="G775" s="64"/>
      <c r="H775" s="1"/>
      <c r="I775" s="1"/>
      <c r="J775" s="1"/>
      <c r="K775" s="1"/>
      <c r="L775" s="4" t="s">
        <v>115</v>
      </c>
      <c r="M775" s="77" t="s">
        <v>115</v>
      </c>
      <c r="N775" s="77"/>
      <c r="O775" s="6">
        <v>0</v>
      </c>
      <c r="P775" s="78">
        <v>0</v>
      </c>
      <c r="Q775" s="78"/>
      <c r="R775" s="6">
        <v>0</v>
      </c>
      <c r="S775" s="61">
        <v>0</v>
      </c>
      <c r="T775" s="61"/>
      <c r="U775" s="7">
        <v>0</v>
      </c>
    </row>
    <row r="776" spans="1:21" x14ac:dyDescent="0.25">
      <c r="A776" s="1"/>
      <c r="B776" s="5" t="s">
        <v>13</v>
      </c>
      <c r="C776" s="64" t="s">
        <v>158</v>
      </c>
      <c r="D776" s="64"/>
      <c r="E776" s="64"/>
      <c r="F776" s="64"/>
      <c r="G776" s="1"/>
      <c r="H776" s="1"/>
      <c r="I776" s="1"/>
      <c r="J776" s="1"/>
      <c r="K776" s="1"/>
      <c r="L776" s="1"/>
      <c r="M776" s="1"/>
      <c r="N776" s="1"/>
      <c r="O776" s="1"/>
      <c r="P776" s="1"/>
      <c r="Q776" s="1"/>
      <c r="R776" s="1"/>
      <c r="S776" s="1"/>
      <c r="T776" s="1"/>
      <c r="U776" s="1"/>
    </row>
    <row r="777" spans="1:21" x14ac:dyDescent="0.25">
      <c r="A777" s="1"/>
      <c r="B777" s="5" t="s">
        <v>19</v>
      </c>
      <c r="C777" s="64" t="s">
        <v>38</v>
      </c>
      <c r="D777" s="64"/>
      <c r="E777" s="64"/>
      <c r="F777" s="64"/>
      <c r="G777" s="1"/>
      <c r="H777" s="1"/>
      <c r="I777" s="1"/>
      <c r="J777" s="1"/>
      <c r="K777" s="1"/>
      <c r="L777" s="1"/>
      <c r="M777" s="1"/>
      <c r="N777" s="1"/>
      <c r="O777" s="1"/>
      <c r="P777" s="1"/>
      <c r="Q777" s="1"/>
      <c r="R777" s="1"/>
      <c r="S777" s="1"/>
      <c r="T777" s="1"/>
      <c r="U777" s="1"/>
    </row>
    <row r="778" spans="1:21" x14ac:dyDescent="0.25">
      <c r="A778" s="1"/>
      <c r="B778" s="5" t="s">
        <v>23</v>
      </c>
      <c r="C778" s="64" t="s">
        <v>159</v>
      </c>
      <c r="D778" s="64"/>
      <c r="E778" s="64"/>
      <c r="F778" s="64"/>
      <c r="G778" s="1"/>
      <c r="H778" s="1"/>
      <c r="I778" s="1"/>
      <c r="J778" s="1"/>
      <c r="K778" s="1"/>
      <c r="L778" s="1"/>
      <c r="M778" s="1"/>
      <c r="N778" s="1"/>
      <c r="O778" s="1"/>
      <c r="P778" s="1"/>
      <c r="Q778" s="1"/>
      <c r="R778" s="1"/>
      <c r="S778" s="1"/>
      <c r="T778" s="1"/>
      <c r="U778" s="1"/>
    </row>
    <row r="779" spans="1:21" x14ac:dyDescent="0.25">
      <c r="A779" s="1"/>
      <c r="B779" s="5" t="s">
        <v>25</v>
      </c>
      <c r="C779" s="73">
        <v>269</v>
      </c>
      <c r="D779" s="73"/>
      <c r="E779" s="73"/>
      <c r="F779" s="1"/>
      <c r="G779" s="1"/>
      <c r="H779" s="1"/>
      <c r="I779" s="1"/>
      <c r="J779" s="1"/>
      <c r="K779" s="1"/>
      <c r="L779" s="1"/>
      <c r="M779" s="1"/>
      <c r="N779" s="1"/>
      <c r="O779" s="1"/>
      <c r="P779" s="1"/>
      <c r="Q779" s="1"/>
      <c r="R779" s="1"/>
      <c r="S779" s="1"/>
      <c r="T779" s="1"/>
      <c r="U779" s="1"/>
    </row>
    <row r="780" spans="1:21" x14ac:dyDescent="0.25">
      <c r="A780" s="1"/>
      <c r="B780" s="63" t="s">
        <v>26</v>
      </c>
      <c r="C780" s="63"/>
      <c r="D780" s="63"/>
      <c r="E780" s="63"/>
      <c r="F780" s="72">
        <v>0</v>
      </c>
      <c r="G780" s="72"/>
      <c r="H780" s="72"/>
      <c r="I780" s="72"/>
      <c r="J780" s="72"/>
      <c r="K780" s="1"/>
      <c r="L780" s="1"/>
      <c r="M780" s="1"/>
      <c r="N780" s="1"/>
      <c r="O780" s="1"/>
      <c r="P780" s="1"/>
      <c r="Q780" s="1"/>
      <c r="R780" s="1"/>
      <c r="S780" s="1"/>
      <c r="T780" s="1"/>
      <c r="U780" s="1"/>
    </row>
    <row r="781" spans="1:21" x14ac:dyDescent="0.25">
      <c r="A781" s="1"/>
      <c r="B781" s="63" t="s">
        <v>27</v>
      </c>
      <c r="C781" s="63"/>
      <c r="D781" s="72">
        <v>0</v>
      </c>
      <c r="E781" s="72"/>
      <c r="F781" s="72"/>
      <c r="G781" s="72"/>
      <c r="H781" s="72"/>
      <c r="I781" s="1"/>
      <c r="J781" s="1"/>
      <c r="K781" s="1"/>
      <c r="L781" s="1"/>
      <c r="M781" s="1"/>
      <c r="N781" s="1"/>
      <c r="O781" s="1"/>
      <c r="P781" s="1"/>
      <c r="Q781" s="1"/>
      <c r="R781" s="1"/>
      <c r="S781" s="1"/>
      <c r="T781" s="1"/>
      <c r="U781" s="1"/>
    </row>
    <row r="782" spans="1:21" x14ac:dyDescent="0.25">
      <c r="A782" s="1"/>
      <c r="B782" s="63" t="s">
        <v>28</v>
      </c>
      <c r="C782" s="63"/>
      <c r="D782" s="63"/>
      <c r="E782" s="63"/>
      <c r="F782" s="72">
        <v>0</v>
      </c>
      <c r="G782" s="72"/>
      <c r="H782" s="72"/>
      <c r="I782" s="72"/>
      <c r="J782" s="1"/>
      <c r="K782" s="1"/>
      <c r="L782" s="1"/>
      <c r="M782" s="1"/>
      <c r="N782" s="1"/>
      <c r="O782" s="1"/>
      <c r="P782" s="1"/>
      <c r="Q782" s="1"/>
      <c r="R782" s="1"/>
      <c r="S782" s="1"/>
      <c r="T782" s="1"/>
      <c r="U782" s="1"/>
    </row>
    <row r="783" spans="1:21" x14ac:dyDescent="0.25">
      <c r="A783" s="1"/>
      <c r="B783" s="63" t="s">
        <v>29</v>
      </c>
      <c r="C783" s="63"/>
      <c r="D783" s="72">
        <v>0</v>
      </c>
      <c r="E783" s="72"/>
      <c r="F783" s="72"/>
      <c r="G783" s="72"/>
      <c r="H783" s="1"/>
      <c r="I783" s="1"/>
      <c r="J783" s="1"/>
      <c r="K783" s="1"/>
      <c r="L783" s="1"/>
      <c r="M783" s="1"/>
      <c r="N783" s="1"/>
      <c r="O783" s="1"/>
      <c r="P783" s="1"/>
      <c r="Q783" s="1"/>
      <c r="R783" s="1"/>
      <c r="S783" s="1"/>
      <c r="T783" s="1"/>
      <c r="U783" s="1"/>
    </row>
    <row r="784" spans="1:21" x14ac:dyDescent="0.25">
      <c r="A784" s="1"/>
      <c r="B784" s="63" t="s">
        <v>30</v>
      </c>
      <c r="C784" s="63"/>
      <c r="D784" s="1"/>
      <c r="E784" s="1"/>
      <c r="F784" s="1"/>
      <c r="G784" s="1"/>
      <c r="H784" s="1"/>
      <c r="I784" s="1"/>
      <c r="J784" s="1"/>
      <c r="K784" s="1"/>
      <c r="L784" s="1"/>
      <c r="M784" s="1"/>
      <c r="N784" s="1"/>
      <c r="O784" s="1"/>
      <c r="P784" s="1"/>
      <c r="Q784" s="1"/>
      <c r="R784" s="1"/>
      <c r="S784" s="1"/>
      <c r="T784" s="1"/>
      <c r="U784" s="1"/>
    </row>
    <row r="785" spans="1:21" x14ac:dyDescent="0.25">
      <c r="A785" s="1"/>
      <c r="B785" s="63" t="s">
        <v>31</v>
      </c>
      <c r="C785" s="63"/>
      <c r="D785" s="63"/>
      <c r="E785" s="1"/>
      <c r="F785" s="1"/>
      <c r="G785" s="1"/>
      <c r="H785" s="1"/>
      <c r="I785" s="1"/>
      <c r="J785" s="1"/>
      <c r="K785" s="1"/>
      <c r="L785" s="1"/>
      <c r="M785" s="1"/>
      <c r="N785" s="1"/>
      <c r="O785" s="1"/>
      <c r="P785" s="1"/>
      <c r="Q785" s="1"/>
      <c r="R785" s="1"/>
      <c r="S785" s="1"/>
      <c r="T785" s="1"/>
      <c r="U785" s="1"/>
    </row>
    <row r="786" spans="1:21" x14ac:dyDescent="0.25">
      <c r="A786" s="1"/>
      <c r="B786" s="63" t="s">
        <v>32</v>
      </c>
      <c r="C786" s="63"/>
      <c r="D786" s="1"/>
      <c r="E786" s="1"/>
      <c r="F786" s="1"/>
      <c r="G786" s="1"/>
      <c r="H786" s="1"/>
      <c r="I786" s="1"/>
      <c r="J786" s="1"/>
      <c r="K786" s="1"/>
      <c r="L786" s="1"/>
      <c r="M786" s="1"/>
      <c r="N786" s="1"/>
      <c r="O786" s="1"/>
      <c r="P786" s="1"/>
      <c r="Q786" s="1"/>
      <c r="R786" s="1"/>
      <c r="S786" s="1"/>
      <c r="T786" s="1"/>
      <c r="U786" s="1"/>
    </row>
    <row r="787" spans="1:21" x14ac:dyDescent="0.25">
      <c r="A787" s="1"/>
      <c r="B787" s="1"/>
      <c r="C787" s="1"/>
      <c r="D787" s="1"/>
      <c r="E787" s="1"/>
      <c r="F787" s="1"/>
      <c r="G787" s="1"/>
      <c r="H787" s="1"/>
      <c r="I787" s="1"/>
      <c r="J787" s="1"/>
      <c r="K787" s="1"/>
      <c r="L787" s="1"/>
      <c r="M787" s="1"/>
      <c r="N787" s="1"/>
      <c r="O787" s="1"/>
      <c r="P787" s="1"/>
      <c r="Q787" s="1"/>
      <c r="R787" s="1"/>
      <c r="S787" s="1"/>
      <c r="T787" s="1"/>
      <c r="U787" s="1"/>
    </row>
    <row r="788" spans="1:21" x14ac:dyDescent="0.25">
      <c r="A788" s="1"/>
      <c r="B788" s="1"/>
      <c r="C788" s="1"/>
      <c r="D788" s="1"/>
      <c r="E788" s="1"/>
      <c r="F788" s="1"/>
      <c r="G788" s="1"/>
      <c r="H788" s="1"/>
      <c r="I788" s="1"/>
      <c r="J788" s="1"/>
      <c r="K788" s="1"/>
      <c r="L788" s="1"/>
      <c r="M788" s="1"/>
      <c r="N788" s="1"/>
      <c r="O788" s="1"/>
      <c r="P788" s="1"/>
      <c r="Q788" s="1"/>
      <c r="R788" s="1"/>
      <c r="S788" s="1"/>
      <c r="T788" s="1"/>
      <c r="U788" s="1"/>
    </row>
    <row r="789" spans="1:21" x14ac:dyDescent="0.25">
      <c r="A789" s="1"/>
      <c r="B789" s="1"/>
      <c r="C789" s="1"/>
      <c r="D789" s="1"/>
      <c r="E789" s="1"/>
      <c r="F789" s="1"/>
      <c r="G789" s="1"/>
      <c r="H789" s="1"/>
      <c r="I789" s="1"/>
      <c r="J789" s="1"/>
      <c r="K789" s="1"/>
      <c r="L789" s="1"/>
      <c r="M789" s="1"/>
      <c r="N789" s="1"/>
      <c r="O789" s="1"/>
      <c r="P789" s="1"/>
      <c r="Q789" s="1"/>
      <c r="R789" s="1"/>
      <c r="S789" s="1"/>
      <c r="T789" s="1"/>
      <c r="U789" s="1"/>
    </row>
    <row r="790" spans="1:21" x14ac:dyDescent="0.25">
      <c r="A790" s="1"/>
      <c r="B790" s="1"/>
      <c r="C790" s="1"/>
      <c r="D790" s="1"/>
      <c r="E790" s="1"/>
      <c r="F790" s="1"/>
      <c r="G790" s="1"/>
      <c r="H790" s="1"/>
      <c r="I790" s="1"/>
      <c r="J790" s="1"/>
      <c r="K790" s="1"/>
      <c r="L790" s="66" t="s">
        <v>5</v>
      </c>
      <c r="M790" s="66"/>
      <c r="N790" s="66"/>
      <c r="O790" s="3" t="s">
        <v>6</v>
      </c>
      <c r="P790" s="67" t="s">
        <v>7</v>
      </c>
      <c r="Q790" s="67"/>
      <c r="R790" s="3" t="s">
        <v>8</v>
      </c>
      <c r="S790" s="57" t="s">
        <v>583</v>
      </c>
      <c r="T790" s="57"/>
      <c r="U790" s="3" t="s">
        <v>7</v>
      </c>
    </row>
    <row r="791" spans="1:21" x14ac:dyDescent="0.25">
      <c r="A791" s="1"/>
      <c r="B791" s="5" t="s">
        <v>9</v>
      </c>
      <c r="C791" s="64" t="s">
        <v>160</v>
      </c>
      <c r="D791" s="64"/>
      <c r="E791" s="64"/>
      <c r="F791" s="64"/>
      <c r="G791" s="64"/>
      <c r="H791" s="1"/>
      <c r="I791" s="1"/>
      <c r="J791" s="1"/>
      <c r="K791" s="1"/>
      <c r="L791" s="4" t="s">
        <v>33</v>
      </c>
      <c r="M791" s="77" t="s">
        <v>34</v>
      </c>
      <c r="N791" s="77"/>
      <c r="O791" s="6">
        <v>3</v>
      </c>
      <c r="P791" s="78">
        <v>11.54</v>
      </c>
      <c r="Q791" s="78"/>
      <c r="R791" s="6">
        <v>6</v>
      </c>
      <c r="S791" s="61">
        <v>779.4</v>
      </c>
      <c r="T791" s="61"/>
      <c r="U791" s="7">
        <v>2.4</v>
      </c>
    </row>
    <row r="792" spans="1:21" x14ac:dyDescent="0.25">
      <c r="A792" s="1"/>
      <c r="B792" s="63" t="s">
        <v>13</v>
      </c>
      <c r="C792" s="64" t="s">
        <v>161</v>
      </c>
      <c r="D792" s="64"/>
      <c r="E792" s="64"/>
      <c r="F792" s="64"/>
      <c r="G792" s="1"/>
      <c r="H792" s="1"/>
      <c r="I792" s="1"/>
      <c r="J792" s="1"/>
      <c r="K792" s="1"/>
      <c r="L792" s="4" t="s">
        <v>11</v>
      </c>
      <c r="M792" s="64" t="s">
        <v>12</v>
      </c>
      <c r="N792" s="64"/>
      <c r="O792" s="6">
        <v>2</v>
      </c>
      <c r="P792" s="65">
        <v>7.69</v>
      </c>
      <c r="Q792" s="65"/>
      <c r="R792" s="6">
        <v>19</v>
      </c>
      <c r="S792" s="59">
        <v>1636.8000000000002</v>
      </c>
      <c r="T792" s="59"/>
      <c r="U792" s="7">
        <v>5.04</v>
      </c>
    </row>
    <row r="793" spans="1:21" x14ac:dyDescent="0.25">
      <c r="A793" s="1"/>
      <c r="B793" s="63"/>
      <c r="C793" s="64"/>
      <c r="D793" s="64"/>
      <c r="E793" s="64"/>
      <c r="F793" s="64"/>
      <c r="G793" s="1"/>
      <c r="H793" s="1"/>
      <c r="I793" s="1"/>
      <c r="J793" s="1"/>
      <c r="K793" s="1"/>
      <c r="L793" s="64" t="s">
        <v>139</v>
      </c>
      <c r="M793" s="64" t="s">
        <v>140</v>
      </c>
      <c r="N793" s="64"/>
      <c r="O793" s="71">
        <v>1</v>
      </c>
      <c r="P793" s="65">
        <v>3.85</v>
      </c>
      <c r="Q793" s="65"/>
      <c r="R793" s="71">
        <v>33</v>
      </c>
      <c r="S793" s="59">
        <v>1836</v>
      </c>
      <c r="T793" s="59"/>
      <c r="U793" s="58">
        <v>5.65</v>
      </c>
    </row>
    <row r="794" spans="1:21" x14ac:dyDescent="0.25">
      <c r="A794" s="1"/>
      <c r="B794" s="63" t="s">
        <v>19</v>
      </c>
      <c r="C794" s="64" t="s">
        <v>20</v>
      </c>
      <c r="D794" s="64"/>
      <c r="E794" s="64"/>
      <c r="F794" s="64"/>
      <c r="G794" s="1"/>
      <c r="H794" s="1"/>
      <c r="I794" s="1"/>
      <c r="J794" s="1"/>
      <c r="K794" s="1"/>
      <c r="L794" s="64"/>
      <c r="M794" s="64"/>
      <c r="N794" s="64"/>
      <c r="O794" s="71"/>
      <c r="P794" s="65"/>
      <c r="Q794" s="65"/>
      <c r="R794" s="71"/>
      <c r="S794" s="59"/>
      <c r="T794" s="59"/>
      <c r="U794" s="58"/>
    </row>
    <row r="795" spans="1:21" x14ac:dyDescent="0.25">
      <c r="A795" s="1"/>
      <c r="B795" s="63"/>
      <c r="C795" s="64"/>
      <c r="D795" s="64"/>
      <c r="E795" s="64"/>
      <c r="F795" s="64"/>
      <c r="G795" s="1"/>
      <c r="H795" s="1"/>
      <c r="I795" s="1"/>
      <c r="J795" s="1"/>
      <c r="K795" s="1"/>
      <c r="L795" s="4" t="s">
        <v>39</v>
      </c>
      <c r="M795" s="64" t="s">
        <v>40</v>
      </c>
      <c r="N795" s="64"/>
      <c r="O795" s="6">
        <v>11</v>
      </c>
      <c r="P795" s="65">
        <v>42.31</v>
      </c>
      <c r="Q795" s="65"/>
      <c r="R795" s="6">
        <v>309</v>
      </c>
      <c r="S795" s="59">
        <v>25614.600000000002</v>
      </c>
      <c r="T795" s="59"/>
      <c r="U795" s="7">
        <v>78.849999999999994</v>
      </c>
    </row>
    <row r="796" spans="1:21" x14ac:dyDescent="0.25">
      <c r="A796" s="1"/>
      <c r="B796" s="5" t="s">
        <v>23</v>
      </c>
      <c r="C796" s="64" t="s">
        <v>162</v>
      </c>
      <c r="D796" s="64"/>
      <c r="E796" s="64"/>
      <c r="F796" s="64"/>
      <c r="G796" s="1"/>
      <c r="H796" s="1"/>
      <c r="I796" s="1"/>
      <c r="J796" s="1"/>
      <c r="K796" s="1"/>
      <c r="L796" s="4" t="s">
        <v>15</v>
      </c>
      <c r="M796" s="64" t="s">
        <v>16</v>
      </c>
      <c r="N796" s="64"/>
      <c r="O796" s="6">
        <v>2</v>
      </c>
      <c r="P796" s="65">
        <v>7.69</v>
      </c>
      <c r="Q796" s="65"/>
      <c r="R796" s="6">
        <v>7</v>
      </c>
      <c r="S796" s="59">
        <v>366</v>
      </c>
      <c r="T796" s="59"/>
      <c r="U796" s="7">
        <v>1.1299999999999999</v>
      </c>
    </row>
    <row r="797" spans="1:21" x14ac:dyDescent="0.25">
      <c r="A797" s="1"/>
      <c r="B797" s="5" t="s">
        <v>25</v>
      </c>
      <c r="C797" s="73">
        <v>227</v>
      </c>
      <c r="D797" s="73"/>
      <c r="E797" s="73"/>
      <c r="F797" s="1"/>
      <c r="G797" s="1"/>
      <c r="H797" s="1"/>
      <c r="I797" s="1"/>
      <c r="J797" s="1"/>
      <c r="K797" s="1"/>
      <c r="L797" s="4" t="s">
        <v>42</v>
      </c>
      <c r="M797" s="64" t="s">
        <v>43</v>
      </c>
      <c r="N797" s="64"/>
      <c r="O797" s="6">
        <v>6</v>
      </c>
      <c r="P797" s="65">
        <v>23.08</v>
      </c>
      <c r="Q797" s="65"/>
      <c r="R797" s="6">
        <v>31</v>
      </c>
      <c r="S797" s="59">
        <v>2187</v>
      </c>
      <c r="T797" s="59"/>
      <c r="U797" s="7">
        <v>6.73</v>
      </c>
    </row>
    <row r="798" spans="1:21" x14ac:dyDescent="0.25">
      <c r="A798" s="1"/>
      <c r="B798" s="63" t="s">
        <v>26</v>
      </c>
      <c r="C798" s="63"/>
      <c r="D798" s="63"/>
      <c r="E798" s="63"/>
      <c r="F798" s="72">
        <v>261.37139999999999</v>
      </c>
      <c r="G798" s="72"/>
      <c r="H798" s="72"/>
      <c r="I798" s="72"/>
      <c r="J798" s="72"/>
      <c r="K798" s="1"/>
      <c r="L798" s="4" t="s">
        <v>21</v>
      </c>
      <c r="M798" s="64" t="s">
        <v>22</v>
      </c>
      <c r="N798" s="64"/>
      <c r="O798" s="6">
        <v>1</v>
      </c>
      <c r="P798" s="65">
        <v>3.85</v>
      </c>
      <c r="Q798" s="65"/>
      <c r="R798" s="6">
        <v>1</v>
      </c>
      <c r="S798" s="59">
        <v>67.2</v>
      </c>
      <c r="T798" s="59"/>
      <c r="U798" s="7">
        <v>0.21</v>
      </c>
    </row>
    <row r="799" spans="1:21" x14ac:dyDescent="0.25">
      <c r="A799" s="1"/>
      <c r="B799" s="63" t="s">
        <v>27</v>
      </c>
      <c r="C799" s="63"/>
      <c r="D799" s="72">
        <v>112.99809999999999</v>
      </c>
      <c r="E799" s="72"/>
      <c r="F799" s="72"/>
      <c r="G799" s="72"/>
      <c r="H799" s="72"/>
      <c r="I799" s="1"/>
      <c r="J799" s="1"/>
      <c r="K799" s="1"/>
      <c r="L799" s="1"/>
      <c r="M799" s="1"/>
      <c r="N799" s="1"/>
      <c r="O799" s="1"/>
      <c r="P799" s="1"/>
      <c r="Q799" s="1"/>
      <c r="R799" s="1"/>
      <c r="S799" s="1"/>
      <c r="T799" s="1"/>
      <c r="U799" s="1"/>
    </row>
    <row r="800" spans="1:21" x14ac:dyDescent="0.25">
      <c r="A800" s="1"/>
      <c r="B800" s="63" t="s">
        <v>28</v>
      </c>
      <c r="C800" s="63"/>
      <c r="D800" s="63"/>
      <c r="E800" s="63"/>
      <c r="F800" s="72">
        <v>2.2462</v>
      </c>
      <c r="G800" s="72"/>
      <c r="H800" s="72"/>
      <c r="I800" s="72"/>
      <c r="J800" s="1"/>
      <c r="K800" s="1"/>
      <c r="L800" s="1"/>
      <c r="M800" s="1"/>
      <c r="N800" s="1"/>
      <c r="O800" s="1"/>
      <c r="P800" s="1"/>
      <c r="Q800" s="1"/>
      <c r="R800" s="1"/>
      <c r="S800" s="1"/>
      <c r="T800" s="1"/>
      <c r="U800" s="1"/>
    </row>
    <row r="801" spans="1:21" x14ac:dyDescent="0.25">
      <c r="A801" s="1"/>
      <c r="B801" s="63" t="s">
        <v>29</v>
      </c>
      <c r="C801" s="63"/>
      <c r="D801" s="72">
        <v>1.3631</v>
      </c>
      <c r="E801" s="72"/>
      <c r="F801" s="72"/>
      <c r="G801" s="72"/>
      <c r="H801" s="1"/>
      <c r="I801" s="1"/>
      <c r="J801" s="1"/>
      <c r="K801" s="1"/>
      <c r="L801" s="1"/>
      <c r="M801" s="1"/>
      <c r="N801" s="1"/>
      <c r="O801" s="1"/>
      <c r="P801" s="1"/>
      <c r="Q801" s="1"/>
      <c r="R801" s="1"/>
      <c r="S801" s="1"/>
      <c r="T801" s="1"/>
      <c r="U801" s="1"/>
    </row>
    <row r="802" spans="1:21" x14ac:dyDescent="0.25">
      <c r="A802" s="1"/>
      <c r="B802" s="63" t="s">
        <v>30</v>
      </c>
      <c r="C802" s="63"/>
      <c r="D802" s="1"/>
      <c r="E802" s="1"/>
      <c r="F802" s="1">
        <v>39.6</v>
      </c>
      <c r="G802" s="1"/>
      <c r="H802" s="1"/>
      <c r="I802" s="1"/>
      <c r="J802" s="1"/>
      <c r="K802" s="1"/>
      <c r="L802" s="1"/>
      <c r="M802" s="1"/>
      <c r="N802" s="1"/>
      <c r="O802" s="1"/>
      <c r="P802" s="1"/>
      <c r="Q802" s="1"/>
      <c r="R802" s="1"/>
      <c r="S802" s="1"/>
      <c r="T802" s="1"/>
      <c r="U802" s="1"/>
    </row>
    <row r="803" spans="1:21" x14ac:dyDescent="0.25">
      <c r="A803" s="1"/>
      <c r="B803" s="63" t="s">
        <v>31</v>
      </c>
      <c r="C803" s="63"/>
      <c r="D803" s="63"/>
      <c r="E803" s="1"/>
      <c r="F803" s="1">
        <v>2015</v>
      </c>
      <c r="G803" s="1"/>
      <c r="H803" s="1"/>
      <c r="I803" s="1"/>
      <c r="J803" s="1"/>
      <c r="K803" s="1"/>
      <c r="L803" s="1"/>
      <c r="M803" s="1"/>
      <c r="N803" s="1"/>
      <c r="O803" s="1"/>
      <c r="P803" s="1"/>
      <c r="Q803" s="1"/>
      <c r="R803" s="1"/>
      <c r="S803" s="1"/>
      <c r="T803" s="1"/>
      <c r="U803" s="1"/>
    </row>
    <row r="804" spans="1:21" x14ac:dyDescent="0.25">
      <c r="A804" s="1"/>
      <c r="B804" s="63" t="s">
        <v>32</v>
      </c>
      <c r="C804" s="63"/>
      <c r="D804" s="1"/>
      <c r="E804" s="1"/>
      <c r="F804" s="1"/>
      <c r="G804" s="1"/>
      <c r="H804" s="1"/>
      <c r="I804" s="1"/>
      <c r="J804" s="1"/>
      <c r="K804" s="1"/>
      <c r="L804" s="1"/>
      <c r="M804" s="1"/>
      <c r="N804" s="1"/>
      <c r="O804" s="1"/>
      <c r="P804" s="1"/>
      <c r="Q804" s="1"/>
      <c r="R804" s="1"/>
      <c r="S804" s="1"/>
      <c r="T804" s="1"/>
      <c r="U804" s="1"/>
    </row>
    <row r="805" spans="1:21" x14ac:dyDescent="0.25">
      <c r="A805" s="1"/>
      <c r="B805" s="1"/>
      <c r="C805" s="1"/>
      <c r="D805" s="1"/>
      <c r="E805" s="1"/>
      <c r="F805" s="1"/>
      <c r="G805" s="1"/>
      <c r="H805" s="1"/>
      <c r="I805" s="1"/>
      <c r="J805" s="1"/>
      <c r="K805" s="1"/>
      <c r="L805" s="1"/>
      <c r="M805" s="1"/>
      <c r="N805" s="1"/>
      <c r="O805" s="1"/>
      <c r="P805" s="1"/>
      <c r="Q805" s="1"/>
      <c r="R805" s="1"/>
      <c r="S805" s="1"/>
      <c r="T805" s="1"/>
      <c r="U805" s="1"/>
    </row>
    <row r="806" spans="1:21" x14ac:dyDescent="0.25">
      <c r="A806" s="1"/>
      <c r="B806" s="1"/>
      <c r="C806" s="1"/>
      <c r="D806" s="1"/>
      <c r="E806" s="1"/>
      <c r="F806" s="1"/>
      <c r="G806" s="1"/>
      <c r="H806" s="1"/>
      <c r="I806" s="1"/>
      <c r="J806" s="1"/>
      <c r="K806" s="1"/>
      <c r="L806" s="1"/>
      <c r="M806" s="1"/>
      <c r="N806" s="1"/>
      <c r="O806" s="1"/>
      <c r="P806" s="1"/>
      <c r="Q806" s="1"/>
      <c r="R806" s="1"/>
      <c r="S806" s="1"/>
      <c r="T806" s="1"/>
      <c r="U806" s="1"/>
    </row>
    <row r="807" spans="1:21" x14ac:dyDescent="0.25">
      <c r="A807" s="1"/>
      <c r="B807" s="1"/>
      <c r="C807" s="1"/>
      <c r="D807" s="1"/>
      <c r="E807" s="1"/>
      <c r="F807" s="1"/>
      <c r="G807" s="1"/>
      <c r="H807" s="1"/>
      <c r="I807" s="1"/>
      <c r="J807" s="1"/>
      <c r="K807" s="1"/>
      <c r="L807" s="66" t="s">
        <v>5</v>
      </c>
      <c r="M807" s="66"/>
      <c r="N807" s="66"/>
      <c r="O807" s="3" t="s">
        <v>6</v>
      </c>
      <c r="P807" s="67" t="s">
        <v>7</v>
      </c>
      <c r="Q807" s="67"/>
      <c r="R807" s="3" t="s">
        <v>8</v>
      </c>
      <c r="S807" s="57" t="s">
        <v>583</v>
      </c>
      <c r="T807" s="57"/>
      <c r="U807" s="3" t="s">
        <v>7</v>
      </c>
    </row>
    <row r="808" spans="1:21" x14ac:dyDescent="0.25">
      <c r="A808" s="1"/>
      <c r="B808" s="5" t="s">
        <v>9</v>
      </c>
      <c r="C808" s="64" t="s">
        <v>160</v>
      </c>
      <c r="D808" s="64"/>
      <c r="E808" s="64"/>
      <c r="F808" s="64"/>
      <c r="G808" s="64"/>
      <c r="H808" s="1"/>
      <c r="I808" s="1"/>
      <c r="J808" s="1"/>
      <c r="K808" s="1"/>
      <c r="L808" s="4" t="s">
        <v>33</v>
      </c>
      <c r="M808" s="77" t="s">
        <v>34</v>
      </c>
      <c r="N808" s="77"/>
      <c r="O808" s="6">
        <v>5</v>
      </c>
      <c r="P808" s="78">
        <v>11.36</v>
      </c>
      <c r="Q808" s="78"/>
      <c r="R808" s="6">
        <v>10</v>
      </c>
      <c r="S808" s="61">
        <v>1420.8</v>
      </c>
      <c r="T808" s="61"/>
      <c r="U808" s="7">
        <v>1.03</v>
      </c>
    </row>
    <row r="809" spans="1:21" x14ac:dyDescent="0.25">
      <c r="A809" s="1"/>
      <c r="B809" s="63" t="s">
        <v>13</v>
      </c>
      <c r="C809" s="64" t="s">
        <v>163</v>
      </c>
      <c r="D809" s="64"/>
      <c r="E809" s="64"/>
      <c r="F809" s="64"/>
      <c r="G809" s="1"/>
      <c r="H809" s="1"/>
      <c r="I809" s="1"/>
      <c r="J809" s="1"/>
      <c r="K809" s="1"/>
      <c r="L809" s="4" t="s">
        <v>36</v>
      </c>
      <c r="M809" s="64" t="s">
        <v>37</v>
      </c>
      <c r="N809" s="64"/>
      <c r="O809" s="6">
        <v>1</v>
      </c>
      <c r="P809" s="65">
        <v>2.27</v>
      </c>
      <c r="Q809" s="65"/>
      <c r="R809" s="6">
        <v>5</v>
      </c>
      <c r="S809" s="59">
        <v>398.4</v>
      </c>
      <c r="T809" s="59"/>
      <c r="U809" s="7">
        <v>0.28999999999999998</v>
      </c>
    </row>
    <row r="810" spans="1:21" x14ac:dyDescent="0.25">
      <c r="A810" s="1"/>
      <c r="B810" s="63"/>
      <c r="C810" s="64"/>
      <c r="D810" s="64"/>
      <c r="E810" s="64"/>
      <c r="F810" s="64"/>
      <c r="G810" s="1"/>
      <c r="H810" s="1"/>
      <c r="I810" s="1"/>
      <c r="J810" s="1"/>
      <c r="K810" s="1"/>
      <c r="L810" s="64" t="s">
        <v>11</v>
      </c>
      <c r="M810" s="64" t="s">
        <v>12</v>
      </c>
      <c r="N810" s="64"/>
      <c r="O810" s="71">
        <v>4</v>
      </c>
      <c r="P810" s="65">
        <v>9.09</v>
      </c>
      <c r="Q810" s="65"/>
      <c r="R810" s="71">
        <v>5</v>
      </c>
      <c r="S810" s="59">
        <v>429</v>
      </c>
      <c r="T810" s="59"/>
      <c r="U810" s="58">
        <v>0.31</v>
      </c>
    </row>
    <row r="811" spans="1:21" x14ac:dyDescent="0.25">
      <c r="A811" s="1"/>
      <c r="B811" s="63" t="s">
        <v>19</v>
      </c>
      <c r="C811" s="64" t="s">
        <v>57</v>
      </c>
      <c r="D811" s="64"/>
      <c r="E811" s="64"/>
      <c r="F811" s="64"/>
      <c r="G811" s="1"/>
      <c r="H811" s="1"/>
      <c r="I811" s="1"/>
      <c r="J811" s="1"/>
      <c r="K811" s="1"/>
      <c r="L811" s="64"/>
      <c r="M811" s="64"/>
      <c r="N811" s="64"/>
      <c r="O811" s="71"/>
      <c r="P811" s="65"/>
      <c r="Q811" s="65"/>
      <c r="R811" s="71"/>
      <c r="S811" s="59"/>
      <c r="T811" s="59"/>
      <c r="U811" s="58"/>
    </row>
    <row r="812" spans="1:21" x14ac:dyDescent="0.25">
      <c r="A812" s="1"/>
      <c r="B812" s="63"/>
      <c r="C812" s="64"/>
      <c r="D812" s="64"/>
      <c r="E812" s="64"/>
      <c r="F812" s="64"/>
      <c r="G812" s="1"/>
      <c r="H812" s="1"/>
      <c r="I812" s="1"/>
      <c r="J812" s="1"/>
      <c r="K812" s="1"/>
      <c r="L812" s="4" t="s">
        <v>39</v>
      </c>
      <c r="M812" s="64" t="s">
        <v>40</v>
      </c>
      <c r="N812" s="64"/>
      <c r="O812" s="6">
        <v>17</v>
      </c>
      <c r="P812" s="65">
        <v>38.64</v>
      </c>
      <c r="Q812" s="65"/>
      <c r="R812" s="6">
        <v>1355</v>
      </c>
      <c r="S812" s="59">
        <v>130624.79999999999</v>
      </c>
      <c r="T812" s="59"/>
      <c r="U812" s="7">
        <v>94.68</v>
      </c>
    </row>
    <row r="813" spans="1:21" x14ac:dyDescent="0.25">
      <c r="A813" s="1"/>
      <c r="B813" s="5" t="s">
        <v>23</v>
      </c>
      <c r="C813" s="64" t="s">
        <v>164</v>
      </c>
      <c r="D813" s="64"/>
      <c r="E813" s="64"/>
      <c r="F813" s="64"/>
      <c r="G813" s="1"/>
      <c r="H813" s="1"/>
      <c r="I813" s="1"/>
      <c r="J813" s="1"/>
      <c r="K813" s="1"/>
      <c r="L813" s="4" t="s">
        <v>15</v>
      </c>
      <c r="M813" s="64" t="s">
        <v>16</v>
      </c>
      <c r="N813" s="64"/>
      <c r="O813" s="6">
        <v>3</v>
      </c>
      <c r="P813" s="65">
        <v>6.82</v>
      </c>
      <c r="Q813" s="65"/>
      <c r="R813" s="6">
        <v>4</v>
      </c>
      <c r="S813" s="59">
        <v>321.60000000000002</v>
      </c>
      <c r="T813" s="59"/>
      <c r="U813" s="7">
        <v>0.23</v>
      </c>
    </row>
    <row r="814" spans="1:21" x14ac:dyDescent="0.25">
      <c r="A814" s="1"/>
      <c r="B814" s="5" t="s">
        <v>25</v>
      </c>
      <c r="C814" s="73">
        <v>363</v>
      </c>
      <c r="D814" s="73"/>
      <c r="E814" s="73"/>
      <c r="F814" s="1"/>
      <c r="G814" s="1"/>
      <c r="H814" s="1"/>
      <c r="I814" s="1"/>
      <c r="J814" s="1"/>
      <c r="K814" s="1"/>
      <c r="L814" s="4" t="s">
        <v>42</v>
      </c>
      <c r="M814" s="64" t="s">
        <v>43</v>
      </c>
      <c r="N814" s="64"/>
      <c r="O814" s="6">
        <v>6</v>
      </c>
      <c r="P814" s="65">
        <v>13.64</v>
      </c>
      <c r="Q814" s="65"/>
      <c r="R814" s="6">
        <v>16</v>
      </c>
      <c r="S814" s="59">
        <v>1527.6000000000001</v>
      </c>
      <c r="T814" s="59"/>
      <c r="U814" s="7">
        <v>1.1100000000000001</v>
      </c>
    </row>
    <row r="815" spans="1:21" x14ac:dyDescent="0.25">
      <c r="A815" s="1"/>
      <c r="B815" s="63" t="s">
        <v>26</v>
      </c>
      <c r="C815" s="63"/>
      <c r="D815" s="63"/>
      <c r="E815" s="63"/>
      <c r="F815" s="72">
        <v>377.8784</v>
      </c>
      <c r="G815" s="72"/>
      <c r="H815" s="72"/>
      <c r="I815" s="72"/>
      <c r="J815" s="72"/>
      <c r="K815" s="1"/>
      <c r="L815" s="4" t="s">
        <v>44</v>
      </c>
      <c r="M815" s="64" t="s">
        <v>45</v>
      </c>
      <c r="N815" s="64"/>
      <c r="O815" s="6">
        <v>1</v>
      </c>
      <c r="P815" s="65">
        <v>2.27</v>
      </c>
      <c r="Q815" s="65"/>
      <c r="R815" s="6">
        <v>12</v>
      </c>
      <c r="S815" s="59">
        <v>1465.8</v>
      </c>
      <c r="T815" s="59"/>
      <c r="U815" s="7">
        <v>1.06</v>
      </c>
    </row>
    <row r="816" spans="1:21" x14ac:dyDescent="0.25">
      <c r="A816" s="1"/>
      <c r="B816" s="63" t="s">
        <v>27</v>
      </c>
      <c r="C816" s="63"/>
      <c r="D816" s="72">
        <v>360.0856</v>
      </c>
      <c r="E816" s="72"/>
      <c r="F816" s="72"/>
      <c r="G816" s="72"/>
      <c r="H816" s="72"/>
      <c r="I816" s="1"/>
      <c r="J816" s="1"/>
      <c r="K816" s="1"/>
      <c r="L816" s="4" t="s">
        <v>21</v>
      </c>
      <c r="M816" s="64" t="s">
        <v>22</v>
      </c>
      <c r="N816" s="64"/>
      <c r="O816" s="6">
        <v>7</v>
      </c>
      <c r="P816" s="65">
        <v>15.91</v>
      </c>
      <c r="Q816" s="65"/>
      <c r="R816" s="6">
        <v>14</v>
      </c>
      <c r="S816" s="59">
        <v>1772.3999999999999</v>
      </c>
      <c r="T816" s="59"/>
      <c r="U816" s="7">
        <v>1.28</v>
      </c>
    </row>
    <row r="817" spans="1:21" x14ac:dyDescent="0.25">
      <c r="A817" s="1"/>
      <c r="B817" s="1"/>
      <c r="C817" s="1"/>
      <c r="D817" s="1"/>
      <c r="E817" s="1"/>
      <c r="F817" s="1"/>
      <c r="G817" s="1"/>
      <c r="H817" s="1"/>
      <c r="I817" s="1"/>
      <c r="J817" s="1"/>
      <c r="K817" s="1"/>
      <c r="L817" s="1"/>
      <c r="M817" s="1"/>
      <c r="N817" s="1"/>
      <c r="O817" s="1"/>
      <c r="P817" s="1"/>
      <c r="Q817" s="1"/>
      <c r="R817" s="1"/>
      <c r="S817" s="1"/>
      <c r="T817" s="1"/>
      <c r="U817" s="1"/>
    </row>
    <row r="818" spans="1:21" x14ac:dyDescent="0.25">
      <c r="A818" s="1"/>
      <c r="B818" s="63" t="s">
        <v>28</v>
      </c>
      <c r="C818" s="63"/>
      <c r="D818" s="63"/>
      <c r="E818" s="63"/>
      <c r="F818" s="72">
        <v>2.9253999999999998</v>
      </c>
      <c r="G818" s="72"/>
      <c r="H818" s="72"/>
      <c r="I818" s="72"/>
      <c r="J818" s="1"/>
      <c r="K818" s="1"/>
      <c r="L818" s="1"/>
      <c r="M818" s="1"/>
      <c r="N818" s="1"/>
      <c r="O818" s="1"/>
      <c r="P818" s="1"/>
      <c r="Q818" s="1"/>
      <c r="R818" s="1"/>
      <c r="S818" s="1"/>
      <c r="T818" s="1"/>
      <c r="U818" s="1"/>
    </row>
    <row r="819" spans="1:21" x14ac:dyDescent="0.25">
      <c r="A819" s="1"/>
      <c r="B819" s="63" t="s">
        <v>29</v>
      </c>
      <c r="C819" s="63"/>
      <c r="D819" s="72">
        <v>3.7353000000000001</v>
      </c>
      <c r="E819" s="72"/>
      <c r="F819" s="72"/>
      <c r="G819" s="72"/>
      <c r="H819" s="1"/>
      <c r="I819" s="1"/>
      <c r="J819" s="1"/>
      <c r="K819" s="1"/>
      <c r="L819" s="1"/>
      <c r="M819" s="1"/>
      <c r="N819" s="1"/>
      <c r="O819" s="1"/>
      <c r="P819" s="1"/>
      <c r="Q819" s="1"/>
      <c r="R819" s="1"/>
      <c r="S819" s="1"/>
      <c r="T819" s="1"/>
      <c r="U819" s="1"/>
    </row>
    <row r="820" spans="1:21" x14ac:dyDescent="0.25">
      <c r="A820" s="1"/>
      <c r="B820" s="63" t="s">
        <v>30</v>
      </c>
      <c r="C820" s="63"/>
      <c r="D820" s="1"/>
      <c r="E820" s="1"/>
      <c r="F820" s="1">
        <v>69.5</v>
      </c>
      <c r="G820" s="1"/>
      <c r="H820" s="1"/>
      <c r="I820" s="1"/>
      <c r="J820" s="1"/>
      <c r="K820" s="1"/>
      <c r="L820" s="1"/>
      <c r="M820" s="1"/>
      <c r="N820" s="1"/>
      <c r="O820" s="1"/>
      <c r="P820" s="1"/>
      <c r="Q820" s="1"/>
      <c r="R820" s="1"/>
      <c r="S820" s="1"/>
      <c r="T820" s="1"/>
      <c r="U820" s="1"/>
    </row>
    <row r="821" spans="1:21" x14ac:dyDescent="0.25">
      <c r="A821" s="1"/>
      <c r="B821" s="63" t="s">
        <v>31</v>
      </c>
      <c r="C821" s="63"/>
      <c r="D821" s="63"/>
      <c r="E821" s="1"/>
      <c r="F821" s="1">
        <v>2015</v>
      </c>
      <c r="G821" s="1"/>
      <c r="H821" s="1"/>
      <c r="I821" s="1"/>
      <c r="J821" s="1"/>
      <c r="K821" s="1"/>
      <c r="L821" s="1"/>
      <c r="M821" s="1"/>
      <c r="N821" s="1"/>
      <c r="O821" s="1"/>
      <c r="P821" s="1"/>
      <c r="Q821" s="1"/>
      <c r="R821" s="1"/>
      <c r="S821" s="1"/>
      <c r="T821" s="1"/>
      <c r="U821" s="1"/>
    </row>
    <row r="822" spans="1:21" x14ac:dyDescent="0.25">
      <c r="A822" s="1"/>
      <c r="B822" s="63" t="s">
        <v>32</v>
      </c>
      <c r="C822" s="63"/>
      <c r="D822" s="1"/>
      <c r="E822" s="1"/>
      <c r="F822" s="1"/>
      <c r="G822" s="1"/>
      <c r="H822" s="1"/>
      <c r="I822" s="1"/>
      <c r="J822" s="1"/>
      <c r="K822" s="1"/>
      <c r="L822" s="1"/>
      <c r="M822" s="1"/>
      <c r="N822" s="1"/>
      <c r="O822" s="1"/>
      <c r="P822" s="1"/>
      <c r="Q822" s="1"/>
      <c r="R822" s="1"/>
      <c r="S822" s="1"/>
      <c r="T822" s="1"/>
      <c r="U822" s="1"/>
    </row>
    <row r="823" spans="1:21" x14ac:dyDescent="0.25">
      <c r="A823" s="1"/>
      <c r="B823" s="1"/>
      <c r="C823" s="1"/>
      <c r="D823" s="1"/>
      <c r="E823" s="1"/>
      <c r="F823" s="1"/>
      <c r="G823" s="1"/>
      <c r="H823" s="1"/>
      <c r="I823" s="1"/>
      <c r="J823" s="1"/>
      <c r="K823" s="1"/>
      <c r="L823" s="1"/>
      <c r="M823" s="1"/>
      <c r="N823" s="1"/>
      <c r="O823" s="1"/>
      <c r="P823" s="1"/>
      <c r="Q823" s="1"/>
      <c r="R823" s="1"/>
      <c r="S823" s="1"/>
      <c r="T823" s="1"/>
      <c r="U823" s="1"/>
    </row>
    <row r="824" spans="1:21" x14ac:dyDescent="0.25">
      <c r="A824" s="1"/>
      <c r="B824" s="1"/>
      <c r="C824" s="1"/>
      <c r="D824" s="1"/>
      <c r="E824" s="1"/>
      <c r="F824" s="1"/>
      <c r="G824" s="1"/>
      <c r="H824" s="1"/>
      <c r="I824" s="1"/>
      <c r="J824" s="1"/>
      <c r="K824" s="1"/>
      <c r="L824" s="1"/>
      <c r="M824" s="1"/>
      <c r="N824" s="1"/>
      <c r="O824" s="1"/>
      <c r="P824" s="1"/>
      <c r="Q824" s="1"/>
      <c r="R824" s="1"/>
      <c r="S824" s="1"/>
      <c r="T824" s="1"/>
      <c r="U824" s="1"/>
    </row>
    <row r="825" spans="1:21" x14ac:dyDescent="0.25">
      <c r="A825" s="1"/>
      <c r="B825" s="1"/>
      <c r="C825" s="1"/>
      <c r="D825" s="1"/>
      <c r="E825" s="1"/>
      <c r="F825" s="1"/>
      <c r="G825" s="1"/>
      <c r="H825" s="1"/>
      <c r="I825" s="1"/>
      <c r="J825" s="1"/>
      <c r="K825" s="1"/>
      <c r="L825" s="1"/>
      <c r="M825" s="1"/>
      <c r="N825" s="1"/>
      <c r="O825" s="1"/>
      <c r="P825" s="1"/>
      <c r="Q825" s="1"/>
      <c r="R825" s="1"/>
      <c r="S825" s="1"/>
      <c r="T825" s="1"/>
      <c r="U825" s="1"/>
    </row>
    <row r="826" spans="1:21" x14ac:dyDescent="0.25">
      <c r="A826" s="1"/>
      <c r="B826" s="1"/>
      <c r="C826" s="1"/>
      <c r="D826" s="1"/>
      <c r="E826" s="1"/>
      <c r="F826" s="1"/>
      <c r="G826" s="1"/>
      <c r="H826" s="1"/>
      <c r="I826" s="1"/>
      <c r="J826" s="1"/>
      <c r="K826" s="1"/>
      <c r="L826" s="66" t="s">
        <v>5</v>
      </c>
      <c r="M826" s="66"/>
      <c r="N826" s="66"/>
      <c r="O826" s="3" t="s">
        <v>6</v>
      </c>
      <c r="P826" s="67" t="s">
        <v>7</v>
      </c>
      <c r="Q826" s="67"/>
      <c r="R826" s="3" t="s">
        <v>8</v>
      </c>
      <c r="S826" s="57" t="s">
        <v>583</v>
      </c>
      <c r="T826" s="57"/>
      <c r="U826" s="3" t="s">
        <v>7</v>
      </c>
    </row>
    <row r="827" spans="1:21" x14ac:dyDescent="0.25">
      <c r="A827" s="1"/>
      <c r="B827" s="5" t="s">
        <v>9</v>
      </c>
      <c r="C827" s="64" t="s">
        <v>165</v>
      </c>
      <c r="D827" s="64"/>
      <c r="E827" s="64"/>
      <c r="F827" s="64"/>
      <c r="G827" s="64"/>
      <c r="H827" s="1"/>
      <c r="I827" s="1"/>
      <c r="J827" s="1"/>
      <c r="K827" s="1"/>
      <c r="L827" s="4" t="s">
        <v>33</v>
      </c>
      <c r="M827" s="77" t="s">
        <v>34</v>
      </c>
      <c r="N827" s="77"/>
      <c r="O827" s="6">
        <v>6</v>
      </c>
      <c r="P827" s="78">
        <v>23.08</v>
      </c>
      <c r="Q827" s="78"/>
      <c r="R827" s="6">
        <v>8</v>
      </c>
      <c r="S827" s="61">
        <v>813</v>
      </c>
      <c r="T827" s="61"/>
      <c r="U827" s="7">
        <v>7.76</v>
      </c>
    </row>
    <row r="828" spans="1:21" x14ac:dyDescent="0.25">
      <c r="A828" s="1"/>
      <c r="B828" s="63" t="s">
        <v>13</v>
      </c>
      <c r="C828" s="64" t="s">
        <v>166</v>
      </c>
      <c r="D828" s="64"/>
      <c r="E828" s="64"/>
      <c r="F828" s="64"/>
      <c r="G828" s="1"/>
      <c r="H828" s="1"/>
      <c r="I828" s="1"/>
      <c r="J828" s="1"/>
      <c r="K828" s="1"/>
      <c r="L828" s="4" t="s">
        <v>11</v>
      </c>
      <c r="M828" s="64" t="s">
        <v>12</v>
      </c>
      <c r="N828" s="64"/>
      <c r="O828" s="6">
        <v>3</v>
      </c>
      <c r="P828" s="65">
        <v>11.54</v>
      </c>
      <c r="Q828" s="65"/>
      <c r="R828" s="6">
        <v>5</v>
      </c>
      <c r="S828" s="59">
        <v>411.6</v>
      </c>
      <c r="T828" s="59"/>
      <c r="U828" s="7">
        <v>3.93</v>
      </c>
    </row>
    <row r="829" spans="1:21" x14ac:dyDescent="0.25">
      <c r="A829" s="1"/>
      <c r="B829" s="63"/>
      <c r="C829" s="64"/>
      <c r="D829" s="64"/>
      <c r="E829" s="64"/>
      <c r="F829" s="64"/>
      <c r="G829" s="1"/>
      <c r="H829" s="1"/>
      <c r="I829" s="1"/>
      <c r="J829" s="1"/>
      <c r="K829" s="1"/>
      <c r="L829" s="64" t="s">
        <v>39</v>
      </c>
      <c r="M829" s="64" t="s">
        <v>40</v>
      </c>
      <c r="N829" s="64"/>
      <c r="O829" s="71">
        <v>7</v>
      </c>
      <c r="P829" s="65">
        <v>26.92</v>
      </c>
      <c r="Q829" s="65"/>
      <c r="R829" s="71">
        <v>61</v>
      </c>
      <c r="S829" s="59">
        <v>7044.5999999999995</v>
      </c>
      <c r="T829" s="59"/>
      <c r="U829" s="58">
        <v>67.28</v>
      </c>
    </row>
    <row r="830" spans="1:21" x14ac:dyDescent="0.25">
      <c r="A830" s="1"/>
      <c r="B830" s="63" t="s">
        <v>19</v>
      </c>
      <c r="C830" s="64" t="s">
        <v>57</v>
      </c>
      <c r="D830" s="64"/>
      <c r="E830" s="64"/>
      <c r="F830" s="64"/>
      <c r="G830" s="1"/>
      <c r="H830" s="1"/>
      <c r="I830" s="1"/>
      <c r="J830" s="1"/>
      <c r="K830" s="1"/>
      <c r="L830" s="64"/>
      <c r="M830" s="64"/>
      <c r="N830" s="64"/>
      <c r="O830" s="71"/>
      <c r="P830" s="65"/>
      <c r="Q830" s="65"/>
      <c r="R830" s="71"/>
      <c r="S830" s="59"/>
      <c r="T830" s="59"/>
      <c r="U830" s="58"/>
    </row>
    <row r="831" spans="1:21" x14ac:dyDescent="0.25">
      <c r="A831" s="1"/>
      <c r="B831" s="63"/>
      <c r="C831" s="64"/>
      <c r="D831" s="64"/>
      <c r="E831" s="64"/>
      <c r="F831" s="64"/>
      <c r="G831" s="1"/>
      <c r="H831" s="1"/>
      <c r="I831" s="1"/>
      <c r="J831" s="1"/>
      <c r="K831" s="1"/>
      <c r="L831" s="4" t="s">
        <v>15</v>
      </c>
      <c r="M831" s="64" t="s">
        <v>16</v>
      </c>
      <c r="N831" s="64"/>
      <c r="O831" s="6">
        <v>3</v>
      </c>
      <c r="P831" s="65">
        <v>11.54</v>
      </c>
      <c r="Q831" s="65"/>
      <c r="R831" s="6">
        <v>2</v>
      </c>
      <c r="S831" s="59">
        <v>141.6</v>
      </c>
      <c r="T831" s="59"/>
      <c r="U831" s="7">
        <v>1.35</v>
      </c>
    </row>
    <row r="832" spans="1:21" x14ac:dyDescent="0.25">
      <c r="A832" s="1"/>
      <c r="B832" s="5" t="s">
        <v>23</v>
      </c>
      <c r="C832" s="64" t="s">
        <v>167</v>
      </c>
      <c r="D832" s="64"/>
      <c r="E832" s="64"/>
      <c r="F832" s="64"/>
      <c r="G832" s="1"/>
      <c r="H832" s="1"/>
      <c r="I832" s="1"/>
      <c r="J832" s="1"/>
      <c r="K832" s="1"/>
      <c r="L832" s="4" t="s">
        <v>42</v>
      </c>
      <c r="M832" s="64" t="s">
        <v>43</v>
      </c>
      <c r="N832" s="64"/>
      <c r="O832" s="6">
        <v>6</v>
      </c>
      <c r="P832" s="65">
        <v>23.08</v>
      </c>
      <c r="Q832" s="65"/>
      <c r="R832" s="6">
        <v>15</v>
      </c>
      <c r="S832" s="59">
        <v>903</v>
      </c>
      <c r="T832" s="59"/>
      <c r="U832" s="7">
        <v>8.6199999999999992</v>
      </c>
    </row>
    <row r="833" spans="1:21" x14ac:dyDescent="0.25">
      <c r="A833" s="1"/>
      <c r="B833" s="5" t="s">
        <v>25</v>
      </c>
      <c r="C833" s="73">
        <v>317</v>
      </c>
      <c r="D833" s="73"/>
      <c r="E833" s="73"/>
      <c r="F833" s="1"/>
      <c r="G833" s="1"/>
      <c r="H833" s="1"/>
      <c r="I833" s="1"/>
      <c r="J833" s="1"/>
      <c r="K833" s="1"/>
      <c r="L833" s="4" t="s">
        <v>54</v>
      </c>
      <c r="M833" s="64" t="s">
        <v>55</v>
      </c>
      <c r="N833" s="64"/>
      <c r="O833" s="6">
        <v>1</v>
      </c>
      <c r="P833" s="65">
        <v>3.85</v>
      </c>
      <c r="Q833" s="65"/>
      <c r="R833" s="6">
        <v>4</v>
      </c>
      <c r="S833" s="59">
        <v>1157.3999999999999</v>
      </c>
      <c r="T833" s="59"/>
      <c r="U833" s="7">
        <v>11.05</v>
      </c>
    </row>
    <row r="834" spans="1:21" x14ac:dyDescent="0.25">
      <c r="A834" s="1"/>
      <c r="B834" s="63" t="s">
        <v>26</v>
      </c>
      <c r="C834" s="63"/>
      <c r="D834" s="63"/>
      <c r="E834" s="63"/>
      <c r="F834" s="72">
        <v>84.424800000000005</v>
      </c>
      <c r="G834" s="72"/>
      <c r="H834" s="72"/>
      <c r="I834" s="72"/>
      <c r="J834" s="72"/>
      <c r="K834" s="1"/>
      <c r="L834" s="1"/>
      <c r="M834" s="1"/>
      <c r="N834" s="1"/>
      <c r="O834" s="1"/>
      <c r="P834" s="1"/>
      <c r="Q834" s="1"/>
      <c r="R834" s="1"/>
      <c r="S834" s="1"/>
      <c r="T834" s="1"/>
      <c r="U834" s="1"/>
    </row>
    <row r="835" spans="1:21" x14ac:dyDescent="0.25">
      <c r="A835" s="1"/>
      <c r="B835" s="63" t="s">
        <v>27</v>
      </c>
      <c r="C835" s="63"/>
      <c r="D835" s="72">
        <v>22.2346</v>
      </c>
      <c r="E835" s="72"/>
      <c r="F835" s="72"/>
      <c r="G835" s="72"/>
      <c r="H835" s="72"/>
      <c r="I835" s="1"/>
      <c r="J835" s="1"/>
      <c r="K835" s="1"/>
      <c r="L835" s="1"/>
      <c r="M835" s="1"/>
      <c r="N835" s="1"/>
      <c r="O835" s="1"/>
      <c r="P835" s="1"/>
      <c r="Q835" s="1"/>
      <c r="R835" s="1"/>
      <c r="S835" s="1"/>
      <c r="T835" s="1"/>
      <c r="U835" s="1"/>
    </row>
    <row r="836" spans="1:21" x14ac:dyDescent="0.25">
      <c r="A836" s="1"/>
      <c r="B836" s="63" t="s">
        <v>28</v>
      </c>
      <c r="C836" s="63"/>
      <c r="D836" s="63"/>
      <c r="E836" s="63"/>
      <c r="F836" s="72">
        <v>0.32379999999999998</v>
      </c>
      <c r="G836" s="72"/>
      <c r="H836" s="72"/>
      <c r="I836" s="72"/>
      <c r="J836" s="1"/>
      <c r="K836" s="1"/>
      <c r="L836" s="1"/>
      <c r="M836" s="1"/>
      <c r="N836" s="1"/>
      <c r="O836" s="1"/>
      <c r="P836" s="1"/>
      <c r="Q836" s="1"/>
      <c r="R836" s="1"/>
      <c r="S836" s="1"/>
      <c r="T836" s="1"/>
      <c r="U836" s="1"/>
    </row>
    <row r="837" spans="1:21" x14ac:dyDescent="0.25">
      <c r="A837" s="1"/>
      <c r="B837" s="63" t="s">
        <v>29</v>
      </c>
      <c r="C837" s="63"/>
      <c r="D837" s="72">
        <v>0.1925</v>
      </c>
      <c r="E837" s="72"/>
      <c r="F837" s="72"/>
      <c r="G837" s="72"/>
      <c r="H837" s="1"/>
      <c r="I837" s="1"/>
      <c r="J837" s="1"/>
      <c r="K837" s="1"/>
      <c r="L837" s="1"/>
      <c r="M837" s="1"/>
      <c r="N837" s="1"/>
      <c r="O837" s="1"/>
      <c r="P837" s="1"/>
      <c r="Q837" s="1"/>
      <c r="R837" s="1"/>
      <c r="S837" s="1"/>
      <c r="T837" s="1"/>
      <c r="U837" s="1"/>
    </row>
    <row r="838" spans="1:21" x14ac:dyDescent="0.25">
      <c r="A838" s="1"/>
      <c r="B838" s="63" t="s">
        <v>30</v>
      </c>
      <c r="C838" s="63"/>
      <c r="D838" s="1"/>
      <c r="E838" s="1"/>
      <c r="F838" s="1">
        <v>35.5</v>
      </c>
      <c r="G838" s="1"/>
      <c r="H838" s="1"/>
      <c r="I838" s="1"/>
      <c r="J838" s="1"/>
      <c r="K838" s="1"/>
      <c r="L838" s="1"/>
      <c r="M838" s="1"/>
      <c r="N838" s="1"/>
      <c r="O838" s="1"/>
      <c r="P838" s="1"/>
      <c r="Q838" s="1"/>
      <c r="R838" s="1"/>
      <c r="S838" s="1"/>
      <c r="T838" s="1"/>
      <c r="U838" s="1"/>
    </row>
    <row r="839" spans="1:21" x14ac:dyDescent="0.25">
      <c r="A839" s="1"/>
      <c r="B839" s="63" t="s">
        <v>31</v>
      </c>
      <c r="C839" s="63"/>
      <c r="D839" s="63"/>
      <c r="E839" s="1"/>
      <c r="F839" s="1">
        <v>2016</v>
      </c>
      <c r="G839" s="1"/>
      <c r="H839" s="1"/>
      <c r="I839" s="1"/>
      <c r="J839" s="1"/>
      <c r="K839" s="1"/>
      <c r="L839" s="1"/>
      <c r="M839" s="1"/>
      <c r="N839" s="1"/>
      <c r="O839" s="1"/>
      <c r="P839" s="1"/>
      <c r="Q839" s="1"/>
      <c r="R839" s="1"/>
      <c r="S839" s="1"/>
      <c r="T839" s="1"/>
      <c r="U839" s="1"/>
    </row>
    <row r="840" spans="1:21" x14ac:dyDescent="0.25">
      <c r="A840" s="1"/>
      <c r="B840" s="63" t="s">
        <v>32</v>
      </c>
      <c r="C840" s="63"/>
      <c r="D840" s="1"/>
      <c r="E840" s="1"/>
      <c r="F840" s="1"/>
      <c r="G840" s="1"/>
      <c r="H840" s="1"/>
      <c r="I840" s="1"/>
      <c r="J840" s="1"/>
      <c r="K840" s="1"/>
      <c r="L840" s="1"/>
      <c r="M840" s="1"/>
      <c r="N840" s="1"/>
      <c r="O840" s="1"/>
      <c r="P840" s="1"/>
      <c r="Q840" s="1"/>
      <c r="R840" s="1"/>
      <c r="S840" s="1"/>
      <c r="T840" s="1"/>
      <c r="U840" s="1"/>
    </row>
    <row r="841" spans="1:21" x14ac:dyDescent="0.25">
      <c r="A841" s="1"/>
      <c r="B841" s="1"/>
      <c r="C841" s="1"/>
      <c r="D841" s="1"/>
      <c r="E841" s="1"/>
      <c r="F841" s="1"/>
      <c r="G841" s="1"/>
      <c r="H841" s="1"/>
      <c r="I841" s="1"/>
      <c r="J841" s="1"/>
      <c r="K841" s="1"/>
      <c r="L841" s="1"/>
      <c r="M841" s="1"/>
      <c r="N841" s="1"/>
      <c r="O841" s="1"/>
      <c r="P841" s="1"/>
      <c r="Q841" s="1"/>
      <c r="R841" s="1"/>
      <c r="S841" s="1"/>
      <c r="T841" s="1"/>
      <c r="U841" s="1"/>
    </row>
    <row r="842" spans="1:21" x14ac:dyDescent="0.25">
      <c r="A842" s="1"/>
      <c r="B842" s="1"/>
      <c r="C842" s="1"/>
      <c r="D842" s="1"/>
      <c r="E842" s="1"/>
      <c r="F842" s="1"/>
      <c r="G842" s="1"/>
      <c r="H842" s="1"/>
      <c r="I842" s="1"/>
      <c r="J842" s="1"/>
      <c r="K842" s="1"/>
      <c r="L842" s="1"/>
      <c r="M842" s="1"/>
      <c r="N842" s="1"/>
      <c r="O842" s="1"/>
      <c r="P842" s="1"/>
      <c r="Q842" s="1"/>
      <c r="R842" s="1"/>
      <c r="S842" s="1"/>
      <c r="T842" s="1"/>
      <c r="U842" s="1"/>
    </row>
    <row r="843" spans="1:21" x14ac:dyDescent="0.25">
      <c r="A843" s="1"/>
      <c r="B843" s="1"/>
      <c r="C843" s="1"/>
      <c r="D843" s="1"/>
      <c r="E843" s="1"/>
      <c r="F843" s="1"/>
      <c r="G843" s="1"/>
      <c r="H843" s="1"/>
      <c r="I843" s="1"/>
      <c r="J843" s="1"/>
      <c r="K843" s="1"/>
      <c r="L843" s="66" t="s">
        <v>5</v>
      </c>
      <c r="M843" s="66"/>
      <c r="N843" s="66"/>
      <c r="O843" s="3" t="s">
        <v>6</v>
      </c>
      <c r="P843" s="67" t="s">
        <v>7</v>
      </c>
      <c r="Q843" s="67"/>
      <c r="R843" s="3" t="s">
        <v>8</v>
      </c>
      <c r="S843" s="57" t="s">
        <v>583</v>
      </c>
      <c r="T843" s="57"/>
      <c r="U843" s="3" t="s">
        <v>7</v>
      </c>
    </row>
    <row r="844" spans="1:21" x14ac:dyDescent="0.25">
      <c r="A844" s="1"/>
      <c r="B844" s="5" t="s">
        <v>9</v>
      </c>
      <c r="C844" s="64" t="s">
        <v>165</v>
      </c>
      <c r="D844" s="64"/>
      <c r="E844" s="64"/>
      <c r="F844" s="64"/>
      <c r="G844" s="64"/>
      <c r="H844" s="1"/>
      <c r="I844" s="1"/>
      <c r="J844" s="1"/>
      <c r="K844" s="1"/>
      <c r="L844" s="4" t="s">
        <v>33</v>
      </c>
      <c r="M844" s="77" t="s">
        <v>34</v>
      </c>
      <c r="N844" s="77"/>
      <c r="O844" s="6">
        <v>1</v>
      </c>
      <c r="P844" s="78">
        <v>33.33</v>
      </c>
      <c r="Q844" s="78"/>
      <c r="R844" s="6">
        <v>4</v>
      </c>
      <c r="S844" s="61">
        <v>711</v>
      </c>
      <c r="T844" s="61"/>
      <c r="U844" s="7">
        <v>82.23</v>
      </c>
    </row>
    <row r="845" spans="1:21" x14ac:dyDescent="0.25">
      <c r="A845" s="1"/>
      <c r="B845" s="63" t="s">
        <v>13</v>
      </c>
      <c r="C845" s="64" t="s">
        <v>168</v>
      </c>
      <c r="D845" s="64"/>
      <c r="E845" s="64"/>
      <c r="F845" s="64"/>
      <c r="G845" s="1"/>
      <c r="H845" s="1"/>
      <c r="I845" s="1"/>
      <c r="J845" s="1"/>
      <c r="K845" s="1"/>
      <c r="L845" s="4" t="s">
        <v>11</v>
      </c>
      <c r="M845" s="64" t="s">
        <v>12</v>
      </c>
      <c r="N845" s="64"/>
      <c r="O845" s="6">
        <v>1</v>
      </c>
      <c r="P845" s="65">
        <v>33.33</v>
      </c>
      <c r="Q845" s="65"/>
      <c r="R845" s="6">
        <v>1</v>
      </c>
      <c r="S845" s="59">
        <v>85.8</v>
      </c>
      <c r="T845" s="59"/>
      <c r="U845" s="7">
        <v>9.92</v>
      </c>
    </row>
    <row r="846" spans="1:21" x14ac:dyDescent="0.25">
      <c r="A846" s="1"/>
      <c r="B846" s="63"/>
      <c r="C846" s="64"/>
      <c r="D846" s="64"/>
      <c r="E846" s="64"/>
      <c r="F846" s="64"/>
      <c r="G846" s="1"/>
      <c r="H846" s="1"/>
      <c r="I846" s="1"/>
      <c r="J846" s="1"/>
      <c r="K846" s="1"/>
      <c r="L846" s="64" t="s">
        <v>15</v>
      </c>
      <c r="M846" s="64" t="s">
        <v>16</v>
      </c>
      <c r="N846" s="64"/>
      <c r="O846" s="71">
        <v>1</v>
      </c>
      <c r="P846" s="65">
        <v>33.33</v>
      </c>
      <c r="Q846" s="65"/>
      <c r="R846" s="71">
        <v>1</v>
      </c>
      <c r="S846" s="59">
        <v>67.8</v>
      </c>
      <c r="T846" s="59"/>
      <c r="U846" s="58">
        <v>7.84</v>
      </c>
    </row>
    <row r="847" spans="1:21" x14ac:dyDescent="0.25">
      <c r="A847" s="1"/>
      <c r="B847" s="63" t="s">
        <v>19</v>
      </c>
      <c r="C847" s="64" t="s">
        <v>60</v>
      </c>
      <c r="D847" s="64"/>
      <c r="E847" s="64"/>
      <c r="F847" s="64"/>
      <c r="G847" s="1"/>
      <c r="H847" s="1"/>
      <c r="I847" s="1"/>
      <c r="J847" s="1"/>
      <c r="K847" s="1"/>
      <c r="L847" s="64"/>
      <c r="M847" s="64"/>
      <c r="N847" s="64"/>
      <c r="O847" s="71"/>
      <c r="P847" s="65"/>
      <c r="Q847" s="65"/>
      <c r="R847" s="71"/>
      <c r="S847" s="59"/>
      <c r="T847" s="59"/>
      <c r="U847" s="58"/>
    </row>
    <row r="848" spans="1:21" x14ac:dyDescent="0.25">
      <c r="A848" s="1"/>
      <c r="B848" s="63"/>
      <c r="C848" s="64"/>
      <c r="D848" s="64"/>
      <c r="E848" s="64"/>
      <c r="F848" s="64"/>
      <c r="G848" s="1"/>
      <c r="H848" s="1"/>
      <c r="I848" s="1"/>
      <c r="J848" s="1"/>
      <c r="K848" s="1"/>
      <c r="L848" s="1"/>
      <c r="M848" s="1"/>
      <c r="N848" s="1"/>
      <c r="O848" s="1"/>
      <c r="P848" s="1"/>
      <c r="Q848" s="1"/>
      <c r="R848" s="1"/>
      <c r="S848" s="1"/>
      <c r="T848" s="1"/>
      <c r="U848" s="1"/>
    </row>
    <row r="849" spans="1:21" x14ac:dyDescent="0.25">
      <c r="A849" s="1"/>
      <c r="B849" s="5" t="s">
        <v>23</v>
      </c>
      <c r="C849" s="64" t="s">
        <v>169</v>
      </c>
      <c r="D849" s="64"/>
      <c r="E849" s="64"/>
      <c r="F849" s="64"/>
      <c r="G849" s="1"/>
      <c r="H849" s="1"/>
      <c r="I849" s="1"/>
      <c r="J849" s="1"/>
      <c r="K849" s="1"/>
      <c r="L849" s="1"/>
      <c r="M849" s="1"/>
      <c r="N849" s="1"/>
      <c r="O849" s="1"/>
      <c r="P849" s="1"/>
      <c r="Q849" s="1"/>
      <c r="R849" s="1"/>
      <c r="S849" s="1"/>
      <c r="T849" s="1"/>
      <c r="U849" s="1"/>
    </row>
    <row r="850" spans="1:21" x14ac:dyDescent="0.25">
      <c r="A850" s="1"/>
      <c r="B850" s="5" t="s">
        <v>25</v>
      </c>
      <c r="C850" s="73">
        <v>36</v>
      </c>
      <c r="D850" s="73"/>
      <c r="E850" s="73"/>
      <c r="F850" s="1"/>
      <c r="G850" s="1"/>
      <c r="H850" s="1"/>
      <c r="I850" s="1"/>
      <c r="J850" s="1"/>
      <c r="K850" s="1"/>
      <c r="L850" s="1"/>
      <c r="M850" s="1"/>
      <c r="N850" s="1"/>
      <c r="O850" s="1"/>
      <c r="P850" s="1"/>
      <c r="Q850" s="1"/>
      <c r="R850" s="1"/>
      <c r="S850" s="1"/>
      <c r="T850" s="1"/>
      <c r="U850" s="1"/>
    </row>
    <row r="851" spans="1:21" x14ac:dyDescent="0.25">
      <c r="A851" s="1"/>
      <c r="B851" s="63" t="s">
        <v>26</v>
      </c>
      <c r="C851" s="63"/>
      <c r="D851" s="63"/>
      <c r="E851" s="63"/>
      <c r="F851" s="72">
        <v>31.165099999999999</v>
      </c>
      <c r="G851" s="72"/>
      <c r="H851" s="72"/>
      <c r="I851" s="72"/>
      <c r="J851" s="72"/>
      <c r="K851" s="1"/>
      <c r="L851" s="1"/>
      <c r="M851" s="1"/>
      <c r="N851" s="1"/>
      <c r="O851" s="1"/>
      <c r="P851" s="1"/>
      <c r="Q851" s="1"/>
      <c r="R851" s="1"/>
      <c r="S851" s="1"/>
      <c r="T851" s="1"/>
      <c r="U851" s="1"/>
    </row>
    <row r="852" spans="1:21" x14ac:dyDescent="0.25">
      <c r="A852" s="1"/>
      <c r="B852" s="63" t="s">
        <v>27</v>
      </c>
      <c r="C852" s="63"/>
      <c r="D852" s="72">
        <v>19.6083</v>
      </c>
      <c r="E852" s="72"/>
      <c r="F852" s="72"/>
      <c r="G852" s="72"/>
      <c r="H852" s="72"/>
      <c r="I852" s="1"/>
      <c r="J852" s="1"/>
      <c r="K852" s="1"/>
      <c r="L852" s="1"/>
      <c r="M852" s="1"/>
      <c r="N852" s="1"/>
      <c r="O852" s="1"/>
      <c r="P852" s="1"/>
      <c r="Q852" s="1"/>
      <c r="R852" s="1"/>
      <c r="S852" s="1"/>
      <c r="T852" s="1"/>
      <c r="U852" s="1"/>
    </row>
    <row r="853" spans="1:21" x14ac:dyDescent="0.25">
      <c r="A853" s="1"/>
      <c r="B853" s="63" t="s">
        <v>28</v>
      </c>
      <c r="C853" s="63"/>
      <c r="D853" s="63"/>
      <c r="E853" s="63"/>
      <c r="F853" s="72">
        <v>0.43030000000000002</v>
      </c>
      <c r="G853" s="72"/>
      <c r="H853" s="72"/>
      <c r="I853" s="72"/>
      <c r="J853" s="1"/>
      <c r="K853" s="1"/>
      <c r="L853" s="1"/>
      <c r="M853" s="1"/>
      <c r="N853" s="1"/>
      <c r="O853" s="1"/>
      <c r="P853" s="1"/>
      <c r="Q853" s="1"/>
      <c r="R853" s="1"/>
      <c r="S853" s="1"/>
      <c r="T853" s="1"/>
      <c r="U853" s="1"/>
    </row>
    <row r="854" spans="1:21" x14ac:dyDescent="0.25">
      <c r="A854" s="1"/>
      <c r="B854" s="63" t="s">
        <v>29</v>
      </c>
      <c r="C854" s="63"/>
      <c r="D854" s="72">
        <v>0.1103</v>
      </c>
      <c r="E854" s="72"/>
      <c r="F854" s="72"/>
      <c r="G854" s="72"/>
      <c r="H854" s="1"/>
      <c r="I854" s="1"/>
      <c r="J854" s="1"/>
      <c r="K854" s="1"/>
      <c r="L854" s="1"/>
      <c r="M854" s="1"/>
      <c r="N854" s="1"/>
      <c r="O854" s="1"/>
      <c r="P854" s="1"/>
      <c r="Q854" s="1"/>
      <c r="R854" s="1"/>
      <c r="S854" s="1"/>
      <c r="T854" s="1"/>
      <c r="U854" s="1"/>
    </row>
    <row r="855" spans="1:21" x14ac:dyDescent="0.25">
      <c r="A855" s="1"/>
      <c r="B855" s="63" t="s">
        <v>30</v>
      </c>
      <c r="C855" s="63"/>
      <c r="D855" s="1"/>
      <c r="E855" s="1"/>
      <c r="F855" s="1">
        <v>5.2</v>
      </c>
      <c r="G855" s="1"/>
      <c r="H855" s="1"/>
      <c r="I855" s="1"/>
      <c r="J855" s="1"/>
      <c r="K855" s="1"/>
      <c r="L855" s="1"/>
      <c r="M855" s="1"/>
      <c r="N855" s="1"/>
      <c r="O855" s="1"/>
      <c r="P855" s="1"/>
      <c r="Q855" s="1"/>
      <c r="R855" s="1"/>
      <c r="S855" s="1"/>
      <c r="T855" s="1"/>
      <c r="U855" s="1"/>
    </row>
    <row r="856" spans="1:21" x14ac:dyDescent="0.25">
      <c r="A856" s="1"/>
      <c r="B856" s="63" t="s">
        <v>31</v>
      </c>
      <c r="C856" s="63"/>
      <c r="D856" s="63"/>
      <c r="E856" s="1"/>
      <c r="F856" s="1">
        <v>2016</v>
      </c>
      <c r="G856" s="1"/>
      <c r="H856" s="1"/>
      <c r="I856" s="1"/>
      <c r="J856" s="1"/>
      <c r="K856" s="1"/>
      <c r="L856" s="1"/>
      <c r="M856" s="1"/>
      <c r="N856" s="1"/>
      <c r="O856" s="1"/>
      <c r="P856" s="1"/>
      <c r="Q856" s="1"/>
      <c r="R856" s="1"/>
      <c r="S856" s="1"/>
      <c r="T856" s="1"/>
      <c r="U856" s="1"/>
    </row>
    <row r="857" spans="1:21" x14ac:dyDescent="0.25">
      <c r="A857" s="1"/>
      <c r="B857" s="63" t="s">
        <v>32</v>
      </c>
      <c r="C857" s="63"/>
      <c r="D857" s="1"/>
      <c r="E857" s="1"/>
      <c r="F857" s="1"/>
      <c r="G857" s="1"/>
      <c r="H857" s="1"/>
      <c r="I857" s="1"/>
      <c r="J857" s="1"/>
      <c r="K857" s="1"/>
      <c r="L857" s="1"/>
      <c r="M857" s="1"/>
      <c r="N857" s="1"/>
      <c r="O857" s="1"/>
      <c r="P857" s="1"/>
      <c r="Q857" s="1"/>
      <c r="R857" s="1"/>
      <c r="S857" s="1"/>
      <c r="T857" s="1"/>
      <c r="U857" s="1"/>
    </row>
    <row r="858" spans="1:21" x14ac:dyDescent="0.25">
      <c r="A858" s="1"/>
      <c r="B858" s="1"/>
      <c r="C858" s="1"/>
      <c r="D858" s="1"/>
      <c r="E858" s="1"/>
      <c r="F858" s="1"/>
      <c r="G858" s="1"/>
      <c r="H858" s="1"/>
      <c r="I858" s="1"/>
      <c r="J858" s="1"/>
      <c r="K858" s="1"/>
      <c r="L858" s="1"/>
      <c r="M858" s="1"/>
      <c r="N858" s="1"/>
      <c r="O858" s="1"/>
      <c r="P858" s="1"/>
      <c r="Q858" s="1"/>
      <c r="R858" s="1"/>
      <c r="S858" s="1"/>
      <c r="T858" s="1"/>
      <c r="U858" s="1"/>
    </row>
    <row r="859" spans="1:21" x14ac:dyDescent="0.25">
      <c r="A859" s="1"/>
      <c r="B859" s="1"/>
      <c r="C859" s="1"/>
      <c r="D859" s="1"/>
      <c r="E859" s="1"/>
      <c r="F859" s="1"/>
      <c r="G859" s="1"/>
      <c r="H859" s="1"/>
      <c r="I859" s="1"/>
      <c r="J859" s="1"/>
      <c r="K859" s="1"/>
      <c r="L859" s="1"/>
      <c r="M859" s="1"/>
      <c r="N859" s="1"/>
      <c r="O859" s="1"/>
      <c r="P859" s="1"/>
      <c r="Q859" s="1"/>
      <c r="R859" s="1"/>
      <c r="S859" s="1"/>
      <c r="T859" s="1"/>
      <c r="U859" s="1"/>
    </row>
    <row r="860" spans="1:21" x14ac:dyDescent="0.25">
      <c r="A860" s="1"/>
      <c r="B860" s="1"/>
      <c r="C860" s="1"/>
      <c r="D860" s="1"/>
      <c r="E860" s="1"/>
      <c r="F860" s="1"/>
      <c r="G860" s="1"/>
      <c r="H860" s="1"/>
      <c r="I860" s="1"/>
      <c r="J860" s="1"/>
      <c r="K860" s="1"/>
      <c r="L860" s="66" t="s">
        <v>5</v>
      </c>
      <c r="M860" s="66"/>
      <c r="N860" s="66"/>
      <c r="O860" s="3" t="s">
        <v>6</v>
      </c>
      <c r="P860" s="67" t="s">
        <v>7</v>
      </c>
      <c r="Q860" s="67"/>
      <c r="R860" s="3" t="s">
        <v>8</v>
      </c>
      <c r="S860" s="57" t="s">
        <v>583</v>
      </c>
      <c r="T860" s="57"/>
      <c r="U860" s="3" t="s">
        <v>7</v>
      </c>
    </row>
    <row r="861" spans="1:21" x14ac:dyDescent="0.25">
      <c r="A861" s="1"/>
      <c r="B861" s="5" t="s">
        <v>9</v>
      </c>
      <c r="C861" s="64" t="s">
        <v>165</v>
      </c>
      <c r="D861" s="64"/>
      <c r="E861" s="64"/>
      <c r="F861" s="64"/>
      <c r="G861" s="64"/>
      <c r="H861" s="1"/>
      <c r="I861" s="1"/>
      <c r="J861" s="1"/>
      <c r="K861" s="1"/>
      <c r="L861" s="4" t="s">
        <v>33</v>
      </c>
      <c r="M861" s="77" t="s">
        <v>34</v>
      </c>
      <c r="N861" s="77"/>
      <c r="O861" s="6">
        <v>6</v>
      </c>
      <c r="P861" s="78">
        <v>11.76</v>
      </c>
      <c r="Q861" s="78"/>
      <c r="R861" s="6">
        <v>22</v>
      </c>
      <c r="S861" s="61">
        <v>4192.7999999999993</v>
      </c>
      <c r="T861" s="61"/>
      <c r="U861" s="7">
        <v>4.3600000000000003</v>
      </c>
    </row>
    <row r="862" spans="1:21" x14ac:dyDescent="0.25">
      <c r="A862" s="1"/>
      <c r="B862" s="63" t="s">
        <v>13</v>
      </c>
      <c r="C862" s="64" t="s">
        <v>170</v>
      </c>
      <c r="D862" s="64"/>
      <c r="E862" s="64"/>
      <c r="F862" s="64"/>
      <c r="G862" s="1"/>
      <c r="H862" s="1"/>
      <c r="I862" s="1"/>
      <c r="J862" s="1"/>
      <c r="K862" s="1"/>
      <c r="L862" s="4" t="s">
        <v>36</v>
      </c>
      <c r="M862" s="64" t="s">
        <v>37</v>
      </c>
      <c r="N862" s="64"/>
      <c r="O862" s="6">
        <v>2</v>
      </c>
      <c r="P862" s="65">
        <v>3.92</v>
      </c>
      <c r="Q862" s="65"/>
      <c r="R862" s="6">
        <v>3</v>
      </c>
      <c r="S862" s="59">
        <v>205.2</v>
      </c>
      <c r="T862" s="59"/>
      <c r="U862" s="7">
        <v>0.21</v>
      </c>
    </row>
    <row r="863" spans="1:21" x14ac:dyDescent="0.25">
      <c r="A863" s="1"/>
      <c r="B863" s="63"/>
      <c r="C863" s="64"/>
      <c r="D863" s="64"/>
      <c r="E863" s="64"/>
      <c r="F863" s="64"/>
      <c r="G863" s="1"/>
      <c r="H863" s="1"/>
      <c r="I863" s="1"/>
      <c r="J863" s="1"/>
      <c r="K863" s="1"/>
      <c r="L863" s="64" t="s">
        <v>11</v>
      </c>
      <c r="M863" s="64" t="s">
        <v>12</v>
      </c>
      <c r="N863" s="64"/>
      <c r="O863" s="71">
        <v>6</v>
      </c>
      <c r="P863" s="65">
        <v>11.76</v>
      </c>
      <c r="Q863" s="65"/>
      <c r="R863" s="71">
        <v>13</v>
      </c>
      <c r="S863" s="59">
        <v>1494</v>
      </c>
      <c r="T863" s="59"/>
      <c r="U863" s="58">
        <v>1.55</v>
      </c>
    </row>
    <row r="864" spans="1:21" x14ac:dyDescent="0.25">
      <c r="A864" s="1"/>
      <c r="B864" s="63" t="s">
        <v>19</v>
      </c>
      <c r="C864" s="64" t="s">
        <v>38</v>
      </c>
      <c r="D864" s="64"/>
      <c r="E864" s="64"/>
      <c r="F864" s="64"/>
      <c r="G864" s="1"/>
      <c r="H864" s="1"/>
      <c r="I864" s="1"/>
      <c r="J864" s="1"/>
      <c r="K864" s="1"/>
      <c r="L864" s="64"/>
      <c r="M864" s="64"/>
      <c r="N864" s="64"/>
      <c r="O864" s="71"/>
      <c r="P864" s="65"/>
      <c r="Q864" s="65"/>
      <c r="R864" s="71"/>
      <c r="S864" s="59"/>
      <c r="T864" s="59"/>
      <c r="U864" s="58"/>
    </row>
    <row r="865" spans="1:21" x14ac:dyDescent="0.25">
      <c r="A865" s="1"/>
      <c r="B865" s="63"/>
      <c r="C865" s="64"/>
      <c r="D865" s="64"/>
      <c r="E865" s="64"/>
      <c r="F865" s="64"/>
      <c r="G865" s="1"/>
      <c r="H865" s="1"/>
      <c r="I865" s="1"/>
      <c r="J865" s="1"/>
      <c r="K865" s="1"/>
      <c r="L865" s="4" t="s">
        <v>39</v>
      </c>
      <c r="M865" s="64" t="s">
        <v>40</v>
      </c>
      <c r="N865" s="64"/>
      <c r="O865" s="6">
        <v>15</v>
      </c>
      <c r="P865" s="65">
        <v>29.41</v>
      </c>
      <c r="Q865" s="65"/>
      <c r="R865" s="6">
        <v>595</v>
      </c>
      <c r="S865" s="59">
        <v>76894.799999999988</v>
      </c>
      <c r="T865" s="59"/>
      <c r="U865" s="7">
        <v>79.98</v>
      </c>
    </row>
    <row r="866" spans="1:21" x14ac:dyDescent="0.25">
      <c r="A866" s="1"/>
      <c r="B866" s="5" t="s">
        <v>23</v>
      </c>
      <c r="C866" s="64" t="s">
        <v>171</v>
      </c>
      <c r="D866" s="64"/>
      <c r="E866" s="64"/>
      <c r="F866" s="64"/>
      <c r="G866" s="1"/>
      <c r="H866" s="1"/>
      <c r="I866" s="1"/>
      <c r="J866" s="1"/>
      <c r="K866" s="1"/>
      <c r="L866" s="4" t="s">
        <v>15</v>
      </c>
      <c r="M866" s="64" t="s">
        <v>16</v>
      </c>
      <c r="N866" s="64"/>
      <c r="O866" s="6">
        <v>3</v>
      </c>
      <c r="P866" s="65">
        <v>5.88</v>
      </c>
      <c r="Q866" s="65"/>
      <c r="R866" s="6">
        <v>4</v>
      </c>
      <c r="S866" s="59">
        <v>608.40000000000009</v>
      </c>
      <c r="T866" s="59"/>
      <c r="U866" s="7">
        <v>0.63</v>
      </c>
    </row>
    <row r="867" spans="1:21" x14ac:dyDescent="0.25">
      <c r="A867" s="1"/>
      <c r="B867" s="5" t="s">
        <v>25</v>
      </c>
      <c r="C867" s="73">
        <v>1026</v>
      </c>
      <c r="D867" s="73"/>
      <c r="E867" s="73"/>
      <c r="F867" s="1"/>
      <c r="G867" s="1"/>
      <c r="H867" s="1"/>
      <c r="I867" s="1"/>
      <c r="J867" s="1"/>
      <c r="K867" s="1"/>
      <c r="L867" s="4" t="s">
        <v>42</v>
      </c>
      <c r="M867" s="64" t="s">
        <v>43</v>
      </c>
      <c r="N867" s="64"/>
      <c r="O867" s="6">
        <v>8</v>
      </c>
      <c r="P867" s="65">
        <v>15.69</v>
      </c>
      <c r="Q867" s="65"/>
      <c r="R867" s="6">
        <v>19</v>
      </c>
      <c r="S867" s="59">
        <v>1021.8000000000001</v>
      </c>
      <c r="T867" s="59"/>
      <c r="U867" s="7">
        <v>1.06</v>
      </c>
    </row>
    <row r="868" spans="1:21" x14ac:dyDescent="0.25">
      <c r="A868" s="1"/>
      <c r="B868" s="63" t="s">
        <v>26</v>
      </c>
      <c r="C868" s="63"/>
      <c r="D868" s="63"/>
      <c r="E868" s="63"/>
      <c r="F868" s="72">
        <v>250.03659999999999</v>
      </c>
      <c r="G868" s="72"/>
      <c r="H868" s="72"/>
      <c r="I868" s="72"/>
      <c r="J868" s="72"/>
      <c r="K868" s="1"/>
      <c r="L868" s="4" t="s">
        <v>54</v>
      </c>
      <c r="M868" s="64" t="s">
        <v>55</v>
      </c>
      <c r="N868" s="64"/>
      <c r="O868" s="6">
        <v>1</v>
      </c>
      <c r="P868" s="65">
        <v>1.96</v>
      </c>
      <c r="Q868" s="65"/>
      <c r="R868" s="6">
        <v>7</v>
      </c>
      <c r="S868" s="59">
        <v>518.40000000000009</v>
      </c>
      <c r="T868" s="59"/>
      <c r="U868" s="7">
        <v>0.54</v>
      </c>
    </row>
    <row r="869" spans="1:21" x14ac:dyDescent="0.25">
      <c r="A869" s="1"/>
      <c r="B869" s="63" t="s">
        <v>27</v>
      </c>
      <c r="C869" s="63"/>
      <c r="D869" s="72">
        <v>74.9452</v>
      </c>
      <c r="E869" s="72"/>
      <c r="F869" s="72"/>
      <c r="G869" s="72"/>
      <c r="H869" s="72"/>
      <c r="I869" s="1"/>
      <c r="J869" s="1"/>
      <c r="K869" s="1"/>
      <c r="L869" s="4" t="s">
        <v>44</v>
      </c>
      <c r="M869" s="64" t="s">
        <v>45</v>
      </c>
      <c r="N869" s="64"/>
      <c r="O869" s="6">
        <v>3</v>
      </c>
      <c r="P869" s="65">
        <v>5.88</v>
      </c>
      <c r="Q869" s="65"/>
      <c r="R869" s="6">
        <v>7</v>
      </c>
      <c r="S869" s="59">
        <v>466.2</v>
      </c>
      <c r="T869" s="59"/>
      <c r="U869" s="7">
        <v>0.48</v>
      </c>
    </row>
    <row r="870" spans="1:21" x14ac:dyDescent="0.25">
      <c r="A870" s="1"/>
      <c r="B870" s="1"/>
      <c r="C870" s="1"/>
      <c r="D870" s="1"/>
      <c r="E870" s="1"/>
      <c r="F870" s="1"/>
      <c r="G870" s="1"/>
      <c r="H870" s="1"/>
      <c r="I870" s="1"/>
      <c r="J870" s="1"/>
      <c r="K870" s="1"/>
      <c r="L870" s="64" t="s">
        <v>21</v>
      </c>
      <c r="M870" s="64" t="s">
        <v>22</v>
      </c>
      <c r="N870" s="64"/>
      <c r="O870" s="71">
        <v>7</v>
      </c>
      <c r="P870" s="65">
        <v>13.73</v>
      </c>
      <c r="Q870" s="65"/>
      <c r="R870" s="71">
        <v>95</v>
      </c>
      <c r="S870" s="59">
        <v>10742.4</v>
      </c>
      <c r="T870" s="59"/>
      <c r="U870" s="58">
        <v>11.17</v>
      </c>
    </row>
    <row r="871" spans="1:21" x14ac:dyDescent="0.25">
      <c r="A871" s="1"/>
      <c r="B871" s="63" t="s">
        <v>28</v>
      </c>
      <c r="C871" s="63"/>
      <c r="D871" s="63"/>
      <c r="E871" s="63"/>
      <c r="F871" s="72">
        <v>1.3398000000000001</v>
      </c>
      <c r="G871" s="72"/>
      <c r="H871" s="72"/>
      <c r="I871" s="72"/>
      <c r="J871" s="1"/>
      <c r="K871" s="1"/>
      <c r="L871" s="64"/>
      <c r="M871" s="64"/>
      <c r="N871" s="64"/>
      <c r="O871" s="71"/>
      <c r="P871" s="65"/>
      <c r="Q871" s="65"/>
      <c r="R871" s="71"/>
      <c r="S871" s="59"/>
      <c r="T871" s="59"/>
      <c r="U871" s="58"/>
    </row>
    <row r="872" spans="1:21" x14ac:dyDescent="0.25">
      <c r="A872" s="1"/>
      <c r="B872" s="63"/>
      <c r="C872" s="63"/>
      <c r="D872" s="63"/>
      <c r="E872" s="63"/>
      <c r="F872" s="72"/>
      <c r="G872" s="72"/>
      <c r="H872" s="72"/>
      <c r="I872" s="72"/>
      <c r="J872" s="1"/>
      <c r="K872" s="1"/>
      <c r="L872" s="1"/>
      <c r="M872" s="1"/>
      <c r="N872" s="1"/>
      <c r="O872" s="1"/>
      <c r="P872" s="1"/>
      <c r="Q872" s="1"/>
      <c r="R872" s="1"/>
      <c r="S872" s="1"/>
      <c r="T872" s="1"/>
      <c r="U872" s="1"/>
    </row>
    <row r="873" spans="1:21" x14ac:dyDescent="0.25">
      <c r="A873" s="1"/>
      <c r="B873" s="63" t="s">
        <v>29</v>
      </c>
      <c r="C873" s="63"/>
      <c r="D873" s="72">
        <v>0.57989999999999997</v>
      </c>
      <c r="E873" s="72"/>
      <c r="F873" s="72"/>
      <c r="G873" s="72"/>
      <c r="H873" s="1"/>
      <c r="I873" s="1"/>
      <c r="J873" s="1"/>
      <c r="K873" s="1"/>
      <c r="L873" s="1"/>
      <c r="M873" s="1"/>
      <c r="N873" s="1"/>
      <c r="O873" s="1"/>
      <c r="P873" s="1"/>
      <c r="Q873" s="1"/>
      <c r="R873" s="1"/>
      <c r="S873" s="1"/>
      <c r="T873" s="1"/>
      <c r="U873" s="1"/>
    </row>
    <row r="874" spans="1:21" x14ac:dyDescent="0.25">
      <c r="A874" s="1"/>
      <c r="B874" s="63" t="s">
        <v>30</v>
      </c>
      <c r="C874" s="63"/>
      <c r="D874" s="1"/>
      <c r="E874" s="1"/>
      <c r="F874" s="1">
        <v>61.5</v>
      </c>
      <c r="G874" s="1"/>
      <c r="H874" s="1"/>
      <c r="I874" s="1"/>
      <c r="J874" s="1"/>
      <c r="K874" s="1"/>
      <c r="L874" s="1"/>
      <c r="M874" s="1"/>
      <c r="N874" s="1"/>
      <c r="O874" s="1"/>
      <c r="P874" s="1"/>
      <c r="Q874" s="1"/>
      <c r="R874" s="1"/>
      <c r="S874" s="1"/>
      <c r="T874" s="1"/>
      <c r="U874" s="1"/>
    </row>
    <row r="875" spans="1:21" x14ac:dyDescent="0.25">
      <c r="A875" s="1"/>
      <c r="B875" s="63" t="s">
        <v>31</v>
      </c>
      <c r="C875" s="63"/>
      <c r="D875" s="63"/>
      <c r="E875" s="1"/>
      <c r="F875" s="1">
        <v>2016</v>
      </c>
      <c r="G875" s="1"/>
      <c r="H875" s="1"/>
      <c r="I875" s="1"/>
      <c r="J875" s="1"/>
      <c r="K875" s="1"/>
      <c r="L875" s="1"/>
      <c r="M875" s="1"/>
      <c r="N875" s="1"/>
      <c r="O875" s="1"/>
      <c r="P875" s="1"/>
      <c r="Q875" s="1"/>
      <c r="R875" s="1"/>
      <c r="S875" s="1"/>
      <c r="T875" s="1"/>
      <c r="U875" s="1"/>
    </row>
    <row r="876" spans="1:21" x14ac:dyDescent="0.25">
      <c r="A876" s="1"/>
      <c r="B876" s="63" t="s">
        <v>32</v>
      </c>
      <c r="C876" s="63"/>
      <c r="D876" s="1"/>
      <c r="E876" s="1"/>
      <c r="F876" s="1"/>
      <c r="G876" s="1"/>
      <c r="H876" s="1"/>
      <c r="I876" s="1"/>
      <c r="J876" s="1"/>
      <c r="K876" s="1"/>
      <c r="L876" s="1"/>
      <c r="M876" s="1"/>
      <c r="N876" s="1"/>
      <c r="O876" s="1"/>
      <c r="P876" s="1"/>
      <c r="Q876" s="1"/>
      <c r="R876" s="1"/>
      <c r="S876" s="1"/>
      <c r="T876" s="1"/>
      <c r="U876" s="1"/>
    </row>
    <row r="877" spans="1:21" x14ac:dyDescent="0.25">
      <c r="A877" s="1"/>
      <c r="B877" s="1"/>
      <c r="C877" s="1"/>
      <c r="D877" s="1"/>
      <c r="E877" s="1"/>
      <c r="F877" s="1"/>
      <c r="G877" s="1"/>
      <c r="H877" s="1"/>
      <c r="I877" s="1"/>
      <c r="J877" s="1"/>
      <c r="K877" s="1"/>
      <c r="L877" s="1"/>
      <c r="M877" s="1"/>
      <c r="N877" s="1"/>
      <c r="O877" s="1"/>
      <c r="P877" s="1"/>
      <c r="Q877" s="1"/>
      <c r="R877" s="1"/>
      <c r="S877" s="1"/>
      <c r="T877" s="1"/>
      <c r="U877" s="1"/>
    </row>
    <row r="878" spans="1:21" x14ac:dyDescent="0.25">
      <c r="A878" s="1"/>
      <c r="B878" s="1"/>
      <c r="C878" s="1"/>
      <c r="D878" s="1"/>
      <c r="E878" s="1"/>
      <c r="F878" s="1"/>
      <c r="G878" s="1"/>
      <c r="H878" s="1"/>
      <c r="I878" s="1"/>
      <c r="J878" s="1"/>
      <c r="K878" s="1"/>
      <c r="L878" s="1"/>
      <c r="M878" s="1"/>
      <c r="N878" s="1"/>
      <c r="O878" s="1"/>
      <c r="P878" s="1"/>
      <c r="Q878" s="1"/>
      <c r="R878" s="1"/>
      <c r="S878" s="1"/>
      <c r="T878" s="1"/>
      <c r="U878" s="1"/>
    </row>
    <row r="879" spans="1:21" x14ac:dyDescent="0.25">
      <c r="A879" s="1"/>
      <c r="B879" s="1"/>
      <c r="C879" s="1"/>
      <c r="D879" s="1"/>
      <c r="E879" s="1"/>
      <c r="F879" s="1"/>
      <c r="G879" s="1"/>
      <c r="H879" s="1"/>
      <c r="I879" s="1"/>
      <c r="J879" s="1"/>
      <c r="K879" s="1"/>
      <c r="L879" s="1"/>
      <c r="M879" s="1"/>
      <c r="N879" s="1"/>
      <c r="O879" s="1"/>
      <c r="P879" s="1"/>
      <c r="Q879" s="1"/>
      <c r="R879" s="1"/>
      <c r="S879" s="1"/>
      <c r="T879" s="1"/>
      <c r="U879" s="1"/>
    </row>
    <row r="880" spans="1:21" x14ac:dyDescent="0.25">
      <c r="A880" s="1"/>
      <c r="B880" s="1"/>
      <c r="C880" s="1"/>
      <c r="D880" s="1"/>
      <c r="E880" s="1"/>
      <c r="F880" s="1"/>
      <c r="G880" s="1"/>
      <c r="H880" s="1"/>
      <c r="I880" s="1"/>
      <c r="J880" s="1"/>
      <c r="K880" s="1"/>
      <c r="L880" s="66" t="s">
        <v>5</v>
      </c>
      <c r="M880" s="66"/>
      <c r="N880" s="66"/>
      <c r="O880" s="3" t="s">
        <v>6</v>
      </c>
      <c r="P880" s="67" t="s">
        <v>7</v>
      </c>
      <c r="Q880" s="67"/>
      <c r="R880" s="3" t="s">
        <v>8</v>
      </c>
      <c r="S880" s="57" t="s">
        <v>583</v>
      </c>
      <c r="T880" s="57"/>
      <c r="U880" s="3" t="s">
        <v>7</v>
      </c>
    </row>
    <row r="881" spans="1:21" x14ac:dyDescent="0.25">
      <c r="A881" s="1"/>
      <c r="B881" s="5" t="s">
        <v>9</v>
      </c>
      <c r="C881" s="64" t="s">
        <v>172</v>
      </c>
      <c r="D881" s="64"/>
      <c r="E881" s="64"/>
      <c r="F881" s="64"/>
      <c r="G881" s="64"/>
      <c r="H881" s="1"/>
      <c r="I881" s="1"/>
      <c r="J881" s="1"/>
      <c r="K881" s="1"/>
      <c r="L881" s="4" t="s">
        <v>33</v>
      </c>
      <c r="M881" s="77" t="s">
        <v>34</v>
      </c>
      <c r="N881" s="77"/>
      <c r="O881" s="6">
        <v>3</v>
      </c>
      <c r="P881" s="78">
        <v>15.79</v>
      </c>
      <c r="Q881" s="78"/>
      <c r="R881" s="6">
        <v>7</v>
      </c>
      <c r="S881" s="61">
        <v>1188</v>
      </c>
      <c r="T881" s="61"/>
      <c r="U881" s="7">
        <v>1.87</v>
      </c>
    </row>
    <row r="882" spans="1:21" x14ac:dyDescent="0.25">
      <c r="A882" s="1"/>
      <c r="B882" s="63" t="s">
        <v>13</v>
      </c>
      <c r="C882" s="64" t="s">
        <v>173</v>
      </c>
      <c r="D882" s="64"/>
      <c r="E882" s="64"/>
      <c r="F882" s="64"/>
      <c r="G882" s="1"/>
      <c r="H882" s="1"/>
      <c r="I882" s="1"/>
      <c r="J882" s="1"/>
      <c r="K882" s="1"/>
      <c r="L882" s="4" t="s">
        <v>36</v>
      </c>
      <c r="M882" s="64" t="s">
        <v>37</v>
      </c>
      <c r="N882" s="64"/>
      <c r="O882" s="6">
        <v>1</v>
      </c>
      <c r="P882" s="65">
        <v>5.26</v>
      </c>
      <c r="Q882" s="65"/>
      <c r="R882" s="6">
        <v>2</v>
      </c>
      <c r="S882" s="59">
        <v>75.599999999999994</v>
      </c>
      <c r="T882" s="59"/>
      <c r="U882" s="7">
        <v>0.12</v>
      </c>
    </row>
    <row r="883" spans="1:21" x14ac:dyDescent="0.25">
      <c r="A883" s="1"/>
      <c r="B883" s="63"/>
      <c r="C883" s="64"/>
      <c r="D883" s="64"/>
      <c r="E883" s="64"/>
      <c r="F883" s="64"/>
      <c r="G883" s="1"/>
      <c r="H883" s="1"/>
      <c r="I883" s="1"/>
      <c r="J883" s="1"/>
      <c r="K883" s="1"/>
      <c r="L883" s="64" t="s">
        <v>11</v>
      </c>
      <c r="M883" s="64" t="s">
        <v>12</v>
      </c>
      <c r="N883" s="64"/>
      <c r="O883" s="71">
        <v>2</v>
      </c>
      <c r="P883" s="65">
        <v>10.53</v>
      </c>
      <c r="Q883" s="65"/>
      <c r="R883" s="71">
        <v>4</v>
      </c>
      <c r="S883" s="59">
        <v>341.40000000000003</v>
      </c>
      <c r="T883" s="59"/>
      <c r="U883" s="58">
        <v>0.54</v>
      </c>
    </row>
    <row r="884" spans="1:21" x14ac:dyDescent="0.25">
      <c r="A884" s="1"/>
      <c r="B884" s="63" t="s">
        <v>19</v>
      </c>
      <c r="C884" s="64" t="s">
        <v>20</v>
      </c>
      <c r="D884" s="64"/>
      <c r="E884" s="64"/>
      <c r="F884" s="64"/>
      <c r="G884" s="1"/>
      <c r="H884" s="1"/>
      <c r="I884" s="1"/>
      <c r="J884" s="1"/>
      <c r="K884" s="1"/>
      <c r="L884" s="64"/>
      <c r="M884" s="64"/>
      <c r="N884" s="64"/>
      <c r="O884" s="71"/>
      <c r="P884" s="65"/>
      <c r="Q884" s="65"/>
      <c r="R884" s="71"/>
      <c r="S884" s="59"/>
      <c r="T884" s="59"/>
      <c r="U884" s="58"/>
    </row>
    <row r="885" spans="1:21" x14ac:dyDescent="0.25">
      <c r="A885" s="1"/>
      <c r="B885" s="63"/>
      <c r="C885" s="64"/>
      <c r="D885" s="64"/>
      <c r="E885" s="64"/>
      <c r="F885" s="64"/>
      <c r="G885" s="1"/>
      <c r="H885" s="1"/>
      <c r="I885" s="1"/>
      <c r="J885" s="1"/>
      <c r="K885" s="1"/>
      <c r="L885" s="4" t="s">
        <v>39</v>
      </c>
      <c r="M885" s="64" t="s">
        <v>40</v>
      </c>
      <c r="N885" s="64"/>
      <c r="O885" s="6">
        <v>2</v>
      </c>
      <c r="P885" s="65">
        <v>10.53</v>
      </c>
      <c r="Q885" s="65"/>
      <c r="R885" s="6">
        <v>44</v>
      </c>
      <c r="S885" s="59">
        <v>5146.8</v>
      </c>
      <c r="T885" s="59"/>
      <c r="U885" s="7">
        <v>8.11</v>
      </c>
    </row>
    <row r="886" spans="1:21" x14ac:dyDescent="0.25">
      <c r="A886" s="1"/>
      <c r="B886" s="5" t="s">
        <v>23</v>
      </c>
      <c r="C886" s="64" t="s">
        <v>174</v>
      </c>
      <c r="D886" s="64"/>
      <c r="E886" s="64"/>
      <c r="F886" s="64"/>
      <c r="G886" s="1"/>
      <c r="H886" s="1"/>
      <c r="I886" s="1"/>
      <c r="J886" s="1"/>
      <c r="K886" s="1"/>
      <c r="L886" s="4" t="s">
        <v>15</v>
      </c>
      <c r="M886" s="64" t="s">
        <v>16</v>
      </c>
      <c r="N886" s="64"/>
      <c r="O886" s="6">
        <v>2</v>
      </c>
      <c r="P886" s="65">
        <v>10.53</v>
      </c>
      <c r="Q886" s="65"/>
      <c r="R886" s="6">
        <v>35</v>
      </c>
      <c r="S886" s="59">
        <v>3703.7999999999997</v>
      </c>
      <c r="T886" s="59"/>
      <c r="U886" s="7">
        <v>5.83</v>
      </c>
    </row>
    <row r="887" spans="1:21" x14ac:dyDescent="0.25">
      <c r="A887" s="1"/>
      <c r="B887" s="5" t="s">
        <v>25</v>
      </c>
      <c r="C887" s="73">
        <v>565</v>
      </c>
      <c r="D887" s="73"/>
      <c r="E887" s="73"/>
      <c r="F887" s="1"/>
      <c r="G887" s="1"/>
      <c r="H887" s="1"/>
      <c r="I887" s="1"/>
      <c r="J887" s="1"/>
      <c r="K887" s="1"/>
      <c r="L887" s="4" t="s">
        <v>17</v>
      </c>
      <c r="M887" s="64" t="s">
        <v>18</v>
      </c>
      <c r="N887" s="64"/>
      <c r="O887" s="6">
        <v>1</v>
      </c>
      <c r="P887" s="65">
        <v>5.26</v>
      </c>
      <c r="Q887" s="65"/>
      <c r="R887" s="6">
        <v>43</v>
      </c>
      <c r="S887" s="59">
        <v>8326.7999999999993</v>
      </c>
      <c r="T887" s="59"/>
      <c r="U887" s="7">
        <v>13.12</v>
      </c>
    </row>
    <row r="888" spans="1:21" x14ac:dyDescent="0.25">
      <c r="A888" s="1"/>
      <c r="B888" s="63" t="s">
        <v>26</v>
      </c>
      <c r="C888" s="63"/>
      <c r="D888" s="63"/>
      <c r="E888" s="63"/>
      <c r="F888" s="72">
        <v>29.117899999999999</v>
      </c>
      <c r="G888" s="72"/>
      <c r="H888" s="72"/>
      <c r="I888" s="72"/>
      <c r="J888" s="72"/>
      <c r="K888" s="1"/>
      <c r="L888" s="4" t="s">
        <v>42</v>
      </c>
      <c r="M888" s="64" t="s">
        <v>43</v>
      </c>
      <c r="N888" s="64"/>
      <c r="O888" s="6">
        <v>3</v>
      </c>
      <c r="P888" s="65">
        <v>15.79</v>
      </c>
      <c r="Q888" s="65"/>
      <c r="R888" s="6">
        <v>591</v>
      </c>
      <c r="S888" s="59">
        <v>42848.4</v>
      </c>
      <c r="T888" s="59"/>
      <c r="U888" s="7">
        <v>67.489999999999995</v>
      </c>
    </row>
    <row r="889" spans="1:21" x14ac:dyDescent="0.25">
      <c r="A889" s="1"/>
      <c r="B889" s="63" t="s">
        <v>27</v>
      </c>
      <c r="C889" s="63"/>
      <c r="D889" s="72">
        <v>75.778199999999998</v>
      </c>
      <c r="E889" s="72"/>
      <c r="F889" s="72"/>
      <c r="G889" s="72"/>
      <c r="H889" s="72"/>
      <c r="I889" s="1"/>
      <c r="J889" s="1"/>
      <c r="K889" s="1"/>
      <c r="L889" s="4" t="s">
        <v>54</v>
      </c>
      <c r="M889" s="64" t="s">
        <v>55</v>
      </c>
      <c r="N889" s="64"/>
      <c r="O889" s="6">
        <v>2</v>
      </c>
      <c r="P889" s="65">
        <v>10.53</v>
      </c>
      <c r="Q889" s="65"/>
      <c r="R889" s="6">
        <v>8</v>
      </c>
      <c r="S889" s="59">
        <v>1157.3999999999999</v>
      </c>
      <c r="T889" s="59"/>
      <c r="U889" s="7">
        <v>1.82</v>
      </c>
    </row>
    <row r="890" spans="1:21" x14ac:dyDescent="0.25">
      <c r="A890" s="1"/>
      <c r="B890" s="1"/>
      <c r="C890" s="1"/>
      <c r="D890" s="1"/>
      <c r="E890" s="1"/>
      <c r="F890" s="1"/>
      <c r="G890" s="1"/>
      <c r="H890" s="1"/>
      <c r="I890" s="1"/>
      <c r="J890" s="1"/>
      <c r="K890" s="1"/>
      <c r="L890" s="64" t="s">
        <v>49</v>
      </c>
      <c r="M890" s="64" t="s">
        <v>50</v>
      </c>
      <c r="N890" s="64"/>
      <c r="O890" s="71">
        <v>1</v>
      </c>
      <c r="P890" s="65">
        <v>5.26</v>
      </c>
      <c r="Q890" s="65"/>
      <c r="R890" s="71">
        <v>2</v>
      </c>
      <c r="S890" s="59">
        <v>177.6</v>
      </c>
      <c r="T890" s="59"/>
      <c r="U890" s="58">
        <v>0.28000000000000003</v>
      </c>
    </row>
    <row r="891" spans="1:21" x14ac:dyDescent="0.25">
      <c r="A891" s="1"/>
      <c r="B891" s="63" t="s">
        <v>28</v>
      </c>
      <c r="C891" s="63"/>
      <c r="D891" s="63"/>
      <c r="E891" s="63"/>
      <c r="F891" s="72">
        <v>0.3654</v>
      </c>
      <c r="G891" s="72"/>
      <c r="H891" s="72"/>
      <c r="I891" s="72"/>
      <c r="J891" s="1"/>
      <c r="K891" s="1"/>
      <c r="L891" s="64"/>
      <c r="M891" s="64"/>
      <c r="N891" s="64"/>
      <c r="O891" s="71"/>
      <c r="P891" s="65"/>
      <c r="Q891" s="65"/>
      <c r="R891" s="71"/>
      <c r="S891" s="59"/>
      <c r="T891" s="59"/>
      <c r="U891" s="58"/>
    </row>
    <row r="892" spans="1:21" x14ac:dyDescent="0.25">
      <c r="A892" s="1"/>
      <c r="B892" s="63"/>
      <c r="C892" s="63"/>
      <c r="D892" s="63"/>
      <c r="E892" s="63"/>
      <c r="F892" s="72"/>
      <c r="G892" s="72"/>
      <c r="H892" s="72"/>
      <c r="I892" s="72"/>
      <c r="J892" s="1"/>
      <c r="K892" s="1"/>
      <c r="L892" s="64" t="s">
        <v>44</v>
      </c>
      <c r="M892" s="64" t="s">
        <v>45</v>
      </c>
      <c r="N892" s="64"/>
      <c r="O892" s="71">
        <v>1</v>
      </c>
      <c r="P892" s="65">
        <v>5.26</v>
      </c>
      <c r="Q892" s="65"/>
      <c r="R892" s="71">
        <v>3</v>
      </c>
      <c r="S892" s="59">
        <v>163.20000000000002</v>
      </c>
      <c r="T892" s="59"/>
      <c r="U892" s="58">
        <v>0.26</v>
      </c>
    </row>
    <row r="893" spans="1:21" x14ac:dyDescent="0.25">
      <c r="A893" s="1"/>
      <c r="B893" s="63" t="s">
        <v>29</v>
      </c>
      <c r="C893" s="63"/>
      <c r="D893" s="72">
        <v>1.0451999999999999</v>
      </c>
      <c r="E893" s="72"/>
      <c r="F893" s="72"/>
      <c r="G893" s="72"/>
      <c r="H893" s="1"/>
      <c r="I893" s="1"/>
      <c r="J893" s="1"/>
      <c r="K893" s="1"/>
      <c r="L893" s="64"/>
      <c r="M893" s="64"/>
      <c r="N893" s="64"/>
      <c r="O893" s="71"/>
      <c r="P893" s="65"/>
      <c r="Q893" s="65"/>
      <c r="R893" s="71"/>
      <c r="S893" s="59"/>
      <c r="T893" s="59"/>
      <c r="U893" s="58"/>
    </row>
    <row r="894" spans="1:21" x14ac:dyDescent="0.25">
      <c r="A894" s="1"/>
      <c r="B894" s="63"/>
      <c r="C894" s="63"/>
      <c r="D894" s="72"/>
      <c r="E894" s="72"/>
      <c r="F894" s="72"/>
      <c r="G894" s="72"/>
      <c r="H894" s="1"/>
      <c r="I894" s="1"/>
      <c r="J894" s="1"/>
      <c r="K894" s="1"/>
      <c r="L894" s="64" t="s">
        <v>21</v>
      </c>
      <c r="M894" s="64" t="s">
        <v>22</v>
      </c>
      <c r="N894" s="64"/>
      <c r="O894" s="71">
        <v>1</v>
      </c>
      <c r="P894" s="65">
        <v>5.26</v>
      </c>
      <c r="Q894" s="65"/>
      <c r="R894" s="71">
        <v>2</v>
      </c>
      <c r="S894" s="59">
        <v>357.6</v>
      </c>
      <c r="T894" s="59"/>
      <c r="U894" s="58">
        <v>0.56000000000000005</v>
      </c>
    </row>
    <row r="895" spans="1:21" x14ac:dyDescent="0.25">
      <c r="A895" s="1"/>
      <c r="B895" s="63" t="s">
        <v>30</v>
      </c>
      <c r="C895" s="63"/>
      <c r="D895" s="1"/>
      <c r="E895" s="1"/>
      <c r="F895" s="1"/>
      <c r="G895" s="1"/>
      <c r="H895" s="1"/>
      <c r="I895" s="1"/>
      <c r="J895" s="1"/>
      <c r="K895" s="1"/>
      <c r="L895" s="64"/>
      <c r="M895" s="64"/>
      <c r="N895" s="64"/>
      <c r="O895" s="71"/>
      <c r="P895" s="65"/>
      <c r="Q895" s="65"/>
      <c r="R895" s="71"/>
      <c r="S895" s="59"/>
      <c r="T895" s="59"/>
      <c r="U895" s="58"/>
    </row>
    <row r="896" spans="1:21" x14ac:dyDescent="0.25">
      <c r="A896" s="1"/>
      <c r="B896" s="63"/>
      <c r="C896" s="63"/>
      <c r="D896" s="1"/>
      <c r="E896" s="1"/>
      <c r="F896" s="1">
        <v>36.299999999999997</v>
      </c>
      <c r="G896" s="1"/>
      <c r="H896" s="1"/>
      <c r="I896" s="1"/>
      <c r="J896" s="1"/>
      <c r="K896" s="1"/>
      <c r="L896" s="1"/>
      <c r="M896" s="1"/>
      <c r="N896" s="1"/>
      <c r="O896" s="1"/>
      <c r="P896" s="1"/>
      <c r="Q896" s="1"/>
      <c r="R896" s="1"/>
      <c r="S896" s="1"/>
      <c r="T896" s="1"/>
      <c r="U896" s="1"/>
    </row>
    <row r="897" spans="1:21" x14ac:dyDescent="0.25">
      <c r="A897" s="1"/>
      <c r="B897" s="63" t="s">
        <v>31</v>
      </c>
      <c r="C897" s="63"/>
      <c r="D897" s="63"/>
      <c r="E897" s="1"/>
      <c r="F897" s="1">
        <v>2021</v>
      </c>
      <c r="G897" s="1"/>
      <c r="H897" s="1"/>
      <c r="I897" s="1"/>
      <c r="J897" s="1"/>
      <c r="K897" s="1"/>
      <c r="L897" s="1"/>
      <c r="M897" s="1"/>
      <c r="N897" s="1"/>
      <c r="O897" s="1"/>
      <c r="P897" s="1"/>
      <c r="Q897" s="1"/>
      <c r="R897" s="1"/>
      <c r="S897" s="1"/>
      <c r="T897" s="1"/>
      <c r="U897" s="1"/>
    </row>
    <row r="898" spans="1:21" x14ac:dyDescent="0.25">
      <c r="A898" s="1"/>
      <c r="B898" s="63" t="s">
        <v>32</v>
      </c>
      <c r="C898" s="63"/>
      <c r="D898" s="1"/>
      <c r="E898" s="1"/>
      <c r="F898" s="1"/>
      <c r="G898" s="1"/>
      <c r="H898" s="1"/>
      <c r="I898" s="1"/>
      <c r="J898" s="1"/>
      <c r="K898" s="1"/>
      <c r="L898" s="1"/>
      <c r="M898" s="1"/>
      <c r="N898" s="1"/>
      <c r="O898" s="1"/>
      <c r="P898" s="1"/>
      <c r="Q898" s="1"/>
      <c r="R898" s="1"/>
      <c r="S898" s="1"/>
      <c r="T898" s="1"/>
      <c r="U898" s="1"/>
    </row>
    <row r="899" spans="1:21" x14ac:dyDescent="0.25">
      <c r="A899" s="1"/>
      <c r="B899" s="1"/>
      <c r="C899" s="1"/>
      <c r="D899" s="1"/>
      <c r="E899" s="1"/>
      <c r="F899" s="1"/>
      <c r="G899" s="1"/>
      <c r="H899" s="1"/>
      <c r="I899" s="1"/>
      <c r="J899" s="1"/>
      <c r="K899" s="1"/>
      <c r="L899" s="1"/>
      <c r="M899" s="1"/>
      <c r="N899" s="1"/>
      <c r="O899" s="1"/>
      <c r="P899" s="1"/>
      <c r="Q899" s="1"/>
      <c r="R899" s="1"/>
      <c r="S899" s="1"/>
      <c r="T899" s="1"/>
      <c r="U899" s="1"/>
    </row>
    <row r="900" spans="1:21" x14ac:dyDescent="0.25">
      <c r="A900" s="1"/>
      <c r="B900" s="1"/>
      <c r="C900" s="1"/>
      <c r="D900" s="1"/>
      <c r="E900" s="1"/>
      <c r="F900" s="1"/>
      <c r="G900" s="1"/>
      <c r="H900" s="1"/>
      <c r="I900" s="1"/>
      <c r="J900" s="1"/>
      <c r="K900" s="1"/>
      <c r="L900" s="1"/>
      <c r="M900" s="1"/>
      <c r="N900" s="1"/>
      <c r="O900" s="1"/>
      <c r="P900" s="1"/>
      <c r="Q900" s="1"/>
      <c r="R900" s="1"/>
      <c r="S900" s="1"/>
      <c r="T900" s="1"/>
      <c r="U900" s="1"/>
    </row>
    <row r="901" spans="1:21" x14ac:dyDescent="0.25">
      <c r="A901" s="1"/>
      <c r="B901" s="1"/>
      <c r="C901" s="1"/>
      <c r="D901" s="1"/>
      <c r="E901" s="1"/>
      <c r="F901" s="1"/>
      <c r="G901" s="1"/>
      <c r="H901" s="1"/>
      <c r="I901" s="1"/>
      <c r="J901" s="1"/>
      <c r="K901" s="1"/>
      <c r="L901" s="66" t="s">
        <v>5</v>
      </c>
      <c r="M901" s="66"/>
      <c r="N901" s="66"/>
      <c r="O901" s="3" t="s">
        <v>6</v>
      </c>
      <c r="P901" s="67" t="s">
        <v>7</v>
      </c>
      <c r="Q901" s="67"/>
      <c r="R901" s="3" t="s">
        <v>8</v>
      </c>
      <c r="S901" s="57" t="s">
        <v>583</v>
      </c>
      <c r="T901" s="57"/>
      <c r="U901" s="3" t="s">
        <v>7</v>
      </c>
    </row>
    <row r="902" spans="1:21" x14ac:dyDescent="0.25">
      <c r="A902" s="1"/>
      <c r="B902" s="5" t="s">
        <v>9</v>
      </c>
      <c r="C902" s="64" t="s">
        <v>172</v>
      </c>
      <c r="D902" s="64"/>
      <c r="E902" s="64"/>
      <c r="F902" s="64"/>
      <c r="G902" s="64"/>
      <c r="H902" s="1"/>
      <c r="I902" s="1"/>
      <c r="J902" s="1"/>
      <c r="K902" s="1"/>
      <c r="L902" s="4" t="s">
        <v>65</v>
      </c>
      <c r="M902" s="77" t="s">
        <v>66</v>
      </c>
      <c r="N902" s="77"/>
      <c r="O902" s="6">
        <v>1</v>
      </c>
      <c r="P902" s="78">
        <v>2.78</v>
      </c>
      <c r="Q902" s="78"/>
      <c r="R902" s="6">
        <v>4</v>
      </c>
      <c r="S902" s="61">
        <v>36</v>
      </c>
      <c r="T902" s="61"/>
      <c r="U902" s="7">
        <v>0.11</v>
      </c>
    </row>
    <row r="903" spans="1:21" x14ac:dyDescent="0.25">
      <c r="A903" s="1"/>
      <c r="B903" s="63" t="s">
        <v>13</v>
      </c>
      <c r="C903" s="64" t="s">
        <v>175</v>
      </c>
      <c r="D903" s="64"/>
      <c r="E903" s="64"/>
      <c r="F903" s="64"/>
      <c r="G903" s="1"/>
      <c r="H903" s="1"/>
      <c r="I903" s="1"/>
      <c r="J903" s="1"/>
      <c r="K903" s="1"/>
      <c r="L903" s="4" t="s">
        <v>33</v>
      </c>
      <c r="M903" s="64" t="s">
        <v>34</v>
      </c>
      <c r="N903" s="64"/>
      <c r="O903" s="6">
        <v>25</v>
      </c>
      <c r="P903" s="65">
        <v>69.44</v>
      </c>
      <c r="Q903" s="65"/>
      <c r="R903" s="6">
        <v>89</v>
      </c>
      <c r="S903" s="59">
        <v>8760</v>
      </c>
      <c r="T903" s="59"/>
      <c r="U903" s="7">
        <v>26.48</v>
      </c>
    </row>
    <row r="904" spans="1:21" x14ac:dyDescent="0.25">
      <c r="A904" s="1"/>
      <c r="B904" s="63"/>
      <c r="C904" s="64"/>
      <c r="D904" s="64"/>
      <c r="E904" s="64"/>
      <c r="F904" s="64"/>
      <c r="G904" s="1"/>
      <c r="H904" s="1"/>
      <c r="I904" s="1"/>
      <c r="J904" s="1"/>
      <c r="K904" s="1"/>
      <c r="L904" s="64" t="s">
        <v>36</v>
      </c>
      <c r="M904" s="64" t="s">
        <v>37</v>
      </c>
      <c r="N904" s="64"/>
      <c r="O904" s="71">
        <v>2</v>
      </c>
      <c r="P904" s="65">
        <v>5.56</v>
      </c>
      <c r="Q904" s="65"/>
      <c r="R904" s="71">
        <v>3</v>
      </c>
      <c r="S904" s="59">
        <v>99.6</v>
      </c>
      <c r="T904" s="59"/>
      <c r="U904" s="58">
        <v>0.3</v>
      </c>
    </row>
    <row r="905" spans="1:21" x14ac:dyDescent="0.25">
      <c r="A905" s="1"/>
      <c r="B905" s="63" t="s">
        <v>19</v>
      </c>
      <c r="C905" s="64" t="s">
        <v>57</v>
      </c>
      <c r="D905" s="64"/>
      <c r="E905" s="64"/>
      <c r="F905" s="64"/>
      <c r="G905" s="1"/>
      <c r="H905" s="1"/>
      <c r="I905" s="1"/>
      <c r="J905" s="1"/>
      <c r="K905" s="1"/>
      <c r="L905" s="64"/>
      <c r="M905" s="64"/>
      <c r="N905" s="64"/>
      <c r="O905" s="71"/>
      <c r="P905" s="65"/>
      <c r="Q905" s="65"/>
      <c r="R905" s="71"/>
      <c r="S905" s="59"/>
      <c r="T905" s="59"/>
      <c r="U905" s="58"/>
    </row>
    <row r="906" spans="1:21" x14ac:dyDescent="0.25">
      <c r="A906" s="1"/>
      <c r="B906" s="63"/>
      <c r="C906" s="64"/>
      <c r="D906" s="64"/>
      <c r="E906" s="64"/>
      <c r="F906" s="64"/>
      <c r="G906" s="1"/>
      <c r="H906" s="1"/>
      <c r="I906" s="1"/>
      <c r="J906" s="1"/>
      <c r="K906" s="1"/>
      <c r="L906" s="4" t="s">
        <v>11</v>
      </c>
      <c r="M906" s="64" t="s">
        <v>12</v>
      </c>
      <c r="N906" s="64"/>
      <c r="O906" s="6">
        <v>1</v>
      </c>
      <c r="P906" s="65">
        <v>2.78</v>
      </c>
      <c r="Q906" s="65"/>
      <c r="R906" s="6">
        <v>1</v>
      </c>
      <c r="S906" s="59">
        <v>64.2</v>
      </c>
      <c r="T906" s="59"/>
      <c r="U906" s="7">
        <v>0.19</v>
      </c>
    </row>
    <row r="907" spans="1:21" x14ac:dyDescent="0.25">
      <c r="A907" s="1"/>
      <c r="B907" s="5" t="s">
        <v>23</v>
      </c>
      <c r="C907" s="64" t="s">
        <v>176</v>
      </c>
      <c r="D907" s="64"/>
      <c r="E907" s="64"/>
      <c r="F907" s="64"/>
      <c r="G907" s="1"/>
      <c r="H907" s="1"/>
      <c r="I907" s="1"/>
      <c r="J907" s="1"/>
      <c r="K907" s="1"/>
      <c r="L907" s="4" t="s">
        <v>39</v>
      </c>
      <c r="M907" s="64" t="s">
        <v>40</v>
      </c>
      <c r="N907" s="64"/>
      <c r="O907" s="6">
        <v>1</v>
      </c>
      <c r="P907" s="65">
        <v>2.78</v>
      </c>
      <c r="Q907" s="65"/>
      <c r="R907" s="6">
        <v>467</v>
      </c>
      <c r="S907" s="59">
        <v>16306.199999999999</v>
      </c>
      <c r="T907" s="59"/>
      <c r="U907" s="7">
        <v>49.29</v>
      </c>
    </row>
    <row r="908" spans="1:21" x14ac:dyDescent="0.25">
      <c r="A908" s="1"/>
      <c r="B908" s="5" t="s">
        <v>25</v>
      </c>
      <c r="C908" s="73">
        <v>471</v>
      </c>
      <c r="D908" s="73"/>
      <c r="E908" s="73"/>
      <c r="F908" s="1"/>
      <c r="G908" s="1"/>
      <c r="H908" s="1"/>
      <c r="I908" s="1"/>
      <c r="J908" s="1"/>
      <c r="K908" s="1"/>
      <c r="L908" s="4" t="s">
        <v>42</v>
      </c>
      <c r="M908" s="64" t="s">
        <v>43</v>
      </c>
      <c r="N908" s="64"/>
      <c r="O908" s="6">
        <v>4</v>
      </c>
      <c r="P908" s="65">
        <v>11.11</v>
      </c>
      <c r="Q908" s="65"/>
      <c r="R908" s="6">
        <v>22</v>
      </c>
      <c r="S908" s="59">
        <v>913.80000000000007</v>
      </c>
      <c r="T908" s="59"/>
      <c r="U908" s="7">
        <v>2.76</v>
      </c>
    </row>
    <row r="909" spans="1:21" x14ac:dyDescent="0.25">
      <c r="A909" s="1"/>
      <c r="B909" s="63" t="s">
        <v>26</v>
      </c>
      <c r="C909" s="63"/>
      <c r="D909" s="63"/>
      <c r="E909" s="63"/>
      <c r="F909" s="72">
        <v>220.46459999999999</v>
      </c>
      <c r="G909" s="72"/>
      <c r="H909" s="72"/>
      <c r="I909" s="72"/>
      <c r="J909" s="72"/>
      <c r="K909" s="1"/>
      <c r="L909" s="4" t="s">
        <v>54</v>
      </c>
      <c r="M909" s="64" t="s">
        <v>55</v>
      </c>
      <c r="N909" s="64"/>
      <c r="O909" s="6">
        <v>1</v>
      </c>
      <c r="P909" s="65">
        <v>2.78</v>
      </c>
      <c r="Q909" s="65"/>
      <c r="R909" s="6">
        <v>476</v>
      </c>
      <c r="S909" s="59">
        <v>2689.2</v>
      </c>
      <c r="T909" s="59"/>
      <c r="U909" s="7">
        <v>8.1300000000000008</v>
      </c>
    </row>
    <row r="910" spans="1:21" x14ac:dyDescent="0.25">
      <c r="A910" s="1"/>
      <c r="B910" s="63" t="s">
        <v>27</v>
      </c>
      <c r="C910" s="63"/>
      <c r="D910" s="72">
        <v>34.585599999999999</v>
      </c>
      <c r="E910" s="72"/>
      <c r="F910" s="72"/>
      <c r="G910" s="72"/>
      <c r="H910" s="72"/>
      <c r="I910" s="1"/>
      <c r="J910" s="1"/>
      <c r="K910" s="1"/>
      <c r="L910" s="4" t="s">
        <v>21</v>
      </c>
      <c r="M910" s="64" t="s">
        <v>22</v>
      </c>
      <c r="N910" s="64"/>
      <c r="O910" s="6">
        <v>1</v>
      </c>
      <c r="P910" s="65">
        <v>2.78</v>
      </c>
      <c r="Q910" s="65"/>
      <c r="R910" s="6">
        <v>100</v>
      </c>
      <c r="S910" s="59">
        <v>4210.2</v>
      </c>
      <c r="T910" s="59"/>
      <c r="U910" s="7">
        <v>12.73</v>
      </c>
    </row>
    <row r="911" spans="1:21" x14ac:dyDescent="0.25">
      <c r="A911" s="1"/>
      <c r="B911" s="1"/>
      <c r="C911" s="1"/>
      <c r="D911" s="1"/>
      <c r="E911" s="1"/>
      <c r="F911" s="1"/>
      <c r="G911" s="1"/>
      <c r="H911" s="1"/>
      <c r="I911" s="1"/>
      <c r="J911" s="1"/>
      <c r="K911" s="1"/>
      <c r="L911" s="1"/>
      <c r="M911" s="1"/>
      <c r="N911" s="1"/>
      <c r="O911" s="1"/>
      <c r="P911" s="1"/>
      <c r="Q911" s="1"/>
      <c r="R911" s="1"/>
      <c r="S911" s="1"/>
      <c r="T911" s="1"/>
      <c r="U911" s="1"/>
    </row>
    <row r="912" spans="1:21" x14ac:dyDescent="0.25">
      <c r="A912" s="1"/>
      <c r="B912" s="63" t="s">
        <v>28</v>
      </c>
      <c r="C912" s="63"/>
      <c r="D912" s="63"/>
      <c r="E912" s="63"/>
      <c r="F912" s="72">
        <v>1.8203</v>
      </c>
      <c r="G912" s="72"/>
      <c r="H912" s="72"/>
      <c r="I912" s="72"/>
      <c r="J912" s="1"/>
      <c r="K912" s="1"/>
      <c r="L912" s="1"/>
      <c r="M912" s="1"/>
      <c r="N912" s="1"/>
      <c r="O912" s="1"/>
      <c r="P912" s="1"/>
      <c r="Q912" s="1"/>
      <c r="R912" s="1"/>
      <c r="S912" s="1"/>
      <c r="T912" s="1"/>
      <c r="U912" s="1"/>
    </row>
    <row r="913" spans="1:21" x14ac:dyDescent="0.25">
      <c r="A913" s="1"/>
      <c r="B913" s="63" t="s">
        <v>29</v>
      </c>
      <c r="C913" s="63"/>
      <c r="D913" s="72">
        <v>1.0096000000000001</v>
      </c>
      <c r="E913" s="72"/>
      <c r="F913" s="72"/>
      <c r="G913" s="72"/>
      <c r="H913" s="1"/>
      <c r="I913" s="1"/>
      <c r="J913" s="1"/>
      <c r="K913" s="1"/>
      <c r="L913" s="1"/>
      <c r="M913" s="1"/>
      <c r="N913" s="1"/>
      <c r="O913" s="1"/>
      <c r="P913" s="1"/>
      <c r="Q913" s="1"/>
      <c r="R913" s="1"/>
      <c r="S913" s="1"/>
      <c r="T913" s="1"/>
      <c r="U913" s="1"/>
    </row>
    <row r="914" spans="1:21" x14ac:dyDescent="0.25">
      <c r="A914" s="1"/>
      <c r="B914" s="63" t="s">
        <v>30</v>
      </c>
      <c r="C914" s="63"/>
      <c r="D914" s="1"/>
      <c r="E914" s="1"/>
      <c r="F914" s="1">
        <v>37</v>
      </c>
      <c r="G914" s="1"/>
      <c r="H914" s="1"/>
      <c r="I914" s="1"/>
      <c r="J914" s="1"/>
      <c r="K914" s="1"/>
      <c r="L914" s="1"/>
      <c r="M914" s="1"/>
      <c r="N914" s="1"/>
      <c r="O914" s="1"/>
      <c r="P914" s="1"/>
      <c r="Q914" s="1"/>
      <c r="R914" s="1"/>
      <c r="S914" s="1"/>
      <c r="T914" s="1"/>
      <c r="U914" s="1"/>
    </row>
    <row r="915" spans="1:21" x14ac:dyDescent="0.25">
      <c r="A915" s="1"/>
      <c r="B915" s="63" t="s">
        <v>31</v>
      </c>
      <c r="C915" s="63"/>
      <c r="D915" s="63"/>
      <c r="E915" s="1"/>
      <c r="F915" s="1">
        <v>2017</v>
      </c>
      <c r="G915" s="1"/>
      <c r="H915" s="1"/>
      <c r="I915" s="1"/>
      <c r="J915" s="1"/>
      <c r="K915" s="1"/>
      <c r="L915" s="1"/>
      <c r="M915" s="1"/>
      <c r="N915" s="1"/>
      <c r="O915" s="1"/>
      <c r="P915" s="1"/>
      <c r="Q915" s="1"/>
      <c r="R915" s="1"/>
      <c r="S915" s="1"/>
      <c r="T915" s="1"/>
      <c r="U915" s="1"/>
    </row>
    <row r="916" spans="1:21" x14ac:dyDescent="0.25">
      <c r="A916" s="1"/>
      <c r="B916" s="63" t="s">
        <v>32</v>
      </c>
      <c r="C916" s="63"/>
      <c r="D916" s="1"/>
      <c r="E916" s="1"/>
      <c r="F916" s="1"/>
      <c r="G916" s="1"/>
      <c r="H916" s="1"/>
      <c r="I916" s="1"/>
      <c r="J916" s="1"/>
      <c r="K916" s="1"/>
      <c r="L916" s="1"/>
      <c r="M916" s="1"/>
      <c r="N916" s="1"/>
      <c r="O916" s="1"/>
      <c r="P916" s="1"/>
      <c r="Q916" s="1"/>
      <c r="R916" s="1"/>
      <c r="S916" s="1"/>
      <c r="T916" s="1"/>
      <c r="U916" s="1"/>
    </row>
    <row r="917" spans="1:21" x14ac:dyDescent="0.25">
      <c r="A917" s="1"/>
      <c r="B917" s="1"/>
      <c r="C917" s="1"/>
      <c r="D917" s="1"/>
      <c r="E917" s="1"/>
      <c r="F917" s="1"/>
      <c r="G917" s="1"/>
      <c r="H917" s="1"/>
      <c r="I917" s="1"/>
      <c r="J917" s="1"/>
      <c r="K917" s="1"/>
      <c r="L917" s="1"/>
      <c r="M917" s="1"/>
      <c r="N917" s="1"/>
      <c r="O917" s="1"/>
      <c r="P917" s="1"/>
      <c r="Q917" s="1"/>
      <c r="R917" s="1"/>
      <c r="S917" s="1"/>
      <c r="T917" s="1"/>
      <c r="U917" s="1"/>
    </row>
    <row r="918" spans="1:21" x14ac:dyDescent="0.25">
      <c r="A918" s="1"/>
      <c r="B918" s="1"/>
      <c r="C918" s="1"/>
      <c r="D918" s="1"/>
      <c r="E918" s="1"/>
      <c r="F918" s="1"/>
      <c r="G918" s="1"/>
      <c r="H918" s="1"/>
      <c r="I918" s="1"/>
      <c r="J918" s="1"/>
      <c r="K918" s="1"/>
      <c r="L918" s="1"/>
      <c r="M918" s="1"/>
      <c r="N918" s="1"/>
      <c r="O918" s="1"/>
      <c r="P918" s="1"/>
      <c r="Q918" s="1"/>
      <c r="R918" s="1"/>
      <c r="S918" s="1"/>
      <c r="T918" s="1"/>
      <c r="U918" s="1"/>
    </row>
    <row r="919" spans="1:21" x14ac:dyDescent="0.25">
      <c r="A919" s="1"/>
      <c r="B919" s="1"/>
      <c r="C919" s="1"/>
      <c r="D919" s="1"/>
      <c r="E919" s="1"/>
      <c r="F919" s="1"/>
      <c r="G919" s="1"/>
      <c r="H919" s="1"/>
      <c r="I919" s="1"/>
      <c r="J919" s="1"/>
      <c r="K919" s="1"/>
      <c r="L919" s="66" t="s">
        <v>5</v>
      </c>
      <c r="M919" s="66"/>
      <c r="N919" s="66"/>
      <c r="O919" s="3" t="s">
        <v>6</v>
      </c>
      <c r="P919" s="67" t="s">
        <v>7</v>
      </c>
      <c r="Q919" s="67"/>
      <c r="R919" s="3" t="s">
        <v>8</v>
      </c>
      <c r="S919" s="57" t="s">
        <v>583</v>
      </c>
      <c r="T919" s="57"/>
      <c r="U919" s="3" t="s">
        <v>7</v>
      </c>
    </row>
    <row r="920" spans="1:21" x14ac:dyDescent="0.25">
      <c r="A920" s="1"/>
      <c r="B920" s="5" t="s">
        <v>9</v>
      </c>
      <c r="C920" s="64" t="s">
        <v>172</v>
      </c>
      <c r="D920" s="64"/>
      <c r="E920" s="64"/>
      <c r="F920" s="64"/>
      <c r="G920" s="64"/>
      <c r="H920" s="1"/>
      <c r="I920" s="1"/>
      <c r="J920" s="1"/>
      <c r="K920" s="1"/>
      <c r="L920" s="4" t="s">
        <v>11</v>
      </c>
      <c r="M920" s="77" t="s">
        <v>12</v>
      </c>
      <c r="N920" s="77"/>
      <c r="O920" s="6">
        <v>1</v>
      </c>
      <c r="P920" s="78">
        <v>25</v>
      </c>
      <c r="Q920" s="78"/>
      <c r="R920" s="6">
        <v>1</v>
      </c>
      <c r="S920" s="61">
        <v>443.4</v>
      </c>
      <c r="T920" s="61"/>
      <c r="U920" s="7">
        <v>38.75</v>
      </c>
    </row>
    <row r="921" spans="1:21" x14ac:dyDescent="0.25">
      <c r="A921" s="1"/>
      <c r="B921" s="63" t="s">
        <v>13</v>
      </c>
      <c r="C921" s="64" t="s">
        <v>177</v>
      </c>
      <c r="D921" s="64"/>
      <c r="E921" s="64"/>
      <c r="F921" s="64"/>
      <c r="G921" s="1"/>
      <c r="H921" s="1"/>
      <c r="I921" s="1"/>
      <c r="J921" s="1"/>
      <c r="K921" s="1"/>
      <c r="L921" s="4" t="s">
        <v>42</v>
      </c>
      <c r="M921" s="64" t="s">
        <v>43</v>
      </c>
      <c r="N921" s="64"/>
      <c r="O921" s="6">
        <v>1</v>
      </c>
      <c r="P921" s="65">
        <v>25</v>
      </c>
      <c r="Q921" s="65"/>
      <c r="R921" s="6">
        <v>1</v>
      </c>
      <c r="S921" s="59">
        <v>36.6</v>
      </c>
      <c r="T921" s="59"/>
      <c r="U921" s="7">
        <v>3.2</v>
      </c>
    </row>
    <row r="922" spans="1:21" x14ac:dyDescent="0.25">
      <c r="A922" s="1"/>
      <c r="B922" s="63"/>
      <c r="C922" s="64"/>
      <c r="D922" s="64"/>
      <c r="E922" s="64"/>
      <c r="F922" s="64"/>
      <c r="G922" s="1"/>
      <c r="H922" s="1"/>
      <c r="I922" s="1"/>
      <c r="J922" s="1"/>
      <c r="K922" s="1"/>
      <c r="L922" s="64" t="s">
        <v>49</v>
      </c>
      <c r="M922" s="64" t="s">
        <v>50</v>
      </c>
      <c r="N922" s="64"/>
      <c r="O922" s="71">
        <v>1</v>
      </c>
      <c r="P922" s="65">
        <v>25</v>
      </c>
      <c r="Q922" s="65"/>
      <c r="R922" s="71">
        <v>3</v>
      </c>
      <c r="S922" s="59">
        <v>560.4</v>
      </c>
      <c r="T922" s="59"/>
      <c r="U922" s="58">
        <v>48.98</v>
      </c>
    </row>
    <row r="923" spans="1:21" x14ac:dyDescent="0.25">
      <c r="A923" s="1"/>
      <c r="B923" s="63" t="s">
        <v>19</v>
      </c>
      <c r="C923" s="64" t="s">
        <v>60</v>
      </c>
      <c r="D923" s="64"/>
      <c r="E923" s="64"/>
      <c r="F923" s="64"/>
      <c r="G923" s="1"/>
      <c r="H923" s="1"/>
      <c r="I923" s="1"/>
      <c r="J923" s="1"/>
      <c r="K923" s="1"/>
      <c r="L923" s="64"/>
      <c r="M923" s="64"/>
      <c r="N923" s="64"/>
      <c r="O923" s="71"/>
      <c r="P923" s="65"/>
      <c r="Q923" s="65"/>
      <c r="R923" s="71"/>
      <c r="S923" s="59"/>
      <c r="T923" s="59"/>
      <c r="U923" s="58"/>
    </row>
    <row r="924" spans="1:21" x14ac:dyDescent="0.25">
      <c r="A924" s="1"/>
      <c r="B924" s="63"/>
      <c r="C924" s="64"/>
      <c r="D924" s="64"/>
      <c r="E924" s="64"/>
      <c r="F924" s="64"/>
      <c r="G924" s="1"/>
      <c r="H924" s="1"/>
      <c r="I924" s="1"/>
      <c r="J924" s="1"/>
      <c r="K924" s="1"/>
      <c r="L924" s="4" t="s">
        <v>21</v>
      </c>
      <c r="M924" s="64" t="s">
        <v>22</v>
      </c>
      <c r="N924" s="64"/>
      <c r="O924" s="6">
        <v>1</v>
      </c>
      <c r="P924" s="65">
        <v>25</v>
      </c>
      <c r="Q924" s="65"/>
      <c r="R924" s="6">
        <v>3</v>
      </c>
      <c r="S924" s="59">
        <v>103.8</v>
      </c>
      <c r="T924" s="59"/>
      <c r="U924" s="7">
        <v>9.07</v>
      </c>
    </row>
    <row r="925" spans="1:21" x14ac:dyDescent="0.25">
      <c r="A925" s="1"/>
      <c r="B925" s="5" t="s">
        <v>23</v>
      </c>
      <c r="C925" s="64" t="s">
        <v>178</v>
      </c>
      <c r="D925" s="64"/>
      <c r="E925" s="64"/>
      <c r="F925" s="64"/>
      <c r="G925" s="1"/>
      <c r="H925" s="1"/>
      <c r="I925" s="1"/>
      <c r="J925" s="1"/>
      <c r="K925" s="1"/>
      <c r="L925" s="1"/>
      <c r="M925" s="1"/>
      <c r="N925" s="1"/>
      <c r="O925" s="1"/>
      <c r="P925" s="1"/>
      <c r="Q925" s="1"/>
      <c r="R925" s="1"/>
      <c r="S925" s="1"/>
      <c r="T925" s="1"/>
      <c r="U925" s="1"/>
    </row>
    <row r="926" spans="1:21" x14ac:dyDescent="0.25">
      <c r="A926" s="1"/>
      <c r="B926" s="5" t="s">
        <v>25</v>
      </c>
      <c r="C926" s="73">
        <v>163</v>
      </c>
      <c r="D926" s="73"/>
      <c r="E926" s="73"/>
      <c r="F926" s="1"/>
      <c r="G926" s="1"/>
      <c r="H926" s="1"/>
      <c r="I926" s="1"/>
      <c r="J926" s="1"/>
      <c r="K926" s="1"/>
      <c r="L926" s="1"/>
      <c r="M926" s="1"/>
      <c r="N926" s="1"/>
      <c r="O926" s="1"/>
      <c r="P926" s="1"/>
      <c r="Q926" s="1"/>
      <c r="R926" s="1"/>
      <c r="S926" s="1"/>
      <c r="T926" s="1"/>
      <c r="U926" s="1"/>
    </row>
    <row r="927" spans="1:21" x14ac:dyDescent="0.25">
      <c r="A927" s="1"/>
      <c r="B927" s="63" t="s">
        <v>26</v>
      </c>
      <c r="C927" s="63"/>
      <c r="D927" s="63"/>
      <c r="E927" s="63"/>
      <c r="F927" s="72">
        <v>104.679</v>
      </c>
      <c r="G927" s="72"/>
      <c r="H927" s="72"/>
      <c r="I927" s="72"/>
      <c r="J927" s="72"/>
      <c r="K927" s="1"/>
      <c r="L927" s="1"/>
      <c r="M927" s="1"/>
      <c r="N927" s="1"/>
      <c r="O927" s="1"/>
      <c r="P927" s="1"/>
      <c r="Q927" s="1"/>
      <c r="R927" s="1"/>
      <c r="S927" s="1"/>
      <c r="T927" s="1"/>
      <c r="U927" s="1"/>
    </row>
    <row r="928" spans="1:21" x14ac:dyDescent="0.25">
      <c r="A928" s="1"/>
      <c r="B928" s="63" t="s">
        <v>27</v>
      </c>
      <c r="C928" s="63"/>
      <c r="D928" s="72">
        <v>3.4428999999999998</v>
      </c>
      <c r="E928" s="72"/>
      <c r="F928" s="72"/>
      <c r="G928" s="72"/>
      <c r="H928" s="72"/>
      <c r="I928" s="1"/>
      <c r="J928" s="1"/>
      <c r="K928" s="1"/>
      <c r="L928" s="1"/>
      <c r="M928" s="1"/>
      <c r="N928" s="1"/>
      <c r="O928" s="1"/>
      <c r="P928" s="1"/>
      <c r="Q928" s="1"/>
      <c r="R928" s="1"/>
      <c r="S928" s="1"/>
      <c r="T928" s="1"/>
      <c r="U928" s="1"/>
    </row>
    <row r="929" spans="1:21" x14ac:dyDescent="0.25">
      <c r="A929" s="1"/>
      <c r="B929" s="63" t="s">
        <v>28</v>
      </c>
      <c r="C929" s="63"/>
      <c r="D929" s="63"/>
      <c r="E929" s="63"/>
      <c r="F929" s="72">
        <v>0.34289999999999998</v>
      </c>
      <c r="G929" s="72"/>
      <c r="H929" s="72"/>
      <c r="I929" s="72"/>
      <c r="J929" s="1"/>
      <c r="K929" s="1"/>
      <c r="L929" s="1"/>
      <c r="M929" s="1"/>
      <c r="N929" s="1"/>
      <c r="O929" s="1"/>
      <c r="P929" s="1"/>
      <c r="Q929" s="1"/>
      <c r="R929" s="1"/>
      <c r="S929" s="1"/>
      <c r="T929" s="1"/>
      <c r="U929" s="1"/>
    </row>
    <row r="930" spans="1:21" x14ac:dyDescent="0.25">
      <c r="A930" s="1"/>
      <c r="B930" s="63" t="s">
        <v>29</v>
      </c>
      <c r="C930" s="63"/>
      <c r="D930" s="72">
        <v>0.34410000000000002</v>
      </c>
      <c r="E930" s="72"/>
      <c r="F930" s="72"/>
      <c r="G930" s="72"/>
      <c r="H930" s="1"/>
      <c r="I930" s="1"/>
      <c r="J930" s="1"/>
      <c r="K930" s="1"/>
      <c r="L930" s="1"/>
      <c r="M930" s="1"/>
      <c r="N930" s="1"/>
      <c r="O930" s="1"/>
      <c r="P930" s="1"/>
      <c r="Q930" s="1"/>
      <c r="R930" s="1"/>
      <c r="S930" s="1"/>
      <c r="T930" s="1"/>
      <c r="U930" s="1"/>
    </row>
    <row r="931" spans="1:21" x14ac:dyDescent="0.25">
      <c r="A931" s="1"/>
      <c r="B931" s="63" t="s">
        <v>30</v>
      </c>
      <c r="C931" s="63"/>
      <c r="D931" s="1"/>
      <c r="E931" s="1"/>
      <c r="F931" s="1">
        <v>35.5</v>
      </c>
      <c r="G931" s="1"/>
      <c r="H931" s="1"/>
      <c r="I931" s="1"/>
      <c r="J931" s="1"/>
      <c r="K931" s="1"/>
      <c r="L931" s="1"/>
      <c r="M931" s="1"/>
      <c r="N931" s="1"/>
      <c r="O931" s="1"/>
      <c r="P931" s="1"/>
      <c r="Q931" s="1"/>
      <c r="R931" s="1"/>
      <c r="S931" s="1"/>
      <c r="T931" s="1"/>
      <c r="U931" s="1"/>
    </row>
    <row r="932" spans="1:21" x14ac:dyDescent="0.25">
      <c r="A932" s="1"/>
      <c r="B932" s="63" t="s">
        <v>31</v>
      </c>
      <c r="C932" s="63"/>
      <c r="D932" s="63"/>
      <c r="E932" s="1"/>
      <c r="F932" s="1">
        <v>2017</v>
      </c>
      <c r="G932" s="1"/>
      <c r="H932" s="1"/>
      <c r="I932" s="1"/>
      <c r="J932" s="1"/>
      <c r="K932" s="1"/>
      <c r="L932" s="1"/>
      <c r="M932" s="1"/>
      <c r="N932" s="1"/>
      <c r="O932" s="1"/>
      <c r="P932" s="1"/>
      <c r="Q932" s="1"/>
      <c r="R932" s="1"/>
      <c r="S932" s="1"/>
      <c r="T932" s="1"/>
      <c r="U932" s="1"/>
    </row>
    <row r="933" spans="1:21" x14ac:dyDescent="0.25">
      <c r="A933" s="1"/>
      <c r="B933" s="63" t="s">
        <v>32</v>
      </c>
      <c r="C933" s="63"/>
      <c r="D933" s="1"/>
      <c r="E933" s="1"/>
      <c r="F933" s="1"/>
      <c r="G933" s="1"/>
      <c r="H933" s="1"/>
      <c r="I933" s="1"/>
      <c r="J933" s="1"/>
      <c r="K933" s="1"/>
      <c r="L933" s="1"/>
      <c r="M933" s="1"/>
      <c r="N933" s="1"/>
      <c r="O933" s="1"/>
      <c r="P933" s="1"/>
      <c r="Q933" s="1"/>
      <c r="R933" s="1"/>
      <c r="S933" s="1"/>
      <c r="T933" s="1"/>
      <c r="U933" s="1"/>
    </row>
    <row r="934" spans="1:21" x14ac:dyDescent="0.25">
      <c r="A934" s="1"/>
      <c r="B934" s="1"/>
      <c r="C934" s="1"/>
      <c r="D934" s="1"/>
      <c r="E934" s="1"/>
      <c r="F934" s="1"/>
      <c r="G934" s="1"/>
      <c r="H934" s="1"/>
      <c r="I934" s="1"/>
      <c r="J934" s="1"/>
      <c r="K934" s="1"/>
      <c r="L934" s="1"/>
      <c r="M934" s="1"/>
      <c r="N934" s="1"/>
      <c r="O934" s="1"/>
      <c r="P934" s="1"/>
      <c r="Q934" s="1"/>
      <c r="R934" s="1"/>
      <c r="S934" s="1"/>
      <c r="T934" s="1"/>
      <c r="U934" s="1"/>
    </row>
    <row r="935" spans="1:21" x14ac:dyDescent="0.25">
      <c r="A935" s="1"/>
      <c r="B935" s="1"/>
      <c r="C935" s="1"/>
      <c r="D935" s="1"/>
      <c r="E935" s="1"/>
      <c r="F935" s="1"/>
      <c r="G935" s="1"/>
      <c r="H935" s="1"/>
      <c r="I935" s="1"/>
      <c r="J935" s="1"/>
      <c r="K935" s="1"/>
      <c r="L935" s="1"/>
      <c r="M935" s="1"/>
      <c r="N935" s="1"/>
      <c r="O935" s="1"/>
      <c r="P935" s="1"/>
      <c r="Q935" s="1"/>
      <c r="R935" s="1"/>
      <c r="S935" s="1"/>
      <c r="T935" s="1"/>
      <c r="U935" s="1"/>
    </row>
    <row r="936" spans="1:21" x14ac:dyDescent="0.25">
      <c r="A936" s="1"/>
      <c r="B936" s="1"/>
      <c r="C936" s="1"/>
      <c r="D936" s="1"/>
      <c r="E936" s="1"/>
      <c r="F936" s="1"/>
      <c r="G936" s="1"/>
      <c r="H936" s="1"/>
      <c r="I936" s="1"/>
      <c r="J936" s="1"/>
      <c r="K936" s="1"/>
      <c r="L936" s="66" t="s">
        <v>5</v>
      </c>
      <c r="M936" s="66"/>
      <c r="N936" s="66"/>
      <c r="O936" s="3" t="s">
        <v>6</v>
      </c>
      <c r="P936" s="67" t="s">
        <v>7</v>
      </c>
      <c r="Q936" s="67"/>
      <c r="R936" s="3" t="s">
        <v>8</v>
      </c>
      <c r="S936" s="57" t="s">
        <v>583</v>
      </c>
      <c r="T936" s="57"/>
      <c r="U936" s="3" t="s">
        <v>7</v>
      </c>
    </row>
    <row r="937" spans="1:21" x14ac:dyDescent="0.25">
      <c r="A937" s="1"/>
      <c r="B937" s="5" t="s">
        <v>9</v>
      </c>
      <c r="C937" s="64" t="s">
        <v>172</v>
      </c>
      <c r="D937" s="64"/>
      <c r="E937" s="64"/>
      <c r="F937" s="64"/>
      <c r="G937" s="64"/>
      <c r="H937" s="1"/>
      <c r="I937" s="1"/>
      <c r="J937" s="1"/>
      <c r="K937" s="1"/>
      <c r="L937" s="4" t="s">
        <v>65</v>
      </c>
      <c r="M937" s="77" t="s">
        <v>66</v>
      </c>
      <c r="N937" s="77"/>
      <c r="O937" s="6">
        <v>4</v>
      </c>
      <c r="P937" s="78">
        <v>8.6999999999999993</v>
      </c>
      <c r="Q937" s="78"/>
      <c r="R937" s="6">
        <v>5</v>
      </c>
      <c r="S937" s="61">
        <v>28.799999999999997</v>
      </c>
      <c r="T937" s="61"/>
      <c r="U937" s="7">
        <v>0.02</v>
      </c>
    </row>
    <row r="938" spans="1:21" x14ac:dyDescent="0.25">
      <c r="A938" s="1"/>
      <c r="B938" s="63" t="s">
        <v>13</v>
      </c>
      <c r="C938" s="64" t="s">
        <v>179</v>
      </c>
      <c r="D938" s="64"/>
      <c r="E938" s="64"/>
      <c r="F938" s="64"/>
      <c r="G938" s="1"/>
      <c r="H938" s="1"/>
      <c r="I938" s="1"/>
      <c r="J938" s="1"/>
      <c r="K938" s="1"/>
      <c r="L938" s="4" t="s">
        <v>33</v>
      </c>
      <c r="M938" s="64" t="s">
        <v>34</v>
      </c>
      <c r="N938" s="64"/>
      <c r="O938" s="6">
        <v>23</v>
      </c>
      <c r="P938" s="65">
        <v>50</v>
      </c>
      <c r="Q938" s="65"/>
      <c r="R938" s="6">
        <v>78</v>
      </c>
      <c r="S938" s="59">
        <v>5144.3999999999996</v>
      </c>
      <c r="T938" s="59"/>
      <c r="U938" s="7">
        <v>3.35</v>
      </c>
    </row>
    <row r="939" spans="1:21" x14ac:dyDescent="0.25">
      <c r="A939" s="1"/>
      <c r="B939" s="63"/>
      <c r="C939" s="64"/>
      <c r="D939" s="64"/>
      <c r="E939" s="64"/>
      <c r="F939" s="64"/>
      <c r="G939" s="1"/>
      <c r="H939" s="1"/>
      <c r="I939" s="1"/>
      <c r="J939" s="1"/>
      <c r="K939" s="1"/>
      <c r="L939" s="64" t="s">
        <v>36</v>
      </c>
      <c r="M939" s="64" t="s">
        <v>37</v>
      </c>
      <c r="N939" s="64"/>
      <c r="O939" s="71">
        <v>2</v>
      </c>
      <c r="P939" s="65">
        <v>4.3499999999999996</v>
      </c>
      <c r="Q939" s="65"/>
      <c r="R939" s="71">
        <v>38</v>
      </c>
      <c r="S939" s="59">
        <v>3316.8</v>
      </c>
      <c r="T939" s="59"/>
      <c r="U939" s="58">
        <v>2.16</v>
      </c>
    </row>
    <row r="940" spans="1:21" x14ac:dyDescent="0.25">
      <c r="A940" s="1"/>
      <c r="B940" s="63" t="s">
        <v>19</v>
      </c>
      <c r="C940" s="64" t="s">
        <v>38</v>
      </c>
      <c r="D940" s="64"/>
      <c r="E940" s="64"/>
      <c r="F940" s="64"/>
      <c r="G940" s="1"/>
      <c r="H940" s="1"/>
      <c r="I940" s="1"/>
      <c r="J940" s="1"/>
      <c r="K940" s="1"/>
      <c r="L940" s="64"/>
      <c r="M940" s="64"/>
      <c r="N940" s="64"/>
      <c r="O940" s="71"/>
      <c r="P940" s="65"/>
      <c r="Q940" s="65"/>
      <c r="R940" s="71"/>
      <c r="S940" s="59"/>
      <c r="T940" s="59"/>
      <c r="U940" s="58"/>
    </row>
    <row r="941" spans="1:21" x14ac:dyDescent="0.25">
      <c r="A941" s="1"/>
      <c r="B941" s="63"/>
      <c r="C941" s="64"/>
      <c r="D941" s="64"/>
      <c r="E941" s="64"/>
      <c r="F941" s="64"/>
      <c r="G941" s="1"/>
      <c r="H941" s="1"/>
      <c r="I941" s="1"/>
      <c r="J941" s="1"/>
      <c r="K941" s="1"/>
      <c r="L941" s="4" t="s">
        <v>11</v>
      </c>
      <c r="M941" s="64" t="s">
        <v>12</v>
      </c>
      <c r="N941" s="64"/>
      <c r="O941" s="6">
        <v>2</v>
      </c>
      <c r="P941" s="65">
        <v>4.3499999999999996</v>
      </c>
      <c r="Q941" s="65"/>
      <c r="R941" s="6">
        <v>2</v>
      </c>
      <c r="S941" s="59">
        <v>430.2</v>
      </c>
      <c r="T941" s="59"/>
      <c r="U941" s="7">
        <v>0.28000000000000003</v>
      </c>
    </row>
    <row r="942" spans="1:21" x14ac:dyDescent="0.25">
      <c r="A942" s="1"/>
      <c r="B942" s="5" t="s">
        <v>23</v>
      </c>
      <c r="C942" s="64" t="s">
        <v>180</v>
      </c>
      <c r="D942" s="64"/>
      <c r="E942" s="64"/>
      <c r="F942" s="64"/>
      <c r="G942" s="1"/>
      <c r="H942" s="1"/>
      <c r="I942" s="1"/>
      <c r="J942" s="1"/>
      <c r="K942" s="1"/>
      <c r="L942" s="4" t="s">
        <v>39</v>
      </c>
      <c r="M942" s="64" t="s">
        <v>40</v>
      </c>
      <c r="N942" s="64"/>
      <c r="O942" s="6">
        <v>8</v>
      </c>
      <c r="P942" s="65">
        <v>17.39</v>
      </c>
      <c r="Q942" s="65"/>
      <c r="R942" s="6">
        <v>1347</v>
      </c>
      <c r="S942" s="59">
        <v>136221.6</v>
      </c>
      <c r="T942" s="59"/>
      <c r="U942" s="7">
        <v>88.63</v>
      </c>
    </row>
    <row r="943" spans="1:21" x14ac:dyDescent="0.25">
      <c r="A943" s="1"/>
      <c r="B943" s="5" t="s">
        <v>25</v>
      </c>
      <c r="C943" s="73">
        <v>539</v>
      </c>
      <c r="D943" s="73"/>
      <c r="E943" s="73"/>
      <c r="F943" s="1"/>
      <c r="G943" s="1"/>
      <c r="H943" s="1"/>
      <c r="I943" s="1"/>
      <c r="J943" s="1"/>
      <c r="K943" s="1"/>
      <c r="L943" s="4" t="s">
        <v>15</v>
      </c>
      <c r="M943" s="64" t="s">
        <v>16</v>
      </c>
      <c r="N943" s="64"/>
      <c r="O943" s="6">
        <v>1</v>
      </c>
      <c r="P943" s="65">
        <v>2.17</v>
      </c>
      <c r="Q943" s="65"/>
      <c r="R943" s="6">
        <v>4</v>
      </c>
      <c r="S943" s="59">
        <v>332.4</v>
      </c>
      <c r="T943" s="59"/>
      <c r="U943" s="7">
        <v>0.22</v>
      </c>
    </row>
    <row r="944" spans="1:21" x14ac:dyDescent="0.25">
      <c r="A944" s="1"/>
      <c r="B944" s="63" t="s">
        <v>26</v>
      </c>
      <c r="C944" s="63"/>
      <c r="D944" s="63"/>
      <c r="E944" s="63"/>
      <c r="F944" s="72">
        <v>754.75909999999999</v>
      </c>
      <c r="G944" s="72"/>
      <c r="H944" s="72"/>
      <c r="I944" s="72"/>
      <c r="J944" s="72"/>
      <c r="K944" s="1"/>
      <c r="L944" s="4" t="s">
        <v>42</v>
      </c>
      <c r="M944" s="64" t="s">
        <v>43</v>
      </c>
      <c r="N944" s="64"/>
      <c r="O944" s="6">
        <v>3</v>
      </c>
      <c r="P944" s="65">
        <v>6.52</v>
      </c>
      <c r="Q944" s="65"/>
      <c r="R944" s="6">
        <v>32</v>
      </c>
      <c r="S944" s="59">
        <v>1875</v>
      </c>
      <c r="T944" s="59"/>
      <c r="U944" s="7">
        <v>1.22</v>
      </c>
    </row>
    <row r="945" spans="1:21" x14ac:dyDescent="0.25">
      <c r="A945" s="1"/>
      <c r="B945" s="63" t="s">
        <v>27</v>
      </c>
      <c r="C945" s="63"/>
      <c r="D945" s="72">
        <v>252.83240000000001</v>
      </c>
      <c r="E945" s="72"/>
      <c r="F945" s="72"/>
      <c r="G945" s="72"/>
      <c r="H945" s="72"/>
      <c r="I945" s="1"/>
      <c r="J945" s="1"/>
      <c r="K945" s="1"/>
      <c r="L945" s="4" t="s">
        <v>54</v>
      </c>
      <c r="M945" s="64" t="s">
        <v>55</v>
      </c>
      <c r="N945" s="64"/>
      <c r="O945" s="6">
        <v>1</v>
      </c>
      <c r="P945" s="65">
        <v>2.17</v>
      </c>
      <c r="Q945" s="65"/>
      <c r="R945" s="6">
        <v>1</v>
      </c>
      <c r="S945" s="59">
        <v>109.80000000000001</v>
      </c>
      <c r="T945" s="59"/>
      <c r="U945" s="7">
        <v>7.0000000000000007E-2</v>
      </c>
    </row>
    <row r="946" spans="1:21" x14ac:dyDescent="0.25">
      <c r="A946" s="1"/>
      <c r="B946" s="1"/>
      <c r="C946" s="1"/>
      <c r="D946" s="1"/>
      <c r="E946" s="1"/>
      <c r="F946" s="1"/>
      <c r="G946" s="1"/>
      <c r="H946" s="1"/>
      <c r="I946" s="1"/>
      <c r="J946" s="1"/>
      <c r="K946" s="1"/>
      <c r="L946" s="64" t="s">
        <v>49</v>
      </c>
      <c r="M946" s="64" t="s">
        <v>50</v>
      </c>
      <c r="N946" s="64"/>
      <c r="O946" s="71">
        <v>1</v>
      </c>
      <c r="P946" s="65">
        <v>2.17</v>
      </c>
      <c r="Q946" s="65"/>
      <c r="R946" s="71">
        <v>67</v>
      </c>
      <c r="S946" s="59">
        <v>6106.8</v>
      </c>
      <c r="T946" s="59"/>
      <c r="U946" s="58">
        <v>3.97</v>
      </c>
    </row>
    <row r="947" spans="1:21" x14ac:dyDescent="0.25">
      <c r="A947" s="1"/>
      <c r="B947" s="63" t="s">
        <v>28</v>
      </c>
      <c r="C947" s="63"/>
      <c r="D947" s="63"/>
      <c r="E947" s="63"/>
      <c r="F947" s="72">
        <v>2.2930000000000001</v>
      </c>
      <c r="G947" s="72"/>
      <c r="H947" s="72"/>
      <c r="I947" s="72"/>
      <c r="J947" s="1"/>
      <c r="K947" s="1"/>
      <c r="L947" s="64"/>
      <c r="M947" s="64"/>
      <c r="N947" s="64"/>
      <c r="O947" s="71"/>
      <c r="P947" s="65"/>
      <c r="Q947" s="65"/>
      <c r="R947" s="71"/>
      <c r="S947" s="59"/>
      <c r="T947" s="59"/>
      <c r="U947" s="58"/>
    </row>
    <row r="948" spans="1:21" x14ac:dyDescent="0.25">
      <c r="A948" s="1"/>
      <c r="B948" s="63"/>
      <c r="C948" s="63"/>
      <c r="D948" s="63"/>
      <c r="E948" s="63"/>
      <c r="F948" s="72"/>
      <c r="G948" s="72"/>
      <c r="H948" s="72"/>
      <c r="I948" s="72"/>
      <c r="J948" s="1"/>
      <c r="K948" s="1"/>
      <c r="L948" s="64" t="s">
        <v>21</v>
      </c>
      <c r="M948" s="64" t="s">
        <v>22</v>
      </c>
      <c r="N948" s="64"/>
      <c r="O948" s="71">
        <v>1</v>
      </c>
      <c r="P948" s="65">
        <v>2.17</v>
      </c>
      <c r="Q948" s="65"/>
      <c r="R948" s="71">
        <v>2</v>
      </c>
      <c r="S948" s="59">
        <v>132.6</v>
      </c>
      <c r="T948" s="59"/>
      <c r="U948" s="58">
        <v>0.09</v>
      </c>
    </row>
    <row r="949" spans="1:21" x14ac:dyDescent="0.25">
      <c r="A949" s="1"/>
      <c r="B949" s="63" t="s">
        <v>29</v>
      </c>
      <c r="C949" s="63"/>
      <c r="D949" s="72">
        <v>2.5001000000000002</v>
      </c>
      <c r="E949" s="72"/>
      <c r="F949" s="72"/>
      <c r="G949" s="72"/>
      <c r="H949" s="1"/>
      <c r="I949" s="1"/>
      <c r="J949" s="1"/>
      <c r="K949" s="1"/>
      <c r="L949" s="64"/>
      <c r="M949" s="64"/>
      <c r="N949" s="64"/>
      <c r="O949" s="71"/>
      <c r="P949" s="65"/>
      <c r="Q949" s="65"/>
      <c r="R949" s="71"/>
      <c r="S949" s="59"/>
      <c r="T949" s="59"/>
      <c r="U949" s="58"/>
    </row>
    <row r="950" spans="1:21" x14ac:dyDescent="0.25">
      <c r="A950" s="1"/>
      <c r="B950" s="63"/>
      <c r="C950" s="63"/>
      <c r="D950" s="72"/>
      <c r="E950" s="72"/>
      <c r="F950" s="72"/>
      <c r="G950" s="72"/>
      <c r="H950" s="1"/>
      <c r="I950" s="1"/>
      <c r="J950" s="1"/>
      <c r="K950" s="1"/>
      <c r="L950" s="1"/>
      <c r="M950" s="1"/>
      <c r="N950" s="1"/>
      <c r="O950" s="1"/>
      <c r="P950" s="1"/>
      <c r="Q950" s="1"/>
      <c r="R950" s="1"/>
      <c r="S950" s="1"/>
      <c r="T950" s="1"/>
      <c r="U950" s="1"/>
    </row>
    <row r="951" spans="1:21" x14ac:dyDescent="0.25">
      <c r="A951" s="1"/>
      <c r="B951" s="63" t="s">
        <v>30</v>
      </c>
      <c r="C951" s="63"/>
      <c r="D951" s="1"/>
      <c r="E951" s="1"/>
      <c r="F951" s="1">
        <v>56.6</v>
      </c>
      <c r="G951" s="1"/>
      <c r="H951" s="1"/>
      <c r="I951" s="1"/>
      <c r="J951" s="1"/>
      <c r="K951" s="1"/>
      <c r="L951" s="1"/>
      <c r="M951" s="1"/>
      <c r="N951" s="1"/>
      <c r="O951" s="1"/>
      <c r="P951" s="1"/>
      <c r="Q951" s="1"/>
      <c r="R951" s="1"/>
      <c r="S951" s="1"/>
      <c r="T951" s="1"/>
      <c r="U951" s="1"/>
    </row>
    <row r="952" spans="1:21" x14ac:dyDescent="0.25">
      <c r="A952" s="1"/>
      <c r="B952" s="63" t="s">
        <v>31</v>
      </c>
      <c r="C952" s="63"/>
      <c r="D952" s="63"/>
      <c r="E952" s="1"/>
      <c r="F952" s="1">
        <v>2017</v>
      </c>
      <c r="G952" s="1"/>
      <c r="H952" s="1"/>
      <c r="I952" s="1"/>
      <c r="J952" s="1"/>
      <c r="K952" s="1"/>
      <c r="L952" s="1"/>
      <c r="M952" s="1"/>
      <c r="N952" s="1"/>
      <c r="O952" s="1"/>
      <c r="P952" s="1"/>
      <c r="Q952" s="1"/>
      <c r="R952" s="1"/>
      <c r="S952" s="1"/>
      <c r="T952" s="1"/>
      <c r="U952" s="1"/>
    </row>
    <row r="953" spans="1:21" x14ac:dyDescent="0.25">
      <c r="A953" s="1"/>
      <c r="B953" s="63" t="s">
        <v>32</v>
      </c>
      <c r="C953" s="63"/>
      <c r="D953" s="1"/>
      <c r="E953" s="1"/>
      <c r="F953" s="1"/>
      <c r="G953" s="1"/>
      <c r="H953" s="1"/>
      <c r="I953" s="1"/>
      <c r="J953" s="1"/>
      <c r="K953" s="1"/>
      <c r="L953" s="1"/>
      <c r="M953" s="1"/>
      <c r="N953" s="1"/>
      <c r="O953" s="1"/>
      <c r="P953" s="1"/>
      <c r="Q953" s="1"/>
      <c r="R953" s="1"/>
      <c r="S953" s="1"/>
      <c r="T953" s="1"/>
      <c r="U953" s="1"/>
    </row>
    <row r="954" spans="1:21" x14ac:dyDescent="0.25">
      <c r="A954" s="1"/>
      <c r="B954" s="1"/>
      <c r="C954" s="1"/>
      <c r="D954" s="1"/>
      <c r="E954" s="1"/>
      <c r="F954" s="1"/>
      <c r="G954" s="1"/>
      <c r="H954" s="1"/>
      <c r="I954" s="1"/>
      <c r="J954" s="1"/>
      <c r="K954" s="1"/>
      <c r="L954" s="1"/>
      <c r="M954" s="1"/>
      <c r="N954" s="1"/>
      <c r="O954" s="1"/>
      <c r="P954" s="1"/>
      <c r="Q954" s="1"/>
      <c r="R954" s="1"/>
      <c r="S954" s="1"/>
      <c r="T954" s="1"/>
      <c r="U954" s="1"/>
    </row>
    <row r="955" spans="1:21" x14ac:dyDescent="0.25">
      <c r="A955" s="1"/>
      <c r="B955" s="1"/>
      <c r="C955" s="1"/>
      <c r="D955" s="1"/>
      <c r="E955" s="1"/>
      <c r="F955" s="1"/>
      <c r="G955" s="1"/>
      <c r="H955" s="1"/>
      <c r="I955" s="1"/>
      <c r="J955" s="1"/>
      <c r="K955" s="1"/>
      <c r="L955" s="1"/>
      <c r="M955" s="1"/>
      <c r="N955" s="1"/>
      <c r="O955" s="1"/>
      <c r="P955" s="1"/>
      <c r="Q955" s="1"/>
      <c r="R955" s="1"/>
      <c r="S955" s="1"/>
      <c r="T955" s="1"/>
      <c r="U955" s="1"/>
    </row>
    <row r="956" spans="1:21" x14ac:dyDescent="0.25">
      <c r="A956" s="1"/>
      <c r="B956" s="1"/>
      <c r="C956" s="1"/>
      <c r="D956" s="1"/>
      <c r="E956" s="1"/>
      <c r="F956" s="1"/>
      <c r="G956" s="1"/>
      <c r="H956" s="1"/>
      <c r="I956" s="1"/>
      <c r="J956" s="1"/>
      <c r="K956" s="1"/>
      <c r="L956" s="1"/>
      <c r="M956" s="1"/>
      <c r="N956" s="1"/>
      <c r="O956" s="1"/>
      <c r="P956" s="1"/>
      <c r="Q956" s="1"/>
      <c r="R956" s="1"/>
      <c r="S956" s="1"/>
      <c r="T956" s="1"/>
      <c r="U956" s="1"/>
    </row>
    <row r="957" spans="1:21" x14ac:dyDescent="0.25">
      <c r="A957" s="1"/>
      <c r="B957" s="1"/>
      <c r="C957" s="1"/>
      <c r="D957" s="1"/>
      <c r="E957" s="1"/>
      <c r="F957" s="1"/>
      <c r="G957" s="1"/>
      <c r="H957" s="1"/>
      <c r="I957" s="1"/>
      <c r="J957" s="1"/>
      <c r="K957" s="1"/>
      <c r="L957" s="66" t="s">
        <v>5</v>
      </c>
      <c r="M957" s="66"/>
      <c r="N957" s="66"/>
      <c r="O957" s="3" t="s">
        <v>6</v>
      </c>
      <c r="P957" s="67" t="s">
        <v>7</v>
      </c>
      <c r="Q957" s="67"/>
      <c r="R957" s="3" t="s">
        <v>8</v>
      </c>
      <c r="S957" s="57" t="s">
        <v>583</v>
      </c>
      <c r="T957" s="57"/>
      <c r="U957" s="3" t="s">
        <v>7</v>
      </c>
    </row>
    <row r="958" spans="1:21" x14ac:dyDescent="0.25">
      <c r="A958" s="1"/>
      <c r="B958" s="5" t="s">
        <v>9</v>
      </c>
      <c r="C958" s="64" t="s">
        <v>181</v>
      </c>
      <c r="D958" s="64"/>
      <c r="E958" s="64"/>
      <c r="F958" s="64"/>
      <c r="G958" s="64"/>
      <c r="H958" s="1"/>
      <c r="I958" s="1"/>
      <c r="J958" s="1"/>
      <c r="K958" s="1"/>
      <c r="L958" s="4" t="s">
        <v>33</v>
      </c>
      <c r="M958" s="77" t="s">
        <v>34</v>
      </c>
      <c r="N958" s="77"/>
      <c r="O958" s="6">
        <v>2</v>
      </c>
      <c r="P958" s="78">
        <v>15.38</v>
      </c>
      <c r="Q958" s="78"/>
      <c r="R958" s="6">
        <v>3</v>
      </c>
      <c r="S958" s="61">
        <v>294.60000000000002</v>
      </c>
      <c r="T958" s="61"/>
      <c r="U958" s="7">
        <v>0.85</v>
      </c>
    </row>
    <row r="959" spans="1:21" x14ac:dyDescent="0.25">
      <c r="A959" s="1"/>
      <c r="B959" s="63" t="s">
        <v>13</v>
      </c>
      <c r="C959" s="64" t="s">
        <v>182</v>
      </c>
      <c r="D959" s="64"/>
      <c r="E959" s="64"/>
      <c r="F959" s="64"/>
      <c r="G959" s="1"/>
      <c r="H959" s="1"/>
      <c r="I959" s="1"/>
      <c r="J959" s="1"/>
      <c r="K959" s="1"/>
      <c r="L959" s="4" t="s">
        <v>36</v>
      </c>
      <c r="M959" s="64" t="s">
        <v>37</v>
      </c>
      <c r="N959" s="64"/>
      <c r="O959" s="6">
        <v>1</v>
      </c>
      <c r="P959" s="65">
        <v>7.69</v>
      </c>
      <c r="Q959" s="65"/>
      <c r="R959" s="6">
        <v>8</v>
      </c>
      <c r="S959" s="59">
        <v>655.8</v>
      </c>
      <c r="T959" s="59"/>
      <c r="U959" s="7">
        <v>1.9</v>
      </c>
    </row>
    <row r="960" spans="1:21" x14ac:dyDescent="0.25">
      <c r="A960" s="1"/>
      <c r="B960" s="63"/>
      <c r="C960" s="64"/>
      <c r="D960" s="64"/>
      <c r="E960" s="64"/>
      <c r="F960" s="64"/>
      <c r="G960" s="1"/>
      <c r="H960" s="1"/>
      <c r="I960" s="1"/>
      <c r="J960" s="1"/>
      <c r="K960" s="1"/>
      <c r="L960" s="64" t="s">
        <v>11</v>
      </c>
      <c r="M960" s="64" t="s">
        <v>12</v>
      </c>
      <c r="N960" s="64"/>
      <c r="O960" s="71">
        <v>6</v>
      </c>
      <c r="P960" s="65">
        <v>46.15</v>
      </c>
      <c r="Q960" s="65"/>
      <c r="R960" s="71">
        <v>136</v>
      </c>
      <c r="S960" s="59">
        <v>19753.800000000003</v>
      </c>
      <c r="T960" s="59"/>
      <c r="U960" s="58">
        <v>57.23</v>
      </c>
    </row>
    <row r="961" spans="1:21" x14ac:dyDescent="0.25">
      <c r="A961" s="1"/>
      <c r="B961" s="63" t="s">
        <v>19</v>
      </c>
      <c r="C961" s="64" t="s">
        <v>20</v>
      </c>
      <c r="D961" s="64"/>
      <c r="E961" s="64"/>
      <c r="F961" s="64"/>
      <c r="G961" s="1"/>
      <c r="H961" s="1"/>
      <c r="I961" s="1"/>
      <c r="J961" s="1"/>
      <c r="K961" s="1"/>
      <c r="L961" s="64"/>
      <c r="M961" s="64"/>
      <c r="N961" s="64"/>
      <c r="O961" s="71"/>
      <c r="P961" s="65"/>
      <c r="Q961" s="65"/>
      <c r="R961" s="71"/>
      <c r="S961" s="59"/>
      <c r="T961" s="59"/>
      <c r="U961" s="58"/>
    </row>
    <row r="962" spans="1:21" x14ac:dyDescent="0.25">
      <c r="A962" s="1"/>
      <c r="B962" s="63"/>
      <c r="C962" s="64"/>
      <c r="D962" s="64"/>
      <c r="E962" s="64"/>
      <c r="F962" s="64"/>
      <c r="G962" s="1"/>
      <c r="H962" s="1"/>
      <c r="I962" s="1"/>
      <c r="J962" s="1"/>
      <c r="K962" s="1"/>
      <c r="L962" s="4" t="s">
        <v>39</v>
      </c>
      <c r="M962" s="64" t="s">
        <v>40</v>
      </c>
      <c r="N962" s="64"/>
      <c r="O962" s="6">
        <v>3</v>
      </c>
      <c r="P962" s="65">
        <v>23.08</v>
      </c>
      <c r="Q962" s="65"/>
      <c r="R962" s="6">
        <v>8</v>
      </c>
      <c r="S962" s="59">
        <v>2022.0000000000002</v>
      </c>
      <c r="T962" s="59"/>
      <c r="U962" s="7">
        <v>5.86</v>
      </c>
    </row>
    <row r="963" spans="1:21" x14ac:dyDescent="0.25">
      <c r="A963" s="1"/>
      <c r="B963" s="5" t="s">
        <v>23</v>
      </c>
      <c r="C963" s="64" t="s">
        <v>183</v>
      </c>
      <c r="D963" s="64"/>
      <c r="E963" s="64"/>
      <c r="F963" s="64"/>
      <c r="G963" s="1"/>
      <c r="H963" s="1"/>
      <c r="I963" s="1"/>
      <c r="J963" s="1"/>
      <c r="K963" s="1"/>
      <c r="L963" s="4" t="s">
        <v>54</v>
      </c>
      <c r="M963" s="64" t="s">
        <v>55</v>
      </c>
      <c r="N963" s="64"/>
      <c r="O963" s="6">
        <v>1</v>
      </c>
      <c r="P963" s="65">
        <v>7.69</v>
      </c>
      <c r="Q963" s="65"/>
      <c r="R963" s="6">
        <v>135</v>
      </c>
      <c r="S963" s="59">
        <v>11787.6</v>
      </c>
      <c r="T963" s="59"/>
      <c r="U963" s="7">
        <v>34.15</v>
      </c>
    </row>
    <row r="964" spans="1:21" x14ac:dyDescent="0.25">
      <c r="A964" s="1"/>
      <c r="B964" s="5" t="s">
        <v>25</v>
      </c>
      <c r="C964" s="73">
        <v>132</v>
      </c>
      <c r="D964" s="73"/>
      <c r="E964" s="73"/>
      <c r="F964" s="1"/>
      <c r="G964" s="1"/>
      <c r="H964" s="1"/>
      <c r="I964" s="1"/>
      <c r="J964" s="1"/>
      <c r="K964" s="1"/>
      <c r="L964" s="1"/>
      <c r="M964" s="1"/>
      <c r="N964" s="1"/>
      <c r="O964" s="1"/>
      <c r="P964" s="1"/>
      <c r="Q964" s="1"/>
      <c r="R964" s="1"/>
      <c r="S964" s="1"/>
      <c r="T964" s="1"/>
      <c r="U964" s="1"/>
    </row>
    <row r="965" spans="1:21" x14ac:dyDescent="0.25">
      <c r="A965" s="1"/>
      <c r="B965" s="63" t="s">
        <v>26</v>
      </c>
      <c r="C965" s="63"/>
      <c r="D965" s="63"/>
      <c r="E965" s="63"/>
      <c r="F965" s="72">
        <v>552.63</v>
      </c>
      <c r="G965" s="72"/>
      <c r="H965" s="72"/>
      <c r="I965" s="72"/>
      <c r="J965" s="72"/>
      <c r="K965" s="1"/>
      <c r="L965" s="1"/>
      <c r="M965" s="1"/>
      <c r="N965" s="1"/>
      <c r="O965" s="1"/>
      <c r="P965" s="1"/>
      <c r="Q965" s="1"/>
      <c r="R965" s="1"/>
      <c r="S965" s="1"/>
      <c r="T965" s="1"/>
      <c r="U965" s="1"/>
    </row>
    <row r="966" spans="1:21" x14ac:dyDescent="0.25">
      <c r="A966" s="1"/>
      <c r="B966" s="63" t="s">
        <v>27</v>
      </c>
      <c r="C966" s="63"/>
      <c r="D966" s="72">
        <v>149.4495</v>
      </c>
      <c r="E966" s="72"/>
      <c r="F966" s="72"/>
      <c r="G966" s="72"/>
      <c r="H966" s="72"/>
      <c r="I966" s="1"/>
      <c r="J966" s="1"/>
      <c r="K966" s="1"/>
      <c r="L966" s="1"/>
      <c r="M966" s="1"/>
      <c r="N966" s="1"/>
      <c r="O966" s="1"/>
      <c r="P966" s="1"/>
      <c r="Q966" s="1"/>
      <c r="R966" s="1"/>
      <c r="S966" s="1"/>
      <c r="T966" s="1"/>
      <c r="U966" s="1"/>
    </row>
    <row r="967" spans="1:21" x14ac:dyDescent="0.25">
      <c r="A967" s="1"/>
      <c r="B967" s="63" t="s">
        <v>28</v>
      </c>
      <c r="C967" s="63"/>
      <c r="D967" s="63"/>
      <c r="E967" s="63"/>
      <c r="F967" s="72">
        <v>1.9563999999999999</v>
      </c>
      <c r="G967" s="72"/>
      <c r="H967" s="72"/>
      <c r="I967" s="72"/>
      <c r="J967" s="1"/>
      <c r="K967" s="1"/>
      <c r="L967" s="1"/>
      <c r="M967" s="1"/>
      <c r="N967" s="1"/>
      <c r="O967" s="1"/>
      <c r="P967" s="1"/>
      <c r="Q967" s="1"/>
      <c r="R967" s="1"/>
      <c r="S967" s="1"/>
      <c r="T967" s="1"/>
      <c r="U967" s="1"/>
    </row>
    <row r="968" spans="1:21" x14ac:dyDescent="0.25">
      <c r="A968" s="1"/>
      <c r="B968" s="63" t="s">
        <v>29</v>
      </c>
      <c r="C968" s="63"/>
      <c r="D968" s="72">
        <v>1.0288999999999999</v>
      </c>
      <c r="E968" s="72"/>
      <c r="F968" s="72"/>
      <c r="G968" s="72"/>
      <c r="H968" s="1"/>
      <c r="I968" s="1"/>
      <c r="J968" s="1"/>
      <c r="K968" s="1"/>
      <c r="L968" s="1"/>
      <c r="M968" s="1"/>
      <c r="N968" s="1"/>
      <c r="O968" s="1"/>
      <c r="P968" s="1"/>
      <c r="Q968" s="1"/>
      <c r="R968" s="1"/>
      <c r="S968" s="1"/>
      <c r="T968" s="1"/>
      <c r="U968" s="1"/>
    </row>
    <row r="969" spans="1:21" x14ac:dyDescent="0.25">
      <c r="A969" s="1"/>
      <c r="B969" s="63" t="s">
        <v>30</v>
      </c>
      <c r="C969" s="63"/>
      <c r="D969" s="1"/>
      <c r="E969" s="1"/>
      <c r="F969" s="1">
        <v>20.5</v>
      </c>
      <c r="G969" s="1"/>
      <c r="H969" s="1"/>
      <c r="I969" s="1"/>
      <c r="J969" s="1"/>
      <c r="K969" s="1"/>
      <c r="L969" s="1"/>
      <c r="M969" s="1"/>
      <c r="N969" s="1"/>
      <c r="O969" s="1"/>
      <c r="P969" s="1"/>
      <c r="Q969" s="1"/>
      <c r="R969" s="1"/>
      <c r="S969" s="1"/>
      <c r="T969" s="1"/>
      <c r="U969" s="1"/>
    </row>
    <row r="970" spans="1:21" x14ac:dyDescent="0.25">
      <c r="A970" s="1"/>
      <c r="B970" s="63" t="s">
        <v>31</v>
      </c>
      <c r="C970" s="63"/>
      <c r="D970" s="63"/>
      <c r="E970" s="1"/>
      <c r="F970" s="1">
        <v>2015</v>
      </c>
      <c r="G970" s="1"/>
      <c r="H970" s="1"/>
      <c r="I970" s="1"/>
      <c r="J970" s="1"/>
      <c r="K970" s="1"/>
      <c r="L970" s="1"/>
      <c r="M970" s="1"/>
      <c r="N970" s="1"/>
      <c r="O970" s="1"/>
      <c r="P970" s="1"/>
      <c r="Q970" s="1"/>
      <c r="R970" s="1"/>
      <c r="S970" s="1"/>
      <c r="T970" s="1"/>
      <c r="U970" s="1"/>
    </row>
    <row r="971" spans="1:21" x14ac:dyDescent="0.25">
      <c r="A971" s="1"/>
      <c r="B971" s="63" t="s">
        <v>32</v>
      </c>
      <c r="C971" s="63"/>
      <c r="D971" s="1"/>
      <c r="E971" s="1"/>
      <c r="F971" s="1"/>
      <c r="G971" s="1"/>
      <c r="H971" s="1"/>
      <c r="I971" s="1"/>
      <c r="J971" s="1"/>
      <c r="K971" s="1"/>
      <c r="L971" s="1"/>
      <c r="M971" s="1"/>
      <c r="N971" s="1"/>
      <c r="O971" s="1"/>
      <c r="P971" s="1"/>
      <c r="Q971" s="1"/>
      <c r="R971" s="1"/>
      <c r="S971" s="1"/>
      <c r="T971" s="1"/>
      <c r="U971" s="1"/>
    </row>
    <row r="972" spans="1:21" x14ac:dyDescent="0.25">
      <c r="A972" s="1"/>
      <c r="B972" s="1"/>
      <c r="C972" s="1"/>
      <c r="D972" s="1"/>
      <c r="E972" s="1"/>
      <c r="F972" s="1"/>
      <c r="G972" s="1"/>
      <c r="H972" s="1"/>
      <c r="I972" s="1"/>
      <c r="J972" s="1"/>
      <c r="K972" s="1"/>
      <c r="L972" s="1"/>
      <c r="M972" s="1"/>
      <c r="N972" s="1"/>
      <c r="O972" s="1"/>
      <c r="P972" s="1"/>
      <c r="Q972" s="1"/>
      <c r="R972" s="1"/>
      <c r="S972" s="1"/>
      <c r="T972" s="1"/>
      <c r="U972" s="1"/>
    </row>
    <row r="973" spans="1:21" x14ac:dyDescent="0.25">
      <c r="A973" s="1"/>
      <c r="B973" s="1"/>
      <c r="C973" s="1"/>
      <c r="D973" s="1"/>
      <c r="E973" s="1"/>
      <c r="F973" s="1"/>
      <c r="G973" s="1"/>
      <c r="H973" s="1"/>
      <c r="I973" s="1"/>
      <c r="J973" s="1"/>
      <c r="K973" s="1"/>
      <c r="L973" s="1"/>
      <c r="M973" s="1"/>
      <c r="N973" s="1"/>
      <c r="O973" s="1"/>
      <c r="P973" s="1"/>
      <c r="Q973" s="1"/>
      <c r="R973" s="1"/>
      <c r="S973" s="1"/>
      <c r="T973" s="1"/>
      <c r="U973" s="1"/>
    </row>
    <row r="974" spans="1:21" x14ac:dyDescent="0.25">
      <c r="A974" s="1"/>
      <c r="B974" s="1"/>
      <c r="C974" s="1"/>
      <c r="D974" s="1"/>
      <c r="E974" s="1"/>
      <c r="F974" s="1"/>
      <c r="G974" s="1"/>
      <c r="H974" s="1"/>
      <c r="I974" s="1"/>
      <c r="J974" s="1"/>
      <c r="K974" s="1"/>
      <c r="L974" s="66" t="s">
        <v>5</v>
      </c>
      <c r="M974" s="66"/>
      <c r="N974" s="66"/>
      <c r="O974" s="3" t="s">
        <v>6</v>
      </c>
      <c r="P974" s="67" t="s">
        <v>7</v>
      </c>
      <c r="Q974" s="67"/>
      <c r="R974" s="3" t="s">
        <v>8</v>
      </c>
      <c r="S974" s="57" t="s">
        <v>583</v>
      </c>
      <c r="T974" s="57"/>
      <c r="U974" s="3" t="s">
        <v>7</v>
      </c>
    </row>
    <row r="975" spans="1:21" x14ac:dyDescent="0.25">
      <c r="A975" s="1"/>
      <c r="B975" s="5" t="s">
        <v>9</v>
      </c>
      <c r="C975" s="64" t="s">
        <v>181</v>
      </c>
      <c r="D975" s="64"/>
      <c r="E975" s="64"/>
      <c r="F975" s="64"/>
      <c r="G975" s="64"/>
      <c r="H975" s="1"/>
      <c r="I975" s="1"/>
      <c r="J975" s="1"/>
      <c r="K975" s="1"/>
      <c r="L975" s="4" t="s">
        <v>33</v>
      </c>
      <c r="M975" s="77" t="s">
        <v>34</v>
      </c>
      <c r="N975" s="77"/>
      <c r="O975" s="6">
        <v>3</v>
      </c>
      <c r="P975" s="78">
        <v>18.75</v>
      </c>
      <c r="Q975" s="78"/>
      <c r="R975" s="6">
        <v>5</v>
      </c>
      <c r="S975" s="61">
        <v>592.80000000000007</v>
      </c>
      <c r="T975" s="61"/>
      <c r="U975" s="7">
        <v>1.97</v>
      </c>
    </row>
    <row r="976" spans="1:21" x14ac:dyDescent="0.25">
      <c r="A976" s="1"/>
      <c r="B976" s="63" t="s">
        <v>13</v>
      </c>
      <c r="C976" s="64" t="s">
        <v>184</v>
      </c>
      <c r="D976" s="64"/>
      <c r="E976" s="64"/>
      <c r="F976" s="64"/>
      <c r="G976" s="1"/>
      <c r="H976" s="1"/>
      <c r="I976" s="1"/>
      <c r="J976" s="1"/>
      <c r="K976" s="1"/>
      <c r="L976" s="4" t="s">
        <v>36</v>
      </c>
      <c r="M976" s="64" t="s">
        <v>37</v>
      </c>
      <c r="N976" s="64"/>
      <c r="O976" s="6">
        <v>1</v>
      </c>
      <c r="P976" s="65">
        <v>6.25</v>
      </c>
      <c r="Q976" s="65"/>
      <c r="R976" s="6">
        <v>524</v>
      </c>
      <c r="S976" s="59">
        <v>12951.6</v>
      </c>
      <c r="T976" s="59"/>
      <c r="U976" s="7">
        <v>43.13</v>
      </c>
    </row>
    <row r="977" spans="1:21" x14ac:dyDescent="0.25">
      <c r="A977" s="1"/>
      <c r="B977" s="63"/>
      <c r="C977" s="64"/>
      <c r="D977" s="64"/>
      <c r="E977" s="64"/>
      <c r="F977" s="64"/>
      <c r="G977" s="1"/>
      <c r="H977" s="1"/>
      <c r="I977" s="1"/>
      <c r="J977" s="1"/>
      <c r="K977" s="1"/>
      <c r="L977" s="64" t="s">
        <v>11</v>
      </c>
      <c r="M977" s="64" t="s">
        <v>12</v>
      </c>
      <c r="N977" s="64"/>
      <c r="O977" s="71">
        <v>1</v>
      </c>
      <c r="P977" s="65">
        <v>6.25</v>
      </c>
      <c r="Q977" s="65"/>
      <c r="R977" s="71">
        <v>6</v>
      </c>
      <c r="S977" s="59">
        <v>525.6</v>
      </c>
      <c r="T977" s="59"/>
      <c r="U977" s="58">
        <v>1.75</v>
      </c>
    </row>
    <row r="978" spans="1:21" x14ac:dyDescent="0.25">
      <c r="A978" s="1"/>
      <c r="B978" s="63" t="s">
        <v>19</v>
      </c>
      <c r="C978" s="64" t="s">
        <v>57</v>
      </c>
      <c r="D978" s="64"/>
      <c r="E978" s="64"/>
      <c r="F978" s="64"/>
      <c r="G978" s="1"/>
      <c r="H978" s="1"/>
      <c r="I978" s="1"/>
      <c r="J978" s="1"/>
      <c r="K978" s="1"/>
      <c r="L978" s="64"/>
      <c r="M978" s="64"/>
      <c r="N978" s="64"/>
      <c r="O978" s="71"/>
      <c r="P978" s="65"/>
      <c r="Q978" s="65"/>
      <c r="R978" s="71"/>
      <c r="S978" s="59"/>
      <c r="T978" s="59"/>
      <c r="U978" s="58"/>
    </row>
    <row r="979" spans="1:21" x14ac:dyDescent="0.25">
      <c r="A979" s="1"/>
      <c r="B979" s="63"/>
      <c r="C979" s="64"/>
      <c r="D979" s="64"/>
      <c r="E979" s="64"/>
      <c r="F979" s="64"/>
      <c r="G979" s="1"/>
      <c r="H979" s="1"/>
      <c r="I979" s="1"/>
      <c r="J979" s="1"/>
      <c r="K979" s="1"/>
      <c r="L979" s="4" t="s">
        <v>39</v>
      </c>
      <c r="M979" s="64" t="s">
        <v>40</v>
      </c>
      <c r="N979" s="64"/>
      <c r="O979" s="6">
        <v>3</v>
      </c>
      <c r="P979" s="65">
        <v>18.75</v>
      </c>
      <c r="Q979" s="65"/>
      <c r="R979" s="6">
        <v>31</v>
      </c>
      <c r="S979" s="59">
        <v>2075.4</v>
      </c>
      <c r="T979" s="59"/>
      <c r="U979" s="7">
        <v>6.91</v>
      </c>
    </row>
    <row r="980" spans="1:21" x14ac:dyDescent="0.25">
      <c r="A980" s="1"/>
      <c r="B980" s="5" t="s">
        <v>23</v>
      </c>
      <c r="C980" s="64" t="s">
        <v>185</v>
      </c>
      <c r="D980" s="64"/>
      <c r="E980" s="64"/>
      <c r="F980" s="64"/>
      <c r="G980" s="1"/>
      <c r="H980" s="1"/>
      <c r="I980" s="1"/>
      <c r="J980" s="1"/>
      <c r="K980" s="1"/>
      <c r="L980" s="4" t="s">
        <v>15</v>
      </c>
      <c r="M980" s="64" t="s">
        <v>16</v>
      </c>
      <c r="N980" s="64"/>
      <c r="O980" s="6">
        <v>1</v>
      </c>
      <c r="P980" s="65">
        <v>6.25</v>
      </c>
      <c r="Q980" s="65"/>
      <c r="R980" s="6">
        <v>1</v>
      </c>
      <c r="S980" s="59">
        <v>41.4</v>
      </c>
      <c r="T980" s="59"/>
      <c r="U980" s="7">
        <v>0.14000000000000001</v>
      </c>
    </row>
    <row r="981" spans="1:21" x14ac:dyDescent="0.25">
      <c r="A981" s="1"/>
      <c r="B981" s="5" t="s">
        <v>25</v>
      </c>
      <c r="C981" s="73">
        <v>527</v>
      </c>
      <c r="D981" s="73"/>
      <c r="E981" s="73"/>
      <c r="F981" s="1"/>
      <c r="G981" s="1"/>
      <c r="H981" s="1"/>
      <c r="I981" s="1"/>
      <c r="J981" s="1"/>
      <c r="K981" s="1"/>
      <c r="L981" s="4" t="s">
        <v>17</v>
      </c>
      <c r="M981" s="64" t="s">
        <v>18</v>
      </c>
      <c r="N981" s="64"/>
      <c r="O981" s="6">
        <v>3</v>
      </c>
      <c r="P981" s="65">
        <v>18.75</v>
      </c>
      <c r="Q981" s="65"/>
      <c r="R981" s="6">
        <v>68</v>
      </c>
      <c r="S981" s="59">
        <v>12055.199999999999</v>
      </c>
      <c r="T981" s="59"/>
      <c r="U981" s="7">
        <v>40.14</v>
      </c>
    </row>
    <row r="982" spans="1:21" x14ac:dyDescent="0.25">
      <c r="A982" s="1"/>
      <c r="B982" s="63" t="s">
        <v>26</v>
      </c>
      <c r="C982" s="63"/>
      <c r="D982" s="63"/>
      <c r="E982" s="63"/>
      <c r="F982" s="72">
        <v>358.12209999999999</v>
      </c>
      <c r="G982" s="72"/>
      <c r="H982" s="72"/>
      <c r="I982" s="72"/>
      <c r="J982" s="72"/>
      <c r="K982" s="1"/>
      <c r="L982" s="4" t="s">
        <v>42</v>
      </c>
      <c r="M982" s="64" t="s">
        <v>43</v>
      </c>
      <c r="N982" s="64"/>
      <c r="O982" s="6">
        <v>1</v>
      </c>
      <c r="P982" s="65">
        <v>6.25</v>
      </c>
      <c r="Q982" s="65"/>
      <c r="R982" s="6">
        <v>13</v>
      </c>
      <c r="S982" s="59">
        <v>431.40000000000003</v>
      </c>
      <c r="T982" s="59"/>
      <c r="U982" s="7">
        <v>1.44</v>
      </c>
    </row>
    <row r="983" spans="1:21" x14ac:dyDescent="0.25">
      <c r="A983" s="1"/>
      <c r="B983" s="63" t="s">
        <v>27</v>
      </c>
      <c r="C983" s="63"/>
      <c r="D983" s="72">
        <v>24.563400000000001</v>
      </c>
      <c r="E983" s="72"/>
      <c r="F983" s="72"/>
      <c r="G983" s="72"/>
      <c r="H983" s="72"/>
      <c r="I983" s="1"/>
      <c r="J983" s="1"/>
      <c r="K983" s="1"/>
      <c r="L983" s="4" t="s">
        <v>21</v>
      </c>
      <c r="M983" s="64" t="s">
        <v>22</v>
      </c>
      <c r="N983" s="64"/>
      <c r="O983" s="6">
        <v>3</v>
      </c>
      <c r="P983" s="65">
        <v>18.75</v>
      </c>
      <c r="Q983" s="65"/>
      <c r="R983" s="6">
        <v>31</v>
      </c>
      <c r="S983" s="59">
        <v>1357.8</v>
      </c>
      <c r="T983" s="59"/>
      <c r="U983" s="7">
        <v>4.5199999999999996</v>
      </c>
    </row>
    <row r="984" spans="1:21" x14ac:dyDescent="0.25">
      <c r="A984" s="1"/>
      <c r="B984" s="1"/>
      <c r="C984" s="1"/>
      <c r="D984" s="1"/>
      <c r="E984" s="1"/>
      <c r="F984" s="1"/>
      <c r="G984" s="1"/>
      <c r="H984" s="1"/>
      <c r="I984" s="1"/>
      <c r="J984" s="1"/>
      <c r="K984" s="1"/>
      <c r="L984" s="1"/>
      <c r="M984" s="1"/>
      <c r="N984" s="1"/>
      <c r="O984" s="1"/>
      <c r="P984" s="1"/>
      <c r="Q984" s="1"/>
      <c r="R984" s="1"/>
      <c r="S984" s="1"/>
      <c r="T984" s="1"/>
      <c r="U984" s="1"/>
    </row>
    <row r="985" spans="1:21" x14ac:dyDescent="0.25">
      <c r="A985" s="1"/>
      <c r="B985" s="63" t="s">
        <v>28</v>
      </c>
      <c r="C985" s="63"/>
      <c r="D985" s="63"/>
      <c r="E985" s="63"/>
      <c r="F985" s="72">
        <v>1.6879</v>
      </c>
      <c r="G985" s="72"/>
      <c r="H985" s="72"/>
      <c r="I985" s="72"/>
      <c r="J985" s="1"/>
      <c r="K985" s="1"/>
      <c r="L985" s="1"/>
      <c r="M985" s="1"/>
      <c r="N985" s="1"/>
      <c r="O985" s="1"/>
      <c r="P985" s="1"/>
      <c r="Q985" s="1"/>
      <c r="R985" s="1"/>
      <c r="S985" s="1"/>
      <c r="T985" s="1"/>
      <c r="U985" s="1"/>
    </row>
    <row r="986" spans="1:21" x14ac:dyDescent="0.25">
      <c r="A986" s="1"/>
      <c r="B986" s="63" t="s">
        <v>29</v>
      </c>
      <c r="C986" s="63"/>
      <c r="D986" s="72">
        <v>0.99380000000000002</v>
      </c>
      <c r="E986" s="72"/>
      <c r="F986" s="72"/>
      <c r="G986" s="72"/>
      <c r="H986" s="1"/>
      <c r="I986" s="1"/>
      <c r="J986" s="1"/>
      <c r="K986" s="1"/>
      <c r="L986" s="1"/>
      <c r="M986" s="1"/>
      <c r="N986" s="1"/>
      <c r="O986" s="1"/>
      <c r="P986" s="1"/>
      <c r="Q986" s="1"/>
      <c r="R986" s="1"/>
      <c r="S986" s="1"/>
      <c r="T986" s="1"/>
      <c r="U986" s="1"/>
    </row>
    <row r="987" spans="1:21" x14ac:dyDescent="0.25">
      <c r="A987" s="1"/>
      <c r="B987" s="63" t="s">
        <v>30</v>
      </c>
      <c r="C987" s="63"/>
      <c r="D987" s="1"/>
      <c r="E987" s="1"/>
      <c r="F987" s="1">
        <v>57.8</v>
      </c>
      <c r="G987" s="1"/>
      <c r="H987" s="1"/>
      <c r="I987" s="1"/>
      <c r="J987" s="1"/>
      <c r="K987" s="1"/>
      <c r="L987" s="1"/>
      <c r="M987" s="1"/>
      <c r="N987" s="1"/>
      <c r="O987" s="1"/>
      <c r="P987" s="1"/>
      <c r="Q987" s="1"/>
      <c r="R987" s="1"/>
      <c r="S987" s="1"/>
      <c r="T987" s="1"/>
      <c r="U987" s="1"/>
    </row>
    <row r="988" spans="1:21" x14ac:dyDescent="0.25">
      <c r="A988" s="1"/>
      <c r="B988" s="63" t="s">
        <v>31</v>
      </c>
      <c r="C988" s="63"/>
      <c r="D988" s="63"/>
      <c r="E988" s="1"/>
      <c r="F988" s="1">
        <v>2015</v>
      </c>
      <c r="G988" s="1"/>
      <c r="H988" s="1"/>
      <c r="I988" s="1"/>
      <c r="J988" s="1"/>
      <c r="K988" s="1"/>
      <c r="L988" s="1"/>
      <c r="M988" s="1"/>
      <c r="N988" s="1"/>
      <c r="O988" s="1"/>
      <c r="P988" s="1"/>
      <c r="Q988" s="1"/>
      <c r="R988" s="1"/>
      <c r="S988" s="1"/>
      <c r="T988" s="1"/>
      <c r="U988" s="1"/>
    </row>
    <row r="989" spans="1:21" x14ac:dyDescent="0.25">
      <c r="A989" s="1"/>
      <c r="B989" s="63" t="s">
        <v>32</v>
      </c>
      <c r="C989" s="63"/>
      <c r="D989" s="1"/>
      <c r="E989" s="1"/>
      <c r="F989" s="1"/>
      <c r="G989" s="1"/>
      <c r="H989" s="1"/>
      <c r="I989" s="1"/>
      <c r="J989" s="1"/>
      <c r="K989" s="1"/>
      <c r="L989" s="1"/>
      <c r="M989" s="1"/>
      <c r="N989" s="1"/>
      <c r="O989" s="1"/>
      <c r="P989" s="1"/>
      <c r="Q989" s="1"/>
      <c r="R989" s="1"/>
      <c r="S989" s="1"/>
      <c r="T989" s="1"/>
      <c r="U989" s="1"/>
    </row>
    <row r="990" spans="1:21" x14ac:dyDescent="0.25">
      <c r="A990" s="1"/>
      <c r="B990" s="1"/>
      <c r="C990" s="1"/>
      <c r="D990" s="1"/>
      <c r="E990" s="1"/>
      <c r="F990" s="1"/>
      <c r="G990" s="1"/>
      <c r="H990" s="1"/>
      <c r="I990" s="1"/>
      <c r="J990" s="1"/>
      <c r="K990" s="1"/>
      <c r="L990" s="1"/>
      <c r="M990" s="1"/>
      <c r="N990" s="1"/>
      <c r="O990" s="1"/>
      <c r="P990" s="1"/>
      <c r="Q990" s="1"/>
      <c r="R990" s="1"/>
      <c r="S990" s="1"/>
      <c r="T990" s="1"/>
      <c r="U990" s="1"/>
    </row>
    <row r="991" spans="1:21" x14ac:dyDescent="0.25">
      <c r="A991" s="1"/>
      <c r="B991" s="1"/>
      <c r="C991" s="1"/>
      <c r="D991" s="1"/>
      <c r="E991" s="1"/>
      <c r="F991" s="1"/>
      <c r="G991" s="1"/>
      <c r="H991" s="1"/>
      <c r="I991" s="1"/>
      <c r="J991" s="1"/>
      <c r="K991" s="1"/>
      <c r="L991" s="1"/>
      <c r="M991" s="1"/>
      <c r="N991" s="1"/>
      <c r="O991" s="1"/>
      <c r="P991" s="1"/>
      <c r="Q991" s="1"/>
      <c r="R991" s="1"/>
      <c r="S991" s="1"/>
      <c r="T991" s="1"/>
      <c r="U991" s="1"/>
    </row>
    <row r="992" spans="1:21" x14ac:dyDescent="0.25">
      <c r="A992" s="1"/>
      <c r="B992" s="1"/>
      <c r="C992" s="1"/>
      <c r="D992" s="1"/>
      <c r="E992" s="1"/>
      <c r="F992" s="1"/>
      <c r="G992" s="1"/>
      <c r="H992" s="1"/>
      <c r="I992" s="1"/>
      <c r="J992" s="1"/>
      <c r="K992" s="1"/>
      <c r="L992" s="66" t="s">
        <v>5</v>
      </c>
      <c r="M992" s="66"/>
      <c r="N992" s="66"/>
      <c r="O992" s="3" t="s">
        <v>6</v>
      </c>
      <c r="P992" s="67" t="s">
        <v>7</v>
      </c>
      <c r="Q992" s="67"/>
      <c r="R992" s="3" t="s">
        <v>8</v>
      </c>
      <c r="S992" s="57" t="s">
        <v>583</v>
      </c>
      <c r="T992" s="57"/>
      <c r="U992" s="3" t="s">
        <v>7</v>
      </c>
    </row>
    <row r="993" spans="1:21" x14ac:dyDescent="0.25">
      <c r="A993" s="1"/>
      <c r="B993" s="5" t="s">
        <v>9</v>
      </c>
      <c r="C993" s="64" t="s">
        <v>181</v>
      </c>
      <c r="D993" s="64"/>
      <c r="E993" s="64"/>
      <c r="F993" s="64"/>
      <c r="G993" s="64"/>
      <c r="H993" s="1"/>
      <c r="I993" s="1"/>
      <c r="J993" s="1"/>
      <c r="K993" s="1"/>
      <c r="L993" s="4" t="s">
        <v>33</v>
      </c>
      <c r="M993" s="77" t="s">
        <v>34</v>
      </c>
      <c r="N993" s="77"/>
      <c r="O993" s="6">
        <v>15</v>
      </c>
      <c r="P993" s="78">
        <v>53.57</v>
      </c>
      <c r="Q993" s="78"/>
      <c r="R993" s="6">
        <v>33</v>
      </c>
      <c r="S993" s="61">
        <v>3573</v>
      </c>
      <c r="T993" s="61"/>
      <c r="U993" s="7">
        <v>27.71</v>
      </c>
    </row>
    <row r="994" spans="1:21" x14ac:dyDescent="0.25">
      <c r="A994" s="1"/>
      <c r="B994" s="63" t="s">
        <v>13</v>
      </c>
      <c r="C994" s="64" t="s">
        <v>186</v>
      </c>
      <c r="D994" s="64"/>
      <c r="E994" s="64"/>
      <c r="F994" s="64"/>
      <c r="G994" s="1"/>
      <c r="H994" s="1"/>
      <c r="I994" s="1"/>
      <c r="J994" s="1"/>
      <c r="K994" s="1"/>
      <c r="L994" s="4" t="s">
        <v>11</v>
      </c>
      <c r="M994" s="64" t="s">
        <v>12</v>
      </c>
      <c r="N994" s="64"/>
      <c r="O994" s="6">
        <v>5</v>
      </c>
      <c r="P994" s="65">
        <v>17.86</v>
      </c>
      <c r="Q994" s="65"/>
      <c r="R994" s="6">
        <v>14</v>
      </c>
      <c r="S994" s="59">
        <v>1602</v>
      </c>
      <c r="T994" s="59"/>
      <c r="U994" s="7">
        <v>12.43</v>
      </c>
    </row>
    <row r="995" spans="1:21" x14ac:dyDescent="0.25">
      <c r="A995" s="1"/>
      <c r="B995" s="63"/>
      <c r="C995" s="64"/>
      <c r="D995" s="64"/>
      <c r="E995" s="64"/>
      <c r="F995" s="64"/>
      <c r="G995" s="1"/>
      <c r="H995" s="1"/>
      <c r="I995" s="1"/>
      <c r="J995" s="1"/>
      <c r="K995" s="1"/>
      <c r="L995" s="64" t="s">
        <v>39</v>
      </c>
      <c r="M995" s="64" t="s">
        <v>40</v>
      </c>
      <c r="N995" s="64"/>
      <c r="O995" s="71">
        <v>5</v>
      </c>
      <c r="P995" s="65">
        <v>17.86</v>
      </c>
      <c r="Q995" s="65"/>
      <c r="R995" s="71">
        <v>53</v>
      </c>
      <c r="S995" s="59">
        <v>7083.6</v>
      </c>
      <c r="T995" s="59"/>
      <c r="U995" s="58">
        <v>54.94</v>
      </c>
    </row>
    <row r="996" spans="1:21" x14ac:dyDescent="0.25">
      <c r="A996" s="1"/>
      <c r="B996" s="63" t="s">
        <v>19</v>
      </c>
      <c r="C996" s="64" t="s">
        <v>60</v>
      </c>
      <c r="D996" s="64"/>
      <c r="E996" s="64"/>
      <c r="F996" s="64"/>
      <c r="G996" s="1"/>
      <c r="H996" s="1"/>
      <c r="I996" s="1"/>
      <c r="J996" s="1"/>
      <c r="K996" s="1"/>
      <c r="L996" s="64"/>
      <c r="M996" s="64"/>
      <c r="N996" s="64"/>
      <c r="O996" s="71"/>
      <c r="P996" s="65"/>
      <c r="Q996" s="65"/>
      <c r="R996" s="71"/>
      <c r="S996" s="59"/>
      <c r="T996" s="59"/>
      <c r="U996" s="58"/>
    </row>
    <row r="997" spans="1:21" x14ac:dyDescent="0.25">
      <c r="A997" s="1"/>
      <c r="B997" s="63"/>
      <c r="C997" s="64"/>
      <c r="D997" s="64"/>
      <c r="E997" s="64"/>
      <c r="F997" s="64"/>
      <c r="G997" s="1"/>
      <c r="H997" s="1"/>
      <c r="I997" s="1"/>
      <c r="J997" s="1"/>
      <c r="K997" s="1"/>
      <c r="L997" s="4" t="s">
        <v>42</v>
      </c>
      <c r="M997" s="64" t="s">
        <v>43</v>
      </c>
      <c r="N997" s="64"/>
      <c r="O997" s="6">
        <v>2</v>
      </c>
      <c r="P997" s="65">
        <v>7.14</v>
      </c>
      <c r="Q997" s="65"/>
      <c r="R997" s="6">
        <v>8</v>
      </c>
      <c r="S997" s="59">
        <v>405</v>
      </c>
      <c r="T997" s="59"/>
      <c r="U997" s="7">
        <v>3.14</v>
      </c>
    </row>
    <row r="998" spans="1:21" x14ac:dyDescent="0.25">
      <c r="A998" s="1"/>
      <c r="B998" s="5" t="s">
        <v>23</v>
      </c>
      <c r="C998" s="64" t="s">
        <v>187</v>
      </c>
      <c r="D998" s="64"/>
      <c r="E998" s="64"/>
      <c r="F998" s="64"/>
      <c r="G998" s="1"/>
      <c r="H998" s="1"/>
      <c r="I998" s="1"/>
      <c r="J998" s="1"/>
      <c r="K998" s="1"/>
      <c r="L998" s="4" t="s">
        <v>21</v>
      </c>
      <c r="M998" s="64" t="s">
        <v>22</v>
      </c>
      <c r="N998" s="64"/>
      <c r="O998" s="6">
        <v>1</v>
      </c>
      <c r="P998" s="65">
        <v>3.57</v>
      </c>
      <c r="Q998" s="65"/>
      <c r="R998" s="6">
        <v>3</v>
      </c>
      <c r="S998" s="59">
        <v>228.6</v>
      </c>
      <c r="T998" s="59"/>
      <c r="U998" s="7">
        <v>1.77</v>
      </c>
    </row>
    <row r="999" spans="1:21" x14ac:dyDescent="0.25">
      <c r="A999" s="1"/>
      <c r="B999" s="5" t="s">
        <v>25</v>
      </c>
      <c r="C999" s="73">
        <v>526</v>
      </c>
      <c r="D999" s="73"/>
      <c r="E999" s="73"/>
      <c r="F999" s="1"/>
      <c r="G999" s="1"/>
      <c r="H999" s="1"/>
      <c r="I999" s="1"/>
      <c r="J999" s="1"/>
      <c r="K999" s="1"/>
      <c r="L999" s="1"/>
      <c r="M999" s="1"/>
      <c r="N999" s="1"/>
      <c r="O999" s="1"/>
      <c r="P999" s="1"/>
      <c r="Q999" s="1"/>
      <c r="R999" s="1"/>
      <c r="S999" s="1"/>
      <c r="T999" s="1"/>
      <c r="U999" s="1"/>
    </row>
    <row r="1000" spans="1:21" x14ac:dyDescent="0.25">
      <c r="A1000" s="1"/>
      <c r="B1000" s="63" t="s">
        <v>26</v>
      </c>
      <c r="C1000" s="63"/>
      <c r="D1000" s="63"/>
      <c r="E1000" s="63"/>
      <c r="F1000" s="72">
        <v>653.40170000000001</v>
      </c>
      <c r="G1000" s="72"/>
      <c r="H1000" s="72"/>
      <c r="I1000" s="72"/>
      <c r="J1000" s="72"/>
      <c r="K1000" s="1"/>
      <c r="L1000" s="1"/>
      <c r="M1000" s="1"/>
      <c r="N1000" s="1"/>
      <c r="O1000" s="1"/>
      <c r="P1000" s="1"/>
      <c r="Q1000" s="1"/>
      <c r="R1000" s="1"/>
      <c r="S1000" s="1"/>
      <c r="T1000" s="1"/>
      <c r="U1000" s="1"/>
    </row>
    <row r="1001" spans="1:21" x14ac:dyDescent="0.25">
      <c r="A1001" s="1"/>
      <c r="B1001" s="63" t="s">
        <v>27</v>
      </c>
      <c r="C1001" s="63"/>
      <c r="D1001" s="72">
        <v>13.462999999999999</v>
      </c>
      <c r="E1001" s="72"/>
      <c r="F1001" s="72"/>
      <c r="G1001" s="72"/>
      <c r="H1001" s="72"/>
      <c r="I1001" s="1"/>
      <c r="J1001" s="1"/>
      <c r="K1001" s="1"/>
      <c r="L1001" s="1"/>
      <c r="M1001" s="1"/>
      <c r="N1001" s="1"/>
      <c r="O1001" s="1"/>
      <c r="P1001" s="1"/>
      <c r="Q1001" s="1"/>
      <c r="R1001" s="1"/>
      <c r="S1001" s="1"/>
      <c r="T1001" s="1"/>
      <c r="U1001" s="1"/>
    </row>
    <row r="1002" spans="1:21" x14ac:dyDescent="0.25">
      <c r="A1002" s="1"/>
      <c r="B1002" s="63" t="s">
        <v>28</v>
      </c>
      <c r="C1002" s="63"/>
      <c r="D1002" s="63"/>
      <c r="E1002" s="63"/>
      <c r="F1002" s="72">
        <v>1.6218999999999999</v>
      </c>
      <c r="G1002" s="72"/>
      <c r="H1002" s="72"/>
      <c r="I1002" s="72"/>
      <c r="J1002" s="1"/>
      <c r="K1002" s="1"/>
      <c r="L1002" s="1"/>
      <c r="M1002" s="1"/>
      <c r="N1002" s="1"/>
      <c r="O1002" s="1"/>
      <c r="P1002" s="1"/>
      <c r="Q1002" s="1"/>
      <c r="R1002" s="1"/>
      <c r="S1002" s="1"/>
      <c r="T1002" s="1"/>
      <c r="U1002" s="1"/>
    </row>
    <row r="1003" spans="1:21" x14ac:dyDescent="0.25">
      <c r="A1003" s="1"/>
      <c r="B1003" s="63" t="s">
        <v>29</v>
      </c>
      <c r="C1003" s="63"/>
      <c r="D1003" s="72">
        <v>0.1007</v>
      </c>
      <c r="E1003" s="72"/>
      <c r="F1003" s="72"/>
      <c r="G1003" s="72"/>
      <c r="H1003" s="1"/>
      <c r="I1003" s="1"/>
      <c r="J1003" s="1"/>
      <c r="K1003" s="1"/>
      <c r="L1003" s="1"/>
      <c r="M1003" s="1"/>
      <c r="N1003" s="1"/>
      <c r="O1003" s="1"/>
      <c r="P1003" s="1"/>
      <c r="Q1003" s="1"/>
      <c r="R1003" s="1"/>
      <c r="S1003" s="1"/>
      <c r="T1003" s="1"/>
      <c r="U1003" s="1"/>
    </row>
    <row r="1004" spans="1:21" x14ac:dyDescent="0.25">
      <c r="A1004" s="1"/>
      <c r="B1004" s="63" t="s">
        <v>30</v>
      </c>
      <c r="C1004" s="63"/>
      <c r="D1004" s="1"/>
      <c r="E1004" s="1"/>
      <c r="F1004" s="1">
        <v>65.3</v>
      </c>
      <c r="G1004" s="1"/>
      <c r="H1004" s="1"/>
      <c r="I1004" s="1"/>
      <c r="J1004" s="1"/>
      <c r="K1004" s="1"/>
      <c r="L1004" s="1"/>
      <c r="M1004" s="1"/>
      <c r="N1004" s="1"/>
      <c r="O1004" s="1"/>
      <c r="P1004" s="1"/>
      <c r="Q1004" s="1"/>
      <c r="R1004" s="1"/>
      <c r="S1004" s="1"/>
      <c r="T1004" s="1"/>
      <c r="U1004" s="1"/>
    </row>
    <row r="1005" spans="1:21" x14ac:dyDescent="0.25">
      <c r="A1005" s="1"/>
      <c r="B1005" s="63" t="s">
        <v>31</v>
      </c>
      <c r="C1005" s="63"/>
      <c r="D1005" s="63"/>
      <c r="E1005" s="1"/>
      <c r="F1005" s="1">
        <v>2015</v>
      </c>
      <c r="G1005" s="1"/>
      <c r="H1005" s="1"/>
      <c r="I1005" s="1"/>
      <c r="J1005" s="1"/>
      <c r="K1005" s="1"/>
      <c r="L1005" s="1"/>
      <c r="M1005" s="1"/>
      <c r="N1005" s="1"/>
      <c r="O1005" s="1"/>
      <c r="P1005" s="1"/>
      <c r="Q1005" s="1"/>
      <c r="R1005" s="1"/>
      <c r="S1005" s="1"/>
      <c r="T1005" s="1"/>
      <c r="U1005" s="1"/>
    </row>
    <row r="1006" spans="1:21" x14ac:dyDescent="0.25">
      <c r="A1006" s="1"/>
      <c r="B1006" s="63" t="s">
        <v>32</v>
      </c>
      <c r="C1006" s="63"/>
      <c r="D1006" s="1"/>
      <c r="E1006" s="1"/>
      <c r="F1006" s="1"/>
      <c r="G1006" s="1"/>
      <c r="H1006" s="1"/>
      <c r="I1006" s="1"/>
      <c r="J1006" s="1"/>
      <c r="K1006" s="1"/>
      <c r="L1006" s="1"/>
      <c r="M1006" s="1"/>
      <c r="N1006" s="1"/>
      <c r="O1006" s="1"/>
      <c r="P1006" s="1"/>
      <c r="Q1006" s="1"/>
      <c r="R1006" s="1"/>
      <c r="S1006" s="1"/>
      <c r="T1006" s="1"/>
      <c r="U1006" s="1"/>
    </row>
    <row r="1007" spans="1:21" x14ac:dyDescent="0.25">
      <c r="A1007" s="1"/>
      <c r="B1007" s="1"/>
      <c r="C1007" s="1"/>
      <c r="D1007" s="1"/>
      <c r="E1007" s="1"/>
      <c r="F1007" s="1"/>
      <c r="G1007" s="1"/>
      <c r="H1007" s="1"/>
      <c r="I1007" s="1"/>
      <c r="J1007" s="1"/>
      <c r="K1007" s="1"/>
      <c r="L1007" s="1"/>
      <c r="M1007" s="1"/>
      <c r="N1007" s="1"/>
      <c r="O1007" s="1"/>
      <c r="P1007" s="1"/>
      <c r="Q1007" s="1"/>
      <c r="R1007" s="1"/>
      <c r="S1007" s="1"/>
      <c r="T1007" s="1"/>
      <c r="U1007" s="1"/>
    </row>
    <row r="1008" spans="1:21" x14ac:dyDescent="0.25">
      <c r="A1008" s="1"/>
      <c r="B1008" s="1"/>
      <c r="C1008" s="1"/>
      <c r="D1008" s="1"/>
      <c r="E1008" s="1"/>
      <c r="F1008" s="1"/>
      <c r="G1008" s="1"/>
      <c r="H1008" s="1"/>
      <c r="I1008" s="1"/>
      <c r="J1008" s="1"/>
      <c r="K1008" s="1"/>
      <c r="L1008" s="1"/>
      <c r="M1008" s="1"/>
      <c r="N1008" s="1"/>
      <c r="O1008" s="1"/>
      <c r="P1008" s="1"/>
      <c r="Q1008" s="1"/>
      <c r="R1008" s="1"/>
      <c r="S1008" s="1"/>
      <c r="T1008" s="1"/>
      <c r="U1008" s="1"/>
    </row>
    <row r="1009" spans="1:21" x14ac:dyDescent="0.25">
      <c r="A1009" s="1"/>
      <c r="B1009" s="1"/>
      <c r="C1009" s="1"/>
      <c r="D1009" s="1"/>
      <c r="E1009" s="1"/>
      <c r="F1009" s="1"/>
      <c r="G1009" s="1"/>
      <c r="H1009" s="1"/>
      <c r="I1009" s="1"/>
      <c r="J1009" s="1"/>
      <c r="K1009" s="1"/>
      <c r="L1009" s="1"/>
      <c r="M1009" s="1"/>
      <c r="N1009" s="1"/>
      <c r="O1009" s="1"/>
      <c r="P1009" s="1"/>
      <c r="Q1009" s="1"/>
      <c r="R1009" s="1"/>
      <c r="S1009" s="1"/>
      <c r="T1009" s="1"/>
      <c r="U1009" s="1"/>
    </row>
    <row r="1010" spans="1:21" x14ac:dyDescent="0.25">
      <c r="A1010" s="1"/>
      <c r="B1010" s="1"/>
      <c r="C1010" s="1"/>
      <c r="D1010" s="1"/>
      <c r="E1010" s="1"/>
      <c r="F1010" s="1"/>
      <c r="G1010" s="1"/>
      <c r="H1010" s="1"/>
      <c r="I1010" s="1"/>
      <c r="J1010" s="1"/>
      <c r="K1010" s="1"/>
      <c r="L1010" s="66" t="s">
        <v>5</v>
      </c>
      <c r="M1010" s="66"/>
      <c r="N1010" s="66"/>
      <c r="O1010" s="3" t="s">
        <v>6</v>
      </c>
      <c r="P1010" s="67" t="s">
        <v>7</v>
      </c>
      <c r="Q1010" s="67"/>
      <c r="R1010" s="3" t="s">
        <v>8</v>
      </c>
      <c r="S1010" s="57" t="s">
        <v>583</v>
      </c>
      <c r="T1010" s="57"/>
      <c r="U1010" s="3" t="s">
        <v>7</v>
      </c>
    </row>
    <row r="1011" spans="1:21" x14ac:dyDescent="0.25">
      <c r="A1011" s="1"/>
      <c r="B1011" s="5" t="s">
        <v>9</v>
      </c>
      <c r="C1011" s="64" t="s">
        <v>188</v>
      </c>
      <c r="D1011" s="64"/>
      <c r="E1011" s="64"/>
      <c r="F1011" s="64"/>
      <c r="G1011" s="64"/>
      <c r="H1011" s="1"/>
      <c r="I1011" s="1"/>
      <c r="J1011" s="1"/>
      <c r="K1011" s="1"/>
      <c r="L1011" s="4" t="s">
        <v>65</v>
      </c>
      <c r="M1011" s="77" t="s">
        <v>66</v>
      </c>
      <c r="N1011" s="77"/>
      <c r="O1011" s="6">
        <v>1</v>
      </c>
      <c r="P1011" s="78">
        <v>14.29</v>
      </c>
      <c r="Q1011" s="78"/>
      <c r="R1011" s="6">
        <v>260</v>
      </c>
      <c r="S1011" s="61">
        <v>17285.399999999998</v>
      </c>
      <c r="T1011" s="61"/>
      <c r="U1011" s="7">
        <v>72.91</v>
      </c>
    </row>
    <row r="1012" spans="1:21" x14ac:dyDescent="0.25">
      <c r="A1012" s="1"/>
      <c r="B1012" s="63" t="s">
        <v>13</v>
      </c>
      <c r="C1012" s="64" t="s">
        <v>189</v>
      </c>
      <c r="D1012" s="64"/>
      <c r="E1012" s="64"/>
      <c r="F1012" s="64"/>
      <c r="G1012" s="1"/>
      <c r="H1012" s="1"/>
      <c r="I1012" s="1"/>
      <c r="J1012" s="1"/>
      <c r="K1012" s="1"/>
      <c r="L1012" s="4" t="s">
        <v>33</v>
      </c>
      <c r="M1012" s="64" t="s">
        <v>34</v>
      </c>
      <c r="N1012" s="64"/>
      <c r="O1012" s="6">
        <v>2</v>
      </c>
      <c r="P1012" s="65">
        <v>28.57</v>
      </c>
      <c r="Q1012" s="65"/>
      <c r="R1012" s="6">
        <v>3</v>
      </c>
      <c r="S1012" s="59">
        <v>377.4</v>
      </c>
      <c r="T1012" s="59"/>
      <c r="U1012" s="7">
        <v>1.59</v>
      </c>
    </row>
    <row r="1013" spans="1:21" x14ac:dyDescent="0.25">
      <c r="A1013" s="1"/>
      <c r="B1013" s="63"/>
      <c r="C1013" s="64"/>
      <c r="D1013" s="64"/>
      <c r="E1013" s="64"/>
      <c r="F1013" s="64"/>
      <c r="G1013" s="1"/>
      <c r="H1013" s="1"/>
      <c r="I1013" s="1"/>
      <c r="J1013" s="1"/>
      <c r="K1013" s="1"/>
      <c r="L1013" s="64" t="s">
        <v>36</v>
      </c>
      <c r="M1013" s="64" t="s">
        <v>37</v>
      </c>
      <c r="N1013" s="64"/>
      <c r="O1013" s="71">
        <v>1</v>
      </c>
      <c r="P1013" s="65">
        <v>14.29</v>
      </c>
      <c r="Q1013" s="65"/>
      <c r="R1013" s="71">
        <v>2</v>
      </c>
      <c r="S1013" s="59">
        <v>66.600000000000009</v>
      </c>
      <c r="T1013" s="59"/>
      <c r="U1013" s="58">
        <v>0.28000000000000003</v>
      </c>
    </row>
    <row r="1014" spans="1:21" x14ac:dyDescent="0.25">
      <c r="A1014" s="1"/>
      <c r="B1014" s="63" t="s">
        <v>19</v>
      </c>
      <c r="C1014" s="64" t="s">
        <v>20</v>
      </c>
      <c r="D1014" s="64"/>
      <c r="E1014" s="64"/>
      <c r="F1014" s="64"/>
      <c r="G1014" s="1"/>
      <c r="H1014" s="1"/>
      <c r="I1014" s="1"/>
      <c r="J1014" s="1"/>
      <c r="K1014" s="1"/>
      <c r="L1014" s="64"/>
      <c r="M1014" s="64"/>
      <c r="N1014" s="64"/>
      <c r="O1014" s="71"/>
      <c r="P1014" s="65"/>
      <c r="Q1014" s="65"/>
      <c r="R1014" s="71"/>
      <c r="S1014" s="59"/>
      <c r="T1014" s="59"/>
      <c r="U1014" s="58"/>
    </row>
    <row r="1015" spans="1:21" x14ac:dyDescent="0.25">
      <c r="A1015" s="1"/>
      <c r="B1015" s="63"/>
      <c r="C1015" s="64"/>
      <c r="D1015" s="64"/>
      <c r="E1015" s="64"/>
      <c r="F1015" s="64"/>
      <c r="G1015" s="1"/>
      <c r="H1015" s="1"/>
      <c r="I1015" s="1"/>
      <c r="J1015" s="1"/>
      <c r="K1015" s="1"/>
      <c r="L1015" s="4" t="s">
        <v>11</v>
      </c>
      <c r="M1015" s="64" t="s">
        <v>12</v>
      </c>
      <c r="N1015" s="64"/>
      <c r="O1015" s="6">
        <v>1</v>
      </c>
      <c r="P1015" s="65">
        <v>14.29</v>
      </c>
      <c r="Q1015" s="65"/>
      <c r="R1015" s="6">
        <v>35</v>
      </c>
      <c r="S1015" s="59">
        <v>4872.5999999999995</v>
      </c>
      <c r="T1015" s="59"/>
      <c r="U1015" s="7">
        <v>20.55</v>
      </c>
    </row>
    <row r="1016" spans="1:21" x14ac:dyDescent="0.25">
      <c r="A1016" s="1"/>
      <c r="B1016" s="5" t="s">
        <v>23</v>
      </c>
      <c r="C1016" s="64" t="s">
        <v>190</v>
      </c>
      <c r="D1016" s="64"/>
      <c r="E1016" s="64"/>
      <c r="F1016" s="64"/>
      <c r="G1016" s="1"/>
      <c r="H1016" s="1"/>
      <c r="I1016" s="1"/>
      <c r="J1016" s="1"/>
      <c r="K1016" s="1"/>
      <c r="L1016" s="4" t="s">
        <v>39</v>
      </c>
      <c r="M1016" s="64" t="s">
        <v>40</v>
      </c>
      <c r="N1016" s="64"/>
      <c r="O1016" s="6">
        <v>2</v>
      </c>
      <c r="P1016" s="65">
        <v>28.57</v>
      </c>
      <c r="Q1016" s="65"/>
      <c r="R1016" s="6">
        <v>15</v>
      </c>
      <c r="S1016" s="59">
        <v>1105.8</v>
      </c>
      <c r="T1016" s="59"/>
      <c r="U1016" s="7">
        <v>4.66</v>
      </c>
    </row>
    <row r="1017" spans="1:21" x14ac:dyDescent="0.25">
      <c r="A1017" s="1"/>
      <c r="B1017" s="5" t="s">
        <v>25</v>
      </c>
      <c r="C1017" s="73">
        <v>261</v>
      </c>
      <c r="D1017" s="73"/>
      <c r="E1017" s="73"/>
      <c r="F1017" s="1"/>
      <c r="G1017" s="1"/>
      <c r="H1017" s="1"/>
      <c r="I1017" s="1"/>
      <c r="J1017" s="1"/>
      <c r="K1017" s="1"/>
      <c r="L1017" s="1"/>
      <c r="M1017" s="1"/>
      <c r="N1017" s="1"/>
      <c r="O1017" s="1"/>
      <c r="P1017" s="1"/>
      <c r="Q1017" s="1"/>
      <c r="R1017" s="1"/>
      <c r="S1017" s="1"/>
      <c r="T1017" s="1"/>
      <c r="U1017" s="1"/>
    </row>
    <row r="1018" spans="1:21" x14ac:dyDescent="0.25">
      <c r="A1018" s="1"/>
      <c r="B1018" s="63" t="s">
        <v>26</v>
      </c>
      <c r="C1018" s="63"/>
      <c r="D1018" s="63"/>
      <c r="E1018" s="63"/>
      <c r="F1018" s="72">
        <v>122.0932</v>
      </c>
      <c r="G1018" s="72"/>
      <c r="H1018" s="72"/>
      <c r="I1018" s="72"/>
      <c r="J1018" s="72"/>
      <c r="K1018" s="1"/>
      <c r="L1018" s="1"/>
      <c r="M1018" s="1"/>
      <c r="N1018" s="1"/>
      <c r="O1018" s="1"/>
      <c r="P1018" s="1"/>
      <c r="Q1018" s="1"/>
      <c r="R1018" s="1"/>
      <c r="S1018" s="1"/>
      <c r="T1018" s="1"/>
      <c r="U1018" s="1"/>
    </row>
    <row r="1019" spans="1:21" x14ac:dyDescent="0.25">
      <c r="A1019" s="1"/>
      <c r="B1019" s="63" t="s">
        <v>27</v>
      </c>
      <c r="C1019" s="63"/>
      <c r="D1019" s="72">
        <v>66.332800000000006</v>
      </c>
      <c r="E1019" s="72"/>
      <c r="F1019" s="72"/>
      <c r="G1019" s="72"/>
      <c r="H1019" s="72"/>
      <c r="I1019" s="1"/>
      <c r="J1019" s="1"/>
      <c r="K1019" s="1"/>
      <c r="L1019" s="1"/>
      <c r="M1019" s="1"/>
      <c r="N1019" s="1"/>
      <c r="O1019" s="1"/>
      <c r="P1019" s="1"/>
      <c r="Q1019" s="1"/>
      <c r="R1019" s="1"/>
      <c r="S1019" s="1"/>
      <c r="T1019" s="1"/>
      <c r="U1019" s="1"/>
    </row>
    <row r="1020" spans="1:21" x14ac:dyDescent="0.25">
      <c r="A1020" s="1"/>
      <c r="B1020" s="63" t="s">
        <v>28</v>
      </c>
      <c r="C1020" s="63"/>
      <c r="D1020" s="63"/>
      <c r="E1020" s="63"/>
      <c r="F1020" s="72">
        <v>0.99929999999999997</v>
      </c>
      <c r="G1020" s="72"/>
      <c r="H1020" s="72"/>
      <c r="I1020" s="72"/>
      <c r="J1020" s="1"/>
      <c r="K1020" s="1"/>
      <c r="L1020" s="1"/>
      <c r="M1020" s="1"/>
      <c r="N1020" s="1"/>
      <c r="O1020" s="1"/>
      <c r="P1020" s="1"/>
      <c r="Q1020" s="1"/>
      <c r="R1020" s="1"/>
      <c r="S1020" s="1"/>
      <c r="T1020" s="1"/>
      <c r="U1020" s="1"/>
    </row>
    <row r="1021" spans="1:21" x14ac:dyDescent="0.25">
      <c r="A1021" s="1"/>
      <c r="B1021" s="63" t="s">
        <v>29</v>
      </c>
      <c r="C1021" s="63"/>
      <c r="D1021" s="72">
        <v>0.99770000000000003</v>
      </c>
      <c r="E1021" s="72"/>
      <c r="F1021" s="72"/>
      <c r="G1021" s="72"/>
      <c r="H1021" s="1"/>
      <c r="I1021" s="1"/>
      <c r="J1021" s="1"/>
      <c r="K1021" s="1"/>
      <c r="L1021" s="1"/>
      <c r="M1021" s="1"/>
      <c r="N1021" s="1"/>
      <c r="O1021" s="1"/>
      <c r="P1021" s="1"/>
      <c r="Q1021" s="1"/>
      <c r="R1021" s="1"/>
      <c r="S1021" s="1"/>
      <c r="T1021" s="1"/>
      <c r="U1021" s="1"/>
    </row>
    <row r="1022" spans="1:21" x14ac:dyDescent="0.25">
      <c r="A1022" s="1"/>
      <c r="B1022" s="63" t="s">
        <v>30</v>
      </c>
      <c r="C1022" s="63"/>
      <c r="D1022" s="1"/>
      <c r="E1022" s="1"/>
      <c r="F1022" s="1">
        <v>16.399999999999999</v>
      </c>
      <c r="G1022" s="1"/>
      <c r="H1022" s="1"/>
      <c r="I1022" s="1"/>
      <c r="J1022" s="1"/>
      <c r="K1022" s="1"/>
      <c r="L1022" s="1"/>
      <c r="M1022" s="1"/>
      <c r="N1022" s="1"/>
      <c r="O1022" s="1"/>
      <c r="P1022" s="1"/>
      <c r="Q1022" s="1"/>
      <c r="R1022" s="1"/>
      <c r="S1022" s="1"/>
      <c r="T1022" s="1"/>
      <c r="U1022" s="1"/>
    </row>
    <row r="1023" spans="1:21" x14ac:dyDescent="0.25">
      <c r="A1023" s="1"/>
      <c r="B1023" s="63" t="s">
        <v>31</v>
      </c>
      <c r="C1023" s="63"/>
      <c r="D1023" s="63"/>
      <c r="E1023" s="1"/>
      <c r="F1023" s="1">
        <v>2017</v>
      </c>
      <c r="G1023" s="1"/>
      <c r="H1023" s="1"/>
      <c r="I1023" s="1"/>
      <c r="J1023" s="1"/>
      <c r="K1023" s="1"/>
      <c r="L1023" s="1"/>
      <c r="M1023" s="1"/>
      <c r="N1023" s="1"/>
      <c r="O1023" s="1"/>
      <c r="P1023" s="1"/>
      <c r="Q1023" s="1"/>
      <c r="R1023" s="1"/>
      <c r="S1023" s="1"/>
      <c r="T1023" s="1"/>
      <c r="U1023" s="1"/>
    </row>
    <row r="1024" spans="1:21" x14ac:dyDescent="0.25">
      <c r="A1024" s="1"/>
      <c r="B1024" s="63" t="s">
        <v>32</v>
      </c>
      <c r="C1024" s="63"/>
      <c r="D1024" s="1"/>
      <c r="E1024" s="1"/>
      <c r="F1024" s="1"/>
      <c r="G1024" s="1"/>
      <c r="H1024" s="1"/>
      <c r="I1024" s="1"/>
      <c r="J1024" s="1"/>
      <c r="K1024" s="1"/>
      <c r="L1024" s="1"/>
      <c r="M1024" s="1"/>
      <c r="N1024" s="1"/>
      <c r="O1024" s="1"/>
      <c r="P1024" s="1"/>
      <c r="Q1024" s="1"/>
      <c r="R1024" s="1"/>
      <c r="S1024" s="1"/>
      <c r="T1024" s="1"/>
      <c r="U1024" s="1"/>
    </row>
    <row r="1025" spans="1:21" x14ac:dyDescent="0.25">
      <c r="A1025" s="1"/>
      <c r="B1025" s="1"/>
      <c r="C1025" s="1"/>
      <c r="D1025" s="1"/>
      <c r="E1025" s="1"/>
      <c r="F1025" s="1"/>
      <c r="G1025" s="1"/>
      <c r="H1025" s="1"/>
      <c r="I1025" s="1"/>
      <c r="J1025" s="1"/>
      <c r="K1025" s="1"/>
      <c r="L1025" s="1"/>
      <c r="M1025" s="1"/>
      <c r="N1025" s="1"/>
      <c r="O1025" s="1"/>
      <c r="P1025" s="1"/>
      <c r="Q1025" s="1"/>
      <c r="R1025" s="1"/>
      <c r="S1025" s="1"/>
      <c r="T1025" s="1"/>
      <c r="U1025" s="1"/>
    </row>
    <row r="1026" spans="1:21" x14ac:dyDescent="0.25">
      <c r="A1026" s="1"/>
      <c r="B1026" s="1"/>
      <c r="C1026" s="1"/>
      <c r="D1026" s="1"/>
      <c r="E1026" s="1"/>
      <c r="F1026" s="1"/>
      <c r="G1026" s="1"/>
      <c r="H1026" s="1"/>
      <c r="I1026" s="1"/>
      <c r="J1026" s="1"/>
      <c r="K1026" s="1"/>
      <c r="L1026" s="1"/>
      <c r="M1026" s="1"/>
      <c r="N1026" s="1"/>
      <c r="O1026" s="1"/>
      <c r="P1026" s="1"/>
      <c r="Q1026" s="1"/>
      <c r="R1026" s="1"/>
      <c r="S1026" s="1"/>
      <c r="T1026" s="1"/>
      <c r="U1026" s="1"/>
    </row>
    <row r="1027" spans="1:21" x14ac:dyDescent="0.25">
      <c r="A1027" s="1"/>
      <c r="B1027" s="1"/>
      <c r="C1027" s="1"/>
      <c r="D1027" s="1"/>
      <c r="E1027" s="1"/>
      <c r="F1027" s="1"/>
      <c r="G1027" s="1"/>
      <c r="H1027" s="1"/>
      <c r="I1027" s="1"/>
      <c r="J1027" s="1"/>
      <c r="K1027" s="1"/>
      <c r="L1027" s="66" t="s">
        <v>5</v>
      </c>
      <c r="M1027" s="66"/>
      <c r="N1027" s="66"/>
      <c r="O1027" s="3" t="s">
        <v>6</v>
      </c>
      <c r="P1027" s="67" t="s">
        <v>7</v>
      </c>
      <c r="Q1027" s="67"/>
      <c r="R1027" s="3" t="s">
        <v>8</v>
      </c>
      <c r="S1027" s="57" t="s">
        <v>583</v>
      </c>
      <c r="T1027" s="57"/>
      <c r="U1027" s="3" t="s">
        <v>7</v>
      </c>
    </row>
    <row r="1028" spans="1:21" x14ac:dyDescent="0.25">
      <c r="A1028" s="1"/>
      <c r="B1028" s="5" t="s">
        <v>9</v>
      </c>
      <c r="C1028" s="64" t="s">
        <v>188</v>
      </c>
      <c r="D1028" s="64"/>
      <c r="E1028" s="64"/>
      <c r="F1028" s="64"/>
      <c r="G1028" s="64"/>
      <c r="H1028" s="1"/>
      <c r="I1028" s="1"/>
      <c r="J1028" s="1"/>
      <c r="K1028" s="1"/>
      <c r="L1028" s="4" t="s">
        <v>65</v>
      </c>
      <c r="M1028" s="77" t="s">
        <v>66</v>
      </c>
      <c r="N1028" s="77"/>
      <c r="O1028" s="6">
        <v>1</v>
      </c>
      <c r="P1028" s="78">
        <v>6.67</v>
      </c>
      <c r="Q1028" s="78"/>
      <c r="R1028" s="6">
        <v>333</v>
      </c>
      <c r="S1028" s="61">
        <v>22138.800000000003</v>
      </c>
      <c r="T1028" s="61"/>
      <c r="U1028" s="7">
        <v>63.75</v>
      </c>
    </row>
    <row r="1029" spans="1:21" x14ac:dyDescent="0.25">
      <c r="A1029" s="1"/>
      <c r="B1029" s="63" t="s">
        <v>13</v>
      </c>
      <c r="C1029" s="64" t="s">
        <v>191</v>
      </c>
      <c r="D1029" s="64"/>
      <c r="E1029" s="64"/>
      <c r="F1029" s="64"/>
      <c r="G1029" s="1"/>
      <c r="H1029" s="1"/>
      <c r="I1029" s="1"/>
      <c r="J1029" s="1"/>
      <c r="K1029" s="1"/>
      <c r="L1029" s="4" t="s">
        <v>33</v>
      </c>
      <c r="M1029" s="64" t="s">
        <v>34</v>
      </c>
      <c r="N1029" s="64"/>
      <c r="O1029" s="6">
        <v>8</v>
      </c>
      <c r="P1029" s="65">
        <v>53.33</v>
      </c>
      <c r="Q1029" s="65"/>
      <c r="R1029" s="6">
        <v>27</v>
      </c>
      <c r="S1029" s="59">
        <v>4361.3999999999996</v>
      </c>
      <c r="T1029" s="59"/>
      <c r="U1029" s="7">
        <v>12.56</v>
      </c>
    </row>
    <row r="1030" spans="1:21" x14ac:dyDescent="0.25">
      <c r="A1030" s="1"/>
      <c r="B1030" s="63"/>
      <c r="C1030" s="64"/>
      <c r="D1030" s="64"/>
      <c r="E1030" s="64"/>
      <c r="F1030" s="64"/>
      <c r="G1030" s="1"/>
      <c r="H1030" s="1"/>
      <c r="I1030" s="1"/>
      <c r="J1030" s="1"/>
      <c r="K1030" s="1"/>
      <c r="L1030" s="64" t="s">
        <v>11</v>
      </c>
      <c r="M1030" s="64" t="s">
        <v>12</v>
      </c>
      <c r="N1030" s="64"/>
      <c r="O1030" s="71">
        <v>1</v>
      </c>
      <c r="P1030" s="65">
        <v>6.67</v>
      </c>
      <c r="Q1030" s="65"/>
      <c r="R1030" s="71">
        <v>4</v>
      </c>
      <c r="S1030" s="59">
        <v>3548.4</v>
      </c>
      <c r="T1030" s="59"/>
      <c r="U1030" s="58">
        <v>10.220000000000001</v>
      </c>
    </row>
    <row r="1031" spans="1:21" x14ac:dyDescent="0.25">
      <c r="A1031" s="1"/>
      <c r="B1031" s="63" t="s">
        <v>19</v>
      </c>
      <c r="C1031" s="64" t="s">
        <v>57</v>
      </c>
      <c r="D1031" s="64"/>
      <c r="E1031" s="64"/>
      <c r="F1031" s="64"/>
      <c r="G1031" s="1"/>
      <c r="H1031" s="1"/>
      <c r="I1031" s="1"/>
      <c r="J1031" s="1"/>
      <c r="K1031" s="1"/>
      <c r="L1031" s="64"/>
      <c r="M1031" s="64"/>
      <c r="N1031" s="64"/>
      <c r="O1031" s="71"/>
      <c r="P1031" s="65"/>
      <c r="Q1031" s="65"/>
      <c r="R1031" s="71"/>
      <c r="S1031" s="59"/>
      <c r="T1031" s="59"/>
      <c r="U1031" s="58"/>
    </row>
    <row r="1032" spans="1:21" x14ac:dyDescent="0.25">
      <c r="A1032" s="1"/>
      <c r="B1032" s="63"/>
      <c r="C1032" s="64"/>
      <c r="D1032" s="64"/>
      <c r="E1032" s="64"/>
      <c r="F1032" s="64"/>
      <c r="G1032" s="1"/>
      <c r="H1032" s="1"/>
      <c r="I1032" s="1"/>
      <c r="J1032" s="1"/>
      <c r="K1032" s="1"/>
      <c r="L1032" s="4" t="s">
        <v>15</v>
      </c>
      <c r="M1032" s="64" t="s">
        <v>16</v>
      </c>
      <c r="N1032" s="64"/>
      <c r="O1032" s="6">
        <v>1</v>
      </c>
      <c r="P1032" s="65">
        <v>6.67</v>
      </c>
      <c r="Q1032" s="65"/>
      <c r="R1032" s="6">
        <v>27</v>
      </c>
      <c r="S1032" s="59">
        <v>1903.8</v>
      </c>
      <c r="T1032" s="59"/>
      <c r="U1032" s="7">
        <v>5.48</v>
      </c>
    </row>
    <row r="1033" spans="1:21" x14ac:dyDescent="0.25">
      <c r="A1033" s="1"/>
      <c r="B1033" s="5" t="s">
        <v>23</v>
      </c>
      <c r="C1033" s="64" t="s">
        <v>192</v>
      </c>
      <c r="D1033" s="64"/>
      <c r="E1033" s="64"/>
      <c r="F1033" s="64"/>
      <c r="G1033" s="1"/>
      <c r="H1033" s="1"/>
      <c r="I1033" s="1"/>
      <c r="J1033" s="1"/>
      <c r="K1033" s="1"/>
      <c r="L1033" s="4" t="s">
        <v>42</v>
      </c>
      <c r="M1033" s="64" t="s">
        <v>43</v>
      </c>
      <c r="N1033" s="64"/>
      <c r="O1033" s="6">
        <v>3</v>
      </c>
      <c r="P1033" s="65">
        <v>20</v>
      </c>
      <c r="Q1033" s="65"/>
      <c r="R1033" s="6">
        <v>9</v>
      </c>
      <c r="S1033" s="59">
        <v>427.2</v>
      </c>
      <c r="T1033" s="59"/>
      <c r="U1033" s="7">
        <v>1.23</v>
      </c>
    </row>
    <row r="1034" spans="1:21" x14ac:dyDescent="0.25">
      <c r="A1034" s="1"/>
      <c r="B1034" s="5" t="s">
        <v>25</v>
      </c>
      <c r="C1034" s="73">
        <v>395</v>
      </c>
      <c r="D1034" s="73"/>
      <c r="E1034" s="73"/>
      <c r="F1034" s="1"/>
      <c r="G1034" s="1"/>
      <c r="H1034" s="1"/>
      <c r="I1034" s="1"/>
      <c r="J1034" s="1"/>
      <c r="K1034" s="1"/>
      <c r="L1034" s="4" t="s">
        <v>21</v>
      </c>
      <c r="M1034" s="64" t="s">
        <v>22</v>
      </c>
      <c r="N1034" s="64"/>
      <c r="O1034" s="6">
        <v>1</v>
      </c>
      <c r="P1034" s="65">
        <v>6.67</v>
      </c>
      <c r="Q1034" s="65"/>
      <c r="R1034" s="6">
        <v>34</v>
      </c>
      <c r="S1034" s="59">
        <v>2349.6</v>
      </c>
      <c r="T1034" s="59"/>
      <c r="U1034" s="7">
        <v>6.77</v>
      </c>
    </row>
    <row r="1035" spans="1:21" x14ac:dyDescent="0.25">
      <c r="A1035" s="1"/>
      <c r="B1035" s="63" t="s">
        <v>26</v>
      </c>
      <c r="C1035" s="63"/>
      <c r="D1035" s="63"/>
      <c r="E1035" s="63"/>
      <c r="F1035" s="72">
        <v>85.010400000000004</v>
      </c>
      <c r="G1035" s="72"/>
      <c r="H1035" s="72"/>
      <c r="I1035" s="72"/>
      <c r="J1035" s="72"/>
      <c r="K1035" s="1"/>
      <c r="L1035" s="1"/>
      <c r="M1035" s="1"/>
      <c r="N1035" s="1"/>
      <c r="O1035" s="1"/>
      <c r="P1035" s="1"/>
      <c r="Q1035" s="1"/>
      <c r="R1035" s="1"/>
      <c r="S1035" s="1"/>
      <c r="T1035" s="1"/>
      <c r="U1035" s="1"/>
    </row>
    <row r="1036" spans="1:21" x14ac:dyDescent="0.25">
      <c r="A1036" s="1"/>
      <c r="B1036" s="63" t="s">
        <v>27</v>
      </c>
      <c r="C1036" s="63"/>
      <c r="D1036" s="72">
        <v>56.069299999999998</v>
      </c>
      <c r="E1036" s="72"/>
      <c r="F1036" s="72"/>
      <c r="G1036" s="72"/>
      <c r="H1036" s="72"/>
      <c r="I1036" s="1"/>
      <c r="J1036" s="1"/>
      <c r="K1036" s="1"/>
      <c r="L1036" s="1"/>
      <c r="M1036" s="1"/>
      <c r="N1036" s="1"/>
      <c r="O1036" s="1"/>
      <c r="P1036" s="1"/>
      <c r="Q1036" s="1"/>
      <c r="R1036" s="1"/>
      <c r="S1036" s="1"/>
      <c r="T1036" s="1"/>
      <c r="U1036" s="1"/>
    </row>
    <row r="1037" spans="1:21" x14ac:dyDescent="0.25">
      <c r="A1037" s="1"/>
      <c r="B1037" s="63" t="s">
        <v>28</v>
      </c>
      <c r="C1037" s="63"/>
      <c r="D1037" s="63"/>
      <c r="E1037" s="63"/>
      <c r="F1037" s="72">
        <v>0.81899999999999995</v>
      </c>
      <c r="G1037" s="72"/>
      <c r="H1037" s="72"/>
      <c r="I1037" s="72"/>
      <c r="J1037" s="1"/>
      <c r="K1037" s="1"/>
      <c r="L1037" s="1"/>
      <c r="M1037" s="1"/>
      <c r="N1037" s="1"/>
      <c r="O1037" s="1"/>
      <c r="P1037" s="1"/>
      <c r="Q1037" s="1"/>
      <c r="R1037" s="1"/>
      <c r="S1037" s="1"/>
      <c r="T1037" s="1"/>
      <c r="U1037" s="1"/>
    </row>
    <row r="1038" spans="1:21" x14ac:dyDescent="0.25">
      <c r="A1038" s="1"/>
      <c r="B1038" s="63" t="s">
        <v>29</v>
      </c>
      <c r="C1038" s="63"/>
      <c r="D1038" s="72">
        <v>0.84340000000000004</v>
      </c>
      <c r="E1038" s="72"/>
      <c r="F1038" s="72"/>
      <c r="G1038" s="72"/>
      <c r="H1038" s="1"/>
      <c r="I1038" s="1"/>
      <c r="J1038" s="1"/>
      <c r="K1038" s="1"/>
      <c r="L1038" s="1"/>
      <c r="M1038" s="1"/>
      <c r="N1038" s="1"/>
      <c r="O1038" s="1"/>
      <c r="P1038" s="1"/>
      <c r="Q1038" s="1"/>
      <c r="R1038" s="1"/>
      <c r="S1038" s="1"/>
      <c r="T1038" s="1"/>
      <c r="U1038" s="1"/>
    </row>
    <row r="1039" spans="1:21" x14ac:dyDescent="0.25">
      <c r="A1039" s="1"/>
      <c r="B1039" s="63" t="s">
        <v>30</v>
      </c>
      <c r="C1039" s="63"/>
      <c r="D1039" s="1"/>
      <c r="E1039" s="1"/>
      <c r="F1039" s="1">
        <v>19</v>
      </c>
      <c r="G1039" s="1"/>
      <c r="H1039" s="1"/>
      <c r="I1039" s="1"/>
      <c r="J1039" s="1"/>
      <c r="K1039" s="1"/>
      <c r="L1039" s="1"/>
      <c r="M1039" s="1"/>
      <c r="N1039" s="1"/>
      <c r="O1039" s="1"/>
      <c r="P1039" s="1"/>
      <c r="Q1039" s="1"/>
      <c r="R1039" s="1"/>
      <c r="S1039" s="1"/>
      <c r="T1039" s="1"/>
      <c r="U1039" s="1"/>
    </row>
    <row r="1040" spans="1:21" x14ac:dyDescent="0.25">
      <c r="A1040" s="1"/>
      <c r="B1040" s="63" t="s">
        <v>31</v>
      </c>
      <c r="C1040" s="63"/>
      <c r="D1040" s="63"/>
      <c r="E1040" s="1"/>
      <c r="F1040" s="1">
        <v>2017</v>
      </c>
      <c r="G1040" s="1"/>
      <c r="H1040" s="1"/>
      <c r="I1040" s="1"/>
      <c r="J1040" s="1"/>
      <c r="K1040" s="1"/>
      <c r="L1040" s="1"/>
      <c r="M1040" s="1"/>
      <c r="N1040" s="1"/>
      <c r="O1040" s="1"/>
      <c r="P1040" s="1"/>
      <c r="Q1040" s="1"/>
      <c r="R1040" s="1"/>
      <c r="S1040" s="1"/>
      <c r="T1040" s="1"/>
      <c r="U1040" s="1"/>
    </row>
    <row r="1041" spans="1:21" x14ac:dyDescent="0.25">
      <c r="A1041" s="1"/>
      <c r="B1041" s="63" t="s">
        <v>32</v>
      </c>
      <c r="C1041" s="63"/>
      <c r="D1041" s="1"/>
      <c r="E1041" s="1"/>
      <c r="F1041" s="1"/>
      <c r="G1041" s="1"/>
      <c r="H1041" s="1"/>
      <c r="I1041" s="1"/>
      <c r="J1041" s="1"/>
      <c r="K1041" s="1"/>
      <c r="L1041" s="1"/>
      <c r="M1041" s="1"/>
      <c r="N1041" s="1"/>
      <c r="O1041" s="1"/>
      <c r="P1041" s="1"/>
      <c r="Q1041" s="1"/>
      <c r="R1041" s="1"/>
      <c r="S1041" s="1"/>
      <c r="T1041" s="1"/>
      <c r="U1041" s="1"/>
    </row>
    <row r="1042" spans="1:21" x14ac:dyDescent="0.25">
      <c r="A1042" s="1"/>
      <c r="B1042" s="1"/>
      <c r="C1042" s="1"/>
      <c r="D1042" s="1"/>
      <c r="E1042" s="1"/>
      <c r="F1042" s="1"/>
      <c r="G1042" s="1"/>
      <c r="H1042" s="1"/>
      <c r="I1042" s="1"/>
      <c r="J1042" s="1"/>
      <c r="K1042" s="1"/>
      <c r="L1042" s="1"/>
      <c r="M1042" s="1"/>
      <c r="N1042" s="1"/>
      <c r="O1042" s="1"/>
      <c r="P1042" s="1"/>
      <c r="Q1042" s="1"/>
      <c r="R1042" s="1"/>
      <c r="S1042" s="1"/>
      <c r="T1042" s="1"/>
      <c r="U1042" s="1"/>
    </row>
    <row r="1043" spans="1:21" x14ac:dyDescent="0.25">
      <c r="A1043" s="1"/>
      <c r="B1043" s="1"/>
      <c r="C1043" s="1"/>
      <c r="D1043" s="1"/>
      <c r="E1043" s="1"/>
      <c r="F1043" s="1"/>
      <c r="G1043" s="1"/>
      <c r="H1043" s="1"/>
      <c r="I1043" s="1"/>
      <c r="J1043" s="1"/>
      <c r="K1043" s="1"/>
      <c r="L1043" s="1"/>
      <c r="M1043" s="1"/>
      <c r="N1043" s="1"/>
      <c r="O1043" s="1"/>
      <c r="P1043" s="1"/>
      <c r="Q1043" s="1"/>
      <c r="R1043" s="1"/>
      <c r="S1043" s="1"/>
      <c r="T1043" s="1"/>
      <c r="U1043" s="1"/>
    </row>
    <row r="1044" spans="1:21" x14ac:dyDescent="0.25">
      <c r="A1044" s="1"/>
      <c r="B1044" s="1"/>
      <c r="C1044" s="1"/>
      <c r="D1044" s="1"/>
      <c r="E1044" s="1"/>
      <c r="F1044" s="1"/>
      <c r="G1044" s="1"/>
      <c r="H1044" s="1"/>
      <c r="I1044" s="1"/>
      <c r="J1044" s="1"/>
      <c r="K1044" s="1"/>
      <c r="L1044" s="66" t="s">
        <v>5</v>
      </c>
      <c r="M1044" s="66"/>
      <c r="N1044" s="66"/>
      <c r="O1044" s="3" t="s">
        <v>6</v>
      </c>
      <c r="P1044" s="67" t="s">
        <v>7</v>
      </c>
      <c r="Q1044" s="67"/>
      <c r="R1044" s="3" t="s">
        <v>8</v>
      </c>
      <c r="S1044" s="57" t="s">
        <v>583</v>
      </c>
      <c r="T1044" s="57"/>
      <c r="U1044" s="3" t="s">
        <v>7</v>
      </c>
    </row>
    <row r="1045" spans="1:21" x14ac:dyDescent="0.25">
      <c r="A1045" s="1"/>
      <c r="B1045" s="5" t="s">
        <v>9</v>
      </c>
      <c r="C1045" s="64" t="s">
        <v>188</v>
      </c>
      <c r="D1045" s="64"/>
      <c r="E1045" s="64"/>
      <c r="F1045" s="64"/>
      <c r="G1045" s="64"/>
      <c r="H1045" s="1"/>
      <c r="I1045" s="1"/>
      <c r="J1045" s="1"/>
      <c r="K1045" s="1"/>
      <c r="L1045" s="4" t="s">
        <v>65</v>
      </c>
      <c r="M1045" s="77" t="s">
        <v>66</v>
      </c>
      <c r="N1045" s="77"/>
      <c r="O1045" s="6">
        <v>1</v>
      </c>
      <c r="P1045" s="78">
        <v>100</v>
      </c>
      <c r="Q1045" s="78"/>
      <c r="R1045" s="6">
        <v>5</v>
      </c>
      <c r="S1045" s="61">
        <v>340.2</v>
      </c>
      <c r="T1045" s="61"/>
      <c r="U1045" s="7">
        <v>100</v>
      </c>
    </row>
    <row r="1046" spans="1:21" x14ac:dyDescent="0.25">
      <c r="A1046" s="1"/>
      <c r="B1046" s="5" t="s">
        <v>13</v>
      </c>
      <c r="C1046" s="64" t="s">
        <v>62</v>
      </c>
      <c r="D1046" s="64"/>
      <c r="E1046" s="64"/>
      <c r="F1046" s="64"/>
      <c r="G1046" s="1"/>
      <c r="H1046" s="1"/>
      <c r="I1046" s="1"/>
      <c r="J1046" s="1"/>
      <c r="K1046" s="1"/>
      <c r="L1046" s="1"/>
      <c r="M1046" s="1"/>
      <c r="N1046" s="1"/>
      <c r="O1046" s="1"/>
      <c r="P1046" s="1"/>
      <c r="Q1046" s="1"/>
      <c r="R1046" s="1"/>
      <c r="S1046" s="1"/>
      <c r="T1046" s="1"/>
      <c r="U1046" s="1"/>
    </row>
    <row r="1047" spans="1:21" x14ac:dyDescent="0.25">
      <c r="A1047" s="1"/>
      <c r="B1047" s="5" t="s">
        <v>19</v>
      </c>
      <c r="C1047" s="64" t="s">
        <v>60</v>
      </c>
      <c r="D1047" s="64"/>
      <c r="E1047" s="64"/>
      <c r="F1047" s="64"/>
      <c r="G1047" s="1"/>
      <c r="H1047" s="1"/>
      <c r="I1047" s="1"/>
      <c r="J1047" s="1"/>
      <c r="K1047" s="1"/>
      <c r="L1047" s="1"/>
      <c r="M1047" s="1"/>
      <c r="N1047" s="1"/>
      <c r="O1047" s="1"/>
      <c r="P1047" s="1"/>
      <c r="Q1047" s="1"/>
      <c r="R1047" s="1"/>
      <c r="S1047" s="1"/>
      <c r="T1047" s="1"/>
      <c r="U1047" s="1"/>
    </row>
    <row r="1048" spans="1:21" x14ac:dyDescent="0.25">
      <c r="A1048" s="1"/>
      <c r="B1048" s="5" t="s">
        <v>23</v>
      </c>
      <c r="C1048" s="64" t="s">
        <v>193</v>
      </c>
      <c r="D1048" s="64"/>
      <c r="E1048" s="64"/>
      <c r="F1048" s="64"/>
      <c r="G1048" s="1"/>
      <c r="H1048" s="1"/>
      <c r="I1048" s="1"/>
      <c r="J1048" s="1"/>
      <c r="K1048" s="1"/>
      <c r="L1048" s="1"/>
      <c r="M1048" s="1"/>
      <c r="N1048" s="1"/>
      <c r="O1048" s="1"/>
      <c r="P1048" s="1"/>
      <c r="Q1048" s="1"/>
      <c r="R1048" s="1"/>
      <c r="S1048" s="1"/>
      <c r="T1048" s="1"/>
      <c r="U1048" s="1"/>
    </row>
    <row r="1049" spans="1:21" x14ac:dyDescent="0.25">
      <c r="A1049" s="1"/>
      <c r="B1049" s="5" t="s">
        <v>25</v>
      </c>
      <c r="C1049" s="73">
        <v>4</v>
      </c>
      <c r="D1049" s="73"/>
      <c r="E1049" s="73"/>
      <c r="F1049" s="1"/>
      <c r="G1049" s="1"/>
      <c r="H1049" s="1"/>
      <c r="I1049" s="1"/>
      <c r="J1049" s="1"/>
      <c r="K1049" s="1"/>
      <c r="L1049" s="1"/>
      <c r="M1049" s="1"/>
      <c r="N1049" s="1"/>
      <c r="O1049" s="1"/>
      <c r="P1049" s="1"/>
      <c r="Q1049" s="1"/>
      <c r="R1049" s="1"/>
      <c r="S1049" s="1"/>
      <c r="T1049" s="1"/>
      <c r="U1049" s="1"/>
    </row>
    <row r="1050" spans="1:21" x14ac:dyDescent="0.25">
      <c r="A1050" s="1"/>
      <c r="B1050" s="63" t="s">
        <v>26</v>
      </c>
      <c r="C1050" s="63"/>
      <c r="D1050" s="63"/>
      <c r="E1050" s="63"/>
      <c r="F1050" s="72">
        <v>20.507200000000001</v>
      </c>
      <c r="G1050" s="72"/>
      <c r="H1050" s="72"/>
      <c r="I1050" s="72"/>
      <c r="J1050" s="72"/>
      <c r="K1050" s="1"/>
      <c r="L1050" s="1"/>
      <c r="M1050" s="1"/>
      <c r="N1050" s="1"/>
      <c r="O1050" s="1"/>
      <c r="P1050" s="1"/>
      <c r="Q1050" s="1"/>
      <c r="R1050" s="1"/>
      <c r="S1050" s="1"/>
      <c r="T1050" s="1"/>
      <c r="U1050" s="1"/>
    </row>
    <row r="1051" spans="1:21" x14ac:dyDescent="0.25">
      <c r="A1051" s="1"/>
      <c r="B1051" s="63" t="s">
        <v>27</v>
      </c>
      <c r="C1051" s="63"/>
      <c r="D1051" s="72">
        <v>81.710700000000003</v>
      </c>
      <c r="E1051" s="72"/>
      <c r="F1051" s="72"/>
      <c r="G1051" s="72"/>
      <c r="H1051" s="72"/>
      <c r="I1051" s="1"/>
      <c r="J1051" s="1"/>
      <c r="K1051" s="1"/>
      <c r="L1051" s="1"/>
      <c r="M1051" s="1"/>
      <c r="N1051" s="1"/>
      <c r="O1051" s="1"/>
      <c r="P1051" s="1"/>
      <c r="Q1051" s="1"/>
      <c r="R1051" s="1"/>
      <c r="S1051" s="1"/>
      <c r="T1051" s="1"/>
      <c r="U1051" s="1"/>
    </row>
    <row r="1052" spans="1:21" x14ac:dyDescent="0.25">
      <c r="A1052" s="1"/>
      <c r="B1052" s="63" t="s">
        <v>28</v>
      </c>
      <c r="C1052" s="63"/>
      <c r="D1052" s="63"/>
      <c r="E1052" s="63"/>
      <c r="F1052" s="72">
        <v>0.33650000000000002</v>
      </c>
      <c r="G1052" s="72"/>
      <c r="H1052" s="72"/>
      <c r="I1052" s="72"/>
      <c r="J1052" s="1"/>
      <c r="K1052" s="1"/>
      <c r="L1052" s="1"/>
      <c r="M1052" s="1"/>
      <c r="N1052" s="1"/>
      <c r="O1052" s="1"/>
      <c r="P1052" s="1"/>
      <c r="Q1052" s="1"/>
      <c r="R1052" s="1"/>
      <c r="S1052" s="1"/>
      <c r="T1052" s="1"/>
      <c r="U1052" s="1"/>
    </row>
    <row r="1053" spans="1:21" x14ac:dyDescent="0.25">
      <c r="A1053" s="1"/>
      <c r="B1053" s="63" t="s">
        <v>29</v>
      </c>
      <c r="C1053" s="63"/>
      <c r="D1053" s="72">
        <v>1.2019</v>
      </c>
      <c r="E1053" s="72"/>
      <c r="F1053" s="72"/>
      <c r="G1053" s="72"/>
      <c r="H1053" s="1"/>
      <c r="I1053" s="1"/>
      <c r="J1053" s="1"/>
      <c r="K1053" s="1"/>
      <c r="L1053" s="1"/>
      <c r="M1053" s="1"/>
      <c r="N1053" s="1"/>
      <c r="O1053" s="1"/>
      <c r="P1053" s="1"/>
      <c r="Q1053" s="1"/>
      <c r="R1053" s="1"/>
      <c r="S1053" s="1"/>
      <c r="T1053" s="1"/>
      <c r="U1053" s="1"/>
    </row>
    <row r="1054" spans="1:21" x14ac:dyDescent="0.25">
      <c r="A1054" s="1"/>
      <c r="B1054" s="63" t="s">
        <v>30</v>
      </c>
      <c r="C1054" s="63"/>
      <c r="D1054" s="1"/>
      <c r="E1054" s="1"/>
      <c r="F1054" s="1">
        <v>2</v>
      </c>
      <c r="G1054" s="1"/>
      <c r="H1054" s="1"/>
      <c r="I1054" s="1"/>
      <c r="J1054" s="1"/>
      <c r="K1054" s="1"/>
      <c r="L1054" s="1"/>
      <c r="M1054" s="1"/>
      <c r="N1054" s="1"/>
      <c r="O1054" s="1"/>
      <c r="P1054" s="1"/>
      <c r="Q1054" s="1"/>
      <c r="R1054" s="1"/>
      <c r="S1054" s="1"/>
      <c r="T1054" s="1"/>
      <c r="U1054" s="1"/>
    </row>
    <row r="1055" spans="1:21" x14ac:dyDescent="0.25">
      <c r="A1055" s="1"/>
      <c r="B1055" s="63" t="s">
        <v>31</v>
      </c>
      <c r="C1055" s="63"/>
      <c r="D1055" s="63"/>
      <c r="E1055" s="1"/>
      <c r="F1055" s="1">
        <v>2017</v>
      </c>
      <c r="G1055" s="1"/>
      <c r="H1055" s="1"/>
      <c r="I1055" s="1"/>
      <c r="J1055" s="1"/>
      <c r="K1055" s="1"/>
      <c r="L1055" s="1"/>
      <c r="M1055" s="1"/>
      <c r="N1055" s="1"/>
      <c r="O1055" s="1"/>
      <c r="P1055" s="1"/>
      <c r="Q1055" s="1"/>
      <c r="R1055" s="1"/>
      <c r="S1055" s="1"/>
      <c r="T1055" s="1"/>
      <c r="U1055" s="1"/>
    </row>
    <row r="1056" spans="1:21" x14ac:dyDescent="0.25">
      <c r="A1056" s="1"/>
      <c r="B1056" s="63" t="s">
        <v>32</v>
      </c>
      <c r="C1056" s="63"/>
      <c r="D1056" s="1"/>
      <c r="E1056" s="1"/>
      <c r="F1056" s="1"/>
      <c r="G1056" s="1"/>
      <c r="H1056" s="1"/>
      <c r="I1056" s="1"/>
      <c r="J1056" s="1"/>
      <c r="K1056" s="1"/>
      <c r="L1056" s="1"/>
      <c r="M1056" s="1"/>
      <c r="N1056" s="1"/>
      <c r="O1056" s="1"/>
      <c r="P1056" s="1"/>
      <c r="Q1056" s="1"/>
      <c r="R1056" s="1"/>
      <c r="S1056" s="1"/>
      <c r="T1056" s="1"/>
      <c r="U1056" s="1"/>
    </row>
    <row r="1057" spans="1:21" x14ac:dyDescent="0.25">
      <c r="A1057" s="1"/>
      <c r="B1057" s="1"/>
      <c r="C1057" s="1"/>
      <c r="D1057" s="1"/>
      <c r="E1057" s="1"/>
      <c r="F1057" s="1"/>
      <c r="G1057" s="1"/>
      <c r="H1057" s="1"/>
      <c r="I1057" s="1"/>
      <c r="J1057" s="1"/>
      <c r="K1057" s="1"/>
      <c r="L1057" s="1"/>
      <c r="M1057" s="1"/>
      <c r="N1057" s="1"/>
      <c r="O1057" s="1"/>
      <c r="P1057" s="1"/>
      <c r="Q1057" s="1"/>
      <c r="R1057" s="1"/>
      <c r="S1057" s="1"/>
      <c r="T1057" s="1"/>
      <c r="U1057" s="1"/>
    </row>
    <row r="1058" spans="1:21" x14ac:dyDescent="0.25">
      <c r="A1058" s="1"/>
      <c r="B1058" s="1"/>
      <c r="C1058" s="1"/>
      <c r="D1058" s="1"/>
      <c r="E1058" s="1"/>
      <c r="F1058" s="1"/>
      <c r="G1058" s="1"/>
      <c r="H1058" s="1"/>
      <c r="I1058" s="1"/>
      <c r="J1058" s="1"/>
      <c r="K1058" s="1"/>
      <c r="L1058" s="1"/>
      <c r="M1058" s="1"/>
      <c r="N1058" s="1"/>
      <c r="O1058" s="1"/>
      <c r="P1058" s="1"/>
      <c r="Q1058" s="1"/>
      <c r="R1058" s="1"/>
      <c r="S1058" s="1"/>
      <c r="T1058" s="1"/>
      <c r="U1058" s="1"/>
    </row>
    <row r="1059" spans="1:21" x14ac:dyDescent="0.25">
      <c r="A1059" s="1"/>
      <c r="B1059" s="1"/>
      <c r="C1059" s="1"/>
      <c r="D1059" s="1"/>
      <c r="E1059" s="1"/>
      <c r="F1059" s="1"/>
      <c r="G1059" s="1"/>
      <c r="H1059" s="1"/>
      <c r="I1059" s="1"/>
      <c r="J1059" s="1"/>
      <c r="K1059" s="1"/>
      <c r="L1059" s="1"/>
      <c r="M1059" s="1"/>
      <c r="N1059" s="1"/>
      <c r="O1059" s="1"/>
      <c r="P1059" s="1"/>
      <c r="Q1059" s="1"/>
      <c r="R1059" s="1"/>
      <c r="S1059" s="1"/>
      <c r="T1059" s="1"/>
      <c r="U1059" s="1"/>
    </row>
    <row r="1060" spans="1:21" x14ac:dyDescent="0.25">
      <c r="A1060" s="1"/>
      <c r="B1060" s="1"/>
      <c r="C1060" s="1"/>
      <c r="D1060" s="1"/>
      <c r="E1060" s="1"/>
      <c r="F1060" s="1"/>
      <c r="G1060" s="1"/>
      <c r="H1060" s="1"/>
      <c r="I1060" s="1"/>
      <c r="J1060" s="1"/>
      <c r="K1060" s="1"/>
      <c r="L1060" s="66" t="s">
        <v>5</v>
      </c>
      <c r="M1060" s="66"/>
      <c r="N1060" s="66"/>
      <c r="O1060" s="3" t="s">
        <v>6</v>
      </c>
      <c r="P1060" s="67" t="s">
        <v>7</v>
      </c>
      <c r="Q1060" s="67"/>
      <c r="R1060" s="3" t="s">
        <v>8</v>
      </c>
      <c r="S1060" s="57" t="s">
        <v>583</v>
      </c>
      <c r="T1060" s="57"/>
      <c r="U1060" s="3" t="s">
        <v>7</v>
      </c>
    </row>
    <row r="1061" spans="1:21" x14ac:dyDescent="0.25">
      <c r="A1061" s="1"/>
      <c r="B1061" s="5" t="s">
        <v>9</v>
      </c>
      <c r="C1061" s="64" t="s">
        <v>194</v>
      </c>
      <c r="D1061" s="64"/>
      <c r="E1061" s="64"/>
      <c r="F1061" s="64"/>
      <c r="G1061" s="64"/>
      <c r="H1061" s="1"/>
      <c r="I1061" s="1"/>
      <c r="J1061" s="1"/>
      <c r="K1061" s="1"/>
      <c r="L1061" s="4" t="s">
        <v>33</v>
      </c>
      <c r="M1061" s="77" t="s">
        <v>34</v>
      </c>
      <c r="N1061" s="77"/>
      <c r="O1061" s="6">
        <v>5</v>
      </c>
      <c r="P1061" s="78">
        <v>23.81</v>
      </c>
      <c r="Q1061" s="78"/>
      <c r="R1061" s="6">
        <v>10</v>
      </c>
      <c r="S1061" s="61">
        <v>1486.8000000000002</v>
      </c>
      <c r="T1061" s="61"/>
      <c r="U1061" s="7">
        <v>9.7899999999999991</v>
      </c>
    </row>
    <row r="1062" spans="1:21" x14ac:dyDescent="0.25">
      <c r="A1062" s="1"/>
      <c r="B1062" s="63" t="s">
        <v>13</v>
      </c>
      <c r="C1062" s="64" t="s">
        <v>195</v>
      </c>
      <c r="D1062" s="64"/>
      <c r="E1062" s="64"/>
      <c r="F1062" s="64"/>
      <c r="G1062" s="1"/>
      <c r="H1062" s="1"/>
      <c r="I1062" s="1"/>
      <c r="J1062" s="1"/>
      <c r="K1062" s="1"/>
      <c r="L1062" s="4" t="s">
        <v>36</v>
      </c>
      <c r="M1062" s="64" t="s">
        <v>37</v>
      </c>
      <c r="N1062" s="64"/>
      <c r="O1062" s="6">
        <v>1</v>
      </c>
      <c r="P1062" s="65">
        <v>4.76</v>
      </c>
      <c r="Q1062" s="65"/>
      <c r="R1062" s="6">
        <v>11</v>
      </c>
      <c r="S1062" s="59">
        <v>749.4</v>
      </c>
      <c r="T1062" s="59"/>
      <c r="U1062" s="7">
        <v>4.9400000000000004</v>
      </c>
    </row>
    <row r="1063" spans="1:21" x14ac:dyDescent="0.25">
      <c r="A1063" s="1"/>
      <c r="B1063" s="63"/>
      <c r="C1063" s="64"/>
      <c r="D1063" s="64"/>
      <c r="E1063" s="64"/>
      <c r="F1063" s="64"/>
      <c r="G1063" s="1"/>
      <c r="H1063" s="1"/>
      <c r="I1063" s="1"/>
      <c r="J1063" s="1"/>
      <c r="K1063" s="1"/>
      <c r="L1063" s="64" t="s">
        <v>11</v>
      </c>
      <c r="M1063" s="64" t="s">
        <v>12</v>
      </c>
      <c r="N1063" s="64"/>
      <c r="O1063" s="71">
        <v>3</v>
      </c>
      <c r="P1063" s="65">
        <v>14.29</v>
      </c>
      <c r="Q1063" s="65"/>
      <c r="R1063" s="71">
        <v>4</v>
      </c>
      <c r="S1063" s="59">
        <v>331.2</v>
      </c>
      <c r="T1063" s="59"/>
      <c r="U1063" s="58">
        <v>2.1800000000000002</v>
      </c>
    </row>
    <row r="1064" spans="1:21" x14ac:dyDescent="0.25">
      <c r="A1064" s="1"/>
      <c r="B1064" s="63" t="s">
        <v>19</v>
      </c>
      <c r="C1064" s="64" t="s">
        <v>20</v>
      </c>
      <c r="D1064" s="64"/>
      <c r="E1064" s="64"/>
      <c r="F1064" s="64"/>
      <c r="G1064" s="1"/>
      <c r="H1064" s="1"/>
      <c r="I1064" s="1"/>
      <c r="J1064" s="1"/>
      <c r="K1064" s="1"/>
      <c r="L1064" s="64"/>
      <c r="M1064" s="64"/>
      <c r="N1064" s="64"/>
      <c r="O1064" s="71"/>
      <c r="P1064" s="65"/>
      <c r="Q1064" s="65"/>
      <c r="R1064" s="71"/>
      <c r="S1064" s="59"/>
      <c r="T1064" s="59"/>
      <c r="U1064" s="58"/>
    </row>
    <row r="1065" spans="1:21" x14ac:dyDescent="0.25">
      <c r="A1065" s="1"/>
      <c r="B1065" s="63"/>
      <c r="C1065" s="64"/>
      <c r="D1065" s="64"/>
      <c r="E1065" s="64"/>
      <c r="F1065" s="64"/>
      <c r="G1065" s="1"/>
      <c r="H1065" s="1"/>
      <c r="I1065" s="1"/>
      <c r="J1065" s="1"/>
      <c r="K1065" s="1"/>
      <c r="L1065" s="4" t="s">
        <v>39</v>
      </c>
      <c r="M1065" s="64" t="s">
        <v>40</v>
      </c>
      <c r="N1065" s="64"/>
      <c r="O1065" s="6">
        <v>4</v>
      </c>
      <c r="P1065" s="65">
        <v>19.05</v>
      </c>
      <c r="Q1065" s="65"/>
      <c r="R1065" s="6">
        <v>34</v>
      </c>
      <c r="S1065" s="59">
        <v>5883.6</v>
      </c>
      <c r="T1065" s="59"/>
      <c r="U1065" s="7">
        <v>38.76</v>
      </c>
    </row>
    <row r="1066" spans="1:21" x14ac:dyDescent="0.25">
      <c r="A1066" s="1"/>
      <c r="B1066" s="5" t="s">
        <v>23</v>
      </c>
      <c r="C1066" s="64" t="s">
        <v>196</v>
      </c>
      <c r="D1066" s="64"/>
      <c r="E1066" s="64"/>
      <c r="F1066" s="64"/>
      <c r="G1066" s="1"/>
      <c r="H1066" s="1"/>
      <c r="I1066" s="1"/>
      <c r="J1066" s="1"/>
      <c r="K1066" s="1"/>
      <c r="L1066" s="4" t="s">
        <v>15</v>
      </c>
      <c r="M1066" s="64" t="s">
        <v>16</v>
      </c>
      <c r="N1066" s="64"/>
      <c r="O1066" s="6">
        <v>5</v>
      </c>
      <c r="P1066" s="65">
        <v>23.81</v>
      </c>
      <c r="Q1066" s="65"/>
      <c r="R1066" s="6">
        <v>38</v>
      </c>
      <c r="S1066" s="59">
        <v>4798.8</v>
      </c>
      <c r="T1066" s="59"/>
      <c r="U1066" s="7">
        <v>31.61</v>
      </c>
    </row>
    <row r="1067" spans="1:21" x14ac:dyDescent="0.25">
      <c r="A1067" s="1"/>
      <c r="B1067" s="5" t="s">
        <v>25</v>
      </c>
      <c r="C1067" s="73">
        <v>265</v>
      </c>
      <c r="D1067" s="73"/>
      <c r="E1067" s="73"/>
      <c r="F1067" s="1"/>
      <c r="G1067" s="1"/>
      <c r="H1067" s="1"/>
      <c r="I1067" s="1"/>
      <c r="J1067" s="1"/>
      <c r="K1067" s="1"/>
      <c r="L1067" s="4" t="s">
        <v>42</v>
      </c>
      <c r="M1067" s="64" t="s">
        <v>43</v>
      </c>
      <c r="N1067" s="64"/>
      <c r="O1067" s="6">
        <v>2</v>
      </c>
      <c r="P1067" s="65">
        <v>9.52</v>
      </c>
      <c r="Q1067" s="65"/>
      <c r="R1067" s="6">
        <v>4</v>
      </c>
      <c r="S1067" s="59">
        <v>387</v>
      </c>
      <c r="T1067" s="59"/>
      <c r="U1067" s="7">
        <v>2.5499999999999998</v>
      </c>
    </row>
    <row r="1068" spans="1:21" x14ac:dyDescent="0.25">
      <c r="A1068" s="1"/>
      <c r="B1068" s="63" t="s">
        <v>26</v>
      </c>
      <c r="C1068" s="63"/>
      <c r="D1068" s="63"/>
      <c r="E1068" s="63"/>
      <c r="F1068" s="72">
        <v>960.83810000000005</v>
      </c>
      <c r="G1068" s="72"/>
      <c r="H1068" s="72"/>
      <c r="I1068" s="72"/>
      <c r="J1068" s="72"/>
      <c r="K1068" s="1"/>
      <c r="L1068" s="4" t="s">
        <v>21</v>
      </c>
      <c r="M1068" s="64" t="s">
        <v>22</v>
      </c>
      <c r="N1068" s="64"/>
      <c r="O1068" s="6">
        <v>1</v>
      </c>
      <c r="P1068" s="65">
        <v>4.76</v>
      </c>
      <c r="Q1068" s="65"/>
      <c r="R1068" s="6">
        <v>15</v>
      </c>
      <c r="S1068" s="59">
        <v>1543.8</v>
      </c>
      <c r="T1068" s="59"/>
      <c r="U1068" s="7">
        <v>10.17</v>
      </c>
    </row>
    <row r="1069" spans="1:21" x14ac:dyDescent="0.25">
      <c r="A1069" s="1"/>
      <c r="B1069" s="63" t="s">
        <v>27</v>
      </c>
      <c r="C1069" s="63"/>
      <c r="D1069" s="72">
        <v>22.218800000000002</v>
      </c>
      <c r="E1069" s="72"/>
      <c r="F1069" s="72"/>
      <c r="G1069" s="72"/>
      <c r="H1069" s="72"/>
      <c r="I1069" s="1"/>
      <c r="J1069" s="1"/>
      <c r="K1069" s="1"/>
      <c r="L1069" s="1"/>
      <c r="M1069" s="1"/>
      <c r="N1069" s="1"/>
      <c r="O1069" s="1"/>
      <c r="P1069" s="1"/>
      <c r="Q1069" s="1"/>
      <c r="R1069" s="1"/>
      <c r="S1069" s="1"/>
      <c r="T1069" s="1"/>
      <c r="U1069" s="1"/>
    </row>
    <row r="1070" spans="1:21" x14ac:dyDescent="0.25">
      <c r="A1070" s="1"/>
      <c r="B1070" s="63" t="s">
        <v>28</v>
      </c>
      <c r="C1070" s="63"/>
      <c r="D1070" s="63"/>
      <c r="E1070" s="63"/>
      <c r="F1070" s="72">
        <v>2.8552</v>
      </c>
      <c r="G1070" s="72"/>
      <c r="H1070" s="72"/>
      <c r="I1070" s="72"/>
      <c r="J1070" s="1"/>
      <c r="K1070" s="1"/>
      <c r="L1070" s="1"/>
      <c r="M1070" s="1"/>
      <c r="N1070" s="1"/>
      <c r="O1070" s="1"/>
      <c r="P1070" s="1"/>
      <c r="Q1070" s="1"/>
      <c r="R1070" s="1"/>
      <c r="S1070" s="1"/>
      <c r="T1070" s="1"/>
      <c r="U1070" s="1"/>
    </row>
    <row r="1071" spans="1:21" x14ac:dyDescent="0.25">
      <c r="A1071" s="1"/>
      <c r="B1071" s="63" t="s">
        <v>29</v>
      </c>
      <c r="C1071" s="63"/>
      <c r="D1071" s="72">
        <v>0.14349999999999999</v>
      </c>
      <c r="E1071" s="72"/>
      <c r="F1071" s="72"/>
      <c r="G1071" s="72"/>
      <c r="H1071" s="1"/>
      <c r="I1071" s="1"/>
      <c r="J1071" s="1"/>
      <c r="K1071" s="1"/>
      <c r="L1071" s="1"/>
      <c r="M1071" s="1"/>
      <c r="N1071" s="1"/>
      <c r="O1071" s="1"/>
      <c r="P1071" s="1"/>
      <c r="Q1071" s="1"/>
      <c r="R1071" s="1"/>
      <c r="S1071" s="1"/>
      <c r="T1071" s="1"/>
      <c r="U1071" s="1"/>
    </row>
    <row r="1072" spans="1:21" x14ac:dyDescent="0.25">
      <c r="A1072" s="1"/>
      <c r="B1072" s="63" t="s">
        <v>30</v>
      </c>
      <c r="C1072" s="63"/>
      <c r="D1072" s="1"/>
      <c r="E1072" s="1"/>
      <c r="F1072" s="1">
        <v>44.5</v>
      </c>
      <c r="G1072" s="1"/>
      <c r="H1072" s="1"/>
      <c r="I1072" s="1"/>
      <c r="J1072" s="1"/>
      <c r="K1072" s="1"/>
      <c r="L1072" s="1"/>
      <c r="M1072" s="1"/>
      <c r="N1072" s="1"/>
      <c r="O1072" s="1"/>
      <c r="P1072" s="1"/>
      <c r="Q1072" s="1"/>
      <c r="R1072" s="1"/>
      <c r="S1072" s="1"/>
      <c r="T1072" s="1"/>
      <c r="U1072" s="1"/>
    </row>
    <row r="1073" spans="1:21" x14ac:dyDescent="0.25">
      <c r="A1073" s="1"/>
      <c r="B1073" s="63" t="s">
        <v>31</v>
      </c>
      <c r="C1073" s="63"/>
      <c r="D1073" s="63"/>
      <c r="E1073" s="1"/>
      <c r="F1073" s="1">
        <v>2017</v>
      </c>
      <c r="G1073" s="1"/>
      <c r="H1073" s="1"/>
      <c r="I1073" s="1"/>
      <c r="J1073" s="1"/>
      <c r="K1073" s="1"/>
      <c r="L1073" s="1"/>
      <c r="M1073" s="1"/>
      <c r="N1073" s="1"/>
      <c r="O1073" s="1"/>
      <c r="P1073" s="1"/>
      <c r="Q1073" s="1"/>
      <c r="R1073" s="1"/>
      <c r="S1073" s="1"/>
      <c r="T1073" s="1"/>
      <c r="U1073" s="1"/>
    </row>
    <row r="1074" spans="1:21" x14ac:dyDescent="0.25">
      <c r="A1074" s="1"/>
      <c r="B1074" s="63" t="s">
        <v>32</v>
      </c>
      <c r="C1074" s="63"/>
      <c r="D1074" s="1"/>
      <c r="E1074" s="1"/>
      <c r="F1074" s="1"/>
      <c r="G1074" s="1"/>
      <c r="H1074" s="1"/>
      <c r="I1074" s="1"/>
      <c r="J1074" s="1"/>
      <c r="K1074" s="1"/>
      <c r="L1074" s="1"/>
      <c r="M1074" s="1"/>
      <c r="N1074" s="1"/>
      <c r="O1074" s="1"/>
      <c r="P1074" s="1"/>
      <c r="Q1074" s="1"/>
      <c r="R1074" s="1"/>
      <c r="S1074" s="1"/>
      <c r="T1074" s="1"/>
      <c r="U1074" s="1"/>
    </row>
    <row r="1075" spans="1:21" x14ac:dyDescent="0.25">
      <c r="A1075" s="1"/>
      <c r="B1075" s="1"/>
      <c r="C1075" s="1"/>
      <c r="D1075" s="1"/>
      <c r="E1075" s="1"/>
      <c r="F1075" s="1"/>
      <c r="G1075" s="1"/>
      <c r="H1075" s="1"/>
      <c r="I1075" s="1"/>
      <c r="J1075" s="1"/>
      <c r="K1075" s="1"/>
      <c r="L1075" s="1"/>
      <c r="M1075" s="1"/>
      <c r="N1075" s="1"/>
      <c r="O1075" s="1"/>
      <c r="P1075" s="1"/>
      <c r="Q1075" s="1"/>
      <c r="R1075" s="1"/>
      <c r="S1075" s="1"/>
      <c r="T1075" s="1"/>
      <c r="U1075" s="1"/>
    </row>
    <row r="1076" spans="1:21" x14ac:dyDescent="0.25">
      <c r="A1076" s="1"/>
      <c r="B1076" s="1"/>
      <c r="C1076" s="1"/>
      <c r="D1076" s="1"/>
      <c r="E1076" s="1"/>
      <c r="F1076" s="1"/>
      <c r="G1076" s="1"/>
      <c r="H1076" s="1"/>
      <c r="I1076" s="1"/>
      <c r="J1076" s="1"/>
      <c r="K1076" s="1"/>
      <c r="L1076" s="1"/>
      <c r="M1076" s="1"/>
      <c r="N1076" s="1"/>
      <c r="O1076" s="1"/>
      <c r="P1076" s="1"/>
      <c r="Q1076" s="1"/>
      <c r="R1076" s="1"/>
      <c r="S1076" s="1"/>
      <c r="T1076" s="1"/>
      <c r="U1076" s="1"/>
    </row>
    <row r="1077" spans="1:21" x14ac:dyDescent="0.25">
      <c r="A1077" s="1"/>
      <c r="B1077" s="1"/>
      <c r="C1077" s="1"/>
      <c r="D1077" s="1"/>
      <c r="E1077" s="1"/>
      <c r="F1077" s="1"/>
      <c r="G1077" s="1"/>
      <c r="H1077" s="1"/>
      <c r="I1077" s="1"/>
      <c r="J1077" s="1"/>
      <c r="K1077" s="1"/>
      <c r="L1077" s="66" t="s">
        <v>5</v>
      </c>
      <c r="M1077" s="66"/>
      <c r="N1077" s="66"/>
      <c r="O1077" s="3" t="s">
        <v>6</v>
      </c>
      <c r="P1077" s="67" t="s">
        <v>7</v>
      </c>
      <c r="Q1077" s="67"/>
      <c r="R1077" s="3" t="s">
        <v>8</v>
      </c>
      <c r="S1077" s="57" t="s">
        <v>583</v>
      </c>
      <c r="T1077" s="57"/>
      <c r="U1077" s="3" t="s">
        <v>7</v>
      </c>
    </row>
    <row r="1078" spans="1:21" x14ac:dyDescent="0.25">
      <c r="A1078" s="1"/>
      <c r="B1078" s="5" t="s">
        <v>9</v>
      </c>
      <c r="C1078" s="64" t="s">
        <v>194</v>
      </c>
      <c r="D1078" s="64"/>
      <c r="E1078" s="64"/>
      <c r="F1078" s="64"/>
      <c r="G1078" s="64"/>
      <c r="H1078" s="1"/>
      <c r="I1078" s="1"/>
      <c r="J1078" s="1"/>
      <c r="K1078" s="1"/>
      <c r="L1078" s="4" t="s">
        <v>33</v>
      </c>
      <c r="M1078" s="77" t="s">
        <v>34</v>
      </c>
      <c r="N1078" s="77"/>
      <c r="O1078" s="6">
        <v>6</v>
      </c>
      <c r="P1078" s="78">
        <v>23.08</v>
      </c>
      <c r="Q1078" s="78"/>
      <c r="R1078" s="6">
        <v>13</v>
      </c>
      <c r="S1078" s="61">
        <v>866.4</v>
      </c>
      <c r="T1078" s="61"/>
      <c r="U1078" s="7">
        <v>3.71</v>
      </c>
    </row>
    <row r="1079" spans="1:21" x14ac:dyDescent="0.25">
      <c r="A1079" s="1"/>
      <c r="B1079" s="63" t="s">
        <v>13</v>
      </c>
      <c r="C1079" s="64" t="s">
        <v>197</v>
      </c>
      <c r="D1079" s="64"/>
      <c r="E1079" s="64"/>
      <c r="F1079" s="64"/>
      <c r="G1079" s="1"/>
      <c r="H1079" s="1"/>
      <c r="I1079" s="1"/>
      <c r="J1079" s="1"/>
      <c r="K1079" s="1"/>
      <c r="L1079" s="4" t="s">
        <v>11</v>
      </c>
      <c r="M1079" s="64" t="s">
        <v>12</v>
      </c>
      <c r="N1079" s="64"/>
      <c r="O1079" s="6">
        <v>2</v>
      </c>
      <c r="P1079" s="65">
        <v>7.69</v>
      </c>
      <c r="Q1079" s="65"/>
      <c r="R1079" s="6">
        <v>3</v>
      </c>
      <c r="S1079" s="59">
        <v>165.6</v>
      </c>
      <c r="T1079" s="59"/>
      <c r="U1079" s="7">
        <v>0.71</v>
      </c>
    </row>
    <row r="1080" spans="1:21" x14ac:dyDescent="0.25">
      <c r="A1080" s="1"/>
      <c r="B1080" s="63"/>
      <c r="C1080" s="64"/>
      <c r="D1080" s="64"/>
      <c r="E1080" s="64"/>
      <c r="F1080" s="64"/>
      <c r="G1080" s="1"/>
      <c r="H1080" s="1"/>
      <c r="I1080" s="1"/>
      <c r="J1080" s="1"/>
      <c r="K1080" s="1"/>
      <c r="L1080" s="64" t="s">
        <v>39</v>
      </c>
      <c r="M1080" s="64" t="s">
        <v>40</v>
      </c>
      <c r="N1080" s="64"/>
      <c r="O1080" s="71">
        <v>9</v>
      </c>
      <c r="P1080" s="65">
        <v>34.619999999999997</v>
      </c>
      <c r="Q1080" s="65"/>
      <c r="R1080" s="71">
        <v>134</v>
      </c>
      <c r="S1080" s="59">
        <v>16311.000000000002</v>
      </c>
      <c r="T1080" s="59"/>
      <c r="U1080" s="58">
        <v>69.81</v>
      </c>
    </row>
    <row r="1081" spans="1:21" x14ac:dyDescent="0.25">
      <c r="A1081" s="1"/>
      <c r="B1081" s="63" t="s">
        <v>19</v>
      </c>
      <c r="C1081" s="64" t="s">
        <v>57</v>
      </c>
      <c r="D1081" s="64"/>
      <c r="E1081" s="64"/>
      <c r="F1081" s="64"/>
      <c r="G1081" s="1"/>
      <c r="H1081" s="1"/>
      <c r="I1081" s="1"/>
      <c r="J1081" s="1"/>
      <c r="K1081" s="1"/>
      <c r="L1081" s="64"/>
      <c r="M1081" s="64"/>
      <c r="N1081" s="64"/>
      <c r="O1081" s="71"/>
      <c r="P1081" s="65"/>
      <c r="Q1081" s="65"/>
      <c r="R1081" s="71"/>
      <c r="S1081" s="59"/>
      <c r="T1081" s="59"/>
      <c r="U1081" s="58"/>
    </row>
    <row r="1082" spans="1:21" x14ac:dyDescent="0.25">
      <c r="A1082" s="1"/>
      <c r="B1082" s="63"/>
      <c r="C1082" s="64"/>
      <c r="D1082" s="64"/>
      <c r="E1082" s="64"/>
      <c r="F1082" s="64"/>
      <c r="G1082" s="1"/>
      <c r="H1082" s="1"/>
      <c r="I1082" s="1"/>
      <c r="J1082" s="1"/>
      <c r="K1082" s="1"/>
      <c r="L1082" s="4" t="s">
        <v>15</v>
      </c>
      <c r="M1082" s="64" t="s">
        <v>16</v>
      </c>
      <c r="N1082" s="64"/>
      <c r="O1082" s="6">
        <v>2</v>
      </c>
      <c r="P1082" s="65">
        <v>7.69</v>
      </c>
      <c r="Q1082" s="65"/>
      <c r="R1082" s="6">
        <v>27</v>
      </c>
      <c r="S1082" s="59">
        <v>3004.2</v>
      </c>
      <c r="T1082" s="59"/>
      <c r="U1082" s="7">
        <v>12.86</v>
      </c>
    </row>
    <row r="1083" spans="1:21" x14ac:dyDescent="0.25">
      <c r="A1083" s="1"/>
      <c r="B1083" s="5" t="s">
        <v>23</v>
      </c>
      <c r="C1083" s="64" t="s">
        <v>198</v>
      </c>
      <c r="D1083" s="64"/>
      <c r="E1083" s="64"/>
      <c r="F1083" s="64"/>
      <c r="G1083" s="1"/>
      <c r="H1083" s="1"/>
      <c r="I1083" s="1"/>
      <c r="J1083" s="1"/>
      <c r="K1083" s="1"/>
      <c r="L1083" s="4" t="s">
        <v>42</v>
      </c>
      <c r="M1083" s="64" t="s">
        <v>43</v>
      </c>
      <c r="N1083" s="64"/>
      <c r="O1083" s="6">
        <v>5</v>
      </c>
      <c r="P1083" s="65">
        <v>19.23</v>
      </c>
      <c r="Q1083" s="65"/>
      <c r="R1083" s="6">
        <v>37</v>
      </c>
      <c r="S1083" s="59">
        <v>2941.8</v>
      </c>
      <c r="T1083" s="59"/>
      <c r="U1083" s="7">
        <v>12.59</v>
      </c>
    </row>
    <row r="1084" spans="1:21" x14ac:dyDescent="0.25">
      <c r="A1084" s="1"/>
      <c r="B1084" s="5" t="s">
        <v>25</v>
      </c>
      <c r="C1084" s="73">
        <v>264</v>
      </c>
      <c r="D1084" s="73"/>
      <c r="E1084" s="73"/>
      <c r="F1084" s="1"/>
      <c r="G1084" s="1"/>
      <c r="H1084" s="1"/>
      <c r="I1084" s="1"/>
      <c r="J1084" s="1"/>
      <c r="K1084" s="1"/>
      <c r="L1084" s="4" t="s">
        <v>54</v>
      </c>
      <c r="M1084" s="64" t="s">
        <v>55</v>
      </c>
      <c r="N1084" s="64"/>
      <c r="O1084" s="6">
        <v>2</v>
      </c>
      <c r="P1084" s="65">
        <v>7.69</v>
      </c>
      <c r="Q1084" s="65"/>
      <c r="R1084" s="6">
        <v>2</v>
      </c>
      <c r="S1084" s="59">
        <v>76.8</v>
      </c>
      <c r="T1084" s="59"/>
      <c r="U1084" s="7">
        <v>0.33</v>
      </c>
    </row>
    <row r="1085" spans="1:21" x14ac:dyDescent="0.25">
      <c r="A1085" s="1"/>
      <c r="B1085" s="63" t="s">
        <v>26</v>
      </c>
      <c r="C1085" s="63"/>
      <c r="D1085" s="63"/>
      <c r="E1085" s="63"/>
      <c r="F1085" s="72">
        <v>377.73099999999999</v>
      </c>
      <c r="G1085" s="72"/>
      <c r="H1085" s="72"/>
      <c r="I1085" s="72"/>
      <c r="J1085" s="72"/>
      <c r="K1085" s="1"/>
      <c r="L1085" s="1"/>
      <c r="M1085" s="1"/>
      <c r="N1085" s="1"/>
      <c r="O1085" s="1"/>
      <c r="P1085" s="1"/>
      <c r="Q1085" s="1"/>
      <c r="R1085" s="1"/>
      <c r="S1085" s="1"/>
      <c r="T1085" s="1"/>
      <c r="U1085" s="1"/>
    </row>
    <row r="1086" spans="1:21" x14ac:dyDescent="0.25">
      <c r="A1086" s="1"/>
      <c r="B1086" s="63" t="s">
        <v>27</v>
      </c>
      <c r="C1086" s="63"/>
      <c r="D1086" s="72">
        <v>61.750100000000003</v>
      </c>
      <c r="E1086" s="72"/>
      <c r="F1086" s="72"/>
      <c r="G1086" s="72"/>
      <c r="H1086" s="72"/>
      <c r="I1086" s="1"/>
      <c r="J1086" s="1"/>
      <c r="K1086" s="1"/>
      <c r="L1086" s="1"/>
      <c r="M1086" s="1"/>
      <c r="N1086" s="1"/>
      <c r="O1086" s="1"/>
      <c r="P1086" s="1"/>
      <c r="Q1086" s="1"/>
      <c r="R1086" s="1"/>
      <c r="S1086" s="1"/>
      <c r="T1086" s="1"/>
      <c r="U1086" s="1"/>
    </row>
    <row r="1087" spans="1:21" x14ac:dyDescent="0.25">
      <c r="A1087" s="1"/>
      <c r="B1087" s="63" t="s">
        <v>28</v>
      </c>
      <c r="C1087" s="63"/>
      <c r="D1087" s="63"/>
      <c r="E1087" s="63"/>
      <c r="F1087" s="72">
        <v>1.3052999999999999</v>
      </c>
      <c r="G1087" s="72"/>
      <c r="H1087" s="72"/>
      <c r="I1087" s="72"/>
      <c r="J1087" s="1"/>
      <c r="K1087" s="1"/>
      <c r="L1087" s="1"/>
      <c r="M1087" s="1"/>
      <c r="N1087" s="1"/>
      <c r="O1087" s="1"/>
      <c r="P1087" s="1"/>
      <c r="Q1087" s="1"/>
      <c r="R1087" s="1"/>
      <c r="S1087" s="1"/>
      <c r="T1087" s="1"/>
      <c r="U1087" s="1"/>
    </row>
    <row r="1088" spans="1:21" x14ac:dyDescent="0.25">
      <c r="A1088" s="1"/>
      <c r="B1088" s="63" t="s">
        <v>29</v>
      </c>
      <c r="C1088" s="63"/>
      <c r="D1088" s="72">
        <v>0.50729999999999997</v>
      </c>
      <c r="E1088" s="72"/>
      <c r="F1088" s="72"/>
      <c r="G1088" s="72"/>
      <c r="H1088" s="1"/>
      <c r="I1088" s="1"/>
      <c r="J1088" s="1"/>
      <c r="K1088" s="1"/>
      <c r="L1088" s="1"/>
      <c r="M1088" s="1"/>
      <c r="N1088" s="1"/>
      <c r="O1088" s="1"/>
      <c r="P1088" s="1"/>
      <c r="Q1088" s="1"/>
      <c r="R1088" s="1"/>
      <c r="S1088" s="1"/>
      <c r="T1088" s="1"/>
      <c r="U1088" s="1"/>
    </row>
    <row r="1089" spans="1:21" x14ac:dyDescent="0.25">
      <c r="A1089" s="1"/>
      <c r="B1089" s="63" t="s">
        <v>30</v>
      </c>
      <c r="C1089" s="63"/>
      <c r="D1089" s="1"/>
      <c r="E1089" s="1"/>
      <c r="F1089" s="1">
        <v>45.5</v>
      </c>
      <c r="G1089" s="1"/>
      <c r="H1089" s="1"/>
      <c r="I1089" s="1"/>
      <c r="J1089" s="1"/>
      <c r="K1089" s="1"/>
      <c r="L1089" s="1"/>
      <c r="M1089" s="1"/>
      <c r="N1089" s="1"/>
      <c r="O1089" s="1"/>
      <c r="P1089" s="1"/>
      <c r="Q1089" s="1"/>
      <c r="R1089" s="1"/>
      <c r="S1089" s="1"/>
      <c r="T1089" s="1"/>
      <c r="U1089" s="1"/>
    </row>
    <row r="1090" spans="1:21" x14ac:dyDescent="0.25">
      <c r="A1090" s="1"/>
      <c r="B1090" s="63" t="s">
        <v>31</v>
      </c>
      <c r="C1090" s="63"/>
      <c r="D1090" s="63"/>
      <c r="E1090" s="1"/>
      <c r="F1090" s="1">
        <v>2015</v>
      </c>
      <c r="G1090" s="1"/>
      <c r="H1090" s="1"/>
      <c r="I1090" s="1"/>
      <c r="J1090" s="1"/>
      <c r="K1090" s="1"/>
      <c r="L1090" s="1"/>
      <c r="M1090" s="1"/>
      <c r="N1090" s="1"/>
      <c r="O1090" s="1"/>
      <c r="P1090" s="1"/>
      <c r="Q1090" s="1"/>
      <c r="R1090" s="1"/>
      <c r="S1090" s="1"/>
      <c r="T1090" s="1"/>
      <c r="U1090" s="1"/>
    </row>
    <row r="1091" spans="1:21" x14ac:dyDescent="0.25">
      <c r="A1091" s="1"/>
      <c r="B1091" s="63" t="s">
        <v>32</v>
      </c>
      <c r="C1091" s="63"/>
      <c r="D1091" s="1"/>
      <c r="E1091" s="1"/>
      <c r="F1091" s="1"/>
      <c r="G1091" s="1"/>
      <c r="H1091" s="1"/>
      <c r="I1091" s="1"/>
      <c r="J1091" s="1"/>
      <c r="K1091" s="1"/>
      <c r="L1091" s="1"/>
      <c r="M1091" s="1"/>
      <c r="N1091" s="1"/>
      <c r="O1091" s="1"/>
      <c r="P1091" s="1"/>
      <c r="Q1091" s="1"/>
      <c r="R1091" s="1"/>
      <c r="S1091" s="1"/>
      <c r="T1091" s="1"/>
      <c r="U1091" s="1"/>
    </row>
    <row r="1092" spans="1:21" x14ac:dyDescent="0.25">
      <c r="A1092" s="1"/>
      <c r="B1092" s="1"/>
      <c r="C1092" s="1"/>
      <c r="D1092" s="1"/>
      <c r="E1092" s="1"/>
      <c r="F1092" s="1"/>
      <c r="G1092" s="1"/>
      <c r="H1092" s="1"/>
      <c r="I1092" s="1"/>
      <c r="J1092" s="1"/>
      <c r="K1092" s="1"/>
      <c r="L1092" s="1"/>
      <c r="M1092" s="1"/>
      <c r="N1092" s="1"/>
      <c r="O1092" s="1"/>
      <c r="P1092" s="1"/>
      <c r="Q1092" s="1"/>
      <c r="R1092" s="1"/>
      <c r="S1092" s="1"/>
      <c r="T1092" s="1"/>
      <c r="U1092" s="1"/>
    </row>
    <row r="1093" spans="1:21" x14ac:dyDescent="0.25">
      <c r="A1093" s="1"/>
      <c r="B1093" s="1"/>
      <c r="C1093" s="1"/>
      <c r="D1093" s="1"/>
      <c r="E1093" s="1"/>
      <c r="F1093" s="1"/>
      <c r="G1093" s="1"/>
      <c r="H1093" s="1"/>
      <c r="I1093" s="1"/>
      <c r="J1093" s="1"/>
      <c r="K1093" s="1"/>
      <c r="L1093" s="1"/>
      <c r="M1093" s="1"/>
      <c r="N1093" s="1"/>
      <c r="O1093" s="1"/>
      <c r="P1093" s="1"/>
      <c r="Q1093" s="1"/>
      <c r="R1093" s="1"/>
      <c r="S1093" s="1"/>
      <c r="T1093" s="1"/>
      <c r="U1093" s="1"/>
    </row>
    <row r="1094" spans="1:21" x14ac:dyDescent="0.25">
      <c r="A1094" s="1"/>
      <c r="B1094" s="1"/>
      <c r="C1094" s="1"/>
      <c r="D1094" s="1"/>
      <c r="E1094" s="1"/>
      <c r="F1094" s="1"/>
      <c r="G1094" s="1"/>
      <c r="H1094" s="1"/>
      <c r="I1094" s="1"/>
      <c r="J1094" s="1"/>
      <c r="K1094" s="1"/>
      <c r="L1094" s="66" t="s">
        <v>5</v>
      </c>
      <c r="M1094" s="66"/>
      <c r="N1094" s="66"/>
      <c r="O1094" s="3" t="s">
        <v>6</v>
      </c>
      <c r="P1094" s="67" t="s">
        <v>7</v>
      </c>
      <c r="Q1094" s="67"/>
      <c r="R1094" s="3" t="s">
        <v>8</v>
      </c>
      <c r="S1094" s="57" t="s">
        <v>583</v>
      </c>
      <c r="T1094" s="57"/>
      <c r="U1094" s="3" t="s">
        <v>7</v>
      </c>
    </row>
    <row r="1095" spans="1:21" x14ac:dyDescent="0.25">
      <c r="A1095" s="1"/>
      <c r="B1095" s="5" t="s">
        <v>9</v>
      </c>
      <c r="C1095" s="64" t="s">
        <v>194</v>
      </c>
      <c r="D1095" s="64"/>
      <c r="E1095" s="64"/>
      <c r="F1095" s="64"/>
      <c r="G1095" s="64"/>
      <c r="H1095" s="1"/>
      <c r="I1095" s="1"/>
      <c r="J1095" s="1"/>
      <c r="K1095" s="1"/>
      <c r="L1095" s="4" t="s">
        <v>33</v>
      </c>
      <c r="M1095" s="77" t="s">
        <v>34</v>
      </c>
      <c r="N1095" s="77"/>
      <c r="O1095" s="6">
        <v>6</v>
      </c>
      <c r="P1095" s="78">
        <v>18.18</v>
      </c>
      <c r="Q1095" s="78"/>
      <c r="R1095" s="6">
        <v>11</v>
      </c>
      <c r="S1095" s="61">
        <v>1626</v>
      </c>
      <c r="T1095" s="61"/>
      <c r="U1095" s="7">
        <v>4.26</v>
      </c>
    </row>
    <row r="1096" spans="1:21" x14ac:dyDescent="0.25">
      <c r="A1096" s="1"/>
      <c r="B1096" s="63" t="s">
        <v>13</v>
      </c>
      <c r="C1096" s="64" t="s">
        <v>182</v>
      </c>
      <c r="D1096" s="64"/>
      <c r="E1096" s="64"/>
      <c r="F1096" s="64"/>
      <c r="G1096" s="1"/>
      <c r="H1096" s="1"/>
      <c r="I1096" s="1"/>
      <c r="J1096" s="1"/>
      <c r="K1096" s="1"/>
      <c r="L1096" s="4" t="s">
        <v>36</v>
      </c>
      <c r="M1096" s="64" t="s">
        <v>37</v>
      </c>
      <c r="N1096" s="64"/>
      <c r="O1096" s="6">
        <v>4</v>
      </c>
      <c r="P1096" s="65">
        <v>12.12</v>
      </c>
      <c r="Q1096" s="65"/>
      <c r="R1096" s="6">
        <v>9</v>
      </c>
      <c r="S1096" s="59">
        <v>2070</v>
      </c>
      <c r="T1096" s="59"/>
      <c r="U1096" s="7">
        <v>5.42</v>
      </c>
    </row>
    <row r="1097" spans="1:21" x14ac:dyDescent="0.25">
      <c r="A1097" s="1"/>
      <c r="B1097" s="63"/>
      <c r="C1097" s="64"/>
      <c r="D1097" s="64"/>
      <c r="E1097" s="64"/>
      <c r="F1097" s="64"/>
      <c r="G1097" s="1"/>
      <c r="H1097" s="1"/>
      <c r="I1097" s="1"/>
      <c r="J1097" s="1"/>
      <c r="K1097" s="1"/>
      <c r="L1097" s="64" t="s">
        <v>11</v>
      </c>
      <c r="M1097" s="64" t="s">
        <v>12</v>
      </c>
      <c r="N1097" s="64"/>
      <c r="O1097" s="71">
        <v>1</v>
      </c>
      <c r="P1097" s="65">
        <v>3.03</v>
      </c>
      <c r="Q1097" s="65"/>
      <c r="R1097" s="71">
        <v>1</v>
      </c>
      <c r="S1097" s="59">
        <v>64.800000000000011</v>
      </c>
      <c r="T1097" s="59"/>
      <c r="U1097" s="58">
        <v>0.17</v>
      </c>
    </row>
    <row r="1098" spans="1:21" x14ac:dyDescent="0.25">
      <c r="A1098" s="1"/>
      <c r="B1098" s="63" t="s">
        <v>19</v>
      </c>
      <c r="C1098" s="64" t="s">
        <v>60</v>
      </c>
      <c r="D1098" s="64"/>
      <c r="E1098" s="64"/>
      <c r="F1098" s="64"/>
      <c r="G1098" s="1"/>
      <c r="H1098" s="1"/>
      <c r="I1098" s="1"/>
      <c r="J1098" s="1"/>
      <c r="K1098" s="1"/>
      <c r="L1098" s="64"/>
      <c r="M1098" s="64"/>
      <c r="N1098" s="64"/>
      <c r="O1098" s="71"/>
      <c r="P1098" s="65"/>
      <c r="Q1098" s="65"/>
      <c r="R1098" s="71"/>
      <c r="S1098" s="59"/>
      <c r="T1098" s="59"/>
      <c r="U1098" s="58"/>
    </row>
    <row r="1099" spans="1:21" x14ac:dyDescent="0.25">
      <c r="A1099" s="1"/>
      <c r="B1099" s="63"/>
      <c r="C1099" s="64"/>
      <c r="D1099" s="64"/>
      <c r="E1099" s="64"/>
      <c r="F1099" s="64"/>
      <c r="G1099" s="1"/>
      <c r="H1099" s="1"/>
      <c r="I1099" s="1"/>
      <c r="J1099" s="1"/>
      <c r="K1099" s="1"/>
      <c r="L1099" s="4" t="s">
        <v>39</v>
      </c>
      <c r="M1099" s="64" t="s">
        <v>40</v>
      </c>
      <c r="N1099" s="64"/>
      <c r="O1099" s="6">
        <v>12</v>
      </c>
      <c r="P1099" s="65">
        <v>36.36</v>
      </c>
      <c r="Q1099" s="65"/>
      <c r="R1099" s="6">
        <v>334</v>
      </c>
      <c r="S1099" s="59">
        <v>22273.800000000003</v>
      </c>
      <c r="T1099" s="59"/>
      <c r="U1099" s="7">
        <v>58.31</v>
      </c>
    </row>
    <row r="1100" spans="1:21" x14ac:dyDescent="0.25">
      <c r="A1100" s="1"/>
      <c r="B1100" s="5" t="s">
        <v>23</v>
      </c>
      <c r="C1100" s="64" t="s">
        <v>199</v>
      </c>
      <c r="D1100" s="64"/>
      <c r="E1100" s="64"/>
      <c r="F1100" s="64"/>
      <c r="G1100" s="1"/>
      <c r="H1100" s="1"/>
      <c r="I1100" s="1"/>
      <c r="J1100" s="1"/>
      <c r="K1100" s="1"/>
      <c r="L1100" s="4" t="s">
        <v>15</v>
      </c>
      <c r="M1100" s="64" t="s">
        <v>16</v>
      </c>
      <c r="N1100" s="64"/>
      <c r="O1100" s="6">
        <v>4</v>
      </c>
      <c r="P1100" s="65">
        <v>12.12</v>
      </c>
      <c r="Q1100" s="65"/>
      <c r="R1100" s="6">
        <v>4</v>
      </c>
      <c r="S1100" s="59">
        <v>412.8</v>
      </c>
      <c r="T1100" s="59"/>
      <c r="U1100" s="7">
        <v>1.08</v>
      </c>
    </row>
    <row r="1101" spans="1:21" x14ac:dyDescent="0.25">
      <c r="A1101" s="1"/>
      <c r="B1101" s="5" t="s">
        <v>25</v>
      </c>
      <c r="C1101" s="73">
        <v>219</v>
      </c>
      <c r="D1101" s="73"/>
      <c r="E1101" s="73"/>
      <c r="F1101" s="1"/>
      <c r="G1101" s="1"/>
      <c r="H1101" s="1"/>
      <c r="I1101" s="1"/>
      <c r="J1101" s="1"/>
      <c r="K1101" s="1"/>
      <c r="L1101" s="4" t="s">
        <v>42</v>
      </c>
      <c r="M1101" s="64" t="s">
        <v>43</v>
      </c>
      <c r="N1101" s="64"/>
      <c r="O1101" s="6">
        <v>3</v>
      </c>
      <c r="P1101" s="65">
        <v>9.09</v>
      </c>
      <c r="Q1101" s="65"/>
      <c r="R1101" s="6">
        <v>9</v>
      </c>
      <c r="S1101" s="59">
        <v>541.79999999999995</v>
      </c>
      <c r="T1101" s="59"/>
      <c r="U1101" s="7">
        <v>1.42</v>
      </c>
    </row>
    <row r="1102" spans="1:21" x14ac:dyDescent="0.25">
      <c r="A1102" s="1"/>
      <c r="B1102" s="63" t="s">
        <v>26</v>
      </c>
      <c r="C1102" s="63"/>
      <c r="D1102" s="63"/>
      <c r="E1102" s="63"/>
      <c r="F1102" s="72">
        <v>837.88040000000001</v>
      </c>
      <c r="G1102" s="72"/>
      <c r="H1102" s="72"/>
      <c r="I1102" s="72"/>
      <c r="J1102" s="72"/>
      <c r="K1102" s="1"/>
      <c r="L1102" s="4" t="s">
        <v>54</v>
      </c>
      <c r="M1102" s="64" t="s">
        <v>55</v>
      </c>
      <c r="N1102" s="64"/>
      <c r="O1102" s="6">
        <v>2</v>
      </c>
      <c r="P1102" s="65">
        <v>6.06</v>
      </c>
      <c r="Q1102" s="65"/>
      <c r="R1102" s="6">
        <v>11</v>
      </c>
      <c r="S1102" s="59">
        <v>1000.8</v>
      </c>
      <c r="T1102" s="59"/>
      <c r="U1102" s="7">
        <v>2.62</v>
      </c>
    </row>
    <row r="1103" spans="1:21" x14ac:dyDescent="0.25">
      <c r="A1103" s="1"/>
      <c r="B1103" s="63" t="s">
        <v>27</v>
      </c>
      <c r="C1103" s="63"/>
      <c r="D1103" s="72">
        <v>101.538</v>
      </c>
      <c r="E1103" s="72"/>
      <c r="F1103" s="72"/>
      <c r="G1103" s="72"/>
      <c r="H1103" s="72"/>
      <c r="I1103" s="1"/>
      <c r="J1103" s="1"/>
      <c r="K1103" s="1"/>
      <c r="L1103" s="4" t="s">
        <v>21</v>
      </c>
      <c r="M1103" s="64" t="s">
        <v>22</v>
      </c>
      <c r="N1103" s="64"/>
      <c r="O1103" s="6">
        <v>1</v>
      </c>
      <c r="P1103" s="65">
        <v>3.03</v>
      </c>
      <c r="Q1103" s="65"/>
      <c r="R1103" s="6">
        <v>217</v>
      </c>
      <c r="S1103" s="59">
        <v>10206</v>
      </c>
      <c r="T1103" s="59"/>
      <c r="U1103" s="7">
        <v>26.72</v>
      </c>
    </row>
    <row r="1104" spans="1:21" x14ac:dyDescent="0.25">
      <c r="A1104" s="1"/>
      <c r="B1104" s="1"/>
      <c r="C1104" s="1"/>
      <c r="D1104" s="1"/>
      <c r="E1104" s="1"/>
      <c r="F1104" s="1"/>
      <c r="G1104" s="1"/>
      <c r="H1104" s="1"/>
      <c r="I1104" s="1"/>
      <c r="J1104" s="1"/>
      <c r="K1104" s="1"/>
      <c r="L1104" s="1"/>
      <c r="M1104" s="1"/>
      <c r="N1104" s="1"/>
      <c r="O1104" s="1"/>
      <c r="P1104" s="1"/>
      <c r="Q1104" s="1"/>
      <c r="R1104" s="1"/>
      <c r="S1104" s="1"/>
      <c r="T1104" s="1"/>
      <c r="U1104" s="1"/>
    </row>
    <row r="1105" spans="1:21" x14ac:dyDescent="0.25">
      <c r="A1105" s="1"/>
      <c r="B1105" s="63" t="s">
        <v>28</v>
      </c>
      <c r="C1105" s="63"/>
      <c r="D1105" s="63"/>
      <c r="E1105" s="63"/>
      <c r="F1105" s="72">
        <v>3.4489999999999998</v>
      </c>
      <c r="G1105" s="72"/>
      <c r="H1105" s="72"/>
      <c r="I1105" s="72"/>
      <c r="J1105" s="1"/>
      <c r="K1105" s="1"/>
      <c r="L1105" s="1"/>
      <c r="M1105" s="1"/>
      <c r="N1105" s="1"/>
      <c r="O1105" s="1"/>
      <c r="P1105" s="1"/>
      <c r="Q1105" s="1"/>
      <c r="R1105" s="1"/>
      <c r="S1105" s="1"/>
      <c r="T1105" s="1"/>
      <c r="U1105" s="1"/>
    </row>
    <row r="1106" spans="1:21" x14ac:dyDescent="0.25">
      <c r="A1106" s="1"/>
      <c r="B1106" s="63" t="s">
        <v>29</v>
      </c>
      <c r="C1106" s="63"/>
      <c r="D1106" s="72">
        <v>1.5225</v>
      </c>
      <c r="E1106" s="72"/>
      <c r="F1106" s="72"/>
      <c r="G1106" s="72"/>
      <c r="H1106" s="1"/>
      <c r="I1106" s="1"/>
      <c r="J1106" s="1"/>
      <c r="K1106" s="1"/>
      <c r="L1106" s="1"/>
      <c r="M1106" s="1"/>
      <c r="N1106" s="1"/>
      <c r="O1106" s="1"/>
      <c r="P1106" s="1"/>
      <c r="Q1106" s="1"/>
      <c r="R1106" s="1"/>
      <c r="S1106" s="1"/>
      <c r="T1106" s="1"/>
      <c r="U1106" s="1"/>
    </row>
    <row r="1107" spans="1:21" x14ac:dyDescent="0.25">
      <c r="A1107" s="1"/>
      <c r="B1107" s="63" t="s">
        <v>30</v>
      </c>
      <c r="C1107" s="63"/>
      <c r="D1107" s="1"/>
      <c r="E1107" s="1"/>
      <c r="F1107" s="1">
        <v>30</v>
      </c>
      <c r="G1107" s="1"/>
      <c r="H1107" s="1"/>
      <c r="I1107" s="1"/>
      <c r="J1107" s="1"/>
      <c r="K1107" s="1"/>
      <c r="L1107" s="1"/>
      <c r="M1107" s="1"/>
      <c r="N1107" s="1"/>
      <c r="O1107" s="1"/>
      <c r="P1107" s="1"/>
      <c r="Q1107" s="1"/>
      <c r="R1107" s="1"/>
      <c r="S1107" s="1"/>
      <c r="T1107" s="1"/>
      <c r="U1107" s="1"/>
    </row>
    <row r="1108" spans="1:21" x14ac:dyDescent="0.25">
      <c r="A1108" s="1"/>
      <c r="B1108" s="63" t="s">
        <v>31</v>
      </c>
      <c r="C1108" s="63"/>
      <c r="D1108" s="63"/>
      <c r="E1108" s="1"/>
      <c r="F1108" s="1">
        <v>2015</v>
      </c>
      <c r="G1108" s="1"/>
      <c r="H1108" s="1"/>
      <c r="I1108" s="1"/>
      <c r="J1108" s="1"/>
      <c r="K1108" s="1"/>
      <c r="L1108" s="1"/>
      <c r="M1108" s="1"/>
      <c r="N1108" s="1"/>
      <c r="O1108" s="1"/>
      <c r="P1108" s="1"/>
      <c r="Q1108" s="1"/>
      <c r="R1108" s="1"/>
      <c r="S1108" s="1"/>
      <c r="T1108" s="1"/>
      <c r="U1108" s="1"/>
    </row>
    <row r="1109" spans="1:21" x14ac:dyDescent="0.25">
      <c r="A1109" s="1"/>
      <c r="B1109" s="63" t="s">
        <v>32</v>
      </c>
      <c r="C1109" s="63"/>
      <c r="D1109" s="1"/>
      <c r="E1109" s="1"/>
      <c r="F1109" s="1"/>
      <c r="G1109" s="1"/>
      <c r="H1109" s="1"/>
      <c r="I1109" s="1"/>
      <c r="J1109" s="1"/>
      <c r="K1109" s="1"/>
      <c r="L1109" s="1"/>
      <c r="M1109" s="1"/>
      <c r="N1109" s="1"/>
      <c r="O1109" s="1"/>
      <c r="P1109" s="1"/>
      <c r="Q1109" s="1"/>
      <c r="R1109" s="1"/>
      <c r="S1109" s="1"/>
      <c r="T1109" s="1"/>
      <c r="U1109" s="1"/>
    </row>
    <row r="1110" spans="1:21" x14ac:dyDescent="0.25">
      <c r="A1110" s="1"/>
      <c r="B1110" s="1"/>
      <c r="C1110" s="1"/>
      <c r="D1110" s="1"/>
      <c r="E1110" s="1"/>
      <c r="F1110" s="1"/>
      <c r="G1110" s="1"/>
      <c r="H1110" s="1"/>
      <c r="I1110" s="1"/>
      <c r="J1110" s="1"/>
      <c r="K1110" s="1"/>
      <c r="L1110" s="1"/>
      <c r="M1110" s="1"/>
      <c r="N1110" s="1"/>
      <c r="O1110" s="1"/>
      <c r="P1110" s="1"/>
      <c r="Q1110" s="1"/>
      <c r="R1110" s="1"/>
      <c r="S1110" s="1"/>
      <c r="T1110" s="1"/>
      <c r="U1110" s="1"/>
    </row>
    <row r="1111" spans="1:21" x14ac:dyDescent="0.25">
      <c r="A1111" s="1"/>
      <c r="B1111" s="1"/>
      <c r="C1111" s="1"/>
      <c r="D1111" s="1"/>
      <c r="E1111" s="1"/>
      <c r="F1111" s="1"/>
      <c r="G1111" s="1"/>
      <c r="H1111" s="1"/>
      <c r="I1111" s="1"/>
      <c r="J1111" s="1"/>
      <c r="K1111" s="1"/>
      <c r="L1111" s="1"/>
      <c r="M1111" s="1"/>
      <c r="N1111" s="1"/>
      <c r="O1111" s="1"/>
      <c r="P1111" s="1"/>
      <c r="Q1111" s="1"/>
      <c r="R1111" s="1"/>
      <c r="S1111" s="1"/>
      <c r="T1111" s="1"/>
      <c r="U1111" s="1"/>
    </row>
    <row r="1112" spans="1:21" x14ac:dyDescent="0.25">
      <c r="A1112" s="1"/>
      <c r="B1112" s="1"/>
      <c r="C1112" s="1"/>
      <c r="D1112" s="1"/>
      <c r="E1112" s="1"/>
      <c r="F1112" s="1"/>
      <c r="G1112" s="1"/>
      <c r="H1112" s="1"/>
      <c r="I1112" s="1"/>
      <c r="J1112" s="1"/>
      <c r="K1112" s="1"/>
      <c r="L1112" s="66" t="s">
        <v>5</v>
      </c>
      <c r="M1112" s="66"/>
      <c r="N1112" s="66"/>
      <c r="O1112" s="3" t="s">
        <v>6</v>
      </c>
      <c r="P1112" s="67" t="s">
        <v>7</v>
      </c>
      <c r="Q1112" s="67"/>
      <c r="R1112" s="3" t="s">
        <v>8</v>
      </c>
      <c r="S1112" s="57" t="s">
        <v>583</v>
      </c>
      <c r="T1112" s="57"/>
      <c r="U1112" s="3" t="s">
        <v>7</v>
      </c>
    </row>
    <row r="1113" spans="1:21" x14ac:dyDescent="0.25">
      <c r="A1113" s="1"/>
      <c r="B1113" s="5" t="s">
        <v>9</v>
      </c>
      <c r="C1113" s="64" t="s">
        <v>194</v>
      </c>
      <c r="D1113" s="64"/>
      <c r="E1113" s="64"/>
      <c r="F1113" s="64"/>
      <c r="G1113" s="64"/>
      <c r="H1113" s="1"/>
      <c r="I1113" s="1"/>
      <c r="J1113" s="1"/>
      <c r="K1113" s="1"/>
      <c r="L1113" s="4" t="s">
        <v>33</v>
      </c>
      <c r="M1113" s="77" t="s">
        <v>34</v>
      </c>
      <c r="N1113" s="77"/>
      <c r="O1113" s="6">
        <v>12</v>
      </c>
      <c r="P1113" s="78">
        <v>36.36</v>
      </c>
      <c r="Q1113" s="78"/>
      <c r="R1113" s="6">
        <v>21</v>
      </c>
      <c r="S1113" s="61">
        <v>2701.2000000000003</v>
      </c>
      <c r="T1113" s="61"/>
      <c r="U1113" s="7">
        <v>2.14</v>
      </c>
    </row>
    <row r="1114" spans="1:21" x14ac:dyDescent="0.25">
      <c r="A1114" s="1"/>
      <c r="B1114" s="63" t="s">
        <v>13</v>
      </c>
      <c r="C1114" s="64" t="s">
        <v>200</v>
      </c>
      <c r="D1114" s="64"/>
      <c r="E1114" s="64"/>
      <c r="F1114" s="64"/>
      <c r="G1114" s="1"/>
      <c r="H1114" s="1"/>
      <c r="I1114" s="1"/>
      <c r="J1114" s="1"/>
      <c r="K1114" s="1"/>
      <c r="L1114" s="4" t="s">
        <v>36</v>
      </c>
      <c r="M1114" s="64" t="s">
        <v>37</v>
      </c>
      <c r="N1114" s="64"/>
      <c r="O1114" s="6">
        <v>1</v>
      </c>
      <c r="P1114" s="65">
        <v>3.03</v>
      </c>
      <c r="Q1114" s="65"/>
      <c r="R1114" s="6">
        <v>7</v>
      </c>
      <c r="S1114" s="59">
        <v>1737.6000000000001</v>
      </c>
      <c r="T1114" s="59"/>
      <c r="U1114" s="7">
        <v>1.37</v>
      </c>
    </row>
    <row r="1115" spans="1:21" x14ac:dyDescent="0.25">
      <c r="A1115" s="1"/>
      <c r="B1115" s="63"/>
      <c r="C1115" s="64"/>
      <c r="D1115" s="64"/>
      <c r="E1115" s="64"/>
      <c r="F1115" s="64"/>
      <c r="G1115" s="1"/>
      <c r="H1115" s="1"/>
      <c r="I1115" s="1"/>
      <c r="J1115" s="1"/>
      <c r="K1115" s="1"/>
      <c r="L1115" s="64" t="s">
        <v>11</v>
      </c>
      <c r="M1115" s="64" t="s">
        <v>12</v>
      </c>
      <c r="N1115" s="64"/>
      <c r="O1115" s="71">
        <v>4</v>
      </c>
      <c r="P1115" s="65">
        <v>12.12</v>
      </c>
      <c r="Q1115" s="65"/>
      <c r="R1115" s="71">
        <v>95</v>
      </c>
      <c r="S1115" s="59">
        <v>8013.0000000000009</v>
      </c>
      <c r="T1115" s="59"/>
      <c r="U1115" s="58">
        <v>6.34</v>
      </c>
    </row>
    <row r="1116" spans="1:21" x14ac:dyDescent="0.25">
      <c r="A1116" s="1"/>
      <c r="B1116" s="63" t="s">
        <v>19</v>
      </c>
      <c r="C1116" s="64" t="s">
        <v>38</v>
      </c>
      <c r="D1116" s="64"/>
      <c r="E1116" s="64"/>
      <c r="F1116" s="64"/>
      <c r="G1116" s="1"/>
      <c r="H1116" s="1"/>
      <c r="I1116" s="1"/>
      <c r="J1116" s="1"/>
      <c r="K1116" s="1"/>
      <c r="L1116" s="64"/>
      <c r="M1116" s="64"/>
      <c r="N1116" s="64"/>
      <c r="O1116" s="71"/>
      <c r="P1116" s="65"/>
      <c r="Q1116" s="65"/>
      <c r="R1116" s="71"/>
      <c r="S1116" s="59"/>
      <c r="T1116" s="59"/>
      <c r="U1116" s="58"/>
    </row>
    <row r="1117" spans="1:21" x14ac:dyDescent="0.25">
      <c r="A1117" s="1"/>
      <c r="B1117" s="63"/>
      <c r="C1117" s="64"/>
      <c r="D1117" s="64"/>
      <c r="E1117" s="64"/>
      <c r="F1117" s="64"/>
      <c r="G1117" s="1"/>
      <c r="H1117" s="1"/>
      <c r="I1117" s="1"/>
      <c r="J1117" s="1"/>
      <c r="K1117" s="1"/>
      <c r="L1117" s="4" t="s">
        <v>39</v>
      </c>
      <c r="M1117" s="64" t="s">
        <v>40</v>
      </c>
      <c r="N1117" s="64"/>
      <c r="O1117" s="6">
        <v>7</v>
      </c>
      <c r="P1117" s="65">
        <v>21.21</v>
      </c>
      <c r="Q1117" s="65"/>
      <c r="R1117" s="6">
        <v>1036</v>
      </c>
      <c r="S1117" s="59">
        <v>108773.40000000001</v>
      </c>
      <c r="T1117" s="59"/>
      <c r="U1117" s="7">
        <v>86.02</v>
      </c>
    </row>
    <row r="1118" spans="1:21" x14ac:dyDescent="0.25">
      <c r="A1118" s="1"/>
      <c r="B1118" s="5" t="s">
        <v>23</v>
      </c>
      <c r="C1118" s="64" t="s">
        <v>201</v>
      </c>
      <c r="D1118" s="64"/>
      <c r="E1118" s="64"/>
      <c r="F1118" s="64"/>
      <c r="G1118" s="1"/>
      <c r="H1118" s="1"/>
      <c r="I1118" s="1"/>
      <c r="J1118" s="1"/>
      <c r="K1118" s="1"/>
      <c r="L1118" s="4" t="s">
        <v>15</v>
      </c>
      <c r="M1118" s="64" t="s">
        <v>16</v>
      </c>
      <c r="N1118" s="64"/>
      <c r="O1118" s="6">
        <v>2</v>
      </c>
      <c r="P1118" s="65">
        <v>6.06</v>
      </c>
      <c r="Q1118" s="65"/>
      <c r="R1118" s="6">
        <v>3</v>
      </c>
      <c r="S1118" s="59">
        <v>378</v>
      </c>
      <c r="T1118" s="59"/>
      <c r="U1118" s="7">
        <v>0.3</v>
      </c>
    </row>
    <row r="1119" spans="1:21" x14ac:dyDescent="0.25">
      <c r="A1119" s="1"/>
      <c r="B1119" s="5" t="s">
        <v>25</v>
      </c>
      <c r="C1119" s="73">
        <v>355</v>
      </c>
      <c r="D1119" s="73"/>
      <c r="E1119" s="73"/>
      <c r="F1119" s="1"/>
      <c r="G1119" s="1"/>
      <c r="H1119" s="1"/>
      <c r="I1119" s="1"/>
      <c r="J1119" s="1"/>
      <c r="K1119" s="1"/>
      <c r="L1119" s="4" t="s">
        <v>42</v>
      </c>
      <c r="M1119" s="64" t="s">
        <v>43</v>
      </c>
      <c r="N1119" s="64"/>
      <c r="O1119" s="6">
        <v>4</v>
      </c>
      <c r="P1119" s="65">
        <v>12.12</v>
      </c>
      <c r="Q1119" s="65"/>
      <c r="R1119" s="6">
        <v>11</v>
      </c>
      <c r="S1119" s="59">
        <v>1174.8</v>
      </c>
      <c r="T1119" s="59"/>
      <c r="U1119" s="7">
        <v>0.93</v>
      </c>
    </row>
    <row r="1120" spans="1:21" x14ac:dyDescent="0.25">
      <c r="A1120" s="1"/>
      <c r="B1120" s="63" t="s">
        <v>26</v>
      </c>
      <c r="C1120" s="63"/>
      <c r="D1120" s="63"/>
      <c r="E1120" s="63"/>
      <c r="F1120" s="72">
        <v>551.52829999999994</v>
      </c>
      <c r="G1120" s="72"/>
      <c r="H1120" s="72"/>
      <c r="I1120" s="72"/>
      <c r="J1120" s="72"/>
      <c r="K1120" s="1"/>
      <c r="L1120" s="4" t="s">
        <v>21</v>
      </c>
      <c r="M1120" s="64" t="s">
        <v>22</v>
      </c>
      <c r="N1120" s="64"/>
      <c r="O1120" s="6">
        <v>3</v>
      </c>
      <c r="P1120" s="65">
        <v>9.09</v>
      </c>
      <c r="Q1120" s="65"/>
      <c r="R1120" s="6">
        <v>43</v>
      </c>
      <c r="S1120" s="59">
        <v>3667.2</v>
      </c>
      <c r="T1120" s="59"/>
      <c r="U1120" s="7">
        <v>2.9</v>
      </c>
    </row>
    <row r="1121" spans="1:21" x14ac:dyDescent="0.25">
      <c r="A1121" s="1"/>
      <c r="B1121" s="63" t="s">
        <v>27</v>
      </c>
      <c r="C1121" s="63"/>
      <c r="D1121" s="72">
        <v>306.54250000000002</v>
      </c>
      <c r="E1121" s="72"/>
      <c r="F1121" s="72"/>
      <c r="G1121" s="72"/>
      <c r="H1121" s="72"/>
      <c r="I1121" s="1"/>
      <c r="J1121" s="1"/>
      <c r="K1121" s="1"/>
      <c r="L1121" s="1"/>
      <c r="M1121" s="1"/>
      <c r="N1121" s="1"/>
      <c r="O1121" s="1"/>
      <c r="P1121" s="1"/>
      <c r="Q1121" s="1"/>
      <c r="R1121" s="1"/>
      <c r="S1121" s="1"/>
      <c r="T1121" s="1"/>
      <c r="U1121" s="1"/>
    </row>
    <row r="1122" spans="1:21" x14ac:dyDescent="0.25">
      <c r="A1122" s="1"/>
      <c r="B1122" s="63" t="s">
        <v>28</v>
      </c>
      <c r="C1122" s="63"/>
      <c r="D1122" s="63"/>
      <c r="E1122" s="63"/>
      <c r="F1122" s="72">
        <v>2.3824999999999998</v>
      </c>
      <c r="G1122" s="72"/>
      <c r="H1122" s="72"/>
      <c r="I1122" s="72"/>
      <c r="J1122" s="1"/>
      <c r="K1122" s="1"/>
      <c r="L1122" s="1"/>
      <c r="M1122" s="1"/>
      <c r="N1122" s="1"/>
      <c r="O1122" s="1"/>
      <c r="P1122" s="1"/>
      <c r="Q1122" s="1"/>
      <c r="R1122" s="1"/>
      <c r="S1122" s="1"/>
      <c r="T1122" s="1"/>
      <c r="U1122" s="1"/>
    </row>
    <row r="1123" spans="1:21" x14ac:dyDescent="0.25">
      <c r="A1123" s="1"/>
      <c r="B1123" s="63" t="s">
        <v>29</v>
      </c>
      <c r="C1123" s="63"/>
      <c r="D1123" s="72">
        <v>2.9196</v>
      </c>
      <c r="E1123" s="72"/>
      <c r="F1123" s="72"/>
      <c r="G1123" s="72"/>
      <c r="H1123" s="1"/>
      <c r="I1123" s="1"/>
      <c r="J1123" s="1"/>
      <c r="K1123" s="1"/>
      <c r="L1123" s="1"/>
      <c r="M1123" s="1"/>
      <c r="N1123" s="1"/>
      <c r="O1123" s="1"/>
      <c r="P1123" s="1"/>
      <c r="Q1123" s="1"/>
      <c r="R1123" s="1"/>
      <c r="S1123" s="1"/>
      <c r="T1123" s="1"/>
      <c r="U1123" s="1"/>
    </row>
    <row r="1124" spans="1:21" x14ac:dyDescent="0.25">
      <c r="A1124" s="1"/>
      <c r="B1124" s="63" t="s">
        <v>30</v>
      </c>
      <c r="C1124" s="63"/>
      <c r="D1124" s="1"/>
      <c r="E1124" s="1"/>
      <c r="F1124" s="1">
        <v>48.3</v>
      </c>
      <c r="G1124" s="1"/>
      <c r="H1124" s="1"/>
      <c r="I1124" s="1"/>
      <c r="J1124" s="1"/>
      <c r="K1124" s="1"/>
      <c r="L1124" s="1"/>
      <c r="M1124" s="1"/>
      <c r="N1124" s="1"/>
      <c r="O1124" s="1"/>
      <c r="P1124" s="1"/>
      <c r="Q1124" s="1"/>
      <c r="R1124" s="1"/>
      <c r="S1124" s="1"/>
      <c r="T1124" s="1"/>
      <c r="U1124" s="1"/>
    </row>
    <row r="1125" spans="1:21" x14ac:dyDescent="0.25">
      <c r="A1125" s="1"/>
      <c r="B1125" s="63" t="s">
        <v>31</v>
      </c>
      <c r="C1125" s="63"/>
      <c r="D1125" s="63"/>
      <c r="E1125" s="1"/>
      <c r="F1125" s="1">
        <v>2021</v>
      </c>
      <c r="G1125" s="1"/>
      <c r="H1125" s="1"/>
      <c r="I1125" s="1"/>
      <c r="J1125" s="1"/>
      <c r="K1125" s="1"/>
      <c r="L1125" s="1"/>
      <c r="M1125" s="1"/>
      <c r="N1125" s="1"/>
      <c r="O1125" s="1"/>
      <c r="P1125" s="1"/>
      <c r="Q1125" s="1"/>
      <c r="R1125" s="1"/>
      <c r="S1125" s="1"/>
      <c r="T1125" s="1"/>
      <c r="U1125" s="1"/>
    </row>
    <row r="1126" spans="1:21" x14ac:dyDescent="0.25">
      <c r="A1126" s="1"/>
      <c r="B1126" s="63" t="s">
        <v>32</v>
      </c>
      <c r="C1126" s="63"/>
      <c r="D1126" s="1"/>
      <c r="E1126" s="1"/>
      <c r="F1126" s="1"/>
      <c r="G1126" s="1"/>
      <c r="H1126" s="1"/>
      <c r="I1126" s="1"/>
      <c r="J1126" s="1"/>
      <c r="K1126" s="1"/>
      <c r="L1126" s="1"/>
      <c r="M1126" s="1"/>
      <c r="N1126" s="1"/>
      <c r="O1126" s="1"/>
      <c r="P1126" s="1"/>
      <c r="Q1126" s="1"/>
      <c r="R1126" s="1"/>
      <c r="S1126" s="1"/>
      <c r="T1126" s="1"/>
      <c r="U1126" s="1"/>
    </row>
    <row r="1127" spans="1:21" x14ac:dyDescent="0.25">
      <c r="A1127" s="1"/>
      <c r="B1127" s="1"/>
      <c r="C1127" s="1"/>
      <c r="D1127" s="1"/>
      <c r="E1127" s="1"/>
      <c r="F1127" s="1"/>
      <c r="G1127" s="1"/>
      <c r="H1127" s="1"/>
      <c r="I1127" s="1"/>
      <c r="J1127" s="1"/>
      <c r="K1127" s="1"/>
      <c r="L1127" s="1"/>
      <c r="M1127" s="1"/>
      <c r="N1127" s="1"/>
      <c r="O1127" s="1"/>
      <c r="P1127" s="1"/>
      <c r="Q1127" s="1"/>
      <c r="R1127" s="1"/>
      <c r="S1127" s="1"/>
      <c r="T1127" s="1"/>
      <c r="U1127" s="1"/>
    </row>
    <row r="1128" spans="1:21" x14ac:dyDescent="0.25">
      <c r="A1128" s="1"/>
      <c r="B1128" s="1"/>
      <c r="C1128" s="1"/>
      <c r="D1128" s="1"/>
      <c r="E1128" s="1"/>
      <c r="F1128" s="1"/>
      <c r="G1128" s="1"/>
      <c r="H1128" s="1"/>
      <c r="I1128" s="1"/>
      <c r="J1128" s="1"/>
      <c r="K1128" s="1"/>
      <c r="L1128" s="1"/>
      <c r="M1128" s="1"/>
      <c r="N1128" s="1"/>
      <c r="O1128" s="1"/>
      <c r="P1128" s="1"/>
      <c r="Q1128" s="1"/>
      <c r="R1128" s="1"/>
      <c r="S1128" s="1"/>
      <c r="T1128" s="1"/>
      <c r="U1128" s="1"/>
    </row>
    <row r="1129" spans="1:21" x14ac:dyDescent="0.25">
      <c r="A1129" s="1"/>
      <c r="B1129" s="1"/>
      <c r="C1129" s="1"/>
      <c r="D1129" s="1"/>
      <c r="E1129" s="1"/>
      <c r="F1129" s="1"/>
      <c r="G1129" s="1"/>
      <c r="H1129" s="1"/>
      <c r="I1129" s="1"/>
      <c r="J1129" s="1"/>
      <c r="K1129" s="1"/>
      <c r="L1129" s="66" t="s">
        <v>5</v>
      </c>
      <c r="M1129" s="66"/>
      <c r="N1129" s="66"/>
      <c r="O1129" s="3" t="s">
        <v>6</v>
      </c>
      <c r="P1129" s="67" t="s">
        <v>7</v>
      </c>
      <c r="Q1129" s="67"/>
      <c r="R1129" s="3" t="s">
        <v>8</v>
      </c>
      <c r="S1129" s="57" t="s">
        <v>583</v>
      </c>
      <c r="T1129" s="57"/>
      <c r="U1129" s="3" t="s">
        <v>7</v>
      </c>
    </row>
    <row r="1130" spans="1:21" x14ac:dyDescent="0.25">
      <c r="A1130" s="1"/>
      <c r="B1130" s="5" t="s">
        <v>9</v>
      </c>
      <c r="C1130" s="64" t="s">
        <v>194</v>
      </c>
      <c r="D1130" s="64"/>
      <c r="E1130" s="64"/>
      <c r="F1130" s="64"/>
      <c r="G1130" s="64"/>
      <c r="H1130" s="1"/>
      <c r="I1130" s="1"/>
      <c r="J1130" s="1"/>
      <c r="K1130" s="1"/>
      <c r="L1130" s="4" t="s">
        <v>33</v>
      </c>
      <c r="M1130" s="77" t="s">
        <v>34</v>
      </c>
      <c r="N1130" s="77"/>
      <c r="O1130" s="6">
        <v>45</v>
      </c>
      <c r="P1130" s="78">
        <v>50.56</v>
      </c>
      <c r="Q1130" s="78"/>
      <c r="R1130" s="6">
        <v>145</v>
      </c>
      <c r="S1130" s="61">
        <v>12418.2</v>
      </c>
      <c r="T1130" s="61"/>
      <c r="U1130" s="7">
        <v>7.92</v>
      </c>
    </row>
    <row r="1131" spans="1:21" x14ac:dyDescent="0.25">
      <c r="A1131" s="1"/>
      <c r="B1131" s="63" t="s">
        <v>13</v>
      </c>
      <c r="C1131" s="64" t="s">
        <v>202</v>
      </c>
      <c r="D1131" s="64"/>
      <c r="E1131" s="64"/>
      <c r="F1131" s="64"/>
      <c r="G1131" s="1"/>
      <c r="H1131" s="1"/>
      <c r="I1131" s="1"/>
      <c r="J1131" s="1"/>
      <c r="K1131" s="1"/>
      <c r="L1131" s="4" t="s">
        <v>36</v>
      </c>
      <c r="M1131" s="64" t="s">
        <v>37</v>
      </c>
      <c r="N1131" s="64"/>
      <c r="O1131" s="6">
        <v>5</v>
      </c>
      <c r="P1131" s="65">
        <v>5.62</v>
      </c>
      <c r="Q1131" s="65"/>
      <c r="R1131" s="6">
        <v>132</v>
      </c>
      <c r="S1131" s="59">
        <v>17106</v>
      </c>
      <c r="T1131" s="59"/>
      <c r="U1131" s="7">
        <v>10.91</v>
      </c>
    </row>
    <row r="1132" spans="1:21" x14ac:dyDescent="0.25">
      <c r="A1132" s="1"/>
      <c r="B1132" s="63"/>
      <c r="C1132" s="64"/>
      <c r="D1132" s="64"/>
      <c r="E1132" s="64"/>
      <c r="F1132" s="64"/>
      <c r="G1132" s="1"/>
      <c r="H1132" s="1"/>
      <c r="I1132" s="1"/>
      <c r="J1132" s="1"/>
      <c r="K1132" s="1"/>
      <c r="L1132" s="64" t="s">
        <v>11</v>
      </c>
      <c r="M1132" s="64" t="s">
        <v>12</v>
      </c>
      <c r="N1132" s="64"/>
      <c r="O1132" s="71">
        <v>8</v>
      </c>
      <c r="P1132" s="65">
        <v>8.99</v>
      </c>
      <c r="Q1132" s="65"/>
      <c r="R1132" s="71">
        <v>167</v>
      </c>
      <c r="S1132" s="59">
        <v>28528.2</v>
      </c>
      <c r="T1132" s="59"/>
      <c r="U1132" s="58">
        <v>18.2</v>
      </c>
    </row>
    <row r="1133" spans="1:21" x14ac:dyDescent="0.25">
      <c r="A1133" s="1"/>
      <c r="B1133" s="63" t="s">
        <v>19</v>
      </c>
      <c r="C1133" s="64" t="s">
        <v>47</v>
      </c>
      <c r="D1133" s="64"/>
      <c r="E1133" s="64"/>
      <c r="F1133" s="64"/>
      <c r="G1133" s="1"/>
      <c r="H1133" s="1"/>
      <c r="I1133" s="1"/>
      <c r="J1133" s="1"/>
      <c r="K1133" s="1"/>
      <c r="L1133" s="64"/>
      <c r="M1133" s="64"/>
      <c r="N1133" s="64"/>
      <c r="O1133" s="71"/>
      <c r="P1133" s="65"/>
      <c r="Q1133" s="65"/>
      <c r="R1133" s="71"/>
      <c r="S1133" s="59"/>
      <c r="T1133" s="59"/>
      <c r="U1133" s="58"/>
    </row>
    <row r="1134" spans="1:21" x14ac:dyDescent="0.25">
      <c r="A1134" s="1"/>
      <c r="B1134" s="63"/>
      <c r="C1134" s="64"/>
      <c r="D1134" s="64"/>
      <c r="E1134" s="64"/>
      <c r="F1134" s="64"/>
      <c r="G1134" s="1"/>
      <c r="H1134" s="1"/>
      <c r="I1134" s="1"/>
      <c r="J1134" s="1"/>
      <c r="K1134" s="1"/>
      <c r="L1134" s="4" t="s">
        <v>39</v>
      </c>
      <c r="M1134" s="64" t="s">
        <v>40</v>
      </c>
      <c r="N1134" s="64"/>
      <c r="O1134" s="6">
        <v>13</v>
      </c>
      <c r="P1134" s="65">
        <v>14.61</v>
      </c>
      <c r="Q1134" s="65"/>
      <c r="R1134" s="6">
        <v>929</v>
      </c>
      <c r="S1134" s="59">
        <v>85578</v>
      </c>
      <c r="T1134" s="59"/>
      <c r="U1134" s="7">
        <v>54.6</v>
      </c>
    </row>
    <row r="1135" spans="1:21" x14ac:dyDescent="0.25">
      <c r="A1135" s="1"/>
      <c r="B1135" s="5" t="s">
        <v>23</v>
      </c>
      <c r="C1135" s="64" t="s">
        <v>203</v>
      </c>
      <c r="D1135" s="64"/>
      <c r="E1135" s="64"/>
      <c r="F1135" s="64"/>
      <c r="G1135" s="1"/>
      <c r="H1135" s="1"/>
      <c r="I1135" s="1"/>
      <c r="J1135" s="1"/>
      <c r="K1135" s="1"/>
      <c r="L1135" s="4" t="s">
        <v>15</v>
      </c>
      <c r="M1135" s="64" t="s">
        <v>16</v>
      </c>
      <c r="N1135" s="64"/>
      <c r="O1135" s="6">
        <v>3</v>
      </c>
      <c r="P1135" s="65">
        <v>3.37</v>
      </c>
      <c r="Q1135" s="65"/>
      <c r="R1135" s="6">
        <v>16</v>
      </c>
      <c r="S1135" s="59">
        <v>1327.8</v>
      </c>
      <c r="T1135" s="59"/>
      <c r="U1135" s="7">
        <v>0.85</v>
      </c>
    </row>
    <row r="1136" spans="1:21" x14ac:dyDescent="0.25">
      <c r="A1136" s="1"/>
      <c r="B1136" s="5" t="s">
        <v>25</v>
      </c>
      <c r="C1136" s="73">
        <v>358</v>
      </c>
      <c r="D1136" s="73"/>
      <c r="E1136" s="73"/>
      <c r="F1136" s="1"/>
      <c r="G1136" s="1"/>
      <c r="H1136" s="1"/>
      <c r="I1136" s="1"/>
      <c r="J1136" s="1"/>
      <c r="K1136" s="1"/>
      <c r="L1136" s="4" t="s">
        <v>17</v>
      </c>
      <c r="M1136" s="64" t="s">
        <v>18</v>
      </c>
      <c r="N1136" s="64"/>
      <c r="O1136" s="6">
        <v>2</v>
      </c>
      <c r="P1136" s="65">
        <v>2.25</v>
      </c>
      <c r="Q1136" s="65"/>
      <c r="R1136" s="6">
        <v>18</v>
      </c>
      <c r="S1136" s="59">
        <v>3610.2000000000003</v>
      </c>
      <c r="T1136" s="59"/>
      <c r="U1136" s="7">
        <v>2.2999999999999998</v>
      </c>
    </row>
    <row r="1137" spans="1:21" x14ac:dyDescent="0.25">
      <c r="A1137" s="1"/>
      <c r="B1137" s="63" t="s">
        <v>26</v>
      </c>
      <c r="C1137" s="63"/>
      <c r="D1137" s="63"/>
      <c r="E1137" s="63"/>
      <c r="F1137" s="72">
        <v>414.55869999999999</v>
      </c>
      <c r="G1137" s="72"/>
      <c r="H1137" s="72"/>
      <c r="I1137" s="72"/>
      <c r="J1137" s="72"/>
      <c r="K1137" s="1"/>
      <c r="L1137" s="4" t="s">
        <v>42</v>
      </c>
      <c r="M1137" s="64" t="s">
        <v>43</v>
      </c>
      <c r="N1137" s="64"/>
      <c r="O1137" s="6">
        <v>4</v>
      </c>
      <c r="P1137" s="65">
        <v>4.49</v>
      </c>
      <c r="Q1137" s="65"/>
      <c r="R1137" s="6">
        <v>44</v>
      </c>
      <c r="S1137" s="59">
        <v>3388.2</v>
      </c>
      <c r="T1137" s="59"/>
      <c r="U1137" s="7">
        <v>2.16</v>
      </c>
    </row>
    <row r="1138" spans="1:21" x14ac:dyDescent="0.25">
      <c r="A1138" s="1"/>
      <c r="B1138" s="63" t="s">
        <v>27</v>
      </c>
      <c r="C1138" s="63"/>
      <c r="D1138" s="72">
        <v>241.82470000000001</v>
      </c>
      <c r="E1138" s="72"/>
      <c r="F1138" s="72"/>
      <c r="G1138" s="72"/>
      <c r="H1138" s="72"/>
      <c r="I1138" s="1"/>
      <c r="J1138" s="1"/>
      <c r="K1138" s="1"/>
      <c r="L1138" s="4" t="s">
        <v>54</v>
      </c>
      <c r="M1138" s="64" t="s">
        <v>55</v>
      </c>
      <c r="N1138" s="64"/>
      <c r="O1138" s="6">
        <v>1</v>
      </c>
      <c r="P1138" s="65">
        <v>1.1200000000000001</v>
      </c>
      <c r="Q1138" s="65"/>
      <c r="R1138" s="6">
        <v>1</v>
      </c>
      <c r="S1138" s="59">
        <v>72</v>
      </c>
      <c r="T1138" s="59"/>
      <c r="U1138" s="7">
        <v>0.05</v>
      </c>
    </row>
    <row r="1139" spans="1:21" x14ac:dyDescent="0.25">
      <c r="A1139" s="1"/>
      <c r="B1139" s="1"/>
      <c r="C1139" s="1"/>
      <c r="D1139" s="1"/>
      <c r="E1139" s="1"/>
      <c r="F1139" s="1"/>
      <c r="G1139" s="1"/>
      <c r="H1139" s="1"/>
      <c r="I1139" s="1"/>
      <c r="J1139" s="1"/>
      <c r="K1139" s="1"/>
      <c r="L1139" s="64" t="s">
        <v>49</v>
      </c>
      <c r="M1139" s="64" t="s">
        <v>50</v>
      </c>
      <c r="N1139" s="64"/>
      <c r="O1139" s="71">
        <v>1</v>
      </c>
      <c r="P1139" s="65">
        <v>1.1200000000000001</v>
      </c>
      <c r="Q1139" s="65"/>
      <c r="R1139" s="71">
        <v>1</v>
      </c>
      <c r="S1139" s="59">
        <v>90</v>
      </c>
      <c r="T1139" s="59"/>
      <c r="U1139" s="58">
        <v>0.06</v>
      </c>
    </row>
    <row r="1140" spans="1:21" x14ac:dyDescent="0.25">
      <c r="A1140" s="1"/>
      <c r="B1140" s="63" t="s">
        <v>28</v>
      </c>
      <c r="C1140" s="63"/>
      <c r="D1140" s="63"/>
      <c r="E1140" s="63"/>
      <c r="F1140" s="72">
        <v>2.5728</v>
      </c>
      <c r="G1140" s="72"/>
      <c r="H1140" s="72"/>
      <c r="I1140" s="72"/>
      <c r="J1140" s="1"/>
      <c r="K1140" s="1"/>
      <c r="L1140" s="64"/>
      <c r="M1140" s="64"/>
      <c r="N1140" s="64"/>
      <c r="O1140" s="71"/>
      <c r="P1140" s="65"/>
      <c r="Q1140" s="65"/>
      <c r="R1140" s="71"/>
      <c r="S1140" s="59"/>
      <c r="T1140" s="59"/>
      <c r="U1140" s="58"/>
    </row>
    <row r="1141" spans="1:21" x14ac:dyDescent="0.25">
      <c r="A1141" s="1"/>
      <c r="B1141" s="63"/>
      <c r="C1141" s="63"/>
      <c r="D1141" s="63"/>
      <c r="E1141" s="63"/>
      <c r="F1141" s="72"/>
      <c r="G1141" s="72"/>
      <c r="H1141" s="72"/>
      <c r="I1141" s="72"/>
      <c r="J1141" s="1"/>
      <c r="K1141" s="1"/>
      <c r="L1141" s="64" t="s">
        <v>44</v>
      </c>
      <c r="M1141" s="64" t="s">
        <v>45</v>
      </c>
      <c r="N1141" s="64"/>
      <c r="O1141" s="71">
        <v>5</v>
      </c>
      <c r="P1141" s="65">
        <v>5.62</v>
      </c>
      <c r="Q1141" s="65"/>
      <c r="R1141" s="71">
        <v>36</v>
      </c>
      <c r="S1141" s="59">
        <v>4206</v>
      </c>
      <c r="T1141" s="59"/>
      <c r="U1141" s="58">
        <v>2.68</v>
      </c>
    </row>
    <row r="1142" spans="1:21" x14ac:dyDescent="0.25">
      <c r="A1142" s="1"/>
      <c r="B1142" s="63" t="s">
        <v>29</v>
      </c>
      <c r="C1142" s="63"/>
      <c r="D1142" s="72">
        <v>3.6067999999999998</v>
      </c>
      <c r="E1142" s="72"/>
      <c r="F1142" s="72"/>
      <c r="G1142" s="72"/>
      <c r="H1142" s="1"/>
      <c r="I1142" s="1"/>
      <c r="J1142" s="1"/>
      <c r="K1142" s="1"/>
      <c r="L1142" s="64"/>
      <c r="M1142" s="64"/>
      <c r="N1142" s="64"/>
      <c r="O1142" s="71"/>
      <c r="P1142" s="65"/>
      <c r="Q1142" s="65"/>
      <c r="R1142" s="71"/>
      <c r="S1142" s="59"/>
      <c r="T1142" s="59"/>
      <c r="U1142" s="58"/>
    </row>
    <row r="1143" spans="1:21" x14ac:dyDescent="0.25">
      <c r="A1143" s="1"/>
      <c r="B1143" s="63"/>
      <c r="C1143" s="63"/>
      <c r="D1143" s="72"/>
      <c r="E1143" s="72"/>
      <c r="F1143" s="72"/>
      <c r="G1143" s="72"/>
      <c r="H1143" s="1"/>
      <c r="I1143" s="1"/>
      <c r="J1143" s="1"/>
      <c r="K1143" s="1"/>
      <c r="L1143" s="64" t="s">
        <v>21</v>
      </c>
      <c r="M1143" s="64" t="s">
        <v>22</v>
      </c>
      <c r="N1143" s="64"/>
      <c r="O1143" s="71">
        <v>2</v>
      </c>
      <c r="P1143" s="65">
        <v>2.25</v>
      </c>
      <c r="Q1143" s="65"/>
      <c r="R1143" s="71">
        <v>4</v>
      </c>
      <c r="S1143" s="59">
        <v>403.8</v>
      </c>
      <c r="T1143" s="59"/>
      <c r="U1143" s="58">
        <v>0.26</v>
      </c>
    </row>
    <row r="1144" spans="1:21" x14ac:dyDescent="0.25">
      <c r="A1144" s="1"/>
      <c r="B1144" s="63" t="s">
        <v>30</v>
      </c>
      <c r="C1144" s="63"/>
      <c r="D1144" s="1"/>
      <c r="E1144" s="1"/>
      <c r="F1144" s="1"/>
      <c r="G1144" s="1"/>
      <c r="H1144" s="1"/>
      <c r="I1144" s="1"/>
      <c r="J1144" s="1"/>
      <c r="K1144" s="1"/>
      <c r="L1144" s="64"/>
      <c r="M1144" s="64"/>
      <c r="N1144" s="64"/>
      <c r="O1144" s="71"/>
      <c r="P1144" s="65"/>
      <c r="Q1144" s="65"/>
      <c r="R1144" s="71"/>
      <c r="S1144" s="59"/>
      <c r="T1144" s="59"/>
      <c r="U1144" s="58"/>
    </row>
    <row r="1145" spans="1:21" x14ac:dyDescent="0.25">
      <c r="A1145" s="1"/>
      <c r="B1145" s="63"/>
      <c r="C1145" s="63"/>
      <c r="D1145" s="1"/>
      <c r="E1145" s="1"/>
      <c r="F1145" s="1">
        <v>67.5</v>
      </c>
      <c r="G1145" s="1"/>
      <c r="H1145" s="1"/>
      <c r="I1145" s="1"/>
      <c r="J1145" s="1"/>
      <c r="K1145" s="1"/>
      <c r="L1145" s="1"/>
      <c r="M1145" s="1"/>
      <c r="N1145" s="1"/>
      <c r="O1145" s="1"/>
      <c r="P1145" s="1"/>
      <c r="Q1145" s="1"/>
      <c r="R1145" s="1"/>
      <c r="S1145" s="1"/>
      <c r="T1145" s="1"/>
      <c r="U1145" s="1"/>
    </row>
    <row r="1146" spans="1:21" x14ac:dyDescent="0.25">
      <c r="A1146" s="1"/>
      <c r="B1146" s="63" t="s">
        <v>31</v>
      </c>
      <c r="C1146" s="63"/>
      <c r="D1146" s="63"/>
      <c r="E1146" s="1"/>
      <c r="F1146" s="1">
        <v>2015</v>
      </c>
      <c r="G1146" s="1"/>
      <c r="H1146" s="1"/>
      <c r="I1146" s="1"/>
      <c r="J1146" s="1"/>
      <c r="K1146" s="1"/>
      <c r="L1146" s="1"/>
      <c r="M1146" s="1"/>
      <c r="N1146" s="1"/>
      <c r="O1146" s="1"/>
      <c r="P1146" s="1"/>
      <c r="Q1146" s="1"/>
      <c r="R1146" s="1"/>
      <c r="S1146" s="1"/>
      <c r="T1146" s="1"/>
      <c r="U1146" s="1"/>
    </row>
    <row r="1147" spans="1:21" x14ac:dyDescent="0.25">
      <c r="A1147" s="1"/>
      <c r="B1147" s="63" t="s">
        <v>32</v>
      </c>
      <c r="C1147" s="63"/>
      <c r="D1147" s="1"/>
      <c r="E1147" s="1"/>
      <c r="F1147" s="1"/>
      <c r="G1147" s="1"/>
      <c r="H1147" s="1"/>
      <c r="I1147" s="1"/>
      <c r="J1147" s="1"/>
      <c r="K1147" s="1"/>
      <c r="L1147" s="1"/>
      <c r="M1147" s="1"/>
      <c r="N1147" s="1"/>
      <c r="O1147" s="1"/>
      <c r="P1147" s="1"/>
      <c r="Q1147" s="1"/>
      <c r="R1147" s="1"/>
      <c r="S1147" s="1"/>
      <c r="T1147" s="1"/>
      <c r="U1147" s="1"/>
    </row>
    <row r="1148" spans="1:21" x14ac:dyDescent="0.25">
      <c r="A1148" s="1"/>
      <c r="B1148" s="1"/>
      <c r="C1148" s="1"/>
      <c r="D1148" s="1"/>
      <c r="E1148" s="1"/>
      <c r="F1148" s="1"/>
      <c r="G1148" s="1"/>
      <c r="H1148" s="1"/>
      <c r="I1148" s="1"/>
      <c r="J1148" s="1"/>
      <c r="K1148" s="1"/>
      <c r="L1148" s="1"/>
      <c r="M1148" s="1"/>
      <c r="N1148" s="1"/>
      <c r="O1148" s="1"/>
      <c r="P1148" s="1"/>
      <c r="Q1148" s="1"/>
      <c r="R1148" s="1"/>
      <c r="S1148" s="1"/>
      <c r="T1148" s="1"/>
      <c r="U1148" s="1"/>
    </row>
    <row r="1149" spans="1:21" x14ac:dyDescent="0.25">
      <c r="A1149" s="1"/>
      <c r="B1149" s="1"/>
      <c r="C1149" s="1"/>
      <c r="D1149" s="1"/>
      <c r="E1149" s="1"/>
      <c r="F1149" s="1"/>
      <c r="G1149" s="1"/>
      <c r="H1149" s="1"/>
      <c r="I1149" s="1"/>
      <c r="J1149" s="1"/>
      <c r="K1149" s="1"/>
      <c r="L1149" s="1"/>
      <c r="M1149" s="1"/>
      <c r="N1149" s="1"/>
      <c r="O1149" s="1"/>
      <c r="P1149" s="1"/>
      <c r="Q1149" s="1"/>
      <c r="R1149" s="1"/>
      <c r="S1149" s="1"/>
      <c r="T1149" s="1"/>
      <c r="U1149" s="1"/>
    </row>
    <row r="1150" spans="1:21" x14ac:dyDescent="0.25">
      <c r="A1150" s="1"/>
      <c r="B1150" s="1"/>
      <c r="C1150" s="1"/>
      <c r="D1150" s="1"/>
      <c r="E1150" s="1"/>
      <c r="F1150" s="1"/>
      <c r="G1150" s="1"/>
      <c r="H1150" s="1"/>
      <c r="I1150" s="1"/>
      <c r="J1150" s="1"/>
      <c r="K1150" s="1"/>
      <c r="L1150" s="1"/>
      <c r="M1150" s="1"/>
      <c r="N1150" s="1"/>
      <c r="O1150" s="1"/>
      <c r="P1150" s="1"/>
      <c r="Q1150" s="1"/>
      <c r="R1150" s="1"/>
      <c r="S1150" s="1"/>
      <c r="T1150" s="1"/>
      <c r="U1150" s="1"/>
    </row>
    <row r="1151" spans="1:21" x14ac:dyDescent="0.25">
      <c r="A1151" s="1"/>
      <c r="B1151" s="1"/>
      <c r="C1151" s="1"/>
      <c r="D1151" s="1"/>
      <c r="E1151" s="1"/>
      <c r="F1151" s="1"/>
      <c r="G1151" s="1"/>
      <c r="H1151" s="1"/>
      <c r="I1151" s="1"/>
      <c r="J1151" s="1"/>
      <c r="K1151" s="1"/>
      <c r="L1151" s="66" t="s">
        <v>5</v>
      </c>
      <c r="M1151" s="66"/>
      <c r="N1151" s="66"/>
      <c r="O1151" s="3" t="s">
        <v>6</v>
      </c>
      <c r="P1151" s="67" t="s">
        <v>7</v>
      </c>
      <c r="Q1151" s="67"/>
      <c r="R1151" s="3" t="s">
        <v>8</v>
      </c>
      <c r="S1151" s="57" t="s">
        <v>583</v>
      </c>
      <c r="T1151" s="57"/>
      <c r="U1151" s="3" t="s">
        <v>7</v>
      </c>
    </row>
    <row r="1152" spans="1:21" x14ac:dyDescent="0.25">
      <c r="A1152" s="1"/>
      <c r="B1152" s="5" t="s">
        <v>9</v>
      </c>
      <c r="C1152" s="64" t="s">
        <v>204</v>
      </c>
      <c r="D1152" s="64"/>
      <c r="E1152" s="64"/>
      <c r="F1152" s="64"/>
      <c r="G1152" s="64"/>
      <c r="H1152" s="1"/>
      <c r="I1152" s="1"/>
      <c r="J1152" s="1"/>
      <c r="K1152" s="1"/>
      <c r="L1152" s="4" t="s">
        <v>65</v>
      </c>
      <c r="M1152" s="77" t="s">
        <v>66</v>
      </c>
      <c r="N1152" s="77"/>
      <c r="O1152" s="6">
        <v>1</v>
      </c>
      <c r="P1152" s="78">
        <v>11.11</v>
      </c>
      <c r="Q1152" s="78"/>
      <c r="R1152" s="6">
        <v>9</v>
      </c>
      <c r="S1152" s="61">
        <v>148.20000000000002</v>
      </c>
      <c r="T1152" s="61"/>
      <c r="U1152" s="7">
        <v>0.17</v>
      </c>
    </row>
    <row r="1153" spans="1:21" x14ac:dyDescent="0.25">
      <c r="A1153" s="1"/>
      <c r="B1153" s="63" t="s">
        <v>13</v>
      </c>
      <c r="C1153" s="64" t="s">
        <v>205</v>
      </c>
      <c r="D1153" s="64"/>
      <c r="E1153" s="64"/>
      <c r="F1153" s="64"/>
      <c r="G1153" s="1"/>
      <c r="H1153" s="1"/>
      <c r="I1153" s="1"/>
      <c r="J1153" s="1"/>
      <c r="K1153" s="1"/>
      <c r="L1153" s="4" t="s">
        <v>33</v>
      </c>
      <c r="M1153" s="64" t="s">
        <v>34</v>
      </c>
      <c r="N1153" s="64"/>
      <c r="O1153" s="6">
        <v>1</v>
      </c>
      <c r="P1153" s="65">
        <v>11.11</v>
      </c>
      <c r="Q1153" s="65"/>
      <c r="R1153" s="6">
        <v>2</v>
      </c>
      <c r="S1153" s="59">
        <v>55.2</v>
      </c>
      <c r="T1153" s="59"/>
      <c r="U1153" s="7">
        <v>0.06</v>
      </c>
    </row>
    <row r="1154" spans="1:21" x14ac:dyDescent="0.25">
      <c r="A1154" s="1"/>
      <c r="B1154" s="63"/>
      <c r="C1154" s="64"/>
      <c r="D1154" s="64"/>
      <c r="E1154" s="64"/>
      <c r="F1154" s="64"/>
      <c r="G1154" s="1"/>
      <c r="H1154" s="1"/>
      <c r="I1154" s="1"/>
      <c r="J1154" s="1"/>
      <c r="K1154" s="1"/>
      <c r="L1154" s="64" t="s">
        <v>36</v>
      </c>
      <c r="M1154" s="64" t="s">
        <v>37</v>
      </c>
      <c r="N1154" s="64"/>
      <c r="O1154" s="71">
        <v>1</v>
      </c>
      <c r="P1154" s="65">
        <v>11.11</v>
      </c>
      <c r="Q1154" s="65"/>
      <c r="R1154" s="71">
        <v>4</v>
      </c>
      <c r="S1154" s="59">
        <v>637.80000000000007</v>
      </c>
      <c r="T1154" s="59"/>
      <c r="U1154" s="58">
        <v>0.74</v>
      </c>
    </row>
    <row r="1155" spans="1:21" x14ac:dyDescent="0.25">
      <c r="A1155" s="1"/>
      <c r="B1155" s="63" t="s">
        <v>19</v>
      </c>
      <c r="C1155" s="64" t="s">
        <v>20</v>
      </c>
      <c r="D1155" s="64"/>
      <c r="E1155" s="64"/>
      <c r="F1155" s="64"/>
      <c r="G1155" s="1"/>
      <c r="H1155" s="1"/>
      <c r="I1155" s="1"/>
      <c r="J1155" s="1"/>
      <c r="K1155" s="1"/>
      <c r="L1155" s="64"/>
      <c r="M1155" s="64"/>
      <c r="N1155" s="64"/>
      <c r="O1155" s="71"/>
      <c r="P1155" s="65"/>
      <c r="Q1155" s="65"/>
      <c r="R1155" s="71"/>
      <c r="S1155" s="59"/>
      <c r="T1155" s="59"/>
      <c r="U1155" s="58"/>
    </row>
    <row r="1156" spans="1:21" x14ac:dyDescent="0.25">
      <c r="A1156" s="1"/>
      <c r="B1156" s="63"/>
      <c r="C1156" s="64"/>
      <c r="D1156" s="64"/>
      <c r="E1156" s="64"/>
      <c r="F1156" s="64"/>
      <c r="G1156" s="1"/>
      <c r="H1156" s="1"/>
      <c r="I1156" s="1"/>
      <c r="J1156" s="1"/>
      <c r="K1156" s="1"/>
      <c r="L1156" s="4" t="s">
        <v>11</v>
      </c>
      <c r="M1156" s="64" t="s">
        <v>12</v>
      </c>
      <c r="N1156" s="64"/>
      <c r="O1156" s="6">
        <v>1</v>
      </c>
      <c r="P1156" s="65">
        <v>11.11</v>
      </c>
      <c r="Q1156" s="65"/>
      <c r="R1156" s="6">
        <v>5</v>
      </c>
      <c r="S1156" s="59">
        <v>60</v>
      </c>
      <c r="T1156" s="59"/>
      <c r="U1156" s="7">
        <v>7.0000000000000007E-2</v>
      </c>
    </row>
    <row r="1157" spans="1:21" x14ac:dyDescent="0.25">
      <c r="A1157" s="1"/>
      <c r="B1157" s="5" t="s">
        <v>23</v>
      </c>
      <c r="C1157" s="64" t="s">
        <v>206</v>
      </c>
      <c r="D1157" s="64"/>
      <c r="E1157" s="64"/>
      <c r="F1157" s="64"/>
      <c r="G1157" s="1"/>
      <c r="H1157" s="1"/>
      <c r="I1157" s="1"/>
      <c r="J1157" s="1"/>
      <c r="K1157" s="1"/>
      <c r="L1157" s="4" t="s">
        <v>39</v>
      </c>
      <c r="M1157" s="64" t="s">
        <v>40</v>
      </c>
      <c r="N1157" s="64"/>
      <c r="O1157" s="6">
        <v>3</v>
      </c>
      <c r="P1157" s="65">
        <v>33.33</v>
      </c>
      <c r="Q1157" s="65"/>
      <c r="R1157" s="6">
        <v>604</v>
      </c>
      <c r="S1157" s="59">
        <v>36532.199999999997</v>
      </c>
      <c r="T1157" s="59"/>
      <c r="U1157" s="7">
        <v>42.13</v>
      </c>
    </row>
    <row r="1158" spans="1:21" x14ac:dyDescent="0.25">
      <c r="A1158" s="1"/>
      <c r="B1158" s="5" t="s">
        <v>25</v>
      </c>
      <c r="C1158" s="73">
        <v>589</v>
      </c>
      <c r="D1158" s="73"/>
      <c r="E1158" s="73"/>
      <c r="F1158" s="1"/>
      <c r="G1158" s="1"/>
      <c r="H1158" s="1"/>
      <c r="I1158" s="1"/>
      <c r="J1158" s="1"/>
      <c r="K1158" s="1"/>
      <c r="L1158" s="4" t="s">
        <v>54</v>
      </c>
      <c r="M1158" s="64" t="s">
        <v>55</v>
      </c>
      <c r="N1158" s="64"/>
      <c r="O1158" s="6">
        <v>1</v>
      </c>
      <c r="P1158" s="65">
        <v>11.11</v>
      </c>
      <c r="Q1158" s="65"/>
      <c r="R1158" s="6">
        <v>2</v>
      </c>
      <c r="S1158" s="59">
        <v>82.2</v>
      </c>
      <c r="T1158" s="59"/>
      <c r="U1158" s="7">
        <v>0.09</v>
      </c>
    </row>
    <row r="1159" spans="1:21" x14ac:dyDescent="0.25">
      <c r="A1159" s="1"/>
      <c r="B1159" s="63" t="s">
        <v>26</v>
      </c>
      <c r="C1159" s="63"/>
      <c r="D1159" s="63"/>
      <c r="E1159" s="63"/>
      <c r="F1159" s="72">
        <v>112.23699999999999</v>
      </c>
      <c r="G1159" s="72"/>
      <c r="H1159" s="72"/>
      <c r="I1159" s="72"/>
      <c r="J1159" s="72"/>
      <c r="K1159" s="1"/>
      <c r="L1159" s="4" t="s">
        <v>49</v>
      </c>
      <c r="M1159" s="64" t="s">
        <v>50</v>
      </c>
      <c r="N1159" s="64"/>
      <c r="O1159" s="6">
        <v>1</v>
      </c>
      <c r="P1159" s="65">
        <v>11.11</v>
      </c>
      <c r="Q1159" s="65"/>
      <c r="R1159" s="6">
        <v>597</v>
      </c>
      <c r="S1159" s="59">
        <v>49203</v>
      </c>
      <c r="T1159" s="59"/>
      <c r="U1159" s="7">
        <v>56.74</v>
      </c>
    </row>
    <row r="1160" spans="1:21" x14ac:dyDescent="0.25">
      <c r="A1160" s="1"/>
      <c r="B1160" s="63" t="s">
        <v>27</v>
      </c>
      <c r="C1160" s="63"/>
      <c r="D1160" s="72">
        <v>83.585700000000003</v>
      </c>
      <c r="E1160" s="72"/>
      <c r="F1160" s="72"/>
      <c r="G1160" s="72"/>
      <c r="H1160" s="72"/>
      <c r="I1160" s="1"/>
      <c r="J1160" s="1"/>
      <c r="K1160" s="1"/>
      <c r="L1160" s="1"/>
      <c r="M1160" s="1"/>
      <c r="N1160" s="1"/>
      <c r="O1160" s="1"/>
      <c r="P1160" s="1"/>
      <c r="Q1160" s="1"/>
      <c r="R1160" s="1"/>
      <c r="S1160" s="1"/>
      <c r="T1160" s="1"/>
      <c r="U1160" s="1"/>
    </row>
    <row r="1161" spans="1:21" x14ac:dyDescent="0.25">
      <c r="A1161" s="1"/>
      <c r="B1161" s="63" t="s">
        <v>28</v>
      </c>
      <c r="C1161" s="63"/>
      <c r="D1161" s="63"/>
      <c r="E1161" s="63"/>
      <c r="F1161" s="72">
        <v>1.7841</v>
      </c>
      <c r="G1161" s="72"/>
      <c r="H1161" s="72"/>
      <c r="I1161" s="72"/>
      <c r="J1161" s="1"/>
      <c r="K1161" s="1"/>
      <c r="L1161" s="1"/>
      <c r="M1161" s="1"/>
      <c r="N1161" s="1"/>
      <c r="O1161" s="1"/>
      <c r="P1161" s="1"/>
      <c r="Q1161" s="1"/>
      <c r="R1161" s="1"/>
      <c r="S1161" s="1"/>
      <c r="T1161" s="1"/>
      <c r="U1161" s="1"/>
    </row>
    <row r="1162" spans="1:21" x14ac:dyDescent="0.25">
      <c r="A1162" s="1"/>
      <c r="B1162" s="63" t="s">
        <v>29</v>
      </c>
      <c r="C1162" s="63"/>
      <c r="D1162" s="72">
        <v>1.0261</v>
      </c>
      <c r="E1162" s="72"/>
      <c r="F1162" s="72"/>
      <c r="G1162" s="72"/>
      <c r="H1162" s="1"/>
      <c r="I1162" s="1"/>
      <c r="J1162" s="1"/>
      <c r="K1162" s="1"/>
      <c r="L1162" s="1"/>
      <c r="M1162" s="1"/>
      <c r="N1162" s="1"/>
      <c r="O1162" s="1"/>
      <c r="P1162" s="1"/>
      <c r="Q1162" s="1"/>
      <c r="R1162" s="1"/>
      <c r="S1162" s="1"/>
      <c r="T1162" s="1"/>
      <c r="U1162" s="1"/>
    </row>
    <row r="1163" spans="1:21" x14ac:dyDescent="0.25">
      <c r="A1163" s="1"/>
      <c r="B1163" s="63" t="s">
        <v>30</v>
      </c>
      <c r="C1163" s="63"/>
      <c r="D1163" s="1"/>
      <c r="E1163" s="1"/>
      <c r="F1163" s="1">
        <v>23.2</v>
      </c>
      <c r="G1163" s="1"/>
      <c r="H1163" s="1"/>
      <c r="I1163" s="1"/>
      <c r="J1163" s="1"/>
      <c r="K1163" s="1"/>
      <c r="L1163" s="1"/>
      <c r="M1163" s="1"/>
      <c r="N1163" s="1"/>
      <c r="O1163" s="1"/>
      <c r="P1163" s="1"/>
      <c r="Q1163" s="1"/>
      <c r="R1163" s="1"/>
      <c r="S1163" s="1"/>
      <c r="T1163" s="1"/>
      <c r="U1163" s="1"/>
    </row>
    <row r="1164" spans="1:21" x14ac:dyDescent="0.25">
      <c r="A1164" s="1"/>
      <c r="B1164" s="63" t="s">
        <v>31</v>
      </c>
      <c r="C1164" s="63"/>
      <c r="D1164" s="63"/>
      <c r="E1164" s="1"/>
      <c r="F1164" s="1">
        <v>2015</v>
      </c>
      <c r="G1164" s="1"/>
      <c r="H1164" s="1"/>
      <c r="I1164" s="1"/>
      <c r="J1164" s="1"/>
      <c r="K1164" s="1"/>
      <c r="L1164" s="1"/>
      <c r="M1164" s="1"/>
      <c r="N1164" s="1"/>
      <c r="O1164" s="1"/>
      <c r="P1164" s="1"/>
      <c r="Q1164" s="1"/>
      <c r="R1164" s="1"/>
      <c r="S1164" s="1"/>
      <c r="T1164" s="1"/>
      <c r="U1164" s="1"/>
    </row>
    <row r="1165" spans="1:21" x14ac:dyDescent="0.25">
      <c r="A1165" s="1"/>
      <c r="B1165" s="63" t="s">
        <v>32</v>
      </c>
      <c r="C1165" s="63"/>
      <c r="D1165" s="1"/>
      <c r="E1165" s="1"/>
      <c r="F1165" s="1"/>
      <c r="G1165" s="1"/>
      <c r="H1165" s="1"/>
      <c r="I1165" s="1"/>
      <c r="J1165" s="1"/>
      <c r="K1165" s="1"/>
      <c r="L1165" s="1"/>
      <c r="M1165" s="1"/>
      <c r="N1165" s="1"/>
      <c r="O1165" s="1"/>
      <c r="P1165" s="1"/>
      <c r="Q1165" s="1"/>
      <c r="R1165" s="1"/>
      <c r="S1165" s="1"/>
      <c r="T1165" s="1"/>
      <c r="U1165" s="1"/>
    </row>
    <row r="1166" spans="1:21" x14ac:dyDescent="0.25">
      <c r="A1166" s="1"/>
      <c r="B1166" s="1"/>
      <c r="C1166" s="1"/>
      <c r="D1166" s="1"/>
      <c r="E1166" s="1"/>
      <c r="F1166" s="1"/>
      <c r="G1166" s="1"/>
      <c r="H1166" s="1"/>
      <c r="I1166" s="1"/>
      <c r="J1166" s="1"/>
      <c r="K1166" s="1"/>
      <c r="L1166" s="1"/>
      <c r="M1166" s="1"/>
      <c r="N1166" s="1"/>
      <c r="O1166" s="1"/>
      <c r="P1166" s="1"/>
      <c r="Q1166" s="1"/>
      <c r="R1166" s="1"/>
      <c r="S1166" s="1"/>
      <c r="T1166" s="1"/>
      <c r="U1166" s="1"/>
    </row>
    <row r="1167" spans="1:21" x14ac:dyDescent="0.25">
      <c r="A1167" s="1"/>
      <c r="B1167" s="1"/>
      <c r="C1167" s="1"/>
      <c r="D1167" s="1"/>
      <c r="E1167" s="1"/>
      <c r="F1167" s="1"/>
      <c r="G1167" s="1"/>
      <c r="H1167" s="1"/>
      <c r="I1167" s="1"/>
      <c r="J1167" s="1"/>
      <c r="K1167" s="1"/>
      <c r="L1167" s="1"/>
      <c r="M1167" s="1"/>
      <c r="N1167" s="1"/>
      <c r="O1167" s="1"/>
      <c r="P1167" s="1"/>
      <c r="Q1167" s="1"/>
      <c r="R1167" s="1"/>
      <c r="S1167" s="1"/>
      <c r="T1167" s="1"/>
      <c r="U1167" s="1"/>
    </row>
    <row r="1168" spans="1:21" x14ac:dyDescent="0.25">
      <c r="A1168" s="1"/>
      <c r="B1168" s="1"/>
      <c r="C1168" s="1"/>
      <c r="D1168" s="1"/>
      <c r="E1168" s="1"/>
      <c r="F1168" s="1"/>
      <c r="G1168" s="1"/>
      <c r="H1168" s="1"/>
      <c r="I1168" s="1"/>
      <c r="J1168" s="1"/>
      <c r="K1168" s="1"/>
      <c r="L1168" s="66" t="s">
        <v>5</v>
      </c>
      <c r="M1168" s="66"/>
      <c r="N1168" s="66"/>
      <c r="O1168" s="3" t="s">
        <v>6</v>
      </c>
      <c r="P1168" s="67" t="s">
        <v>7</v>
      </c>
      <c r="Q1168" s="67"/>
      <c r="R1168" s="3" t="s">
        <v>8</v>
      </c>
      <c r="S1168" s="57" t="s">
        <v>583</v>
      </c>
      <c r="T1168" s="57"/>
      <c r="U1168" s="3" t="s">
        <v>7</v>
      </c>
    </row>
    <row r="1169" spans="1:21" x14ac:dyDescent="0.25">
      <c r="A1169" s="1"/>
      <c r="B1169" s="5" t="s">
        <v>9</v>
      </c>
      <c r="C1169" s="64" t="s">
        <v>204</v>
      </c>
      <c r="D1169" s="64"/>
      <c r="E1169" s="64"/>
      <c r="F1169" s="64"/>
      <c r="G1169" s="64"/>
      <c r="H1169" s="1"/>
      <c r="I1169" s="1"/>
      <c r="J1169" s="1"/>
      <c r="K1169" s="1"/>
      <c r="L1169" s="4" t="s">
        <v>33</v>
      </c>
      <c r="M1169" s="77" t="s">
        <v>34</v>
      </c>
      <c r="N1169" s="77"/>
      <c r="O1169" s="6">
        <v>3</v>
      </c>
      <c r="P1169" s="78">
        <v>15.79</v>
      </c>
      <c r="Q1169" s="78"/>
      <c r="R1169" s="6">
        <v>6</v>
      </c>
      <c r="S1169" s="61">
        <v>1332.6000000000001</v>
      </c>
      <c r="T1169" s="61"/>
      <c r="U1169" s="7">
        <v>2.0499999999999998</v>
      </c>
    </row>
    <row r="1170" spans="1:21" x14ac:dyDescent="0.25">
      <c r="A1170" s="1"/>
      <c r="B1170" s="63" t="s">
        <v>13</v>
      </c>
      <c r="C1170" s="64" t="s">
        <v>207</v>
      </c>
      <c r="D1170" s="64"/>
      <c r="E1170" s="64"/>
      <c r="F1170" s="64"/>
      <c r="G1170" s="1"/>
      <c r="H1170" s="1"/>
      <c r="I1170" s="1"/>
      <c r="J1170" s="1"/>
      <c r="K1170" s="1"/>
      <c r="L1170" s="4" t="s">
        <v>11</v>
      </c>
      <c r="M1170" s="64" t="s">
        <v>12</v>
      </c>
      <c r="N1170" s="64"/>
      <c r="O1170" s="6">
        <v>3</v>
      </c>
      <c r="P1170" s="65">
        <v>15.79</v>
      </c>
      <c r="Q1170" s="65"/>
      <c r="R1170" s="6">
        <v>579</v>
      </c>
      <c r="S1170" s="59">
        <v>30977.999999999996</v>
      </c>
      <c r="T1170" s="59"/>
      <c r="U1170" s="7">
        <v>47.65</v>
      </c>
    </row>
    <row r="1171" spans="1:21" x14ac:dyDescent="0.25">
      <c r="A1171" s="1"/>
      <c r="B1171" s="63"/>
      <c r="C1171" s="64"/>
      <c r="D1171" s="64"/>
      <c r="E1171" s="64"/>
      <c r="F1171" s="64"/>
      <c r="G1171" s="1"/>
      <c r="H1171" s="1"/>
      <c r="I1171" s="1"/>
      <c r="J1171" s="1"/>
      <c r="K1171" s="1"/>
      <c r="L1171" s="64" t="s">
        <v>42</v>
      </c>
      <c r="M1171" s="64" t="s">
        <v>43</v>
      </c>
      <c r="N1171" s="64"/>
      <c r="O1171" s="71">
        <v>9</v>
      </c>
      <c r="P1171" s="65">
        <v>47.37</v>
      </c>
      <c r="Q1171" s="65"/>
      <c r="R1171" s="71">
        <v>59</v>
      </c>
      <c r="S1171" s="59">
        <v>3047.4</v>
      </c>
      <c r="T1171" s="59"/>
      <c r="U1171" s="58">
        <v>4.6900000000000004</v>
      </c>
    </row>
    <row r="1172" spans="1:21" x14ac:dyDescent="0.25">
      <c r="A1172" s="1"/>
      <c r="B1172" s="63" t="s">
        <v>19</v>
      </c>
      <c r="C1172" s="64" t="s">
        <v>57</v>
      </c>
      <c r="D1172" s="64"/>
      <c r="E1172" s="64"/>
      <c r="F1172" s="64"/>
      <c r="G1172" s="1"/>
      <c r="H1172" s="1"/>
      <c r="I1172" s="1"/>
      <c r="J1172" s="1"/>
      <c r="K1172" s="1"/>
      <c r="L1172" s="64"/>
      <c r="M1172" s="64"/>
      <c r="N1172" s="64"/>
      <c r="O1172" s="71"/>
      <c r="P1172" s="65"/>
      <c r="Q1172" s="65"/>
      <c r="R1172" s="71"/>
      <c r="S1172" s="59"/>
      <c r="T1172" s="59"/>
      <c r="U1172" s="58"/>
    </row>
    <row r="1173" spans="1:21" x14ac:dyDescent="0.25">
      <c r="A1173" s="1"/>
      <c r="B1173" s="63"/>
      <c r="C1173" s="64"/>
      <c r="D1173" s="64"/>
      <c r="E1173" s="64"/>
      <c r="F1173" s="64"/>
      <c r="G1173" s="1"/>
      <c r="H1173" s="1"/>
      <c r="I1173" s="1"/>
      <c r="J1173" s="1"/>
      <c r="K1173" s="1"/>
      <c r="L1173" s="4" t="s">
        <v>54</v>
      </c>
      <c r="M1173" s="64" t="s">
        <v>55</v>
      </c>
      <c r="N1173" s="64"/>
      <c r="O1173" s="6">
        <v>1</v>
      </c>
      <c r="P1173" s="65">
        <v>5.26</v>
      </c>
      <c r="Q1173" s="65"/>
      <c r="R1173" s="6">
        <v>137</v>
      </c>
      <c r="S1173" s="59">
        <v>27580.799999999999</v>
      </c>
      <c r="T1173" s="59"/>
      <c r="U1173" s="7">
        <v>42.43</v>
      </c>
    </row>
    <row r="1174" spans="1:21" x14ac:dyDescent="0.25">
      <c r="A1174" s="1"/>
      <c r="B1174" s="5" t="s">
        <v>23</v>
      </c>
      <c r="C1174" s="64" t="s">
        <v>208</v>
      </c>
      <c r="D1174" s="64"/>
      <c r="E1174" s="64"/>
      <c r="F1174" s="64"/>
      <c r="G1174" s="1"/>
      <c r="H1174" s="1"/>
      <c r="I1174" s="1"/>
      <c r="J1174" s="1"/>
      <c r="K1174" s="1"/>
      <c r="L1174" s="4" t="s">
        <v>21</v>
      </c>
      <c r="M1174" s="64" t="s">
        <v>22</v>
      </c>
      <c r="N1174" s="64"/>
      <c r="O1174" s="6">
        <v>3</v>
      </c>
      <c r="P1174" s="65">
        <v>15.79</v>
      </c>
      <c r="Q1174" s="65"/>
      <c r="R1174" s="6">
        <v>28</v>
      </c>
      <c r="S1174" s="59">
        <v>2068.7999999999997</v>
      </c>
      <c r="T1174" s="59"/>
      <c r="U1174" s="7">
        <v>3.18</v>
      </c>
    </row>
    <row r="1175" spans="1:21" x14ac:dyDescent="0.25">
      <c r="A1175" s="1"/>
      <c r="B1175" s="5" t="s">
        <v>25</v>
      </c>
      <c r="C1175" s="73">
        <v>481</v>
      </c>
      <c r="D1175" s="73"/>
      <c r="E1175" s="73"/>
      <c r="F1175" s="1"/>
      <c r="G1175" s="1"/>
      <c r="H1175" s="1"/>
      <c r="I1175" s="1"/>
      <c r="J1175" s="1"/>
      <c r="K1175" s="1"/>
      <c r="L1175" s="1"/>
      <c r="M1175" s="1"/>
      <c r="N1175" s="1"/>
      <c r="O1175" s="1"/>
      <c r="P1175" s="1"/>
      <c r="Q1175" s="1"/>
      <c r="R1175" s="1"/>
      <c r="S1175" s="1"/>
      <c r="T1175" s="1"/>
      <c r="U1175" s="1"/>
    </row>
    <row r="1176" spans="1:21" x14ac:dyDescent="0.25">
      <c r="A1176" s="1"/>
      <c r="B1176" s="63" t="s">
        <v>26</v>
      </c>
      <c r="C1176" s="63"/>
      <c r="D1176" s="63"/>
      <c r="E1176" s="63"/>
      <c r="F1176" s="72">
        <v>180.05799999999999</v>
      </c>
      <c r="G1176" s="72"/>
      <c r="H1176" s="72"/>
      <c r="I1176" s="72"/>
      <c r="J1176" s="72"/>
      <c r="K1176" s="1"/>
      <c r="L1176" s="1"/>
      <c r="M1176" s="1"/>
      <c r="N1176" s="1"/>
      <c r="O1176" s="1"/>
      <c r="P1176" s="1"/>
      <c r="Q1176" s="1"/>
      <c r="R1176" s="1"/>
      <c r="S1176" s="1"/>
      <c r="T1176" s="1"/>
      <c r="U1176" s="1"/>
    </row>
    <row r="1177" spans="1:21" x14ac:dyDescent="0.25">
      <c r="A1177" s="1"/>
      <c r="B1177" s="63" t="s">
        <v>27</v>
      </c>
      <c r="C1177" s="63"/>
      <c r="D1177" s="72">
        <v>64.391099999999994</v>
      </c>
      <c r="E1177" s="72"/>
      <c r="F1177" s="72"/>
      <c r="G1177" s="72"/>
      <c r="H1177" s="72"/>
      <c r="I1177" s="1"/>
      <c r="J1177" s="1"/>
      <c r="K1177" s="1"/>
      <c r="L1177" s="1"/>
      <c r="M1177" s="1"/>
      <c r="N1177" s="1"/>
      <c r="O1177" s="1"/>
      <c r="P1177" s="1"/>
      <c r="Q1177" s="1"/>
      <c r="R1177" s="1"/>
      <c r="S1177" s="1"/>
      <c r="T1177" s="1"/>
      <c r="U1177" s="1"/>
    </row>
    <row r="1178" spans="1:21" x14ac:dyDescent="0.25">
      <c r="A1178" s="1"/>
      <c r="B1178" s="63" t="s">
        <v>28</v>
      </c>
      <c r="C1178" s="63"/>
      <c r="D1178" s="63"/>
      <c r="E1178" s="63"/>
      <c r="F1178" s="72">
        <v>1.5494000000000001</v>
      </c>
      <c r="G1178" s="72"/>
      <c r="H1178" s="72"/>
      <c r="I1178" s="72"/>
      <c r="J1178" s="1"/>
      <c r="K1178" s="1"/>
      <c r="L1178" s="1"/>
      <c r="M1178" s="1"/>
      <c r="N1178" s="1"/>
      <c r="O1178" s="1"/>
      <c r="P1178" s="1"/>
      <c r="Q1178" s="1"/>
      <c r="R1178" s="1"/>
      <c r="S1178" s="1"/>
      <c r="T1178" s="1"/>
      <c r="U1178" s="1"/>
    </row>
    <row r="1179" spans="1:21" x14ac:dyDescent="0.25">
      <c r="A1179" s="1"/>
      <c r="B1179" s="63" t="s">
        <v>29</v>
      </c>
      <c r="C1179" s="63"/>
      <c r="D1179" s="72">
        <v>1.2035</v>
      </c>
      <c r="E1179" s="72"/>
      <c r="F1179" s="72"/>
      <c r="G1179" s="72"/>
      <c r="H1179" s="1"/>
      <c r="I1179" s="1"/>
      <c r="J1179" s="1"/>
      <c r="K1179" s="1"/>
      <c r="L1179" s="1"/>
      <c r="M1179" s="1"/>
      <c r="N1179" s="1"/>
      <c r="O1179" s="1"/>
      <c r="P1179" s="1"/>
      <c r="Q1179" s="1"/>
      <c r="R1179" s="1"/>
      <c r="S1179" s="1"/>
      <c r="T1179" s="1"/>
      <c r="U1179" s="1"/>
    </row>
    <row r="1180" spans="1:21" x14ac:dyDescent="0.25">
      <c r="A1180" s="1"/>
      <c r="B1180" s="63" t="s">
        <v>30</v>
      </c>
      <c r="C1180" s="63"/>
      <c r="D1180" s="1"/>
      <c r="E1180" s="1"/>
      <c r="F1180" s="1">
        <v>36</v>
      </c>
      <c r="G1180" s="1"/>
      <c r="H1180" s="1"/>
      <c r="I1180" s="1"/>
      <c r="J1180" s="1"/>
      <c r="K1180" s="1"/>
      <c r="L1180" s="1"/>
      <c r="M1180" s="1"/>
      <c r="N1180" s="1"/>
      <c r="O1180" s="1"/>
      <c r="P1180" s="1"/>
      <c r="Q1180" s="1"/>
      <c r="R1180" s="1"/>
      <c r="S1180" s="1"/>
      <c r="T1180" s="1"/>
      <c r="U1180" s="1"/>
    </row>
    <row r="1181" spans="1:21" x14ac:dyDescent="0.25">
      <c r="A1181" s="1"/>
      <c r="B1181" s="63" t="s">
        <v>31</v>
      </c>
      <c r="C1181" s="63"/>
      <c r="D1181" s="63"/>
      <c r="E1181" s="1"/>
      <c r="F1181" s="1">
        <v>2015</v>
      </c>
      <c r="G1181" s="1"/>
      <c r="H1181" s="1"/>
      <c r="I1181" s="1"/>
      <c r="J1181" s="1"/>
      <c r="K1181" s="1"/>
      <c r="L1181" s="1"/>
      <c r="M1181" s="1"/>
      <c r="N1181" s="1"/>
      <c r="O1181" s="1"/>
      <c r="P1181" s="1"/>
      <c r="Q1181" s="1"/>
      <c r="R1181" s="1"/>
      <c r="S1181" s="1"/>
      <c r="T1181" s="1"/>
      <c r="U1181" s="1"/>
    </row>
    <row r="1182" spans="1:21" x14ac:dyDescent="0.25">
      <c r="A1182" s="1"/>
      <c r="B1182" s="63" t="s">
        <v>32</v>
      </c>
      <c r="C1182" s="63"/>
      <c r="D1182" s="1"/>
      <c r="E1182" s="1"/>
      <c r="F1182" s="1"/>
      <c r="G1182" s="1"/>
      <c r="H1182" s="1"/>
      <c r="I1182" s="1"/>
      <c r="J1182" s="1"/>
      <c r="K1182" s="1"/>
      <c r="L1182" s="1"/>
      <c r="M1182" s="1"/>
      <c r="N1182" s="1"/>
      <c r="O1182" s="1"/>
      <c r="P1182" s="1"/>
      <c r="Q1182" s="1"/>
      <c r="R1182" s="1"/>
      <c r="S1182" s="1"/>
      <c r="T1182" s="1"/>
      <c r="U1182" s="1"/>
    </row>
    <row r="1183" spans="1:21" x14ac:dyDescent="0.25">
      <c r="A1183" s="1"/>
      <c r="B1183" s="1"/>
      <c r="C1183" s="1"/>
      <c r="D1183" s="1"/>
      <c r="E1183" s="1"/>
      <c r="F1183" s="1"/>
      <c r="G1183" s="1"/>
      <c r="H1183" s="1"/>
      <c r="I1183" s="1"/>
      <c r="J1183" s="1"/>
      <c r="K1183" s="1"/>
      <c r="L1183" s="1"/>
      <c r="M1183" s="1"/>
      <c r="N1183" s="1"/>
      <c r="O1183" s="1"/>
      <c r="P1183" s="1"/>
      <c r="Q1183" s="1"/>
      <c r="R1183" s="1"/>
      <c r="S1183" s="1"/>
      <c r="T1183" s="1"/>
      <c r="U1183" s="1"/>
    </row>
    <row r="1184" spans="1:21" x14ac:dyDescent="0.25">
      <c r="A1184" s="1"/>
      <c r="B1184" s="1"/>
      <c r="C1184" s="1"/>
      <c r="D1184" s="1"/>
      <c r="E1184" s="1"/>
      <c r="F1184" s="1"/>
      <c r="G1184" s="1"/>
      <c r="H1184" s="1"/>
      <c r="I1184" s="1"/>
      <c r="J1184" s="1"/>
      <c r="K1184" s="1"/>
      <c r="L1184" s="1"/>
      <c r="M1184" s="1"/>
      <c r="N1184" s="1"/>
      <c r="O1184" s="1"/>
      <c r="P1184" s="1"/>
      <c r="Q1184" s="1"/>
      <c r="R1184" s="1"/>
      <c r="S1184" s="1"/>
      <c r="T1184" s="1"/>
      <c r="U1184" s="1"/>
    </row>
    <row r="1185" spans="1:21" x14ac:dyDescent="0.25">
      <c r="A1185" s="1"/>
      <c r="B1185" s="1"/>
      <c r="C1185" s="1"/>
      <c r="D1185" s="1"/>
      <c r="E1185" s="1"/>
      <c r="F1185" s="1"/>
      <c r="G1185" s="1"/>
      <c r="H1185" s="1"/>
      <c r="I1185" s="1"/>
      <c r="J1185" s="1"/>
      <c r="K1185" s="1"/>
      <c r="L1185" s="66" t="s">
        <v>5</v>
      </c>
      <c r="M1185" s="66"/>
      <c r="N1185" s="66"/>
      <c r="O1185" s="3" t="s">
        <v>6</v>
      </c>
      <c r="P1185" s="67" t="s">
        <v>7</v>
      </c>
      <c r="Q1185" s="67"/>
      <c r="R1185" s="3" t="s">
        <v>8</v>
      </c>
      <c r="S1185" s="57" t="s">
        <v>583</v>
      </c>
      <c r="T1185" s="57"/>
      <c r="U1185" s="3" t="s">
        <v>7</v>
      </c>
    </row>
    <row r="1186" spans="1:21" x14ac:dyDescent="0.25">
      <c r="A1186" s="1"/>
      <c r="B1186" s="5" t="s">
        <v>9</v>
      </c>
      <c r="C1186" s="64" t="s">
        <v>204</v>
      </c>
      <c r="D1186" s="64"/>
      <c r="E1186" s="64"/>
      <c r="F1186" s="64"/>
      <c r="G1186" s="64"/>
      <c r="H1186" s="1"/>
      <c r="I1186" s="1"/>
      <c r="J1186" s="1"/>
      <c r="K1186" s="1"/>
      <c r="L1186" s="4" t="s">
        <v>11</v>
      </c>
      <c r="M1186" s="77" t="s">
        <v>12</v>
      </c>
      <c r="N1186" s="77"/>
      <c r="O1186" s="6">
        <v>1</v>
      </c>
      <c r="P1186" s="78">
        <v>50</v>
      </c>
      <c r="Q1186" s="78"/>
      <c r="R1186" s="6">
        <v>8</v>
      </c>
      <c r="S1186" s="61">
        <v>10.200000000000001</v>
      </c>
      <c r="T1186" s="61"/>
      <c r="U1186" s="7">
        <v>0.45</v>
      </c>
    </row>
    <row r="1187" spans="1:21" x14ac:dyDescent="0.25">
      <c r="A1187" s="1"/>
      <c r="B1187" s="63" t="s">
        <v>13</v>
      </c>
      <c r="C1187" s="64" t="s">
        <v>209</v>
      </c>
      <c r="D1187" s="64"/>
      <c r="E1187" s="64"/>
      <c r="F1187" s="64"/>
      <c r="G1187" s="1"/>
      <c r="H1187" s="1"/>
      <c r="I1187" s="1"/>
      <c r="J1187" s="1"/>
      <c r="K1187" s="1"/>
      <c r="L1187" s="4" t="s">
        <v>21</v>
      </c>
      <c r="M1187" s="64" t="s">
        <v>22</v>
      </c>
      <c r="N1187" s="64"/>
      <c r="O1187" s="6">
        <v>1</v>
      </c>
      <c r="P1187" s="65">
        <v>50</v>
      </c>
      <c r="Q1187" s="65"/>
      <c r="R1187" s="6">
        <v>8</v>
      </c>
      <c r="S1187" s="59">
        <v>2256</v>
      </c>
      <c r="T1187" s="59"/>
      <c r="U1187" s="7">
        <v>99.55</v>
      </c>
    </row>
    <row r="1188" spans="1:21" x14ac:dyDescent="0.25">
      <c r="A1188" s="1"/>
      <c r="B1188" s="63"/>
      <c r="C1188" s="64"/>
      <c r="D1188" s="64"/>
      <c r="E1188" s="64"/>
      <c r="F1188" s="64"/>
      <c r="G1188" s="1"/>
      <c r="H1188" s="1"/>
      <c r="I1188" s="1"/>
      <c r="J1188" s="1"/>
      <c r="K1188" s="1"/>
      <c r="L1188" s="1"/>
      <c r="M1188" s="1"/>
      <c r="N1188" s="1"/>
      <c r="O1188" s="1"/>
      <c r="P1188" s="1"/>
      <c r="Q1188" s="1"/>
      <c r="R1188" s="1"/>
      <c r="S1188" s="1"/>
      <c r="T1188" s="1"/>
      <c r="U1188" s="1"/>
    </row>
    <row r="1189" spans="1:21" x14ac:dyDescent="0.25">
      <c r="A1189" s="1"/>
      <c r="B1189" s="5" t="s">
        <v>19</v>
      </c>
      <c r="C1189" s="64" t="s">
        <v>60</v>
      </c>
      <c r="D1189" s="64"/>
      <c r="E1189" s="64"/>
      <c r="F1189" s="64"/>
      <c r="G1189" s="1"/>
      <c r="H1189" s="1"/>
      <c r="I1189" s="1"/>
      <c r="J1189" s="1"/>
      <c r="K1189" s="1"/>
      <c r="L1189" s="1"/>
      <c r="M1189" s="1"/>
      <c r="N1189" s="1"/>
      <c r="O1189" s="1"/>
      <c r="P1189" s="1"/>
      <c r="Q1189" s="1"/>
      <c r="R1189" s="1"/>
      <c r="S1189" s="1"/>
      <c r="T1189" s="1"/>
      <c r="U1189" s="1"/>
    </row>
    <row r="1190" spans="1:21" x14ac:dyDescent="0.25">
      <c r="A1190" s="1"/>
      <c r="B1190" s="5" t="s">
        <v>23</v>
      </c>
      <c r="C1190" s="64" t="s">
        <v>210</v>
      </c>
      <c r="D1190" s="64"/>
      <c r="E1190" s="64"/>
      <c r="F1190" s="64"/>
      <c r="G1190" s="1"/>
      <c r="H1190" s="1"/>
      <c r="I1190" s="1"/>
      <c r="J1190" s="1"/>
      <c r="K1190" s="1"/>
      <c r="L1190" s="1"/>
      <c r="M1190" s="1"/>
      <c r="N1190" s="1"/>
      <c r="O1190" s="1"/>
      <c r="P1190" s="1"/>
      <c r="Q1190" s="1"/>
      <c r="R1190" s="1"/>
      <c r="S1190" s="1"/>
      <c r="T1190" s="1"/>
      <c r="U1190" s="1"/>
    </row>
    <row r="1191" spans="1:21" x14ac:dyDescent="0.25">
      <c r="A1191" s="1"/>
      <c r="B1191" s="5" t="s">
        <v>25</v>
      </c>
      <c r="C1191" s="73">
        <v>8</v>
      </c>
      <c r="D1191" s="73"/>
      <c r="E1191" s="73"/>
      <c r="F1191" s="1"/>
      <c r="G1191" s="1"/>
      <c r="H1191" s="1"/>
      <c r="I1191" s="1"/>
      <c r="J1191" s="1"/>
      <c r="K1191" s="1"/>
      <c r="L1191" s="1"/>
      <c r="M1191" s="1"/>
      <c r="N1191" s="1"/>
      <c r="O1191" s="1"/>
      <c r="P1191" s="1"/>
      <c r="Q1191" s="1"/>
      <c r="R1191" s="1"/>
      <c r="S1191" s="1"/>
      <c r="T1191" s="1"/>
      <c r="U1191" s="1"/>
    </row>
    <row r="1192" spans="1:21" x14ac:dyDescent="0.25">
      <c r="A1192" s="1"/>
      <c r="B1192" s="63" t="s">
        <v>26</v>
      </c>
      <c r="C1192" s="63"/>
      <c r="D1192" s="63"/>
      <c r="E1192" s="63"/>
      <c r="F1192" s="72">
        <v>169.0308</v>
      </c>
      <c r="G1192" s="72"/>
      <c r="H1192" s="72"/>
      <c r="I1192" s="72"/>
      <c r="J1192" s="72"/>
      <c r="K1192" s="1"/>
      <c r="L1192" s="1"/>
      <c r="M1192" s="1"/>
      <c r="N1192" s="1"/>
      <c r="O1192" s="1"/>
      <c r="P1192" s="1"/>
      <c r="Q1192" s="1"/>
      <c r="R1192" s="1"/>
      <c r="S1192" s="1"/>
      <c r="T1192" s="1"/>
      <c r="U1192" s="1"/>
    </row>
    <row r="1193" spans="1:21" x14ac:dyDescent="0.25">
      <c r="A1193" s="1"/>
      <c r="B1193" s="63" t="s">
        <v>27</v>
      </c>
      <c r="C1193" s="63"/>
      <c r="D1193" s="72">
        <v>282.02289999999999</v>
      </c>
      <c r="E1193" s="72"/>
      <c r="F1193" s="72"/>
      <c r="G1193" s="72"/>
      <c r="H1193" s="72"/>
      <c r="I1193" s="1"/>
      <c r="J1193" s="1"/>
      <c r="K1193" s="1"/>
      <c r="L1193" s="1"/>
      <c r="M1193" s="1"/>
      <c r="N1193" s="1"/>
      <c r="O1193" s="1"/>
      <c r="P1193" s="1"/>
      <c r="Q1193" s="1"/>
      <c r="R1193" s="1"/>
      <c r="S1193" s="1"/>
      <c r="T1193" s="1"/>
      <c r="U1193" s="1"/>
    </row>
    <row r="1194" spans="1:21" x14ac:dyDescent="0.25">
      <c r="A1194" s="1"/>
      <c r="B1194" s="63" t="s">
        <v>28</v>
      </c>
      <c r="C1194" s="63"/>
      <c r="D1194" s="63"/>
      <c r="E1194" s="63"/>
      <c r="F1194" s="72">
        <v>1.1000000000000001</v>
      </c>
      <c r="G1194" s="72"/>
      <c r="H1194" s="72"/>
      <c r="I1194" s="72"/>
      <c r="J1194" s="1"/>
      <c r="K1194" s="1"/>
      <c r="L1194" s="1"/>
      <c r="M1194" s="1"/>
      <c r="N1194" s="1"/>
      <c r="O1194" s="1"/>
      <c r="P1194" s="1"/>
      <c r="Q1194" s="1"/>
      <c r="R1194" s="1"/>
      <c r="S1194" s="1"/>
      <c r="T1194" s="1"/>
      <c r="U1194" s="1"/>
    </row>
    <row r="1195" spans="1:21" x14ac:dyDescent="0.25">
      <c r="A1195" s="1"/>
      <c r="B1195" s="63" t="s">
        <v>29</v>
      </c>
      <c r="C1195" s="63"/>
      <c r="D1195" s="72">
        <v>1</v>
      </c>
      <c r="E1195" s="72"/>
      <c r="F1195" s="72"/>
      <c r="G1195" s="72"/>
      <c r="H1195" s="1"/>
      <c r="I1195" s="1"/>
      <c r="J1195" s="1"/>
      <c r="K1195" s="1"/>
      <c r="L1195" s="1"/>
      <c r="M1195" s="1"/>
      <c r="N1195" s="1"/>
      <c r="O1195" s="1"/>
      <c r="P1195" s="1"/>
      <c r="Q1195" s="1"/>
      <c r="R1195" s="1"/>
      <c r="S1195" s="1"/>
      <c r="T1195" s="1"/>
      <c r="U1195" s="1"/>
    </row>
    <row r="1196" spans="1:21" x14ac:dyDescent="0.25">
      <c r="A1196" s="1"/>
      <c r="B1196" s="63" t="s">
        <v>30</v>
      </c>
      <c r="C1196" s="63"/>
      <c r="D1196" s="1"/>
      <c r="E1196" s="1"/>
      <c r="F1196" s="1">
        <v>2.7</v>
      </c>
      <c r="G1196" s="1"/>
      <c r="H1196" s="1"/>
      <c r="I1196" s="1"/>
      <c r="J1196" s="1"/>
      <c r="K1196" s="1"/>
      <c r="L1196" s="1"/>
      <c r="M1196" s="1"/>
      <c r="N1196" s="1"/>
      <c r="O1196" s="1"/>
      <c r="P1196" s="1"/>
      <c r="Q1196" s="1"/>
      <c r="R1196" s="1"/>
      <c r="S1196" s="1"/>
      <c r="T1196" s="1"/>
      <c r="U1196" s="1"/>
    </row>
    <row r="1197" spans="1:21" x14ac:dyDescent="0.25">
      <c r="A1197" s="1"/>
      <c r="B1197" s="63" t="s">
        <v>31</v>
      </c>
      <c r="C1197" s="63"/>
      <c r="D1197" s="63"/>
      <c r="E1197" s="1"/>
      <c r="F1197" s="1">
        <v>2015</v>
      </c>
      <c r="G1197" s="1"/>
      <c r="H1197" s="1"/>
      <c r="I1197" s="1"/>
      <c r="J1197" s="1"/>
      <c r="K1197" s="1"/>
      <c r="L1197" s="1"/>
      <c r="M1197" s="1"/>
      <c r="N1197" s="1"/>
      <c r="O1197" s="1"/>
      <c r="P1197" s="1"/>
      <c r="Q1197" s="1"/>
      <c r="R1197" s="1"/>
      <c r="S1197" s="1"/>
      <c r="T1197" s="1"/>
      <c r="U1197" s="1"/>
    </row>
    <row r="1198" spans="1:21" x14ac:dyDescent="0.25">
      <c r="A1198" s="1"/>
      <c r="B1198" s="63" t="s">
        <v>32</v>
      </c>
      <c r="C1198" s="63"/>
      <c r="D1198" s="1"/>
      <c r="E1198" s="1"/>
      <c r="F1198" s="1"/>
      <c r="G1198" s="1"/>
      <c r="H1198" s="1"/>
      <c r="I1198" s="1"/>
      <c r="J1198" s="1"/>
      <c r="K1198" s="1"/>
      <c r="L1198" s="1"/>
      <c r="M1198" s="1"/>
      <c r="N1198" s="1"/>
      <c r="O1198" s="1"/>
      <c r="P1198" s="1"/>
      <c r="Q1198" s="1"/>
      <c r="R1198" s="1"/>
      <c r="S1198" s="1"/>
      <c r="T1198" s="1"/>
      <c r="U1198" s="1"/>
    </row>
    <row r="1199" spans="1:21" x14ac:dyDescent="0.25">
      <c r="A1199" s="1"/>
      <c r="B1199" s="1"/>
      <c r="C1199" s="1"/>
      <c r="D1199" s="1"/>
      <c r="E1199" s="1"/>
      <c r="F1199" s="1"/>
      <c r="G1199" s="1"/>
      <c r="H1199" s="1"/>
      <c r="I1199" s="1"/>
      <c r="J1199" s="1"/>
      <c r="K1199" s="1"/>
      <c r="L1199" s="1"/>
      <c r="M1199" s="1"/>
      <c r="N1199" s="1"/>
      <c r="O1199" s="1"/>
      <c r="P1199" s="1"/>
      <c r="Q1199" s="1"/>
      <c r="R1199" s="1"/>
      <c r="S1199" s="1"/>
      <c r="T1199" s="1"/>
      <c r="U1199" s="1"/>
    </row>
    <row r="1200" spans="1:21" x14ac:dyDescent="0.25">
      <c r="A1200" s="1"/>
      <c r="B1200" s="1"/>
      <c r="C1200" s="1"/>
      <c r="D1200" s="1"/>
      <c r="E1200" s="1"/>
      <c r="F1200" s="1"/>
      <c r="G1200" s="1"/>
      <c r="H1200" s="1"/>
      <c r="I1200" s="1"/>
      <c r="J1200" s="1"/>
      <c r="K1200" s="1"/>
      <c r="L1200" s="1"/>
      <c r="M1200" s="1"/>
      <c r="N1200" s="1"/>
      <c r="O1200" s="1"/>
      <c r="P1200" s="1"/>
      <c r="Q1200" s="1"/>
      <c r="R1200" s="1"/>
      <c r="S1200" s="1"/>
      <c r="T1200" s="1"/>
      <c r="U1200" s="1"/>
    </row>
    <row r="1201" spans="1:21" x14ac:dyDescent="0.25">
      <c r="A1201" s="1"/>
      <c r="B1201" s="1"/>
      <c r="C1201" s="1"/>
      <c r="D1201" s="1"/>
      <c r="E1201" s="1"/>
      <c r="F1201" s="1"/>
      <c r="G1201" s="1"/>
      <c r="H1201" s="1"/>
      <c r="I1201" s="1"/>
      <c r="J1201" s="1"/>
      <c r="K1201" s="1"/>
      <c r="L1201" s="1"/>
      <c r="M1201" s="1"/>
      <c r="N1201" s="1"/>
      <c r="O1201" s="1"/>
      <c r="P1201" s="1"/>
      <c r="Q1201" s="1"/>
      <c r="R1201" s="1"/>
      <c r="S1201" s="1"/>
      <c r="T1201" s="1"/>
      <c r="U1201" s="1"/>
    </row>
    <row r="1202" spans="1:21" x14ac:dyDescent="0.25">
      <c r="A1202" s="1"/>
      <c r="B1202" s="1"/>
      <c r="C1202" s="1"/>
      <c r="D1202" s="1"/>
      <c r="E1202" s="1"/>
      <c r="F1202" s="1"/>
      <c r="G1202" s="1"/>
      <c r="H1202" s="1"/>
      <c r="I1202" s="1"/>
      <c r="J1202" s="1"/>
      <c r="K1202" s="1"/>
      <c r="L1202" s="66" t="s">
        <v>5</v>
      </c>
      <c r="M1202" s="66"/>
      <c r="N1202" s="66"/>
      <c r="O1202" s="3" t="s">
        <v>6</v>
      </c>
      <c r="P1202" s="67" t="s">
        <v>7</v>
      </c>
      <c r="Q1202" s="67"/>
      <c r="R1202" s="3" t="s">
        <v>8</v>
      </c>
      <c r="S1202" s="57" t="s">
        <v>583</v>
      </c>
      <c r="T1202" s="57"/>
      <c r="U1202" s="3" t="s">
        <v>7</v>
      </c>
    </row>
    <row r="1203" spans="1:21" x14ac:dyDescent="0.25">
      <c r="A1203" s="1"/>
      <c r="B1203" s="5" t="s">
        <v>9</v>
      </c>
      <c r="C1203" s="64" t="s">
        <v>211</v>
      </c>
      <c r="D1203" s="64"/>
      <c r="E1203" s="64"/>
      <c r="F1203" s="64"/>
      <c r="G1203" s="64"/>
      <c r="H1203" s="1"/>
      <c r="I1203" s="1"/>
      <c r="J1203" s="1"/>
      <c r="K1203" s="1"/>
      <c r="L1203" s="4" t="s">
        <v>33</v>
      </c>
      <c r="M1203" s="77" t="s">
        <v>34</v>
      </c>
      <c r="N1203" s="77"/>
      <c r="O1203" s="6">
        <v>5</v>
      </c>
      <c r="P1203" s="78">
        <v>29.41</v>
      </c>
      <c r="Q1203" s="78"/>
      <c r="R1203" s="6">
        <v>6</v>
      </c>
      <c r="S1203" s="61">
        <v>303</v>
      </c>
      <c r="T1203" s="61"/>
      <c r="U1203" s="7">
        <v>0.21</v>
      </c>
    </row>
    <row r="1204" spans="1:21" x14ac:dyDescent="0.25">
      <c r="A1204" s="1"/>
      <c r="B1204" s="63" t="s">
        <v>13</v>
      </c>
      <c r="C1204" s="64" t="s">
        <v>52</v>
      </c>
      <c r="D1204" s="64"/>
      <c r="E1204" s="64"/>
      <c r="F1204" s="64"/>
      <c r="G1204" s="1"/>
      <c r="H1204" s="1"/>
      <c r="I1204" s="1"/>
      <c r="J1204" s="1"/>
      <c r="K1204" s="1"/>
      <c r="L1204" s="4" t="s">
        <v>11</v>
      </c>
      <c r="M1204" s="64" t="s">
        <v>12</v>
      </c>
      <c r="N1204" s="64"/>
      <c r="O1204" s="6">
        <v>2</v>
      </c>
      <c r="P1204" s="65">
        <v>11.76</v>
      </c>
      <c r="Q1204" s="65"/>
      <c r="R1204" s="6">
        <v>365</v>
      </c>
      <c r="S1204" s="59">
        <v>42282</v>
      </c>
      <c r="T1204" s="59"/>
      <c r="U1204" s="7">
        <v>29.9</v>
      </c>
    </row>
    <row r="1205" spans="1:21" x14ac:dyDescent="0.25">
      <c r="A1205" s="1"/>
      <c r="B1205" s="63"/>
      <c r="C1205" s="64"/>
      <c r="D1205" s="64"/>
      <c r="E1205" s="64"/>
      <c r="F1205" s="64"/>
      <c r="G1205" s="1"/>
      <c r="H1205" s="1"/>
      <c r="I1205" s="1"/>
      <c r="J1205" s="1"/>
      <c r="K1205" s="1"/>
      <c r="L1205" s="64" t="s">
        <v>39</v>
      </c>
      <c r="M1205" s="64" t="s">
        <v>40</v>
      </c>
      <c r="N1205" s="64"/>
      <c r="O1205" s="71">
        <v>6</v>
      </c>
      <c r="P1205" s="65">
        <v>35.29</v>
      </c>
      <c r="Q1205" s="65"/>
      <c r="R1205" s="71">
        <v>33</v>
      </c>
      <c r="S1205" s="59">
        <v>4705.2</v>
      </c>
      <c r="T1205" s="59"/>
      <c r="U1205" s="58">
        <v>3.33</v>
      </c>
    </row>
    <row r="1206" spans="1:21" x14ac:dyDescent="0.25">
      <c r="A1206" s="1"/>
      <c r="B1206" s="63" t="s">
        <v>19</v>
      </c>
      <c r="C1206" s="64" t="s">
        <v>20</v>
      </c>
      <c r="D1206" s="64"/>
      <c r="E1206" s="64"/>
      <c r="F1206" s="64"/>
      <c r="G1206" s="1"/>
      <c r="H1206" s="1"/>
      <c r="I1206" s="1"/>
      <c r="J1206" s="1"/>
      <c r="K1206" s="1"/>
      <c r="L1206" s="64"/>
      <c r="M1206" s="64"/>
      <c r="N1206" s="64"/>
      <c r="O1206" s="71"/>
      <c r="P1206" s="65"/>
      <c r="Q1206" s="65"/>
      <c r="R1206" s="71"/>
      <c r="S1206" s="59"/>
      <c r="T1206" s="59"/>
      <c r="U1206" s="58"/>
    </row>
    <row r="1207" spans="1:21" x14ac:dyDescent="0.25">
      <c r="A1207" s="1"/>
      <c r="B1207" s="63"/>
      <c r="C1207" s="64"/>
      <c r="D1207" s="64"/>
      <c r="E1207" s="64"/>
      <c r="F1207" s="64"/>
      <c r="G1207" s="1"/>
      <c r="H1207" s="1"/>
      <c r="I1207" s="1"/>
      <c r="J1207" s="1"/>
      <c r="K1207" s="1"/>
      <c r="L1207" s="4" t="s">
        <v>21</v>
      </c>
      <c r="M1207" s="64" t="s">
        <v>22</v>
      </c>
      <c r="N1207" s="64"/>
      <c r="O1207" s="6">
        <v>4</v>
      </c>
      <c r="P1207" s="65">
        <v>23.53</v>
      </c>
      <c r="Q1207" s="65"/>
      <c r="R1207" s="6">
        <v>1125</v>
      </c>
      <c r="S1207" s="59">
        <v>94116.599999999991</v>
      </c>
      <c r="T1207" s="59"/>
      <c r="U1207" s="7">
        <v>66.56</v>
      </c>
    </row>
    <row r="1208" spans="1:21" x14ac:dyDescent="0.25">
      <c r="A1208" s="1"/>
      <c r="B1208" s="5" t="s">
        <v>23</v>
      </c>
      <c r="C1208" s="64" t="s">
        <v>212</v>
      </c>
      <c r="D1208" s="64"/>
      <c r="E1208" s="64"/>
      <c r="F1208" s="64"/>
      <c r="G1208" s="1"/>
      <c r="H1208" s="1"/>
      <c r="I1208" s="1"/>
      <c r="J1208" s="1"/>
      <c r="K1208" s="1"/>
      <c r="L1208" s="1"/>
      <c r="M1208" s="1"/>
      <c r="N1208" s="1"/>
      <c r="O1208" s="1"/>
      <c r="P1208" s="1"/>
      <c r="Q1208" s="1"/>
      <c r="R1208" s="1"/>
      <c r="S1208" s="1"/>
      <c r="T1208" s="1"/>
      <c r="U1208" s="1"/>
    </row>
    <row r="1209" spans="1:21" x14ac:dyDescent="0.25">
      <c r="A1209" s="1"/>
      <c r="B1209" s="5" t="s">
        <v>25</v>
      </c>
      <c r="C1209" s="73">
        <v>369</v>
      </c>
      <c r="D1209" s="73"/>
      <c r="E1209" s="73"/>
      <c r="F1209" s="1"/>
      <c r="G1209" s="1"/>
      <c r="H1209" s="1"/>
      <c r="I1209" s="1"/>
      <c r="J1209" s="1"/>
      <c r="K1209" s="1"/>
      <c r="L1209" s="1"/>
      <c r="M1209" s="1"/>
      <c r="N1209" s="1"/>
      <c r="O1209" s="1"/>
      <c r="P1209" s="1"/>
      <c r="Q1209" s="1"/>
      <c r="R1209" s="1"/>
      <c r="S1209" s="1"/>
      <c r="T1209" s="1"/>
      <c r="U1209" s="1"/>
    </row>
    <row r="1210" spans="1:21" x14ac:dyDescent="0.25">
      <c r="A1210" s="1"/>
      <c r="B1210" s="63" t="s">
        <v>26</v>
      </c>
      <c r="C1210" s="63"/>
      <c r="D1210" s="63"/>
      <c r="E1210" s="63"/>
      <c r="F1210" s="72">
        <v>217.10720000000001</v>
      </c>
      <c r="G1210" s="72"/>
      <c r="H1210" s="72"/>
      <c r="I1210" s="72"/>
      <c r="J1210" s="72"/>
      <c r="K1210" s="1"/>
      <c r="L1210" s="1"/>
      <c r="M1210" s="1"/>
      <c r="N1210" s="1"/>
      <c r="O1210" s="1"/>
      <c r="P1210" s="1"/>
      <c r="Q1210" s="1"/>
      <c r="R1210" s="1"/>
      <c r="S1210" s="1"/>
      <c r="T1210" s="1"/>
      <c r="U1210" s="1"/>
    </row>
    <row r="1211" spans="1:21" x14ac:dyDescent="0.25">
      <c r="A1211" s="1"/>
      <c r="B1211" s="63" t="s">
        <v>27</v>
      </c>
      <c r="C1211" s="63"/>
      <c r="D1211" s="72">
        <v>255.29990000000001</v>
      </c>
      <c r="E1211" s="72"/>
      <c r="F1211" s="72"/>
      <c r="G1211" s="72"/>
      <c r="H1211" s="72"/>
      <c r="I1211" s="1"/>
      <c r="J1211" s="1"/>
      <c r="K1211" s="1"/>
      <c r="L1211" s="1"/>
      <c r="M1211" s="1"/>
      <c r="N1211" s="1"/>
      <c r="O1211" s="1"/>
      <c r="P1211" s="1"/>
      <c r="Q1211" s="1"/>
      <c r="R1211" s="1"/>
      <c r="S1211" s="1"/>
      <c r="T1211" s="1"/>
      <c r="U1211" s="1"/>
    </row>
    <row r="1212" spans="1:21" x14ac:dyDescent="0.25">
      <c r="A1212" s="1"/>
      <c r="B1212" s="63" t="s">
        <v>28</v>
      </c>
      <c r="C1212" s="63"/>
      <c r="D1212" s="63"/>
      <c r="E1212" s="63"/>
      <c r="F1212" s="72">
        <v>1.4642999999999999</v>
      </c>
      <c r="G1212" s="72"/>
      <c r="H1212" s="72"/>
      <c r="I1212" s="72"/>
      <c r="J1212" s="1"/>
      <c r="K1212" s="1"/>
      <c r="L1212" s="1"/>
      <c r="M1212" s="1"/>
      <c r="N1212" s="1"/>
      <c r="O1212" s="1"/>
      <c r="P1212" s="1"/>
      <c r="Q1212" s="1"/>
      <c r="R1212" s="1"/>
      <c r="S1212" s="1"/>
      <c r="T1212" s="1"/>
      <c r="U1212" s="1"/>
    </row>
    <row r="1213" spans="1:21" x14ac:dyDescent="0.25">
      <c r="A1213" s="1"/>
      <c r="B1213" s="63" t="s">
        <v>29</v>
      </c>
      <c r="C1213" s="63"/>
      <c r="D1213" s="72">
        <v>3.0516999999999999</v>
      </c>
      <c r="E1213" s="72"/>
      <c r="F1213" s="72"/>
      <c r="G1213" s="72"/>
      <c r="H1213" s="1"/>
      <c r="I1213" s="1"/>
      <c r="J1213" s="1"/>
      <c r="K1213" s="1"/>
      <c r="L1213" s="1"/>
      <c r="M1213" s="1"/>
      <c r="N1213" s="1"/>
      <c r="O1213" s="1"/>
      <c r="P1213" s="1"/>
      <c r="Q1213" s="1"/>
      <c r="R1213" s="1"/>
      <c r="S1213" s="1"/>
      <c r="T1213" s="1"/>
      <c r="U1213" s="1"/>
    </row>
    <row r="1214" spans="1:21" x14ac:dyDescent="0.25">
      <c r="A1214" s="1"/>
      <c r="B1214" s="63" t="s">
        <v>30</v>
      </c>
      <c r="C1214" s="63"/>
      <c r="D1214" s="1"/>
      <c r="E1214" s="1"/>
      <c r="F1214" s="1">
        <v>29.8</v>
      </c>
      <c r="G1214" s="1"/>
      <c r="H1214" s="1"/>
      <c r="I1214" s="1"/>
      <c r="J1214" s="1"/>
      <c r="K1214" s="1"/>
      <c r="L1214" s="1"/>
      <c r="M1214" s="1"/>
      <c r="N1214" s="1"/>
      <c r="O1214" s="1"/>
      <c r="P1214" s="1"/>
      <c r="Q1214" s="1"/>
      <c r="R1214" s="1"/>
      <c r="S1214" s="1"/>
      <c r="T1214" s="1"/>
      <c r="U1214" s="1"/>
    </row>
    <row r="1215" spans="1:21" x14ac:dyDescent="0.25">
      <c r="A1215" s="1"/>
      <c r="B1215" s="63" t="s">
        <v>31</v>
      </c>
      <c r="C1215" s="63"/>
      <c r="D1215" s="63"/>
      <c r="E1215" s="1"/>
      <c r="F1215" s="1">
        <v>2015</v>
      </c>
      <c r="G1215" s="1"/>
      <c r="H1215" s="1"/>
      <c r="I1215" s="1"/>
      <c r="J1215" s="1"/>
      <c r="K1215" s="1"/>
      <c r="L1215" s="1"/>
      <c r="M1215" s="1"/>
      <c r="N1215" s="1"/>
      <c r="O1215" s="1"/>
      <c r="P1215" s="1"/>
      <c r="Q1215" s="1"/>
      <c r="R1215" s="1"/>
      <c r="S1215" s="1"/>
      <c r="T1215" s="1"/>
      <c r="U1215" s="1"/>
    </row>
    <row r="1216" spans="1:21" x14ac:dyDescent="0.25">
      <c r="A1216" s="1"/>
      <c r="B1216" s="63" t="s">
        <v>32</v>
      </c>
      <c r="C1216" s="63"/>
      <c r="D1216" s="1"/>
      <c r="E1216" s="1"/>
      <c r="F1216" s="1"/>
      <c r="G1216" s="1"/>
      <c r="H1216" s="1"/>
      <c r="I1216" s="1"/>
      <c r="J1216" s="1"/>
      <c r="K1216" s="1"/>
      <c r="L1216" s="1"/>
      <c r="M1216" s="1"/>
      <c r="N1216" s="1"/>
      <c r="O1216" s="1"/>
      <c r="P1216" s="1"/>
      <c r="Q1216" s="1"/>
      <c r="R1216" s="1"/>
      <c r="S1216" s="1"/>
      <c r="T1216" s="1"/>
      <c r="U1216" s="1"/>
    </row>
    <row r="1217" spans="1:21" x14ac:dyDescent="0.25">
      <c r="A1217" s="1"/>
      <c r="B1217" s="1"/>
      <c r="C1217" s="1"/>
      <c r="D1217" s="1"/>
      <c r="E1217" s="1"/>
      <c r="F1217" s="1"/>
      <c r="G1217" s="1"/>
      <c r="H1217" s="1"/>
      <c r="I1217" s="1"/>
      <c r="J1217" s="1"/>
      <c r="K1217" s="1"/>
      <c r="L1217" s="1"/>
      <c r="M1217" s="1"/>
      <c r="N1217" s="1"/>
      <c r="O1217" s="1"/>
      <c r="P1217" s="1"/>
      <c r="Q1217" s="1"/>
      <c r="R1217" s="1"/>
      <c r="S1217" s="1"/>
      <c r="T1217" s="1"/>
      <c r="U1217" s="1"/>
    </row>
    <row r="1218" spans="1:21" x14ac:dyDescent="0.25">
      <c r="A1218" s="1"/>
      <c r="B1218" s="1"/>
      <c r="C1218" s="1"/>
      <c r="D1218" s="1"/>
      <c r="E1218" s="1"/>
      <c r="F1218" s="1"/>
      <c r="G1218" s="1"/>
      <c r="H1218" s="1"/>
      <c r="I1218" s="1"/>
      <c r="J1218" s="1"/>
      <c r="K1218" s="1"/>
      <c r="L1218" s="1"/>
      <c r="M1218" s="1"/>
      <c r="N1218" s="1"/>
      <c r="O1218" s="1"/>
      <c r="P1218" s="1"/>
      <c r="Q1218" s="1"/>
      <c r="R1218" s="1"/>
      <c r="S1218" s="1"/>
      <c r="T1218" s="1"/>
      <c r="U1218" s="1"/>
    </row>
    <row r="1219" spans="1:21" x14ac:dyDescent="0.25">
      <c r="A1219" s="1"/>
      <c r="B1219" s="1"/>
      <c r="C1219" s="1"/>
      <c r="D1219" s="1"/>
      <c r="E1219" s="1"/>
      <c r="F1219" s="1"/>
      <c r="G1219" s="1"/>
      <c r="H1219" s="1"/>
      <c r="I1219" s="1"/>
      <c r="J1219" s="1"/>
      <c r="K1219" s="1"/>
      <c r="L1219" s="66" t="s">
        <v>5</v>
      </c>
      <c r="M1219" s="66"/>
      <c r="N1219" s="66"/>
      <c r="O1219" s="3" t="s">
        <v>6</v>
      </c>
      <c r="P1219" s="67" t="s">
        <v>7</v>
      </c>
      <c r="Q1219" s="67"/>
      <c r="R1219" s="3" t="s">
        <v>8</v>
      </c>
      <c r="S1219" s="57" t="s">
        <v>583</v>
      </c>
      <c r="T1219" s="57"/>
      <c r="U1219" s="3" t="s">
        <v>7</v>
      </c>
    </row>
    <row r="1220" spans="1:21" x14ac:dyDescent="0.25">
      <c r="A1220" s="1"/>
      <c r="B1220" s="5" t="s">
        <v>9</v>
      </c>
      <c r="C1220" s="64" t="s">
        <v>211</v>
      </c>
      <c r="D1220" s="64"/>
      <c r="E1220" s="64"/>
      <c r="F1220" s="64"/>
      <c r="G1220" s="64"/>
      <c r="H1220" s="1"/>
      <c r="I1220" s="1"/>
      <c r="J1220" s="1"/>
      <c r="K1220" s="1"/>
      <c r="L1220" s="4" t="s">
        <v>11</v>
      </c>
      <c r="M1220" s="77" t="s">
        <v>12</v>
      </c>
      <c r="N1220" s="77"/>
      <c r="O1220" s="6">
        <v>1</v>
      </c>
      <c r="P1220" s="78">
        <v>8.33</v>
      </c>
      <c r="Q1220" s="78"/>
      <c r="R1220" s="6">
        <v>1</v>
      </c>
      <c r="S1220" s="61">
        <v>100.19999999999999</v>
      </c>
      <c r="T1220" s="61"/>
      <c r="U1220" s="7">
        <v>0.09</v>
      </c>
    </row>
    <row r="1221" spans="1:21" x14ac:dyDescent="0.25">
      <c r="A1221" s="1"/>
      <c r="B1221" s="63" t="s">
        <v>13</v>
      </c>
      <c r="C1221" s="64" t="s">
        <v>89</v>
      </c>
      <c r="D1221" s="64"/>
      <c r="E1221" s="64"/>
      <c r="F1221" s="64"/>
      <c r="G1221" s="1"/>
      <c r="H1221" s="1"/>
      <c r="I1221" s="1"/>
      <c r="J1221" s="1"/>
      <c r="K1221" s="1"/>
      <c r="L1221" s="4" t="s">
        <v>39</v>
      </c>
      <c r="M1221" s="64" t="s">
        <v>40</v>
      </c>
      <c r="N1221" s="64"/>
      <c r="O1221" s="6">
        <v>3</v>
      </c>
      <c r="P1221" s="65">
        <v>25</v>
      </c>
      <c r="Q1221" s="65"/>
      <c r="R1221" s="6">
        <v>28</v>
      </c>
      <c r="S1221" s="59">
        <v>2366.3999999999996</v>
      </c>
      <c r="T1221" s="59"/>
      <c r="U1221" s="7">
        <v>2.17</v>
      </c>
    </row>
    <row r="1222" spans="1:21" x14ac:dyDescent="0.25">
      <c r="A1222" s="1"/>
      <c r="B1222" s="63"/>
      <c r="C1222" s="64"/>
      <c r="D1222" s="64"/>
      <c r="E1222" s="64"/>
      <c r="F1222" s="64"/>
      <c r="G1222" s="1"/>
      <c r="H1222" s="1"/>
      <c r="I1222" s="1"/>
      <c r="J1222" s="1"/>
      <c r="K1222" s="1"/>
      <c r="L1222" s="64" t="s">
        <v>15</v>
      </c>
      <c r="M1222" s="64" t="s">
        <v>16</v>
      </c>
      <c r="N1222" s="64"/>
      <c r="O1222" s="71">
        <v>1</v>
      </c>
      <c r="P1222" s="65">
        <v>8.33</v>
      </c>
      <c r="Q1222" s="65"/>
      <c r="R1222" s="71">
        <v>302</v>
      </c>
      <c r="S1222" s="59">
        <v>16096.8</v>
      </c>
      <c r="T1222" s="59"/>
      <c r="U1222" s="58">
        <v>14.79</v>
      </c>
    </row>
    <row r="1223" spans="1:21" x14ac:dyDescent="0.25">
      <c r="A1223" s="1"/>
      <c r="B1223" s="63" t="s">
        <v>19</v>
      </c>
      <c r="C1223" s="64" t="s">
        <v>57</v>
      </c>
      <c r="D1223" s="64"/>
      <c r="E1223" s="64"/>
      <c r="F1223" s="64"/>
      <c r="G1223" s="1"/>
      <c r="H1223" s="1"/>
      <c r="I1223" s="1"/>
      <c r="J1223" s="1"/>
      <c r="K1223" s="1"/>
      <c r="L1223" s="64"/>
      <c r="M1223" s="64"/>
      <c r="N1223" s="64"/>
      <c r="O1223" s="71"/>
      <c r="P1223" s="65"/>
      <c r="Q1223" s="65"/>
      <c r="R1223" s="71"/>
      <c r="S1223" s="59"/>
      <c r="T1223" s="59"/>
      <c r="U1223" s="58"/>
    </row>
    <row r="1224" spans="1:21" x14ac:dyDescent="0.25">
      <c r="A1224" s="1"/>
      <c r="B1224" s="63"/>
      <c r="C1224" s="64"/>
      <c r="D1224" s="64"/>
      <c r="E1224" s="64"/>
      <c r="F1224" s="64"/>
      <c r="G1224" s="1"/>
      <c r="H1224" s="1"/>
      <c r="I1224" s="1"/>
      <c r="J1224" s="1"/>
      <c r="K1224" s="1"/>
      <c r="L1224" s="4" t="s">
        <v>17</v>
      </c>
      <c r="M1224" s="64" t="s">
        <v>18</v>
      </c>
      <c r="N1224" s="64"/>
      <c r="O1224" s="6">
        <v>1</v>
      </c>
      <c r="P1224" s="65">
        <v>8.33</v>
      </c>
      <c r="Q1224" s="65"/>
      <c r="R1224" s="6">
        <v>10</v>
      </c>
      <c r="S1224" s="59">
        <v>570.6</v>
      </c>
      <c r="T1224" s="59"/>
      <c r="U1224" s="7">
        <v>0.52</v>
      </c>
    </row>
    <row r="1225" spans="1:21" x14ac:dyDescent="0.25">
      <c r="A1225" s="1"/>
      <c r="B1225" s="5" t="s">
        <v>23</v>
      </c>
      <c r="C1225" s="64" t="s">
        <v>213</v>
      </c>
      <c r="D1225" s="64"/>
      <c r="E1225" s="64"/>
      <c r="F1225" s="64"/>
      <c r="G1225" s="1"/>
      <c r="H1225" s="1"/>
      <c r="I1225" s="1"/>
      <c r="J1225" s="1"/>
      <c r="K1225" s="1"/>
      <c r="L1225" s="4" t="s">
        <v>54</v>
      </c>
      <c r="M1225" s="64" t="s">
        <v>55</v>
      </c>
      <c r="N1225" s="64"/>
      <c r="O1225" s="6">
        <v>1</v>
      </c>
      <c r="P1225" s="65">
        <v>8.33</v>
      </c>
      <c r="Q1225" s="65"/>
      <c r="R1225" s="6">
        <v>1</v>
      </c>
      <c r="S1225" s="59">
        <v>105</v>
      </c>
      <c r="T1225" s="59"/>
      <c r="U1225" s="7">
        <v>0.1</v>
      </c>
    </row>
    <row r="1226" spans="1:21" x14ac:dyDescent="0.25">
      <c r="A1226" s="1"/>
      <c r="B1226" s="5" t="s">
        <v>25</v>
      </c>
      <c r="C1226" s="73">
        <v>302</v>
      </c>
      <c r="D1226" s="73"/>
      <c r="E1226" s="73"/>
      <c r="F1226" s="1"/>
      <c r="G1226" s="1"/>
      <c r="H1226" s="1"/>
      <c r="I1226" s="1"/>
      <c r="J1226" s="1"/>
      <c r="K1226" s="1"/>
      <c r="L1226" s="4" t="s">
        <v>49</v>
      </c>
      <c r="M1226" s="64" t="s">
        <v>50</v>
      </c>
      <c r="N1226" s="64"/>
      <c r="O1226" s="6">
        <v>3</v>
      </c>
      <c r="P1226" s="65">
        <v>25</v>
      </c>
      <c r="Q1226" s="65"/>
      <c r="R1226" s="6">
        <v>687</v>
      </c>
      <c r="S1226" s="59">
        <v>46892.399999999994</v>
      </c>
      <c r="T1226" s="59"/>
      <c r="U1226" s="7">
        <v>43.09</v>
      </c>
    </row>
    <row r="1227" spans="1:21" x14ac:dyDescent="0.25">
      <c r="A1227" s="1"/>
      <c r="B1227" s="63" t="s">
        <v>26</v>
      </c>
      <c r="C1227" s="63"/>
      <c r="D1227" s="63"/>
      <c r="E1227" s="63"/>
      <c r="F1227" s="72">
        <v>132.19579999999999</v>
      </c>
      <c r="G1227" s="72"/>
      <c r="H1227" s="72"/>
      <c r="I1227" s="72"/>
      <c r="J1227" s="72"/>
      <c r="K1227" s="1"/>
      <c r="L1227" s="4" t="s">
        <v>21</v>
      </c>
      <c r="M1227" s="64" t="s">
        <v>22</v>
      </c>
      <c r="N1227" s="64"/>
      <c r="O1227" s="6">
        <v>2</v>
      </c>
      <c r="P1227" s="65">
        <v>16.670000000000002</v>
      </c>
      <c r="Q1227" s="65"/>
      <c r="R1227" s="6">
        <v>604</v>
      </c>
      <c r="S1227" s="59">
        <v>42682.2</v>
      </c>
      <c r="T1227" s="59"/>
      <c r="U1227" s="7">
        <v>39.229999999999997</v>
      </c>
    </row>
    <row r="1228" spans="1:21" x14ac:dyDescent="0.25">
      <c r="A1228" s="1"/>
      <c r="B1228" s="63" t="s">
        <v>27</v>
      </c>
      <c r="C1228" s="63"/>
      <c r="D1228" s="72">
        <v>155.51439999999999</v>
      </c>
      <c r="E1228" s="72"/>
      <c r="F1228" s="72"/>
      <c r="G1228" s="72"/>
      <c r="H1228" s="72"/>
      <c r="I1228" s="1"/>
      <c r="J1228" s="1"/>
      <c r="K1228" s="1"/>
      <c r="L1228" s="1"/>
      <c r="M1228" s="1"/>
      <c r="N1228" s="1"/>
      <c r="O1228" s="1"/>
      <c r="P1228" s="1"/>
      <c r="Q1228" s="1"/>
      <c r="R1228" s="1"/>
      <c r="S1228" s="1"/>
      <c r="T1228" s="1"/>
      <c r="U1228" s="1"/>
    </row>
    <row r="1229" spans="1:21" x14ac:dyDescent="0.25">
      <c r="A1229" s="1"/>
      <c r="B1229" s="63" t="s">
        <v>28</v>
      </c>
      <c r="C1229" s="63"/>
      <c r="D1229" s="63"/>
      <c r="E1229" s="63"/>
      <c r="F1229" s="72">
        <v>1.6541999999999999</v>
      </c>
      <c r="G1229" s="72"/>
      <c r="H1229" s="72"/>
      <c r="I1229" s="72"/>
      <c r="J1229" s="1"/>
      <c r="K1229" s="1"/>
      <c r="L1229" s="1"/>
      <c r="M1229" s="1"/>
      <c r="N1229" s="1"/>
      <c r="O1229" s="1"/>
      <c r="P1229" s="1"/>
      <c r="Q1229" s="1"/>
      <c r="R1229" s="1"/>
      <c r="S1229" s="1"/>
      <c r="T1229" s="1"/>
      <c r="U1229" s="1"/>
    </row>
    <row r="1230" spans="1:21" x14ac:dyDescent="0.25">
      <c r="A1230" s="1"/>
      <c r="B1230" s="63" t="s">
        <v>29</v>
      </c>
      <c r="C1230" s="63"/>
      <c r="D1230" s="72">
        <v>2.2784</v>
      </c>
      <c r="E1230" s="72"/>
      <c r="F1230" s="72"/>
      <c r="G1230" s="72"/>
      <c r="H1230" s="1"/>
      <c r="I1230" s="1"/>
      <c r="J1230" s="1"/>
      <c r="K1230" s="1"/>
      <c r="L1230" s="1"/>
      <c r="M1230" s="1"/>
      <c r="N1230" s="1"/>
      <c r="O1230" s="1"/>
      <c r="P1230" s="1"/>
      <c r="Q1230" s="1"/>
      <c r="R1230" s="1"/>
      <c r="S1230" s="1"/>
      <c r="T1230" s="1"/>
      <c r="U1230" s="1"/>
    </row>
    <row r="1231" spans="1:21" x14ac:dyDescent="0.25">
      <c r="A1231" s="1"/>
      <c r="B1231" s="63" t="s">
        <v>30</v>
      </c>
      <c r="C1231" s="63"/>
      <c r="D1231" s="1"/>
      <c r="E1231" s="1"/>
      <c r="F1231" s="1">
        <v>21.7</v>
      </c>
      <c r="G1231" s="1"/>
      <c r="H1231" s="1"/>
      <c r="I1231" s="1"/>
      <c r="J1231" s="1"/>
      <c r="K1231" s="1"/>
      <c r="L1231" s="1"/>
      <c r="M1231" s="1"/>
      <c r="N1231" s="1"/>
      <c r="O1231" s="1"/>
      <c r="P1231" s="1"/>
      <c r="Q1231" s="1"/>
      <c r="R1231" s="1"/>
      <c r="S1231" s="1"/>
      <c r="T1231" s="1"/>
      <c r="U1231" s="1"/>
    </row>
    <row r="1232" spans="1:21" x14ac:dyDescent="0.25">
      <c r="A1232" s="1"/>
      <c r="B1232" s="63" t="s">
        <v>31</v>
      </c>
      <c r="C1232" s="63"/>
      <c r="D1232" s="63"/>
      <c r="E1232" s="1"/>
      <c r="F1232" s="1">
        <v>2015</v>
      </c>
      <c r="G1232" s="1"/>
      <c r="H1232" s="1"/>
      <c r="I1232" s="1"/>
      <c r="J1232" s="1"/>
      <c r="K1232" s="1"/>
      <c r="L1232" s="1"/>
      <c r="M1232" s="1"/>
      <c r="N1232" s="1"/>
      <c r="O1232" s="1"/>
      <c r="P1232" s="1"/>
      <c r="Q1232" s="1"/>
      <c r="R1232" s="1"/>
      <c r="S1232" s="1"/>
      <c r="T1232" s="1"/>
      <c r="U1232" s="1"/>
    </row>
    <row r="1233" spans="1:21" x14ac:dyDescent="0.25">
      <c r="A1233" s="1"/>
      <c r="B1233" s="63" t="s">
        <v>32</v>
      </c>
      <c r="C1233" s="63"/>
      <c r="D1233" s="1"/>
      <c r="E1233" s="1"/>
      <c r="F1233" s="1"/>
      <c r="G1233" s="1"/>
      <c r="H1233" s="1"/>
      <c r="I1233" s="1"/>
      <c r="J1233" s="1"/>
      <c r="K1233" s="1"/>
      <c r="L1233" s="1"/>
      <c r="M1233" s="1"/>
      <c r="N1233" s="1"/>
      <c r="O1233" s="1"/>
      <c r="P1233" s="1"/>
      <c r="Q1233" s="1"/>
      <c r="R1233" s="1"/>
      <c r="S1233" s="1"/>
      <c r="T1233" s="1"/>
      <c r="U1233" s="1"/>
    </row>
    <row r="1234" spans="1:21" x14ac:dyDescent="0.25">
      <c r="A1234" s="1"/>
      <c r="B1234" s="1"/>
      <c r="C1234" s="1"/>
      <c r="D1234" s="1"/>
      <c r="E1234" s="1"/>
      <c r="F1234" s="1"/>
      <c r="G1234" s="1"/>
      <c r="H1234" s="1"/>
      <c r="I1234" s="1"/>
      <c r="J1234" s="1"/>
      <c r="K1234" s="1"/>
      <c r="L1234" s="1"/>
      <c r="M1234" s="1"/>
      <c r="N1234" s="1"/>
      <c r="O1234" s="1"/>
      <c r="P1234" s="1"/>
      <c r="Q1234" s="1"/>
      <c r="R1234" s="1"/>
      <c r="S1234" s="1"/>
      <c r="T1234" s="1"/>
      <c r="U1234" s="1"/>
    </row>
    <row r="1235" spans="1:21" x14ac:dyDescent="0.25">
      <c r="A1235" s="1"/>
      <c r="B1235" s="1"/>
      <c r="C1235" s="1"/>
      <c r="D1235" s="1"/>
      <c r="E1235" s="1"/>
      <c r="F1235" s="1"/>
      <c r="G1235" s="1"/>
      <c r="H1235" s="1"/>
      <c r="I1235" s="1"/>
      <c r="J1235" s="1"/>
      <c r="K1235" s="1"/>
      <c r="L1235" s="1"/>
      <c r="M1235" s="1"/>
      <c r="N1235" s="1"/>
      <c r="O1235" s="1"/>
      <c r="P1235" s="1"/>
      <c r="Q1235" s="1"/>
      <c r="R1235" s="1"/>
      <c r="S1235" s="1"/>
      <c r="T1235" s="1"/>
      <c r="U1235" s="1"/>
    </row>
    <row r="1236" spans="1:21" x14ac:dyDescent="0.25">
      <c r="A1236" s="1"/>
      <c r="B1236" s="1"/>
      <c r="C1236" s="1"/>
      <c r="D1236" s="1"/>
      <c r="E1236" s="1"/>
      <c r="F1236" s="1"/>
      <c r="G1236" s="1"/>
      <c r="H1236" s="1"/>
      <c r="I1236" s="1"/>
      <c r="J1236" s="1"/>
      <c r="K1236" s="1"/>
      <c r="L1236" s="66" t="s">
        <v>5</v>
      </c>
      <c r="M1236" s="66"/>
      <c r="N1236" s="66"/>
      <c r="O1236" s="3" t="s">
        <v>6</v>
      </c>
      <c r="P1236" s="67" t="s">
        <v>7</v>
      </c>
      <c r="Q1236" s="67"/>
      <c r="R1236" s="3" t="s">
        <v>8</v>
      </c>
      <c r="S1236" s="57" t="s">
        <v>583</v>
      </c>
      <c r="T1236" s="57"/>
      <c r="U1236" s="3" t="s">
        <v>7</v>
      </c>
    </row>
    <row r="1237" spans="1:21" x14ac:dyDescent="0.25">
      <c r="A1237" s="1"/>
      <c r="B1237" s="5" t="s">
        <v>9</v>
      </c>
      <c r="C1237" s="64" t="s">
        <v>211</v>
      </c>
      <c r="D1237" s="64"/>
      <c r="E1237" s="64"/>
      <c r="F1237" s="64"/>
      <c r="G1237" s="64"/>
      <c r="H1237" s="1"/>
      <c r="I1237" s="1"/>
      <c r="J1237" s="1"/>
      <c r="K1237" s="1"/>
      <c r="L1237" s="4" t="s">
        <v>33</v>
      </c>
      <c r="M1237" s="77" t="s">
        <v>34</v>
      </c>
      <c r="N1237" s="77"/>
      <c r="O1237" s="6">
        <v>2</v>
      </c>
      <c r="P1237" s="78">
        <v>5</v>
      </c>
      <c r="Q1237" s="78"/>
      <c r="R1237" s="6">
        <v>4</v>
      </c>
      <c r="S1237" s="61">
        <v>311.40000000000003</v>
      </c>
      <c r="T1237" s="61"/>
      <c r="U1237" s="7">
        <v>0.16</v>
      </c>
    </row>
    <row r="1238" spans="1:21" x14ac:dyDescent="0.25">
      <c r="A1238" s="1"/>
      <c r="B1238" s="63" t="s">
        <v>13</v>
      </c>
      <c r="C1238" s="64" t="s">
        <v>214</v>
      </c>
      <c r="D1238" s="64"/>
      <c r="E1238" s="64"/>
      <c r="F1238" s="64"/>
      <c r="G1238" s="1"/>
      <c r="H1238" s="1"/>
      <c r="I1238" s="1"/>
      <c r="J1238" s="1"/>
      <c r="K1238" s="1"/>
      <c r="L1238" s="4" t="s">
        <v>36</v>
      </c>
      <c r="M1238" s="64" t="s">
        <v>37</v>
      </c>
      <c r="N1238" s="64"/>
      <c r="O1238" s="6">
        <v>3</v>
      </c>
      <c r="P1238" s="65">
        <v>7.5</v>
      </c>
      <c r="Q1238" s="65"/>
      <c r="R1238" s="6">
        <v>6</v>
      </c>
      <c r="S1238" s="59">
        <v>988.19999999999993</v>
      </c>
      <c r="T1238" s="59"/>
      <c r="U1238" s="7">
        <v>0.52</v>
      </c>
    </row>
    <row r="1239" spans="1:21" x14ac:dyDescent="0.25">
      <c r="A1239" s="1"/>
      <c r="B1239" s="63"/>
      <c r="C1239" s="64"/>
      <c r="D1239" s="64"/>
      <c r="E1239" s="64"/>
      <c r="F1239" s="64"/>
      <c r="G1239" s="1"/>
      <c r="H1239" s="1"/>
      <c r="I1239" s="1"/>
      <c r="J1239" s="1"/>
      <c r="K1239" s="1"/>
      <c r="L1239" s="64" t="s">
        <v>11</v>
      </c>
      <c r="M1239" s="64" t="s">
        <v>12</v>
      </c>
      <c r="N1239" s="64"/>
      <c r="O1239" s="71">
        <v>4</v>
      </c>
      <c r="P1239" s="65">
        <v>10</v>
      </c>
      <c r="Q1239" s="65"/>
      <c r="R1239" s="71">
        <v>759</v>
      </c>
      <c r="S1239" s="59">
        <v>14847.6</v>
      </c>
      <c r="T1239" s="59"/>
      <c r="U1239" s="58">
        <v>7.78</v>
      </c>
    </row>
    <row r="1240" spans="1:21" x14ac:dyDescent="0.25">
      <c r="A1240" s="1"/>
      <c r="B1240" s="63" t="s">
        <v>19</v>
      </c>
      <c r="C1240" s="64" t="s">
        <v>60</v>
      </c>
      <c r="D1240" s="64"/>
      <c r="E1240" s="64"/>
      <c r="F1240" s="64"/>
      <c r="G1240" s="1"/>
      <c r="H1240" s="1"/>
      <c r="I1240" s="1"/>
      <c r="J1240" s="1"/>
      <c r="K1240" s="1"/>
      <c r="L1240" s="64"/>
      <c r="M1240" s="64"/>
      <c r="N1240" s="64"/>
      <c r="O1240" s="71"/>
      <c r="P1240" s="65"/>
      <c r="Q1240" s="65"/>
      <c r="R1240" s="71"/>
      <c r="S1240" s="59"/>
      <c r="T1240" s="59"/>
      <c r="U1240" s="58"/>
    </row>
    <row r="1241" spans="1:21" x14ac:dyDescent="0.25">
      <c r="A1241" s="1"/>
      <c r="B1241" s="63"/>
      <c r="C1241" s="64"/>
      <c r="D1241" s="64"/>
      <c r="E1241" s="64"/>
      <c r="F1241" s="64"/>
      <c r="G1241" s="1"/>
      <c r="H1241" s="1"/>
      <c r="I1241" s="1"/>
      <c r="J1241" s="1"/>
      <c r="K1241" s="1"/>
      <c r="L1241" s="4" t="s">
        <v>39</v>
      </c>
      <c r="M1241" s="64" t="s">
        <v>40</v>
      </c>
      <c r="N1241" s="64"/>
      <c r="O1241" s="6">
        <v>8</v>
      </c>
      <c r="P1241" s="65">
        <v>20</v>
      </c>
      <c r="Q1241" s="65"/>
      <c r="R1241" s="6">
        <v>133</v>
      </c>
      <c r="S1241" s="59">
        <v>3789.6</v>
      </c>
      <c r="T1241" s="59"/>
      <c r="U1241" s="7">
        <v>1.99</v>
      </c>
    </row>
    <row r="1242" spans="1:21" x14ac:dyDescent="0.25">
      <c r="A1242" s="1"/>
      <c r="B1242" s="5" t="s">
        <v>23</v>
      </c>
      <c r="C1242" s="64" t="s">
        <v>215</v>
      </c>
      <c r="D1242" s="64"/>
      <c r="E1242" s="64"/>
      <c r="F1242" s="64"/>
      <c r="G1242" s="1"/>
      <c r="H1242" s="1"/>
      <c r="I1242" s="1"/>
      <c r="J1242" s="1"/>
      <c r="K1242" s="1"/>
      <c r="L1242" s="4" t="s">
        <v>15</v>
      </c>
      <c r="M1242" s="64" t="s">
        <v>16</v>
      </c>
      <c r="N1242" s="64"/>
      <c r="O1242" s="6">
        <v>3</v>
      </c>
      <c r="P1242" s="65">
        <v>7.5</v>
      </c>
      <c r="Q1242" s="65"/>
      <c r="R1242" s="6">
        <v>63</v>
      </c>
      <c r="S1242" s="59">
        <v>3610.8</v>
      </c>
      <c r="T1242" s="59"/>
      <c r="U1242" s="7">
        <v>1.89</v>
      </c>
    </row>
    <row r="1243" spans="1:21" x14ac:dyDescent="0.25">
      <c r="A1243" s="1"/>
      <c r="B1243" s="5" t="s">
        <v>25</v>
      </c>
      <c r="C1243" s="73">
        <v>744</v>
      </c>
      <c r="D1243" s="73"/>
      <c r="E1243" s="73"/>
      <c r="F1243" s="1"/>
      <c r="G1243" s="1"/>
      <c r="H1243" s="1"/>
      <c r="I1243" s="1"/>
      <c r="J1243" s="1"/>
      <c r="K1243" s="1"/>
      <c r="L1243" s="4" t="s">
        <v>17</v>
      </c>
      <c r="M1243" s="64" t="s">
        <v>18</v>
      </c>
      <c r="N1243" s="64"/>
      <c r="O1243" s="6">
        <v>1</v>
      </c>
      <c r="P1243" s="65">
        <v>2.5</v>
      </c>
      <c r="Q1243" s="65"/>
      <c r="R1243" s="6">
        <v>30</v>
      </c>
      <c r="S1243" s="59">
        <v>8118.6</v>
      </c>
      <c r="T1243" s="59"/>
      <c r="U1243" s="7">
        <v>4.26</v>
      </c>
    </row>
    <row r="1244" spans="1:21" x14ac:dyDescent="0.25">
      <c r="A1244" s="1"/>
      <c r="B1244" s="63" t="s">
        <v>26</v>
      </c>
      <c r="C1244" s="63"/>
      <c r="D1244" s="63"/>
      <c r="E1244" s="63"/>
      <c r="F1244" s="72">
        <v>173.96510000000001</v>
      </c>
      <c r="G1244" s="72"/>
      <c r="H1244" s="72"/>
      <c r="I1244" s="72"/>
      <c r="J1244" s="72"/>
      <c r="K1244" s="1"/>
      <c r="L1244" s="4" t="s">
        <v>42</v>
      </c>
      <c r="M1244" s="64" t="s">
        <v>43</v>
      </c>
      <c r="N1244" s="64"/>
      <c r="O1244" s="6">
        <v>12</v>
      </c>
      <c r="P1244" s="65">
        <v>30</v>
      </c>
      <c r="Q1244" s="65"/>
      <c r="R1244" s="6">
        <v>48</v>
      </c>
      <c r="S1244" s="59">
        <v>2144.4</v>
      </c>
      <c r="T1244" s="59"/>
      <c r="U1244" s="7">
        <v>1.1200000000000001</v>
      </c>
    </row>
    <row r="1245" spans="1:21" x14ac:dyDescent="0.25">
      <c r="A1245" s="1"/>
      <c r="B1245" s="63" t="s">
        <v>27</v>
      </c>
      <c r="C1245" s="63"/>
      <c r="D1245" s="72">
        <v>143.46270000000001</v>
      </c>
      <c r="E1245" s="72"/>
      <c r="F1245" s="72"/>
      <c r="G1245" s="72"/>
      <c r="H1245" s="72"/>
      <c r="I1245" s="1"/>
      <c r="J1245" s="1"/>
      <c r="K1245" s="1"/>
      <c r="L1245" s="4" t="s">
        <v>54</v>
      </c>
      <c r="M1245" s="64" t="s">
        <v>55</v>
      </c>
      <c r="N1245" s="64"/>
      <c r="O1245" s="6">
        <v>1</v>
      </c>
      <c r="P1245" s="65">
        <v>2.5</v>
      </c>
      <c r="Q1245" s="65"/>
      <c r="R1245" s="6">
        <v>14</v>
      </c>
      <c r="S1245" s="59">
        <v>952.80000000000007</v>
      </c>
      <c r="T1245" s="59"/>
      <c r="U1245" s="7">
        <v>0.5</v>
      </c>
    </row>
    <row r="1246" spans="1:21" x14ac:dyDescent="0.25">
      <c r="A1246" s="1"/>
      <c r="B1246" s="1"/>
      <c r="C1246" s="1"/>
      <c r="D1246" s="1"/>
      <c r="E1246" s="1"/>
      <c r="F1246" s="1"/>
      <c r="G1246" s="1"/>
      <c r="H1246" s="1"/>
      <c r="I1246" s="1"/>
      <c r="J1246" s="1"/>
      <c r="K1246" s="1"/>
      <c r="L1246" s="64" t="s">
        <v>49</v>
      </c>
      <c r="M1246" s="64" t="s">
        <v>50</v>
      </c>
      <c r="N1246" s="64"/>
      <c r="O1246" s="71">
        <v>1</v>
      </c>
      <c r="P1246" s="65">
        <v>2.5</v>
      </c>
      <c r="Q1246" s="65"/>
      <c r="R1246" s="71">
        <v>739</v>
      </c>
      <c r="S1246" s="59">
        <v>49155.6</v>
      </c>
      <c r="T1246" s="59"/>
      <c r="U1246" s="58">
        <v>25.76</v>
      </c>
    </row>
    <row r="1247" spans="1:21" x14ac:dyDescent="0.25">
      <c r="A1247" s="1"/>
      <c r="B1247" s="63" t="s">
        <v>28</v>
      </c>
      <c r="C1247" s="63"/>
      <c r="D1247" s="63"/>
      <c r="E1247" s="63"/>
      <c r="F1247" s="72">
        <v>1.7989999999999999</v>
      </c>
      <c r="G1247" s="72"/>
      <c r="H1247" s="72"/>
      <c r="I1247" s="72"/>
      <c r="J1247" s="1"/>
      <c r="K1247" s="1"/>
      <c r="L1247" s="64"/>
      <c r="M1247" s="64"/>
      <c r="N1247" s="64"/>
      <c r="O1247" s="71"/>
      <c r="P1247" s="65"/>
      <c r="Q1247" s="65"/>
      <c r="R1247" s="71"/>
      <c r="S1247" s="59"/>
      <c r="T1247" s="59"/>
      <c r="U1247" s="58"/>
    </row>
    <row r="1248" spans="1:21" x14ac:dyDescent="0.25">
      <c r="A1248" s="1"/>
      <c r="B1248" s="63"/>
      <c r="C1248" s="63"/>
      <c r="D1248" s="63"/>
      <c r="E1248" s="63"/>
      <c r="F1248" s="72"/>
      <c r="G1248" s="72"/>
      <c r="H1248" s="72"/>
      <c r="I1248" s="72"/>
      <c r="J1248" s="1"/>
      <c r="K1248" s="1"/>
      <c r="L1248" s="64" t="s">
        <v>44</v>
      </c>
      <c r="M1248" s="64" t="s">
        <v>45</v>
      </c>
      <c r="N1248" s="64"/>
      <c r="O1248" s="71">
        <v>1</v>
      </c>
      <c r="P1248" s="65">
        <v>2.5</v>
      </c>
      <c r="Q1248" s="65"/>
      <c r="R1248" s="71">
        <v>3</v>
      </c>
      <c r="S1248" s="59">
        <v>93</v>
      </c>
      <c r="T1248" s="59"/>
      <c r="U1248" s="58">
        <v>0.05</v>
      </c>
    </row>
    <row r="1249" spans="1:21" x14ac:dyDescent="0.25">
      <c r="A1249" s="1"/>
      <c r="B1249" s="63" t="s">
        <v>29</v>
      </c>
      <c r="C1249" s="63"/>
      <c r="D1249" s="72">
        <v>1.9952000000000001</v>
      </c>
      <c r="E1249" s="72"/>
      <c r="F1249" s="72"/>
      <c r="G1249" s="72"/>
      <c r="H1249" s="1"/>
      <c r="I1249" s="1"/>
      <c r="J1249" s="1"/>
      <c r="K1249" s="1"/>
      <c r="L1249" s="64"/>
      <c r="M1249" s="64"/>
      <c r="N1249" s="64"/>
      <c r="O1249" s="71"/>
      <c r="P1249" s="65"/>
      <c r="Q1249" s="65"/>
      <c r="R1249" s="71"/>
      <c r="S1249" s="59"/>
      <c r="T1249" s="59"/>
      <c r="U1249" s="58"/>
    </row>
    <row r="1250" spans="1:21" x14ac:dyDescent="0.25">
      <c r="A1250" s="1"/>
      <c r="B1250" s="63"/>
      <c r="C1250" s="63"/>
      <c r="D1250" s="72"/>
      <c r="E1250" s="72"/>
      <c r="F1250" s="72"/>
      <c r="G1250" s="72"/>
      <c r="H1250" s="1"/>
      <c r="I1250" s="1"/>
      <c r="J1250" s="1"/>
      <c r="K1250" s="1"/>
      <c r="L1250" s="64" t="s">
        <v>21</v>
      </c>
      <c r="M1250" s="64" t="s">
        <v>22</v>
      </c>
      <c r="N1250" s="64"/>
      <c r="O1250" s="71">
        <v>4</v>
      </c>
      <c r="P1250" s="65">
        <v>10</v>
      </c>
      <c r="Q1250" s="65"/>
      <c r="R1250" s="71">
        <v>1485</v>
      </c>
      <c r="S1250" s="59">
        <v>106777.8</v>
      </c>
      <c r="T1250" s="59"/>
      <c r="U1250" s="58">
        <v>55.97</v>
      </c>
    </row>
    <row r="1251" spans="1:21" x14ac:dyDescent="0.25">
      <c r="A1251" s="1"/>
      <c r="B1251" s="63" t="s">
        <v>30</v>
      </c>
      <c r="C1251" s="63"/>
      <c r="D1251" s="1"/>
      <c r="E1251" s="1"/>
      <c r="F1251" s="1"/>
      <c r="G1251" s="1"/>
      <c r="H1251" s="1"/>
      <c r="I1251" s="1"/>
      <c r="J1251" s="1"/>
      <c r="K1251" s="1"/>
      <c r="L1251" s="64"/>
      <c r="M1251" s="64"/>
      <c r="N1251" s="64"/>
      <c r="O1251" s="71"/>
      <c r="P1251" s="65"/>
      <c r="Q1251" s="65"/>
      <c r="R1251" s="71"/>
      <c r="S1251" s="59"/>
      <c r="T1251" s="59"/>
      <c r="U1251" s="58"/>
    </row>
    <row r="1252" spans="1:21" x14ac:dyDescent="0.25">
      <c r="A1252" s="1"/>
      <c r="B1252" s="63"/>
      <c r="C1252" s="63"/>
      <c r="D1252" s="1"/>
      <c r="E1252" s="1"/>
      <c r="F1252" s="1">
        <v>57.3</v>
      </c>
      <c r="G1252" s="1"/>
      <c r="H1252" s="1"/>
      <c r="I1252" s="1"/>
      <c r="J1252" s="1"/>
      <c r="K1252" s="1"/>
      <c r="L1252" s="1"/>
      <c r="M1252" s="1"/>
      <c r="N1252" s="1"/>
      <c r="O1252" s="1"/>
      <c r="P1252" s="1"/>
      <c r="Q1252" s="1"/>
      <c r="R1252" s="1"/>
      <c r="S1252" s="1"/>
      <c r="T1252" s="1"/>
      <c r="U1252" s="1"/>
    </row>
    <row r="1253" spans="1:21" x14ac:dyDescent="0.25">
      <c r="A1253" s="1"/>
      <c r="B1253" s="63" t="s">
        <v>31</v>
      </c>
      <c r="C1253" s="63"/>
      <c r="D1253" s="63"/>
      <c r="E1253" s="1"/>
      <c r="F1253" s="1">
        <v>2015</v>
      </c>
      <c r="G1253" s="1"/>
      <c r="H1253" s="1"/>
      <c r="I1253" s="1"/>
      <c r="J1253" s="1"/>
      <c r="K1253" s="1"/>
      <c r="L1253" s="1"/>
      <c r="M1253" s="1"/>
      <c r="N1253" s="1"/>
      <c r="O1253" s="1"/>
      <c r="P1253" s="1"/>
      <c r="Q1253" s="1"/>
      <c r="R1253" s="1"/>
      <c r="S1253" s="1"/>
      <c r="T1253" s="1"/>
      <c r="U1253" s="1"/>
    </row>
    <row r="1254" spans="1:21" x14ac:dyDescent="0.25">
      <c r="A1254" s="1"/>
      <c r="B1254" s="63" t="s">
        <v>32</v>
      </c>
      <c r="C1254" s="63"/>
      <c r="D1254" s="1"/>
      <c r="E1254" s="1"/>
      <c r="F1254" s="1"/>
      <c r="G1254" s="1"/>
      <c r="H1254" s="1"/>
      <c r="I1254" s="1"/>
      <c r="J1254" s="1"/>
      <c r="K1254" s="1"/>
      <c r="L1254" s="1"/>
      <c r="M1254" s="1"/>
      <c r="N1254" s="1"/>
      <c r="O1254" s="1"/>
      <c r="P1254" s="1"/>
      <c r="Q1254" s="1"/>
      <c r="R1254" s="1"/>
      <c r="S1254" s="1"/>
      <c r="T1254" s="1"/>
      <c r="U1254" s="1"/>
    </row>
    <row r="1255" spans="1:21" x14ac:dyDescent="0.25">
      <c r="A1255" s="1"/>
      <c r="B1255" s="1"/>
      <c r="C1255" s="1"/>
      <c r="D1255" s="1"/>
      <c r="E1255" s="1"/>
      <c r="F1255" s="1"/>
      <c r="G1255" s="1"/>
      <c r="H1255" s="1"/>
      <c r="I1255" s="1"/>
      <c r="J1255" s="1"/>
      <c r="K1255" s="1"/>
      <c r="L1255" s="1"/>
      <c r="M1255" s="1"/>
      <c r="N1255" s="1"/>
      <c r="O1255" s="1"/>
      <c r="P1255" s="1"/>
      <c r="Q1255" s="1"/>
      <c r="R1255" s="1"/>
      <c r="S1255" s="1"/>
      <c r="T1255" s="1"/>
      <c r="U1255" s="1"/>
    </row>
    <row r="1256" spans="1:21" x14ac:dyDescent="0.25">
      <c r="A1256" s="1"/>
      <c r="B1256" s="1"/>
      <c r="C1256" s="1"/>
      <c r="D1256" s="1"/>
      <c r="E1256" s="1"/>
      <c r="F1256" s="1"/>
      <c r="G1256" s="1"/>
      <c r="H1256" s="1"/>
      <c r="I1256" s="1"/>
      <c r="J1256" s="1"/>
      <c r="K1256" s="1"/>
      <c r="L1256" s="1"/>
      <c r="M1256" s="1"/>
      <c r="N1256" s="1"/>
      <c r="O1256" s="1"/>
      <c r="P1256" s="1"/>
      <c r="Q1256" s="1"/>
      <c r="R1256" s="1"/>
      <c r="S1256" s="1"/>
      <c r="T1256" s="1"/>
      <c r="U1256" s="1"/>
    </row>
    <row r="1257" spans="1:21" x14ac:dyDescent="0.25">
      <c r="A1257" s="1"/>
      <c r="B1257" s="1"/>
      <c r="C1257" s="1"/>
      <c r="D1257" s="1"/>
      <c r="E1257" s="1"/>
      <c r="F1257" s="1"/>
      <c r="G1257" s="1"/>
      <c r="H1257" s="1"/>
      <c r="I1257" s="1"/>
      <c r="J1257" s="1"/>
      <c r="K1257" s="1"/>
      <c r="L1257" s="1"/>
      <c r="M1257" s="1"/>
      <c r="N1257" s="1"/>
      <c r="O1257" s="1"/>
      <c r="P1257" s="1"/>
      <c r="Q1257" s="1"/>
      <c r="R1257" s="1"/>
      <c r="S1257" s="1"/>
      <c r="T1257" s="1"/>
      <c r="U1257" s="1"/>
    </row>
    <row r="1258" spans="1:21" x14ac:dyDescent="0.25">
      <c r="A1258" s="1"/>
      <c r="B1258" s="1"/>
      <c r="C1258" s="1"/>
      <c r="D1258" s="1"/>
      <c r="E1258" s="1"/>
      <c r="F1258" s="1"/>
      <c r="G1258" s="1"/>
      <c r="H1258" s="1"/>
      <c r="I1258" s="1"/>
      <c r="J1258" s="1"/>
      <c r="K1258" s="1"/>
      <c r="L1258" s="66" t="s">
        <v>5</v>
      </c>
      <c r="M1258" s="66"/>
      <c r="N1258" s="66"/>
      <c r="O1258" s="3" t="s">
        <v>6</v>
      </c>
      <c r="P1258" s="67" t="s">
        <v>7</v>
      </c>
      <c r="Q1258" s="67"/>
      <c r="R1258" s="3" t="s">
        <v>8</v>
      </c>
      <c r="S1258" s="57" t="s">
        <v>583</v>
      </c>
      <c r="T1258" s="57"/>
      <c r="U1258" s="3" t="s">
        <v>7</v>
      </c>
    </row>
    <row r="1259" spans="1:21" x14ac:dyDescent="0.25">
      <c r="A1259" s="1"/>
      <c r="B1259" s="5" t="s">
        <v>9</v>
      </c>
      <c r="C1259" s="64" t="s">
        <v>216</v>
      </c>
      <c r="D1259" s="64"/>
      <c r="E1259" s="64"/>
      <c r="F1259" s="64"/>
      <c r="G1259" s="64"/>
      <c r="H1259" s="1"/>
      <c r="I1259" s="1"/>
      <c r="J1259" s="1"/>
      <c r="K1259" s="1"/>
      <c r="L1259" s="4" t="s">
        <v>303</v>
      </c>
      <c r="M1259" s="77" t="s">
        <v>304</v>
      </c>
      <c r="N1259" s="77"/>
      <c r="O1259" s="6">
        <v>2</v>
      </c>
      <c r="P1259" s="78">
        <v>6.25</v>
      </c>
      <c r="Q1259" s="78"/>
      <c r="R1259" s="6">
        <v>1068</v>
      </c>
      <c r="S1259" s="61">
        <v>27727.8</v>
      </c>
      <c r="T1259" s="61"/>
      <c r="U1259" s="7">
        <v>28.61</v>
      </c>
    </row>
    <row r="1260" spans="1:21" x14ac:dyDescent="0.25">
      <c r="A1260" s="1"/>
      <c r="B1260" s="63" t="s">
        <v>13</v>
      </c>
      <c r="C1260" s="64" t="s">
        <v>78</v>
      </c>
      <c r="D1260" s="64"/>
      <c r="E1260" s="64"/>
      <c r="F1260" s="64"/>
      <c r="G1260" s="1"/>
      <c r="H1260" s="1"/>
      <c r="I1260" s="1"/>
      <c r="J1260" s="1"/>
      <c r="K1260" s="1"/>
      <c r="L1260" s="4" t="s">
        <v>33</v>
      </c>
      <c r="M1260" s="64" t="s">
        <v>34</v>
      </c>
      <c r="N1260" s="64"/>
      <c r="O1260" s="6">
        <v>4</v>
      </c>
      <c r="P1260" s="65">
        <v>12.5</v>
      </c>
      <c r="Q1260" s="65"/>
      <c r="R1260" s="6">
        <v>9</v>
      </c>
      <c r="S1260" s="59">
        <v>979.8</v>
      </c>
      <c r="T1260" s="59"/>
      <c r="U1260" s="7">
        <v>1.01</v>
      </c>
    </row>
    <row r="1261" spans="1:21" x14ac:dyDescent="0.25">
      <c r="A1261" s="1"/>
      <c r="B1261" s="63"/>
      <c r="C1261" s="64"/>
      <c r="D1261" s="64"/>
      <c r="E1261" s="64"/>
      <c r="F1261" s="64"/>
      <c r="G1261" s="1"/>
      <c r="H1261" s="1"/>
      <c r="I1261" s="1"/>
      <c r="J1261" s="1"/>
      <c r="K1261" s="1"/>
      <c r="L1261" s="64" t="s">
        <v>36</v>
      </c>
      <c r="M1261" s="64" t="s">
        <v>37</v>
      </c>
      <c r="N1261" s="64"/>
      <c r="O1261" s="71">
        <v>1</v>
      </c>
      <c r="P1261" s="65">
        <v>3.12</v>
      </c>
      <c r="Q1261" s="65"/>
      <c r="R1261" s="71">
        <v>545</v>
      </c>
      <c r="S1261" s="59">
        <v>53782.2</v>
      </c>
      <c r="T1261" s="59"/>
      <c r="U1261" s="58">
        <v>55.5</v>
      </c>
    </row>
    <row r="1262" spans="1:21" x14ac:dyDescent="0.25">
      <c r="A1262" s="1"/>
      <c r="B1262" s="63" t="s">
        <v>19</v>
      </c>
      <c r="C1262" s="64" t="s">
        <v>57</v>
      </c>
      <c r="D1262" s="64"/>
      <c r="E1262" s="64"/>
      <c r="F1262" s="64"/>
      <c r="G1262" s="1"/>
      <c r="H1262" s="1"/>
      <c r="I1262" s="1"/>
      <c r="J1262" s="1"/>
      <c r="K1262" s="1"/>
      <c r="L1262" s="64"/>
      <c r="M1262" s="64"/>
      <c r="N1262" s="64"/>
      <c r="O1262" s="71"/>
      <c r="P1262" s="65"/>
      <c r="Q1262" s="65"/>
      <c r="R1262" s="71"/>
      <c r="S1262" s="59"/>
      <c r="T1262" s="59"/>
      <c r="U1262" s="58"/>
    </row>
    <row r="1263" spans="1:21" x14ac:dyDescent="0.25">
      <c r="A1263" s="1"/>
      <c r="B1263" s="63"/>
      <c r="C1263" s="64"/>
      <c r="D1263" s="64"/>
      <c r="E1263" s="64"/>
      <c r="F1263" s="64"/>
      <c r="G1263" s="1"/>
      <c r="H1263" s="1"/>
      <c r="I1263" s="1"/>
      <c r="J1263" s="1"/>
      <c r="K1263" s="1"/>
      <c r="L1263" s="4" t="s">
        <v>11</v>
      </c>
      <c r="M1263" s="64" t="s">
        <v>12</v>
      </c>
      <c r="N1263" s="64"/>
      <c r="O1263" s="6">
        <v>3</v>
      </c>
      <c r="P1263" s="65">
        <v>9.3800000000000008</v>
      </c>
      <c r="Q1263" s="65"/>
      <c r="R1263" s="6">
        <v>7</v>
      </c>
      <c r="S1263" s="59">
        <v>779.4</v>
      </c>
      <c r="T1263" s="59"/>
      <c r="U1263" s="7">
        <v>0.8</v>
      </c>
    </row>
    <row r="1264" spans="1:21" x14ac:dyDescent="0.25">
      <c r="A1264" s="1"/>
      <c r="B1264" s="5" t="s">
        <v>23</v>
      </c>
      <c r="C1264" s="64" t="s">
        <v>217</v>
      </c>
      <c r="D1264" s="64"/>
      <c r="E1264" s="64"/>
      <c r="F1264" s="64"/>
      <c r="G1264" s="1"/>
      <c r="H1264" s="1"/>
      <c r="I1264" s="1"/>
      <c r="J1264" s="1"/>
      <c r="K1264" s="1"/>
      <c r="L1264" s="4" t="s">
        <v>39</v>
      </c>
      <c r="M1264" s="64" t="s">
        <v>40</v>
      </c>
      <c r="N1264" s="64"/>
      <c r="O1264" s="6">
        <v>3</v>
      </c>
      <c r="P1264" s="65">
        <v>9.3800000000000008</v>
      </c>
      <c r="Q1264" s="65"/>
      <c r="R1264" s="6">
        <v>19</v>
      </c>
      <c r="S1264" s="59">
        <v>7635</v>
      </c>
      <c r="T1264" s="59"/>
      <c r="U1264" s="7">
        <v>7.88</v>
      </c>
    </row>
    <row r="1265" spans="1:21" x14ac:dyDescent="0.25">
      <c r="A1265" s="1"/>
      <c r="B1265" s="5" t="s">
        <v>25</v>
      </c>
      <c r="C1265" s="73">
        <v>545</v>
      </c>
      <c r="D1265" s="73"/>
      <c r="E1265" s="73"/>
      <c r="F1265" s="1"/>
      <c r="G1265" s="1"/>
      <c r="H1265" s="1"/>
      <c r="I1265" s="1"/>
      <c r="J1265" s="1"/>
      <c r="K1265" s="1"/>
      <c r="L1265" s="4" t="s">
        <v>15</v>
      </c>
      <c r="M1265" s="64" t="s">
        <v>16</v>
      </c>
      <c r="N1265" s="64"/>
      <c r="O1265" s="6">
        <v>3</v>
      </c>
      <c r="P1265" s="65">
        <v>9.3800000000000008</v>
      </c>
      <c r="Q1265" s="65"/>
      <c r="R1265" s="6">
        <v>5</v>
      </c>
      <c r="S1265" s="59">
        <v>673.80000000000007</v>
      </c>
      <c r="T1265" s="59"/>
      <c r="U1265" s="7">
        <v>0.7</v>
      </c>
    </row>
    <row r="1266" spans="1:21" x14ac:dyDescent="0.25">
      <c r="A1266" s="1"/>
      <c r="B1266" s="63" t="s">
        <v>26</v>
      </c>
      <c r="C1266" s="63"/>
      <c r="D1266" s="63"/>
      <c r="E1266" s="63"/>
      <c r="F1266" s="72">
        <v>140.84129999999999</v>
      </c>
      <c r="G1266" s="72"/>
      <c r="H1266" s="72"/>
      <c r="I1266" s="72"/>
      <c r="J1266" s="72"/>
      <c r="K1266" s="1"/>
      <c r="L1266" s="4" t="s">
        <v>42</v>
      </c>
      <c r="M1266" s="64" t="s">
        <v>43</v>
      </c>
      <c r="N1266" s="64"/>
      <c r="O1266" s="6">
        <v>14</v>
      </c>
      <c r="P1266" s="65">
        <v>43.75</v>
      </c>
      <c r="Q1266" s="65"/>
      <c r="R1266" s="6">
        <v>106</v>
      </c>
      <c r="S1266" s="59">
        <v>5205.6000000000004</v>
      </c>
      <c r="T1266" s="59"/>
      <c r="U1266" s="7">
        <v>5.37</v>
      </c>
    </row>
    <row r="1267" spans="1:21" x14ac:dyDescent="0.25">
      <c r="A1267" s="1"/>
      <c r="B1267" s="63" t="s">
        <v>27</v>
      </c>
      <c r="C1267" s="63"/>
      <c r="D1267" s="72">
        <v>98.757599999999996</v>
      </c>
      <c r="E1267" s="72"/>
      <c r="F1267" s="72"/>
      <c r="G1267" s="72"/>
      <c r="H1267" s="72"/>
      <c r="I1267" s="1"/>
      <c r="J1267" s="1"/>
      <c r="K1267" s="1"/>
      <c r="L1267" s="4" t="s">
        <v>21</v>
      </c>
      <c r="M1267" s="64" t="s">
        <v>22</v>
      </c>
      <c r="N1267" s="64"/>
      <c r="O1267" s="6">
        <v>2</v>
      </c>
      <c r="P1267" s="65">
        <v>6.25</v>
      </c>
      <c r="Q1267" s="65"/>
      <c r="R1267" s="6">
        <v>2</v>
      </c>
      <c r="S1267" s="59">
        <v>126</v>
      </c>
      <c r="T1267" s="59"/>
      <c r="U1267" s="7">
        <v>0.13</v>
      </c>
    </row>
    <row r="1268" spans="1:21" x14ac:dyDescent="0.25">
      <c r="A1268" s="1"/>
      <c r="B1268" s="1"/>
      <c r="C1268" s="1"/>
      <c r="D1268" s="1"/>
      <c r="E1268" s="1"/>
      <c r="F1268" s="1"/>
      <c r="G1268" s="1"/>
      <c r="H1268" s="1"/>
      <c r="I1268" s="1"/>
      <c r="J1268" s="1"/>
      <c r="K1268" s="1"/>
      <c r="L1268" s="1"/>
      <c r="M1268" s="1"/>
      <c r="N1268" s="1"/>
      <c r="O1268" s="1"/>
      <c r="P1268" s="1"/>
      <c r="Q1268" s="1"/>
      <c r="R1268" s="1"/>
      <c r="S1268" s="1"/>
      <c r="T1268" s="1"/>
      <c r="U1268" s="1"/>
    </row>
    <row r="1269" spans="1:21" x14ac:dyDescent="0.25">
      <c r="A1269" s="1"/>
      <c r="B1269" s="63" t="s">
        <v>28</v>
      </c>
      <c r="C1269" s="63"/>
      <c r="D1269" s="63"/>
      <c r="E1269" s="63"/>
      <c r="F1269" s="72">
        <v>1.7235</v>
      </c>
      <c r="G1269" s="72"/>
      <c r="H1269" s="72"/>
      <c r="I1269" s="72"/>
      <c r="J1269" s="1"/>
      <c r="K1269" s="1"/>
      <c r="L1269" s="1"/>
      <c r="M1269" s="1"/>
      <c r="N1269" s="1"/>
      <c r="O1269" s="1"/>
      <c r="P1269" s="1"/>
      <c r="Q1269" s="1"/>
      <c r="R1269" s="1"/>
      <c r="S1269" s="1"/>
      <c r="T1269" s="1"/>
      <c r="U1269" s="1"/>
    </row>
    <row r="1270" spans="1:21" x14ac:dyDescent="0.25">
      <c r="A1270" s="1"/>
      <c r="B1270" s="63" t="s">
        <v>29</v>
      </c>
      <c r="C1270" s="63"/>
      <c r="D1270" s="72">
        <v>1.9611000000000001</v>
      </c>
      <c r="E1270" s="72"/>
      <c r="F1270" s="72"/>
      <c r="G1270" s="72"/>
      <c r="H1270" s="1"/>
      <c r="I1270" s="1"/>
      <c r="J1270" s="1"/>
      <c r="K1270" s="1"/>
      <c r="L1270" s="1"/>
      <c r="M1270" s="1"/>
      <c r="N1270" s="1"/>
      <c r="O1270" s="1"/>
      <c r="P1270" s="1"/>
      <c r="Q1270" s="1"/>
      <c r="R1270" s="1"/>
      <c r="S1270" s="1"/>
      <c r="T1270" s="1"/>
      <c r="U1270" s="1"/>
    </row>
    <row r="1271" spans="1:21" x14ac:dyDescent="0.25">
      <c r="A1271" s="1"/>
      <c r="B1271" s="63" t="s">
        <v>30</v>
      </c>
      <c r="C1271" s="63"/>
      <c r="D1271" s="1"/>
      <c r="E1271" s="1"/>
      <c r="F1271" s="1">
        <v>42.3</v>
      </c>
      <c r="G1271" s="1"/>
      <c r="H1271" s="1"/>
      <c r="I1271" s="1"/>
      <c r="J1271" s="1"/>
      <c r="K1271" s="1"/>
      <c r="L1271" s="1"/>
      <c r="M1271" s="1"/>
      <c r="N1271" s="1"/>
      <c r="O1271" s="1"/>
      <c r="P1271" s="1"/>
      <c r="Q1271" s="1"/>
      <c r="R1271" s="1"/>
      <c r="S1271" s="1"/>
      <c r="T1271" s="1"/>
      <c r="U1271" s="1"/>
    </row>
    <row r="1272" spans="1:21" x14ac:dyDescent="0.25">
      <c r="A1272" s="1"/>
      <c r="B1272" s="63" t="s">
        <v>31</v>
      </c>
      <c r="C1272" s="63"/>
      <c r="D1272" s="63"/>
      <c r="E1272" s="1"/>
      <c r="F1272" s="1">
        <v>2015</v>
      </c>
      <c r="G1272" s="1"/>
      <c r="H1272" s="1"/>
      <c r="I1272" s="1"/>
      <c r="J1272" s="1"/>
      <c r="K1272" s="1"/>
      <c r="L1272" s="1"/>
      <c r="M1272" s="1"/>
      <c r="N1272" s="1"/>
      <c r="O1272" s="1"/>
      <c r="P1272" s="1"/>
      <c r="Q1272" s="1"/>
      <c r="R1272" s="1"/>
      <c r="S1272" s="1"/>
      <c r="T1272" s="1"/>
      <c r="U1272" s="1"/>
    </row>
    <row r="1273" spans="1:21" x14ac:dyDescent="0.25">
      <c r="A1273" s="1"/>
      <c r="B1273" s="63" t="s">
        <v>32</v>
      </c>
      <c r="C1273" s="63"/>
      <c r="D1273" s="1"/>
      <c r="E1273" s="1"/>
      <c r="F1273" s="1"/>
      <c r="G1273" s="1"/>
      <c r="H1273" s="1"/>
      <c r="I1273" s="1"/>
      <c r="J1273" s="1"/>
      <c r="K1273" s="1"/>
      <c r="L1273" s="1"/>
      <c r="M1273" s="1"/>
      <c r="N1273" s="1"/>
      <c r="O1273" s="1"/>
      <c r="P1273" s="1"/>
      <c r="Q1273" s="1"/>
      <c r="R1273" s="1"/>
      <c r="S1273" s="1"/>
      <c r="T1273" s="1"/>
      <c r="U1273" s="1"/>
    </row>
    <row r="1274" spans="1:21" x14ac:dyDescent="0.25">
      <c r="A1274" s="1"/>
      <c r="B1274" s="1"/>
      <c r="C1274" s="1"/>
      <c r="D1274" s="1"/>
      <c r="E1274" s="1"/>
      <c r="F1274" s="1"/>
      <c r="G1274" s="1"/>
      <c r="H1274" s="1"/>
      <c r="I1274" s="1"/>
      <c r="J1274" s="1"/>
      <c r="K1274" s="1"/>
      <c r="L1274" s="1"/>
      <c r="M1274" s="1"/>
      <c r="N1274" s="1"/>
      <c r="O1274" s="1"/>
      <c r="P1274" s="1"/>
      <c r="Q1274" s="1"/>
      <c r="R1274" s="1"/>
      <c r="S1274" s="1"/>
      <c r="T1274" s="1"/>
      <c r="U1274" s="1"/>
    </row>
    <row r="1275" spans="1:21" x14ac:dyDescent="0.25">
      <c r="A1275" s="1"/>
      <c r="B1275" s="1"/>
      <c r="C1275" s="1"/>
      <c r="D1275" s="1"/>
      <c r="E1275" s="1"/>
      <c r="F1275" s="1"/>
      <c r="G1275" s="1"/>
      <c r="H1275" s="1"/>
      <c r="I1275" s="1"/>
      <c r="J1275" s="1"/>
      <c r="K1275" s="1"/>
      <c r="L1275" s="1"/>
      <c r="M1275" s="1"/>
      <c r="N1275" s="1"/>
      <c r="O1275" s="1"/>
      <c r="P1275" s="1"/>
      <c r="Q1275" s="1"/>
      <c r="R1275" s="1"/>
      <c r="S1275" s="1"/>
      <c r="T1275" s="1"/>
      <c r="U1275" s="1"/>
    </row>
    <row r="1276" spans="1:21" x14ac:dyDescent="0.25">
      <c r="A1276" s="1"/>
      <c r="B1276" s="1"/>
      <c r="C1276" s="1"/>
      <c r="D1276" s="1"/>
      <c r="E1276" s="1"/>
      <c r="F1276" s="1"/>
      <c r="G1276" s="1"/>
      <c r="H1276" s="1"/>
      <c r="I1276" s="1"/>
      <c r="J1276" s="1"/>
      <c r="K1276" s="1"/>
      <c r="L1276" s="66" t="s">
        <v>5</v>
      </c>
      <c r="M1276" s="66"/>
      <c r="N1276" s="66"/>
      <c r="O1276" s="3" t="s">
        <v>6</v>
      </c>
      <c r="P1276" s="67" t="s">
        <v>7</v>
      </c>
      <c r="Q1276" s="67"/>
      <c r="R1276" s="3" t="s">
        <v>8</v>
      </c>
      <c r="S1276" s="57" t="s">
        <v>583</v>
      </c>
      <c r="T1276" s="57"/>
      <c r="U1276" s="3" t="s">
        <v>7</v>
      </c>
    </row>
    <row r="1277" spans="1:21" x14ac:dyDescent="0.25">
      <c r="A1277" s="1"/>
      <c r="B1277" s="5" t="s">
        <v>9</v>
      </c>
      <c r="C1277" s="64" t="s">
        <v>216</v>
      </c>
      <c r="D1277" s="64"/>
      <c r="E1277" s="64"/>
      <c r="F1277" s="64"/>
      <c r="G1277" s="64"/>
      <c r="H1277" s="1"/>
      <c r="I1277" s="1"/>
      <c r="J1277" s="1"/>
      <c r="K1277" s="1"/>
      <c r="L1277" s="4" t="s">
        <v>33</v>
      </c>
      <c r="M1277" s="77" t="s">
        <v>34</v>
      </c>
      <c r="N1277" s="77"/>
      <c r="O1277" s="6">
        <v>6</v>
      </c>
      <c r="P1277" s="78">
        <v>46.15</v>
      </c>
      <c r="Q1277" s="78"/>
      <c r="R1277" s="6">
        <v>5</v>
      </c>
      <c r="S1277" s="61">
        <v>775.8</v>
      </c>
      <c r="T1277" s="61"/>
      <c r="U1277" s="7">
        <v>19.04</v>
      </c>
    </row>
    <row r="1278" spans="1:21" x14ac:dyDescent="0.25">
      <c r="A1278" s="1"/>
      <c r="B1278" s="63" t="s">
        <v>13</v>
      </c>
      <c r="C1278" s="64" t="s">
        <v>52</v>
      </c>
      <c r="D1278" s="64"/>
      <c r="E1278" s="64"/>
      <c r="F1278" s="64"/>
      <c r="G1278" s="1"/>
      <c r="H1278" s="1"/>
      <c r="I1278" s="1"/>
      <c r="J1278" s="1"/>
      <c r="K1278" s="1"/>
      <c r="L1278" s="4" t="s">
        <v>11</v>
      </c>
      <c r="M1278" s="64" t="s">
        <v>12</v>
      </c>
      <c r="N1278" s="64"/>
      <c r="O1278" s="6">
        <v>1</v>
      </c>
      <c r="P1278" s="65">
        <v>7.69</v>
      </c>
      <c r="Q1278" s="65"/>
      <c r="R1278" s="6">
        <v>1</v>
      </c>
      <c r="S1278" s="59">
        <v>53.4</v>
      </c>
      <c r="T1278" s="59"/>
      <c r="U1278" s="7">
        <v>1.31</v>
      </c>
    </row>
    <row r="1279" spans="1:21" x14ac:dyDescent="0.25">
      <c r="A1279" s="1"/>
      <c r="B1279" s="63"/>
      <c r="C1279" s="64"/>
      <c r="D1279" s="64"/>
      <c r="E1279" s="64"/>
      <c r="F1279" s="64"/>
      <c r="G1279" s="1"/>
      <c r="H1279" s="1"/>
      <c r="I1279" s="1"/>
      <c r="J1279" s="1"/>
      <c r="K1279" s="1"/>
      <c r="L1279" s="64" t="s">
        <v>39</v>
      </c>
      <c r="M1279" s="64" t="s">
        <v>40</v>
      </c>
      <c r="N1279" s="64"/>
      <c r="O1279" s="71">
        <v>3</v>
      </c>
      <c r="P1279" s="65">
        <v>23.08</v>
      </c>
      <c r="Q1279" s="65"/>
      <c r="R1279" s="71">
        <v>14</v>
      </c>
      <c r="S1279" s="59">
        <v>2630.4</v>
      </c>
      <c r="T1279" s="59"/>
      <c r="U1279" s="58">
        <v>64.569999999999993</v>
      </c>
    </row>
    <row r="1280" spans="1:21" x14ac:dyDescent="0.25">
      <c r="A1280" s="1"/>
      <c r="B1280" s="63" t="s">
        <v>19</v>
      </c>
      <c r="C1280" s="64" t="s">
        <v>60</v>
      </c>
      <c r="D1280" s="64"/>
      <c r="E1280" s="64"/>
      <c r="F1280" s="64"/>
      <c r="G1280" s="1"/>
      <c r="H1280" s="1"/>
      <c r="I1280" s="1"/>
      <c r="J1280" s="1"/>
      <c r="K1280" s="1"/>
      <c r="L1280" s="64"/>
      <c r="M1280" s="64"/>
      <c r="N1280" s="64"/>
      <c r="O1280" s="71"/>
      <c r="P1280" s="65"/>
      <c r="Q1280" s="65"/>
      <c r="R1280" s="71"/>
      <c r="S1280" s="59"/>
      <c r="T1280" s="59"/>
      <c r="U1280" s="58"/>
    </row>
    <row r="1281" spans="1:21" x14ac:dyDescent="0.25">
      <c r="A1281" s="1"/>
      <c r="B1281" s="63"/>
      <c r="C1281" s="64"/>
      <c r="D1281" s="64"/>
      <c r="E1281" s="64"/>
      <c r="F1281" s="64"/>
      <c r="G1281" s="1"/>
      <c r="H1281" s="1"/>
      <c r="I1281" s="1"/>
      <c r="J1281" s="1"/>
      <c r="K1281" s="1"/>
      <c r="L1281" s="4" t="s">
        <v>15</v>
      </c>
      <c r="M1281" s="64" t="s">
        <v>16</v>
      </c>
      <c r="N1281" s="64"/>
      <c r="O1281" s="6">
        <v>2</v>
      </c>
      <c r="P1281" s="65">
        <v>15.38</v>
      </c>
      <c r="Q1281" s="65"/>
      <c r="R1281" s="6">
        <v>4</v>
      </c>
      <c r="S1281" s="59">
        <v>503.40000000000003</v>
      </c>
      <c r="T1281" s="59"/>
      <c r="U1281" s="7">
        <v>12.36</v>
      </c>
    </row>
    <row r="1282" spans="1:21" x14ac:dyDescent="0.25">
      <c r="A1282" s="1"/>
      <c r="B1282" s="5" t="s">
        <v>23</v>
      </c>
      <c r="C1282" s="64" t="s">
        <v>218</v>
      </c>
      <c r="D1282" s="64"/>
      <c r="E1282" s="64"/>
      <c r="F1282" s="64"/>
      <c r="G1282" s="1"/>
      <c r="H1282" s="1"/>
      <c r="I1282" s="1"/>
      <c r="J1282" s="1"/>
      <c r="K1282" s="1"/>
      <c r="L1282" s="4" t="s">
        <v>21</v>
      </c>
      <c r="M1282" s="64" t="s">
        <v>22</v>
      </c>
      <c r="N1282" s="64"/>
      <c r="O1282" s="6">
        <v>1</v>
      </c>
      <c r="P1282" s="65">
        <v>7.69</v>
      </c>
      <c r="Q1282" s="65"/>
      <c r="R1282" s="6">
        <v>2</v>
      </c>
      <c r="S1282" s="59">
        <v>111</v>
      </c>
      <c r="T1282" s="59"/>
      <c r="U1282" s="7">
        <v>2.72</v>
      </c>
    </row>
    <row r="1283" spans="1:21" x14ac:dyDescent="0.25">
      <c r="A1283" s="1"/>
      <c r="B1283" s="5" t="s">
        <v>25</v>
      </c>
      <c r="C1283" s="73">
        <v>201</v>
      </c>
      <c r="D1283" s="73"/>
      <c r="E1283" s="73"/>
      <c r="F1283" s="1"/>
      <c r="G1283" s="1"/>
      <c r="H1283" s="1"/>
      <c r="I1283" s="1"/>
      <c r="J1283" s="1"/>
      <c r="K1283" s="1"/>
      <c r="L1283" s="1"/>
      <c r="M1283" s="1"/>
      <c r="N1283" s="1"/>
      <c r="O1283" s="1"/>
      <c r="P1283" s="1"/>
      <c r="Q1283" s="1"/>
      <c r="R1283" s="1"/>
      <c r="S1283" s="1"/>
      <c r="T1283" s="1"/>
      <c r="U1283" s="1"/>
    </row>
    <row r="1284" spans="1:21" x14ac:dyDescent="0.25">
      <c r="A1284" s="1"/>
      <c r="B1284" s="63" t="s">
        <v>26</v>
      </c>
      <c r="C1284" s="63"/>
      <c r="D1284" s="63"/>
      <c r="E1284" s="63"/>
      <c r="F1284" s="72">
        <v>256.1155</v>
      </c>
      <c r="G1284" s="72"/>
      <c r="H1284" s="72"/>
      <c r="I1284" s="72"/>
      <c r="J1284" s="72"/>
      <c r="K1284" s="1"/>
      <c r="L1284" s="1"/>
      <c r="M1284" s="1"/>
      <c r="N1284" s="1"/>
      <c r="O1284" s="1"/>
      <c r="P1284" s="1"/>
      <c r="Q1284" s="1"/>
      <c r="R1284" s="1"/>
      <c r="S1284" s="1"/>
      <c r="T1284" s="1"/>
      <c r="U1284" s="1"/>
    </row>
    <row r="1285" spans="1:21" x14ac:dyDescent="0.25">
      <c r="A1285" s="1"/>
      <c r="B1285" s="63" t="s">
        <v>27</v>
      </c>
      <c r="C1285" s="63"/>
      <c r="D1285" s="72">
        <v>13.111499999999999</v>
      </c>
      <c r="E1285" s="72"/>
      <c r="F1285" s="72"/>
      <c r="G1285" s="72"/>
      <c r="H1285" s="72"/>
      <c r="I1285" s="1"/>
      <c r="J1285" s="1"/>
      <c r="K1285" s="1"/>
      <c r="L1285" s="1"/>
      <c r="M1285" s="1"/>
      <c r="N1285" s="1"/>
      <c r="O1285" s="1"/>
      <c r="P1285" s="1"/>
      <c r="Q1285" s="1"/>
      <c r="R1285" s="1"/>
      <c r="S1285" s="1"/>
      <c r="T1285" s="1"/>
      <c r="U1285" s="1"/>
    </row>
    <row r="1286" spans="1:21" x14ac:dyDescent="0.25">
      <c r="A1286" s="1"/>
      <c r="B1286" s="63" t="s">
        <v>28</v>
      </c>
      <c r="C1286" s="63"/>
      <c r="D1286" s="63"/>
      <c r="E1286" s="63"/>
      <c r="F1286" s="72">
        <v>1.3567</v>
      </c>
      <c r="G1286" s="72"/>
      <c r="H1286" s="72"/>
      <c r="I1286" s="72"/>
      <c r="J1286" s="1"/>
      <c r="K1286" s="1"/>
      <c r="L1286" s="1"/>
      <c r="M1286" s="1"/>
      <c r="N1286" s="1"/>
      <c r="O1286" s="1"/>
      <c r="P1286" s="1"/>
      <c r="Q1286" s="1"/>
      <c r="R1286" s="1"/>
      <c r="S1286" s="1"/>
      <c r="T1286" s="1"/>
      <c r="U1286" s="1"/>
    </row>
    <row r="1287" spans="1:21" x14ac:dyDescent="0.25">
      <c r="A1287" s="1"/>
      <c r="B1287" s="63" t="s">
        <v>29</v>
      </c>
      <c r="C1287" s="63"/>
      <c r="D1287" s="72">
        <v>6.9800000000000001E-2</v>
      </c>
      <c r="E1287" s="72"/>
      <c r="F1287" s="72"/>
      <c r="G1287" s="72"/>
      <c r="H1287" s="1"/>
      <c r="I1287" s="1"/>
      <c r="J1287" s="1"/>
      <c r="K1287" s="1"/>
      <c r="L1287" s="1"/>
      <c r="M1287" s="1"/>
      <c r="N1287" s="1"/>
      <c r="O1287" s="1"/>
      <c r="P1287" s="1"/>
      <c r="Q1287" s="1"/>
      <c r="R1287" s="1"/>
      <c r="S1287" s="1"/>
      <c r="T1287" s="1"/>
      <c r="U1287" s="1"/>
    </row>
    <row r="1288" spans="1:21" x14ac:dyDescent="0.25">
      <c r="A1288" s="1"/>
      <c r="B1288" s="63" t="s">
        <v>30</v>
      </c>
      <c r="C1288" s="63"/>
      <c r="D1288" s="1"/>
      <c r="E1288" s="1"/>
      <c r="F1288" s="1">
        <v>14.9</v>
      </c>
      <c r="G1288" s="1"/>
      <c r="H1288" s="1"/>
      <c r="I1288" s="1"/>
      <c r="J1288" s="1"/>
      <c r="K1288" s="1"/>
      <c r="L1288" s="1"/>
      <c r="M1288" s="1"/>
      <c r="N1288" s="1"/>
      <c r="O1288" s="1"/>
      <c r="P1288" s="1"/>
      <c r="Q1288" s="1"/>
      <c r="R1288" s="1"/>
      <c r="S1288" s="1"/>
      <c r="T1288" s="1"/>
      <c r="U1288" s="1"/>
    </row>
    <row r="1289" spans="1:21" x14ac:dyDescent="0.25">
      <c r="A1289" s="1"/>
      <c r="B1289" s="63" t="s">
        <v>31</v>
      </c>
      <c r="C1289" s="63"/>
      <c r="D1289" s="63"/>
      <c r="E1289" s="1"/>
      <c r="F1289" s="1">
        <v>2015</v>
      </c>
      <c r="G1289" s="1"/>
      <c r="H1289" s="1"/>
      <c r="I1289" s="1"/>
      <c r="J1289" s="1"/>
      <c r="K1289" s="1"/>
      <c r="L1289" s="1"/>
      <c r="M1289" s="1"/>
      <c r="N1289" s="1"/>
      <c r="O1289" s="1"/>
      <c r="P1289" s="1"/>
      <c r="Q1289" s="1"/>
      <c r="R1289" s="1"/>
      <c r="S1289" s="1"/>
      <c r="T1289" s="1"/>
      <c r="U1289" s="1"/>
    </row>
    <row r="1290" spans="1:21" x14ac:dyDescent="0.25">
      <c r="A1290" s="1"/>
      <c r="B1290" s="63" t="s">
        <v>32</v>
      </c>
      <c r="C1290" s="63"/>
      <c r="D1290" s="1"/>
      <c r="E1290" s="1"/>
      <c r="F1290" s="1"/>
      <c r="G1290" s="1"/>
      <c r="H1290" s="1"/>
      <c r="I1290" s="1"/>
      <c r="J1290" s="1"/>
      <c r="K1290" s="1"/>
      <c r="L1290" s="1"/>
      <c r="M1290" s="1"/>
      <c r="N1290" s="1"/>
      <c r="O1290" s="1"/>
      <c r="P1290" s="1"/>
      <c r="Q1290" s="1"/>
      <c r="R1290" s="1"/>
      <c r="S1290" s="1"/>
      <c r="T1290" s="1"/>
      <c r="U1290" s="1"/>
    </row>
    <row r="1291" spans="1:21" x14ac:dyDescent="0.25">
      <c r="A1291" s="1"/>
      <c r="B1291" s="1"/>
      <c r="C1291" s="1"/>
      <c r="D1291" s="1"/>
      <c r="E1291" s="1"/>
      <c r="F1291" s="1"/>
      <c r="G1291" s="1"/>
      <c r="H1291" s="1"/>
      <c r="I1291" s="1"/>
      <c r="J1291" s="1"/>
      <c r="K1291" s="1"/>
      <c r="L1291" s="1"/>
      <c r="M1291" s="1"/>
      <c r="N1291" s="1"/>
      <c r="O1291" s="1"/>
      <c r="P1291" s="1"/>
      <c r="Q1291" s="1"/>
      <c r="R1291" s="1"/>
      <c r="S1291" s="1"/>
      <c r="T1291" s="1"/>
      <c r="U1291" s="1"/>
    </row>
    <row r="1292" spans="1:21" x14ac:dyDescent="0.25">
      <c r="A1292" s="1"/>
      <c r="B1292" s="1"/>
      <c r="C1292" s="1"/>
      <c r="D1292" s="1"/>
      <c r="E1292" s="1"/>
      <c r="F1292" s="1"/>
      <c r="G1292" s="1"/>
      <c r="H1292" s="1"/>
      <c r="I1292" s="1"/>
      <c r="J1292" s="1"/>
      <c r="K1292" s="1"/>
      <c r="L1292" s="1"/>
      <c r="M1292" s="1"/>
      <c r="N1292" s="1"/>
      <c r="O1292" s="1"/>
      <c r="P1292" s="1"/>
      <c r="Q1292" s="1"/>
      <c r="R1292" s="1"/>
      <c r="S1292" s="1"/>
      <c r="T1292" s="1"/>
      <c r="U1292" s="1"/>
    </row>
    <row r="1293" spans="1:21" x14ac:dyDescent="0.25">
      <c r="A1293" s="1"/>
      <c r="B1293" s="1"/>
      <c r="C1293" s="1"/>
      <c r="D1293" s="1"/>
      <c r="E1293" s="1"/>
      <c r="F1293" s="1"/>
      <c r="G1293" s="1"/>
      <c r="H1293" s="1"/>
      <c r="I1293" s="1"/>
      <c r="J1293" s="1"/>
      <c r="K1293" s="1"/>
      <c r="L1293" s="66" t="s">
        <v>5</v>
      </c>
      <c r="M1293" s="66"/>
      <c r="N1293" s="66"/>
      <c r="O1293" s="3" t="s">
        <v>6</v>
      </c>
      <c r="P1293" s="67" t="s">
        <v>7</v>
      </c>
      <c r="Q1293" s="67"/>
      <c r="R1293" s="3" t="s">
        <v>8</v>
      </c>
      <c r="S1293" s="57" t="s">
        <v>583</v>
      </c>
      <c r="T1293" s="57"/>
      <c r="U1293" s="3" t="s">
        <v>7</v>
      </c>
    </row>
    <row r="1294" spans="1:21" x14ac:dyDescent="0.25">
      <c r="A1294" s="1"/>
      <c r="B1294" s="5" t="s">
        <v>9</v>
      </c>
      <c r="C1294" s="64" t="s">
        <v>216</v>
      </c>
      <c r="D1294" s="64"/>
      <c r="E1294" s="64"/>
      <c r="F1294" s="64"/>
      <c r="G1294" s="64"/>
      <c r="H1294" s="1"/>
      <c r="I1294" s="1"/>
      <c r="J1294" s="1"/>
      <c r="K1294" s="1"/>
      <c r="L1294" s="4" t="s">
        <v>39</v>
      </c>
      <c r="M1294" s="77" t="s">
        <v>40</v>
      </c>
      <c r="N1294" s="77"/>
      <c r="O1294" s="6">
        <v>3</v>
      </c>
      <c r="P1294" s="78">
        <v>37.5</v>
      </c>
      <c r="Q1294" s="78"/>
      <c r="R1294" s="6">
        <v>72</v>
      </c>
      <c r="S1294" s="61">
        <v>7456.2</v>
      </c>
      <c r="T1294" s="61"/>
      <c r="U1294" s="7">
        <v>91.47</v>
      </c>
    </row>
    <row r="1295" spans="1:21" x14ac:dyDescent="0.25">
      <c r="A1295" s="1"/>
      <c r="B1295" s="63" t="s">
        <v>13</v>
      </c>
      <c r="C1295" s="64" t="s">
        <v>219</v>
      </c>
      <c r="D1295" s="64"/>
      <c r="E1295" s="64"/>
      <c r="F1295" s="64"/>
      <c r="G1295" s="1"/>
      <c r="H1295" s="1"/>
      <c r="I1295" s="1"/>
      <c r="J1295" s="1"/>
      <c r="K1295" s="1"/>
      <c r="L1295" s="4" t="s">
        <v>15</v>
      </c>
      <c r="M1295" s="64" t="s">
        <v>16</v>
      </c>
      <c r="N1295" s="64"/>
      <c r="O1295" s="6">
        <v>1</v>
      </c>
      <c r="P1295" s="65">
        <v>12.5</v>
      </c>
      <c r="Q1295" s="65"/>
      <c r="R1295" s="6">
        <v>2</v>
      </c>
      <c r="S1295" s="59">
        <v>135.6</v>
      </c>
      <c r="T1295" s="59"/>
      <c r="U1295" s="7">
        <v>1.66</v>
      </c>
    </row>
    <row r="1296" spans="1:21" x14ac:dyDescent="0.25">
      <c r="A1296" s="1"/>
      <c r="B1296" s="63"/>
      <c r="C1296" s="64"/>
      <c r="D1296" s="64"/>
      <c r="E1296" s="64"/>
      <c r="F1296" s="64"/>
      <c r="G1296" s="1"/>
      <c r="H1296" s="1"/>
      <c r="I1296" s="1"/>
      <c r="J1296" s="1"/>
      <c r="K1296" s="1"/>
      <c r="L1296" s="64" t="s">
        <v>54</v>
      </c>
      <c r="M1296" s="64" t="s">
        <v>55</v>
      </c>
      <c r="N1296" s="64"/>
      <c r="O1296" s="71">
        <v>1</v>
      </c>
      <c r="P1296" s="65">
        <v>12.5</v>
      </c>
      <c r="Q1296" s="65"/>
      <c r="R1296" s="71">
        <v>1</v>
      </c>
      <c r="S1296" s="59">
        <v>39</v>
      </c>
      <c r="T1296" s="59"/>
      <c r="U1296" s="58">
        <v>0.48</v>
      </c>
    </row>
    <row r="1297" spans="1:21" x14ac:dyDescent="0.25">
      <c r="A1297" s="1"/>
      <c r="B1297" s="63" t="s">
        <v>19</v>
      </c>
      <c r="C1297" s="64" t="s">
        <v>47</v>
      </c>
      <c r="D1297" s="64"/>
      <c r="E1297" s="64"/>
      <c r="F1297" s="64"/>
      <c r="G1297" s="1"/>
      <c r="H1297" s="1"/>
      <c r="I1297" s="1"/>
      <c r="J1297" s="1"/>
      <c r="K1297" s="1"/>
      <c r="L1297" s="64"/>
      <c r="M1297" s="64"/>
      <c r="N1297" s="64"/>
      <c r="O1297" s="71"/>
      <c r="P1297" s="65"/>
      <c r="Q1297" s="65"/>
      <c r="R1297" s="71"/>
      <c r="S1297" s="59"/>
      <c r="T1297" s="59"/>
      <c r="U1297" s="58"/>
    </row>
    <row r="1298" spans="1:21" x14ac:dyDescent="0.25">
      <c r="A1298" s="1"/>
      <c r="B1298" s="63"/>
      <c r="C1298" s="64"/>
      <c r="D1298" s="64"/>
      <c r="E1298" s="64"/>
      <c r="F1298" s="64"/>
      <c r="G1298" s="1"/>
      <c r="H1298" s="1"/>
      <c r="I1298" s="1"/>
      <c r="J1298" s="1"/>
      <c r="K1298" s="1"/>
      <c r="L1298" s="4" t="s">
        <v>21</v>
      </c>
      <c r="M1298" s="64" t="s">
        <v>22</v>
      </c>
      <c r="N1298" s="64"/>
      <c r="O1298" s="6">
        <v>3</v>
      </c>
      <c r="P1298" s="65">
        <v>37.5</v>
      </c>
      <c r="Q1298" s="65"/>
      <c r="R1298" s="6">
        <v>7</v>
      </c>
      <c r="S1298" s="59">
        <v>520.79999999999995</v>
      </c>
      <c r="T1298" s="59"/>
      <c r="U1298" s="7">
        <v>6.39</v>
      </c>
    </row>
    <row r="1299" spans="1:21" x14ac:dyDescent="0.25">
      <c r="A1299" s="1"/>
      <c r="B1299" s="5" t="s">
        <v>23</v>
      </c>
      <c r="C1299" s="64" t="s">
        <v>220</v>
      </c>
      <c r="D1299" s="64"/>
      <c r="E1299" s="64"/>
      <c r="F1299" s="64"/>
      <c r="G1299" s="1"/>
      <c r="H1299" s="1"/>
      <c r="I1299" s="1"/>
      <c r="J1299" s="1"/>
      <c r="K1299" s="1"/>
      <c r="L1299" s="1"/>
      <c r="M1299" s="1"/>
      <c r="N1299" s="1"/>
      <c r="O1299" s="1"/>
      <c r="P1299" s="1"/>
      <c r="Q1299" s="1"/>
      <c r="R1299" s="1"/>
      <c r="S1299" s="1"/>
      <c r="T1299" s="1"/>
      <c r="U1299" s="1"/>
    </row>
    <row r="1300" spans="1:21" x14ac:dyDescent="0.25">
      <c r="A1300" s="1"/>
      <c r="B1300" s="5" t="s">
        <v>25</v>
      </c>
      <c r="C1300" s="73">
        <v>207</v>
      </c>
      <c r="D1300" s="73"/>
      <c r="E1300" s="73"/>
      <c r="F1300" s="1"/>
      <c r="G1300" s="1"/>
      <c r="H1300" s="1"/>
      <c r="I1300" s="1"/>
      <c r="J1300" s="1"/>
      <c r="K1300" s="1"/>
      <c r="L1300" s="1"/>
      <c r="M1300" s="1"/>
      <c r="N1300" s="1"/>
      <c r="O1300" s="1"/>
      <c r="P1300" s="1"/>
      <c r="Q1300" s="1"/>
      <c r="R1300" s="1"/>
      <c r="S1300" s="1"/>
      <c r="T1300" s="1"/>
      <c r="U1300" s="1"/>
    </row>
    <row r="1301" spans="1:21" x14ac:dyDescent="0.25">
      <c r="A1301" s="1"/>
      <c r="B1301" s="63" t="s">
        <v>26</v>
      </c>
      <c r="C1301" s="63"/>
      <c r="D1301" s="63"/>
      <c r="E1301" s="63"/>
      <c r="F1301" s="72">
        <v>207.14340000000001</v>
      </c>
      <c r="G1301" s="72"/>
      <c r="H1301" s="72"/>
      <c r="I1301" s="72"/>
      <c r="J1301" s="72"/>
      <c r="K1301" s="1"/>
      <c r="L1301" s="1"/>
      <c r="M1301" s="1"/>
      <c r="N1301" s="1"/>
      <c r="O1301" s="1"/>
      <c r="P1301" s="1"/>
      <c r="Q1301" s="1"/>
      <c r="R1301" s="1"/>
      <c r="S1301" s="1"/>
      <c r="T1301" s="1"/>
      <c r="U1301" s="1"/>
    </row>
    <row r="1302" spans="1:21" x14ac:dyDescent="0.25">
      <c r="A1302" s="1"/>
      <c r="B1302" s="63" t="s">
        <v>27</v>
      </c>
      <c r="C1302" s="63"/>
      <c r="D1302" s="72">
        <v>36.076599999999999</v>
      </c>
      <c r="E1302" s="72"/>
      <c r="F1302" s="72"/>
      <c r="G1302" s="72"/>
      <c r="H1302" s="72"/>
      <c r="I1302" s="1"/>
      <c r="J1302" s="1"/>
      <c r="K1302" s="1"/>
      <c r="L1302" s="1"/>
      <c r="M1302" s="1"/>
      <c r="N1302" s="1"/>
      <c r="O1302" s="1"/>
      <c r="P1302" s="1"/>
      <c r="Q1302" s="1"/>
      <c r="R1302" s="1"/>
      <c r="S1302" s="1"/>
      <c r="T1302" s="1"/>
      <c r="U1302" s="1"/>
    </row>
    <row r="1303" spans="1:21" x14ac:dyDescent="0.25">
      <c r="A1303" s="1"/>
      <c r="B1303" s="63" t="s">
        <v>28</v>
      </c>
      <c r="C1303" s="63"/>
      <c r="D1303" s="63"/>
      <c r="E1303" s="63"/>
      <c r="F1303" s="72">
        <v>1.3392999999999999</v>
      </c>
      <c r="G1303" s="72"/>
      <c r="H1303" s="72"/>
      <c r="I1303" s="72"/>
      <c r="J1303" s="1"/>
      <c r="K1303" s="1"/>
      <c r="L1303" s="1"/>
      <c r="M1303" s="1"/>
      <c r="N1303" s="1"/>
      <c r="O1303" s="1"/>
      <c r="P1303" s="1"/>
      <c r="Q1303" s="1"/>
      <c r="R1303" s="1"/>
      <c r="S1303" s="1"/>
      <c r="T1303" s="1"/>
      <c r="U1303" s="1"/>
    </row>
    <row r="1304" spans="1:21" x14ac:dyDescent="0.25">
      <c r="A1304" s="1"/>
      <c r="B1304" s="63" t="s">
        <v>29</v>
      </c>
      <c r="C1304" s="63"/>
      <c r="D1304" s="72">
        <v>0.34839999999999999</v>
      </c>
      <c r="E1304" s="72"/>
      <c r="F1304" s="72"/>
      <c r="G1304" s="72"/>
      <c r="H1304" s="1"/>
      <c r="I1304" s="1"/>
      <c r="J1304" s="1"/>
      <c r="K1304" s="1"/>
      <c r="L1304" s="1"/>
      <c r="M1304" s="1"/>
      <c r="N1304" s="1"/>
      <c r="O1304" s="1"/>
      <c r="P1304" s="1"/>
      <c r="Q1304" s="1"/>
      <c r="R1304" s="1"/>
      <c r="S1304" s="1"/>
      <c r="T1304" s="1"/>
      <c r="U1304" s="1"/>
    </row>
    <row r="1305" spans="1:21" x14ac:dyDescent="0.25">
      <c r="A1305" s="1"/>
      <c r="B1305" s="63" t="s">
        <v>30</v>
      </c>
      <c r="C1305" s="63"/>
      <c r="D1305" s="1"/>
      <c r="E1305" s="1"/>
      <c r="F1305" s="1">
        <v>24.4</v>
      </c>
      <c r="G1305" s="1"/>
      <c r="H1305" s="1"/>
      <c r="I1305" s="1"/>
      <c r="J1305" s="1"/>
      <c r="K1305" s="1"/>
      <c r="L1305" s="1"/>
      <c r="M1305" s="1"/>
      <c r="N1305" s="1"/>
      <c r="O1305" s="1"/>
      <c r="P1305" s="1"/>
      <c r="Q1305" s="1"/>
      <c r="R1305" s="1"/>
      <c r="S1305" s="1"/>
      <c r="T1305" s="1"/>
      <c r="U1305" s="1"/>
    </row>
    <row r="1306" spans="1:21" x14ac:dyDescent="0.25">
      <c r="A1306" s="1"/>
      <c r="B1306" s="63" t="s">
        <v>31</v>
      </c>
      <c r="C1306" s="63"/>
      <c r="D1306" s="63"/>
      <c r="E1306" s="1"/>
      <c r="F1306" s="1">
        <v>2015</v>
      </c>
      <c r="G1306" s="1"/>
      <c r="H1306" s="1"/>
      <c r="I1306" s="1"/>
      <c r="J1306" s="1"/>
      <c r="K1306" s="1"/>
      <c r="L1306" s="1"/>
      <c r="M1306" s="1"/>
      <c r="N1306" s="1"/>
      <c r="O1306" s="1"/>
      <c r="P1306" s="1"/>
      <c r="Q1306" s="1"/>
      <c r="R1306" s="1"/>
      <c r="S1306" s="1"/>
      <c r="T1306" s="1"/>
      <c r="U1306" s="1"/>
    </row>
    <row r="1307" spans="1:21" x14ac:dyDescent="0.25">
      <c r="A1307" s="1"/>
      <c r="B1307" s="63" t="s">
        <v>32</v>
      </c>
      <c r="C1307" s="63"/>
      <c r="D1307" s="1"/>
      <c r="E1307" s="1"/>
      <c r="F1307" s="1"/>
      <c r="G1307" s="1"/>
      <c r="H1307" s="1"/>
      <c r="I1307" s="1"/>
      <c r="J1307" s="1"/>
      <c r="K1307" s="1"/>
      <c r="L1307" s="1"/>
      <c r="M1307" s="1"/>
      <c r="N1307" s="1"/>
      <c r="O1307" s="1"/>
      <c r="P1307" s="1"/>
      <c r="Q1307" s="1"/>
      <c r="R1307" s="1"/>
      <c r="S1307" s="1"/>
      <c r="T1307" s="1"/>
      <c r="U1307" s="1"/>
    </row>
    <row r="1308" spans="1:21" x14ac:dyDescent="0.25">
      <c r="A1308" s="1"/>
      <c r="B1308" s="1"/>
      <c r="C1308" s="1"/>
      <c r="D1308" s="1"/>
      <c r="E1308" s="1"/>
      <c r="F1308" s="1"/>
      <c r="G1308" s="1"/>
      <c r="H1308" s="1"/>
      <c r="I1308" s="1"/>
      <c r="J1308" s="1"/>
      <c r="K1308" s="1"/>
      <c r="L1308" s="1"/>
      <c r="M1308" s="1"/>
      <c r="N1308" s="1"/>
      <c r="O1308" s="1"/>
      <c r="P1308" s="1"/>
      <c r="Q1308" s="1"/>
      <c r="R1308" s="1"/>
      <c r="S1308" s="1"/>
      <c r="T1308" s="1"/>
      <c r="U1308" s="1"/>
    </row>
    <row r="1309" spans="1:21" x14ac:dyDescent="0.25">
      <c r="A1309" s="1"/>
      <c r="B1309" s="1"/>
      <c r="C1309" s="1"/>
      <c r="D1309" s="1"/>
      <c r="E1309" s="1"/>
      <c r="F1309" s="1"/>
      <c r="G1309" s="1"/>
      <c r="H1309" s="1"/>
      <c r="I1309" s="1"/>
      <c r="J1309" s="1"/>
      <c r="K1309" s="1"/>
      <c r="L1309" s="1"/>
      <c r="M1309" s="1"/>
      <c r="N1309" s="1"/>
      <c r="O1309" s="1"/>
      <c r="P1309" s="1"/>
      <c r="Q1309" s="1"/>
      <c r="R1309" s="1"/>
      <c r="S1309" s="1"/>
      <c r="T1309" s="1"/>
      <c r="U1309" s="1"/>
    </row>
    <row r="1310" spans="1:21" x14ac:dyDescent="0.25">
      <c r="A1310" s="1"/>
      <c r="B1310" s="1"/>
      <c r="C1310" s="1"/>
      <c r="D1310" s="1"/>
      <c r="E1310" s="1"/>
      <c r="F1310" s="1"/>
      <c r="G1310" s="1"/>
      <c r="H1310" s="1"/>
      <c r="I1310" s="1"/>
      <c r="J1310" s="1"/>
      <c r="K1310" s="1"/>
      <c r="L1310" s="66" t="s">
        <v>5</v>
      </c>
      <c r="M1310" s="66"/>
      <c r="N1310" s="66"/>
      <c r="O1310" s="3" t="s">
        <v>6</v>
      </c>
      <c r="P1310" s="67" t="s">
        <v>7</v>
      </c>
      <c r="Q1310" s="67"/>
      <c r="R1310" s="3" t="s">
        <v>8</v>
      </c>
      <c r="S1310" s="57" t="s">
        <v>583</v>
      </c>
      <c r="T1310" s="57"/>
      <c r="U1310" s="3" t="s">
        <v>7</v>
      </c>
    </row>
    <row r="1311" spans="1:21" x14ac:dyDescent="0.25">
      <c r="A1311" s="1"/>
      <c r="B1311" s="5" t="s">
        <v>9</v>
      </c>
      <c r="C1311" s="64" t="s">
        <v>216</v>
      </c>
      <c r="D1311" s="64"/>
      <c r="E1311" s="64"/>
      <c r="F1311" s="64"/>
      <c r="G1311" s="64"/>
      <c r="H1311" s="1"/>
      <c r="I1311" s="1"/>
      <c r="J1311" s="1"/>
      <c r="K1311" s="1"/>
      <c r="L1311" s="4" t="s">
        <v>115</v>
      </c>
      <c r="M1311" s="77" t="s">
        <v>115</v>
      </c>
      <c r="N1311" s="77"/>
      <c r="O1311" s="6">
        <v>0</v>
      </c>
      <c r="P1311" s="78">
        <v>0</v>
      </c>
      <c r="Q1311" s="78"/>
      <c r="R1311" s="6">
        <v>0</v>
      </c>
      <c r="S1311" s="61">
        <v>0</v>
      </c>
      <c r="T1311" s="61"/>
      <c r="U1311" s="7">
        <v>0</v>
      </c>
    </row>
    <row r="1312" spans="1:21" x14ac:dyDescent="0.25">
      <c r="A1312" s="1"/>
      <c r="B1312" s="5" t="s">
        <v>13</v>
      </c>
      <c r="C1312" s="64" t="s">
        <v>221</v>
      </c>
      <c r="D1312" s="64"/>
      <c r="E1312" s="64"/>
      <c r="F1312" s="64"/>
      <c r="G1312" s="1"/>
      <c r="H1312" s="1"/>
      <c r="I1312" s="1"/>
      <c r="J1312" s="1"/>
      <c r="K1312" s="1"/>
      <c r="L1312" s="1"/>
      <c r="M1312" s="1"/>
      <c r="N1312" s="1"/>
      <c r="O1312" s="1"/>
      <c r="P1312" s="1"/>
      <c r="Q1312" s="1"/>
      <c r="R1312" s="1"/>
      <c r="S1312" s="1"/>
      <c r="T1312" s="1"/>
      <c r="U1312" s="1"/>
    </row>
    <row r="1313" spans="1:21" x14ac:dyDescent="0.25">
      <c r="A1313" s="1"/>
      <c r="B1313" s="5" t="s">
        <v>19</v>
      </c>
      <c r="C1313" s="64" t="s">
        <v>222</v>
      </c>
      <c r="D1313" s="64"/>
      <c r="E1313" s="64"/>
      <c r="F1313" s="64"/>
      <c r="G1313" s="1"/>
      <c r="H1313" s="1"/>
      <c r="I1313" s="1"/>
      <c r="J1313" s="1"/>
      <c r="K1313" s="1"/>
      <c r="L1313" s="1"/>
      <c r="M1313" s="1"/>
      <c r="N1313" s="1"/>
      <c r="O1313" s="1"/>
      <c r="P1313" s="1"/>
      <c r="Q1313" s="1"/>
      <c r="R1313" s="1"/>
      <c r="S1313" s="1"/>
      <c r="T1313" s="1"/>
      <c r="U1313" s="1"/>
    </row>
    <row r="1314" spans="1:21" x14ac:dyDescent="0.25">
      <c r="A1314" s="1"/>
      <c r="B1314" s="5" t="s">
        <v>23</v>
      </c>
      <c r="C1314" s="64" t="s">
        <v>223</v>
      </c>
      <c r="D1314" s="64"/>
      <c r="E1314" s="64"/>
      <c r="F1314" s="64"/>
      <c r="G1314" s="1"/>
      <c r="H1314" s="1"/>
      <c r="I1314" s="1"/>
      <c r="J1314" s="1"/>
      <c r="K1314" s="1"/>
      <c r="L1314" s="1"/>
      <c r="M1314" s="1"/>
      <c r="N1314" s="1"/>
      <c r="O1314" s="1"/>
      <c r="P1314" s="1"/>
      <c r="Q1314" s="1"/>
      <c r="R1314" s="1"/>
      <c r="S1314" s="1"/>
      <c r="T1314" s="1"/>
      <c r="U1314" s="1"/>
    </row>
    <row r="1315" spans="1:21" x14ac:dyDescent="0.25">
      <c r="A1315" s="1"/>
      <c r="B1315" s="5" t="s">
        <v>25</v>
      </c>
      <c r="C1315" s="73">
        <v>2</v>
      </c>
      <c r="D1315" s="73"/>
      <c r="E1315" s="73"/>
      <c r="F1315" s="1"/>
      <c r="G1315" s="1"/>
      <c r="H1315" s="1"/>
      <c r="I1315" s="1"/>
      <c r="J1315" s="1"/>
      <c r="K1315" s="1"/>
      <c r="L1315" s="1"/>
      <c r="M1315" s="1"/>
      <c r="N1315" s="1"/>
      <c r="O1315" s="1"/>
      <c r="P1315" s="1"/>
      <c r="Q1315" s="1"/>
      <c r="R1315" s="1"/>
      <c r="S1315" s="1"/>
      <c r="T1315" s="1"/>
      <c r="U1315" s="1"/>
    </row>
    <row r="1316" spans="1:21" x14ac:dyDescent="0.25">
      <c r="A1316" s="1"/>
      <c r="B1316" s="63" t="s">
        <v>26</v>
      </c>
      <c r="C1316" s="63"/>
      <c r="D1316" s="63"/>
      <c r="E1316" s="63"/>
      <c r="F1316" s="72">
        <v>97.06</v>
      </c>
      <c r="G1316" s="72"/>
      <c r="H1316" s="72"/>
      <c r="I1316" s="72"/>
      <c r="J1316" s="72"/>
      <c r="K1316" s="1"/>
      <c r="L1316" s="1"/>
      <c r="M1316" s="1"/>
      <c r="N1316" s="1"/>
      <c r="O1316" s="1"/>
      <c r="P1316" s="1"/>
      <c r="Q1316" s="1"/>
      <c r="R1316" s="1"/>
      <c r="S1316" s="1"/>
      <c r="T1316" s="1"/>
      <c r="U1316" s="1"/>
    </row>
    <row r="1317" spans="1:21" x14ac:dyDescent="0.25">
      <c r="A1317" s="1"/>
      <c r="B1317" s="63" t="s">
        <v>27</v>
      </c>
      <c r="C1317" s="63"/>
      <c r="D1317" s="72">
        <v>0</v>
      </c>
      <c r="E1317" s="72"/>
      <c r="F1317" s="72"/>
      <c r="G1317" s="72"/>
      <c r="H1317" s="72"/>
      <c r="I1317" s="1"/>
      <c r="J1317" s="1"/>
      <c r="K1317" s="1"/>
      <c r="L1317" s="1"/>
      <c r="M1317" s="1"/>
      <c r="N1317" s="1"/>
      <c r="O1317" s="1"/>
      <c r="P1317" s="1"/>
      <c r="Q1317" s="1"/>
      <c r="R1317" s="1"/>
      <c r="S1317" s="1"/>
      <c r="T1317" s="1"/>
      <c r="U1317" s="1"/>
    </row>
    <row r="1318" spans="1:21" x14ac:dyDescent="0.25">
      <c r="A1318" s="1"/>
      <c r="B1318" s="63" t="s">
        <v>28</v>
      </c>
      <c r="C1318" s="63"/>
      <c r="D1318" s="63"/>
      <c r="E1318" s="63"/>
      <c r="F1318" s="72">
        <v>0.6</v>
      </c>
      <c r="G1318" s="72"/>
      <c r="H1318" s="72"/>
      <c r="I1318" s="72"/>
      <c r="J1318" s="1"/>
      <c r="K1318" s="1"/>
      <c r="L1318" s="1"/>
      <c r="M1318" s="1"/>
      <c r="N1318" s="1"/>
      <c r="O1318" s="1"/>
      <c r="P1318" s="1"/>
      <c r="Q1318" s="1"/>
      <c r="R1318" s="1"/>
      <c r="S1318" s="1"/>
      <c r="T1318" s="1"/>
      <c r="U1318" s="1"/>
    </row>
    <row r="1319" spans="1:21" x14ac:dyDescent="0.25">
      <c r="A1319" s="1"/>
      <c r="B1319" s="63" t="s">
        <v>29</v>
      </c>
      <c r="C1319" s="63"/>
      <c r="D1319" s="72">
        <v>0</v>
      </c>
      <c r="E1319" s="72"/>
      <c r="F1319" s="72"/>
      <c r="G1319" s="72"/>
      <c r="H1319" s="1"/>
      <c r="I1319" s="1"/>
      <c r="J1319" s="1"/>
      <c r="K1319" s="1"/>
      <c r="L1319" s="1"/>
      <c r="M1319" s="1"/>
      <c r="N1319" s="1"/>
      <c r="O1319" s="1"/>
      <c r="P1319" s="1"/>
      <c r="Q1319" s="1"/>
      <c r="R1319" s="1"/>
      <c r="S1319" s="1"/>
      <c r="T1319" s="1"/>
      <c r="U1319" s="1"/>
    </row>
    <row r="1320" spans="1:21" x14ac:dyDescent="0.25">
      <c r="A1320" s="1"/>
      <c r="B1320" s="63" t="s">
        <v>30</v>
      </c>
      <c r="C1320" s="63"/>
      <c r="D1320" s="1"/>
      <c r="E1320" s="1"/>
      <c r="F1320" s="1">
        <v>3.9</v>
      </c>
      <c r="G1320" s="1"/>
      <c r="H1320" s="1"/>
      <c r="I1320" s="1"/>
      <c r="J1320" s="1"/>
      <c r="K1320" s="1"/>
      <c r="L1320" s="1"/>
      <c r="M1320" s="1"/>
      <c r="N1320" s="1"/>
      <c r="O1320" s="1"/>
      <c r="P1320" s="1"/>
      <c r="Q1320" s="1"/>
      <c r="R1320" s="1"/>
      <c r="S1320" s="1"/>
      <c r="T1320" s="1"/>
      <c r="U1320" s="1"/>
    </row>
    <row r="1321" spans="1:21" x14ac:dyDescent="0.25">
      <c r="A1321" s="1"/>
      <c r="B1321" s="63" t="s">
        <v>31</v>
      </c>
      <c r="C1321" s="63"/>
      <c r="D1321" s="63"/>
      <c r="E1321" s="1"/>
      <c r="F1321" s="1">
        <v>2015</v>
      </c>
      <c r="G1321" s="1"/>
      <c r="H1321" s="1"/>
      <c r="I1321" s="1"/>
      <c r="J1321" s="1"/>
      <c r="K1321" s="1"/>
      <c r="L1321" s="1"/>
      <c r="M1321" s="1"/>
      <c r="N1321" s="1"/>
      <c r="O1321" s="1"/>
      <c r="P1321" s="1"/>
      <c r="Q1321" s="1"/>
      <c r="R1321" s="1"/>
      <c r="S1321" s="1"/>
      <c r="T1321" s="1"/>
      <c r="U1321" s="1"/>
    </row>
    <row r="1322" spans="1:21" x14ac:dyDescent="0.25">
      <c r="A1322" s="1"/>
      <c r="B1322" s="63" t="s">
        <v>32</v>
      </c>
      <c r="C1322" s="63"/>
      <c r="D1322" s="1"/>
      <c r="E1322" s="1"/>
      <c r="F1322" s="1"/>
      <c r="G1322" s="1"/>
      <c r="H1322" s="1"/>
      <c r="I1322" s="1"/>
      <c r="J1322" s="1"/>
      <c r="K1322" s="1"/>
      <c r="L1322" s="1"/>
      <c r="M1322" s="1"/>
      <c r="N1322" s="1"/>
      <c r="O1322" s="1"/>
      <c r="P1322" s="1"/>
      <c r="Q1322" s="1"/>
      <c r="R1322" s="1"/>
      <c r="S1322" s="1"/>
      <c r="T1322" s="1"/>
      <c r="U1322" s="1"/>
    </row>
    <row r="1323" spans="1:21" x14ac:dyDescent="0.25">
      <c r="A1323" s="1"/>
      <c r="B1323" s="1"/>
      <c r="C1323" s="1"/>
      <c r="D1323" s="1"/>
      <c r="E1323" s="1"/>
      <c r="F1323" s="1"/>
      <c r="G1323" s="1"/>
      <c r="H1323" s="1"/>
      <c r="I1323" s="1"/>
      <c r="J1323" s="1"/>
      <c r="K1323" s="1"/>
      <c r="L1323" s="1"/>
      <c r="M1323" s="1"/>
      <c r="N1323" s="1"/>
      <c r="O1323" s="1"/>
      <c r="P1323" s="1"/>
      <c r="Q1323" s="1"/>
      <c r="R1323" s="1"/>
      <c r="S1323" s="1"/>
      <c r="T1323" s="1"/>
      <c r="U1323" s="1"/>
    </row>
    <row r="1324" spans="1:21" x14ac:dyDescent="0.25">
      <c r="A1324" s="1"/>
      <c r="B1324" s="1"/>
      <c r="C1324" s="1"/>
      <c r="D1324" s="1"/>
      <c r="E1324" s="1"/>
      <c r="F1324" s="1"/>
      <c r="G1324" s="1"/>
      <c r="H1324" s="1"/>
      <c r="I1324" s="1"/>
      <c r="J1324" s="1"/>
      <c r="K1324" s="1"/>
      <c r="L1324" s="1"/>
      <c r="M1324" s="1"/>
      <c r="N1324" s="1"/>
      <c r="O1324" s="1"/>
      <c r="P1324" s="1"/>
      <c r="Q1324" s="1"/>
      <c r="R1324" s="1"/>
      <c r="S1324" s="1"/>
      <c r="T1324" s="1"/>
      <c r="U1324" s="1"/>
    </row>
    <row r="1325" spans="1:21" x14ac:dyDescent="0.25">
      <c r="A1325" s="1"/>
      <c r="B1325" s="1"/>
      <c r="C1325" s="1"/>
      <c r="D1325" s="1"/>
      <c r="E1325" s="1"/>
      <c r="F1325" s="1"/>
      <c r="G1325" s="1"/>
      <c r="H1325" s="1"/>
      <c r="I1325" s="1"/>
      <c r="J1325" s="1"/>
      <c r="K1325" s="1"/>
      <c r="L1325" s="1"/>
      <c r="M1325" s="1"/>
      <c r="N1325" s="1"/>
      <c r="O1325" s="1"/>
      <c r="P1325" s="1"/>
      <c r="Q1325" s="1"/>
      <c r="R1325" s="1"/>
      <c r="S1325" s="1"/>
      <c r="T1325" s="1"/>
      <c r="U1325" s="1"/>
    </row>
    <row r="1326" spans="1:21" x14ac:dyDescent="0.25">
      <c r="A1326" s="1"/>
      <c r="B1326" s="1"/>
      <c r="C1326" s="1"/>
      <c r="D1326" s="1"/>
      <c r="E1326" s="1"/>
      <c r="F1326" s="1"/>
      <c r="G1326" s="1"/>
      <c r="H1326" s="1"/>
      <c r="I1326" s="1"/>
      <c r="J1326" s="1"/>
      <c r="K1326" s="1"/>
      <c r="L1326" s="66" t="s">
        <v>5</v>
      </c>
      <c r="M1326" s="66"/>
      <c r="N1326" s="66"/>
      <c r="O1326" s="3" t="s">
        <v>6</v>
      </c>
      <c r="P1326" s="67" t="s">
        <v>7</v>
      </c>
      <c r="Q1326" s="67"/>
      <c r="R1326" s="3" t="s">
        <v>8</v>
      </c>
      <c r="S1326" s="57" t="s">
        <v>583</v>
      </c>
      <c r="T1326" s="57"/>
      <c r="U1326" s="3" t="s">
        <v>7</v>
      </c>
    </row>
    <row r="1327" spans="1:21" x14ac:dyDescent="0.25">
      <c r="A1327" s="1"/>
      <c r="B1327" s="5" t="s">
        <v>9</v>
      </c>
      <c r="C1327" s="64" t="s">
        <v>224</v>
      </c>
      <c r="D1327" s="64"/>
      <c r="E1327" s="64"/>
      <c r="F1327" s="64"/>
      <c r="G1327" s="64"/>
      <c r="H1327" s="1"/>
      <c r="I1327" s="1"/>
      <c r="J1327" s="1"/>
      <c r="K1327" s="1"/>
      <c r="L1327" s="4" t="s">
        <v>33</v>
      </c>
      <c r="M1327" s="77" t="s">
        <v>34</v>
      </c>
      <c r="N1327" s="77"/>
      <c r="O1327" s="6">
        <v>20</v>
      </c>
      <c r="P1327" s="78">
        <v>35.71</v>
      </c>
      <c r="Q1327" s="78"/>
      <c r="R1327" s="6">
        <v>24</v>
      </c>
      <c r="S1327" s="61">
        <v>4028.4</v>
      </c>
      <c r="T1327" s="61"/>
      <c r="U1327" s="7">
        <v>6.07</v>
      </c>
    </row>
    <row r="1328" spans="1:21" x14ac:dyDescent="0.25">
      <c r="A1328" s="1"/>
      <c r="B1328" s="63" t="s">
        <v>13</v>
      </c>
      <c r="C1328" s="64" t="s">
        <v>225</v>
      </c>
      <c r="D1328" s="64"/>
      <c r="E1328" s="64"/>
      <c r="F1328" s="64"/>
      <c r="G1328" s="1"/>
      <c r="H1328" s="1"/>
      <c r="I1328" s="1"/>
      <c r="J1328" s="1"/>
      <c r="K1328" s="1"/>
      <c r="L1328" s="4" t="s">
        <v>36</v>
      </c>
      <c r="M1328" s="64" t="s">
        <v>37</v>
      </c>
      <c r="N1328" s="64"/>
      <c r="O1328" s="6">
        <v>1</v>
      </c>
      <c r="P1328" s="65">
        <v>1.79</v>
      </c>
      <c r="Q1328" s="65"/>
      <c r="R1328" s="6">
        <v>1</v>
      </c>
      <c r="S1328" s="59">
        <v>111</v>
      </c>
      <c r="T1328" s="59"/>
      <c r="U1328" s="7">
        <v>0.17</v>
      </c>
    </row>
    <row r="1329" spans="1:21" x14ac:dyDescent="0.25">
      <c r="A1329" s="1"/>
      <c r="B1329" s="63"/>
      <c r="C1329" s="64"/>
      <c r="D1329" s="64"/>
      <c r="E1329" s="64"/>
      <c r="F1329" s="64"/>
      <c r="G1329" s="1"/>
      <c r="H1329" s="1"/>
      <c r="I1329" s="1"/>
      <c r="J1329" s="1"/>
      <c r="K1329" s="1"/>
      <c r="L1329" s="64" t="s">
        <v>11</v>
      </c>
      <c r="M1329" s="64" t="s">
        <v>12</v>
      </c>
      <c r="N1329" s="64"/>
      <c r="O1329" s="71">
        <v>6</v>
      </c>
      <c r="P1329" s="65">
        <v>10.71</v>
      </c>
      <c r="Q1329" s="65"/>
      <c r="R1329" s="71">
        <v>15</v>
      </c>
      <c r="S1329" s="59">
        <v>1366.8000000000002</v>
      </c>
      <c r="T1329" s="59"/>
      <c r="U1329" s="58">
        <v>2.06</v>
      </c>
    </row>
    <row r="1330" spans="1:21" x14ac:dyDescent="0.25">
      <c r="A1330" s="1"/>
      <c r="B1330" s="63" t="s">
        <v>19</v>
      </c>
      <c r="C1330" s="64" t="s">
        <v>20</v>
      </c>
      <c r="D1330" s="64"/>
      <c r="E1330" s="64"/>
      <c r="F1330" s="64"/>
      <c r="G1330" s="1"/>
      <c r="H1330" s="1"/>
      <c r="I1330" s="1"/>
      <c r="J1330" s="1"/>
      <c r="K1330" s="1"/>
      <c r="L1330" s="64"/>
      <c r="M1330" s="64"/>
      <c r="N1330" s="64"/>
      <c r="O1330" s="71"/>
      <c r="P1330" s="65"/>
      <c r="Q1330" s="65"/>
      <c r="R1330" s="71"/>
      <c r="S1330" s="59"/>
      <c r="T1330" s="59"/>
      <c r="U1330" s="58"/>
    </row>
    <row r="1331" spans="1:21" x14ac:dyDescent="0.25">
      <c r="A1331" s="1"/>
      <c r="B1331" s="63"/>
      <c r="C1331" s="64"/>
      <c r="D1331" s="64"/>
      <c r="E1331" s="64"/>
      <c r="F1331" s="64"/>
      <c r="G1331" s="1"/>
      <c r="H1331" s="1"/>
      <c r="I1331" s="1"/>
      <c r="J1331" s="1"/>
      <c r="K1331" s="1"/>
      <c r="L1331" s="4" t="s">
        <v>39</v>
      </c>
      <c r="M1331" s="64" t="s">
        <v>40</v>
      </c>
      <c r="N1331" s="64"/>
      <c r="O1331" s="6">
        <v>13</v>
      </c>
      <c r="P1331" s="65">
        <v>23.21</v>
      </c>
      <c r="Q1331" s="65"/>
      <c r="R1331" s="6">
        <v>151</v>
      </c>
      <c r="S1331" s="59">
        <v>17419.8</v>
      </c>
      <c r="T1331" s="59"/>
      <c r="U1331" s="7">
        <v>26.23</v>
      </c>
    </row>
    <row r="1332" spans="1:21" x14ac:dyDescent="0.25">
      <c r="A1332" s="1"/>
      <c r="B1332" s="5" t="s">
        <v>23</v>
      </c>
      <c r="C1332" s="64" t="s">
        <v>226</v>
      </c>
      <c r="D1332" s="64"/>
      <c r="E1332" s="64"/>
      <c r="F1332" s="64"/>
      <c r="G1332" s="1"/>
      <c r="H1332" s="1"/>
      <c r="I1332" s="1"/>
      <c r="J1332" s="1"/>
      <c r="K1332" s="1"/>
      <c r="L1332" s="4" t="s">
        <v>15</v>
      </c>
      <c r="M1332" s="64" t="s">
        <v>16</v>
      </c>
      <c r="N1332" s="64"/>
      <c r="O1332" s="6">
        <v>1</v>
      </c>
      <c r="P1332" s="65">
        <v>1.79</v>
      </c>
      <c r="Q1332" s="65"/>
      <c r="R1332" s="6">
        <v>4</v>
      </c>
      <c r="S1332" s="59">
        <v>583.20000000000005</v>
      </c>
      <c r="T1332" s="59"/>
      <c r="U1332" s="7">
        <v>0.88</v>
      </c>
    </row>
    <row r="1333" spans="1:21" x14ac:dyDescent="0.25">
      <c r="A1333" s="1"/>
      <c r="B1333" s="5" t="s">
        <v>25</v>
      </c>
      <c r="C1333" s="73">
        <v>238</v>
      </c>
      <c r="D1333" s="73"/>
      <c r="E1333" s="73"/>
      <c r="F1333" s="1"/>
      <c r="G1333" s="1"/>
      <c r="H1333" s="1"/>
      <c r="I1333" s="1"/>
      <c r="J1333" s="1"/>
      <c r="K1333" s="1"/>
      <c r="L1333" s="4" t="s">
        <v>17</v>
      </c>
      <c r="M1333" s="64" t="s">
        <v>18</v>
      </c>
      <c r="N1333" s="64"/>
      <c r="O1333" s="6">
        <v>2</v>
      </c>
      <c r="P1333" s="65">
        <v>3.57</v>
      </c>
      <c r="Q1333" s="65"/>
      <c r="R1333" s="6">
        <v>259</v>
      </c>
      <c r="S1333" s="59">
        <v>35031</v>
      </c>
      <c r="T1333" s="59"/>
      <c r="U1333" s="7">
        <v>52.76</v>
      </c>
    </row>
    <row r="1334" spans="1:21" x14ac:dyDescent="0.25">
      <c r="A1334" s="1"/>
      <c r="B1334" s="63" t="s">
        <v>26</v>
      </c>
      <c r="C1334" s="63"/>
      <c r="D1334" s="63"/>
      <c r="E1334" s="63"/>
      <c r="F1334" s="72">
        <v>246.857</v>
      </c>
      <c r="G1334" s="72"/>
      <c r="H1334" s="72"/>
      <c r="I1334" s="72"/>
      <c r="J1334" s="72"/>
      <c r="K1334" s="1"/>
      <c r="L1334" s="4" t="s">
        <v>42</v>
      </c>
      <c r="M1334" s="64" t="s">
        <v>43</v>
      </c>
      <c r="N1334" s="64"/>
      <c r="O1334" s="6">
        <v>7</v>
      </c>
      <c r="P1334" s="65">
        <v>12.5</v>
      </c>
      <c r="Q1334" s="65"/>
      <c r="R1334" s="6">
        <v>43</v>
      </c>
      <c r="S1334" s="59">
        <v>4042.7999999999997</v>
      </c>
      <c r="T1334" s="59"/>
      <c r="U1334" s="7">
        <v>6.09</v>
      </c>
    </row>
    <row r="1335" spans="1:21" x14ac:dyDescent="0.25">
      <c r="A1335" s="1"/>
      <c r="B1335" s="63" t="s">
        <v>27</v>
      </c>
      <c r="C1335" s="63"/>
      <c r="D1335" s="72">
        <v>147.33860000000001</v>
      </c>
      <c r="E1335" s="72"/>
      <c r="F1335" s="72"/>
      <c r="G1335" s="72"/>
      <c r="H1335" s="72"/>
      <c r="I1335" s="1"/>
      <c r="J1335" s="1"/>
      <c r="K1335" s="1"/>
      <c r="L1335" s="4" t="s">
        <v>21</v>
      </c>
      <c r="M1335" s="64" t="s">
        <v>22</v>
      </c>
      <c r="N1335" s="64"/>
      <c r="O1335" s="6">
        <v>6</v>
      </c>
      <c r="P1335" s="65">
        <v>10.71</v>
      </c>
      <c r="Q1335" s="65"/>
      <c r="R1335" s="6">
        <v>24</v>
      </c>
      <c r="S1335" s="59">
        <v>3819.6</v>
      </c>
      <c r="T1335" s="59"/>
      <c r="U1335" s="7">
        <v>5.75</v>
      </c>
    </row>
    <row r="1336" spans="1:21" x14ac:dyDescent="0.25">
      <c r="A1336" s="1"/>
      <c r="B1336" s="1"/>
      <c r="C1336" s="1"/>
      <c r="D1336" s="1"/>
      <c r="E1336" s="1"/>
      <c r="F1336" s="1"/>
      <c r="G1336" s="1"/>
      <c r="H1336" s="1"/>
      <c r="I1336" s="1"/>
      <c r="J1336" s="1"/>
      <c r="K1336" s="1"/>
      <c r="L1336" s="1"/>
      <c r="M1336" s="1"/>
      <c r="N1336" s="1"/>
      <c r="O1336" s="1"/>
      <c r="P1336" s="1"/>
      <c r="Q1336" s="1"/>
      <c r="R1336" s="1"/>
      <c r="S1336" s="1"/>
      <c r="T1336" s="1"/>
      <c r="U1336" s="1"/>
    </row>
    <row r="1337" spans="1:21" x14ac:dyDescent="0.25">
      <c r="A1337" s="1"/>
      <c r="B1337" s="63" t="s">
        <v>28</v>
      </c>
      <c r="C1337" s="63"/>
      <c r="D1337" s="63"/>
      <c r="E1337" s="63"/>
      <c r="F1337" s="72">
        <v>1.5882000000000001</v>
      </c>
      <c r="G1337" s="72"/>
      <c r="H1337" s="72"/>
      <c r="I1337" s="72"/>
      <c r="J1337" s="1"/>
      <c r="K1337" s="1"/>
      <c r="L1337" s="1"/>
      <c r="M1337" s="1"/>
      <c r="N1337" s="1"/>
      <c r="O1337" s="1"/>
      <c r="P1337" s="1"/>
      <c r="Q1337" s="1"/>
      <c r="R1337" s="1"/>
      <c r="S1337" s="1"/>
      <c r="T1337" s="1"/>
      <c r="U1337" s="1"/>
    </row>
    <row r="1338" spans="1:21" x14ac:dyDescent="0.25">
      <c r="A1338" s="1"/>
      <c r="B1338" s="63" t="s">
        <v>29</v>
      </c>
      <c r="C1338" s="63"/>
      <c r="D1338" s="72">
        <v>1.0892999999999999</v>
      </c>
      <c r="E1338" s="72"/>
      <c r="F1338" s="72"/>
      <c r="G1338" s="72"/>
      <c r="H1338" s="1"/>
      <c r="I1338" s="1"/>
      <c r="J1338" s="1"/>
      <c r="K1338" s="1"/>
      <c r="L1338" s="1"/>
      <c r="M1338" s="1"/>
      <c r="N1338" s="1"/>
      <c r="O1338" s="1"/>
      <c r="P1338" s="1"/>
      <c r="Q1338" s="1"/>
      <c r="R1338" s="1"/>
      <c r="S1338" s="1"/>
      <c r="T1338" s="1"/>
      <c r="U1338" s="1"/>
    </row>
    <row r="1339" spans="1:21" x14ac:dyDescent="0.25">
      <c r="A1339" s="1"/>
      <c r="B1339" s="63" t="s">
        <v>30</v>
      </c>
      <c r="C1339" s="63"/>
      <c r="D1339" s="1"/>
      <c r="E1339" s="1"/>
      <c r="F1339" s="1">
        <v>50</v>
      </c>
      <c r="G1339" s="1"/>
      <c r="H1339" s="1"/>
      <c r="I1339" s="1"/>
      <c r="J1339" s="1"/>
      <c r="K1339" s="1"/>
      <c r="L1339" s="1"/>
      <c r="M1339" s="1"/>
      <c r="N1339" s="1"/>
      <c r="O1339" s="1"/>
      <c r="P1339" s="1"/>
      <c r="Q1339" s="1"/>
      <c r="R1339" s="1"/>
      <c r="S1339" s="1"/>
      <c r="T1339" s="1"/>
      <c r="U1339" s="1"/>
    </row>
    <row r="1340" spans="1:21" x14ac:dyDescent="0.25">
      <c r="A1340" s="1"/>
      <c r="B1340" s="63" t="s">
        <v>31</v>
      </c>
      <c r="C1340" s="63"/>
      <c r="D1340" s="63"/>
      <c r="E1340" s="1"/>
      <c r="F1340" s="1">
        <v>2017</v>
      </c>
      <c r="G1340" s="1"/>
      <c r="H1340" s="1"/>
      <c r="I1340" s="1"/>
      <c r="J1340" s="1"/>
      <c r="K1340" s="1"/>
      <c r="L1340" s="1"/>
      <c r="M1340" s="1"/>
      <c r="N1340" s="1"/>
      <c r="O1340" s="1"/>
      <c r="P1340" s="1"/>
      <c r="Q1340" s="1"/>
      <c r="R1340" s="1"/>
      <c r="S1340" s="1"/>
      <c r="T1340" s="1"/>
      <c r="U1340" s="1"/>
    </row>
    <row r="1341" spans="1:21" x14ac:dyDescent="0.25">
      <c r="A1341" s="1"/>
      <c r="B1341" s="63" t="s">
        <v>32</v>
      </c>
      <c r="C1341" s="63"/>
      <c r="D1341" s="1"/>
      <c r="E1341" s="1"/>
      <c r="F1341" s="1"/>
      <c r="G1341" s="1"/>
      <c r="H1341" s="1"/>
      <c r="I1341" s="1"/>
      <c r="J1341" s="1"/>
      <c r="K1341" s="1"/>
      <c r="L1341" s="1"/>
      <c r="M1341" s="1"/>
      <c r="N1341" s="1"/>
      <c r="O1341" s="1"/>
      <c r="P1341" s="1"/>
      <c r="Q1341" s="1"/>
      <c r="R1341" s="1"/>
      <c r="S1341" s="1"/>
      <c r="T1341" s="1"/>
      <c r="U1341" s="1"/>
    </row>
    <row r="1342" spans="1:21" x14ac:dyDescent="0.25">
      <c r="A1342" s="1"/>
      <c r="B1342" s="1"/>
      <c r="C1342" s="1"/>
      <c r="D1342" s="1"/>
      <c r="E1342" s="1"/>
      <c r="F1342" s="1"/>
      <c r="G1342" s="1"/>
      <c r="H1342" s="1"/>
      <c r="I1342" s="1"/>
      <c r="J1342" s="1"/>
      <c r="K1342" s="1"/>
      <c r="L1342" s="1"/>
      <c r="M1342" s="1"/>
      <c r="N1342" s="1"/>
      <c r="O1342" s="1"/>
      <c r="P1342" s="1"/>
      <c r="Q1342" s="1"/>
      <c r="R1342" s="1"/>
      <c r="S1342" s="1"/>
      <c r="T1342" s="1"/>
      <c r="U1342" s="1"/>
    </row>
    <row r="1343" spans="1:21" x14ac:dyDescent="0.25">
      <c r="A1343" s="1"/>
      <c r="B1343" s="1"/>
      <c r="C1343" s="1"/>
      <c r="D1343" s="1"/>
      <c r="E1343" s="1"/>
      <c r="F1343" s="1"/>
      <c r="G1343" s="1"/>
      <c r="H1343" s="1"/>
      <c r="I1343" s="1"/>
      <c r="J1343" s="1"/>
      <c r="K1343" s="1"/>
      <c r="L1343" s="1"/>
      <c r="M1343" s="1"/>
      <c r="N1343" s="1"/>
      <c r="O1343" s="1"/>
      <c r="P1343" s="1"/>
      <c r="Q1343" s="1"/>
      <c r="R1343" s="1"/>
      <c r="S1343" s="1"/>
      <c r="T1343" s="1"/>
      <c r="U1343" s="1"/>
    </row>
    <row r="1344" spans="1:21" x14ac:dyDescent="0.25">
      <c r="A1344" s="1"/>
      <c r="B1344" s="1"/>
      <c r="C1344" s="1"/>
      <c r="D1344" s="1"/>
      <c r="E1344" s="1"/>
      <c r="F1344" s="1"/>
      <c r="G1344" s="1"/>
      <c r="H1344" s="1"/>
      <c r="I1344" s="1"/>
      <c r="J1344" s="1"/>
      <c r="K1344" s="1"/>
      <c r="L1344" s="66" t="s">
        <v>5</v>
      </c>
      <c r="M1344" s="66"/>
      <c r="N1344" s="66"/>
      <c r="O1344" s="3" t="s">
        <v>6</v>
      </c>
      <c r="P1344" s="67" t="s">
        <v>7</v>
      </c>
      <c r="Q1344" s="67"/>
      <c r="R1344" s="3" t="s">
        <v>8</v>
      </c>
      <c r="S1344" s="57" t="s">
        <v>583</v>
      </c>
      <c r="T1344" s="57"/>
      <c r="U1344" s="3" t="s">
        <v>7</v>
      </c>
    </row>
    <row r="1345" spans="1:21" x14ac:dyDescent="0.25">
      <c r="A1345" s="1"/>
      <c r="B1345" s="5" t="s">
        <v>9</v>
      </c>
      <c r="C1345" s="64" t="s">
        <v>224</v>
      </c>
      <c r="D1345" s="64"/>
      <c r="E1345" s="64"/>
      <c r="F1345" s="64"/>
      <c r="G1345" s="64"/>
      <c r="H1345" s="1"/>
      <c r="I1345" s="1"/>
      <c r="J1345" s="1"/>
      <c r="K1345" s="1"/>
      <c r="L1345" s="4" t="s">
        <v>33</v>
      </c>
      <c r="M1345" s="77" t="s">
        <v>34</v>
      </c>
      <c r="N1345" s="77"/>
      <c r="O1345" s="6">
        <v>3</v>
      </c>
      <c r="P1345" s="78">
        <v>17.649999999999999</v>
      </c>
      <c r="Q1345" s="78"/>
      <c r="R1345" s="6">
        <v>4</v>
      </c>
      <c r="S1345" s="61">
        <v>1118.4000000000001</v>
      </c>
      <c r="T1345" s="61"/>
      <c r="U1345" s="7">
        <v>11.18</v>
      </c>
    </row>
    <row r="1346" spans="1:21" x14ac:dyDescent="0.25">
      <c r="A1346" s="1"/>
      <c r="B1346" s="63" t="s">
        <v>13</v>
      </c>
      <c r="C1346" s="64" t="s">
        <v>227</v>
      </c>
      <c r="D1346" s="64"/>
      <c r="E1346" s="64"/>
      <c r="F1346" s="64"/>
      <c r="G1346" s="1"/>
      <c r="H1346" s="1"/>
      <c r="I1346" s="1"/>
      <c r="J1346" s="1"/>
      <c r="K1346" s="1"/>
      <c r="L1346" s="4" t="s">
        <v>36</v>
      </c>
      <c r="M1346" s="64" t="s">
        <v>37</v>
      </c>
      <c r="N1346" s="64"/>
      <c r="O1346" s="6">
        <v>1</v>
      </c>
      <c r="P1346" s="65">
        <v>5.88</v>
      </c>
      <c r="Q1346" s="65"/>
      <c r="R1346" s="6">
        <v>2</v>
      </c>
      <c r="S1346" s="59">
        <v>78.600000000000009</v>
      </c>
      <c r="T1346" s="59"/>
      <c r="U1346" s="7">
        <v>0.79</v>
      </c>
    </row>
    <row r="1347" spans="1:21" x14ac:dyDescent="0.25">
      <c r="A1347" s="1"/>
      <c r="B1347" s="63"/>
      <c r="C1347" s="64"/>
      <c r="D1347" s="64"/>
      <c r="E1347" s="64"/>
      <c r="F1347" s="64"/>
      <c r="G1347" s="1"/>
      <c r="H1347" s="1"/>
      <c r="I1347" s="1"/>
      <c r="J1347" s="1"/>
      <c r="K1347" s="1"/>
      <c r="L1347" s="64" t="s">
        <v>11</v>
      </c>
      <c r="M1347" s="64" t="s">
        <v>12</v>
      </c>
      <c r="N1347" s="64"/>
      <c r="O1347" s="71">
        <v>4</v>
      </c>
      <c r="P1347" s="65">
        <v>23.53</v>
      </c>
      <c r="Q1347" s="65"/>
      <c r="R1347" s="71">
        <v>5</v>
      </c>
      <c r="S1347" s="59">
        <v>686.4</v>
      </c>
      <c r="T1347" s="59"/>
      <c r="U1347" s="58">
        <v>6.86</v>
      </c>
    </row>
    <row r="1348" spans="1:21" x14ac:dyDescent="0.25">
      <c r="A1348" s="1"/>
      <c r="B1348" s="63" t="s">
        <v>19</v>
      </c>
      <c r="C1348" s="64" t="s">
        <v>57</v>
      </c>
      <c r="D1348" s="64"/>
      <c r="E1348" s="64"/>
      <c r="F1348" s="64"/>
      <c r="G1348" s="1"/>
      <c r="H1348" s="1"/>
      <c r="I1348" s="1"/>
      <c r="J1348" s="1"/>
      <c r="K1348" s="1"/>
      <c r="L1348" s="64"/>
      <c r="M1348" s="64"/>
      <c r="N1348" s="64"/>
      <c r="O1348" s="71"/>
      <c r="P1348" s="65"/>
      <c r="Q1348" s="65"/>
      <c r="R1348" s="71"/>
      <c r="S1348" s="59"/>
      <c r="T1348" s="59"/>
      <c r="U1348" s="58"/>
    </row>
    <row r="1349" spans="1:21" x14ac:dyDescent="0.25">
      <c r="A1349" s="1"/>
      <c r="B1349" s="63"/>
      <c r="C1349" s="64"/>
      <c r="D1349" s="64"/>
      <c r="E1349" s="64"/>
      <c r="F1349" s="64"/>
      <c r="G1349" s="1"/>
      <c r="H1349" s="1"/>
      <c r="I1349" s="1"/>
      <c r="J1349" s="1"/>
      <c r="K1349" s="1"/>
      <c r="L1349" s="4" t="s">
        <v>39</v>
      </c>
      <c r="M1349" s="64" t="s">
        <v>40</v>
      </c>
      <c r="N1349" s="64"/>
      <c r="O1349" s="6">
        <v>2</v>
      </c>
      <c r="P1349" s="65">
        <v>11.76</v>
      </c>
      <c r="Q1349" s="65"/>
      <c r="R1349" s="6">
        <v>1</v>
      </c>
      <c r="S1349" s="59">
        <v>131.4</v>
      </c>
      <c r="T1349" s="59"/>
      <c r="U1349" s="7">
        <v>1.31</v>
      </c>
    </row>
    <row r="1350" spans="1:21" x14ac:dyDescent="0.25">
      <c r="A1350" s="1"/>
      <c r="B1350" s="5" t="s">
        <v>23</v>
      </c>
      <c r="C1350" s="64" t="s">
        <v>228</v>
      </c>
      <c r="D1350" s="64"/>
      <c r="E1350" s="64"/>
      <c r="F1350" s="64"/>
      <c r="G1350" s="1"/>
      <c r="H1350" s="1"/>
      <c r="I1350" s="1"/>
      <c r="J1350" s="1"/>
      <c r="K1350" s="1"/>
      <c r="L1350" s="4" t="s">
        <v>15</v>
      </c>
      <c r="M1350" s="64" t="s">
        <v>16</v>
      </c>
      <c r="N1350" s="64"/>
      <c r="O1350" s="6">
        <v>1</v>
      </c>
      <c r="P1350" s="65">
        <v>5.88</v>
      </c>
      <c r="Q1350" s="65"/>
      <c r="R1350" s="6">
        <v>34</v>
      </c>
      <c r="S1350" s="59">
        <v>4405.2</v>
      </c>
      <c r="T1350" s="59"/>
      <c r="U1350" s="7">
        <v>44.02</v>
      </c>
    </row>
    <row r="1351" spans="1:21" x14ac:dyDescent="0.25">
      <c r="A1351" s="1"/>
      <c r="B1351" s="5" t="s">
        <v>25</v>
      </c>
      <c r="C1351" s="73">
        <v>222</v>
      </c>
      <c r="D1351" s="73"/>
      <c r="E1351" s="73"/>
      <c r="F1351" s="1"/>
      <c r="G1351" s="1"/>
      <c r="H1351" s="1"/>
      <c r="I1351" s="1"/>
      <c r="J1351" s="1"/>
      <c r="K1351" s="1"/>
      <c r="L1351" s="4" t="s">
        <v>42</v>
      </c>
      <c r="M1351" s="64" t="s">
        <v>43</v>
      </c>
      <c r="N1351" s="64"/>
      <c r="O1351" s="6">
        <v>4</v>
      </c>
      <c r="P1351" s="65">
        <v>23.53</v>
      </c>
      <c r="Q1351" s="65"/>
      <c r="R1351" s="6">
        <v>4</v>
      </c>
      <c r="S1351" s="59">
        <v>292.8</v>
      </c>
      <c r="T1351" s="59"/>
      <c r="U1351" s="7">
        <v>2.93</v>
      </c>
    </row>
    <row r="1352" spans="1:21" x14ac:dyDescent="0.25">
      <c r="A1352" s="1"/>
      <c r="B1352" s="63" t="s">
        <v>26</v>
      </c>
      <c r="C1352" s="63"/>
      <c r="D1352" s="63"/>
      <c r="E1352" s="63"/>
      <c r="F1352" s="72">
        <v>254.5866</v>
      </c>
      <c r="G1352" s="72"/>
      <c r="H1352" s="72"/>
      <c r="I1352" s="72"/>
      <c r="J1352" s="72"/>
      <c r="K1352" s="1"/>
      <c r="L1352" s="4" t="s">
        <v>44</v>
      </c>
      <c r="M1352" s="64" t="s">
        <v>45</v>
      </c>
      <c r="N1352" s="64"/>
      <c r="O1352" s="6">
        <v>1</v>
      </c>
      <c r="P1352" s="65">
        <v>5.88</v>
      </c>
      <c r="Q1352" s="65"/>
      <c r="R1352" s="6">
        <v>35</v>
      </c>
      <c r="S1352" s="59">
        <v>2996.3999999999996</v>
      </c>
      <c r="T1352" s="59"/>
      <c r="U1352" s="7">
        <v>29.94</v>
      </c>
    </row>
    <row r="1353" spans="1:21" x14ac:dyDescent="0.25">
      <c r="A1353" s="1"/>
      <c r="B1353" s="63" t="s">
        <v>27</v>
      </c>
      <c r="C1353" s="63"/>
      <c r="D1353" s="72">
        <v>19.836400000000001</v>
      </c>
      <c r="E1353" s="72"/>
      <c r="F1353" s="72"/>
      <c r="G1353" s="72"/>
      <c r="H1353" s="72"/>
      <c r="I1353" s="1"/>
      <c r="J1353" s="1"/>
      <c r="K1353" s="1"/>
      <c r="L1353" s="4" t="s">
        <v>21</v>
      </c>
      <c r="M1353" s="64" t="s">
        <v>22</v>
      </c>
      <c r="N1353" s="64"/>
      <c r="O1353" s="6">
        <v>1</v>
      </c>
      <c r="P1353" s="65">
        <v>5.88</v>
      </c>
      <c r="Q1353" s="65"/>
      <c r="R1353" s="6">
        <v>2</v>
      </c>
      <c r="S1353" s="59">
        <v>298.8</v>
      </c>
      <c r="T1353" s="59"/>
      <c r="U1353" s="7">
        <v>2.99</v>
      </c>
    </row>
    <row r="1354" spans="1:21" x14ac:dyDescent="0.25">
      <c r="A1354" s="1"/>
      <c r="B1354" s="1"/>
      <c r="C1354" s="1"/>
      <c r="D1354" s="1"/>
      <c r="E1354" s="1"/>
      <c r="F1354" s="1"/>
      <c r="G1354" s="1"/>
      <c r="H1354" s="1"/>
      <c r="I1354" s="1"/>
      <c r="J1354" s="1"/>
      <c r="K1354" s="1"/>
      <c r="L1354" s="1"/>
      <c r="M1354" s="1"/>
      <c r="N1354" s="1"/>
      <c r="O1354" s="1"/>
      <c r="P1354" s="1"/>
      <c r="Q1354" s="1"/>
      <c r="R1354" s="1"/>
      <c r="S1354" s="1"/>
      <c r="T1354" s="1"/>
      <c r="U1354" s="1"/>
    </row>
    <row r="1355" spans="1:21" x14ac:dyDescent="0.25">
      <c r="A1355" s="1"/>
      <c r="B1355" s="63" t="s">
        <v>28</v>
      </c>
      <c r="C1355" s="63"/>
      <c r="D1355" s="63"/>
      <c r="E1355" s="63"/>
      <c r="F1355" s="72">
        <v>1.0798000000000001</v>
      </c>
      <c r="G1355" s="72"/>
      <c r="H1355" s="72"/>
      <c r="I1355" s="72"/>
      <c r="J1355" s="1"/>
      <c r="K1355" s="1"/>
      <c r="L1355" s="1"/>
      <c r="M1355" s="1"/>
      <c r="N1355" s="1"/>
      <c r="O1355" s="1"/>
      <c r="P1355" s="1"/>
      <c r="Q1355" s="1"/>
      <c r="R1355" s="1"/>
      <c r="S1355" s="1"/>
      <c r="T1355" s="1"/>
      <c r="U1355" s="1"/>
    </row>
    <row r="1356" spans="1:21" x14ac:dyDescent="0.25">
      <c r="A1356" s="1"/>
      <c r="B1356" s="63" t="s">
        <v>29</v>
      </c>
      <c r="C1356" s="63"/>
      <c r="D1356" s="72">
        <v>0.15759999999999999</v>
      </c>
      <c r="E1356" s="72"/>
      <c r="F1356" s="72"/>
      <c r="G1356" s="72"/>
      <c r="H1356" s="1"/>
      <c r="I1356" s="1"/>
      <c r="J1356" s="1"/>
      <c r="K1356" s="1"/>
      <c r="L1356" s="1"/>
      <c r="M1356" s="1"/>
      <c r="N1356" s="1"/>
      <c r="O1356" s="1"/>
      <c r="P1356" s="1"/>
      <c r="Q1356" s="1"/>
      <c r="R1356" s="1"/>
      <c r="S1356" s="1"/>
      <c r="T1356" s="1"/>
      <c r="U1356" s="1"/>
    </row>
    <row r="1357" spans="1:21" x14ac:dyDescent="0.25">
      <c r="A1357" s="1"/>
      <c r="B1357" s="63" t="s">
        <v>30</v>
      </c>
      <c r="C1357" s="63"/>
      <c r="D1357" s="1"/>
      <c r="E1357" s="1"/>
      <c r="F1357" s="1">
        <v>33.4</v>
      </c>
      <c r="G1357" s="1"/>
      <c r="H1357" s="1"/>
      <c r="I1357" s="1"/>
      <c r="J1357" s="1"/>
      <c r="K1357" s="1"/>
      <c r="L1357" s="1"/>
      <c r="M1357" s="1"/>
      <c r="N1357" s="1"/>
      <c r="O1357" s="1"/>
      <c r="P1357" s="1"/>
      <c r="Q1357" s="1"/>
      <c r="R1357" s="1"/>
      <c r="S1357" s="1"/>
      <c r="T1357" s="1"/>
      <c r="U1357" s="1"/>
    </row>
    <row r="1358" spans="1:21" x14ac:dyDescent="0.25">
      <c r="A1358" s="1"/>
      <c r="B1358" s="63" t="s">
        <v>31</v>
      </c>
      <c r="C1358" s="63"/>
      <c r="D1358" s="63"/>
      <c r="E1358" s="1"/>
      <c r="F1358" s="1">
        <v>2017</v>
      </c>
      <c r="G1358" s="1"/>
      <c r="H1358" s="1"/>
      <c r="I1358" s="1"/>
      <c r="J1358" s="1"/>
      <c r="K1358" s="1"/>
      <c r="L1358" s="1"/>
      <c r="M1358" s="1"/>
      <c r="N1358" s="1"/>
      <c r="O1358" s="1"/>
      <c r="P1358" s="1"/>
      <c r="Q1358" s="1"/>
      <c r="R1358" s="1"/>
      <c r="S1358" s="1"/>
      <c r="T1358" s="1"/>
      <c r="U1358" s="1"/>
    </row>
    <row r="1359" spans="1:21" x14ac:dyDescent="0.25">
      <c r="A1359" s="1"/>
      <c r="B1359" s="63" t="s">
        <v>32</v>
      </c>
      <c r="C1359" s="63"/>
      <c r="D1359" s="1"/>
      <c r="E1359" s="1"/>
      <c r="F1359" s="1"/>
      <c r="G1359" s="1"/>
      <c r="H1359" s="1"/>
      <c r="I1359" s="1"/>
      <c r="J1359" s="1"/>
      <c r="K1359" s="1"/>
      <c r="L1359" s="1"/>
      <c r="M1359" s="1"/>
      <c r="N1359" s="1"/>
      <c r="O1359" s="1"/>
      <c r="P1359" s="1"/>
      <c r="Q1359" s="1"/>
      <c r="R1359" s="1"/>
      <c r="S1359" s="1"/>
      <c r="T1359" s="1"/>
      <c r="U1359" s="1"/>
    </row>
    <row r="1360" spans="1:21" x14ac:dyDescent="0.25">
      <c r="A1360" s="1"/>
      <c r="B1360" s="1"/>
      <c r="C1360" s="1"/>
      <c r="D1360" s="1"/>
      <c r="E1360" s="1"/>
      <c r="F1360" s="1"/>
      <c r="G1360" s="1"/>
      <c r="H1360" s="1"/>
      <c r="I1360" s="1"/>
      <c r="J1360" s="1"/>
      <c r="K1360" s="1"/>
      <c r="L1360" s="1"/>
      <c r="M1360" s="1"/>
      <c r="N1360" s="1"/>
      <c r="O1360" s="1"/>
      <c r="P1360" s="1"/>
      <c r="Q1360" s="1"/>
      <c r="R1360" s="1"/>
      <c r="S1360" s="1"/>
      <c r="T1360" s="1"/>
      <c r="U1360" s="1"/>
    </row>
    <row r="1361" spans="1:21" x14ac:dyDescent="0.25">
      <c r="A1361" s="1"/>
      <c r="B1361" s="1"/>
      <c r="C1361" s="1"/>
      <c r="D1361" s="1"/>
      <c r="E1361" s="1"/>
      <c r="F1361" s="1"/>
      <c r="G1361" s="1"/>
      <c r="H1361" s="1"/>
      <c r="I1361" s="1"/>
      <c r="J1361" s="1"/>
      <c r="K1361" s="1"/>
      <c r="L1361" s="1"/>
      <c r="M1361" s="1"/>
      <c r="N1361" s="1"/>
      <c r="O1361" s="1"/>
      <c r="P1361" s="1"/>
      <c r="Q1361" s="1"/>
      <c r="R1361" s="1"/>
      <c r="S1361" s="1"/>
      <c r="T1361" s="1"/>
      <c r="U1361" s="1"/>
    </row>
    <row r="1362" spans="1:21" x14ac:dyDescent="0.25">
      <c r="A1362" s="1"/>
      <c r="B1362" s="1"/>
      <c r="C1362" s="1"/>
      <c r="D1362" s="1"/>
      <c r="E1362" s="1"/>
      <c r="F1362" s="1"/>
      <c r="G1362" s="1"/>
      <c r="H1362" s="1"/>
      <c r="I1362" s="1"/>
      <c r="J1362" s="1"/>
      <c r="K1362" s="1"/>
      <c r="L1362" s="1"/>
      <c r="M1362" s="1"/>
      <c r="N1362" s="1"/>
      <c r="O1362" s="1"/>
      <c r="P1362" s="1"/>
      <c r="Q1362" s="1"/>
      <c r="R1362" s="1"/>
      <c r="S1362" s="1"/>
      <c r="T1362" s="1"/>
      <c r="U1362" s="1"/>
    </row>
    <row r="1363" spans="1:21" x14ac:dyDescent="0.25">
      <c r="A1363" s="1"/>
      <c r="B1363" s="1"/>
      <c r="C1363" s="1"/>
      <c r="D1363" s="1"/>
      <c r="E1363" s="1"/>
      <c r="F1363" s="1"/>
      <c r="G1363" s="1"/>
      <c r="H1363" s="1"/>
      <c r="I1363" s="1"/>
      <c r="J1363" s="1"/>
      <c r="K1363" s="1"/>
      <c r="L1363" s="66" t="s">
        <v>5</v>
      </c>
      <c r="M1363" s="66"/>
      <c r="N1363" s="66"/>
      <c r="O1363" s="3" t="s">
        <v>6</v>
      </c>
      <c r="P1363" s="67" t="s">
        <v>7</v>
      </c>
      <c r="Q1363" s="67"/>
      <c r="R1363" s="3" t="s">
        <v>8</v>
      </c>
      <c r="S1363" s="57" t="s">
        <v>583</v>
      </c>
      <c r="T1363" s="57"/>
      <c r="U1363" s="3" t="s">
        <v>7</v>
      </c>
    </row>
    <row r="1364" spans="1:21" x14ac:dyDescent="0.25">
      <c r="A1364" s="1"/>
      <c r="B1364" s="5" t="s">
        <v>9</v>
      </c>
      <c r="C1364" s="64" t="s">
        <v>229</v>
      </c>
      <c r="D1364" s="64"/>
      <c r="E1364" s="64"/>
      <c r="F1364" s="64"/>
      <c r="G1364" s="64"/>
      <c r="H1364" s="1"/>
      <c r="I1364" s="1"/>
      <c r="J1364" s="1"/>
      <c r="K1364" s="1"/>
      <c r="L1364" s="4" t="s">
        <v>33</v>
      </c>
      <c r="M1364" s="77" t="s">
        <v>34</v>
      </c>
      <c r="N1364" s="77"/>
      <c r="O1364" s="6">
        <v>6</v>
      </c>
      <c r="P1364" s="78">
        <v>37.5</v>
      </c>
      <c r="Q1364" s="78"/>
      <c r="R1364" s="6">
        <v>12</v>
      </c>
      <c r="S1364" s="61">
        <v>639.6</v>
      </c>
      <c r="T1364" s="61"/>
      <c r="U1364" s="7">
        <v>1.25</v>
      </c>
    </row>
    <row r="1365" spans="1:21" x14ac:dyDescent="0.25">
      <c r="A1365" s="1"/>
      <c r="B1365" s="63" t="s">
        <v>13</v>
      </c>
      <c r="C1365" s="64" t="s">
        <v>230</v>
      </c>
      <c r="D1365" s="64"/>
      <c r="E1365" s="64"/>
      <c r="F1365" s="64"/>
      <c r="G1365" s="1"/>
      <c r="H1365" s="1"/>
      <c r="I1365" s="1"/>
      <c r="J1365" s="1"/>
      <c r="K1365" s="1"/>
      <c r="L1365" s="4" t="s">
        <v>36</v>
      </c>
      <c r="M1365" s="64" t="s">
        <v>37</v>
      </c>
      <c r="N1365" s="64"/>
      <c r="O1365" s="6">
        <v>2</v>
      </c>
      <c r="P1365" s="65">
        <v>12.5</v>
      </c>
      <c r="Q1365" s="65"/>
      <c r="R1365" s="6">
        <v>11</v>
      </c>
      <c r="S1365" s="59">
        <v>970.8</v>
      </c>
      <c r="T1365" s="59"/>
      <c r="U1365" s="7">
        <v>1.9</v>
      </c>
    </row>
    <row r="1366" spans="1:21" x14ac:dyDescent="0.25">
      <c r="A1366" s="1"/>
      <c r="B1366" s="63"/>
      <c r="C1366" s="64"/>
      <c r="D1366" s="64"/>
      <c r="E1366" s="64"/>
      <c r="F1366" s="64"/>
      <c r="G1366" s="1"/>
      <c r="H1366" s="1"/>
      <c r="I1366" s="1"/>
      <c r="J1366" s="1"/>
      <c r="K1366" s="1"/>
      <c r="L1366" s="64" t="s">
        <v>11</v>
      </c>
      <c r="M1366" s="64" t="s">
        <v>12</v>
      </c>
      <c r="N1366" s="64"/>
      <c r="O1366" s="71">
        <v>3</v>
      </c>
      <c r="P1366" s="65">
        <v>18.75</v>
      </c>
      <c r="Q1366" s="65"/>
      <c r="R1366" s="71">
        <v>8</v>
      </c>
      <c r="S1366" s="59">
        <v>811.19999999999993</v>
      </c>
      <c r="T1366" s="59"/>
      <c r="U1366" s="58">
        <v>1.59</v>
      </c>
    </row>
    <row r="1367" spans="1:21" x14ac:dyDescent="0.25">
      <c r="A1367" s="1"/>
      <c r="B1367" s="63" t="s">
        <v>19</v>
      </c>
      <c r="C1367" s="64" t="s">
        <v>20</v>
      </c>
      <c r="D1367" s="64"/>
      <c r="E1367" s="64"/>
      <c r="F1367" s="64"/>
      <c r="G1367" s="1"/>
      <c r="H1367" s="1"/>
      <c r="I1367" s="1"/>
      <c r="J1367" s="1"/>
      <c r="K1367" s="1"/>
      <c r="L1367" s="64"/>
      <c r="M1367" s="64"/>
      <c r="N1367" s="64"/>
      <c r="O1367" s="71"/>
      <c r="P1367" s="65"/>
      <c r="Q1367" s="65"/>
      <c r="R1367" s="71"/>
      <c r="S1367" s="59"/>
      <c r="T1367" s="59"/>
      <c r="U1367" s="58"/>
    </row>
    <row r="1368" spans="1:21" x14ac:dyDescent="0.25">
      <c r="A1368" s="1"/>
      <c r="B1368" s="63"/>
      <c r="C1368" s="64"/>
      <c r="D1368" s="64"/>
      <c r="E1368" s="64"/>
      <c r="F1368" s="64"/>
      <c r="G1368" s="1"/>
      <c r="H1368" s="1"/>
      <c r="I1368" s="1"/>
      <c r="J1368" s="1"/>
      <c r="K1368" s="1"/>
      <c r="L1368" s="4" t="s">
        <v>39</v>
      </c>
      <c r="M1368" s="64" t="s">
        <v>40</v>
      </c>
      <c r="N1368" s="64"/>
      <c r="O1368" s="6">
        <v>4</v>
      </c>
      <c r="P1368" s="65">
        <v>25</v>
      </c>
      <c r="Q1368" s="65"/>
      <c r="R1368" s="6">
        <v>665</v>
      </c>
      <c r="S1368" s="59">
        <v>48318</v>
      </c>
      <c r="T1368" s="59"/>
      <c r="U1368" s="7">
        <v>94.54</v>
      </c>
    </row>
    <row r="1369" spans="1:21" x14ac:dyDescent="0.25">
      <c r="A1369" s="1"/>
      <c r="B1369" s="5" t="s">
        <v>23</v>
      </c>
      <c r="C1369" s="64" t="s">
        <v>231</v>
      </c>
      <c r="D1369" s="64"/>
      <c r="E1369" s="64"/>
      <c r="F1369" s="64"/>
      <c r="G1369" s="1"/>
      <c r="H1369" s="1"/>
      <c r="I1369" s="1"/>
      <c r="J1369" s="1"/>
      <c r="K1369" s="1"/>
      <c r="L1369" s="4" t="s">
        <v>21</v>
      </c>
      <c r="M1369" s="64" t="s">
        <v>22</v>
      </c>
      <c r="N1369" s="64"/>
      <c r="O1369" s="6">
        <v>1</v>
      </c>
      <c r="P1369" s="65">
        <v>6.25</v>
      </c>
      <c r="Q1369" s="65"/>
      <c r="R1369" s="6">
        <v>7</v>
      </c>
      <c r="S1369" s="59">
        <v>368.4</v>
      </c>
      <c r="T1369" s="59"/>
      <c r="U1369" s="7">
        <v>0.72</v>
      </c>
    </row>
    <row r="1370" spans="1:21" x14ac:dyDescent="0.25">
      <c r="A1370" s="1"/>
      <c r="B1370" s="5" t="s">
        <v>25</v>
      </c>
      <c r="C1370" s="73">
        <v>341</v>
      </c>
      <c r="D1370" s="73"/>
      <c r="E1370" s="73"/>
      <c r="F1370" s="1"/>
      <c r="G1370" s="1"/>
      <c r="H1370" s="1"/>
      <c r="I1370" s="1"/>
      <c r="J1370" s="1"/>
      <c r="K1370" s="1"/>
      <c r="L1370" s="1"/>
      <c r="M1370" s="1"/>
      <c r="N1370" s="1"/>
      <c r="O1370" s="1"/>
      <c r="P1370" s="1"/>
      <c r="Q1370" s="1"/>
      <c r="R1370" s="1"/>
      <c r="S1370" s="1"/>
      <c r="T1370" s="1"/>
      <c r="U1370" s="1"/>
    </row>
    <row r="1371" spans="1:21" x14ac:dyDescent="0.25">
      <c r="A1371" s="1"/>
      <c r="B1371" s="63" t="s">
        <v>26</v>
      </c>
      <c r="C1371" s="63"/>
      <c r="D1371" s="63"/>
      <c r="E1371" s="63"/>
      <c r="F1371" s="72">
        <v>192.02350000000001</v>
      </c>
      <c r="G1371" s="72"/>
      <c r="H1371" s="72"/>
      <c r="I1371" s="72"/>
      <c r="J1371" s="72"/>
      <c r="K1371" s="1"/>
      <c r="L1371" s="1"/>
      <c r="M1371" s="1"/>
      <c r="N1371" s="1"/>
      <c r="O1371" s="1"/>
      <c r="P1371" s="1"/>
      <c r="Q1371" s="1"/>
      <c r="R1371" s="1"/>
      <c r="S1371" s="1"/>
      <c r="T1371" s="1"/>
      <c r="U1371" s="1"/>
    </row>
    <row r="1372" spans="1:21" x14ac:dyDescent="0.25">
      <c r="A1372" s="1"/>
      <c r="B1372" s="63" t="s">
        <v>27</v>
      </c>
      <c r="C1372" s="63"/>
      <c r="D1372" s="72">
        <v>141.86500000000001</v>
      </c>
      <c r="E1372" s="72"/>
      <c r="F1372" s="72"/>
      <c r="G1372" s="72"/>
      <c r="H1372" s="72"/>
      <c r="I1372" s="1"/>
      <c r="J1372" s="1"/>
      <c r="K1372" s="1"/>
      <c r="L1372" s="1"/>
      <c r="M1372" s="1"/>
      <c r="N1372" s="1"/>
      <c r="O1372" s="1"/>
      <c r="P1372" s="1"/>
      <c r="Q1372" s="1"/>
      <c r="R1372" s="1"/>
      <c r="S1372" s="1"/>
      <c r="T1372" s="1"/>
      <c r="U1372" s="1"/>
    </row>
    <row r="1373" spans="1:21" x14ac:dyDescent="0.25">
      <c r="A1373" s="1"/>
      <c r="B1373" s="63" t="s">
        <v>28</v>
      </c>
      <c r="C1373" s="63"/>
      <c r="D1373" s="63"/>
      <c r="E1373" s="63"/>
      <c r="F1373" s="72">
        <v>1.8744000000000001</v>
      </c>
      <c r="G1373" s="72"/>
      <c r="H1373" s="72"/>
      <c r="I1373" s="72"/>
      <c r="J1373" s="1"/>
      <c r="K1373" s="1"/>
      <c r="L1373" s="1"/>
      <c r="M1373" s="1"/>
      <c r="N1373" s="1"/>
      <c r="O1373" s="1"/>
      <c r="P1373" s="1"/>
      <c r="Q1373" s="1"/>
      <c r="R1373" s="1"/>
      <c r="S1373" s="1"/>
      <c r="T1373" s="1"/>
      <c r="U1373" s="1"/>
    </row>
    <row r="1374" spans="1:21" x14ac:dyDescent="0.25">
      <c r="A1374" s="1"/>
      <c r="B1374" s="63" t="s">
        <v>29</v>
      </c>
      <c r="C1374" s="63"/>
      <c r="D1374" s="72">
        <v>1.9524999999999999</v>
      </c>
      <c r="E1374" s="72"/>
      <c r="F1374" s="72"/>
      <c r="G1374" s="72"/>
      <c r="H1374" s="1"/>
      <c r="I1374" s="1"/>
      <c r="J1374" s="1"/>
      <c r="K1374" s="1"/>
      <c r="L1374" s="1"/>
      <c r="M1374" s="1"/>
      <c r="N1374" s="1"/>
      <c r="O1374" s="1"/>
      <c r="P1374" s="1"/>
      <c r="Q1374" s="1"/>
      <c r="R1374" s="1"/>
      <c r="S1374" s="1"/>
      <c r="T1374" s="1"/>
      <c r="U1374" s="1"/>
    </row>
    <row r="1375" spans="1:21" x14ac:dyDescent="0.25">
      <c r="A1375" s="1"/>
      <c r="B1375" s="63" t="s">
        <v>30</v>
      </c>
      <c r="C1375" s="63"/>
      <c r="D1375" s="1"/>
      <c r="E1375" s="1"/>
      <c r="F1375" s="1">
        <v>20.100000000000001</v>
      </c>
      <c r="G1375" s="1"/>
      <c r="H1375" s="1"/>
      <c r="I1375" s="1"/>
      <c r="J1375" s="1"/>
      <c r="K1375" s="1"/>
      <c r="L1375" s="1"/>
      <c r="M1375" s="1"/>
      <c r="N1375" s="1"/>
      <c r="O1375" s="1"/>
      <c r="P1375" s="1"/>
      <c r="Q1375" s="1"/>
      <c r="R1375" s="1"/>
      <c r="S1375" s="1"/>
      <c r="T1375" s="1"/>
      <c r="U1375" s="1"/>
    </row>
    <row r="1376" spans="1:21" x14ac:dyDescent="0.25">
      <c r="A1376" s="1"/>
      <c r="B1376" s="63" t="s">
        <v>31</v>
      </c>
      <c r="C1376" s="63"/>
      <c r="D1376" s="63"/>
      <c r="E1376" s="1"/>
      <c r="F1376" s="1">
        <v>2017</v>
      </c>
      <c r="G1376" s="1"/>
      <c r="H1376" s="1"/>
      <c r="I1376" s="1"/>
      <c r="J1376" s="1"/>
      <c r="K1376" s="1"/>
      <c r="L1376" s="1"/>
      <c r="M1376" s="1"/>
      <c r="N1376" s="1"/>
      <c r="O1376" s="1"/>
      <c r="P1376" s="1"/>
      <c r="Q1376" s="1"/>
      <c r="R1376" s="1"/>
      <c r="S1376" s="1"/>
      <c r="T1376" s="1"/>
      <c r="U1376" s="1"/>
    </row>
    <row r="1377" spans="1:21" x14ac:dyDescent="0.25">
      <c r="A1377" s="1"/>
      <c r="B1377" s="63" t="s">
        <v>32</v>
      </c>
      <c r="C1377" s="63"/>
      <c r="D1377" s="1"/>
      <c r="E1377" s="1"/>
      <c r="F1377" s="1"/>
      <c r="G1377" s="1"/>
      <c r="H1377" s="1"/>
      <c r="I1377" s="1"/>
      <c r="J1377" s="1"/>
      <c r="K1377" s="1"/>
      <c r="L1377" s="1"/>
      <c r="M1377" s="1"/>
      <c r="N1377" s="1"/>
      <c r="O1377" s="1"/>
      <c r="P1377" s="1"/>
      <c r="Q1377" s="1"/>
      <c r="R1377" s="1"/>
      <c r="S1377" s="1"/>
      <c r="T1377" s="1"/>
      <c r="U1377" s="1"/>
    </row>
    <row r="1378" spans="1:21" x14ac:dyDescent="0.25">
      <c r="A1378" s="1"/>
      <c r="B1378" s="1"/>
      <c r="C1378" s="1"/>
      <c r="D1378" s="1"/>
      <c r="E1378" s="1"/>
      <c r="F1378" s="1"/>
      <c r="G1378" s="1"/>
      <c r="H1378" s="1"/>
      <c r="I1378" s="1"/>
      <c r="J1378" s="1"/>
      <c r="K1378" s="1"/>
      <c r="L1378" s="1"/>
      <c r="M1378" s="1"/>
      <c r="N1378" s="1"/>
      <c r="O1378" s="1"/>
      <c r="P1378" s="1"/>
      <c r="Q1378" s="1"/>
      <c r="R1378" s="1"/>
      <c r="S1378" s="1"/>
      <c r="T1378" s="1"/>
      <c r="U1378" s="1"/>
    </row>
    <row r="1379" spans="1:21" x14ac:dyDescent="0.25">
      <c r="A1379" s="1"/>
      <c r="B1379" s="1"/>
      <c r="C1379" s="1"/>
      <c r="D1379" s="1"/>
      <c r="E1379" s="1"/>
      <c r="F1379" s="1"/>
      <c r="G1379" s="1"/>
      <c r="H1379" s="1"/>
      <c r="I1379" s="1"/>
      <c r="J1379" s="1"/>
      <c r="K1379" s="1"/>
      <c r="L1379" s="1"/>
      <c r="M1379" s="1"/>
      <c r="N1379" s="1"/>
      <c r="O1379" s="1"/>
      <c r="P1379" s="1"/>
      <c r="Q1379" s="1"/>
      <c r="R1379" s="1"/>
      <c r="S1379" s="1"/>
      <c r="T1379" s="1"/>
      <c r="U1379" s="1"/>
    </row>
    <row r="1380" spans="1:21" x14ac:dyDescent="0.25">
      <c r="A1380" s="1"/>
      <c r="B1380" s="1"/>
      <c r="C1380" s="1"/>
      <c r="D1380" s="1"/>
      <c r="E1380" s="1"/>
      <c r="F1380" s="1"/>
      <c r="G1380" s="1"/>
      <c r="H1380" s="1"/>
      <c r="I1380" s="1"/>
      <c r="J1380" s="1"/>
      <c r="K1380" s="1"/>
      <c r="L1380" s="66" t="s">
        <v>5</v>
      </c>
      <c r="M1380" s="66"/>
      <c r="N1380" s="66"/>
      <c r="O1380" s="3" t="s">
        <v>6</v>
      </c>
      <c r="P1380" s="67" t="s">
        <v>7</v>
      </c>
      <c r="Q1380" s="67"/>
      <c r="R1380" s="3" t="s">
        <v>8</v>
      </c>
      <c r="S1380" s="57" t="s">
        <v>583</v>
      </c>
      <c r="T1380" s="57"/>
      <c r="U1380" s="3" t="s">
        <v>7</v>
      </c>
    </row>
    <row r="1381" spans="1:21" x14ac:dyDescent="0.25">
      <c r="A1381" s="1"/>
      <c r="B1381" s="5" t="s">
        <v>9</v>
      </c>
      <c r="C1381" s="64" t="s">
        <v>229</v>
      </c>
      <c r="D1381" s="64"/>
      <c r="E1381" s="64"/>
      <c r="F1381" s="64"/>
      <c r="G1381" s="64"/>
      <c r="H1381" s="1"/>
      <c r="I1381" s="1"/>
      <c r="J1381" s="1"/>
      <c r="K1381" s="1"/>
      <c r="L1381" s="4" t="s">
        <v>39</v>
      </c>
      <c r="M1381" s="77" t="s">
        <v>40</v>
      </c>
      <c r="N1381" s="77"/>
      <c r="O1381" s="6">
        <v>1</v>
      </c>
      <c r="P1381" s="78">
        <v>20</v>
      </c>
      <c r="Q1381" s="78"/>
      <c r="R1381" s="6">
        <v>2</v>
      </c>
      <c r="S1381" s="61">
        <v>131.4</v>
      </c>
      <c r="T1381" s="61"/>
      <c r="U1381" s="7">
        <v>24.39</v>
      </c>
    </row>
    <row r="1382" spans="1:21" x14ac:dyDescent="0.25">
      <c r="A1382" s="1"/>
      <c r="B1382" s="63" t="s">
        <v>13</v>
      </c>
      <c r="C1382" s="64" t="s">
        <v>232</v>
      </c>
      <c r="D1382" s="64"/>
      <c r="E1382" s="64"/>
      <c r="F1382" s="64"/>
      <c r="G1382" s="1"/>
      <c r="H1382" s="1"/>
      <c r="I1382" s="1"/>
      <c r="J1382" s="1"/>
      <c r="K1382" s="1"/>
      <c r="L1382" s="4" t="s">
        <v>42</v>
      </c>
      <c r="M1382" s="64" t="s">
        <v>43</v>
      </c>
      <c r="N1382" s="64"/>
      <c r="O1382" s="6">
        <v>3</v>
      </c>
      <c r="P1382" s="65">
        <v>60</v>
      </c>
      <c r="Q1382" s="65"/>
      <c r="R1382" s="6">
        <v>6</v>
      </c>
      <c r="S1382" s="59">
        <v>346.2</v>
      </c>
      <c r="T1382" s="59"/>
      <c r="U1382" s="7">
        <v>64.25</v>
      </c>
    </row>
    <row r="1383" spans="1:21" x14ac:dyDescent="0.25">
      <c r="A1383" s="1"/>
      <c r="B1383" s="63"/>
      <c r="C1383" s="64"/>
      <c r="D1383" s="64"/>
      <c r="E1383" s="64"/>
      <c r="F1383" s="64"/>
      <c r="G1383" s="1"/>
      <c r="H1383" s="1"/>
      <c r="I1383" s="1"/>
      <c r="J1383" s="1"/>
      <c r="K1383" s="1"/>
      <c r="L1383" s="64" t="s">
        <v>21</v>
      </c>
      <c r="M1383" s="64" t="s">
        <v>22</v>
      </c>
      <c r="N1383" s="64"/>
      <c r="O1383" s="71">
        <v>1</v>
      </c>
      <c r="P1383" s="65">
        <v>20</v>
      </c>
      <c r="Q1383" s="65"/>
      <c r="R1383" s="71">
        <v>2</v>
      </c>
      <c r="S1383" s="59">
        <v>61.2</v>
      </c>
      <c r="T1383" s="59"/>
      <c r="U1383" s="58">
        <v>11.36</v>
      </c>
    </row>
    <row r="1384" spans="1:21" x14ac:dyDescent="0.25">
      <c r="A1384" s="1"/>
      <c r="B1384" s="63" t="s">
        <v>19</v>
      </c>
      <c r="C1384" s="64" t="s">
        <v>57</v>
      </c>
      <c r="D1384" s="64"/>
      <c r="E1384" s="64"/>
      <c r="F1384" s="64"/>
      <c r="G1384" s="1"/>
      <c r="H1384" s="1"/>
      <c r="I1384" s="1"/>
      <c r="J1384" s="1"/>
      <c r="K1384" s="1"/>
      <c r="L1384" s="64"/>
      <c r="M1384" s="64"/>
      <c r="N1384" s="64"/>
      <c r="O1384" s="71"/>
      <c r="P1384" s="65"/>
      <c r="Q1384" s="65"/>
      <c r="R1384" s="71"/>
      <c r="S1384" s="59"/>
      <c r="T1384" s="59"/>
      <c r="U1384" s="58"/>
    </row>
    <row r="1385" spans="1:21" x14ac:dyDescent="0.25">
      <c r="A1385" s="1"/>
      <c r="B1385" s="63"/>
      <c r="C1385" s="64"/>
      <c r="D1385" s="64"/>
      <c r="E1385" s="64"/>
      <c r="F1385" s="64"/>
      <c r="G1385" s="1"/>
      <c r="H1385" s="1"/>
      <c r="I1385" s="1"/>
      <c r="J1385" s="1"/>
      <c r="K1385" s="1"/>
      <c r="L1385" s="1"/>
      <c r="M1385" s="1"/>
      <c r="N1385" s="1"/>
      <c r="O1385" s="1"/>
      <c r="P1385" s="1"/>
      <c r="Q1385" s="1"/>
      <c r="R1385" s="1"/>
      <c r="S1385" s="1"/>
      <c r="T1385" s="1"/>
      <c r="U1385" s="1"/>
    </row>
    <row r="1386" spans="1:21" x14ac:dyDescent="0.25">
      <c r="A1386" s="1"/>
      <c r="B1386" s="5" t="s">
        <v>23</v>
      </c>
      <c r="C1386" s="64" t="s">
        <v>233</v>
      </c>
      <c r="D1386" s="64"/>
      <c r="E1386" s="64"/>
      <c r="F1386" s="64"/>
      <c r="G1386" s="1"/>
      <c r="H1386" s="1"/>
      <c r="I1386" s="1"/>
      <c r="J1386" s="1"/>
      <c r="K1386" s="1"/>
      <c r="L1386" s="1"/>
      <c r="M1386" s="1"/>
      <c r="N1386" s="1"/>
      <c r="O1386" s="1"/>
      <c r="P1386" s="1"/>
      <c r="Q1386" s="1"/>
      <c r="R1386" s="1"/>
      <c r="S1386" s="1"/>
      <c r="T1386" s="1"/>
      <c r="U1386" s="1"/>
    </row>
    <row r="1387" spans="1:21" x14ac:dyDescent="0.25">
      <c r="A1387" s="1"/>
      <c r="B1387" s="5" t="s">
        <v>25</v>
      </c>
      <c r="C1387" s="73">
        <v>50</v>
      </c>
      <c r="D1387" s="73"/>
      <c r="E1387" s="73"/>
      <c r="F1387" s="1"/>
      <c r="G1387" s="1"/>
      <c r="H1387" s="1"/>
      <c r="I1387" s="1"/>
      <c r="J1387" s="1"/>
      <c r="K1387" s="1"/>
      <c r="L1387" s="1"/>
      <c r="M1387" s="1"/>
      <c r="N1387" s="1"/>
      <c r="O1387" s="1"/>
      <c r="P1387" s="1"/>
      <c r="Q1387" s="1"/>
      <c r="R1387" s="1"/>
      <c r="S1387" s="1"/>
      <c r="T1387" s="1"/>
      <c r="U1387" s="1"/>
    </row>
    <row r="1388" spans="1:21" x14ac:dyDescent="0.25">
      <c r="A1388" s="1"/>
      <c r="B1388" s="63" t="s">
        <v>26</v>
      </c>
      <c r="C1388" s="63"/>
      <c r="D1388" s="63"/>
      <c r="E1388" s="63"/>
      <c r="F1388" s="72">
        <v>27.551400000000001</v>
      </c>
      <c r="G1388" s="72"/>
      <c r="H1388" s="72"/>
      <c r="I1388" s="72"/>
      <c r="J1388" s="72"/>
      <c r="K1388" s="1"/>
      <c r="L1388" s="1"/>
      <c r="M1388" s="1"/>
      <c r="N1388" s="1"/>
      <c r="O1388" s="1"/>
      <c r="P1388" s="1"/>
      <c r="Q1388" s="1"/>
      <c r="R1388" s="1"/>
      <c r="S1388" s="1"/>
      <c r="T1388" s="1"/>
      <c r="U1388" s="1"/>
    </row>
    <row r="1389" spans="1:21" x14ac:dyDescent="0.25">
      <c r="A1389" s="1"/>
      <c r="B1389" s="63" t="s">
        <v>27</v>
      </c>
      <c r="C1389" s="63"/>
      <c r="D1389" s="72">
        <v>6.8874000000000004</v>
      </c>
      <c r="E1389" s="72"/>
      <c r="F1389" s="72"/>
      <c r="G1389" s="72"/>
      <c r="H1389" s="72"/>
      <c r="I1389" s="1"/>
      <c r="J1389" s="1"/>
      <c r="K1389" s="1"/>
      <c r="L1389" s="1"/>
      <c r="M1389" s="1"/>
      <c r="N1389" s="1"/>
      <c r="O1389" s="1"/>
      <c r="P1389" s="1"/>
      <c r="Q1389" s="1"/>
      <c r="R1389" s="1"/>
      <c r="S1389" s="1"/>
      <c r="T1389" s="1"/>
      <c r="U1389" s="1"/>
    </row>
    <row r="1390" spans="1:21" x14ac:dyDescent="0.25">
      <c r="A1390" s="1"/>
      <c r="B1390" s="63" t="s">
        <v>28</v>
      </c>
      <c r="C1390" s="63"/>
      <c r="D1390" s="63"/>
      <c r="E1390" s="63"/>
      <c r="F1390" s="72">
        <v>0.41770000000000002</v>
      </c>
      <c r="G1390" s="72"/>
      <c r="H1390" s="72"/>
      <c r="I1390" s="72"/>
      <c r="J1390" s="1"/>
      <c r="K1390" s="1"/>
      <c r="L1390" s="1"/>
      <c r="M1390" s="1"/>
      <c r="N1390" s="1"/>
      <c r="O1390" s="1"/>
      <c r="P1390" s="1"/>
      <c r="Q1390" s="1"/>
      <c r="R1390" s="1"/>
      <c r="S1390" s="1"/>
      <c r="T1390" s="1"/>
      <c r="U1390" s="1"/>
    </row>
    <row r="1391" spans="1:21" x14ac:dyDescent="0.25">
      <c r="A1391" s="1"/>
      <c r="B1391" s="63" t="s">
        <v>29</v>
      </c>
      <c r="C1391" s="63"/>
      <c r="D1391" s="72">
        <v>0.1193</v>
      </c>
      <c r="E1391" s="72"/>
      <c r="F1391" s="72"/>
      <c r="G1391" s="72"/>
      <c r="H1391" s="1"/>
      <c r="I1391" s="1"/>
      <c r="J1391" s="1"/>
      <c r="K1391" s="1"/>
      <c r="L1391" s="1"/>
      <c r="M1391" s="1"/>
      <c r="N1391" s="1"/>
      <c r="O1391" s="1"/>
      <c r="P1391" s="1"/>
      <c r="Q1391" s="1"/>
      <c r="R1391" s="1"/>
      <c r="S1391" s="1"/>
      <c r="T1391" s="1"/>
      <c r="U1391" s="1"/>
    </row>
    <row r="1392" spans="1:21" x14ac:dyDescent="0.25">
      <c r="A1392" s="1"/>
      <c r="B1392" s="63" t="s">
        <v>30</v>
      </c>
      <c r="C1392" s="63"/>
      <c r="D1392" s="1"/>
      <c r="E1392" s="1"/>
      <c r="F1392" s="1">
        <v>2.9</v>
      </c>
      <c r="G1392" s="1"/>
      <c r="H1392" s="1"/>
      <c r="I1392" s="1"/>
      <c r="J1392" s="1"/>
      <c r="K1392" s="1"/>
      <c r="L1392" s="1"/>
      <c r="M1392" s="1"/>
      <c r="N1392" s="1"/>
      <c r="O1392" s="1"/>
      <c r="P1392" s="1"/>
      <c r="Q1392" s="1"/>
      <c r="R1392" s="1"/>
      <c r="S1392" s="1"/>
      <c r="T1392" s="1"/>
      <c r="U1392" s="1"/>
    </row>
    <row r="1393" spans="1:21" x14ac:dyDescent="0.25">
      <c r="A1393" s="1"/>
      <c r="B1393" s="63" t="s">
        <v>31</v>
      </c>
      <c r="C1393" s="63"/>
      <c r="D1393" s="63"/>
      <c r="E1393" s="1"/>
      <c r="F1393" s="1">
        <v>2017</v>
      </c>
      <c r="G1393" s="1"/>
      <c r="H1393" s="1"/>
      <c r="I1393" s="1"/>
      <c r="J1393" s="1"/>
      <c r="K1393" s="1"/>
      <c r="L1393" s="1"/>
      <c r="M1393" s="1"/>
      <c r="N1393" s="1"/>
      <c r="O1393" s="1"/>
      <c r="P1393" s="1"/>
      <c r="Q1393" s="1"/>
      <c r="R1393" s="1"/>
      <c r="S1393" s="1"/>
      <c r="T1393" s="1"/>
      <c r="U1393" s="1"/>
    </row>
    <row r="1394" spans="1:21" x14ac:dyDescent="0.25">
      <c r="A1394" s="1"/>
      <c r="B1394" s="63" t="s">
        <v>32</v>
      </c>
      <c r="C1394" s="63"/>
      <c r="D1394" s="1"/>
      <c r="E1394" s="1"/>
      <c r="F1394" s="1"/>
      <c r="G1394" s="1"/>
      <c r="H1394" s="1"/>
      <c r="I1394" s="1"/>
      <c r="J1394" s="1"/>
      <c r="K1394" s="1"/>
      <c r="L1394" s="1"/>
      <c r="M1394" s="1"/>
      <c r="N1394" s="1"/>
      <c r="O1394" s="1"/>
      <c r="P1394" s="1"/>
      <c r="Q1394" s="1"/>
      <c r="R1394" s="1"/>
      <c r="S1394" s="1"/>
      <c r="T1394" s="1"/>
      <c r="U1394" s="1"/>
    </row>
    <row r="1395" spans="1:21" x14ac:dyDescent="0.25">
      <c r="A1395" s="1"/>
      <c r="B1395" s="1"/>
      <c r="C1395" s="1"/>
      <c r="D1395" s="1"/>
      <c r="E1395" s="1"/>
      <c r="F1395" s="1"/>
      <c r="G1395" s="1"/>
      <c r="H1395" s="1"/>
      <c r="I1395" s="1"/>
      <c r="J1395" s="1"/>
      <c r="K1395" s="1"/>
      <c r="L1395" s="1"/>
      <c r="M1395" s="1"/>
      <c r="N1395" s="1"/>
      <c r="O1395" s="1"/>
      <c r="P1395" s="1"/>
      <c r="Q1395" s="1"/>
      <c r="R1395" s="1"/>
      <c r="S1395" s="1"/>
      <c r="T1395" s="1"/>
      <c r="U1395" s="1"/>
    </row>
    <row r="1396" spans="1:21" x14ac:dyDescent="0.25">
      <c r="A1396" s="1"/>
      <c r="B1396" s="1"/>
      <c r="C1396" s="1"/>
      <c r="D1396" s="1"/>
      <c r="E1396" s="1"/>
      <c r="F1396" s="1"/>
      <c r="G1396" s="1"/>
      <c r="H1396" s="1"/>
      <c r="I1396" s="1"/>
      <c r="J1396" s="1"/>
      <c r="K1396" s="1"/>
      <c r="L1396" s="1"/>
      <c r="M1396" s="1"/>
      <c r="N1396" s="1"/>
      <c r="O1396" s="1"/>
      <c r="P1396" s="1"/>
      <c r="Q1396" s="1"/>
      <c r="R1396" s="1"/>
      <c r="S1396" s="1"/>
      <c r="T1396" s="1"/>
      <c r="U1396" s="1"/>
    </row>
    <row r="1397" spans="1:21" x14ac:dyDescent="0.25">
      <c r="A1397" s="1"/>
      <c r="B1397" s="1"/>
      <c r="C1397" s="1"/>
      <c r="D1397" s="1"/>
      <c r="E1397" s="1"/>
      <c r="F1397" s="1"/>
      <c r="G1397" s="1"/>
      <c r="H1397" s="1"/>
      <c r="I1397" s="1"/>
      <c r="J1397" s="1"/>
      <c r="K1397" s="1"/>
      <c r="L1397" s="66" t="s">
        <v>5</v>
      </c>
      <c r="M1397" s="66"/>
      <c r="N1397" s="66"/>
      <c r="O1397" s="3" t="s">
        <v>6</v>
      </c>
      <c r="P1397" s="67" t="s">
        <v>7</v>
      </c>
      <c r="Q1397" s="67"/>
      <c r="R1397" s="3" t="s">
        <v>8</v>
      </c>
      <c r="S1397" s="57" t="s">
        <v>583</v>
      </c>
      <c r="T1397" s="57"/>
      <c r="U1397" s="3" t="s">
        <v>7</v>
      </c>
    </row>
    <row r="1398" spans="1:21" x14ac:dyDescent="0.25">
      <c r="A1398" s="1"/>
      <c r="B1398" s="5" t="s">
        <v>9</v>
      </c>
      <c r="C1398" s="64" t="s">
        <v>229</v>
      </c>
      <c r="D1398" s="64"/>
      <c r="E1398" s="64"/>
      <c r="F1398" s="64"/>
      <c r="G1398" s="64"/>
      <c r="H1398" s="1"/>
      <c r="I1398" s="1"/>
      <c r="J1398" s="1"/>
      <c r="K1398" s="1"/>
      <c r="L1398" s="4" t="s">
        <v>33</v>
      </c>
      <c r="M1398" s="77" t="s">
        <v>34</v>
      </c>
      <c r="N1398" s="77"/>
      <c r="O1398" s="6">
        <v>1</v>
      </c>
      <c r="P1398" s="78">
        <v>14.29</v>
      </c>
      <c r="Q1398" s="78"/>
      <c r="R1398" s="6">
        <v>3</v>
      </c>
      <c r="S1398" s="61">
        <v>496.79999999999995</v>
      </c>
      <c r="T1398" s="61"/>
      <c r="U1398" s="7">
        <v>8.19</v>
      </c>
    </row>
    <row r="1399" spans="1:21" x14ac:dyDescent="0.25">
      <c r="A1399" s="1"/>
      <c r="B1399" s="63" t="s">
        <v>13</v>
      </c>
      <c r="C1399" s="64" t="s">
        <v>234</v>
      </c>
      <c r="D1399" s="64"/>
      <c r="E1399" s="64"/>
      <c r="F1399" s="64"/>
      <c r="G1399" s="1"/>
      <c r="H1399" s="1"/>
      <c r="I1399" s="1"/>
      <c r="J1399" s="1"/>
      <c r="K1399" s="1"/>
      <c r="L1399" s="4" t="s">
        <v>36</v>
      </c>
      <c r="M1399" s="64" t="s">
        <v>37</v>
      </c>
      <c r="N1399" s="64"/>
      <c r="O1399" s="6">
        <v>1</v>
      </c>
      <c r="P1399" s="65">
        <v>14.29</v>
      </c>
      <c r="Q1399" s="65"/>
      <c r="R1399" s="6">
        <v>2</v>
      </c>
      <c r="S1399" s="59">
        <v>61.2</v>
      </c>
      <c r="T1399" s="59"/>
      <c r="U1399" s="7">
        <v>1.01</v>
      </c>
    </row>
    <row r="1400" spans="1:21" x14ac:dyDescent="0.25">
      <c r="A1400" s="1"/>
      <c r="B1400" s="63"/>
      <c r="C1400" s="64"/>
      <c r="D1400" s="64"/>
      <c r="E1400" s="64"/>
      <c r="F1400" s="64"/>
      <c r="G1400" s="1"/>
      <c r="H1400" s="1"/>
      <c r="I1400" s="1"/>
      <c r="J1400" s="1"/>
      <c r="K1400" s="1"/>
      <c r="L1400" s="64" t="s">
        <v>11</v>
      </c>
      <c r="M1400" s="64" t="s">
        <v>12</v>
      </c>
      <c r="N1400" s="64"/>
      <c r="O1400" s="71">
        <v>2</v>
      </c>
      <c r="P1400" s="65">
        <v>28.57</v>
      </c>
      <c r="Q1400" s="65"/>
      <c r="R1400" s="71">
        <v>7</v>
      </c>
      <c r="S1400" s="59">
        <v>361.8</v>
      </c>
      <c r="T1400" s="59"/>
      <c r="U1400" s="58">
        <v>5.96</v>
      </c>
    </row>
    <row r="1401" spans="1:21" x14ac:dyDescent="0.25">
      <c r="A1401" s="1"/>
      <c r="B1401" s="63" t="s">
        <v>19</v>
      </c>
      <c r="C1401" s="64" t="s">
        <v>60</v>
      </c>
      <c r="D1401" s="64"/>
      <c r="E1401" s="64"/>
      <c r="F1401" s="64"/>
      <c r="G1401" s="1"/>
      <c r="H1401" s="1"/>
      <c r="I1401" s="1"/>
      <c r="J1401" s="1"/>
      <c r="K1401" s="1"/>
      <c r="L1401" s="64"/>
      <c r="M1401" s="64"/>
      <c r="N1401" s="64"/>
      <c r="O1401" s="71"/>
      <c r="P1401" s="65"/>
      <c r="Q1401" s="65"/>
      <c r="R1401" s="71"/>
      <c r="S1401" s="59"/>
      <c r="T1401" s="59"/>
      <c r="U1401" s="58"/>
    </row>
    <row r="1402" spans="1:21" x14ac:dyDescent="0.25">
      <c r="A1402" s="1"/>
      <c r="B1402" s="63"/>
      <c r="C1402" s="64"/>
      <c r="D1402" s="64"/>
      <c r="E1402" s="64"/>
      <c r="F1402" s="64"/>
      <c r="G1402" s="1"/>
      <c r="H1402" s="1"/>
      <c r="I1402" s="1"/>
      <c r="J1402" s="1"/>
      <c r="K1402" s="1"/>
      <c r="L1402" s="4" t="s">
        <v>39</v>
      </c>
      <c r="M1402" s="64" t="s">
        <v>40</v>
      </c>
      <c r="N1402" s="64"/>
      <c r="O1402" s="6">
        <v>2</v>
      </c>
      <c r="P1402" s="65">
        <v>28.57</v>
      </c>
      <c r="Q1402" s="65"/>
      <c r="R1402" s="6">
        <v>33</v>
      </c>
      <c r="S1402" s="59">
        <v>4931.3999999999996</v>
      </c>
      <c r="T1402" s="59"/>
      <c r="U1402" s="7">
        <v>81.25</v>
      </c>
    </row>
    <row r="1403" spans="1:21" x14ac:dyDescent="0.25">
      <c r="A1403" s="1"/>
      <c r="B1403" s="5" t="s">
        <v>23</v>
      </c>
      <c r="C1403" s="64" t="s">
        <v>235</v>
      </c>
      <c r="D1403" s="64"/>
      <c r="E1403" s="64"/>
      <c r="F1403" s="64"/>
      <c r="G1403" s="1"/>
      <c r="H1403" s="1"/>
      <c r="I1403" s="1"/>
      <c r="J1403" s="1"/>
      <c r="K1403" s="1"/>
      <c r="L1403" s="4" t="s">
        <v>21</v>
      </c>
      <c r="M1403" s="64" t="s">
        <v>22</v>
      </c>
      <c r="N1403" s="64"/>
      <c r="O1403" s="6">
        <v>1</v>
      </c>
      <c r="P1403" s="65">
        <v>14.29</v>
      </c>
      <c r="Q1403" s="65"/>
      <c r="R1403" s="6">
        <v>4</v>
      </c>
      <c r="S1403" s="59">
        <v>218.4</v>
      </c>
      <c r="T1403" s="59"/>
      <c r="U1403" s="7">
        <v>3.6</v>
      </c>
    </row>
    <row r="1404" spans="1:21" x14ac:dyDescent="0.25">
      <c r="A1404" s="1"/>
      <c r="B1404" s="5" t="s">
        <v>25</v>
      </c>
      <c r="C1404" s="73">
        <v>197</v>
      </c>
      <c r="D1404" s="73"/>
      <c r="E1404" s="73"/>
      <c r="F1404" s="1"/>
      <c r="G1404" s="1"/>
      <c r="H1404" s="1"/>
      <c r="I1404" s="1"/>
      <c r="J1404" s="1"/>
      <c r="K1404" s="1"/>
      <c r="L1404" s="1"/>
      <c r="M1404" s="1"/>
      <c r="N1404" s="1"/>
      <c r="O1404" s="1"/>
      <c r="P1404" s="1"/>
      <c r="Q1404" s="1"/>
      <c r="R1404" s="1"/>
      <c r="S1404" s="1"/>
      <c r="T1404" s="1"/>
      <c r="U1404" s="1"/>
    </row>
    <row r="1405" spans="1:21" x14ac:dyDescent="0.25">
      <c r="A1405" s="1"/>
      <c r="B1405" s="63" t="s">
        <v>26</v>
      </c>
      <c r="C1405" s="63"/>
      <c r="D1405" s="63"/>
      <c r="E1405" s="63"/>
      <c r="F1405" s="72">
        <v>170.0368</v>
      </c>
      <c r="G1405" s="72"/>
      <c r="H1405" s="72"/>
      <c r="I1405" s="72"/>
      <c r="J1405" s="72"/>
      <c r="K1405" s="1"/>
      <c r="L1405" s="1"/>
      <c r="M1405" s="1"/>
      <c r="N1405" s="1"/>
      <c r="O1405" s="1"/>
      <c r="P1405" s="1"/>
      <c r="Q1405" s="1"/>
      <c r="R1405" s="1"/>
      <c r="S1405" s="1"/>
      <c r="T1405" s="1"/>
      <c r="U1405" s="1"/>
    </row>
    <row r="1406" spans="1:21" x14ac:dyDescent="0.25">
      <c r="A1406" s="1"/>
      <c r="B1406" s="63" t="s">
        <v>27</v>
      </c>
      <c r="C1406" s="63"/>
      <c r="D1406" s="72">
        <v>25.025600000000001</v>
      </c>
      <c r="E1406" s="72"/>
      <c r="F1406" s="72"/>
      <c r="G1406" s="72"/>
      <c r="H1406" s="72"/>
      <c r="I1406" s="1"/>
      <c r="J1406" s="1"/>
      <c r="K1406" s="1"/>
      <c r="L1406" s="1"/>
      <c r="M1406" s="1"/>
      <c r="N1406" s="1"/>
      <c r="O1406" s="1"/>
      <c r="P1406" s="1"/>
      <c r="Q1406" s="1"/>
      <c r="R1406" s="1"/>
      <c r="S1406" s="1"/>
      <c r="T1406" s="1"/>
      <c r="U1406" s="1"/>
    </row>
    <row r="1407" spans="1:21" x14ac:dyDescent="0.25">
      <c r="A1407" s="1"/>
      <c r="B1407" s="63" t="s">
        <v>28</v>
      </c>
      <c r="C1407" s="63"/>
      <c r="D1407" s="63"/>
      <c r="E1407" s="63"/>
      <c r="F1407" s="72">
        <v>0.92369999999999997</v>
      </c>
      <c r="G1407" s="72"/>
      <c r="H1407" s="72"/>
      <c r="I1407" s="72"/>
      <c r="J1407" s="1"/>
      <c r="K1407" s="1"/>
      <c r="L1407" s="1"/>
      <c r="M1407" s="1"/>
      <c r="N1407" s="1"/>
      <c r="O1407" s="1"/>
      <c r="P1407" s="1"/>
      <c r="Q1407" s="1"/>
      <c r="R1407" s="1"/>
      <c r="S1407" s="1"/>
      <c r="T1407" s="1"/>
      <c r="U1407" s="1"/>
    </row>
    <row r="1408" spans="1:21" x14ac:dyDescent="0.25">
      <c r="A1408" s="1"/>
      <c r="B1408" s="63" t="s">
        <v>29</v>
      </c>
      <c r="C1408" s="63"/>
      <c r="D1408" s="72">
        <v>0.16750000000000001</v>
      </c>
      <c r="E1408" s="72"/>
      <c r="F1408" s="72"/>
      <c r="G1408" s="72"/>
      <c r="H1408" s="1"/>
      <c r="I1408" s="1"/>
      <c r="J1408" s="1"/>
      <c r="K1408" s="1"/>
      <c r="L1408" s="1"/>
      <c r="M1408" s="1"/>
      <c r="N1408" s="1"/>
      <c r="O1408" s="1"/>
      <c r="P1408" s="1"/>
      <c r="Q1408" s="1"/>
      <c r="R1408" s="1"/>
      <c r="S1408" s="1"/>
      <c r="T1408" s="1"/>
      <c r="U1408" s="1"/>
    </row>
    <row r="1409" spans="1:21" x14ac:dyDescent="0.25">
      <c r="A1409" s="1"/>
      <c r="B1409" s="63" t="s">
        <v>30</v>
      </c>
      <c r="C1409" s="63"/>
      <c r="D1409" s="1"/>
      <c r="E1409" s="1"/>
      <c r="F1409" s="1">
        <v>9.9</v>
      </c>
      <c r="G1409" s="1"/>
      <c r="H1409" s="1"/>
      <c r="I1409" s="1"/>
      <c r="J1409" s="1"/>
      <c r="K1409" s="1"/>
      <c r="L1409" s="1"/>
      <c r="M1409" s="1"/>
      <c r="N1409" s="1"/>
      <c r="O1409" s="1"/>
      <c r="P1409" s="1"/>
      <c r="Q1409" s="1"/>
      <c r="R1409" s="1"/>
      <c r="S1409" s="1"/>
      <c r="T1409" s="1"/>
      <c r="U1409" s="1"/>
    </row>
    <row r="1410" spans="1:21" x14ac:dyDescent="0.25">
      <c r="A1410" s="1"/>
      <c r="B1410" s="63" t="s">
        <v>31</v>
      </c>
      <c r="C1410" s="63"/>
      <c r="D1410" s="63"/>
      <c r="E1410" s="1"/>
      <c r="F1410" s="1">
        <v>2017</v>
      </c>
      <c r="G1410" s="1"/>
      <c r="H1410" s="1"/>
      <c r="I1410" s="1"/>
      <c r="J1410" s="1"/>
      <c r="K1410" s="1"/>
      <c r="L1410" s="1"/>
      <c r="M1410" s="1"/>
      <c r="N1410" s="1"/>
      <c r="O1410" s="1"/>
      <c r="P1410" s="1"/>
      <c r="Q1410" s="1"/>
      <c r="R1410" s="1"/>
      <c r="S1410" s="1"/>
      <c r="T1410" s="1"/>
      <c r="U1410" s="1"/>
    </row>
    <row r="1411" spans="1:21" x14ac:dyDescent="0.25">
      <c r="A1411" s="1"/>
      <c r="B1411" s="63" t="s">
        <v>32</v>
      </c>
      <c r="C1411" s="63"/>
      <c r="D1411" s="1"/>
      <c r="E1411" s="1"/>
      <c r="F1411" s="1"/>
      <c r="G1411" s="1"/>
      <c r="H1411" s="1"/>
      <c r="I1411" s="1"/>
      <c r="J1411" s="1"/>
      <c r="K1411" s="1"/>
      <c r="L1411" s="1"/>
      <c r="M1411" s="1"/>
      <c r="N1411" s="1"/>
      <c r="O1411" s="1"/>
      <c r="P1411" s="1"/>
      <c r="Q1411" s="1"/>
      <c r="R1411" s="1"/>
      <c r="S1411" s="1"/>
      <c r="T1411" s="1"/>
      <c r="U1411" s="1"/>
    </row>
    <row r="1412" spans="1:21" x14ac:dyDescent="0.25">
      <c r="A1412" s="1"/>
      <c r="B1412" s="1"/>
      <c r="C1412" s="1"/>
      <c r="D1412" s="1"/>
      <c r="E1412" s="1"/>
      <c r="F1412" s="1"/>
      <c r="G1412" s="1"/>
      <c r="H1412" s="1"/>
      <c r="I1412" s="1"/>
      <c r="J1412" s="1"/>
      <c r="K1412" s="1"/>
      <c r="L1412" s="1"/>
      <c r="M1412" s="1"/>
      <c r="N1412" s="1"/>
      <c r="O1412" s="1"/>
      <c r="P1412" s="1"/>
      <c r="Q1412" s="1"/>
      <c r="R1412" s="1"/>
      <c r="S1412" s="1"/>
      <c r="T1412" s="1"/>
      <c r="U1412" s="1"/>
    </row>
    <row r="1413" spans="1:21" x14ac:dyDescent="0.25">
      <c r="A1413" s="1"/>
      <c r="B1413" s="1"/>
      <c r="C1413" s="1"/>
      <c r="D1413" s="1"/>
      <c r="E1413" s="1"/>
      <c r="F1413" s="1"/>
      <c r="G1413" s="1"/>
      <c r="H1413" s="1"/>
      <c r="I1413" s="1"/>
      <c r="J1413" s="1"/>
      <c r="K1413" s="1"/>
      <c r="L1413" s="1"/>
      <c r="M1413" s="1"/>
      <c r="N1413" s="1"/>
      <c r="O1413" s="1"/>
      <c r="P1413" s="1"/>
      <c r="Q1413" s="1"/>
      <c r="R1413" s="1"/>
      <c r="S1413" s="1"/>
      <c r="T1413" s="1"/>
      <c r="U1413" s="1"/>
    </row>
    <row r="1414" spans="1:21" x14ac:dyDescent="0.25">
      <c r="A1414" s="1"/>
      <c r="B1414" s="1"/>
      <c r="C1414" s="1"/>
      <c r="D1414" s="1"/>
      <c r="E1414" s="1"/>
      <c r="F1414" s="1"/>
      <c r="G1414" s="1"/>
      <c r="H1414" s="1"/>
      <c r="I1414" s="1"/>
      <c r="J1414" s="1"/>
      <c r="K1414" s="1"/>
      <c r="L1414" s="66" t="s">
        <v>5</v>
      </c>
      <c r="M1414" s="66"/>
      <c r="N1414" s="66"/>
      <c r="O1414" s="3" t="s">
        <v>6</v>
      </c>
      <c r="P1414" s="67" t="s">
        <v>7</v>
      </c>
      <c r="Q1414" s="67"/>
      <c r="R1414" s="3" t="s">
        <v>8</v>
      </c>
      <c r="S1414" s="57" t="s">
        <v>583</v>
      </c>
      <c r="T1414" s="57"/>
      <c r="U1414" s="3" t="s">
        <v>7</v>
      </c>
    </row>
    <row r="1415" spans="1:21" x14ac:dyDescent="0.25">
      <c r="A1415" s="1"/>
      <c r="B1415" s="5" t="s">
        <v>9</v>
      </c>
      <c r="C1415" s="64" t="s">
        <v>229</v>
      </c>
      <c r="D1415" s="64"/>
      <c r="E1415" s="64"/>
      <c r="F1415" s="64"/>
      <c r="G1415" s="64"/>
      <c r="H1415" s="1"/>
      <c r="I1415" s="1"/>
      <c r="J1415" s="1"/>
      <c r="K1415" s="1"/>
      <c r="L1415" s="4" t="s">
        <v>11</v>
      </c>
      <c r="M1415" s="77" t="s">
        <v>12</v>
      </c>
      <c r="N1415" s="77"/>
      <c r="O1415" s="6">
        <v>1</v>
      </c>
      <c r="P1415" s="78">
        <v>16.670000000000002</v>
      </c>
      <c r="Q1415" s="78"/>
      <c r="R1415" s="6">
        <v>2</v>
      </c>
      <c r="S1415" s="61">
        <v>418.8</v>
      </c>
      <c r="T1415" s="61"/>
      <c r="U1415" s="7">
        <v>3.14</v>
      </c>
    </row>
    <row r="1416" spans="1:21" x14ac:dyDescent="0.25">
      <c r="A1416" s="1"/>
      <c r="B1416" s="63" t="s">
        <v>13</v>
      </c>
      <c r="C1416" s="64" t="s">
        <v>236</v>
      </c>
      <c r="D1416" s="64"/>
      <c r="E1416" s="64"/>
      <c r="F1416" s="64"/>
      <c r="G1416" s="1"/>
      <c r="H1416" s="1"/>
      <c r="I1416" s="1"/>
      <c r="J1416" s="1"/>
      <c r="K1416" s="1"/>
      <c r="L1416" s="4" t="s">
        <v>39</v>
      </c>
      <c r="M1416" s="64" t="s">
        <v>40</v>
      </c>
      <c r="N1416" s="64"/>
      <c r="O1416" s="6">
        <v>3</v>
      </c>
      <c r="P1416" s="65">
        <v>50</v>
      </c>
      <c r="Q1416" s="65"/>
      <c r="R1416" s="6">
        <v>105</v>
      </c>
      <c r="S1416" s="59">
        <v>12300.599999999999</v>
      </c>
      <c r="T1416" s="59"/>
      <c r="U1416" s="7">
        <v>92.14</v>
      </c>
    </row>
    <row r="1417" spans="1:21" x14ac:dyDescent="0.25">
      <c r="A1417" s="1"/>
      <c r="B1417" s="63"/>
      <c r="C1417" s="64"/>
      <c r="D1417" s="64"/>
      <c r="E1417" s="64"/>
      <c r="F1417" s="64"/>
      <c r="G1417" s="1"/>
      <c r="H1417" s="1"/>
      <c r="I1417" s="1"/>
      <c r="J1417" s="1"/>
      <c r="K1417" s="1"/>
      <c r="L1417" s="64" t="s">
        <v>15</v>
      </c>
      <c r="M1417" s="64" t="s">
        <v>16</v>
      </c>
      <c r="N1417" s="64"/>
      <c r="O1417" s="71">
        <v>1</v>
      </c>
      <c r="P1417" s="65">
        <v>16.670000000000002</v>
      </c>
      <c r="Q1417" s="65"/>
      <c r="R1417" s="71">
        <v>4</v>
      </c>
      <c r="S1417" s="59">
        <v>340.2</v>
      </c>
      <c r="T1417" s="59"/>
      <c r="U1417" s="58">
        <v>2.5499999999999998</v>
      </c>
    </row>
    <row r="1418" spans="1:21" x14ac:dyDescent="0.25">
      <c r="A1418" s="1"/>
      <c r="B1418" s="63" t="s">
        <v>19</v>
      </c>
      <c r="C1418" s="64" t="s">
        <v>38</v>
      </c>
      <c r="D1418" s="64"/>
      <c r="E1418" s="64"/>
      <c r="F1418" s="64"/>
      <c r="G1418" s="1"/>
      <c r="H1418" s="1"/>
      <c r="I1418" s="1"/>
      <c r="J1418" s="1"/>
      <c r="K1418" s="1"/>
      <c r="L1418" s="64"/>
      <c r="M1418" s="64"/>
      <c r="N1418" s="64"/>
      <c r="O1418" s="71"/>
      <c r="P1418" s="65"/>
      <c r="Q1418" s="65"/>
      <c r="R1418" s="71"/>
      <c r="S1418" s="59"/>
      <c r="T1418" s="59"/>
      <c r="U1418" s="58"/>
    </row>
    <row r="1419" spans="1:21" x14ac:dyDescent="0.25">
      <c r="A1419" s="1"/>
      <c r="B1419" s="63"/>
      <c r="C1419" s="64"/>
      <c r="D1419" s="64"/>
      <c r="E1419" s="64"/>
      <c r="F1419" s="64"/>
      <c r="G1419" s="1"/>
      <c r="H1419" s="1"/>
      <c r="I1419" s="1"/>
      <c r="J1419" s="1"/>
      <c r="K1419" s="1"/>
      <c r="L1419" s="4" t="s">
        <v>42</v>
      </c>
      <c r="M1419" s="64" t="s">
        <v>43</v>
      </c>
      <c r="N1419" s="64"/>
      <c r="O1419" s="6">
        <v>1</v>
      </c>
      <c r="P1419" s="65">
        <v>16.670000000000002</v>
      </c>
      <c r="Q1419" s="65"/>
      <c r="R1419" s="6">
        <v>4</v>
      </c>
      <c r="S1419" s="59">
        <v>290.39999999999998</v>
      </c>
      <c r="T1419" s="59"/>
      <c r="U1419" s="7">
        <v>2.1800000000000002</v>
      </c>
    </row>
    <row r="1420" spans="1:21" x14ac:dyDescent="0.25">
      <c r="A1420" s="1"/>
      <c r="B1420" s="5" t="s">
        <v>23</v>
      </c>
      <c r="C1420" s="64" t="s">
        <v>237</v>
      </c>
      <c r="D1420" s="64"/>
      <c r="E1420" s="64"/>
      <c r="F1420" s="64"/>
      <c r="G1420" s="1"/>
      <c r="H1420" s="1"/>
      <c r="I1420" s="1"/>
      <c r="J1420" s="1"/>
      <c r="K1420" s="1"/>
      <c r="L1420" s="1"/>
      <c r="M1420" s="1"/>
      <c r="N1420" s="1"/>
      <c r="O1420" s="1"/>
      <c r="P1420" s="1"/>
      <c r="Q1420" s="1"/>
      <c r="R1420" s="1"/>
      <c r="S1420" s="1"/>
      <c r="T1420" s="1"/>
      <c r="U1420" s="1"/>
    </row>
    <row r="1421" spans="1:21" x14ac:dyDescent="0.25">
      <c r="A1421" s="1"/>
      <c r="B1421" s="5" t="s">
        <v>25</v>
      </c>
      <c r="C1421" s="73">
        <v>98</v>
      </c>
      <c r="D1421" s="73"/>
      <c r="E1421" s="73"/>
      <c r="F1421" s="1"/>
      <c r="G1421" s="1"/>
      <c r="H1421" s="1"/>
      <c r="I1421" s="1"/>
      <c r="J1421" s="1"/>
      <c r="K1421" s="1"/>
      <c r="L1421" s="1"/>
      <c r="M1421" s="1"/>
      <c r="N1421" s="1"/>
      <c r="O1421" s="1"/>
      <c r="P1421" s="1"/>
      <c r="Q1421" s="1"/>
      <c r="R1421" s="1"/>
      <c r="S1421" s="1"/>
      <c r="T1421" s="1"/>
      <c r="U1421" s="1"/>
    </row>
    <row r="1422" spans="1:21" x14ac:dyDescent="0.25">
      <c r="A1422" s="1"/>
      <c r="B1422" s="63" t="s">
        <v>26</v>
      </c>
      <c r="C1422" s="63"/>
      <c r="D1422" s="63"/>
      <c r="E1422" s="63"/>
      <c r="F1422" s="72">
        <v>112.92570000000001</v>
      </c>
      <c r="G1422" s="72"/>
      <c r="H1422" s="72"/>
      <c r="I1422" s="72"/>
      <c r="J1422" s="72"/>
      <c r="K1422" s="1"/>
      <c r="L1422" s="1"/>
      <c r="M1422" s="1"/>
      <c r="N1422" s="1"/>
      <c r="O1422" s="1"/>
      <c r="P1422" s="1"/>
      <c r="Q1422" s="1"/>
      <c r="R1422" s="1"/>
      <c r="S1422" s="1"/>
      <c r="T1422" s="1"/>
      <c r="U1422" s="1"/>
    </row>
    <row r="1423" spans="1:21" x14ac:dyDescent="0.25">
      <c r="A1423" s="1"/>
      <c r="B1423" s="63" t="s">
        <v>27</v>
      </c>
      <c r="C1423" s="63"/>
      <c r="D1423" s="72">
        <v>124.97880000000001</v>
      </c>
      <c r="E1423" s="72"/>
      <c r="F1423" s="72"/>
      <c r="G1423" s="72"/>
      <c r="H1423" s="72"/>
      <c r="I1423" s="1"/>
      <c r="J1423" s="1"/>
      <c r="K1423" s="1"/>
      <c r="L1423" s="1"/>
      <c r="M1423" s="1"/>
      <c r="N1423" s="1"/>
      <c r="O1423" s="1"/>
      <c r="P1423" s="1"/>
      <c r="Q1423" s="1"/>
      <c r="R1423" s="1"/>
      <c r="S1423" s="1"/>
      <c r="T1423" s="1"/>
      <c r="U1423" s="1"/>
    </row>
    <row r="1424" spans="1:21" x14ac:dyDescent="0.25">
      <c r="A1424" s="1"/>
      <c r="B1424" s="63" t="s">
        <v>28</v>
      </c>
      <c r="C1424" s="63"/>
      <c r="D1424" s="63"/>
      <c r="E1424" s="63"/>
      <c r="F1424" s="72">
        <v>0.85150000000000003</v>
      </c>
      <c r="G1424" s="72"/>
      <c r="H1424" s="72"/>
      <c r="I1424" s="72"/>
      <c r="J1424" s="1"/>
      <c r="K1424" s="1"/>
      <c r="L1424" s="1"/>
      <c r="M1424" s="1"/>
      <c r="N1424" s="1"/>
      <c r="O1424" s="1"/>
      <c r="P1424" s="1"/>
      <c r="Q1424" s="1"/>
      <c r="R1424" s="1"/>
      <c r="S1424" s="1"/>
      <c r="T1424" s="1"/>
      <c r="U1424" s="1"/>
    </row>
    <row r="1425" spans="1:21" x14ac:dyDescent="0.25">
      <c r="A1425" s="1"/>
      <c r="B1425" s="63" t="s">
        <v>29</v>
      </c>
      <c r="C1425" s="63"/>
      <c r="D1425" s="72">
        <v>1.0669</v>
      </c>
      <c r="E1425" s="72"/>
      <c r="F1425" s="72"/>
      <c r="G1425" s="72"/>
      <c r="H1425" s="1"/>
      <c r="I1425" s="1"/>
      <c r="J1425" s="1"/>
      <c r="K1425" s="1"/>
      <c r="L1425" s="1"/>
      <c r="M1425" s="1"/>
      <c r="N1425" s="1"/>
      <c r="O1425" s="1"/>
      <c r="P1425" s="1"/>
      <c r="Q1425" s="1"/>
      <c r="R1425" s="1"/>
      <c r="S1425" s="1"/>
      <c r="T1425" s="1"/>
      <c r="U1425" s="1"/>
    </row>
    <row r="1426" spans="1:21" x14ac:dyDescent="0.25">
      <c r="A1426" s="1"/>
      <c r="B1426" s="63" t="s">
        <v>30</v>
      </c>
      <c r="C1426" s="63"/>
      <c r="D1426" s="1"/>
      <c r="E1426" s="1"/>
      <c r="F1426" s="1">
        <v>12.9</v>
      </c>
      <c r="G1426" s="1"/>
      <c r="H1426" s="1"/>
      <c r="I1426" s="1"/>
      <c r="J1426" s="1"/>
      <c r="K1426" s="1"/>
      <c r="L1426" s="1"/>
      <c r="M1426" s="1"/>
      <c r="N1426" s="1"/>
      <c r="O1426" s="1"/>
      <c r="P1426" s="1"/>
      <c r="Q1426" s="1"/>
      <c r="R1426" s="1"/>
      <c r="S1426" s="1"/>
      <c r="T1426" s="1"/>
      <c r="U1426" s="1"/>
    </row>
    <row r="1427" spans="1:21" x14ac:dyDescent="0.25">
      <c r="A1427" s="1"/>
      <c r="B1427" s="63" t="s">
        <v>31</v>
      </c>
      <c r="C1427" s="63"/>
      <c r="D1427" s="63"/>
      <c r="E1427" s="1"/>
      <c r="F1427" s="1">
        <v>2017</v>
      </c>
      <c r="G1427" s="1"/>
      <c r="H1427" s="1"/>
      <c r="I1427" s="1"/>
      <c r="J1427" s="1"/>
      <c r="K1427" s="1"/>
      <c r="L1427" s="1"/>
      <c r="M1427" s="1"/>
      <c r="N1427" s="1"/>
      <c r="O1427" s="1"/>
      <c r="P1427" s="1"/>
      <c r="Q1427" s="1"/>
      <c r="R1427" s="1"/>
      <c r="S1427" s="1"/>
      <c r="T1427" s="1"/>
      <c r="U1427" s="1"/>
    </row>
    <row r="1428" spans="1:21" x14ac:dyDescent="0.25">
      <c r="A1428" s="1"/>
      <c r="B1428" s="63" t="s">
        <v>32</v>
      </c>
      <c r="C1428" s="63"/>
      <c r="D1428" s="1"/>
      <c r="E1428" s="1"/>
      <c r="F1428" s="1"/>
      <c r="G1428" s="1"/>
      <c r="H1428" s="1"/>
      <c r="I1428" s="1"/>
      <c r="J1428" s="1"/>
      <c r="K1428" s="1"/>
      <c r="L1428" s="1"/>
      <c r="M1428" s="1"/>
      <c r="N1428" s="1"/>
      <c r="O1428" s="1"/>
      <c r="P1428" s="1"/>
      <c r="Q1428" s="1"/>
      <c r="R1428" s="1"/>
      <c r="S1428" s="1"/>
      <c r="T1428" s="1"/>
      <c r="U1428" s="1"/>
    </row>
    <row r="1429" spans="1:21" x14ac:dyDescent="0.25">
      <c r="A1429" s="1"/>
      <c r="B1429" s="1"/>
      <c r="C1429" s="1"/>
      <c r="D1429" s="1"/>
      <c r="E1429" s="1"/>
      <c r="F1429" s="1"/>
      <c r="G1429" s="1"/>
      <c r="H1429" s="1"/>
      <c r="I1429" s="1"/>
      <c r="J1429" s="1"/>
      <c r="K1429" s="1"/>
      <c r="L1429" s="1"/>
      <c r="M1429" s="1"/>
      <c r="N1429" s="1"/>
      <c r="O1429" s="1"/>
      <c r="P1429" s="1"/>
      <c r="Q1429" s="1"/>
      <c r="R1429" s="1"/>
      <c r="S1429" s="1"/>
      <c r="T1429" s="1"/>
      <c r="U1429" s="1"/>
    </row>
    <row r="1430" spans="1:21" x14ac:dyDescent="0.25">
      <c r="A1430" s="1"/>
      <c r="B1430" s="1"/>
      <c r="C1430" s="1"/>
      <c r="D1430" s="1"/>
      <c r="E1430" s="1"/>
      <c r="F1430" s="1"/>
      <c r="G1430" s="1"/>
      <c r="H1430" s="1"/>
      <c r="I1430" s="1"/>
      <c r="J1430" s="1"/>
      <c r="K1430" s="1"/>
      <c r="L1430" s="1"/>
      <c r="M1430" s="1"/>
      <c r="N1430" s="1"/>
      <c r="O1430" s="1"/>
      <c r="P1430" s="1"/>
      <c r="Q1430" s="1"/>
      <c r="R1430" s="1"/>
      <c r="S1430" s="1"/>
      <c r="T1430" s="1"/>
      <c r="U1430" s="1"/>
    </row>
    <row r="1431" spans="1:21" x14ac:dyDescent="0.25">
      <c r="A1431" s="1"/>
      <c r="B1431" s="1"/>
      <c r="C1431" s="1"/>
      <c r="D1431" s="1"/>
      <c r="E1431" s="1"/>
      <c r="F1431" s="1"/>
      <c r="G1431" s="1"/>
      <c r="H1431" s="1"/>
      <c r="I1431" s="1"/>
      <c r="J1431" s="1"/>
      <c r="K1431" s="1"/>
      <c r="L1431" s="1"/>
      <c r="M1431" s="1"/>
      <c r="N1431" s="1"/>
      <c r="O1431" s="1"/>
      <c r="P1431" s="1"/>
      <c r="Q1431" s="1"/>
      <c r="R1431" s="1"/>
      <c r="S1431" s="1"/>
      <c r="T1431" s="1"/>
      <c r="U1431" s="1"/>
    </row>
    <row r="1432" spans="1:21" x14ac:dyDescent="0.25">
      <c r="A1432" s="1"/>
      <c r="B1432" s="1"/>
      <c r="C1432" s="1"/>
      <c r="D1432" s="1"/>
      <c r="E1432" s="1"/>
      <c r="F1432" s="1"/>
      <c r="G1432" s="1"/>
      <c r="H1432" s="1"/>
      <c r="I1432" s="1"/>
      <c r="J1432" s="1"/>
      <c r="K1432" s="1"/>
      <c r="L1432" s="66" t="s">
        <v>5</v>
      </c>
      <c r="M1432" s="66"/>
      <c r="N1432" s="66"/>
      <c r="O1432" s="3" t="s">
        <v>6</v>
      </c>
      <c r="P1432" s="67" t="s">
        <v>7</v>
      </c>
      <c r="Q1432" s="67"/>
      <c r="R1432" s="3" t="s">
        <v>8</v>
      </c>
      <c r="S1432" s="57" t="s">
        <v>583</v>
      </c>
      <c r="T1432" s="57"/>
      <c r="U1432" s="3" t="s">
        <v>7</v>
      </c>
    </row>
    <row r="1433" spans="1:21" x14ac:dyDescent="0.25">
      <c r="A1433" s="1"/>
      <c r="B1433" s="5" t="s">
        <v>9</v>
      </c>
      <c r="C1433" s="64" t="s">
        <v>238</v>
      </c>
      <c r="D1433" s="64"/>
      <c r="E1433" s="64"/>
      <c r="F1433" s="64"/>
      <c r="G1433" s="64"/>
      <c r="H1433" s="1"/>
      <c r="I1433" s="1"/>
      <c r="J1433" s="1"/>
      <c r="K1433" s="1"/>
      <c r="L1433" s="4" t="s">
        <v>33</v>
      </c>
      <c r="M1433" s="77" t="s">
        <v>34</v>
      </c>
      <c r="N1433" s="77"/>
      <c r="O1433" s="6">
        <v>3</v>
      </c>
      <c r="P1433" s="78">
        <v>15.79</v>
      </c>
      <c r="Q1433" s="78"/>
      <c r="R1433" s="6">
        <v>5</v>
      </c>
      <c r="S1433" s="61">
        <v>1916.4</v>
      </c>
      <c r="T1433" s="61"/>
      <c r="U1433" s="7">
        <v>19.63</v>
      </c>
    </row>
    <row r="1434" spans="1:21" x14ac:dyDescent="0.25">
      <c r="A1434" s="1"/>
      <c r="B1434" s="63" t="s">
        <v>13</v>
      </c>
      <c r="C1434" s="64" t="s">
        <v>46</v>
      </c>
      <c r="D1434" s="64"/>
      <c r="E1434" s="64"/>
      <c r="F1434" s="64"/>
      <c r="G1434" s="1"/>
      <c r="H1434" s="1"/>
      <c r="I1434" s="1"/>
      <c r="J1434" s="1"/>
      <c r="K1434" s="1"/>
      <c r="L1434" s="4" t="s">
        <v>36</v>
      </c>
      <c r="M1434" s="64" t="s">
        <v>37</v>
      </c>
      <c r="N1434" s="64"/>
      <c r="O1434" s="6">
        <v>4</v>
      </c>
      <c r="P1434" s="65">
        <v>21.05</v>
      </c>
      <c r="Q1434" s="65"/>
      <c r="R1434" s="6">
        <v>7</v>
      </c>
      <c r="S1434" s="59">
        <v>609</v>
      </c>
      <c r="T1434" s="59"/>
      <c r="U1434" s="7">
        <v>6.24</v>
      </c>
    </row>
    <row r="1435" spans="1:21" x14ac:dyDescent="0.25">
      <c r="A1435" s="1"/>
      <c r="B1435" s="63"/>
      <c r="C1435" s="64"/>
      <c r="D1435" s="64"/>
      <c r="E1435" s="64"/>
      <c r="F1435" s="64"/>
      <c r="G1435" s="1"/>
      <c r="H1435" s="1"/>
      <c r="I1435" s="1"/>
      <c r="J1435" s="1"/>
      <c r="K1435" s="1"/>
      <c r="L1435" s="64" t="s">
        <v>11</v>
      </c>
      <c r="M1435" s="64" t="s">
        <v>12</v>
      </c>
      <c r="N1435" s="64"/>
      <c r="O1435" s="71">
        <v>2</v>
      </c>
      <c r="P1435" s="65">
        <v>10.53</v>
      </c>
      <c r="Q1435" s="65"/>
      <c r="R1435" s="71">
        <v>9</v>
      </c>
      <c r="S1435" s="59">
        <v>1084.8</v>
      </c>
      <c r="T1435" s="59"/>
      <c r="U1435" s="58">
        <v>11.11</v>
      </c>
    </row>
    <row r="1436" spans="1:21" x14ac:dyDescent="0.25">
      <c r="A1436" s="1"/>
      <c r="B1436" s="63" t="s">
        <v>19</v>
      </c>
      <c r="C1436" s="64" t="s">
        <v>20</v>
      </c>
      <c r="D1436" s="64"/>
      <c r="E1436" s="64"/>
      <c r="F1436" s="64"/>
      <c r="G1436" s="1"/>
      <c r="H1436" s="1"/>
      <c r="I1436" s="1"/>
      <c r="J1436" s="1"/>
      <c r="K1436" s="1"/>
      <c r="L1436" s="64"/>
      <c r="M1436" s="64"/>
      <c r="N1436" s="64"/>
      <c r="O1436" s="71"/>
      <c r="P1436" s="65"/>
      <c r="Q1436" s="65"/>
      <c r="R1436" s="71"/>
      <c r="S1436" s="59"/>
      <c r="T1436" s="59"/>
      <c r="U1436" s="58"/>
    </row>
    <row r="1437" spans="1:21" x14ac:dyDescent="0.25">
      <c r="A1437" s="1"/>
      <c r="B1437" s="63"/>
      <c r="C1437" s="64"/>
      <c r="D1437" s="64"/>
      <c r="E1437" s="64"/>
      <c r="F1437" s="64"/>
      <c r="G1437" s="1"/>
      <c r="H1437" s="1"/>
      <c r="I1437" s="1"/>
      <c r="J1437" s="1"/>
      <c r="K1437" s="1"/>
      <c r="L1437" s="4" t="s">
        <v>39</v>
      </c>
      <c r="M1437" s="64" t="s">
        <v>40</v>
      </c>
      <c r="N1437" s="64"/>
      <c r="O1437" s="6">
        <v>1</v>
      </c>
      <c r="P1437" s="65">
        <v>5.26</v>
      </c>
      <c r="Q1437" s="65"/>
      <c r="R1437" s="6">
        <v>1</v>
      </c>
      <c r="S1437" s="59">
        <v>92.4</v>
      </c>
      <c r="T1437" s="59"/>
      <c r="U1437" s="7">
        <v>0.95</v>
      </c>
    </row>
    <row r="1438" spans="1:21" x14ac:dyDescent="0.25">
      <c r="A1438" s="1"/>
      <c r="B1438" s="5" t="s">
        <v>23</v>
      </c>
      <c r="C1438" s="64" t="s">
        <v>239</v>
      </c>
      <c r="D1438" s="64"/>
      <c r="E1438" s="64"/>
      <c r="F1438" s="64"/>
      <c r="G1438" s="1"/>
      <c r="H1438" s="1"/>
      <c r="I1438" s="1"/>
      <c r="J1438" s="1"/>
      <c r="K1438" s="1"/>
      <c r="L1438" s="4" t="s">
        <v>15</v>
      </c>
      <c r="M1438" s="64" t="s">
        <v>16</v>
      </c>
      <c r="N1438" s="64"/>
      <c r="O1438" s="6">
        <v>1</v>
      </c>
      <c r="P1438" s="65">
        <v>5.26</v>
      </c>
      <c r="Q1438" s="65"/>
      <c r="R1438" s="6">
        <v>1</v>
      </c>
      <c r="S1438" s="59">
        <v>58.8</v>
      </c>
      <c r="T1438" s="59"/>
      <c r="U1438" s="7">
        <v>0.6</v>
      </c>
    </row>
    <row r="1439" spans="1:21" x14ac:dyDescent="0.25">
      <c r="A1439" s="1"/>
      <c r="B1439" s="5" t="s">
        <v>25</v>
      </c>
      <c r="C1439" s="73">
        <v>381</v>
      </c>
      <c r="D1439" s="73"/>
      <c r="E1439" s="73"/>
      <c r="F1439" s="1"/>
      <c r="G1439" s="1"/>
      <c r="H1439" s="1"/>
      <c r="I1439" s="1"/>
      <c r="J1439" s="1"/>
      <c r="K1439" s="1"/>
      <c r="L1439" s="4" t="s">
        <v>42</v>
      </c>
      <c r="M1439" s="64" t="s">
        <v>43</v>
      </c>
      <c r="N1439" s="64"/>
      <c r="O1439" s="6">
        <v>3</v>
      </c>
      <c r="P1439" s="65">
        <v>15.79</v>
      </c>
      <c r="Q1439" s="65"/>
      <c r="R1439" s="6">
        <v>13</v>
      </c>
      <c r="S1439" s="59">
        <v>786</v>
      </c>
      <c r="T1439" s="59"/>
      <c r="U1439" s="7">
        <v>8.0500000000000007</v>
      </c>
    </row>
    <row r="1440" spans="1:21" x14ac:dyDescent="0.25">
      <c r="A1440" s="1"/>
      <c r="B1440" s="63" t="s">
        <v>26</v>
      </c>
      <c r="C1440" s="63"/>
      <c r="D1440" s="63"/>
      <c r="E1440" s="63"/>
      <c r="F1440" s="72">
        <v>210.54900000000001</v>
      </c>
      <c r="G1440" s="72"/>
      <c r="H1440" s="72"/>
      <c r="I1440" s="72"/>
      <c r="J1440" s="72"/>
      <c r="K1440" s="1"/>
      <c r="L1440" s="4" t="s">
        <v>54</v>
      </c>
      <c r="M1440" s="64" t="s">
        <v>55</v>
      </c>
      <c r="N1440" s="64"/>
      <c r="O1440" s="6">
        <v>2</v>
      </c>
      <c r="P1440" s="65">
        <v>10.53</v>
      </c>
      <c r="Q1440" s="65"/>
      <c r="R1440" s="6">
        <v>12</v>
      </c>
      <c r="S1440" s="59">
        <v>1236.5999999999999</v>
      </c>
      <c r="T1440" s="59"/>
      <c r="U1440" s="7">
        <v>12.66</v>
      </c>
    </row>
    <row r="1441" spans="1:21" x14ac:dyDescent="0.25">
      <c r="A1441" s="1"/>
      <c r="B1441" s="63" t="s">
        <v>27</v>
      </c>
      <c r="C1441" s="63"/>
      <c r="D1441" s="72">
        <v>8.9636999999999993</v>
      </c>
      <c r="E1441" s="72"/>
      <c r="F1441" s="72"/>
      <c r="G1441" s="72"/>
      <c r="H1441" s="72"/>
      <c r="I1441" s="1"/>
      <c r="J1441" s="1"/>
      <c r="K1441" s="1"/>
      <c r="L1441" s="4" t="s">
        <v>49</v>
      </c>
      <c r="M1441" s="64" t="s">
        <v>50</v>
      </c>
      <c r="N1441" s="64"/>
      <c r="O1441" s="6">
        <v>1</v>
      </c>
      <c r="P1441" s="65">
        <v>5.26</v>
      </c>
      <c r="Q1441" s="65"/>
      <c r="R1441" s="6">
        <v>4</v>
      </c>
      <c r="S1441" s="59">
        <v>561.59999999999991</v>
      </c>
      <c r="T1441" s="59"/>
      <c r="U1441" s="7">
        <v>5.75</v>
      </c>
    </row>
    <row r="1442" spans="1:21" x14ac:dyDescent="0.25">
      <c r="A1442" s="1"/>
      <c r="B1442" s="1"/>
      <c r="C1442" s="1"/>
      <c r="D1442" s="1"/>
      <c r="E1442" s="1"/>
      <c r="F1442" s="1"/>
      <c r="G1442" s="1"/>
      <c r="H1442" s="1"/>
      <c r="I1442" s="1"/>
      <c r="J1442" s="1"/>
      <c r="K1442" s="1"/>
      <c r="L1442" s="64" t="s">
        <v>21</v>
      </c>
      <c r="M1442" s="64" t="s">
        <v>22</v>
      </c>
      <c r="N1442" s="64"/>
      <c r="O1442" s="71">
        <v>2</v>
      </c>
      <c r="P1442" s="65">
        <v>10.53</v>
      </c>
      <c r="Q1442" s="65"/>
      <c r="R1442" s="71">
        <v>19</v>
      </c>
      <c r="S1442" s="59">
        <v>3419.4</v>
      </c>
      <c r="T1442" s="59"/>
      <c r="U1442" s="58">
        <v>35.020000000000003</v>
      </c>
    </row>
    <row r="1443" spans="1:21" x14ac:dyDescent="0.25">
      <c r="A1443" s="1"/>
      <c r="B1443" s="63" t="s">
        <v>28</v>
      </c>
      <c r="C1443" s="63"/>
      <c r="D1443" s="63"/>
      <c r="E1443" s="63"/>
      <c r="F1443" s="72">
        <v>1.0139</v>
      </c>
      <c r="G1443" s="72"/>
      <c r="H1443" s="72"/>
      <c r="I1443" s="72"/>
      <c r="J1443" s="1"/>
      <c r="K1443" s="1"/>
      <c r="L1443" s="64"/>
      <c r="M1443" s="64"/>
      <c r="N1443" s="64"/>
      <c r="O1443" s="71"/>
      <c r="P1443" s="65"/>
      <c r="Q1443" s="65"/>
      <c r="R1443" s="71"/>
      <c r="S1443" s="59"/>
      <c r="T1443" s="59"/>
      <c r="U1443" s="58"/>
    </row>
    <row r="1444" spans="1:21" x14ac:dyDescent="0.25">
      <c r="A1444" s="1"/>
      <c r="B1444" s="63"/>
      <c r="C1444" s="63"/>
      <c r="D1444" s="63"/>
      <c r="E1444" s="63"/>
      <c r="F1444" s="72"/>
      <c r="G1444" s="72"/>
      <c r="H1444" s="72"/>
      <c r="I1444" s="72"/>
      <c r="J1444" s="1"/>
      <c r="K1444" s="1"/>
      <c r="L1444" s="1"/>
      <c r="M1444" s="1"/>
      <c r="N1444" s="1"/>
      <c r="O1444" s="1"/>
      <c r="P1444" s="1"/>
      <c r="Q1444" s="1"/>
      <c r="R1444" s="1"/>
      <c r="S1444" s="1"/>
      <c r="T1444" s="1"/>
      <c r="U1444" s="1"/>
    </row>
    <row r="1445" spans="1:21" x14ac:dyDescent="0.25">
      <c r="A1445" s="1"/>
      <c r="B1445" s="63" t="s">
        <v>29</v>
      </c>
      <c r="C1445" s="63"/>
      <c r="D1445" s="72">
        <v>4.9799999999999997E-2</v>
      </c>
      <c r="E1445" s="72"/>
      <c r="F1445" s="72"/>
      <c r="G1445" s="72"/>
      <c r="H1445" s="1"/>
      <c r="I1445" s="1"/>
      <c r="J1445" s="1"/>
      <c r="K1445" s="1"/>
      <c r="L1445" s="1"/>
      <c r="M1445" s="1"/>
      <c r="N1445" s="1"/>
      <c r="O1445" s="1"/>
      <c r="P1445" s="1"/>
      <c r="Q1445" s="1"/>
      <c r="R1445" s="1"/>
      <c r="S1445" s="1"/>
      <c r="T1445" s="1"/>
      <c r="U1445" s="1"/>
    </row>
    <row r="1446" spans="1:21" x14ac:dyDescent="0.25">
      <c r="A1446" s="1"/>
      <c r="B1446" s="63" t="s">
        <v>30</v>
      </c>
      <c r="C1446" s="63"/>
      <c r="D1446" s="1"/>
      <c r="E1446" s="1"/>
      <c r="F1446" s="1">
        <v>30</v>
      </c>
      <c r="G1446" s="1"/>
      <c r="H1446" s="1"/>
      <c r="I1446" s="1"/>
      <c r="J1446" s="1"/>
      <c r="K1446" s="1"/>
      <c r="L1446" s="1"/>
      <c r="M1446" s="1"/>
      <c r="N1446" s="1"/>
      <c r="O1446" s="1"/>
      <c r="P1446" s="1"/>
      <c r="Q1446" s="1"/>
      <c r="R1446" s="1"/>
      <c r="S1446" s="1"/>
      <c r="T1446" s="1"/>
      <c r="U1446" s="1"/>
    </row>
    <row r="1447" spans="1:21" x14ac:dyDescent="0.25">
      <c r="A1447" s="1"/>
      <c r="B1447" s="63" t="s">
        <v>31</v>
      </c>
      <c r="C1447" s="63"/>
      <c r="D1447" s="63"/>
      <c r="E1447" s="1"/>
      <c r="F1447" s="1">
        <v>2019</v>
      </c>
      <c r="G1447" s="1"/>
      <c r="H1447" s="1"/>
      <c r="I1447" s="1"/>
      <c r="J1447" s="1"/>
      <c r="K1447" s="1"/>
      <c r="L1447" s="1"/>
      <c r="M1447" s="1"/>
      <c r="N1447" s="1"/>
      <c r="O1447" s="1"/>
      <c r="P1447" s="1"/>
      <c r="Q1447" s="1"/>
      <c r="R1447" s="1"/>
      <c r="S1447" s="1"/>
      <c r="T1447" s="1"/>
      <c r="U1447" s="1"/>
    </row>
    <row r="1448" spans="1:21" x14ac:dyDescent="0.25">
      <c r="A1448" s="1"/>
      <c r="B1448" s="63" t="s">
        <v>32</v>
      </c>
      <c r="C1448" s="63"/>
      <c r="D1448" s="1"/>
      <c r="E1448" s="1"/>
      <c r="F1448" s="1"/>
      <c r="G1448" s="1"/>
      <c r="H1448" s="1"/>
      <c r="I1448" s="1"/>
      <c r="J1448" s="1"/>
      <c r="K1448" s="1"/>
      <c r="L1448" s="1"/>
      <c r="M1448" s="1"/>
      <c r="N1448" s="1"/>
      <c r="O1448" s="1"/>
      <c r="P1448" s="1"/>
      <c r="Q1448" s="1"/>
      <c r="R1448" s="1"/>
      <c r="S1448" s="1"/>
      <c r="T1448" s="1"/>
      <c r="U1448" s="1"/>
    </row>
    <row r="1449" spans="1:21" x14ac:dyDescent="0.25">
      <c r="A1449" s="1"/>
      <c r="B1449" s="1"/>
      <c r="C1449" s="1"/>
      <c r="D1449" s="1"/>
      <c r="E1449" s="1"/>
      <c r="F1449" s="1"/>
      <c r="G1449" s="1"/>
      <c r="H1449" s="1"/>
      <c r="I1449" s="1"/>
      <c r="J1449" s="1"/>
      <c r="K1449" s="1"/>
      <c r="L1449" s="1"/>
      <c r="M1449" s="1"/>
      <c r="N1449" s="1"/>
      <c r="O1449" s="1"/>
      <c r="P1449" s="1"/>
      <c r="Q1449" s="1"/>
      <c r="R1449" s="1"/>
      <c r="S1449" s="1"/>
      <c r="T1449" s="1"/>
      <c r="U1449" s="1"/>
    </row>
    <row r="1450" spans="1:21" x14ac:dyDescent="0.25">
      <c r="A1450" s="1"/>
      <c r="B1450" s="1"/>
      <c r="C1450" s="1"/>
      <c r="D1450" s="1"/>
      <c r="E1450" s="1"/>
      <c r="F1450" s="1"/>
      <c r="G1450" s="1"/>
      <c r="H1450" s="1"/>
      <c r="I1450" s="1"/>
      <c r="J1450" s="1"/>
      <c r="K1450" s="1"/>
      <c r="L1450" s="1"/>
      <c r="M1450" s="1"/>
      <c r="N1450" s="1"/>
      <c r="O1450" s="1"/>
      <c r="P1450" s="1"/>
      <c r="Q1450" s="1"/>
      <c r="R1450" s="1"/>
      <c r="S1450" s="1"/>
      <c r="T1450" s="1"/>
      <c r="U1450" s="1"/>
    </row>
    <row r="1451" spans="1:21" x14ac:dyDescent="0.25">
      <c r="A1451" s="1"/>
      <c r="B1451" s="1"/>
      <c r="C1451" s="1"/>
      <c r="D1451" s="1"/>
      <c r="E1451" s="1"/>
      <c r="F1451" s="1"/>
      <c r="G1451" s="1"/>
      <c r="H1451" s="1"/>
      <c r="I1451" s="1"/>
      <c r="J1451" s="1"/>
      <c r="K1451" s="1"/>
      <c r="L1451" s="66" t="s">
        <v>5</v>
      </c>
      <c r="M1451" s="66"/>
      <c r="N1451" s="66"/>
      <c r="O1451" s="3" t="s">
        <v>6</v>
      </c>
      <c r="P1451" s="67" t="s">
        <v>7</v>
      </c>
      <c r="Q1451" s="67"/>
      <c r="R1451" s="3" t="s">
        <v>8</v>
      </c>
      <c r="S1451" s="57" t="s">
        <v>583</v>
      </c>
      <c r="T1451" s="57"/>
      <c r="U1451" s="3" t="s">
        <v>7</v>
      </c>
    </row>
    <row r="1452" spans="1:21" x14ac:dyDescent="0.25">
      <c r="A1452" s="1"/>
      <c r="B1452" s="5" t="s">
        <v>9</v>
      </c>
      <c r="C1452" s="64" t="s">
        <v>238</v>
      </c>
      <c r="D1452" s="64"/>
      <c r="E1452" s="64"/>
      <c r="F1452" s="64"/>
      <c r="G1452" s="64"/>
      <c r="H1452" s="1"/>
      <c r="I1452" s="1"/>
      <c r="J1452" s="1"/>
      <c r="K1452" s="1"/>
      <c r="L1452" s="4" t="s">
        <v>33</v>
      </c>
      <c r="M1452" s="77" t="s">
        <v>34</v>
      </c>
      <c r="N1452" s="77"/>
      <c r="O1452" s="6">
        <v>7</v>
      </c>
      <c r="P1452" s="78">
        <v>20</v>
      </c>
      <c r="Q1452" s="78"/>
      <c r="R1452" s="6">
        <v>8</v>
      </c>
      <c r="S1452" s="61">
        <v>1047</v>
      </c>
      <c r="T1452" s="61"/>
      <c r="U1452" s="7">
        <v>1.0900000000000001</v>
      </c>
    </row>
    <row r="1453" spans="1:21" x14ac:dyDescent="0.25">
      <c r="A1453" s="1"/>
      <c r="B1453" s="63" t="s">
        <v>13</v>
      </c>
      <c r="C1453" s="64" t="s">
        <v>240</v>
      </c>
      <c r="D1453" s="64"/>
      <c r="E1453" s="64"/>
      <c r="F1453" s="64"/>
      <c r="G1453" s="1"/>
      <c r="H1453" s="1"/>
      <c r="I1453" s="1"/>
      <c r="J1453" s="1"/>
      <c r="K1453" s="1"/>
      <c r="L1453" s="4" t="s">
        <v>36</v>
      </c>
      <c r="M1453" s="64" t="s">
        <v>37</v>
      </c>
      <c r="N1453" s="64"/>
      <c r="O1453" s="6">
        <v>1</v>
      </c>
      <c r="P1453" s="65">
        <v>2.86</v>
      </c>
      <c r="Q1453" s="65"/>
      <c r="R1453" s="6">
        <v>3</v>
      </c>
      <c r="S1453" s="59">
        <v>895.8</v>
      </c>
      <c r="T1453" s="59"/>
      <c r="U1453" s="7">
        <v>0.94</v>
      </c>
    </row>
    <row r="1454" spans="1:21" x14ac:dyDescent="0.25">
      <c r="A1454" s="1"/>
      <c r="B1454" s="63"/>
      <c r="C1454" s="64"/>
      <c r="D1454" s="64"/>
      <c r="E1454" s="64"/>
      <c r="F1454" s="64"/>
      <c r="G1454" s="1"/>
      <c r="H1454" s="1"/>
      <c r="I1454" s="1"/>
      <c r="J1454" s="1"/>
      <c r="K1454" s="1"/>
      <c r="L1454" s="64" t="s">
        <v>11</v>
      </c>
      <c r="M1454" s="64" t="s">
        <v>12</v>
      </c>
      <c r="N1454" s="64"/>
      <c r="O1454" s="71">
        <v>2</v>
      </c>
      <c r="P1454" s="65">
        <v>5.71</v>
      </c>
      <c r="Q1454" s="65"/>
      <c r="R1454" s="71">
        <v>15</v>
      </c>
      <c r="S1454" s="59">
        <v>886.8</v>
      </c>
      <c r="T1454" s="59"/>
      <c r="U1454" s="58">
        <v>0.93</v>
      </c>
    </row>
    <row r="1455" spans="1:21" x14ac:dyDescent="0.25">
      <c r="A1455" s="1"/>
      <c r="B1455" s="63" t="s">
        <v>19</v>
      </c>
      <c r="C1455" s="64" t="s">
        <v>57</v>
      </c>
      <c r="D1455" s="64"/>
      <c r="E1455" s="64"/>
      <c r="F1455" s="64"/>
      <c r="G1455" s="1"/>
      <c r="H1455" s="1"/>
      <c r="I1455" s="1"/>
      <c r="J1455" s="1"/>
      <c r="K1455" s="1"/>
      <c r="L1455" s="64"/>
      <c r="M1455" s="64"/>
      <c r="N1455" s="64"/>
      <c r="O1455" s="71"/>
      <c r="P1455" s="65"/>
      <c r="Q1455" s="65"/>
      <c r="R1455" s="71"/>
      <c r="S1455" s="59"/>
      <c r="T1455" s="59"/>
      <c r="U1455" s="58"/>
    </row>
    <row r="1456" spans="1:21" x14ac:dyDescent="0.25">
      <c r="A1456" s="1"/>
      <c r="B1456" s="63"/>
      <c r="C1456" s="64"/>
      <c r="D1456" s="64"/>
      <c r="E1456" s="64"/>
      <c r="F1456" s="64"/>
      <c r="G1456" s="1"/>
      <c r="H1456" s="1"/>
      <c r="I1456" s="1"/>
      <c r="J1456" s="1"/>
      <c r="K1456" s="1"/>
      <c r="L1456" s="4" t="s">
        <v>39</v>
      </c>
      <c r="M1456" s="64" t="s">
        <v>40</v>
      </c>
      <c r="N1456" s="64"/>
      <c r="O1456" s="6">
        <v>5</v>
      </c>
      <c r="P1456" s="65">
        <v>14.29</v>
      </c>
      <c r="Q1456" s="65"/>
      <c r="R1456" s="6">
        <v>688</v>
      </c>
      <c r="S1456" s="59">
        <v>35659.800000000003</v>
      </c>
      <c r="T1456" s="59"/>
      <c r="U1456" s="7">
        <v>37.22</v>
      </c>
    </row>
    <row r="1457" spans="1:21" x14ac:dyDescent="0.25">
      <c r="A1457" s="1"/>
      <c r="B1457" s="5" t="s">
        <v>23</v>
      </c>
      <c r="C1457" s="64" t="s">
        <v>241</v>
      </c>
      <c r="D1457" s="64"/>
      <c r="E1457" s="64"/>
      <c r="F1457" s="64"/>
      <c r="G1457" s="1"/>
      <c r="H1457" s="1"/>
      <c r="I1457" s="1"/>
      <c r="J1457" s="1"/>
      <c r="K1457" s="1"/>
      <c r="L1457" s="4" t="s">
        <v>15</v>
      </c>
      <c r="M1457" s="64" t="s">
        <v>16</v>
      </c>
      <c r="N1457" s="64"/>
      <c r="O1457" s="6">
        <v>8</v>
      </c>
      <c r="P1457" s="65">
        <v>22.86</v>
      </c>
      <c r="Q1457" s="65"/>
      <c r="R1457" s="6">
        <v>79</v>
      </c>
      <c r="S1457" s="59">
        <v>10291.200000000001</v>
      </c>
      <c r="T1457" s="59"/>
      <c r="U1457" s="7">
        <v>10.74</v>
      </c>
    </row>
    <row r="1458" spans="1:21" x14ac:dyDescent="0.25">
      <c r="A1458" s="1"/>
      <c r="B1458" s="5" t="s">
        <v>25</v>
      </c>
      <c r="C1458" s="73">
        <v>558</v>
      </c>
      <c r="D1458" s="73"/>
      <c r="E1458" s="73"/>
      <c r="F1458" s="1"/>
      <c r="G1458" s="1"/>
      <c r="H1458" s="1"/>
      <c r="I1458" s="1"/>
      <c r="J1458" s="1"/>
      <c r="K1458" s="1"/>
      <c r="L1458" s="4" t="s">
        <v>17</v>
      </c>
      <c r="M1458" s="64" t="s">
        <v>18</v>
      </c>
      <c r="N1458" s="64"/>
      <c r="O1458" s="6">
        <v>1</v>
      </c>
      <c r="P1458" s="65">
        <v>2.86</v>
      </c>
      <c r="Q1458" s="65"/>
      <c r="R1458" s="6">
        <v>78</v>
      </c>
      <c r="S1458" s="59">
        <v>23669.4</v>
      </c>
      <c r="T1458" s="59"/>
      <c r="U1458" s="7">
        <v>24.71</v>
      </c>
    </row>
    <row r="1459" spans="1:21" x14ac:dyDescent="0.25">
      <c r="A1459" s="1"/>
      <c r="B1459" s="63" t="s">
        <v>26</v>
      </c>
      <c r="C1459" s="63"/>
      <c r="D1459" s="63"/>
      <c r="E1459" s="63"/>
      <c r="F1459" s="72">
        <v>490.28550000000001</v>
      </c>
      <c r="G1459" s="72"/>
      <c r="H1459" s="72"/>
      <c r="I1459" s="72"/>
      <c r="J1459" s="72"/>
      <c r="K1459" s="1"/>
      <c r="L1459" s="4" t="s">
        <v>42</v>
      </c>
      <c r="M1459" s="64" t="s">
        <v>43</v>
      </c>
      <c r="N1459" s="64"/>
      <c r="O1459" s="6">
        <v>7</v>
      </c>
      <c r="P1459" s="65">
        <v>20</v>
      </c>
      <c r="Q1459" s="65"/>
      <c r="R1459" s="6">
        <v>55</v>
      </c>
      <c r="S1459" s="59">
        <v>4678.2</v>
      </c>
      <c r="T1459" s="59"/>
      <c r="U1459" s="7">
        <v>4.88</v>
      </c>
    </row>
    <row r="1460" spans="1:21" x14ac:dyDescent="0.25">
      <c r="A1460" s="1"/>
      <c r="B1460" s="63" t="s">
        <v>27</v>
      </c>
      <c r="C1460" s="63"/>
      <c r="D1460" s="72">
        <v>63.926699999999997</v>
      </c>
      <c r="E1460" s="72"/>
      <c r="F1460" s="72"/>
      <c r="G1460" s="72"/>
      <c r="H1460" s="72"/>
      <c r="I1460" s="1"/>
      <c r="J1460" s="1"/>
      <c r="K1460" s="1"/>
      <c r="L1460" s="4" t="s">
        <v>44</v>
      </c>
      <c r="M1460" s="64" t="s">
        <v>45</v>
      </c>
      <c r="N1460" s="64"/>
      <c r="O1460" s="6">
        <v>1</v>
      </c>
      <c r="P1460" s="65">
        <v>2.86</v>
      </c>
      <c r="Q1460" s="65"/>
      <c r="R1460" s="6">
        <v>1</v>
      </c>
      <c r="S1460" s="59">
        <v>112.8</v>
      </c>
      <c r="T1460" s="59"/>
      <c r="U1460" s="7">
        <v>0.12</v>
      </c>
    </row>
    <row r="1461" spans="1:21" x14ac:dyDescent="0.25">
      <c r="A1461" s="1"/>
      <c r="B1461" s="1"/>
      <c r="C1461" s="1"/>
      <c r="D1461" s="1"/>
      <c r="E1461" s="1"/>
      <c r="F1461" s="1"/>
      <c r="G1461" s="1"/>
      <c r="H1461" s="1"/>
      <c r="I1461" s="1"/>
      <c r="J1461" s="1"/>
      <c r="K1461" s="1"/>
      <c r="L1461" s="64" t="s">
        <v>21</v>
      </c>
      <c r="M1461" s="64" t="s">
        <v>22</v>
      </c>
      <c r="N1461" s="64"/>
      <c r="O1461" s="71">
        <v>3</v>
      </c>
      <c r="P1461" s="65">
        <v>8.57</v>
      </c>
      <c r="Q1461" s="65"/>
      <c r="R1461" s="71">
        <v>158</v>
      </c>
      <c r="S1461" s="59">
        <v>18557.400000000001</v>
      </c>
      <c r="T1461" s="59"/>
      <c r="U1461" s="58">
        <v>19.37</v>
      </c>
    </row>
    <row r="1462" spans="1:21" x14ac:dyDescent="0.25">
      <c r="A1462" s="1"/>
      <c r="B1462" s="63" t="s">
        <v>28</v>
      </c>
      <c r="C1462" s="63"/>
      <c r="D1462" s="63"/>
      <c r="E1462" s="63"/>
      <c r="F1462" s="72">
        <v>2.3753000000000002</v>
      </c>
      <c r="G1462" s="72"/>
      <c r="H1462" s="72"/>
      <c r="I1462" s="72"/>
      <c r="J1462" s="1"/>
      <c r="K1462" s="1"/>
      <c r="L1462" s="64"/>
      <c r="M1462" s="64"/>
      <c r="N1462" s="64"/>
      <c r="O1462" s="71"/>
      <c r="P1462" s="65"/>
      <c r="Q1462" s="65"/>
      <c r="R1462" s="71"/>
      <c r="S1462" s="59"/>
      <c r="T1462" s="59"/>
      <c r="U1462" s="58"/>
    </row>
    <row r="1463" spans="1:21" x14ac:dyDescent="0.25">
      <c r="A1463" s="1"/>
      <c r="B1463" s="63"/>
      <c r="C1463" s="63"/>
      <c r="D1463" s="63"/>
      <c r="E1463" s="63"/>
      <c r="F1463" s="72"/>
      <c r="G1463" s="72"/>
      <c r="H1463" s="72"/>
      <c r="I1463" s="72"/>
      <c r="J1463" s="1"/>
      <c r="K1463" s="1"/>
      <c r="L1463" s="1"/>
      <c r="M1463" s="1"/>
      <c r="N1463" s="1"/>
      <c r="O1463" s="1"/>
      <c r="P1463" s="1"/>
      <c r="Q1463" s="1"/>
      <c r="R1463" s="1"/>
      <c r="S1463" s="1"/>
      <c r="T1463" s="1"/>
      <c r="U1463" s="1"/>
    </row>
    <row r="1464" spans="1:21" x14ac:dyDescent="0.25">
      <c r="A1464" s="1"/>
      <c r="B1464" s="63" t="s">
        <v>29</v>
      </c>
      <c r="C1464" s="63"/>
      <c r="D1464" s="72">
        <v>1.2334000000000001</v>
      </c>
      <c r="E1464" s="72"/>
      <c r="F1464" s="72"/>
      <c r="G1464" s="72"/>
      <c r="H1464" s="1"/>
      <c r="I1464" s="1"/>
      <c r="J1464" s="1"/>
      <c r="K1464" s="1"/>
      <c r="L1464" s="1"/>
      <c r="M1464" s="1"/>
      <c r="N1464" s="1"/>
      <c r="O1464" s="1"/>
      <c r="P1464" s="1"/>
      <c r="Q1464" s="1"/>
      <c r="R1464" s="1"/>
      <c r="S1464" s="1"/>
      <c r="T1464" s="1"/>
      <c r="U1464" s="1"/>
    </row>
    <row r="1465" spans="1:21" x14ac:dyDescent="0.25">
      <c r="A1465" s="1"/>
      <c r="B1465" s="63" t="s">
        <v>30</v>
      </c>
      <c r="C1465" s="63"/>
      <c r="D1465" s="1"/>
      <c r="E1465" s="1"/>
      <c r="F1465" s="1">
        <v>105.9</v>
      </c>
      <c r="G1465" s="1"/>
      <c r="H1465" s="1"/>
      <c r="I1465" s="1"/>
      <c r="J1465" s="1"/>
      <c r="K1465" s="1"/>
      <c r="L1465" s="1"/>
      <c r="M1465" s="1"/>
      <c r="N1465" s="1"/>
      <c r="O1465" s="1"/>
      <c r="P1465" s="1"/>
      <c r="Q1465" s="1"/>
      <c r="R1465" s="1"/>
      <c r="S1465" s="1"/>
      <c r="T1465" s="1"/>
      <c r="U1465" s="1"/>
    </row>
    <row r="1466" spans="1:21" x14ac:dyDescent="0.25">
      <c r="A1466" s="1"/>
      <c r="B1466" s="63" t="s">
        <v>31</v>
      </c>
      <c r="C1466" s="63"/>
      <c r="D1466" s="63"/>
      <c r="E1466" s="1"/>
      <c r="F1466" s="1">
        <v>2019</v>
      </c>
      <c r="G1466" s="1"/>
      <c r="H1466" s="1"/>
      <c r="I1466" s="1"/>
      <c r="J1466" s="1"/>
      <c r="K1466" s="1"/>
      <c r="L1466" s="1"/>
      <c r="M1466" s="1"/>
      <c r="N1466" s="1"/>
      <c r="O1466" s="1"/>
      <c r="P1466" s="1"/>
      <c r="Q1466" s="1"/>
      <c r="R1466" s="1"/>
      <c r="S1466" s="1"/>
      <c r="T1466" s="1"/>
      <c r="U1466" s="1"/>
    </row>
    <row r="1467" spans="1:21" x14ac:dyDescent="0.25">
      <c r="A1467" s="1"/>
      <c r="B1467" s="63" t="s">
        <v>32</v>
      </c>
      <c r="C1467" s="63"/>
      <c r="D1467" s="1"/>
      <c r="E1467" s="1"/>
      <c r="F1467" s="1"/>
      <c r="G1467" s="1"/>
      <c r="H1467" s="1"/>
      <c r="I1467" s="1"/>
      <c r="J1467" s="1"/>
      <c r="K1467" s="1"/>
      <c r="L1467" s="1"/>
      <c r="M1467" s="1"/>
      <c r="N1467" s="1"/>
      <c r="O1467" s="1"/>
      <c r="P1467" s="1"/>
      <c r="Q1467" s="1"/>
      <c r="R1467" s="1"/>
      <c r="S1467" s="1"/>
      <c r="T1467" s="1"/>
      <c r="U1467" s="1"/>
    </row>
    <row r="1468" spans="1:21" x14ac:dyDescent="0.25">
      <c r="A1468" s="1"/>
      <c r="B1468" s="1"/>
      <c r="C1468" s="1"/>
      <c r="D1468" s="1"/>
      <c r="E1468" s="1"/>
      <c r="F1468" s="1"/>
      <c r="G1468" s="1"/>
      <c r="H1468" s="1"/>
      <c r="I1468" s="1"/>
      <c r="J1468" s="1"/>
      <c r="K1468" s="1"/>
      <c r="L1468" s="1"/>
      <c r="M1468" s="1"/>
      <c r="N1468" s="1"/>
      <c r="O1468" s="1"/>
      <c r="P1468" s="1"/>
      <c r="Q1468" s="1"/>
      <c r="R1468" s="1"/>
      <c r="S1468" s="1"/>
      <c r="T1468" s="1"/>
      <c r="U1468" s="1"/>
    </row>
    <row r="1469" spans="1:21" x14ac:dyDescent="0.25">
      <c r="A1469" s="1"/>
      <c r="B1469" s="1"/>
      <c r="C1469" s="1"/>
      <c r="D1469" s="1"/>
      <c r="E1469" s="1"/>
      <c r="F1469" s="1"/>
      <c r="G1469" s="1"/>
      <c r="H1469" s="1"/>
      <c r="I1469" s="1"/>
      <c r="J1469" s="1"/>
      <c r="K1469" s="1"/>
      <c r="L1469" s="1"/>
      <c r="M1469" s="1"/>
      <c r="N1469" s="1"/>
      <c r="O1469" s="1"/>
      <c r="P1469" s="1"/>
      <c r="Q1469" s="1"/>
      <c r="R1469" s="1"/>
      <c r="S1469" s="1"/>
      <c r="T1469" s="1"/>
      <c r="U1469" s="1"/>
    </row>
    <row r="1470" spans="1:21" x14ac:dyDescent="0.25">
      <c r="A1470" s="1"/>
      <c r="B1470" s="1"/>
      <c r="C1470" s="1"/>
      <c r="D1470" s="1"/>
      <c r="E1470" s="1"/>
      <c r="F1470" s="1"/>
      <c r="G1470" s="1"/>
      <c r="H1470" s="1"/>
      <c r="I1470" s="1"/>
      <c r="J1470" s="1"/>
      <c r="K1470" s="1"/>
      <c r="L1470" s="66" t="s">
        <v>5</v>
      </c>
      <c r="M1470" s="66"/>
      <c r="N1470" s="66"/>
      <c r="O1470" s="3" t="s">
        <v>6</v>
      </c>
      <c r="P1470" s="67" t="s">
        <v>7</v>
      </c>
      <c r="Q1470" s="67"/>
      <c r="R1470" s="3" t="s">
        <v>8</v>
      </c>
      <c r="S1470" s="57" t="s">
        <v>583</v>
      </c>
      <c r="T1470" s="57"/>
      <c r="U1470" s="3" t="s">
        <v>7</v>
      </c>
    </row>
    <row r="1471" spans="1:21" x14ac:dyDescent="0.25">
      <c r="A1471" s="1"/>
      <c r="B1471" s="5" t="s">
        <v>9</v>
      </c>
      <c r="C1471" s="64" t="s">
        <v>238</v>
      </c>
      <c r="D1471" s="64"/>
      <c r="E1471" s="64"/>
      <c r="F1471" s="64"/>
      <c r="G1471" s="64"/>
      <c r="H1471" s="1"/>
      <c r="I1471" s="1"/>
      <c r="J1471" s="1"/>
      <c r="K1471" s="1"/>
      <c r="L1471" s="4" t="s">
        <v>33</v>
      </c>
      <c r="M1471" s="77" t="s">
        <v>34</v>
      </c>
      <c r="N1471" s="77"/>
      <c r="O1471" s="6">
        <v>6</v>
      </c>
      <c r="P1471" s="78">
        <v>21.43</v>
      </c>
      <c r="Q1471" s="78"/>
      <c r="R1471" s="6">
        <v>9</v>
      </c>
      <c r="S1471" s="61">
        <v>1454.3999999999999</v>
      </c>
      <c r="T1471" s="61"/>
      <c r="U1471" s="7">
        <v>3.36</v>
      </c>
    </row>
    <row r="1472" spans="1:21" x14ac:dyDescent="0.25">
      <c r="A1472" s="1"/>
      <c r="B1472" s="63" t="s">
        <v>13</v>
      </c>
      <c r="C1472" s="64" t="s">
        <v>242</v>
      </c>
      <c r="D1472" s="64"/>
      <c r="E1472" s="64"/>
      <c r="F1472" s="64"/>
      <c r="G1472" s="1"/>
      <c r="H1472" s="1"/>
      <c r="I1472" s="1"/>
      <c r="J1472" s="1"/>
      <c r="K1472" s="1"/>
      <c r="L1472" s="4" t="s">
        <v>36</v>
      </c>
      <c r="M1472" s="64" t="s">
        <v>37</v>
      </c>
      <c r="N1472" s="64"/>
      <c r="O1472" s="6">
        <v>2</v>
      </c>
      <c r="P1472" s="65">
        <v>7.14</v>
      </c>
      <c r="Q1472" s="65"/>
      <c r="R1472" s="6">
        <v>3</v>
      </c>
      <c r="S1472" s="59">
        <v>118.2</v>
      </c>
      <c r="T1472" s="59"/>
      <c r="U1472" s="7">
        <v>0.27</v>
      </c>
    </row>
    <row r="1473" spans="1:21" x14ac:dyDescent="0.25">
      <c r="A1473" s="1"/>
      <c r="B1473" s="63"/>
      <c r="C1473" s="64"/>
      <c r="D1473" s="64"/>
      <c r="E1473" s="64"/>
      <c r="F1473" s="64"/>
      <c r="G1473" s="1"/>
      <c r="H1473" s="1"/>
      <c r="I1473" s="1"/>
      <c r="J1473" s="1"/>
      <c r="K1473" s="1"/>
      <c r="L1473" s="64" t="s">
        <v>11</v>
      </c>
      <c r="M1473" s="64" t="s">
        <v>12</v>
      </c>
      <c r="N1473" s="64"/>
      <c r="O1473" s="71">
        <v>3</v>
      </c>
      <c r="P1473" s="65">
        <v>10.71</v>
      </c>
      <c r="Q1473" s="65"/>
      <c r="R1473" s="71">
        <v>5</v>
      </c>
      <c r="S1473" s="59">
        <v>267.60000000000002</v>
      </c>
      <c r="T1473" s="59"/>
      <c r="U1473" s="58">
        <v>0.62</v>
      </c>
    </row>
    <row r="1474" spans="1:21" x14ac:dyDescent="0.25">
      <c r="A1474" s="1"/>
      <c r="B1474" s="63" t="s">
        <v>19</v>
      </c>
      <c r="C1474" s="64" t="s">
        <v>38</v>
      </c>
      <c r="D1474" s="64"/>
      <c r="E1474" s="64"/>
      <c r="F1474" s="64"/>
      <c r="G1474" s="1"/>
      <c r="H1474" s="1"/>
      <c r="I1474" s="1"/>
      <c r="J1474" s="1"/>
      <c r="K1474" s="1"/>
      <c r="L1474" s="64"/>
      <c r="M1474" s="64"/>
      <c r="N1474" s="64"/>
      <c r="O1474" s="71"/>
      <c r="P1474" s="65"/>
      <c r="Q1474" s="65"/>
      <c r="R1474" s="71"/>
      <c r="S1474" s="59"/>
      <c r="T1474" s="59"/>
      <c r="U1474" s="58"/>
    </row>
    <row r="1475" spans="1:21" x14ac:dyDescent="0.25">
      <c r="A1475" s="1"/>
      <c r="B1475" s="63"/>
      <c r="C1475" s="64"/>
      <c r="D1475" s="64"/>
      <c r="E1475" s="64"/>
      <c r="F1475" s="64"/>
      <c r="G1475" s="1"/>
      <c r="H1475" s="1"/>
      <c r="I1475" s="1"/>
      <c r="J1475" s="1"/>
      <c r="K1475" s="1"/>
      <c r="L1475" s="4" t="s">
        <v>39</v>
      </c>
      <c r="M1475" s="64" t="s">
        <v>40</v>
      </c>
      <c r="N1475" s="64"/>
      <c r="O1475" s="6">
        <v>6</v>
      </c>
      <c r="P1475" s="65">
        <v>21.43</v>
      </c>
      <c r="Q1475" s="65"/>
      <c r="R1475" s="6">
        <v>30</v>
      </c>
      <c r="S1475" s="59">
        <v>7668.6</v>
      </c>
      <c r="T1475" s="59"/>
      <c r="U1475" s="7">
        <v>17.7</v>
      </c>
    </row>
    <row r="1476" spans="1:21" x14ac:dyDescent="0.25">
      <c r="A1476" s="1"/>
      <c r="B1476" s="5" t="s">
        <v>23</v>
      </c>
      <c r="C1476" s="64" t="s">
        <v>243</v>
      </c>
      <c r="D1476" s="64"/>
      <c r="E1476" s="64"/>
      <c r="F1476" s="64"/>
      <c r="G1476" s="1"/>
      <c r="H1476" s="1"/>
      <c r="I1476" s="1"/>
      <c r="J1476" s="1"/>
      <c r="K1476" s="1"/>
      <c r="L1476" s="4" t="s">
        <v>15</v>
      </c>
      <c r="M1476" s="64" t="s">
        <v>16</v>
      </c>
      <c r="N1476" s="64"/>
      <c r="O1476" s="6">
        <v>5</v>
      </c>
      <c r="P1476" s="65">
        <v>17.86</v>
      </c>
      <c r="Q1476" s="65"/>
      <c r="R1476" s="6">
        <v>15</v>
      </c>
      <c r="S1476" s="59">
        <v>1217.3999999999999</v>
      </c>
      <c r="T1476" s="59"/>
      <c r="U1476" s="7">
        <v>2.81</v>
      </c>
    </row>
    <row r="1477" spans="1:21" x14ac:dyDescent="0.25">
      <c r="A1477" s="1"/>
      <c r="B1477" s="5" t="s">
        <v>25</v>
      </c>
      <c r="C1477" s="73">
        <v>385</v>
      </c>
      <c r="D1477" s="73"/>
      <c r="E1477" s="73"/>
      <c r="F1477" s="1"/>
      <c r="G1477" s="1"/>
      <c r="H1477" s="1"/>
      <c r="I1477" s="1"/>
      <c r="J1477" s="1"/>
      <c r="K1477" s="1"/>
      <c r="L1477" s="4" t="s">
        <v>42</v>
      </c>
      <c r="M1477" s="64" t="s">
        <v>43</v>
      </c>
      <c r="N1477" s="64"/>
      <c r="O1477" s="6">
        <v>1</v>
      </c>
      <c r="P1477" s="65">
        <v>3.57</v>
      </c>
      <c r="Q1477" s="65"/>
      <c r="R1477" s="6">
        <v>1</v>
      </c>
      <c r="S1477" s="59">
        <v>50.4</v>
      </c>
      <c r="T1477" s="59"/>
      <c r="U1477" s="7">
        <v>0.12</v>
      </c>
    </row>
    <row r="1478" spans="1:21" x14ac:dyDescent="0.25">
      <c r="A1478" s="1"/>
      <c r="B1478" s="63" t="s">
        <v>26</v>
      </c>
      <c r="C1478" s="63"/>
      <c r="D1478" s="63"/>
      <c r="E1478" s="63"/>
      <c r="F1478" s="72">
        <v>464.81889999999999</v>
      </c>
      <c r="G1478" s="72"/>
      <c r="H1478" s="72"/>
      <c r="I1478" s="72"/>
      <c r="J1478" s="72"/>
      <c r="K1478" s="1"/>
      <c r="L1478" s="4" t="s">
        <v>54</v>
      </c>
      <c r="M1478" s="64" t="s">
        <v>55</v>
      </c>
      <c r="N1478" s="64"/>
      <c r="O1478" s="6">
        <v>1</v>
      </c>
      <c r="P1478" s="65">
        <v>3.57</v>
      </c>
      <c r="Q1478" s="65"/>
      <c r="R1478" s="6">
        <v>1</v>
      </c>
      <c r="S1478" s="59">
        <v>68.399999999999991</v>
      </c>
      <c r="T1478" s="59"/>
      <c r="U1478" s="7">
        <v>0.16</v>
      </c>
    </row>
    <row r="1479" spans="1:21" x14ac:dyDescent="0.25">
      <c r="A1479" s="1"/>
      <c r="B1479" s="63" t="s">
        <v>27</v>
      </c>
      <c r="C1479" s="63"/>
      <c r="D1479" s="72">
        <v>84.272300000000001</v>
      </c>
      <c r="E1479" s="72"/>
      <c r="F1479" s="72"/>
      <c r="G1479" s="72"/>
      <c r="H1479" s="72"/>
      <c r="I1479" s="1"/>
      <c r="J1479" s="1"/>
      <c r="K1479" s="1"/>
      <c r="L1479" s="4" t="s">
        <v>21</v>
      </c>
      <c r="M1479" s="64" t="s">
        <v>22</v>
      </c>
      <c r="N1479" s="64"/>
      <c r="O1479" s="6">
        <v>4</v>
      </c>
      <c r="P1479" s="65">
        <v>14.29</v>
      </c>
      <c r="Q1479" s="65"/>
      <c r="R1479" s="6">
        <v>403</v>
      </c>
      <c r="S1479" s="59">
        <v>32476.799999999999</v>
      </c>
      <c r="T1479" s="59"/>
      <c r="U1479" s="7">
        <v>74.97</v>
      </c>
    </row>
    <row r="1480" spans="1:21" x14ac:dyDescent="0.25">
      <c r="A1480" s="1"/>
      <c r="B1480" s="1"/>
      <c r="C1480" s="1"/>
      <c r="D1480" s="1"/>
      <c r="E1480" s="1"/>
      <c r="F1480" s="1"/>
      <c r="G1480" s="1"/>
      <c r="H1480" s="1"/>
      <c r="I1480" s="1"/>
      <c r="J1480" s="1"/>
      <c r="K1480" s="1"/>
      <c r="L1480" s="1"/>
      <c r="M1480" s="1"/>
      <c r="N1480" s="1"/>
      <c r="O1480" s="1"/>
      <c r="P1480" s="1"/>
      <c r="Q1480" s="1"/>
      <c r="R1480" s="1"/>
      <c r="S1480" s="1"/>
      <c r="T1480" s="1"/>
      <c r="U1480" s="1"/>
    </row>
    <row r="1481" spans="1:21" x14ac:dyDescent="0.25">
      <c r="A1481" s="1"/>
      <c r="B1481" s="63" t="s">
        <v>28</v>
      </c>
      <c r="C1481" s="63"/>
      <c r="D1481" s="63"/>
      <c r="E1481" s="63"/>
      <c r="F1481" s="72">
        <v>2.0266000000000002</v>
      </c>
      <c r="G1481" s="72"/>
      <c r="H1481" s="72"/>
      <c r="I1481" s="72"/>
      <c r="J1481" s="1"/>
      <c r="K1481" s="1"/>
      <c r="L1481" s="1"/>
      <c r="M1481" s="1"/>
      <c r="N1481" s="1"/>
      <c r="O1481" s="1"/>
      <c r="P1481" s="1"/>
      <c r="Q1481" s="1"/>
      <c r="R1481" s="1"/>
      <c r="S1481" s="1"/>
      <c r="T1481" s="1"/>
      <c r="U1481" s="1"/>
    </row>
    <row r="1482" spans="1:21" x14ac:dyDescent="0.25">
      <c r="A1482" s="1"/>
      <c r="B1482" s="63" t="s">
        <v>29</v>
      </c>
      <c r="C1482" s="63"/>
      <c r="D1482" s="72">
        <v>1.0457000000000001</v>
      </c>
      <c r="E1482" s="72"/>
      <c r="F1482" s="72"/>
      <c r="G1482" s="72"/>
      <c r="H1482" s="1"/>
      <c r="I1482" s="1"/>
      <c r="J1482" s="1"/>
      <c r="K1482" s="1"/>
      <c r="L1482" s="1"/>
      <c r="M1482" s="1"/>
      <c r="N1482" s="1"/>
      <c r="O1482" s="1"/>
      <c r="P1482" s="1"/>
      <c r="Q1482" s="1"/>
      <c r="R1482" s="1"/>
      <c r="S1482" s="1"/>
      <c r="T1482" s="1"/>
      <c r="U1482" s="1"/>
    </row>
    <row r="1483" spans="1:21" x14ac:dyDescent="0.25">
      <c r="A1483" s="1"/>
      <c r="B1483" s="63" t="s">
        <v>30</v>
      </c>
      <c r="C1483" s="63"/>
      <c r="D1483" s="1"/>
      <c r="E1483" s="1"/>
      <c r="F1483" s="1">
        <v>56.7</v>
      </c>
      <c r="G1483" s="1"/>
      <c r="H1483" s="1"/>
      <c r="I1483" s="1"/>
      <c r="J1483" s="1"/>
      <c r="K1483" s="1"/>
      <c r="L1483" s="1"/>
      <c r="M1483" s="1"/>
      <c r="N1483" s="1"/>
      <c r="O1483" s="1"/>
      <c r="P1483" s="1"/>
      <c r="Q1483" s="1"/>
      <c r="R1483" s="1"/>
      <c r="S1483" s="1"/>
      <c r="T1483" s="1"/>
      <c r="U1483" s="1"/>
    </row>
    <row r="1484" spans="1:21" x14ac:dyDescent="0.25">
      <c r="A1484" s="1"/>
      <c r="B1484" s="63" t="s">
        <v>31</v>
      </c>
      <c r="C1484" s="63"/>
      <c r="D1484" s="63"/>
      <c r="E1484" s="1"/>
      <c r="F1484" s="1">
        <v>2019</v>
      </c>
      <c r="G1484" s="1"/>
      <c r="H1484" s="1"/>
      <c r="I1484" s="1"/>
      <c r="J1484" s="1"/>
      <c r="K1484" s="1"/>
      <c r="L1484" s="1"/>
      <c r="M1484" s="1"/>
      <c r="N1484" s="1"/>
      <c r="O1484" s="1"/>
      <c r="P1484" s="1"/>
      <c r="Q1484" s="1"/>
      <c r="R1484" s="1"/>
      <c r="S1484" s="1"/>
      <c r="T1484" s="1"/>
      <c r="U1484" s="1"/>
    </row>
    <row r="1485" spans="1:21" x14ac:dyDescent="0.25">
      <c r="A1485" s="1"/>
      <c r="B1485" s="63" t="s">
        <v>32</v>
      </c>
      <c r="C1485" s="63"/>
      <c r="D1485" s="1"/>
      <c r="E1485" s="1"/>
      <c r="F1485" s="1"/>
      <c r="G1485" s="1"/>
      <c r="H1485" s="1"/>
      <c r="I1485" s="1"/>
      <c r="J1485" s="1"/>
      <c r="K1485" s="1"/>
      <c r="L1485" s="1"/>
      <c r="M1485" s="1"/>
      <c r="N1485" s="1"/>
      <c r="O1485" s="1"/>
      <c r="P1485" s="1"/>
      <c r="Q1485" s="1"/>
      <c r="R1485" s="1"/>
      <c r="S1485" s="1"/>
      <c r="T1485" s="1"/>
      <c r="U1485" s="1"/>
    </row>
    <row r="1486" spans="1:21" x14ac:dyDescent="0.25">
      <c r="A1486" s="1"/>
      <c r="B1486" s="1"/>
      <c r="C1486" s="1"/>
      <c r="D1486" s="1"/>
      <c r="E1486" s="1"/>
      <c r="F1486" s="1"/>
      <c r="G1486" s="1"/>
      <c r="H1486" s="1"/>
      <c r="I1486" s="1"/>
      <c r="J1486" s="1"/>
      <c r="K1486" s="1"/>
      <c r="L1486" s="1"/>
      <c r="M1486" s="1"/>
      <c r="N1486" s="1"/>
      <c r="O1486" s="1"/>
      <c r="P1486" s="1"/>
      <c r="Q1486" s="1"/>
      <c r="R1486" s="1"/>
      <c r="S1486" s="1"/>
      <c r="T1486" s="1"/>
      <c r="U1486" s="1"/>
    </row>
    <row r="1487" spans="1:21" x14ac:dyDescent="0.25">
      <c r="A1487" s="1"/>
      <c r="B1487" s="1"/>
      <c r="C1487" s="1"/>
      <c r="D1487" s="1"/>
      <c r="E1487" s="1"/>
      <c r="F1487" s="1"/>
      <c r="G1487" s="1"/>
      <c r="H1487" s="1"/>
      <c r="I1487" s="1"/>
      <c r="J1487" s="1"/>
      <c r="K1487" s="1"/>
      <c r="L1487" s="1"/>
      <c r="M1487" s="1"/>
      <c r="N1487" s="1"/>
      <c r="O1487" s="1"/>
      <c r="P1487" s="1"/>
      <c r="Q1487" s="1"/>
      <c r="R1487" s="1"/>
      <c r="S1487" s="1"/>
      <c r="T1487" s="1"/>
      <c r="U1487" s="1"/>
    </row>
    <row r="1488" spans="1:21" x14ac:dyDescent="0.25">
      <c r="A1488" s="1"/>
      <c r="B1488" s="1"/>
      <c r="C1488" s="1"/>
      <c r="D1488" s="1"/>
      <c r="E1488" s="1"/>
      <c r="F1488" s="1"/>
      <c r="G1488" s="1"/>
      <c r="H1488" s="1"/>
      <c r="I1488" s="1"/>
      <c r="J1488" s="1"/>
      <c r="K1488" s="1"/>
      <c r="L1488" s="66" t="s">
        <v>5</v>
      </c>
      <c r="M1488" s="66"/>
      <c r="N1488" s="66"/>
      <c r="O1488" s="3" t="s">
        <v>6</v>
      </c>
      <c r="P1488" s="67" t="s">
        <v>7</v>
      </c>
      <c r="Q1488" s="67"/>
      <c r="R1488" s="3" t="s">
        <v>8</v>
      </c>
      <c r="S1488" s="57" t="s">
        <v>583</v>
      </c>
      <c r="T1488" s="57"/>
      <c r="U1488" s="3" t="s">
        <v>7</v>
      </c>
    </row>
    <row r="1489" spans="1:21" x14ac:dyDescent="0.25">
      <c r="A1489" s="1"/>
      <c r="B1489" s="5" t="s">
        <v>9</v>
      </c>
      <c r="C1489" s="64" t="s">
        <v>238</v>
      </c>
      <c r="D1489" s="64"/>
      <c r="E1489" s="64"/>
      <c r="F1489" s="64"/>
      <c r="G1489" s="64"/>
      <c r="H1489" s="1"/>
      <c r="I1489" s="1"/>
      <c r="J1489" s="1"/>
      <c r="K1489" s="1"/>
      <c r="L1489" s="4" t="s">
        <v>115</v>
      </c>
      <c r="M1489" s="77" t="s">
        <v>115</v>
      </c>
      <c r="N1489" s="77"/>
      <c r="O1489" s="6">
        <v>0</v>
      </c>
      <c r="P1489" s="78">
        <v>0</v>
      </c>
      <c r="Q1489" s="78"/>
      <c r="R1489" s="6">
        <v>0</v>
      </c>
      <c r="S1489" s="61">
        <v>0</v>
      </c>
      <c r="T1489" s="61"/>
      <c r="U1489" s="7">
        <v>0</v>
      </c>
    </row>
    <row r="1490" spans="1:21" x14ac:dyDescent="0.25">
      <c r="A1490" s="1"/>
      <c r="B1490" s="5" t="s">
        <v>13</v>
      </c>
      <c r="C1490" s="64" t="s">
        <v>244</v>
      </c>
      <c r="D1490" s="64"/>
      <c r="E1490" s="64"/>
      <c r="F1490" s="64"/>
      <c r="G1490" s="1"/>
      <c r="H1490" s="1"/>
      <c r="I1490" s="1"/>
      <c r="J1490" s="1"/>
      <c r="K1490" s="1"/>
      <c r="L1490" s="1"/>
      <c r="M1490" s="1"/>
      <c r="N1490" s="1"/>
      <c r="O1490" s="1"/>
      <c r="P1490" s="1"/>
      <c r="Q1490" s="1"/>
      <c r="R1490" s="1"/>
      <c r="S1490" s="1"/>
      <c r="T1490" s="1"/>
      <c r="U1490" s="1"/>
    </row>
    <row r="1491" spans="1:21" x14ac:dyDescent="0.25">
      <c r="A1491" s="1"/>
      <c r="B1491" s="5" t="s">
        <v>19</v>
      </c>
      <c r="C1491" s="64" t="s">
        <v>117</v>
      </c>
      <c r="D1491" s="64"/>
      <c r="E1491" s="64"/>
      <c r="F1491" s="64"/>
      <c r="G1491" s="1"/>
      <c r="H1491" s="1"/>
      <c r="I1491" s="1"/>
      <c r="J1491" s="1"/>
      <c r="K1491" s="1"/>
      <c r="L1491" s="1"/>
      <c r="M1491" s="1"/>
      <c r="N1491" s="1"/>
      <c r="O1491" s="1"/>
      <c r="P1491" s="1"/>
      <c r="Q1491" s="1"/>
      <c r="R1491" s="1"/>
      <c r="S1491" s="1"/>
      <c r="T1491" s="1"/>
      <c r="U1491" s="1"/>
    </row>
    <row r="1492" spans="1:21" x14ac:dyDescent="0.25">
      <c r="A1492" s="1"/>
      <c r="B1492" s="5" t="s">
        <v>23</v>
      </c>
      <c r="C1492" s="64" t="s">
        <v>245</v>
      </c>
      <c r="D1492" s="64"/>
      <c r="E1492" s="64"/>
      <c r="F1492" s="64"/>
      <c r="G1492" s="1"/>
      <c r="H1492" s="1"/>
      <c r="I1492" s="1"/>
      <c r="J1492" s="1"/>
      <c r="K1492" s="1"/>
      <c r="L1492" s="1"/>
      <c r="M1492" s="1"/>
      <c r="N1492" s="1"/>
      <c r="O1492" s="1"/>
      <c r="P1492" s="1"/>
      <c r="Q1492" s="1"/>
      <c r="R1492" s="1"/>
      <c r="S1492" s="1"/>
      <c r="T1492" s="1"/>
      <c r="U1492" s="1"/>
    </row>
    <row r="1493" spans="1:21" x14ac:dyDescent="0.25">
      <c r="A1493" s="1"/>
      <c r="B1493" s="5" t="s">
        <v>25</v>
      </c>
      <c r="C1493" s="73">
        <v>0</v>
      </c>
      <c r="D1493" s="73"/>
      <c r="E1493" s="73"/>
      <c r="F1493" s="1"/>
      <c r="G1493" s="1"/>
      <c r="H1493" s="1"/>
      <c r="I1493" s="1"/>
      <c r="J1493" s="1"/>
      <c r="K1493" s="1"/>
      <c r="L1493" s="1"/>
      <c r="M1493" s="1"/>
      <c r="N1493" s="1"/>
      <c r="O1493" s="1"/>
      <c r="P1493" s="1"/>
      <c r="Q1493" s="1"/>
      <c r="R1493" s="1"/>
      <c r="S1493" s="1"/>
      <c r="T1493" s="1"/>
      <c r="U1493" s="1"/>
    </row>
    <row r="1494" spans="1:21" x14ac:dyDescent="0.25">
      <c r="A1494" s="1"/>
      <c r="B1494" s="63" t="s">
        <v>26</v>
      </c>
      <c r="C1494" s="63"/>
      <c r="D1494" s="63"/>
      <c r="E1494" s="63"/>
      <c r="F1494" s="72">
        <v>0</v>
      </c>
      <c r="G1494" s="72"/>
      <c r="H1494" s="72"/>
      <c r="I1494" s="72"/>
      <c r="J1494" s="72"/>
      <c r="K1494" s="1"/>
      <c r="L1494" s="1"/>
      <c r="M1494" s="1"/>
      <c r="N1494" s="1"/>
      <c r="O1494" s="1"/>
      <c r="P1494" s="1"/>
      <c r="Q1494" s="1"/>
      <c r="R1494" s="1"/>
      <c r="S1494" s="1"/>
      <c r="T1494" s="1"/>
      <c r="U1494" s="1"/>
    </row>
    <row r="1495" spans="1:21" x14ac:dyDescent="0.25">
      <c r="A1495" s="1"/>
      <c r="B1495" s="63" t="s">
        <v>27</v>
      </c>
      <c r="C1495" s="63"/>
      <c r="D1495" s="72">
        <v>0</v>
      </c>
      <c r="E1495" s="72"/>
      <c r="F1495" s="72"/>
      <c r="G1495" s="72"/>
      <c r="H1495" s="72"/>
      <c r="I1495" s="1"/>
      <c r="J1495" s="1"/>
      <c r="K1495" s="1"/>
      <c r="L1495" s="1"/>
      <c r="M1495" s="1"/>
      <c r="N1495" s="1"/>
      <c r="O1495" s="1"/>
      <c r="P1495" s="1"/>
      <c r="Q1495" s="1"/>
      <c r="R1495" s="1"/>
      <c r="S1495" s="1"/>
      <c r="T1495" s="1"/>
      <c r="U1495" s="1"/>
    </row>
    <row r="1496" spans="1:21" x14ac:dyDescent="0.25">
      <c r="A1496" s="1"/>
      <c r="B1496" s="63" t="s">
        <v>28</v>
      </c>
      <c r="C1496" s="63"/>
      <c r="D1496" s="63"/>
      <c r="E1496" s="63"/>
      <c r="F1496" s="72">
        <v>0</v>
      </c>
      <c r="G1496" s="72"/>
      <c r="H1496" s="72"/>
      <c r="I1496" s="72"/>
      <c r="J1496" s="1"/>
      <c r="K1496" s="1"/>
      <c r="L1496" s="1"/>
      <c r="M1496" s="1"/>
      <c r="N1496" s="1"/>
      <c r="O1496" s="1"/>
      <c r="P1496" s="1"/>
      <c r="Q1496" s="1"/>
      <c r="R1496" s="1"/>
      <c r="S1496" s="1"/>
      <c r="T1496" s="1"/>
      <c r="U1496" s="1"/>
    </row>
    <row r="1497" spans="1:21" x14ac:dyDescent="0.25">
      <c r="A1497" s="1"/>
      <c r="B1497" s="63" t="s">
        <v>29</v>
      </c>
      <c r="C1497" s="63"/>
      <c r="D1497" s="72">
        <v>0</v>
      </c>
      <c r="E1497" s="72"/>
      <c r="F1497" s="72"/>
      <c r="G1497" s="72"/>
      <c r="H1497" s="1"/>
      <c r="I1497" s="1"/>
      <c r="J1497" s="1"/>
      <c r="K1497" s="1"/>
      <c r="L1497" s="1"/>
      <c r="M1497" s="1"/>
      <c r="N1497" s="1"/>
      <c r="O1497" s="1"/>
      <c r="P1497" s="1"/>
      <c r="Q1497" s="1"/>
      <c r="R1497" s="1"/>
      <c r="S1497" s="1"/>
      <c r="T1497" s="1"/>
      <c r="U1497" s="1"/>
    </row>
    <row r="1498" spans="1:21" x14ac:dyDescent="0.25">
      <c r="A1498" s="1"/>
      <c r="B1498" s="63" t="s">
        <v>30</v>
      </c>
      <c r="C1498" s="63"/>
      <c r="D1498" s="1"/>
      <c r="E1498" s="1"/>
      <c r="F1498" s="1"/>
      <c r="G1498" s="1"/>
      <c r="H1498" s="1"/>
      <c r="I1498" s="1"/>
      <c r="J1498" s="1"/>
      <c r="K1498" s="1"/>
      <c r="L1498" s="1"/>
      <c r="M1498" s="1"/>
      <c r="N1498" s="1"/>
      <c r="O1498" s="1"/>
      <c r="P1498" s="1"/>
      <c r="Q1498" s="1"/>
      <c r="R1498" s="1"/>
      <c r="S1498" s="1"/>
      <c r="T1498" s="1"/>
      <c r="U1498" s="1"/>
    </row>
    <row r="1499" spans="1:21" x14ac:dyDescent="0.25">
      <c r="A1499" s="1"/>
      <c r="B1499" s="63" t="s">
        <v>31</v>
      </c>
      <c r="C1499" s="63"/>
      <c r="D1499" s="63"/>
      <c r="E1499" s="1"/>
      <c r="F1499" s="1"/>
      <c r="G1499" s="1"/>
      <c r="H1499" s="1"/>
      <c r="I1499" s="1"/>
      <c r="J1499" s="1"/>
      <c r="K1499" s="1"/>
      <c r="L1499" s="1"/>
      <c r="M1499" s="1"/>
      <c r="N1499" s="1"/>
      <c r="O1499" s="1"/>
      <c r="P1499" s="1"/>
      <c r="Q1499" s="1"/>
      <c r="R1499" s="1"/>
      <c r="S1499" s="1"/>
      <c r="T1499" s="1"/>
      <c r="U1499" s="1"/>
    </row>
    <row r="1500" spans="1:21" x14ac:dyDescent="0.25">
      <c r="A1500" s="1"/>
      <c r="B1500" s="63" t="s">
        <v>32</v>
      </c>
      <c r="C1500" s="63"/>
      <c r="D1500" s="1"/>
      <c r="E1500" s="1"/>
      <c r="F1500" s="1"/>
      <c r="G1500" s="1"/>
      <c r="H1500" s="1"/>
      <c r="I1500" s="1"/>
      <c r="J1500" s="1"/>
      <c r="K1500" s="1"/>
      <c r="L1500" s="1"/>
      <c r="M1500" s="1"/>
      <c r="N1500" s="1"/>
      <c r="O1500" s="1"/>
      <c r="P1500" s="1"/>
      <c r="Q1500" s="1"/>
      <c r="R1500" s="1"/>
      <c r="S1500" s="1"/>
      <c r="T1500" s="1"/>
      <c r="U1500" s="1"/>
    </row>
    <row r="1501" spans="1:21" x14ac:dyDescent="0.25">
      <c r="A1501" s="1"/>
      <c r="B1501" s="1"/>
      <c r="C1501" s="1"/>
      <c r="D1501" s="1"/>
      <c r="E1501" s="1"/>
      <c r="F1501" s="1"/>
      <c r="G1501" s="1"/>
      <c r="H1501" s="1"/>
      <c r="I1501" s="1"/>
      <c r="J1501" s="1"/>
      <c r="K1501" s="1"/>
      <c r="L1501" s="1"/>
      <c r="M1501" s="1"/>
      <c r="N1501" s="1"/>
      <c r="O1501" s="1"/>
      <c r="P1501" s="1"/>
      <c r="Q1501" s="1"/>
      <c r="R1501" s="1"/>
      <c r="S1501" s="1"/>
      <c r="T1501" s="1"/>
      <c r="U1501" s="1"/>
    </row>
    <row r="1502" spans="1:21" x14ac:dyDescent="0.25">
      <c r="A1502" s="1"/>
      <c r="B1502" s="1"/>
      <c r="C1502" s="1"/>
      <c r="D1502" s="1"/>
      <c r="E1502" s="1"/>
      <c r="F1502" s="1"/>
      <c r="G1502" s="1"/>
      <c r="H1502" s="1"/>
      <c r="I1502" s="1"/>
      <c r="J1502" s="1"/>
      <c r="K1502" s="1"/>
      <c r="L1502" s="1"/>
      <c r="M1502" s="1"/>
      <c r="N1502" s="1"/>
      <c r="O1502" s="1"/>
      <c r="P1502" s="1"/>
      <c r="Q1502" s="1"/>
      <c r="R1502" s="1"/>
      <c r="S1502" s="1"/>
      <c r="T1502" s="1"/>
      <c r="U1502" s="1"/>
    </row>
    <row r="1503" spans="1:21" x14ac:dyDescent="0.25">
      <c r="A1503" s="1"/>
      <c r="B1503" s="1"/>
      <c r="C1503" s="1"/>
      <c r="D1503" s="1"/>
      <c r="E1503" s="1"/>
      <c r="F1503" s="1"/>
      <c r="G1503" s="1"/>
      <c r="H1503" s="1"/>
      <c r="I1503" s="1"/>
      <c r="J1503" s="1"/>
      <c r="K1503" s="1"/>
      <c r="L1503" s="1"/>
      <c r="M1503" s="1"/>
      <c r="N1503" s="1"/>
      <c r="O1503" s="1"/>
      <c r="P1503" s="1"/>
      <c r="Q1503" s="1"/>
      <c r="R1503" s="1"/>
      <c r="S1503" s="1"/>
      <c r="T1503" s="1"/>
      <c r="U1503" s="1"/>
    </row>
    <row r="1504" spans="1:21" x14ac:dyDescent="0.25">
      <c r="A1504" s="1"/>
      <c r="B1504" s="1"/>
      <c r="C1504" s="1"/>
      <c r="D1504" s="1"/>
      <c r="E1504" s="1"/>
      <c r="F1504" s="1"/>
      <c r="G1504" s="1"/>
      <c r="H1504" s="1"/>
      <c r="I1504" s="1"/>
      <c r="J1504" s="1"/>
      <c r="K1504" s="1"/>
      <c r="L1504" s="66" t="s">
        <v>5</v>
      </c>
      <c r="M1504" s="66"/>
      <c r="N1504" s="66"/>
      <c r="O1504" s="3" t="s">
        <v>6</v>
      </c>
      <c r="P1504" s="67" t="s">
        <v>7</v>
      </c>
      <c r="Q1504" s="67"/>
      <c r="R1504" s="3" t="s">
        <v>8</v>
      </c>
      <c r="S1504" s="57" t="s">
        <v>583</v>
      </c>
      <c r="T1504" s="57"/>
      <c r="U1504" s="3" t="s">
        <v>7</v>
      </c>
    </row>
    <row r="1505" spans="1:21" x14ac:dyDescent="0.25">
      <c r="A1505" s="1"/>
      <c r="B1505" s="5" t="s">
        <v>9</v>
      </c>
      <c r="C1505" s="64" t="s">
        <v>246</v>
      </c>
      <c r="D1505" s="64"/>
      <c r="E1505" s="64"/>
      <c r="F1505" s="64"/>
      <c r="G1505" s="64"/>
      <c r="H1505" s="1"/>
      <c r="I1505" s="1"/>
      <c r="J1505" s="1"/>
      <c r="K1505" s="1"/>
      <c r="L1505" s="4" t="s">
        <v>33</v>
      </c>
      <c r="M1505" s="77" t="s">
        <v>34</v>
      </c>
      <c r="N1505" s="77"/>
      <c r="O1505" s="6">
        <v>4</v>
      </c>
      <c r="P1505" s="78">
        <v>12.9</v>
      </c>
      <c r="Q1505" s="78"/>
      <c r="R1505" s="6">
        <v>15</v>
      </c>
      <c r="S1505" s="61">
        <v>2402.4</v>
      </c>
      <c r="T1505" s="61"/>
      <c r="U1505" s="7">
        <v>8.6</v>
      </c>
    </row>
    <row r="1506" spans="1:21" x14ac:dyDescent="0.25">
      <c r="A1506" s="1"/>
      <c r="B1506" s="63" t="s">
        <v>13</v>
      </c>
      <c r="C1506" s="64" t="s">
        <v>247</v>
      </c>
      <c r="D1506" s="64"/>
      <c r="E1506" s="64"/>
      <c r="F1506" s="64"/>
      <c r="G1506" s="1"/>
      <c r="H1506" s="1"/>
      <c r="I1506" s="1"/>
      <c r="J1506" s="1"/>
      <c r="K1506" s="1"/>
      <c r="L1506" s="4" t="s">
        <v>36</v>
      </c>
      <c r="M1506" s="64" t="s">
        <v>37</v>
      </c>
      <c r="N1506" s="64"/>
      <c r="O1506" s="6">
        <v>4</v>
      </c>
      <c r="P1506" s="65">
        <v>12.9</v>
      </c>
      <c r="Q1506" s="65"/>
      <c r="R1506" s="6">
        <v>8</v>
      </c>
      <c r="S1506" s="59">
        <v>585.6</v>
      </c>
      <c r="T1506" s="59"/>
      <c r="U1506" s="7">
        <v>2.1</v>
      </c>
    </row>
    <row r="1507" spans="1:21" x14ac:dyDescent="0.25">
      <c r="A1507" s="1"/>
      <c r="B1507" s="63"/>
      <c r="C1507" s="64"/>
      <c r="D1507" s="64"/>
      <c r="E1507" s="64"/>
      <c r="F1507" s="64"/>
      <c r="G1507" s="1"/>
      <c r="H1507" s="1"/>
      <c r="I1507" s="1"/>
      <c r="J1507" s="1"/>
      <c r="K1507" s="1"/>
      <c r="L1507" s="64" t="s">
        <v>11</v>
      </c>
      <c r="M1507" s="64" t="s">
        <v>12</v>
      </c>
      <c r="N1507" s="64"/>
      <c r="O1507" s="71">
        <v>5</v>
      </c>
      <c r="P1507" s="65">
        <v>16.13</v>
      </c>
      <c r="Q1507" s="65"/>
      <c r="R1507" s="71">
        <v>69</v>
      </c>
      <c r="S1507" s="59">
        <v>8269.1999999999989</v>
      </c>
      <c r="T1507" s="59"/>
      <c r="U1507" s="58">
        <v>29.62</v>
      </c>
    </row>
    <row r="1508" spans="1:21" x14ac:dyDescent="0.25">
      <c r="A1508" s="1"/>
      <c r="B1508" s="63" t="s">
        <v>19</v>
      </c>
      <c r="C1508" s="64" t="s">
        <v>57</v>
      </c>
      <c r="D1508" s="64"/>
      <c r="E1508" s="64"/>
      <c r="F1508" s="64"/>
      <c r="G1508" s="1"/>
      <c r="H1508" s="1"/>
      <c r="I1508" s="1"/>
      <c r="J1508" s="1"/>
      <c r="K1508" s="1"/>
      <c r="L1508" s="64"/>
      <c r="M1508" s="64"/>
      <c r="N1508" s="64"/>
      <c r="O1508" s="71"/>
      <c r="P1508" s="65"/>
      <c r="Q1508" s="65"/>
      <c r="R1508" s="71"/>
      <c r="S1508" s="59"/>
      <c r="T1508" s="59"/>
      <c r="U1508" s="58"/>
    </row>
    <row r="1509" spans="1:21" x14ac:dyDescent="0.25">
      <c r="A1509" s="1"/>
      <c r="B1509" s="63"/>
      <c r="C1509" s="64"/>
      <c r="D1509" s="64"/>
      <c r="E1509" s="64"/>
      <c r="F1509" s="64"/>
      <c r="G1509" s="1"/>
      <c r="H1509" s="1"/>
      <c r="I1509" s="1"/>
      <c r="J1509" s="1"/>
      <c r="K1509" s="1"/>
      <c r="L1509" s="4" t="s">
        <v>39</v>
      </c>
      <c r="M1509" s="64" t="s">
        <v>40</v>
      </c>
      <c r="N1509" s="64"/>
      <c r="O1509" s="6">
        <v>7</v>
      </c>
      <c r="P1509" s="65">
        <v>22.58</v>
      </c>
      <c r="Q1509" s="65"/>
      <c r="R1509" s="6">
        <v>62</v>
      </c>
      <c r="S1509" s="59">
        <v>6146.4</v>
      </c>
      <c r="T1509" s="59"/>
      <c r="U1509" s="7">
        <v>22.01</v>
      </c>
    </row>
    <row r="1510" spans="1:21" x14ac:dyDescent="0.25">
      <c r="A1510" s="1"/>
      <c r="B1510" s="5" t="s">
        <v>23</v>
      </c>
      <c r="C1510" s="64" t="s">
        <v>248</v>
      </c>
      <c r="D1510" s="64"/>
      <c r="E1510" s="64"/>
      <c r="F1510" s="64"/>
      <c r="G1510" s="1"/>
      <c r="H1510" s="1"/>
      <c r="I1510" s="1"/>
      <c r="J1510" s="1"/>
      <c r="K1510" s="1"/>
      <c r="L1510" s="4" t="s">
        <v>249</v>
      </c>
      <c r="M1510" s="64" t="s">
        <v>250</v>
      </c>
      <c r="N1510" s="64"/>
      <c r="O1510" s="6">
        <v>4</v>
      </c>
      <c r="P1510" s="65">
        <v>12.9</v>
      </c>
      <c r="Q1510" s="65"/>
      <c r="R1510" s="6">
        <v>91</v>
      </c>
      <c r="S1510" s="59">
        <v>7171.8</v>
      </c>
      <c r="T1510" s="59"/>
      <c r="U1510" s="7">
        <v>25.69</v>
      </c>
    </row>
    <row r="1511" spans="1:21" x14ac:dyDescent="0.25">
      <c r="A1511" s="1"/>
      <c r="B1511" s="5" t="s">
        <v>25</v>
      </c>
      <c r="C1511" s="73">
        <v>731</v>
      </c>
      <c r="D1511" s="73"/>
      <c r="E1511" s="73"/>
      <c r="F1511" s="1"/>
      <c r="G1511" s="1"/>
      <c r="H1511" s="1"/>
      <c r="I1511" s="1"/>
      <c r="J1511" s="1"/>
      <c r="K1511" s="1"/>
      <c r="L1511" s="4" t="s">
        <v>42</v>
      </c>
      <c r="M1511" s="64" t="s">
        <v>43</v>
      </c>
      <c r="N1511" s="64"/>
      <c r="O1511" s="6">
        <v>6</v>
      </c>
      <c r="P1511" s="65">
        <v>19.350000000000001</v>
      </c>
      <c r="Q1511" s="65"/>
      <c r="R1511" s="6">
        <v>20</v>
      </c>
      <c r="S1511" s="59">
        <v>1006.1999999999999</v>
      </c>
      <c r="T1511" s="59"/>
      <c r="U1511" s="7">
        <v>3.6</v>
      </c>
    </row>
    <row r="1512" spans="1:21" x14ac:dyDescent="0.25">
      <c r="A1512" s="1"/>
      <c r="B1512" s="63" t="s">
        <v>26</v>
      </c>
      <c r="C1512" s="63"/>
      <c r="D1512" s="63"/>
      <c r="E1512" s="63"/>
      <c r="F1512" s="72">
        <v>126.7881</v>
      </c>
      <c r="G1512" s="72"/>
      <c r="H1512" s="72"/>
      <c r="I1512" s="72"/>
      <c r="J1512" s="72"/>
      <c r="K1512" s="1"/>
      <c r="L1512" s="4" t="s">
        <v>21</v>
      </c>
      <c r="M1512" s="64" t="s">
        <v>22</v>
      </c>
      <c r="N1512" s="64"/>
      <c r="O1512" s="6">
        <v>1</v>
      </c>
      <c r="P1512" s="65">
        <v>3.23</v>
      </c>
      <c r="Q1512" s="65"/>
      <c r="R1512" s="6">
        <v>30</v>
      </c>
      <c r="S1512" s="59">
        <v>2337.6</v>
      </c>
      <c r="T1512" s="59"/>
      <c r="U1512" s="7">
        <v>8.3699999999999992</v>
      </c>
    </row>
    <row r="1513" spans="1:21" x14ac:dyDescent="0.25">
      <c r="A1513" s="1"/>
      <c r="B1513" s="63" t="s">
        <v>27</v>
      </c>
      <c r="C1513" s="63"/>
      <c r="D1513" s="72">
        <v>11.3185</v>
      </c>
      <c r="E1513" s="72"/>
      <c r="F1513" s="72"/>
      <c r="G1513" s="72"/>
      <c r="H1513" s="72"/>
      <c r="I1513" s="1"/>
      <c r="J1513" s="1"/>
      <c r="K1513" s="1"/>
      <c r="L1513" s="1"/>
      <c r="M1513" s="1"/>
      <c r="N1513" s="1"/>
      <c r="O1513" s="1"/>
      <c r="P1513" s="1"/>
      <c r="Q1513" s="1"/>
      <c r="R1513" s="1"/>
      <c r="S1513" s="1"/>
      <c r="T1513" s="1"/>
      <c r="U1513" s="1"/>
    </row>
    <row r="1514" spans="1:21" x14ac:dyDescent="0.25">
      <c r="A1514" s="1"/>
      <c r="B1514" s="63" t="s">
        <v>28</v>
      </c>
      <c r="C1514" s="63"/>
      <c r="D1514" s="63"/>
      <c r="E1514" s="63"/>
      <c r="F1514" s="72">
        <v>1.3013999999999999</v>
      </c>
      <c r="G1514" s="72"/>
      <c r="H1514" s="72"/>
      <c r="I1514" s="72"/>
      <c r="J1514" s="1"/>
      <c r="K1514" s="1"/>
      <c r="L1514" s="1"/>
      <c r="M1514" s="1"/>
      <c r="N1514" s="1"/>
      <c r="O1514" s="1"/>
      <c r="P1514" s="1"/>
      <c r="Q1514" s="1"/>
      <c r="R1514" s="1"/>
      <c r="S1514" s="1"/>
      <c r="T1514" s="1"/>
      <c r="U1514" s="1"/>
    </row>
    <row r="1515" spans="1:21" x14ac:dyDescent="0.25">
      <c r="A1515" s="1"/>
      <c r="B1515" s="63" t="s">
        <v>29</v>
      </c>
      <c r="C1515" s="63"/>
      <c r="D1515" s="72">
        <v>0.1246</v>
      </c>
      <c r="E1515" s="72"/>
      <c r="F1515" s="72"/>
      <c r="G1515" s="72"/>
      <c r="H1515" s="1"/>
      <c r="I1515" s="1"/>
      <c r="J1515" s="1"/>
      <c r="K1515" s="1"/>
      <c r="L1515" s="1"/>
      <c r="M1515" s="1"/>
      <c r="N1515" s="1"/>
      <c r="O1515" s="1"/>
      <c r="P1515" s="1"/>
      <c r="Q1515" s="1"/>
      <c r="R1515" s="1"/>
      <c r="S1515" s="1"/>
      <c r="T1515" s="1"/>
      <c r="U1515" s="1"/>
    </row>
    <row r="1516" spans="1:21" x14ac:dyDescent="0.25">
      <c r="A1516" s="1"/>
      <c r="B1516" s="63" t="s">
        <v>30</v>
      </c>
      <c r="C1516" s="63"/>
      <c r="D1516" s="1"/>
      <c r="E1516" s="1"/>
      <c r="F1516" s="1">
        <v>31.1</v>
      </c>
      <c r="G1516" s="1"/>
      <c r="H1516" s="1"/>
      <c r="I1516" s="1"/>
      <c r="J1516" s="1"/>
      <c r="K1516" s="1"/>
      <c r="L1516" s="1"/>
      <c r="M1516" s="1"/>
      <c r="N1516" s="1"/>
      <c r="O1516" s="1"/>
      <c r="P1516" s="1"/>
      <c r="Q1516" s="1"/>
      <c r="R1516" s="1"/>
      <c r="S1516" s="1"/>
      <c r="T1516" s="1"/>
      <c r="U1516" s="1"/>
    </row>
    <row r="1517" spans="1:21" x14ac:dyDescent="0.25">
      <c r="A1517" s="1"/>
      <c r="B1517" s="63" t="s">
        <v>31</v>
      </c>
      <c r="C1517" s="63"/>
      <c r="D1517" s="63"/>
      <c r="E1517" s="1"/>
      <c r="F1517" s="1">
        <v>2015</v>
      </c>
      <c r="G1517" s="1"/>
      <c r="H1517" s="1"/>
      <c r="I1517" s="1"/>
      <c r="J1517" s="1"/>
      <c r="K1517" s="1"/>
      <c r="L1517" s="1"/>
      <c r="M1517" s="1"/>
      <c r="N1517" s="1"/>
      <c r="O1517" s="1"/>
      <c r="P1517" s="1"/>
      <c r="Q1517" s="1"/>
      <c r="R1517" s="1"/>
      <c r="S1517" s="1"/>
      <c r="T1517" s="1"/>
      <c r="U1517" s="1"/>
    </row>
    <row r="1518" spans="1:21" x14ac:dyDescent="0.25">
      <c r="A1518" s="1"/>
      <c r="B1518" s="63" t="s">
        <v>32</v>
      </c>
      <c r="C1518" s="63"/>
      <c r="D1518" s="1"/>
      <c r="E1518" s="1"/>
      <c r="F1518" s="1"/>
      <c r="G1518" s="1"/>
      <c r="H1518" s="1"/>
      <c r="I1518" s="1"/>
      <c r="J1518" s="1"/>
      <c r="K1518" s="1"/>
      <c r="L1518" s="1"/>
      <c r="M1518" s="1"/>
      <c r="N1518" s="1"/>
      <c r="O1518" s="1"/>
      <c r="P1518" s="1"/>
      <c r="Q1518" s="1"/>
      <c r="R1518" s="1"/>
      <c r="S1518" s="1"/>
      <c r="T1518" s="1"/>
      <c r="U1518" s="1"/>
    </row>
    <row r="1519" spans="1:21" x14ac:dyDescent="0.25">
      <c r="A1519" s="1"/>
      <c r="B1519" s="1"/>
      <c r="C1519" s="1"/>
      <c r="D1519" s="1"/>
      <c r="E1519" s="1"/>
      <c r="F1519" s="1"/>
      <c r="G1519" s="1"/>
      <c r="H1519" s="1"/>
      <c r="I1519" s="1"/>
      <c r="J1519" s="1"/>
      <c r="K1519" s="1"/>
      <c r="L1519" s="1"/>
      <c r="M1519" s="1"/>
      <c r="N1519" s="1"/>
      <c r="O1519" s="1"/>
      <c r="P1519" s="1"/>
      <c r="Q1519" s="1"/>
      <c r="R1519" s="1"/>
      <c r="S1519" s="1"/>
      <c r="T1519" s="1"/>
      <c r="U1519" s="1"/>
    </row>
    <row r="1520" spans="1:21" x14ac:dyDescent="0.25">
      <c r="A1520" s="1"/>
      <c r="B1520" s="1"/>
      <c r="C1520" s="1"/>
      <c r="D1520" s="1"/>
      <c r="E1520" s="1"/>
      <c r="F1520" s="1"/>
      <c r="G1520" s="1"/>
      <c r="H1520" s="1"/>
      <c r="I1520" s="1"/>
      <c r="J1520" s="1"/>
      <c r="K1520" s="1"/>
      <c r="L1520" s="1"/>
      <c r="M1520" s="1"/>
      <c r="N1520" s="1"/>
      <c r="O1520" s="1"/>
      <c r="P1520" s="1"/>
      <c r="Q1520" s="1"/>
      <c r="R1520" s="1"/>
      <c r="S1520" s="1"/>
      <c r="T1520" s="1"/>
      <c r="U1520" s="1"/>
    </row>
    <row r="1521" spans="1:21" x14ac:dyDescent="0.25">
      <c r="A1521" s="1"/>
      <c r="B1521" s="1"/>
      <c r="C1521" s="1"/>
      <c r="D1521" s="1"/>
      <c r="E1521" s="1"/>
      <c r="F1521" s="1"/>
      <c r="G1521" s="1"/>
      <c r="H1521" s="1"/>
      <c r="I1521" s="1"/>
      <c r="J1521" s="1"/>
      <c r="K1521" s="1"/>
      <c r="L1521" s="66" t="s">
        <v>5</v>
      </c>
      <c r="M1521" s="66"/>
      <c r="N1521" s="66"/>
      <c r="O1521" s="3" t="s">
        <v>6</v>
      </c>
      <c r="P1521" s="67" t="s">
        <v>7</v>
      </c>
      <c r="Q1521" s="67"/>
      <c r="R1521" s="3" t="s">
        <v>8</v>
      </c>
      <c r="S1521" s="57" t="s">
        <v>583</v>
      </c>
      <c r="T1521" s="57"/>
      <c r="U1521" s="3" t="s">
        <v>7</v>
      </c>
    </row>
    <row r="1522" spans="1:21" x14ac:dyDescent="0.25">
      <c r="A1522" s="1"/>
      <c r="B1522" s="5" t="s">
        <v>9</v>
      </c>
      <c r="C1522" s="64" t="s">
        <v>246</v>
      </c>
      <c r="D1522" s="64"/>
      <c r="E1522" s="64"/>
      <c r="F1522" s="64"/>
      <c r="G1522" s="64"/>
      <c r="H1522" s="1"/>
      <c r="I1522" s="1"/>
      <c r="J1522" s="1"/>
      <c r="K1522" s="1"/>
      <c r="L1522" s="4" t="s">
        <v>65</v>
      </c>
      <c r="M1522" s="77" t="s">
        <v>66</v>
      </c>
      <c r="N1522" s="77"/>
      <c r="O1522" s="6">
        <v>1</v>
      </c>
      <c r="P1522" s="78">
        <v>50</v>
      </c>
      <c r="Q1522" s="78"/>
      <c r="R1522" s="6">
        <v>13</v>
      </c>
      <c r="S1522" s="61">
        <v>78.600000000000009</v>
      </c>
      <c r="T1522" s="61"/>
      <c r="U1522" s="7">
        <v>0.57999999999999996</v>
      </c>
    </row>
    <row r="1523" spans="1:21" x14ac:dyDescent="0.25">
      <c r="A1523" s="1"/>
      <c r="B1523" s="63" t="s">
        <v>13</v>
      </c>
      <c r="C1523" s="64" t="s">
        <v>251</v>
      </c>
      <c r="D1523" s="64"/>
      <c r="E1523" s="64"/>
      <c r="F1523" s="64"/>
      <c r="G1523" s="1"/>
      <c r="H1523" s="1"/>
      <c r="I1523" s="1"/>
      <c r="J1523" s="1"/>
      <c r="K1523" s="1"/>
      <c r="L1523" s="4" t="s">
        <v>21</v>
      </c>
      <c r="M1523" s="64" t="s">
        <v>22</v>
      </c>
      <c r="N1523" s="64"/>
      <c r="O1523" s="6">
        <v>1</v>
      </c>
      <c r="P1523" s="65">
        <v>50</v>
      </c>
      <c r="Q1523" s="65"/>
      <c r="R1523" s="6">
        <v>93</v>
      </c>
      <c r="S1523" s="59">
        <v>13477.2</v>
      </c>
      <c r="T1523" s="59"/>
      <c r="U1523" s="7">
        <v>99.42</v>
      </c>
    </row>
    <row r="1524" spans="1:21" x14ac:dyDescent="0.25">
      <c r="A1524" s="1"/>
      <c r="B1524" s="63"/>
      <c r="C1524" s="64"/>
      <c r="D1524" s="64"/>
      <c r="E1524" s="64"/>
      <c r="F1524" s="64"/>
      <c r="G1524" s="1"/>
      <c r="H1524" s="1"/>
      <c r="I1524" s="1"/>
      <c r="J1524" s="1"/>
      <c r="K1524" s="1"/>
      <c r="L1524" s="1"/>
      <c r="M1524" s="1"/>
      <c r="N1524" s="1"/>
      <c r="O1524" s="1"/>
      <c r="P1524" s="1"/>
      <c r="Q1524" s="1"/>
      <c r="R1524" s="1"/>
      <c r="S1524" s="1"/>
      <c r="T1524" s="1"/>
      <c r="U1524" s="1"/>
    </row>
    <row r="1525" spans="1:21" x14ac:dyDescent="0.25">
      <c r="A1525" s="1"/>
      <c r="B1525" s="5" t="s">
        <v>19</v>
      </c>
      <c r="C1525" s="64" t="s">
        <v>60</v>
      </c>
      <c r="D1525" s="64"/>
      <c r="E1525" s="64"/>
      <c r="F1525" s="64"/>
      <c r="G1525" s="1"/>
      <c r="H1525" s="1"/>
      <c r="I1525" s="1"/>
      <c r="J1525" s="1"/>
      <c r="K1525" s="1"/>
      <c r="L1525" s="1"/>
      <c r="M1525" s="1"/>
      <c r="N1525" s="1"/>
      <c r="O1525" s="1"/>
      <c r="P1525" s="1"/>
      <c r="Q1525" s="1"/>
      <c r="R1525" s="1"/>
      <c r="S1525" s="1"/>
      <c r="T1525" s="1"/>
      <c r="U1525" s="1"/>
    </row>
    <row r="1526" spans="1:21" x14ac:dyDescent="0.25">
      <c r="A1526" s="1"/>
      <c r="B1526" s="5" t="s">
        <v>23</v>
      </c>
      <c r="C1526" s="64" t="s">
        <v>252</v>
      </c>
      <c r="D1526" s="64"/>
      <c r="E1526" s="64"/>
      <c r="F1526" s="64"/>
      <c r="G1526" s="1"/>
      <c r="H1526" s="1"/>
      <c r="I1526" s="1"/>
      <c r="J1526" s="1"/>
      <c r="K1526" s="1"/>
      <c r="L1526" s="1"/>
      <c r="M1526" s="1"/>
      <c r="N1526" s="1"/>
      <c r="O1526" s="1"/>
      <c r="P1526" s="1"/>
      <c r="Q1526" s="1"/>
      <c r="R1526" s="1"/>
      <c r="S1526" s="1"/>
      <c r="T1526" s="1"/>
      <c r="U1526" s="1"/>
    </row>
    <row r="1527" spans="1:21" x14ac:dyDescent="0.25">
      <c r="A1527" s="1"/>
      <c r="B1527" s="5" t="s">
        <v>25</v>
      </c>
      <c r="C1527" s="73">
        <v>542</v>
      </c>
      <c r="D1527" s="73"/>
      <c r="E1527" s="73"/>
      <c r="F1527" s="1"/>
      <c r="G1527" s="1"/>
      <c r="H1527" s="1"/>
      <c r="I1527" s="1"/>
      <c r="J1527" s="1"/>
      <c r="K1527" s="1"/>
      <c r="L1527" s="1"/>
      <c r="M1527" s="1"/>
      <c r="N1527" s="1"/>
      <c r="O1527" s="1"/>
      <c r="P1527" s="1"/>
      <c r="Q1527" s="1"/>
      <c r="R1527" s="1"/>
      <c r="S1527" s="1"/>
      <c r="T1527" s="1"/>
      <c r="U1527" s="1"/>
    </row>
    <row r="1528" spans="1:21" x14ac:dyDescent="0.25">
      <c r="A1528" s="1"/>
      <c r="B1528" s="63" t="s">
        <v>26</v>
      </c>
      <c r="C1528" s="63"/>
      <c r="D1528" s="63"/>
      <c r="E1528" s="63"/>
      <c r="F1528" s="72">
        <v>66.233000000000004</v>
      </c>
      <c r="G1528" s="72"/>
      <c r="H1528" s="72"/>
      <c r="I1528" s="72"/>
      <c r="J1528" s="72"/>
      <c r="K1528" s="1"/>
      <c r="L1528" s="1"/>
      <c r="M1528" s="1"/>
      <c r="N1528" s="1"/>
      <c r="O1528" s="1"/>
      <c r="P1528" s="1"/>
      <c r="Q1528" s="1"/>
      <c r="R1528" s="1"/>
      <c r="S1528" s="1"/>
      <c r="T1528" s="1"/>
      <c r="U1528" s="1"/>
    </row>
    <row r="1529" spans="1:21" x14ac:dyDescent="0.25">
      <c r="A1529" s="1"/>
      <c r="B1529" s="63" t="s">
        <v>27</v>
      </c>
      <c r="C1529" s="63"/>
      <c r="D1529" s="72">
        <v>24.848400000000002</v>
      </c>
      <c r="E1529" s="72"/>
      <c r="F1529" s="72"/>
      <c r="G1529" s="72"/>
      <c r="H1529" s="72"/>
      <c r="I1529" s="1"/>
      <c r="J1529" s="1"/>
      <c r="K1529" s="1"/>
      <c r="L1529" s="1"/>
      <c r="M1529" s="1"/>
      <c r="N1529" s="1"/>
      <c r="O1529" s="1"/>
      <c r="P1529" s="1"/>
      <c r="Q1529" s="1"/>
      <c r="R1529" s="1"/>
      <c r="S1529" s="1"/>
      <c r="T1529" s="1"/>
      <c r="U1529" s="1"/>
    </row>
    <row r="1530" spans="1:21" x14ac:dyDescent="0.25">
      <c r="A1530" s="1"/>
      <c r="B1530" s="63" t="s">
        <v>28</v>
      </c>
      <c r="C1530" s="63"/>
      <c r="D1530" s="63"/>
      <c r="E1530" s="63"/>
      <c r="F1530" s="72">
        <v>0.45390000000000003</v>
      </c>
      <c r="G1530" s="72"/>
      <c r="H1530" s="72"/>
      <c r="I1530" s="72"/>
      <c r="J1530" s="1"/>
      <c r="K1530" s="1"/>
      <c r="L1530" s="1"/>
      <c r="M1530" s="1"/>
      <c r="N1530" s="1"/>
      <c r="O1530" s="1"/>
      <c r="P1530" s="1"/>
      <c r="Q1530" s="1"/>
      <c r="R1530" s="1"/>
      <c r="S1530" s="1"/>
      <c r="T1530" s="1"/>
      <c r="U1530" s="1"/>
    </row>
    <row r="1531" spans="1:21" x14ac:dyDescent="0.25">
      <c r="A1531" s="1"/>
      <c r="B1531" s="63" t="s">
        <v>29</v>
      </c>
      <c r="C1531" s="63"/>
      <c r="D1531" s="72">
        <v>0.17150000000000001</v>
      </c>
      <c r="E1531" s="72"/>
      <c r="F1531" s="72"/>
      <c r="G1531" s="72"/>
      <c r="H1531" s="1"/>
      <c r="I1531" s="1"/>
      <c r="J1531" s="1"/>
      <c r="K1531" s="1"/>
      <c r="L1531" s="1"/>
      <c r="M1531" s="1"/>
      <c r="N1531" s="1"/>
      <c r="O1531" s="1"/>
      <c r="P1531" s="1"/>
      <c r="Q1531" s="1"/>
      <c r="R1531" s="1"/>
      <c r="S1531" s="1"/>
      <c r="T1531" s="1"/>
      <c r="U1531" s="1"/>
    </row>
    <row r="1532" spans="1:21" x14ac:dyDescent="0.25">
      <c r="A1532" s="1"/>
      <c r="B1532" s="63" t="s">
        <v>30</v>
      </c>
      <c r="C1532" s="63"/>
      <c r="D1532" s="1"/>
      <c r="E1532" s="1"/>
      <c r="F1532" s="1">
        <v>9.6999999999999993</v>
      </c>
      <c r="G1532" s="1"/>
      <c r="H1532" s="1"/>
      <c r="I1532" s="1"/>
      <c r="J1532" s="1"/>
      <c r="K1532" s="1"/>
      <c r="L1532" s="1"/>
      <c r="M1532" s="1"/>
      <c r="N1532" s="1"/>
      <c r="O1532" s="1"/>
      <c r="P1532" s="1"/>
      <c r="Q1532" s="1"/>
      <c r="R1532" s="1"/>
      <c r="S1532" s="1"/>
      <c r="T1532" s="1"/>
      <c r="U1532" s="1"/>
    </row>
    <row r="1533" spans="1:21" x14ac:dyDescent="0.25">
      <c r="A1533" s="1"/>
      <c r="B1533" s="63" t="s">
        <v>31</v>
      </c>
      <c r="C1533" s="63"/>
      <c r="D1533" s="63"/>
      <c r="E1533" s="1"/>
      <c r="F1533" s="1">
        <v>2015</v>
      </c>
      <c r="G1533" s="1"/>
      <c r="H1533" s="1"/>
      <c r="I1533" s="1"/>
      <c r="J1533" s="1"/>
      <c r="K1533" s="1"/>
      <c r="L1533" s="1"/>
      <c r="M1533" s="1"/>
      <c r="N1533" s="1"/>
      <c r="O1533" s="1"/>
      <c r="P1533" s="1"/>
      <c r="Q1533" s="1"/>
      <c r="R1533" s="1"/>
      <c r="S1533" s="1"/>
      <c r="T1533" s="1"/>
      <c r="U1533" s="1"/>
    </row>
    <row r="1534" spans="1:21" x14ac:dyDescent="0.25">
      <c r="A1534" s="1"/>
      <c r="B1534" s="63" t="s">
        <v>32</v>
      </c>
      <c r="C1534" s="63"/>
      <c r="D1534" s="1"/>
      <c r="E1534" s="1"/>
      <c r="F1534" s="1"/>
      <c r="G1534" s="1"/>
      <c r="H1534" s="1"/>
      <c r="I1534" s="1"/>
      <c r="J1534" s="1"/>
      <c r="K1534" s="1"/>
      <c r="L1534" s="1"/>
      <c r="M1534" s="1"/>
      <c r="N1534" s="1"/>
      <c r="O1534" s="1"/>
      <c r="P1534" s="1"/>
      <c r="Q1534" s="1"/>
      <c r="R1534" s="1"/>
      <c r="S1534" s="1"/>
      <c r="T1534" s="1"/>
      <c r="U1534" s="1"/>
    </row>
    <row r="1535" spans="1:21" x14ac:dyDescent="0.25">
      <c r="A1535" s="1"/>
      <c r="B1535" s="1"/>
      <c r="C1535" s="1"/>
      <c r="D1535" s="1"/>
      <c r="E1535" s="1"/>
      <c r="F1535" s="1"/>
      <c r="G1535" s="1"/>
      <c r="H1535" s="1"/>
      <c r="I1535" s="1"/>
      <c r="J1535" s="1"/>
      <c r="K1535" s="1"/>
      <c r="L1535" s="1"/>
      <c r="M1535" s="1"/>
      <c r="N1535" s="1"/>
      <c r="O1535" s="1"/>
      <c r="P1535" s="1"/>
      <c r="Q1535" s="1"/>
      <c r="R1535" s="1"/>
      <c r="S1535" s="1"/>
      <c r="T1535" s="1"/>
      <c r="U1535" s="1"/>
    </row>
    <row r="1536" spans="1:21" x14ac:dyDescent="0.25">
      <c r="A1536" s="1"/>
      <c r="B1536" s="1"/>
      <c r="C1536" s="1"/>
      <c r="D1536" s="1"/>
      <c r="E1536" s="1"/>
      <c r="F1536" s="1"/>
      <c r="G1536" s="1"/>
      <c r="H1536" s="1"/>
      <c r="I1536" s="1"/>
      <c r="J1536" s="1"/>
      <c r="K1536" s="1"/>
      <c r="L1536" s="1"/>
      <c r="M1536" s="1"/>
      <c r="N1536" s="1"/>
      <c r="O1536" s="1"/>
      <c r="P1536" s="1"/>
      <c r="Q1536" s="1"/>
      <c r="R1536" s="1"/>
      <c r="S1536" s="1"/>
      <c r="T1536" s="1"/>
      <c r="U1536" s="1"/>
    </row>
    <row r="1537" spans="1:21" x14ac:dyDescent="0.25">
      <c r="A1537" s="1"/>
      <c r="B1537" s="1"/>
      <c r="C1537" s="1"/>
      <c r="D1537" s="1"/>
      <c r="E1537" s="1"/>
      <c r="F1537" s="1"/>
      <c r="G1537" s="1"/>
      <c r="H1537" s="1"/>
      <c r="I1537" s="1"/>
      <c r="J1537" s="1"/>
      <c r="K1537" s="1"/>
      <c r="L1537" s="66" t="s">
        <v>5</v>
      </c>
      <c r="M1537" s="66"/>
      <c r="N1537" s="66"/>
      <c r="O1537" s="3" t="s">
        <v>6</v>
      </c>
      <c r="P1537" s="67" t="s">
        <v>7</v>
      </c>
      <c r="Q1537" s="67"/>
      <c r="R1537" s="3" t="s">
        <v>8</v>
      </c>
      <c r="S1537" s="57" t="s">
        <v>583</v>
      </c>
      <c r="T1537" s="57"/>
      <c r="U1537" s="3" t="s">
        <v>7</v>
      </c>
    </row>
    <row r="1538" spans="1:21" x14ac:dyDescent="0.25">
      <c r="A1538" s="1"/>
      <c r="B1538" s="5" t="s">
        <v>9</v>
      </c>
      <c r="C1538" s="64" t="s">
        <v>246</v>
      </c>
      <c r="D1538" s="64"/>
      <c r="E1538" s="64"/>
      <c r="F1538" s="64"/>
      <c r="G1538" s="64"/>
      <c r="H1538" s="1"/>
      <c r="I1538" s="1"/>
      <c r="J1538" s="1"/>
      <c r="K1538" s="1"/>
      <c r="L1538" s="4" t="s">
        <v>115</v>
      </c>
      <c r="M1538" s="77" t="s">
        <v>115</v>
      </c>
      <c r="N1538" s="77"/>
      <c r="O1538" s="6">
        <v>0</v>
      </c>
      <c r="P1538" s="78">
        <v>0</v>
      </c>
      <c r="Q1538" s="78"/>
      <c r="R1538" s="6">
        <v>0</v>
      </c>
      <c r="S1538" s="61">
        <v>0</v>
      </c>
      <c r="T1538" s="61"/>
      <c r="U1538" s="7">
        <v>0</v>
      </c>
    </row>
    <row r="1539" spans="1:21" x14ac:dyDescent="0.25">
      <c r="A1539" s="1"/>
      <c r="B1539" s="5" t="s">
        <v>13</v>
      </c>
      <c r="C1539" s="64" t="s">
        <v>253</v>
      </c>
      <c r="D1539" s="64"/>
      <c r="E1539" s="64"/>
      <c r="F1539" s="64"/>
      <c r="G1539" s="1"/>
      <c r="H1539" s="1"/>
      <c r="I1539" s="1"/>
      <c r="J1539" s="1"/>
      <c r="K1539" s="1"/>
      <c r="L1539" s="1"/>
      <c r="M1539" s="1"/>
      <c r="N1539" s="1"/>
      <c r="O1539" s="1"/>
      <c r="P1539" s="1"/>
      <c r="Q1539" s="1"/>
      <c r="R1539" s="1"/>
      <c r="S1539" s="1"/>
      <c r="T1539" s="1"/>
      <c r="U1539" s="1"/>
    </row>
    <row r="1540" spans="1:21" x14ac:dyDescent="0.25">
      <c r="A1540" s="1"/>
      <c r="B1540" s="5" t="s">
        <v>19</v>
      </c>
      <c r="C1540" s="64" t="s">
        <v>47</v>
      </c>
      <c r="D1540" s="64"/>
      <c r="E1540" s="64"/>
      <c r="F1540" s="64"/>
      <c r="G1540" s="1"/>
      <c r="H1540" s="1"/>
      <c r="I1540" s="1"/>
      <c r="J1540" s="1"/>
      <c r="K1540" s="1"/>
      <c r="L1540" s="1"/>
      <c r="M1540" s="1"/>
      <c r="N1540" s="1"/>
      <c r="O1540" s="1"/>
      <c r="P1540" s="1"/>
      <c r="Q1540" s="1"/>
      <c r="R1540" s="1"/>
      <c r="S1540" s="1"/>
      <c r="T1540" s="1"/>
      <c r="U1540" s="1"/>
    </row>
    <row r="1541" spans="1:21" x14ac:dyDescent="0.25">
      <c r="A1541" s="1"/>
      <c r="B1541" s="5" t="s">
        <v>23</v>
      </c>
      <c r="C1541" s="64" t="s">
        <v>254</v>
      </c>
      <c r="D1541" s="64"/>
      <c r="E1541" s="64"/>
      <c r="F1541" s="64"/>
      <c r="G1541" s="1"/>
      <c r="H1541" s="1"/>
      <c r="I1541" s="1"/>
      <c r="J1541" s="1"/>
      <c r="K1541" s="1"/>
      <c r="L1541" s="1"/>
      <c r="M1541" s="1"/>
      <c r="N1541" s="1"/>
      <c r="O1541" s="1"/>
      <c r="P1541" s="1"/>
      <c r="Q1541" s="1"/>
      <c r="R1541" s="1"/>
      <c r="S1541" s="1"/>
      <c r="T1541" s="1"/>
      <c r="U1541" s="1"/>
    </row>
    <row r="1542" spans="1:21" x14ac:dyDescent="0.25">
      <c r="A1542" s="1"/>
      <c r="B1542" s="5" t="s">
        <v>25</v>
      </c>
      <c r="C1542" s="73">
        <v>87</v>
      </c>
      <c r="D1542" s="73"/>
      <c r="E1542" s="73"/>
      <c r="F1542" s="1"/>
      <c r="G1542" s="1"/>
      <c r="H1542" s="1"/>
      <c r="I1542" s="1"/>
      <c r="J1542" s="1"/>
      <c r="K1542" s="1"/>
      <c r="L1542" s="1"/>
      <c r="M1542" s="1"/>
      <c r="N1542" s="1"/>
      <c r="O1542" s="1"/>
      <c r="P1542" s="1"/>
      <c r="Q1542" s="1"/>
      <c r="R1542" s="1"/>
      <c r="S1542" s="1"/>
      <c r="T1542" s="1"/>
      <c r="U1542" s="1"/>
    </row>
    <row r="1543" spans="1:21" x14ac:dyDescent="0.25">
      <c r="A1543" s="1"/>
      <c r="B1543" s="63" t="s">
        <v>26</v>
      </c>
      <c r="C1543" s="63"/>
      <c r="D1543" s="63"/>
      <c r="E1543" s="63"/>
      <c r="F1543" s="72">
        <v>2.1644999999999999</v>
      </c>
      <c r="G1543" s="72"/>
      <c r="H1543" s="72"/>
      <c r="I1543" s="72"/>
      <c r="J1543" s="72"/>
      <c r="K1543" s="1"/>
      <c r="L1543" s="1"/>
      <c r="M1543" s="1"/>
      <c r="N1543" s="1"/>
      <c r="O1543" s="1"/>
      <c r="P1543" s="1"/>
      <c r="Q1543" s="1"/>
      <c r="R1543" s="1"/>
      <c r="S1543" s="1"/>
      <c r="T1543" s="1"/>
      <c r="U1543" s="1"/>
    </row>
    <row r="1544" spans="1:21" x14ac:dyDescent="0.25">
      <c r="A1544" s="1"/>
      <c r="B1544" s="63" t="s">
        <v>27</v>
      </c>
      <c r="C1544" s="63"/>
      <c r="D1544" s="72">
        <v>0</v>
      </c>
      <c r="E1544" s="72"/>
      <c r="F1544" s="72"/>
      <c r="G1544" s="72"/>
      <c r="H1544" s="72"/>
      <c r="I1544" s="1"/>
      <c r="J1544" s="1"/>
      <c r="K1544" s="1"/>
      <c r="L1544" s="1"/>
      <c r="M1544" s="1"/>
      <c r="N1544" s="1"/>
      <c r="O1544" s="1"/>
      <c r="P1544" s="1"/>
      <c r="Q1544" s="1"/>
      <c r="R1544" s="1"/>
      <c r="S1544" s="1"/>
      <c r="T1544" s="1"/>
      <c r="U1544" s="1"/>
    </row>
    <row r="1545" spans="1:21" x14ac:dyDescent="0.25">
      <c r="A1545" s="1"/>
      <c r="B1545" s="63" t="s">
        <v>28</v>
      </c>
      <c r="C1545" s="63"/>
      <c r="D1545" s="63"/>
      <c r="E1545" s="63"/>
      <c r="F1545" s="72">
        <v>0.39639999999999997</v>
      </c>
      <c r="G1545" s="72"/>
      <c r="H1545" s="72"/>
      <c r="I1545" s="72"/>
      <c r="J1545" s="1"/>
      <c r="K1545" s="1"/>
      <c r="L1545" s="1"/>
      <c r="M1545" s="1"/>
      <c r="N1545" s="1"/>
      <c r="O1545" s="1"/>
      <c r="P1545" s="1"/>
      <c r="Q1545" s="1"/>
      <c r="R1545" s="1"/>
      <c r="S1545" s="1"/>
      <c r="T1545" s="1"/>
      <c r="U1545" s="1"/>
    </row>
    <row r="1546" spans="1:21" x14ac:dyDescent="0.25">
      <c r="A1546" s="1"/>
      <c r="B1546" s="63" t="s">
        <v>29</v>
      </c>
      <c r="C1546" s="63"/>
      <c r="D1546" s="72">
        <v>0</v>
      </c>
      <c r="E1546" s="72"/>
      <c r="F1546" s="72"/>
      <c r="G1546" s="72"/>
      <c r="H1546" s="1"/>
      <c r="I1546" s="1"/>
      <c r="J1546" s="1"/>
      <c r="K1546" s="1"/>
      <c r="L1546" s="1"/>
      <c r="M1546" s="1"/>
      <c r="N1546" s="1"/>
      <c r="O1546" s="1"/>
      <c r="P1546" s="1"/>
      <c r="Q1546" s="1"/>
      <c r="R1546" s="1"/>
      <c r="S1546" s="1"/>
      <c r="T1546" s="1"/>
      <c r="U1546" s="1"/>
    </row>
    <row r="1547" spans="1:21" x14ac:dyDescent="0.25">
      <c r="A1547" s="1"/>
      <c r="B1547" s="63" t="s">
        <v>30</v>
      </c>
      <c r="C1547" s="63"/>
      <c r="D1547" s="1"/>
      <c r="E1547" s="1"/>
      <c r="F1547" s="1">
        <v>5</v>
      </c>
      <c r="G1547" s="1"/>
      <c r="H1547" s="1"/>
      <c r="I1547" s="1"/>
      <c r="J1547" s="1"/>
      <c r="K1547" s="1"/>
      <c r="L1547" s="1"/>
      <c r="M1547" s="1"/>
      <c r="N1547" s="1"/>
      <c r="O1547" s="1"/>
      <c r="P1547" s="1"/>
      <c r="Q1547" s="1"/>
      <c r="R1547" s="1"/>
      <c r="S1547" s="1"/>
      <c r="T1547" s="1"/>
      <c r="U1547" s="1"/>
    </row>
    <row r="1548" spans="1:21" x14ac:dyDescent="0.25">
      <c r="A1548" s="1"/>
      <c r="B1548" s="63" t="s">
        <v>31</v>
      </c>
      <c r="C1548" s="63"/>
      <c r="D1548" s="63"/>
      <c r="E1548" s="1"/>
      <c r="F1548" s="1">
        <v>2015</v>
      </c>
      <c r="G1548" s="1"/>
      <c r="H1548" s="1"/>
      <c r="I1548" s="1"/>
      <c r="J1548" s="1"/>
      <c r="K1548" s="1"/>
      <c r="L1548" s="1"/>
      <c r="M1548" s="1"/>
      <c r="N1548" s="1"/>
      <c r="O1548" s="1"/>
      <c r="P1548" s="1"/>
      <c r="Q1548" s="1"/>
      <c r="R1548" s="1"/>
      <c r="S1548" s="1"/>
      <c r="T1548" s="1"/>
      <c r="U1548" s="1"/>
    </row>
    <row r="1549" spans="1:21" x14ac:dyDescent="0.25">
      <c r="A1549" s="1"/>
      <c r="B1549" s="63" t="s">
        <v>32</v>
      </c>
      <c r="C1549" s="63"/>
      <c r="D1549" s="1"/>
      <c r="E1549" s="1"/>
      <c r="F1549" s="1"/>
      <c r="G1549" s="1"/>
      <c r="H1549" s="1"/>
      <c r="I1549" s="1"/>
      <c r="J1549" s="1"/>
      <c r="K1549" s="1"/>
      <c r="L1549" s="1"/>
      <c r="M1549" s="1"/>
      <c r="N1549" s="1"/>
      <c r="O1549" s="1"/>
      <c r="P1549" s="1"/>
      <c r="Q1549" s="1"/>
      <c r="R1549" s="1"/>
      <c r="S1549" s="1"/>
      <c r="T1549" s="1"/>
      <c r="U1549" s="1"/>
    </row>
    <row r="1550" spans="1:21" x14ac:dyDescent="0.25">
      <c r="A1550" s="1"/>
      <c r="B1550" s="1"/>
      <c r="C1550" s="1"/>
      <c r="D1550" s="1"/>
      <c r="E1550" s="1"/>
      <c r="F1550" s="1"/>
      <c r="G1550" s="1"/>
      <c r="H1550" s="1"/>
      <c r="I1550" s="1"/>
      <c r="J1550" s="1"/>
      <c r="K1550" s="1"/>
      <c r="L1550" s="1"/>
      <c r="M1550" s="1"/>
      <c r="N1550" s="1"/>
      <c r="O1550" s="1"/>
      <c r="P1550" s="1"/>
      <c r="Q1550" s="1"/>
      <c r="R1550" s="1"/>
      <c r="S1550" s="1"/>
      <c r="T1550" s="1"/>
      <c r="U1550" s="1"/>
    </row>
    <row r="1551" spans="1:21" x14ac:dyDescent="0.25">
      <c r="A1551" s="1"/>
      <c r="B1551" s="1"/>
      <c r="C1551" s="1"/>
      <c r="D1551" s="1"/>
      <c r="E1551" s="1"/>
      <c r="F1551" s="1"/>
      <c r="G1551" s="1"/>
      <c r="H1551" s="1"/>
      <c r="I1551" s="1"/>
      <c r="J1551" s="1"/>
      <c r="K1551" s="1"/>
      <c r="L1551" s="1"/>
      <c r="M1551" s="1"/>
      <c r="N1551" s="1"/>
      <c r="O1551" s="1"/>
      <c r="P1551" s="1"/>
      <c r="Q1551" s="1"/>
      <c r="R1551" s="1"/>
      <c r="S1551" s="1"/>
      <c r="T1551" s="1"/>
      <c r="U1551" s="1"/>
    </row>
    <row r="1552" spans="1:21" x14ac:dyDescent="0.25">
      <c r="A1552" s="1"/>
      <c r="B1552" s="1"/>
      <c r="C1552" s="1"/>
      <c r="D1552" s="1"/>
      <c r="E1552" s="1"/>
      <c r="F1552" s="1"/>
      <c r="G1552" s="1"/>
      <c r="H1552" s="1"/>
      <c r="I1552" s="1"/>
      <c r="J1552" s="1"/>
      <c r="K1552" s="1"/>
      <c r="L1552" s="66" t="s">
        <v>5</v>
      </c>
      <c r="M1552" s="66"/>
      <c r="N1552" s="66"/>
      <c r="O1552" s="3" t="s">
        <v>6</v>
      </c>
      <c r="P1552" s="67" t="s">
        <v>7</v>
      </c>
      <c r="Q1552" s="67"/>
      <c r="R1552" s="3" t="s">
        <v>8</v>
      </c>
      <c r="S1552" s="57" t="s">
        <v>583</v>
      </c>
      <c r="T1552" s="57"/>
      <c r="U1552" s="3" t="s">
        <v>7</v>
      </c>
    </row>
    <row r="1553" spans="1:21" x14ac:dyDescent="0.25">
      <c r="A1553" s="1"/>
      <c r="B1553" s="5" t="s">
        <v>9</v>
      </c>
      <c r="C1553" s="64" t="s">
        <v>246</v>
      </c>
      <c r="D1553" s="64"/>
      <c r="E1553" s="64"/>
      <c r="F1553" s="64"/>
      <c r="G1553" s="64"/>
      <c r="H1553" s="1"/>
      <c r="I1553" s="1"/>
      <c r="J1553" s="1"/>
      <c r="K1553" s="1"/>
      <c r="L1553" s="4" t="s">
        <v>115</v>
      </c>
      <c r="M1553" s="77" t="s">
        <v>115</v>
      </c>
      <c r="N1553" s="77"/>
      <c r="O1553" s="6">
        <v>0</v>
      </c>
      <c r="P1553" s="78">
        <v>0</v>
      </c>
      <c r="Q1553" s="78"/>
      <c r="R1553" s="6">
        <v>0</v>
      </c>
      <c r="S1553" s="61">
        <v>0</v>
      </c>
      <c r="T1553" s="61"/>
      <c r="U1553" s="7">
        <v>0</v>
      </c>
    </row>
    <row r="1554" spans="1:21" x14ac:dyDescent="0.25">
      <c r="A1554" s="1"/>
      <c r="B1554" s="5" t="s">
        <v>13</v>
      </c>
      <c r="C1554" s="64" t="s">
        <v>255</v>
      </c>
      <c r="D1554" s="64"/>
      <c r="E1554" s="64"/>
      <c r="F1554" s="64"/>
      <c r="G1554" s="1"/>
      <c r="H1554" s="1"/>
      <c r="I1554" s="1"/>
      <c r="J1554" s="1"/>
      <c r="K1554" s="1"/>
      <c r="L1554" s="1"/>
      <c r="M1554" s="1"/>
      <c r="N1554" s="1"/>
      <c r="O1554" s="1"/>
      <c r="P1554" s="1"/>
      <c r="Q1554" s="1"/>
      <c r="R1554" s="1"/>
      <c r="S1554" s="1"/>
      <c r="T1554" s="1"/>
      <c r="U1554" s="1"/>
    </row>
    <row r="1555" spans="1:21" x14ac:dyDescent="0.25">
      <c r="A1555" s="1"/>
      <c r="B1555" s="5" t="s">
        <v>19</v>
      </c>
      <c r="C1555" s="64" t="s">
        <v>222</v>
      </c>
      <c r="D1555" s="64"/>
      <c r="E1555" s="64"/>
      <c r="F1555" s="64"/>
      <c r="G1555" s="1"/>
      <c r="H1555" s="1"/>
      <c r="I1555" s="1"/>
      <c r="J1555" s="1"/>
      <c r="K1555" s="1"/>
      <c r="L1555" s="1"/>
      <c r="M1555" s="1"/>
      <c r="N1555" s="1"/>
      <c r="O1555" s="1"/>
      <c r="P1555" s="1"/>
      <c r="Q1555" s="1"/>
      <c r="R1555" s="1"/>
      <c r="S1555" s="1"/>
      <c r="T1555" s="1"/>
      <c r="U1555" s="1"/>
    </row>
    <row r="1556" spans="1:21" x14ac:dyDescent="0.25">
      <c r="A1556" s="1"/>
      <c r="B1556" s="5" t="s">
        <v>23</v>
      </c>
      <c r="C1556" s="64" t="s">
        <v>256</v>
      </c>
      <c r="D1556" s="64"/>
      <c r="E1556" s="64"/>
      <c r="F1556" s="64"/>
      <c r="G1556" s="1"/>
      <c r="H1556" s="1"/>
      <c r="I1556" s="1"/>
      <c r="J1556" s="1"/>
      <c r="K1556" s="1"/>
      <c r="L1556" s="1"/>
      <c r="M1556" s="1"/>
      <c r="N1556" s="1"/>
      <c r="O1556" s="1"/>
      <c r="P1556" s="1"/>
      <c r="Q1556" s="1"/>
      <c r="R1556" s="1"/>
      <c r="S1556" s="1"/>
      <c r="T1556" s="1"/>
      <c r="U1556" s="1"/>
    </row>
    <row r="1557" spans="1:21" x14ac:dyDescent="0.25">
      <c r="A1557" s="1"/>
      <c r="B1557" s="5" t="s">
        <v>25</v>
      </c>
      <c r="C1557" s="73">
        <v>13</v>
      </c>
      <c r="D1557" s="73"/>
      <c r="E1557" s="73"/>
      <c r="F1557" s="1"/>
      <c r="G1557" s="1"/>
      <c r="H1557" s="1"/>
      <c r="I1557" s="1"/>
      <c r="J1557" s="1"/>
      <c r="K1557" s="1"/>
      <c r="L1557" s="1"/>
      <c r="M1557" s="1"/>
      <c r="N1557" s="1"/>
      <c r="O1557" s="1"/>
      <c r="P1557" s="1"/>
      <c r="Q1557" s="1"/>
      <c r="R1557" s="1"/>
      <c r="S1557" s="1"/>
      <c r="T1557" s="1"/>
      <c r="U1557" s="1"/>
    </row>
    <row r="1558" spans="1:21" x14ac:dyDescent="0.25">
      <c r="A1558" s="1"/>
      <c r="B1558" s="63" t="s">
        <v>26</v>
      </c>
      <c r="C1558" s="63"/>
      <c r="D1558" s="63"/>
      <c r="E1558" s="63"/>
      <c r="F1558" s="72">
        <v>60.095799999999997</v>
      </c>
      <c r="G1558" s="72"/>
      <c r="H1558" s="72"/>
      <c r="I1558" s="72"/>
      <c r="J1558" s="72"/>
      <c r="K1558" s="1"/>
      <c r="L1558" s="1"/>
      <c r="M1558" s="1"/>
      <c r="N1558" s="1"/>
      <c r="O1558" s="1"/>
      <c r="P1558" s="1"/>
      <c r="Q1558" s="1"/>
      <c r="R1558" s="1"/>
      <c r="S1558" s="1"/>
      <c r="T1558" s="1"/>
      <c r="U1558" s="1"/>
    </row>
    <row r="1559" spans="1:21" x14ac:dyDescent="0.25">
      <c r="A1559" s="1"/>
      <c r="B1559" s="63" t="s">
        <v>27</v>
      </c>
      <c r="C1559" s="63"/>
      <c r="D1559" s="72">
        <v>0</v>
      </c>
      <c r="E1559" s="72"/>
      <c r="F1559" s="72"/>
      <c r="G1559" s="72"/>
      <c r="H1559" s="72"/>
      <c r="I1559" s="1"/>
      <c r="J1559" s="1"/>
      <c r="K1559" s="1"/>
      <c r="L1559" s="1"/>
      <c r="M1559" s="1"/>
      <c r="N1559" s="1"/>
      <c r="O1559" s="1"/>
      <c r="P1559" s="1"/>
      <c r="Q1559" s="1"/>
      <c r="R1559" s="1"/>
      <c r="S1559" s="1"/>
      <c r="T1559" s="1"/>
      <c r="U1559" s="1"/>
    </row>
    <row r="1560" spans="1:21" x14ac:dyDescent="0.25">
      <c r="A1560" s="1"/>
      <c r="B1560" s="63" t="s">
        <v>28</v>
      </c>
      <c r="C1560" s="63"/>
      <c r="D1560" s="63"/>
      <c r="E1560" s="63"/>
      <c r="F1560" s="72">
        <v>0.54390000000000005</v>
      </c>
      <c r="G1560" s="72"/>
      <c r="H1560" s="72"/>
      <c r="I1560" s="72"/>
      <c r="J1560" s="1"/>
      <c r="K1560" s="1"/>
      <c r="L1560" s="1"/>
      <c r="M1560" s="1"/>
      <c r="N1560" s="1"/>
      <c r="O1560" s="1"/>
      <c r="P1560" s="1"/>
      <c r="Q1560" s="1"/>
      <c r="R1560" s="1"/>
      <c r="S1560" s="1"/>
      <c r="T1560" s="1"/>
      <c r="U1560" s="1"/>
    </row>
    <row r="1561" spans="1:21" x14ac:dyDescent="0.25">
      <c r="A1561" s="1"/>
      <c r="B1561" s="63" t="s">
        <v>29</v>
      </c>
      <c r="C1561" s="63"/>
      <c r="D1561" s="72">
        <v>0</v>
      </c>
      <c r="E1561" s="72"/>
      <c r="F1561" s="72"/>
      <c r="G1561" s="72"/>
      <c r="H1561" s="1"/>
      <c r="I1561" s="1"/>
      <c r="J1561" s="1"/>
      <c r="K1561" s="1"/>
      <c r="L1561" s="1"/>
      <c r="M1561" s="1"/>
      <c r="N1561" s="1"/>
      <c r="O1561" s="1"/>
      <c r="P1561" s="1"/>
      <c r="Q1561" s="1"/>
      <c r="R1561" s="1"/>
      <c r="S1561" s="1"/>
      <c r="T1561" s="1"/>
      <c r="U1561" s="1"/>
    </row>
    <row r="1562" spans="1:21" x14ac:dyDescent="0.25">
      <c r="A1562" s="1"/>
      <c r="B1562" s="63" t="s">
        <v>30</v>
      </c>
      <c r="C1562" s="63"/>
      <c r="D1562" s="1"/>
      <c r="E1562" s="1"/>
      <c r="F1562" s="1">
        <v>1.8</v>
      </c>
      <c r="G1562" s="1"/>
      <c r="H1562" s="1"/>
      <c r="I1562" s="1"/>
      <c r="J1562" s="1"/>
      <c r="K1562" s="1"/>
      <c r="L1562" s="1"/>
      <c r="M1562" s="1"/>
      <c r="N1562" s="1"/>
      <c r="O1562" s="1"/>
      <c r="P1562" s="1"/>
      <c r="Q1562" s="1"/>
      <c r="R1562" s="1"/>
      <c r="S1562" s="1"/>
      <c r="T1562" s="1"/>
      <c r="U1562" s="1"/>
    </row>
    <row r="1563" spans="1:21" x14ac:dyDescent="0.25">
      <c r="A1563" s="1"/>
      <c r="B1563" s="63" t="s">
        <v>31</v>
      </c>
      <c r="C1563" s="63"/>
      <c r="D1563" s="63"/>
      <c r="E1563" s="1"/>
      <c r="F1563" s="1">
        <v>2015</v>
      </c>
      <c r="G1563" s="1"/>
      <c r="H1563" s="1"/>
      <c r="I1563" s="1"/>
      <c r="J1563" s="1"/>
      <c r="K1563" s="1"/>
      <c r="L1563" s="1"/>
      <c r="M1563" s="1"/>
      <c r="N1563" s="1"/>
      <c r="O1563" s="1"/>
      <c r="P1563" s="1"/>
      <c r="Q1563" s="1"/>
      <c r="R1563" s="1"/>
      <c r="S1563" s="1"/>
      <c r="T1563" s="1"/>
      <c r="U1563" s="1"/>
    </row>
    <row r="1564" spans="1:21" x14ac:dyDescent="0.25">
      <c r="A1564" s="1"/>
      <c r="B1564" s="63" t="s">
        <v>32</v>
      </c>
      <c r="C1564" s="63"/>
      <c r="D1564" s="1"/>
      <c r="E1564" s="1"/>
      <c r="F1564" s="1"/>
      <c r="G1564" s="1"/>
      <c r="H1564" s="1"/>
      <c r="I1564" s="1"/>
      <c r="J1564" s="1"/>
      <c r="K1564" s="1"/>
      <c r="L1564" s="1"/>
      <c r="M1564" s="1"/>
      <c r="N1564" s="1"/>
      <c r="O1564" s="1"/>
      <c r="P1564" s="1"/>
      <c r="Q1564" s="1"/>
      <c r="R1564" s="1"/>
      <c r="S1564" s="1"/>
      <c r="T1564" s="1"/>
      <c r="U1564" s="1"/>
    </row>
    <row r="1565" spans="1:21" x14ac:dyDescent="0.25">
      <c r="A1565" s="1"/>
      <c r="B1565" s="1"/>
      <c r="C1565" s="1"/>
      <c r="D1565" s="1"/>
      <c r="E1565" s="1"/>
      <c r="F1565" s="1"/>
      <c r="G1565" s="1"/>
      <c r="H1565" s="1"/>
      <c r="I1565" s="1"/>
      <c r="J1565" s="1"/>
      <c r="K1565" s="1"/>
      <c r="L1565" s="1"/>
      <c r="M1565" s="1"/>
      <c r="N1565" s="1"/>
      <c r="O1565" s="1"/>
      <c r="P1565" s="1"/>
      <c r="Q1565" s="1"/>
      <c r="R1565" s="1"/>
      <c r="S1565" s="1"/>
      <c r="T1565" s="1"/>
      <c r="U1565" s="1"/>
    </row>
    <row r="1566" spans="1:21" x14ac:dyDescent="0.25">
      <c r="A1566" s="1"/>
      <c r="B1566" s="1"/>
      <c r="C1566" s="1"/>
      <c r="D1566" s="1"/>
      <c r="E1566" s="1"/>
      <c r="F1566" s="1"/>
      <c r="G1566" s="1"/>
      <c r="H1566" s="1"/>
      <c r="I1566" s="1"/>
      <c r="J1566" s="1"/>
      <c r="K1566" s="1"/>
      <c r="L1566" s="1"/>
      <c r="M1566" s="1"/>
      <c r="N1566" s="1"/>
      <c r="O1566" s="1"/>
      <c r="P1566" s="1"/>
      <c r="Q1566" s="1"/>
      <c r="R1566" s="1"/>
      <c r="S1566" s="1"/>
      <c r="T1566" s="1"/>
      <c r="U1566" s="1"/>
    </row>
    <row r="1567" spans="1:21" x14ac:dyDescent="0.25">
      <c r="A1567" s="1"/>
      <c r="B1567" s="1"/>
      <c r="C1567" s="1"/>
      <c r="D1567" s="1"/>
      <c r="E1567" s="1"/>
      <c r="F1567" s="1"/>
      <c r="G1567" s="1"/>
      <c r="H1567" s="1"/>
      <c r="I1567" s="1"/>
      <c r="J1567" s="1"/>
      <c r="K1567" s="1"/>
      <c r="L1567" s="66" t="s">
        <v>5</v>
      </c>
      <c r="M1567" s="66"/>
      <c r="N1567" s="66"/>
      <c r="O1567" s="3" t="s">
        <v>6</v>
      </c>
      <c r="P1567" s="67" t="s">
        <v>7</v>
      </c>
      <c r="Q1567" s="67"/>
      <c r="R1567" s="3" t="s">
        <v>8</v>
      </c>
      <c r="S1567" s="57" t="s">
        <v>583</v>
      </c>
      <c r="T1567" s="57"/>
      <c r="U1567" s="3" t="s">
        <v>7</v>
      </c>
    </row>
    <row r="1568" spans="1:21" x14ac:dyDescent="0.25">
      <c r="A1568" s="1"/>
      <c r="B1568" s="5" t="s">
        <v>9</v>
      </c>
      <c r="C1568" s="64" t="s">
        <v>246</v>
      </c>
      <c r="D1568" s="64"/>
      <c r="E1568" s="64"/>
      <c r="F1568" s="64"/>
      <c r="G1568" s="64"/>
      <c r="H1568" s="1"/>
      <c r="I1568" s="1"/>
      <c r="J1568" s="1"/>
      <c r="K1568" s="1"/>
      <c r="L1568" s="4" t="s">
        <v>115</v>
      </c>
      <c r="M1568" s="77" t="s">
        <v>115</v>
      </c>
      <c r="N1568" s="77"/>
      <c r="O1568" s="6">
        <v>0</v>
      </c>
      <c r="P1568" s="78">
        <v>0</v>
      </c>
      <c r="Q1568" s="78"/>
      <c r="R1568" s="6">
        <v>0</v>
      </c>
      <c r="S1568" s="61">
        <v>0</v>
      </c>
      <c r="T1568" s="61"/>
      <c r="U1568" s="7">
        <v>0</v>
      </c>
    </row>
    <row r="1569" spans="1:21" x14ac:dyDescent="0.25">
      <c r="A1569" s="1"/>
      <c r="B1569" s="5" t="s">
        <v>13</v>
      </c>
      <c r="C1569" s="64" t="s">
        <v>257</v>
      </c>
      <c r="D1569" s="64"/>
      <c r="E1569" s="64"/>
      <c r="F1569" s="64"/>
      <c r="G1569" s="1"/>
      <c r="H1569" s="1"/>
      <c r="I1569" s="1"/>
      <c r="J1569" s="1"/>
      <c r="K1569" s="1"/>
      <c r="L1569" s="1"/>
      <c r="M1569" s="1"/>
      <c r="N1569" s="1"/>
      <c r="O1569" s="1"/>
      <c r="P1569" s="1"/>
      <c r="Q1569" s="1"/>
      <c r="R1569" s="1"/>
      <c r="S1569" s="1"/>
      <c r="T1569" s="1"/>
      <c r="U1569" s="1"/>
    </row>
    <row r="1570" spans="1:21" x14ac:dyDescent="0.25">
      <c r="A1570" s="1"/>
      <c r="B1570" s="5" t="s">
        <v>19</v>
      </c>
      <c r="C1570" s="64" t="s">
        <v>258</v>
      </c>
      <c r="D1570" s="64"/>
      <c r="E1570" s="64"/>
      <c r="F1570" s="64"/>
      <c r="G1570" s="1"/>
      <c r="H1570" s="1"/>
      <c r="I1570" s="1"/>
      <c r="J1570" s="1"/>
      <c r="K1570" s="1"/>
      <c r="L1570" s="1"/>
      <c r="M1570" s="1"/>
      <c r="N1570" s="1"/>
      <c r="O1570" s="1"/>
      <c r="P1570" s="1"/>
      <c r="Q1570" s="1"/>
      <c r="R1570" s="1"/>
      <c r="S1570" s="1"/>
      <c r="T1570" s="1"/>
      <c r="U1570" s="1"/>
    </row>
    <row r="1571" spans="1:21" x14ac:dyDescent="0.25">
      <c r="A1571" s="1"/>
      <c r="B1571" s="5" t="s">
        <v>23</v>
      </c>
      <c r="C1571" s="64" t="s">
        <v>259</v>
      </c>
      <c r="D1571" s="64"/>
      <c r="E1571" s="64"/>
      <c r="F1571" s="64"/>
      <c r="G1571" s="1"/>
      <c r="H1571" s="1"/>
      <c r="I1571" s="1"/>
      <c r="J1571" s="1"/>
      <c r="K1571" s="1"/>
      <c r="L1571" s="1"/>
      <c r="M1571" s="1"/>
      <c r="N1571" s="1"/>
      <c r="O1571" s="1"/>
      <c r="P1571" s="1"/>
      <c r="Q1571" s="1"/>
      <c r="R1571" s="1"/>
      <c r="S1571" s="1"/>
      <c r="T1571" s="1"/>
      <c r="U1571" s="1"/>
    </row>
    <row r="1572" spans="1:21" x14ac:dyDescent="0.25">
      <c r="A1572" s="1"/>
      <c r="B1572" s="5" t="s">
        <v>25</v>
      </c>
      <c r="C1572" s="73">
        <v>0</v>
      </c>
      <c r="D1572" s="73"/>
      <c r="E1572" s="73"/>
      <c r="F1572" s="1"/>
      <c r="G1572" s="1"/>
      <c r="H1572" s="1"/>
      <c r="I1572" s="1"/>
      <c r="J1572" s="1"/>
      <c r="K1572" s="1"/>
      <c r="L1572" s="1"/>
      <c r="M1572" s="1"/>
      <c r="N1572" s="1"/>
      <c r="O1572" s="1"/>
      <c r="P1572" s="1"/>
      <c r="Q1572" s="1"/>
      <c r="R1572" s="1"/>
      <c r="S1572" s="1"/>
      <c r="T1572" s="1"/>
      <c r="U1572" s="1"/>
    </row>
    <row r="1573" spans="1:21" x14ac:dyDescent="0.25">
      <c r="A1573" s="1"/>
      <c r="B1573" s="63" t="s">
        <v>26</v>
      </c>
      <c r="C1573" s="63"/>
      <c r="D1573" s="63"/>
      <c r="E1573" s="63"/>
      <c r="F1573" s="72">
        <v>0</v>
      </c>
      <c r="G1573" s="72"/>
      <c r="H1573" s="72"/>
      <c r="I1573" s="72"/>
      <c r="J1573" s="72"/>
      <c r="K1573" s="1"/>
      <c r="L1573" s="1"/>
      <c r="M1573" s="1"/>
      <c r="N1573" s="1"/>
      <c r="O1573" s="1"/>
      <c r="P1573" s="1"/>
      <c r="Q1573" s="1"/>
      <c r="R1573" s="1"/>
      <c r="S1573" s="1"/>
      <c r="T1573" s="1"/>
      <c r="U1573" s="1"/>
    </row>
    <row r="1574" spans="1:21" x14ac:dyDescent="0.25">
      <c r="A1574" s="1"/>
      <c r="B1574" s="63" t="s">
        <v>27</v>
      </c>
      <c r="C1574" s="63"/>
      <c r="D1574" s="72">
        <v>0</v>
      </c>
      <c r="E1574" s="72"/>
      <c r="F1574" s="72"/>
      <c r="G1574" s="72"/>
      <c r="H1574" s="72"/>
      <c r="I1574" s="1"/>
      <c r="J1574" s="1"/>
      <c r="K1574" s="1"/>
      <c r="L1574" s="1"/>
      <c r="M1574" s="1"/>
      <c r="N1574" s="1"/>
      <c r="O1574" s="1"/>
      <c r="P1574" s="1"/>
      <c r="Q1574" s="1"/>
      <c r="R1574" s="1"/>
      <c r="S1574" s="1"/>
      <c r="T1574" s="1"/>
      <c r="U1574" s="1"/>
    </row>
    <row r="1575" spans="1:21" x14ac:dyDescent="0.25">
      <c r="A1575" s="1"/>
      <c r="B1575" s="63" t="s">
        <v>28</v>
      </c>
      <c r="C1575" s="63"/>
      <c r="D1575" s="63"/>
      <c r="E1575" s="63"/>
      <c r="F1575" s="72">
        <v>0</v>
      </c>
      <c r="G1575" s="72"/>
      <c r="H1575" s="72"/>
      <c r="I1575" s="72"/>
      <c r="J1575" s="1"/>
      <c r="K1575" s="1"/>
      <c r="L1575" s="1"/>
      <c r="M1575" s="1"/>
      <c r="N1575" s="1"/>
      <c r="O1575" s="1"/>
      <c r="P1575" s="1"/>
      <c r="Q1575" s="1"/>
      <c r="R1575" s="1"/>
      <c r="S1575" s="1"/>
      <c r="T1575" s="1"/>
      <c r="U1575" s="1"/>
    </row>
    <row r="1576" spans="1:21" x14ac:dyDescent="0.25">
      <c r="A1576" s="1"/>
      <c r="B1576" s="63" t="s">
        <v>29</v>
      </c>
      <c r="C1576" s="63"/>
      <c r="D1576" s="72">
        <v>0</v>
      </c>
      <c r="E1576" s="72"/>
      <c r="F1576" s="72"/>
      <c r="G1576" s="72"/>
      <c r="H1576" s="1"/>
      <c r="I1576" s="1"/>
      <c r="J1576" s="1"/>
      <c r="K1576" s="1"/>
      <c r="L1576" s="1"/>
      <c r="M1576" s="1"/>
      <c r="N1576" s="1"/>
      <c r="O1576" s="1"/>
      <c r="P1576" s="1"/>
      <c r="Q1576" s="1"/>
      <c r="R1576" s="1"/>
      <c r="S1576" s="1"/>
      <c r="T1576" s="1"/>
      <c r="U1576" s="1"/>
    </row>
    <row r="1577" spans="1:21" x14ac:dyDescent="0.25">
      <c r="A1577" s="1"/>
      <c r="B1577" s="63" t="s">
        <v>30</v>
      </c>
      <c r="C1577" s="63"/>
      <c r="D1577" s="1"/>
      <c r="E1577" s="1"/>
      <c r="F1577" s="1"/>
      <c r="G1577" s="1"/>
      <c r="H1577" s="1"/>
      <c r="I1577" s="1"/>
      <c r="J1577" s="1"/>
      <c r="K1577" s="1"/>
      <c r="L1577" s="1"/>
      <c r="M1577" s="1"/>
      <c r="N1577" s="1"/>
      <c r="O1577" s="1"/>
      <c r="P1577" s="1"/>
      <c r="Q1577" s="1"/>
      <c r="R1577" s="1"/>
      <c r="S1577" s="1"/>
      <c r="T1577" s="1"/>
      <c r="U1577" s="1"/>
    </row>
    <row r="1578" spans="1:21" x14ac:dyDescent="0.25">
      <c r="A1578" s="1"/>
      <c r="B1578" s="63" t="s">
        <v>31</v>
      </c>
      <c r="C1578" s="63"/>
      <c r="D1578" s="63"/>
      <c r="E1578" s="1"/>
      <c r="F1578" s="1"/>
      <c r="G1578" s="1"/>
      <c r="H1578" s="1"/>
      <c r="I1578" s="1"/>
      <c r="J1578" s="1"/>
      <c r="K1578" s="1"/>
      <c r="L1578" s="1"/>
      <c r="M1578" s="1"/>
      <c r="N1578" s="1"/>
      <c r="O1578" s="1"/>
      <c r="P1578" s="1"/>
      <c r="Q1578" s="1"/>
      <c r="R1578" s="1"/>
      <c r="S1578" s="1"/>
      <c r="T1578" s="1"/>
      <c r="U1578" s="1"/>
    </row>
    <row r="1579" spans="1:21" x14ac:dyDescent="0.25">
      <c r="A1579" s="1"/>
      <c r="B1579" s="63" t="s">
        <v>32</v>
      </c>
      <c r="C1579" s="63"/>
      <c r="D1579" s="1"/>
      <c r="E1579" s="1"/>
      <c r="F1579" s="1"/>
      <c r="G1579" s="1"/>
      <c r="H1579" s="1"/>
      <c r="I1579" s="1"/>
      <c r="J1579" s="1"/>
      <c r="K1579" s="1"/>
      <c r="L1579" s="1"/>
      <c r="M1579" s="1"/>
      <c r="N1579" s="1"/>
      <c r="O1579" s="1"/>
      <c r="P1579" s="1"/>
      <c r="Q1579" s="1"/>
      <c r="R1579" s="1"/>
      <c r="S1579" s="1"/>
      <c r="T1579" s="1"/>
      <c r="U1579" s="1"/>
    </row>
    <row r="1580" spans="1:21" x14ac:dyDescent="0.25">
      <c r="A1580" s="1"/>
      <c r="B1580" s="1"/>
      <c r="C1580" s="1"/>
      <c r="D1580" s="1"/>
      <c r="E1580" s="1"/>
      <c r="F1580" s="1"/>
      <c r="G1580" s="1"/>
      <c r="H1580" s="1"/>
      <c r="I1580" s="1"/>
      <c r="J1580" s="1"/>
      <c r="K1580" s="1"/>
      <c r="L1580" s="1"/>
      <c r="M1580" s="1"/>
      <c r="N1580" s="1"/>
      <c r="O1580" s="1"/>
      <c r="P1580" s="1"/>
      <c r="Q1580" s="1"/>
      <c r="R1580" s="1"/>
      <c r="S1580" s="1"/>
      <c r="T1580" s="1"/>
      <c r="U1580" s="1"/>
    </row>
    <row r="1581" spans="1:21" x14ac:dyDescent="0.25">
      <c r="A1581" s="1"/>
      <c r="B1581" s="1"/>
      <c r="C1581" s="1"/>
      <c r="D1581" s="1"/>
      <c r="E1581" s="1"/>
      <c r="F1581" s="1"/>
      <c r="G1581" s="1"/>
      <c r="H1581" s="1"/>
      <c r="I1581" s="1"/>
      <c r="J1581" s="1"/>
      <c r="K1581" s="1"/>
      <c r="L1581" s="1"/>
      <c r="M1581" s="1"/>
      <c r="N1581" s="1"/>
      <c r="O1581" s="1"/>
      <c r="P1581" s="1"/>
      <c r="Q1581" s="1"/>
      <c r="R1581" s="1"/>
      <c r="S1581" s="1"/>
      <c r="T1581" s="1"/>
      <c r="U1581" s="1"/>
    </row>
    <row r="1582" spans="1:21" x14ac:dyDescent="0.25">
      <c r="A1582" s="1"/>
      <c r="B1582" s="1"/>
      <c r="C1582" s="1"/>
      <c r="D1582" s="1"/>
      <c r="E1582" s="1"/>
      <c r="F1582" s="1"/>
      <c r="G1582" s="1"/>
      <c r="H1582" s="1"/>
      <c r="I1582" s="1"/>
      <c r="J1582" s="1"/>
      <c r="K1582" s="1"/>
      <c r="L1582" s="1"/>
      <c r="M1582" s="1"/>
      <c r="N1582" s="1"/>
      <c r="O1582" s="1"/>
      <c r="P1582" s="1"/>
      <c r="Q1582" s="1"/>
      <c r="R1582" s="1"/>
      <c r="S1582" s="1"/>
      <c r="T1582" s="1"/>
      <c r="U1582" s="1"/>
    </row>
    <row r="1583" spans="1:21" x14ac:dyDescent="0.25">
      <c r="A1583" s="1"/>
      <c r="B1583" s="1"/>
      <c r="C1583" s="1"/>
      <c r="D1583" s="1"/>
      <c r="E1583" s="1"/>
      <c r="F1583" s="1"/>
      <c r="G1583" s="1"/>
      <c r="H1583" s="1"/>
      <c r="I1583" s="1"/>
      <c r="J1583" s="1"/>
      <c r="K1583" s="1"/>
      <c r="L1583" s="66" t="s">
        <v>5</v>
      </c>
      <c r="M1583" s="66"/>
      <c r="N1583" s="66"/>
      <c r="O1583" s="3" t="s">
        <v>6</v>
      </c>
      <c r="P1583" s="67" t="s">
        <v>7</v>
      </c>
      <c r="Q1583" s="67"/>
      <c r="R1583" s="3" t="s">
        <v>8</v>
      </c>
      <c r="S1583" s="57" t="s">
        <v>583</v>
      </c>
      <c r="T1583" s="57"/>
      <c r="U1583" s="3" t="s">
        <v>7</v>
      </c>
    </row>
    <row r="1584" spans="1:21" x14ac:dyDescent="0.25">
      <c r="A1584" s="1"/>
      <c r="B1584" s="5" t="s">
        <v>9</v>
      </c>
      <c r="C1584" s="64" t="s">
        <v>260</v>
      </c>
      <c r="D1584" s="64"/>
      <c r="E1584" s="64"/>
      <c r="F1584" s="64"/>
      <c r="G1584" s="64"/>
      <c r="H1584" s="1"/>
      <c r="I1584" s="1"/>
      <c r="J1584" s="1"/>
      <c r="K1584" s="1"/>
      <c r="L1584" s="4" t="s">
        <v>115</v>
      </c>
      <c r="M1584" s="77" t="s">
        <v>115</v>
      </c>
      <c r="N1584" s="77"/>
      <c r="O1584" s="6">
        <v>0</v>
      </c>
      <c r="P1584" s="78">
        <v>0</v>
      </c>
      <c r="Q1584" s="78"/>
      <c r="R1584" s="6">
        <v>0</v>
      </c>
      <c r="S1584" s="61">
        <v>0</v>
      </c>
      <c r="T1584" s="61"/>
      <c r="U1584" s="7">
        <v>0</v>
      </c>
    </row>
    <row r="1585" spans="1:21" x14ac:dyDescent="0.25">
      <c r="A1585" s="1"/>
      <c r="B1585" s="5" t="s">
        <v>13</v>
      </c>
      <c r="C1585" s="64" t="s">
        <v>261</v>
      </c>
      <c r="D1585" s="64"/>
      <c r="E1585" s="64"/>
      <c r="F1585" s="64"/>
      <c r="G1585" s="1"/>
      <c r="H1585" s="1"/>
      <c r="I1585" s="1"/>
      <c r="J1585" s="1"/>
      <c r="K1585" s="1"/>
      <c r="L1585" s="1"/>
      <c r="M1585" s="1"/>
      <c r="N1585" s="1"/>
      <c r="O1585" s="1"/>
      <c r="P1585" s="1"/>
      <c r="Q1585" s="1"/>
      <c r="R1585" s="1"/>
      <c r="S1585" s="1"/>
      <c r="T1585" s="1"/>
      <c r="U1585" s="1"/>
    </row>
    <row r="1586" spans="1:21" x14ac:dyDescent="0.25">
      <c r="A1586" s="1"/>
      <c r="B1586" s="5" t="s">
        <v>19</v>
      </c>
      <c r="C1586" s="64" t="s">
        <v>57</v>
      </c>
      <c r="D1586" s="64"/>
      <c r="E1586" s="64"/>
      <c r="F1586" s="64"/>
      <c r="G1586" s="1"/>
      <c r="H1586" s="1"/>
      <c r="I1586" s="1"/>
      <c r="J1586" s="1"/>
      <c r="K1586" s="1"/>
      <c r="L1586" s="1"/>
      <c r="M1586" s="1"/>
      <c r="N1586" s="1"/>
      <c r="O1586" s="1"/>
      <c r="P1586" s="1"/>
      <c r="Q1586" s="1"/>
      <c r="R1586" s="1"/>
      <c r="S1586" s="1"/>
      <c r="T1586" s="1"/>
      <c r="U1586" s="1"/>
    </row>
    <row r="1587" spans="1:21" x14ac:dyDescent="0.25">
      <c r="A1587" s="1"/>
      <c r="B1587" s="5" t="s">
        <v>23</v>
      </c>
      <c r="C1587" s="64" t="s">
        <v>262</v>
      </c>
      <c r="D1587" s="64"/>
      <c r="E1587" s="64"/>
      <c r="F1587" s="64"/>
      <c r="G1587" s="1"/>
      <c r="H1587" s="1"/>
      <c r="I1587" s="1"/>
      <c r="J1587" s="1"/>
      <c r="K1587" s="1"/>
      <c r="L1587" s="1"/>
      <c r="M1587" s="1"/>
      <c r="N1587" s="1"/>
      <c r="O1587" s="1"/>
      <c r="P1587" s="1"/>
      <c r="Q1587" s="1"/>
      <c r="R1587" s="1"/>
      <c r="S1587" s="1"/>
      <c r="T1587" s="1"/>
      <c r="U1587" s="1"/>
    </row>
    <row r="1588" spans="1:21" x14ac:dyDescent="0.25">
      <c r="A1588" s="1"/>
      <c r="B1588" s="5" t="s">
        <v>25</v>
      </c>
      <c r="C1588" s="73">
        <v>0</v>
      </c>
      <c r="D1588" s="73"/>
      <c r="E1588" s="73"/>
      <c r="F1588" s="1"/>
      <c r="G1588" s="1"/>
      <c r="H1588" s="1"/>
      <c r="I1588" s="1"/>
      <c r="J1588" s="1"/>
      <c r="K1588" s="1"/>
      <c r="L1588" s="1"/>
      <c r="M1588" s="1"/>
      <c r="N1588" s="1"/>
      <c r="O1588" s="1"/>
      <c r="P1588" s="1"/>
      <c r="Q1588" s="1"/>
      <c r="R1588" s="1"/>
      <c r="S1588" s="1"/>
      <c r="T1588" s="1"/>
      <c r="U1588" s="1"/>
    </row>
    <row r="1589" spans="1:21" x14ac:dyDescent="0.25">
      <c r="A1589" s="1"/>
      <c r="B1589" s="63" t="s">
        <v>26</v>
      </c>
      <c r="C1589" s="63"/>
      <c r="D1589" s="63"/>
      <c r="E1589" s="63"/>
      <c r="F1589" s="72">
        <v>0</v>
      </c>
      <c r="G1589" s="72"/>
      <c r="H1589" s="72"/>
      <c r="I1589" s="72"/>
      <c r="J1589" s="72"/>
      <c r="K1589" s="1"/>
      <c r="L1589" s="1"/>
      <c r="M1589" s="1"/>
      <c r="N1589" s="1"/>
      <c r="O1589" s="1"/>
      <c r="P1589" s="1"/>
      <c r="Q1589" s="1"/>
      <c r="R1589" s="1"/>
      <c r="S1589" s="1"/>
      <c r="T1589" s="1"/>
      <c r="U1589" s="1"/>
    </row>
    <row r="1590" spans="1:21" x14ac:dyDescent="0.25">
      <c r="A1590" s="1"/>
      <c r="B1590" s="63" t="s">
        <v>27</v>
      </c>
      <c r="C1590" s="63"/>
      <c r="D1590" s="72">
        <v>0</v>
      </c>
      <c r="E1590" s="72"/>
      <c r="F1590" s="72"/>
      <c r="G1590" s="72"/>
      <c r="H1590" s="72"/>
      <c r="I1590" s="1"/>
      <c r="J1590" s="1"/>
      <c r="K1590" s="1"/>
      <c r="L1590" s="1"/>
      <c r="M1590" s="1"/>
      <c r="N1590" s="1"/>
      <c r="O1590" s="1"/>
      <c r="P1590" s="1"/>
      <c r="Q1590" s="1"/>
      <c r="R1590" s="1"/>
      <c r="S1590" s="1"/>
      <c r="T1590" s="1"/>
      <c r="U1590" s="1"/>
    </row>
    <row r="1591" spans="1:21" x14ac:dyDescent="0.25">
      <c r="A1591" s="1"/>
      <c r="B1591" s="63" t="s">
        <v>28</v>
      </c>
      <c r="C1591" s="63"/>
      <c r="D1591" s="63"/>
      <c r="E1591" s="63"/>
      <c r="F1591" s="72">
        <v>0</v>
      </c>
      <c r="G1591" s="72"/>
      <c r="H1591" s="72"/>
      <c r="I1591" s="72"/>
      <c r="J1591" s="1"/>
      <c r="K1591" s="1"/>
      <c r="L1591" s="1"/>
      <c r="M1591" s="1"/>
      <c r="N1591" s="1"/>
      <c r="O1591" s="1"/>
      <c r="P1591" s="1"/>
      <c r="Q1591" s="1"/>
      <c r="R1591" s="1"/>
      <c r="S1591" s="1"/>
      <c r="T1591" s="1"/>
      <c r="U1591" s="1"/>
    </row>
    <row r="1592" spans="1:21" x14ac:dyDescent="0.25">
      <c r="A1592" s="1"/>
      <c r="B1592" s="63" t="s">
        <v>29</v>
      </c>
      <c r="C1592" s="63"/>
      <c r="D1592" s="72">
        <v>0</v>
      </c>
      <c r="E1592" s="72"/>
      <c r="F1592" s="72"/>
      <c r="G1592" s="72"/>
      <c r="H1592" s="1"/>
      <c r="I1592" s="1"/>
      <c r="J1592" s="1"/>
      <c r="K1592" s="1"/>
      <c r="L1592" s="1"/>
      <c r="M1592" s="1"/>
      <c r="N1592" s="1"/>
      <c r="O1592" s="1"/>
      <c r="P1592" s="1"/>
      <c r="Q1592" s="1"/>
      <c r="R1592" s="1"/>
      <c r="S1592" s="1"/>
      <c r="T1592" s="1"/>
      <c r="U1592" s="1"/>
    </row>
    <row r="1593" spans="1:21" x14ac:dyDescent="0.25">
      <c r="A1593" s="1"/>
      <c r="B1593" s="63" t="s">
        <v>30</v>
      </c>
      <c r="C1593" s="63"/>
      <c r="D1593" s="1"/>
      <c r="E1593" s="1"/>
      <c r="F1593" s="1">
        <v>2.4</v>
      </c>
      <c r="G1593" s="1"/>
      <c r="H1593" s="1"/>
      <c r="I1593" s="1"/>
      <c r="J1593" s="1"/>
      <c r="K1593" s="1"/>
      <c r="L1593" s="1"/>
      <c r="M1593" s="1"/>
      <c r="N1593" s="1"/>
      <c r="O1593" s="1"/>
      <c r="P1593" s="1"/>
      <c r="Q1593" s="1"/>
      <c r="R1593" s="1"/>
      <c r="S1593" s="1"/>
      <c r="T1593" s="1"/>
      <c r="U1593" s="1"/>
    </row>
    <row r="1594" spans="1:21" x14ac:dyDescent="0.25">
      <c r="A1594" s="1"/>
      <c r="B1594" s="63" t="s">
        <v>31</v>
      </c>
      <c r="C1594" s="63"/>
      <c r="D1594" s="63"/>
      <c r="E1594" s="1"/>
      <c r="F1594" s="1"/>
      <c r="G1594" s="1"/>
      <c r="H1594" s="1"/>
      <c r="I1594" s="1"/>
      <c r="J1594" s="1"/>
      <c r="K1594" s="1"/>
      <c r="L1594" s="1"/>
      <c r="M1594" s="1"/>
      <c r="N1594" s="1"/>
      <c r="O1594" s="1"/>
      <c r="P1594" s="1"/>
      <c r="Q1594" s="1"/>
      <c r="R1594" s="1"/>
      <c r="S1594" s="1"/>
      <c r="T1594" s="1"/>
      <c r="U1594" s="1"/>
    </row>
    <row r="1595" spans="1:21" x14ac:dyDescent="0.25">
      <c r="A1595" s="1"/>
      <c r="B1595" s="63" t="s">
        <v>32</v>
      </c>
      <c r="C1595" s="63"/>
      <c r="D1595" s="1"/>
      <c r="E1595" s="1"/>
      <c r="F1595" s="1"/>
      <c r="G1595" s="1"/>
      <c r="H1595" s="1"/>
      <c r="I1595" s="1"/>
      <c r="J1595" s="1"/>
      <c r="K1595" s="1"/>
      <c r="L1595" s="1"/>
      <c r="M1595" s="1"/>
      <c r="N1595" s="1"/>
      <c r="O1595" s="1"/>
      <c r="P1595" s="1"/>
      <c r="Q1595" s="1"/>
      <c r="R1595" s="1"/>
      <c r="S1595" s="1"/>
      <c r="T1595" s="1"/>
      <c r="U1595" s="1"/>
    </row>
    <row r="1596" spans="1:21" x14ac:dyDescent="0.25">
      <c r="A1596" s="1"/>
      <c r="B1596" s="1"/>
      <c r="C1596" s="1"/>
      <c r="D1596" s="1"/>
      <c r="E1596" s="1"/>
      <c r="F1596" s="1"/>
      <c r="G1596" s="1"/>
      <c r="H1596" s="1"/>
      <c r="I1596" s="1"/>
      <c r="J1596" s="1"/>
      <c r="K1596" s="1"/>
      <c r="L1596" s="1"/>
      <c r="M1596" s="1"/>
      <c r="N1596" s="1"/>
      <c r="O1596" s="1"/>
      <c r="P1596" s="1"/>
      <c r="Q1596" s="1"/>
      <c r="R1596" s="1"/>
      <c r="S1596" s="1"/>
      <c r="T1596" s="1"/>
      <c r="U1596" s="1"/>
    </row>
    <row r="1597" spans="1:21" x14ac:dyDescent="0.25">
      <c r="A1597" s="1"/>
      <c r="B1597" s="1"/>
      <c r="C1597" s="1"/>
      <c r="D1597" s="1"/>
      <c r="E1597" s="1"/>
      <c r="F1597" s="1"/>
      <c r="G1597" s="1"/>
      <c r="H1597" s="1"/>
      <c r="I1597" s="1"/>
      <c r="J1597" s="1"/>
      <c r="K1597" s="1"/>
      <c r="L1597" s="1"/>
      <c r="M1597" s="1"/>
      <c r="N1597" s="1"/>
      <c r="O1597" s="1"/>
      <c r="P1597" s="1"/>
      <c r="Q1597" s="1"/>
      <c r="R1597" s="1"/>
      <c r="S1597" s="1"/>
      <c r="T1597" s="1"/>
      <c r="U1597" s="1"/>
    </row>
    <row r="1598" spans="1:21" x14ac:dyDescent="0.25">
      <c r="A1598" s="1"/>
      <c r="B1598" s="1"/>
      <c r="C1598" s="1"/>
      <c r="D1598" s="1"/>
      <c r="E1598" s="1"/>
      <c r="F1598" s="1"/>
      <c r="G1598" s="1"/>
      <c r="H1598" s="1"/>
      <c r="I1598" s="1"/>
      <c r="J1598" s="1"/>
      <c r="K1598" s="1"/>
      <c r="L1598" s="66" t="s">
        <v>5</v>
      </c>
      <c r="M1598" s="66"/>
      <c r="N1598" s="66"/>
      <c r="O1598" s="3" t="s">
        <v>6</v>
      </c>
      <c r="P1598" s="67" t="s">
        <v>7</v>
      </c>
      <c r="Q1598" s="67"/>
      <c r="R1598" s="3" t="s">
        <v>8</v>
      </c>
      <c r="S1598" s="57" t="s">
        <v>583</v>
      </c>
      <c r="T1598" s="57"/>
      <c r="U1598" s="3" t="s">
        <v>7</v>
      </c>
    </row>
    <row r="1599" spans="1:21" x14ac:dyDescent="0.25">
      <c r="A1599" s="1"/>
      <c r="B1599" s="5" t="s">
        <v>9</v>
      </c>
      <c r="C1599" s="64" t="s">
        <v>260</v>
      </c>
      <c r="D1599" s="64"/>
      <c r="E1599" s="64"/>
      <c r="F1599" s="64"/>
      <c r="G1599" s="64"/>
      <c r="H1599" s="1"/>
      <c r="I1599" s="1"/>
      <c r="J1599" s="1"/>
      <c r="K1599" s="1"/>
      <c r="L1599" s="4" t="s">
        <v>115</v>
      </c>
      <c r="M1599" s="77" t="s">
        <v>115</v>
      </c>
      <c r="N1599" s="77"/>
      <c r="O1599" s="6">
        <v>0</v>
      </c>
      <c r="P1599" s="78">
        <v>0</v>
      </c>
      <c r="Q1599" s="78"/>
      <c r="R1599" s="6">
        <v>0</v>
      </c>
      <c r="S1599" s="61">
        <v>0</v>
      </c>
      <c r="T1599" s="61"/>
      <c r="U1599" s="7">
        <v>0</v>
      </c>
    </row>
    <row r="1600" spans="1:21" x14ac:dyDescent="0.25">
      <c r="A1600" s="1"/>
      <c r="B1600" s="5" t="s">
        <v>13</v>
      </c>
      <c r="C1600" s="64" t="s">
        <v>263</v>
      </c>
      <c r="D1600" s="64"/>
      <c r="E1600" s="64"/>
      <c r="F1600" s="64"/>
      <c r="G1600" s="1"/>
      <c r="H1600" s="1"/>
      <c r="I1600" s="1"/>
      <c r="J1600" s="1"/>
      <c r="K1600" s="1"/>
      <c r="L1600" s="1"/>
      <c r="M1600" s="1"/>
      <c r="N1600" s="1"/>
      <c r="O1600" s="1"/>
      <c r="P1600" s="1"/>
      <c r="Q1600" s="1"/>
      <c r="R1600" s="1"/>
      <c r="S1600" s="1"/>
      <c r="T1600" s="1"/>
      <c r="U1600" s="1"/>
    </row>
    <row r="1601" spans="1:21" x14ac:dyDescent="0.25">
      <c r="A1601" s="1"/>
      <c r="B1601" s="5" t="s">
        <v>19</v>
      </c>
      <c r="C1601" s="64" t="s">
        <v>60</v>
      </c>
      <c r="D1601" s="64"/>
      <c r="E1601" s="64"/>
      <c r="F1601" s="64"/>
      <c r="G1601" s="1"/>
      <c r="H1601" s="1"/>
      <c r="I1601" s="1"/>
      <c r="J1601" s="1"/>
      <c r="K1601" s="1"/>
      <c r="L1601" s="1"/>
      <c r="M1601" s="1"/>
      <c r="N1601" s="1"/>
      <c r="O1601" s="1"/>
      <c r="P1601" s="1"/>
      <c r="Q1601" s="1"/>
      <c r="R1601" s="1"/>
      <c r="S1601" s="1"/>
      <c r="T1601" s="1"/>
      <c r="U1601" s="1"/>
    </row>
    <row r="1602" spans="1:21" x14ac:dyDescent="0.25">
      <c r="A1602" s="1"/>
      <c r="B1602" s="5" t="s">
        <v>23</v>
      </c>
      <c r="C1602" s="64" t="s">
        <v>264</v>
      </c>
      <c r="D1602" s="64"/>
      <c r="E1602" s="64"/>
      <c r="F1602" s="64"/>
      <c r="G1602" s="1"/>
      <c r="H1602" s="1"/>
      <c r="I1602" s="1"/>
      <c r="J1602" s="1"/>
      <c r="K1602" s="1"/>
      <c r="L1602" s="1"/>
      <c r="M1602" s="1"/>
      <c r="N1602" s="1"/>
      <c r="O1602" s="1"/>
      <c r="P1602" s="1"/>
      <c r="Q1602" s="1"/>
      <c r="R1602" s="1"/>
      <c r="S1602" s="1"/>
      <c r="T1602" s="1"/>
      <c r="U1602" s="1"/>
    </row>
    <row r="1603" spans="1:21" x14ac:dyDescent="0.25">
      <c r="A1603" s="1"/>
      <c r="B1603" s="5" t="s">
        <v>25</v>
      </c>
      <c r="C1603" s="73">
        <v>1</v>
      </c>
      <c r="D1603" s="73"/>
      <c r="E1603" s="73"/>
      <c r="F1603" s="1"/>
      <c r="G1603" s="1"/>
      <c r="H1603" s="1"/>
      <c r="I1603" s="1"/>
      <c r="J1603" s="1"/>
      <c r="K1603" s="1"/>
      <c r="L1603" s="1"/>
      <c r="M1603" s="1"/>
      <c r="N1603" s="1"/>
      <c r="O1603" s="1"/>
      <c r="P1603" s="1"/>
      <c r="Q1603" s="1"/>
      <c r="R1603" s="1"/>
      <c r="S1603" s="1"/>
      <c r="T1603" s="1"/>
      <c r="U1603" s="1"/>
    </row>
    <row r="1604" spans="1:21" x14ac:dyDescent="0.25">
      <c r="A1604" s="1"/>
      <c r="B1604" s="63" t="s">
        <v>26</v>
      </c>
      <c r="C1604" s="63"/>
      <c r="D1604" s="63"/>
      <c r="E1604" s="63"/>
      <c r="F1604" s="72">
        <v>322.02</v>
      </c>
      <c r="G1604" s="72"/>
      <c r="H1604" s="72"/>
      <c r="I1604" s="72"/>
      <c r="J1604" s="72"/>
      <c r="K1604" s="1"/>
      <c r="L1604" s="1"/>
      <c r="M1604" s="1"/>
      <c r="N1604" s="1"/>
      <c r="O1604" s="1"/>
      <c r="P1604" s="1"/>
      <c r="Q1604" s="1"/>
      <c r="R1604" s="1"/>
      <c r="S1604" s="1"/>
      <c r="T1604" s="1"/>
      <c r="U1604" s="1"/>
    </row>
    <row r="1605" spans="1:21" x14ac:dyDescent="0.25">
      <c r="A1605" s="1"/>
      <c r="B1605" s="63" t="s">
        <v>27</v>
      </c>
      <c r="C1605" s="63"/>
      <c r="D1605" s="72">
        <v>0</v>
      </c>
      <c r="E1605" s="72"/>
      <c r="F1605" s="72"/>
      <c r="G1605" s="72"/>
      <c r="H1605" s="72"/>
      <c r="I1605" s="1"/>
      <c r="J1605" s="1"/>
      <c r="K1605" s="1"/>
      <c r="L1605" s="1"/>
      <c r="M1605" s="1"/>
      <c r="N1605" s="1"/>
      <c r="O1605" s="1"/>
      <c r="P1605" s="1"/>
      <c r="Q1605" s="1"/>
      <c r="R1605" s="1"/>
      <c r="S1605" s="1"/>
      <c r="T1605" s="1"/>
      <c r="U1605" s="1"/>
    </row>
    <row r="1606" spans="1:21" x14ac:dyDescent="0.25">
      <c r="A1606" s="1"/>
      <c r="B1606" s="63" t="s">
        <v>28</v>
      </c>
      <c r="C1606" s="63"/>
      <c r="D1606" s="63"/>
      <c r="E1606" s="63"/>
      <c r="F1606" s="72">
        <v>2.2000000000000002</v>
      </c>
      <c r="G1606" s="72"/>
      <c r="H1606" s="72"/>
      <c r="I1606" s="72"/>
      <c r="J1606" s="1"/>
      <c r="K1606" s="1"/>
      <c r="L1606" s="1"/>
      <c r="M1606" s="1"/>
      <c r="N1606" s="1"/>
      <c r="O1606" s="1"/>
      <c r="P1606" s="1"/>
      <c r="Q1606" s="1"/>
      <c r="R1606" s="1"/>
      <c r="S1606" s="1"/>
      <c r="T1606" s="1"/>
      <c r="U1606" s="1"/>
    </row>
    <row r="1607" spans="1:21" x14ac:dyDescent="0.25">
      <c r="A1607" s="1"/>
      <c r="B1607" s="63" t="s">
        <v>29</v>
      </c>
      <c r="C1607" s="63"/>
      <c r="D1607" s="72">
        <v>0</v>
      </c>
      <c r="E1607" s="72"/>
      <c r="F1607" s="72"/>
      <c r="G1607" s="72"/>
      <c r="H1607" s="1"/>
      <c r="I1607" s="1"/>
      <c r="J1607" s="1"/>
      <c r="K1607" s="1"/>
      <c r="L1607" s="1"/>
      <c r="M1607" s="1"/>
      <c r="N1607" s="1"/>
      <c r="O1607" s="1"/>
      <c r="P1607" s="1"/>
      <c r="Q1607" s="1"/>
      <c r="R1607" s="1"/>
      <c r="S1607" s="1"/>
      <c r="T1607" s="1"/>
      <c r="U1607" s="1"/>
    </row>
    <row r="1608" spans="1:21" x14ac:dyDescent="0.25">
      <c r="A1608" s="1"/>
      <c r="B1608" s="63" t="s">
        <v>30</v>
      </c>
      <c r="C1608" s="63"/>
      <c r="D1608" s="1"/>
      <c r="E1608" s="1"/>
      <c r="F1608" s="1">
        <v>1</v>
      </c>
      <c r="G1608" s="1"/>
      <c r="H1608" s="1"/>
      <c r="I1608" s="1"/>
      <c r="J1608" s="1"/>
      <c r="K1608" s="1"/>
      <c r="L1608" s="1"/>
      <c r="M1608" s="1"/>
      <c r="N1608" s="1"/>
      <c r="O1608" s="1"/>
      <c r="P1608" s="1"/>
      <c r="Q1608" s="1"/>
      <c r="R1608" s="1"/>
      <c r="S1608" s="1"/>
      <c r="T1608" s="1"/>
      <c r="U1608" s="1"/>
    </row>
    <row r="1609" spans="1:21" x14ac:dyDescent="0.25">
      <c r="A1609" s="1"/>
      <c r="B1609" s="63" t="s">
        <v>31</v>
      </c>
      <c r="C1609" s="63"/>
      <c r="D1609" s="63"/>
      <c r="E1609" s="1"/>
      <c r="F1609" s="1"/>
      <c r="G1609" s="1"/>
      <c r="H1609" s="1"/>
      <c r="I1609" s="1"/>
      <c r="J1609" s="1"/>
      <c r="K1609" s="1"/>
      <c r="L1609" s="1"/>
      <c r="M1609" s="1"/>
      <c r="N1609" s="1"/>
      <c r="O1609" s="1"/>
      <c r="P1609" s="1"/>
      <c r="Q1609" s="1"/>
      <c r="R1609" s="1"/>
      <c r="S1609" s="1"/>
      <c r="T1609" s="1"/>
      <c r="U1609" s="1"/>
    </row>
    <row r="1610" spans="1:21" x14ac:dyDescent="0.25">
      <c r="A1610" s="1"/>
      <c r="B1610" s="63" t="s">
        <v>32</v>
      </c>
      <c r="C1610" s="63"/>
      <c r="D1610" s="1"/>
      <c r="E1610" s="1"/>
      <c r="F1610" s="1"/>
      <c r="G1610" s="1"/>
      <c r="H1610" s="1"/>
      <c r="I1610" s="1"/>
      <c r="J1610" s="1"/>
      <c r="K1610" s="1"/>
      <c r="L1610" s="1"/>
      <c r="M1610" s="1"/>
      <c r="N1610" s="1"/>
      <c r="O1610" s="1"/>
      <c r="P1610" s="1"/>
      <c r="Q1610" s="1"/>
      <c r="R1610" s="1"/>
      <c r="S1610" s="1"/>
      <c r="T1610" s="1"/>
      <c r="U1610" s="1"/>
    </row>
    <row r="1611" spans="1:21" x14ac:dyDescent="0.25">
      <c r="A1611" s="1"/>
      <c r="B1611" s="1"/>
      <c r="C1611" s="1"/>
      <c r="D1611" s="1"/>
      <c r="E1611" s="1"/>
      <c r="F1611" s="1"/>
      <c r="G1611" s="1"/>
      <c r="H1611" s="1"/>
      <c r="I1611" s="1"/>
      <c r="J1611" s="1"/>
      <c r="K1611" s="1"/>
      <c r="L1611" s="1"/>
      <c r="M1611" s="1"/>
      <c r="N1611" s="1"/>
      <c r="O1611" s="1"/>
      <c r="P1611" s="1"/>
      <c r="Q1611" s="1"/>
      <c r="R1611" s="1"/>
      <c r="S1611" s="1"/>
      <c r="T1611" s="1"/>
      <c r="U1611" s="1"/>
    </row>
    <row r="1612" spans="1:21" x14ac:dyDescent="0.25">
      <c r="A1612" s="1"/>
      <c r="B1612" s="1"/>
      <c r="C1612" s="1"/>
      <c r="D1612" s="1"/>
      <c r="E1612" s="1"/>
      <c r="F1612" s="1"/>
      <c r="G1612" s="1"/>
      <c r="H1612" s="1"/>
      <c r="I1612" s="1"/>
      <c r="J1612" s="1"/>
      <c r="K1612" s="1"/>
      <c r="L1612" s="1"/>
      <c r="M1612" s="1"/>
      <c r="N1612" s="1"/>
      <c r="O1612" s="1"/>
      <c r="P1612" s="1"/>
      <c r="Q1612" s="1"/>
      <c r="R1612" s="1"/>
      <c r="S1612" s="1"/>
      <c r="T1612" s="1"/>
      <c r="U1612" s="1"/>
    </row>
    <row r="1613" spans="1:21" x14ac:dyDescent="0.25">
      <c r="A1613" s="1"/>
      <c r="B1613" s="1"/>
      <c r="C1613" s="1"/>
      <c r="D1613" s="1"/>
      <c r="E1613" s="1"/>
      <c r="F1613" s="1"/>
      <c r="G1613" s="1"/>
      <c r="H1613" s="1"/>
      <c r="I1613" s="1"/>
      <c r="J1613" s="1"/>
      <c r="K1613" s="1"/>
      <c r="L1613" s="66" t="s">
        <v>5</v>
      </c>
      <c r="M1613" s="66"/>
      <c r="N1613" s="66"/>
      <c r="O1613" s="3" t="s">
        <v>6</v>
      </c>
      <c r="P1613" s="67" t="s">
        <v>7</v>
      </c>
      <c r="Q1613" s="67"/>
      <c r="R1613" s="3" t="s">
        <v>8</v>
      </c>
      <c r="S1613" s="57" t="s">
        <v>583</v>
      </c>
      <c r="T1613" s="57"/>
      <c r="U1613" s="3" t="s">
        <v>7</v>
      </c>
    </row>
    <row r="1614" spans="1:21" x14ac:dyDescent="0.25">
      <c r="A1614" s="1"/>
      <c r="B1614" s="5" t="s">
        <v>9</v>
      </c>
      <c r="C1614" s="64" t="s">
        <v>260</v>
      </c>
      <c r="D1614" s="64"/>
      <c r="E1614" s="64"/>
      <c r="F1614" s="64"/>
      <c r="G1614" s="64"/>
      <c r="H1614" s="1"/>
      <c r="I1614" s="1"/>
      <c r="J1614" s="1"/>
      <c r="K1614" s="1"/>
      <c r="L1614" s="4" t="s">
        <v>36</v>
      </c>
      <c r="M1614" s="77" t="s">
        <v>37</v>
      </c>
      <c r="N1614" s="77"/>
      <c r="O1614" s="6">
        <v>1</v>
      </c>
      <c r="P1614" s="78">
        <v>25</v>
      </c>
      <c r="Q1614" s="78"/>
      <c r="R1614" s="6">
        <v>35</v>
      </c>
      <c r="S1614" s="61">
        <v>274.20000000000005</v>
      </c>
      <c r="T1614" s="61"/>
      <c r="U1614" s="7">
        <v>2.34</v>
      </c>
    </row>
    <row r="1615" spans="1:21" x14ac:dyDescent="0.25">
      <c r="A1615" s="1"/>
      <c r="B1615" s="63" t="s">
        <v>13</v>
      </c>
      <c r="C1615" s="64" t="s">
        <v>265</v>
      </c>
      <c r="D1615" s="64"/>
      <c r="E1615" s="64"/>
      <c r="F1615" s="64"/>
      <c r="G1615" s="1"/>
      <c r="H1615" s="1"/>
      <c r="I1615" s="1"/>
      <c r="J1615" s="1"/>
      <c r="K1615" s="1"/>
      <c r="L1615" s="4" t="s">
        <v>42</v>
      </c>
      <c r="M1615" s="64" t="s">
        <v>43</v>
      </c>
      <c r="N1615" s="64"/>
      <c r="O1615" s="6">
        <v>3</v>
      </c>
      <c r="P1615" s="65">
        <v>75</v>
      </c>
      <c r="Q1615" s="65"/>
      <c r="R1615" s="6">
        <v>104</v>
      </c>
      <c r="S1615" s="59">
        <v>11442.6</v>
      </c>
      <c r="T1615" s="59"/>
      <c r="U1615" s="7">
        <v>97.66</v>
      </c>
    </row>
    <row r="1616" spans="1:21" x14ac:dyDescent="0.25">
      <c r="A1616" s="1"/>
      <c r="B1616" s="63"/>
      <c r="C1616" s="64"/>
      <c r="D1616" s="64"/>
      <c r="E1616" s="64"/>
      <c r="F1616" s="64"/>
      <c r="G1616" s="1"/>
      <c r="H1616" s="1"/>
      <c r="I1616" s="1"/>
      <c r="J1616" s="1"/>
      <c r="K1616" s="1"/>
      <c r="L1616" s="1"/>
      <c r="M1616" s="1"/>
      <c r="N1616" s="1"/>
      <c r="O1616" s="1"/>
      <c r="P1616" s="1"/>
      <c r="Q1616" s="1"/>
      <c r="R1616" s="1"/>
      <c r="S1616" s="1"/>
      <c r="T1616" s="1"/>
      <c r="U1616" s="1"/>
    </row>
    <row r="1617" spans="1:21" x14ac:dyDescent="0.25">
      <c r="A1617" s="1"/>
      <c r="B1617" s="5" t="s">
        <v>19</v>
      </c>
      <c r="C1617" s="64" t="s">
        <v>38</v>
      </c>
      <c r="D1617" s="64"/>
      <c r="E1617" s="64"/>
      <c r="F1617" s="64"/>
      <c r="G1617" s="1"/>
      <c r="H1617" s="1"/>
      <c r="I1617" s="1"/>
      <c r="J1617" s="1"/>
      <c r="K1617" s="1"/>
      <c r="L1617" s="1"/>
      <c r="M1617" s="1"/>
      <c r="N1617" s="1"/>
      <c r="O1617" s="1"/>
      <c r="P1617" s="1"/>
      <c r="Q1617" s="1"/>
      <c r="R1617" s="1"/>
      <c r="S1617" s="1"/>
      <c r="T1617" s="1"/>
      <c r="U1617" s="1"/>
    </row>
    <row r="1618" spans="1:21" x14ac:dyDescent="0.25">
      <c r="A1618" s="1"/>
      <c r="B1618" s="5" t="s">
        <v>23</v>
      </c>
      <c r="C1618" s="64" t="s">
        <v>266</v>
      </c>
      <c r="D1618" s="64"/>
      <c r="E1618" s="64"/>
      <c r="F1618" s="64"/>
      <c r="G1618" s="1"/>
      <c r="H1618" s="1"/>
      <c r="I1618" s="1"/>
      <c r="J1618" s="1"/>
      <c r="K1618" s="1"/>
      <c r="L1618" s="1"/>
      <c r="M1618" s="1"/>
      <c r="N1618" s="1"/>
      <c r="O1618" s="1"/>
      <c r="P1618" s="1"/>
      <c r="Q1618" s="1"/>
      <c r="R1618" s="1"/>
      <c r="S1618" s="1"/>
      <c r="T1618" s="1"/>
      <c r="U1618" s="1"/>
    </row>
    <row r="1619" spans="1:21" x14ac:dyDescent="0.25">
      <c r="A1619" s="1"/>
      <c r="B1619" s="5" t="s">
        <v>25</v>
      </c>
      <c r="C1619" s="73">
        <v>35</v>
      </c>
      <c r="D1619" s="73"/>
      <c r="E1619" s="73"/>
      <c r="F1619" s="1"/>
      <c r="G1619" s="1"/>
      <c r="H1619" s="1"/>
      <c r="I1619" s="1"/>
      <c r="J1619" s="1"/>
      <c r="K1619" s="1"/>
      <c r="L1619" s="1"/>
      <c r="M1619" s="1"/>
      <c r="N1619" s="1"/>
      <c r="O1619" s="1"/>
      <c r="P1619" s="1"/>
      <c r="Q1619" s="1"/>
      <c r="R1619" s="1"/>
      <c r="S1619" s="1"/>
      <c r="T1619" s="1"/>
      <c r="U1619" s="1"/>
    </row>
    <row r="1620" spans="1:21" x14ac:dyDescent="0.25">
      <c r="A1620" s="1"/>
      <c r="B1620" s="63" t="s">
        <v>26</v>
      </c>
      <c r="C1620" s="63"/>
      <c r="D1620" s="63"/>
      <c r="E1620" s="63"/>
      <c r="F1620" s="72">
        <v>1275.9898000000001</v>
      </c>
      <c r="G1620" s="72"/>
      <c r="H1620" s="72"/>
      <c r="I1620" s="72"/>
      <c r="J1620" s="72"/>
      <c r="K1620" s="1"/>
      <c r="L1620" s="1"/>
      <c r="M1620" s="1"/>
      <c r="N1620" s="1"/>
      <c r="O1620" s="1"/>
      <c r="P1620" s="1"/>
      <c r="Q1620" s="1"/>
      <c r="R1620" s="1"/>
      <c r="S1620" s="1"/>
      <c r="T1620" s="1"/>
      <c r="U1620" s="1"/>
    </row>
    <row r="1621" spans="1:21" x14ac:dyDescent="0.25">
      <c r="A1621" s="1"/>
      <c r="B1621" s="63" t="s">
        <v>27</v>
      </c>
      <c r="C1621" s="63"/>
      <c r="D1621" s="72">
        <v>330.62270000000001</v>
      </c>
      <c r="E1621" s="72"/>
      <c r="F1621" s="72"/>
      <c r="G1621" s="72"/>
      <c r="H1621" s="72"/>
      <c r="I1621" s="1"/>
      <c r="J1621" s="1"/>
      <c r="K1621" s="1"/>
      <c r="L1621" s="1"/>
      <c r="M1621" s="1"/>
      <c r="N1621" s="1"/>
      <c r="O1621" s="1"/>
      <c r="P1621" s="1"/>
      <c r="Q1621" s="1"/>
      <c r="R1621" s="1"/>
      <c r="S1621" s="1"/>
      <c r="T1621" s="1"/>
      <c r="U1621" s="1"/>
    </row>
    <row r="1622" spans="1:21" x14ac:dyDescent="0.25">
      <c r="A1622" s="1"/>
      <c r="B1622" s="63" t="s">
        <v>28</v>
      </c>
      <c r="C1622" s="63"/>
      <c r="D1622" s="63"/>
      <c r="E1622" s="63"/>
      <c r="F1622" s="72">
        <v>11.025700000000001</v>
      </c>
      <c r="G1622" s="72"/>
      <c r="H1622" s="72"/>
      <c r="I1622" s="72"/>
      <c r="J1622" s="1"/>
      <c r="K1622" s="1"/>
      <c r="L1622" s="1"/>
      <c r="M1622" s="1"/>
      <c r="N1622" s="1"/>
      <c r="O1622" s="1"/>
      <c r="P1622" s="1"/>
      <c r="Q1622" s="1"/>
      <c r="R1622" s="1"/>
      <c r="S1622" s="1"/>
      <c r="T1622" s="1"/>
      <c r="U1622" s="1"/>
    </row>
    <row r="1623" spans="1:21" x14ac:dyDescent="0.25">
      <c r="A1623" s="1"/>
      <c r="B1623" s="63" t="s">
        <v>29</v>
      </c>
      <c r="C1623" s="63"/>
      <c r="D1623" s="72">
        <v>3.0049000000000001</v>
      </c>
      <c r="E1623" s="72"/>
      <c r="F1623" s="72"/>
      <c r="G1623" s="72"/>
      <c r="H1623" s="1"/>
      <c r="I1623" s="1"/>
      <c r="J1623" s="1"/>
      <c r="K1623" s="1"/>
      <c r="L1623" s="1"/>
      <c r="M1623" s="1"/>
      <c r="N1623" s="1"/>
      <c r="O1623" s="1"/>
      <c r="P1623" s="1"/>
      <c r="Q1623" s="1"/>
      <c r="R1623" s="1"/>
      <c r="S1623" s="1"/>
      <c r="T1623" s="1"/>
      <c r="U1623" s="1"/>
    </row>
    <row r="1624" spans="1:21" x14ac:dyDescent="0.25">
      <c r="A1624" s="1"/>
      <c r="B1624" s="63" t="s">
        <v>30</v>
      </c>
      <c r="C1624" s="63"/>
      <c r="D1624" s="1"/>
      <c r="E1624" s="1"/>
      <c r="F1624" s="1">
        <v>8.1</v>
      </c>
      <c r="G1624" s="1"/>
      <c r="H1624" s="1"/>
      <c r="I1624" s="1"/>
      <c r="J1624" s="1"/>
      <c r="K1624" s="1"/>
      <c r="L1624" s="1"/>
      <c r="M1624" s="1"/>
      <c r="N1624" s="1"/>
      <c r="O1624" s="1"/>
      <c r="P1624" s="1"/>
      <c r="Q1624" s="1"/>
      <c r="R1624" s="1"/>
      <c r="S1624" s="1"/>
      <c r="T1624" s="1"/>
      <c r="U1624" s="1"/>
    </row>
    <row r="1625" spans="1:21" x14ac:dyDescent="0.25">
      <c r="A1625" s="1"/>
      <c r="B1625" s="63" t="s">
        <v>31</v>
      </c>
      <c r="C1625" s="63"/>
      <c r="D1625" s="63"/>
      <c r="E1625" s="1"/>
      <c r="F1625" s="1"/>
      <c r="G1625" s="1"/>
      <c r="H1625" s="1"/>
      <c r="I1625" s="1"/>
      <c r="J1625" s="1"/>
      <c r="K1625" s="1"/>
      <c r="L1625" s="1"/>
      <c r="M1625" s="1"/>
      <c r="N1625" s="1"/>
      <c r="O1625" s="1"/>
      <c r="P1625" s="1"/>
      <c r="Q1625" s="1"/>
      <c r="R1625" s="1"/>
      <c r="S1625" s="1"/>
      <c r="T1625" s="1"/>
      <c r="U1625" s="1"/>
    </row>
    <row r="1626" spans="1:21" x14ac:dyDescent="0.25">
      <c r="A1626" s="1"/>
      <c r="B1626" s="63" t="s">
        <v>32</v>
      </c>
      <c r="C1626" s="63"/>
      <c r="D1626" s="1"/>
      <c r="E1626" s="1"/>
      <c r="F1626" s="1"/>
      <c r="G1626" s="1"/>
      <c r="H1626" s="1"/>
      <c r="I1626" s="1"/>
      <c r="J1626" s="1"/>
      <c r="K1626" s="1"/>
      <c r="L1626" s="1"/>
      <c r="M1626" s="1"/>
      <c r="N1626" s="1"/>
      <c r="O1626" s="1"/>
      <c r="P1626" s="1"/>
      <c r="Q1626" s="1"/>
      <c r="R1626" s="1"/>
      <c r="S1626" s="1"/>
      <c r="T1626" s="1"/>
      <c r="U1626" s="1"/>
    </row>
    <row r="1627" spans="1:21" x14ac:dyDescent="0.25">
      <c r="A1627" s="1"/>
      <c r="B1627" s="1"/>
      <c r="C1627" s="1"/>
      <c r="D1627" s="1"/>
      <c r="E1627" s="1"/>
      <c r="F1627" s="1"/>
      <c r="G1627" s="1"/>
      <c r="H1627" s="1"/>
      <c r="I1627" s="1"/>
      <c r="J1627" s="1"/>
      <c r="K1627" s="1"/>
      <c r="L1627" s="1"/>
      <c r="M1627" s="1"/>
      <c r="N1627" s="1"/>
      <c r="O1627" s="1"/>
      <c r="P1627" s="1"/>
      <c r="Q1627" s="1"/>
      <c r="R1627" s="1"/>
      <c r="S1627" s="1"/>
      <c r="T1627" s="1"/>
      <c r="U1627" s="1"/>
    </row>
    <row r="1628" spans="1:21" x14ac:dyDescent="0.25">
      <c r="A1628" s="1"/>
      <c r="B1628" s="1"/>
      <c r="C1628" s="1"/>
      <c r="D1628" s="1"/>
      <c r="E1628" s="1"/>
      <c r="F1628" s="1"/>
      <c r="G1628" s="1"/>
      <c r="H1628" s="1"/>
      <c r="I1628" s="1"/>
      <c r="J1628" s="1"/>
      <c r="K1628" s="1"/>
      <c r="L1628" s="1"/>
      <c r="M1628" s="1"/>
      <c r="N1628" s="1"/>
      <c r="O1628" s="1"/>
      <c r="P1628" s="1"/>
      <c r="Q1628" s="1"/>
      <c r="R1628" s="1"/>
      <c r="S1628" s="1"/>
      <c r="T1628" s="1"/>
      <c r="U1628" s="1"/>
    </row>
    <row r="1629" spans="1:21" x14ac:dyDescent="0.25">
      <c r="A1629" s="1"/>
      <c r="B1629" s="1"/>
      <c r="C1629" s="1"/>
      <c r="D1629" s="1"/>
      <c r="E1629" s="1"/>
      <c r="F1629" s="1"/>
      <c r="G1629" s="1"/>
      <c r="H1629" s="1"/>
      <c r="I1629" s="1"/>
      <c r="J1629" s="1"/>
      <c r="K1629" s="1"/>
      <c r="L1629" s="66" t="s">
        <v>5</v>
      </c>
      <c r="M1629" s="66"/>
      <c r="N1629" s="66"/>
      <c r="O1629" s="3" t="s">
        <v>6</v>
      </c>
      <c r="P1629" s="67" t="s">
        <v>7</v>
      </c>
      <c r="Q1629" s="67"/>
      <c r="R1629" s="3" t="s">
        <v>8</v>
      </c>
      <c r="S1629" s="57" t="s">
        <v>583</v>
      </c>
      <c r="T1629" s="57"/>
      <c r="U1629" s="3" t="s">
        <v>7</v>
      </c>
    </row>
    <row r="1630" spans="1:21" x14ac:dyDescent="0.25">
      <c r="A1630" s="1"/>
      <c r="B1630" s="5" t="s">
        <v>9</v>
      </c>
      <c r="C1630" s="64" t="s">
        <v>260</v>
      </c>
      <c r="D1630" s="64"/>
      <c r="E1630" s="64"/>
      <c r="F1630" s="64"/>
      <c r="G1630" s="64"/>
      <c r="H1630" s="1"/>
      <c r="I1630" s="1"/>
      <c r="J1630" s="1"/>
      <c r="K1630" s="1"/>
      <c r="L1630" s="4" t="s">
        <v>42</v>
      </c>
      <c r="M1630" s="77" t="s">
        <v>43</v>
      </c>
      <c r="N1630" s="77"/>
      <c r="O1630" s="6">
        <v>1</v>
      </c>
      <c r="P1630" s="78">
        <v>33.33</v>
      </c>
      <c r="Q1630" s="78"/>
      <c r="R1630" s="6">
        <v>2</v>
      </c>
      <c r="S1630" s="61">
        <v>393</v>
      </c>
      <c r="T1630" s="61"/>
      <c r="U1630" s="7">
        <v>48.23</v>
      </c>
    </row>
    <row r="1631" spans="1:21" x14ac:dyDescent="0.25">
      <c r="A1631" s="1"/>
      <c r="B1631" s="63" t="s">
        <v>13</v>
      </c>
      <c r="C1631" s="64" t="s">
        <v>267</v>
      </c>
      <c r="D1631" s="64"/>
      <c r="E1631" s="64"/>
      <c r="F1631" s="64"/>
      <c r="G1631" s="1"/>
      <c r="H1631" s="1"/>
      <c r="I1631" s="1"/>
      <c r="J1631" s="1"/>
      <c r="K1631" s="1"/>
      <c r="L1631" s="4" t="s">
        <v>44</v>
      </c>
      <c r="M1631" s="64" t="s">
        <v>45</v>
      </c>
      <c r="N1631" s="64"/>
      <c r="O1631" s="6">
        <v>1</v>
      </c>
      <c r="P1631" s="65">
        <v>33.33</v>
      </c>
      <c r="Q1631" s="65"/>
      <c r="R1631" s="6">
        <v>0</v>
      </c>
      <c r="S1631" s="59">
        <v>0</v>
      </c>
      <c r="T1631" s="59"/>
      <c r="U1631" s="7">
        <v>0</v>
      </c>
    </row>
    <row r="1632" spans="1:21" x14ac:dyDescent="0.25">
      <c r="A1632" s="1"/>
      <c r="B1632" s="63"/>
      <c r="C1632" s="64"/>
      <c r="D1632" s="64"/>
      <c r="E1632" s="64"/>
      <c r="F1632" s="64"/>
      <c r="G1632" s="1"/>
      <c r="H1632" s="1"/>
      <c r="I1632" s="1"/>
      <c r="J1632" s="1"/>
      <c r="K1632" s="1"/>
      <c r="L1632" s="64" t="s">
        <v>21</v>
      </c>
      <c r="M1632" s="64" t="s">
        <v>22</v>
      </c>
      <c r="N1632" s="64"/>
      <c r="O1632" s="71">
        <v>1</v>
      </c>
      <c r="P1632" s="65">
        <v>33.33</v>
      </c>
      <c r="Q1632" s="65"/>
      <c r="R1632" s="71">
        <v>2</v>
      </c>
      <c r="S1632" s="59">
        <v>421.8</v>
      </c>
      <c r="T1632" s="59"/>
      <c r="U1632" s="58">
        <v>51.77</v>
      </c>
    </row>
    <row r="1633" spans="1:21" x14ac:dyDescent="0.25">
      <c r="A1633" s="1"/>
      <c r="B1633" s="63" t="s">
        <v>19</v>
      </c>
      <c r="C1633" s="64" t="s">
        <v>47</v>
      </c>
      <c r="D1633" s="64"/>
      <c r="E1633" s="64"/>
      <c r="F1633" s="64"/>
      <c r="G1633" s="1"/>
      <c r="H1633" s="1"/>
      <c r="I1633" s="1"/>
      <c r="J1633" s="1"/>
      <c r="K1633" s="1"/>
      <c r="L1633" s="64"/>
      <c r="M1633" s="64"/>
      <c r="N1633" s="64"/>
      <c r="O1633" s="71"/>
      <c r="P1633" s="65"/>
      <c r="Q1633" s="65"/>
      <c r="R1633" s="71"/>
      <c r="S1633" s="59"/>
      <c r="T1633" s="59"/>
      <c r="U1633" s="58"/>
    </row>
    <row r="1634" spans="1:21" x14ac:dyDescent="0.25">
      <c r="A1634" s="1"/>
      <c r="B1634" s="63"/>
      <c r="C1634" s="64"/>
      <c r="D1634" s="64"/>
      <c r="E1634" s="64"/>
      <c r="F1634" s="64"/>
      <c r="G1634" s="1"/>
      <c r="H1634" s="1"/>
      <c r="I1634" s="1"/>
      <c r="J1634" s="1"/>
      <c r="K1634" s="1"/>
      <c r="L1634" s="1"/>
      <c r="M1634" s="1"/>
      <c r="N1634" s="1"/>
      <c r="O1634" s="1"/>
      <c r="P1634" s="1"/>
      <c r="Q1634" s="1"/>
      <c r="R1634" s="1"/>
      <c r="S1634" s="1"/>
      <c r="T1634" s="1"/>
      <c r="U1634" s="1"/>
    </row>
    <row r="1635" spans="1:21" x14ac:dyDescent="0.25">
      <c r="A1635" s="1"/>
      <c r="B1635" s="5" t="s">
        <v>23</v>
      </c>
      <c r="C1635" s="64" t="s">
        <v>268</v>
      </c>
      <c r="D1635" s="64"/>
      <c r="E1635" s="64"/>
      <c r="F1635" s="64"/>
      <c r="G1635" s="1"/>
      <c r="H1635" s="1"/>
      <c r="I1635" s="1"/>
      <c r="J1635" s="1"/>
      <c r="K1635" s="1"/>
      <c r="L1635" s="1"/>
      <c r="M1635" s="1"/>
      <c r="N1635" s="1"/>
      <c r="O1635" s="1"/>
      <c r="P1635" s="1"/>
      <c r="Q1635" s="1"/>
      <c r="R1635" s="1"/>
      <c r="S1635" s="1"/>
      <c r="T1635" s="1"/>
      <c r="U1635" s="1"/>
    </row>
    <row r="1636" spans="1:21" x14ac:dyDescent="0.25">
      <c r="A1636" s="1"/>
      <c r="B1636" s="5" t="s">
        <v>25</v>
      </c>
      <c r="C1636" s="73">
        <v>2</v>
      </c>
      <c r="D1636" s="73"/>
      <c r="E1636" s="73"/>
      <c r="F1636" s="1"/>
      <c r="G1636" s="1"/>
      <c r="H1636" s="1"/>
      <c r="I1636" s="1"/>
      <c r="J1636" s="1"/>
      <c r="K1636" s="1"/>
      <c r="L1636" s="1"/>
      <c r="M1636" s="1"/>
      <c r="N1636" s="1"/>
      <c r="O1636" s="1"/>
      <c r="P1636" s="1"/>
      <c r="Q1636" s="1"/>
      <c r="R1636" s="1"/>
      <c r="S1636" s="1"/>
      <c r="T1636" s="1"/>
      <c r="U1636" s="1"/>
    </row>
    <row r="1637" spans="1:21" x14ac:dyDescent="0.25">
      <c r="A1637" s="1"/>
      <c r="B1637" s="63" t="s">
        <v>26</v>
      </c>
      <c r="C1637" s="63"/>
      <c r="D1637" s="63"/>
      <c r="E1637" s="63"/>
      <c r="F1637" s="72">
        <v>192.85820000000001</v>
      </c>
      <c r="G1637" s="72"/>
      <c r="H1637" s="72"/>
      <c r="I1637" s="72"/>
      <c r="J1637" s="72"/>
      <c r="K1637" s="1"/>
      <c r="L1637" s="1"/>
      <c r="M1637" s="1"/>
      <c r="N1637" s="1"/>
      <c r="O1637" s="1"/>
      <c r="P1637" s="1"/>
      <c r="Q1637" s="1"/>
      <c r="R1637" s="1"/>
      <c r="S1637" s="1"/>
      <c r="T1637" s="1"/>
      <c r="U1637" s="1"/>
    </row>
    <row r="1638" spans="1:21" x14ac:dyDescent="0.25">
      <c r="A1638" s="1"/>
      <c r="B1638" s="63" t="s">
        <v>27</v>
      </c>
      <c r="C1638" s="63"/>
      <c r="D1638" s="72">
        <v>224.48580000000001</v>
      </c>
      <c r="E1638" s="72"/>
      <c r="F1638" s="72"/>
      <c r="G1638" s="72"/>
      <c r="H1638" s="72"/>
      <c r="I1638" s="1"/>
      <c r="J1638" s="1"/>
      <c r="K1638" s="1"/>
      <c r="L1638" s="1"/>
      <c r="M1638" s="1"/>
      <c r="N1638" s="1"/>
      <c r="O1638" s="1"/>
      <c r="P1638" s="1"/>
      <c r="Q1638" s="1"/>
      <c r="R1638" s="1"/>
      <c r="S1638" s="1"/>
      <c r="T1638" s="1"/>
      <c r="U1638" s="1"/>
    </row>
    <row r="1639" spans="1:21" x14ac:dyDescent="0.25">
      <c r="A1639" s="1"/>
      <c r="B1639" s="63" t="s">
        <v>28</v>
      </c>
      <c r="C1639" s="63"/>
      <c r="D1639" s="63"/>
      <c r="E1639" s="63"/>
      <c r="F1639" s="72">
        <v>1.4894000000000001</v>
      </c>
      <c r="G1639" s="72"/>
      <c r="H1639" s="72"/>
      <c r="I1639" s="72"/>
      <c r="J1639" s="1"/>
      <c r="K1639" s="1"/>
      <c r="L1639" s="1"/>
      <c r="M1639" s="1"/>
      <c r="N1639" s="1"/>
      <c r="O1639" s="1"/>
      <c r="P1639" s="1"/>
      <c r="Q1639" s="1"/>
      <c r="R1639" s="1"/>
      <c r="S1639" s="1"/>
      <c r="T1639" s="1"/>
      <c r="U1639" s="1"/>
    </row>
    <row r="1640" spans="1:21" x14ac:dyDescent="0.25">
      <c r="A1640" s="1"/>
      <c r="B1640" s="63" t="s">
        <v>29</v>
      </c>
      <c r="C1640" s="63"/>
      <c r="D1640" s="72">
        <v>1.0638000000000001</v>
      </c>
      <c r="E1640" s="72"/>
      <c r="F1640" s="72"/>
      <c r="G1640" s="72"/>
      <c r="H1640" s="1"/>
      <c r="I1640" s="1"/>
      <c r="J1640" s="1"/>
      <c r="K1640" s="1"/>
      <c r="L1640" s="1"/>
      <c r="M1640" s="1"/>
      <c r="N1640" s="1"/>
      <c r="O1640" s="1"/>
      <c r="P1640" s="1"/>
      <c r="Q1640" s="1"/>
      <c r="R1640" s="1"/>
      <c r="S1640" s="1"/>
      <c r="T1640" s="1"/>
      <c r="U1640" s="1"/>
    </row>
    <row r="1641" spans="1:21" x14ac:dyDescent="0.25">
      <c r="A1641" s="1"/>
      <c r="B1641" s="63" t="s">
        <v>30</v>
      </c>
      <c r="C1641" s="63"/>
      <c r="D1641" s="1"/>
      <c r="E1641" s="1"/>
      <c r="F1641" s="1">
        <v>5</v>
      </c>
      <c r="G1641" s="1"/>
      <c r="H1641" s="1"/>
      <c r="I1641" s="1"/>
      <c r="J1641" s="1"/>
      <c r="K1641" s="1"/>
      <c r="L1641" s="1"/>
      <c r="M1641" s="1"/>
      <c r="N1641" s="1"/>
      <c r="O1641" s="1"/>
      <c r="P1641" s="1"/>
      <c r="Q1641" s="1"/>
      <c r="R1641" s="1"/>
      <c r="S1641" s="1"/>
      <c r="T1641" s="1"/>
      <c r="U1641" s="1"/>
    </row>
    <row r="1642" spans="1:21" x14ac:dyDescent="0.25">
      <c r="A1642" s="1"/>
      <c r="B1642" s="63" t="s">
        <v>31</v>
      </c>
      <c r="C1642" s="63"/>
      <c r="D1642" s="63"/>
      <c r="E1642" s="1"/>
      <c r="F1642" s="1"/>
      <c r="G1642" s="1"/>
      <c r="H1642" s="1"/>
      <c r="I1642" s="1"/>
      <c r="J1642" s="1"/>
      <c r="K1642" s="1"/>
      <c r="L1642" s="1"/>
      <c r="M1642" s="1"/>
      <c r="N1642" s="1"/>
      <c r="O1642" s="1"/>
      <c r="P1642" s="1"/>
      <c r="Q1642" s="1"/>
      <c r="R1642" s="1"/>
      <c r="S1642" s="1"/>
      <c r="T1642" s="1"/>
      <c r="U1642" s="1"/>
    </row>
    <row r="1643" spans="1:21" x14ac:dyDescent="0.25">
      <c r="A1643" s="1"/>
      <c r="B1643" s="63" t="s">
        <v>32</v>
      </c>
      <c r="C1643" s="63"/>
      <c r="D1643" s="1"/>
      <c r="E1643" s="1"/>
      <c r="F1643" s="1"/>
      <c r="G1643" s="1"/>
      <c r="H1643" s="1"/>
      <c r="I1643" s="1"/>
      <c r="J1643" s="1"/>
      <c r="K1643" s="1"/>
      <c r="L1643" s="1"/>
      <c r="M1643" s="1"/>
      <c r="N1643" s="1"/>
      <c r="O1643" s="1"/>
      <c r="P1643" s="1"/>
      <c r="Q1643" s="1"/>
      <c r="R1643" s="1"/>
      <c r="S1643" s="1"/>
      <c r="T1643" s="1"/>
      <c r="U1643" s="1"/>
    </row>
    <row r="1644" spans="1:21" x14ac:dyDescent="0.25">
      <c r="A1644" s="1"/>
      <c r="B1644" s="1"/>
      <c r="C1644" s="1"/>
      <c r="D1644" s="1"/>
      <c r="E1644" s="1"/>
      <c r="F1644" s="1"/>
      <c r="G1644" s="1"/>
      <c r="H1644" s="1"/>
      <c r="I1644" s="1"/>
      <c r="J1644" s="1"/>
      <c r="K1644" s="1"/>
      <c r="L1644" s="1"/>
      <c r="M1644" s="1"/>
      <c r="N1644" s="1"/>
      <c r="O1644" s="1"/>
      <c r="P1644" s="1"/>
      <c r="Q1644" s="1"/>
      <c r="R1644" s="1"/>
      <c r="S1644" s="1"/>
      <c r="T1644" s="1"/>
      <c r="U1644" s="1"/>
    </row>
    <row r="1645" spans="1:21" x14ac:dyDescent="0.25">
      <c r="A1645" s="1"/>
      <c r="B1645" s="1"/>
      <c r="C1645" s="1"/>
      <c r="D1645" s="1"/>
      <c r="E1645" s="1"/>
      <c r="F1645" s="1"/>
      <c r="G1645" s="1"/>
      <c r="H1645" s="1"/>
      <c r="I1645" s="1"/>
      <c r="J1645" s="1"/>
      <c r="K1645" s="1"/>
      <c r="L1645" s="1"/>
      <c r="M1645" s="1"/>
      <c r="N1645" s="1"/>
      <c r="O1645" s="1"/>
      <c r="P1645" s="1"/>
      <c r="Q1645" s="1"/>
      <c r="R1645" s="1"/>
      <c r="S1645" s="1"/>
      <c r="T1645" s="1"/>
      <c r="U1645" s="1"/>
    </row>
    <row r="1646" spans="1:21" x14ac:dyDescent="0.25">
      <c r="A1646" s="1"/>
      <c r="B1646" s="1"/>
      <c r="C1646" s="1"/>
      <c r="D1646" s="1"/>
      <c r="E1646" s="1"/>
      <c r="F1646" s="1"/>
      <c r="G1646" s="1"/>
      <c r="H1646" s="1"/>
      <c r="I1646" s="1"/>
      <c r="J1646" s="1"/>
      <c r="K1646" s="1"/>
      <c r="L1646" s="1"/>
      <c r="M1646" s="1"/>
      <c r="N1646" s="1"/>
      <c r="O1646" s="1"/>
      <c r="P1646" s="1"/>
      <c r="Q1646" s="1"/>
      <c r="R1646" s="1"/>
      <c r="S1646" s="1"/>
      <c r="T1646" s="1"/>
      <c r="U1646" s="1"/>
    </row>
    <row r="1647" spans="1:21" x14ac:dyDescent="0.25">
      <c r="A1647" s="1"/>
      <c r="B1647" s="1"/>
      <c r="C1647" s="1"/>
      <c r="D1647" s="1"/>
      <c r="E1647" s="1"/>
      <c r="F1647" s="1"/>
      <c r="G1647" s="1"/>
      <c r="H1647" s="1"/>
      <c r="I1647" s="1"/>
      <c r="J1647" s="1"/>
      <c r="K1647" s="1"/>
      <c r="L1647" s="1"/>
      <c r="M1647" s="1"/>
      <c r="N1647" s="1"/>
      <c r="O1647" s="1"/>
      <c r="P1647" s="1"/>
      <c r="Q1647" s="1"/>
      <c r="R1647" s="1"/>
      <c r="S1647" s="1"/>
      <c r="T1647" s="1"/>
      <c r="U1647" s="1"/>
    </row>
    <row r="1648" spans="1:21" x14ac:dyDescent="0.25">
      <c r="A1648" s="1"/>
      <c r="B1648" s="64" t="s">
        <v>269</v>
      </c>
      <c r="C1648" s="64"/>
      <c r="D1648" s="64"/>
      <c r="E1648" s="76">
        <v>67948.61</v>
      </c>
      <c r="F1648" s="76"/>
      <c r="G1648" s="76"/>
      <c r="H1648" s="76"/>
      <c r="I1648" s="76"/>
      <c r="J1648" s="1"/>
      <c r="K1648" s="1" t="s">
        <v>584</v>
      </c>
      <c r="L1648" s="1"/>
      <c r="M1648" s="1"/>
      <c r="N1648" s="1">
        <v>4076916.6</v>
      </c>
      <c r="O1648" s="1"/>
      <c r="P1648" s="1"/>
      <c r="Q1648" s="1"/>
      <c r="R1648" s="1"/>
      <c r="S1648" s="1"/>
      <c r="T1648" s="1"/>
      <c r="U1648" s="1"/>
    </row>
    <row r="1649" spans="1:21" x14ac:dyDescent="0.25">
      <c r="A1649" s="1"/>
      <c r="B1649" s="64" t="s">
        <v>270</v>
      </c>
      <c r="C1649" s="64"/>
      <c r="D1649" s="64"/>
      <c r="E1649" s="71">
        <v>46807</v>
      </c>
      <c r="F1649" s="71"/>
      <c r="G1649" s="71"/>
      <c r="H1649" s="71"/>
      <c r="I1649" s="71"/>
      <c r="J1649" s="1"/>
      <c r="K1649" s="1"/>
      <c r="L1649" s="1"/>
      <c r="M1649" s="1"/>
      <c r="N1649" s="1"/>
      <c r="O1649" s="1"/>
      <c r="P1649" s="1"/>
      <c r="Q1649" s="1"/>
      <c r="R1649" s="1"/>
      <c r="S1649" s="1"/>
      <c r="T1649" s="1"/>
      <c r="U1649" s="1"/>
    </row>
    <row r="1650" spans="1:21" x14ac:dyDescent="0.25">
      <c r="A1650" s="1"/>
      <c r="B1650" s="64" t="s">
        <v>271</v>
      </c>
      <c r="C1650" s="64"/>
      <c r="D1650" s="64"/>
      <c r="E1650" s="71">
        <v>1871</v>
      </c>
      <c r="F1650" s="71"/>
      <c r="G1650" s="71"/>
      <c r="H1650" s="71"/>
      <c r="I1650" s="71"/>
      <c r="J1650" s="1"/>
      <c r="K1650" s="1"/>
      <c r="L1650" s="1"/>
      <c r="M1650" s="1"/>
      <c r="N1650" s="1"/>
      <c r="O1650" s="1"/>
      <c r="P1650" s="1"/>
      <c r="Q1650" s="1"/>
      <c r="R1650" s="1"/>
      <c r="S1650" s="1"/>
      <c r="T1650" s="1"/>
      <c r="U1650" s="1"/>
    </row>
    <row r="1651" spans="1:21" x14ac:dyDescent="0.25">
      <c r="A1651" s="1"/>
      <c r="B1651" s="1"/>
      <c r="C1651" s="1"/>
      <c r="D1651" s="1"/>
      <c r="E1651" s="1"/>
      <c r="F1651" s="1"/>
      <c r="G1651" s="1"/>
      <c r="H1651" s="1"/>
      <c r="I1651" s="1"/>
      <c r="J1651" s="1"/>
      <c r="K1651" s="1"/>
      <c r="L1651" s="1"/>
      <c r="M1651" s="1"/>
      <c r="N1651" s="1"/>
      <c r="O1651" s="1"/>
      <c r="P1651" s="1"/>
      <c r="Q1651" s="1"/>
      <c r="R1651" s="1"/>
      <c r="S1651" s="1"/>
      <c r="T1651" s="1"/>
      <c r="U1651" s="1"/>
    </row>
    <row r="1652" spans="1:21" x14ac:dyDescent="0.25">
      <c r="A1652" s="1"/>
      <c r="B1652" s="1"/>
      <c r="C1652" s="1"/>
      <c r="D1652" s="1"/>
      <c r="E1652" s="1"/>
      <c r="F1652" s="1"/>
      <c r="G1652" s="1"/>
      <c r="H1652" s="1"/>
      <c r="I1652" s="1"/>
      <c r="J1652" s="1"/>
      <c r="K1652" s="1"/>
      <c r="L1652" s="1"/>
      <c r="M1652" s="1"/>
      <c r="N1652" s="1"/>
      <c r="O1652" s="1"/>
      <c r="P1652" s="1"/>
      <c r="Q1652" s="1"/>
      <c r="R1652" s="1"/>
      <c r="S1652" s="1"/>
      <c r="T1652" s="1"/>
      <c r="U1652" s="1"/>
    </row>
    <row r="1653" spans="1:21" x14ac:dyDescent="0.25">
      <c r="A1653" s="1"/>
      <c r="B1653" s="1"/>
      <c r="C1653" s="1"/>
      <c r="D1653" s="1"/>
      <c r="E1653" s="1"/>
      <c r="F1653" s="1"/>
      <c r="G1653" s="1"/>
      <c r="H1653" s="1"/>
      <c r="I1653" s="1"/>
      <c r="J1653" s="1"/>
      <c r="K1653" s="1"/>
      <c r="L1653" s="1"/>
      <c r="M1653" s="1"/>
      <c r="N1653" s="1"/>
      <c r="O1653" s="1"/>
      <c r="P1653" s="1"/>
      <c r="Q1653" s="1"/>
      <c r="R1653" s="1"/>
      <c r="S1653" s="1"/>
      <c r="T1653" s="1"/>
      <c r="U1653" s="1"/>
    </row>
    <row r="1654" spans="1:21" x14ac:dyDescent="0.25">
      <c r="A1654" s="74" t="s">
        <v>272</v>
      </c>
      <c r="B1654" s="74"/>
      <c r="C1654" s="1"/>
      <c r="D1654" s="1"/>
      <c r="E1654" s="1"/>
      <c r="F1654" s="1"/>
      <c r="G1654" s="1"/>
      <c r="H1654" s="1"/>
      <c r="I1654" s="1"/>
      <c r="J1654" s="1"/>
      <c r="K1654" s="1"/>
      <c r="L1654" s="75" t="s">
        <v>273</v>
      </c>
      <c r="M1654" s="75"/>
      <c r="N1654" s="75"/>
      <c r="O1654" s="75"/>
      <c r="P1654" s="75"/>
      <c r="Q1654" s="1"/>
      <c r="R1654" s="1"/>
      <c r="S1654" s="1"/>
      <c r="T1654" s="1"/>
      <c r="U1654" s="1"/>
    </row>
    <row r="1655" spans="1:21" x14ac:dyDescent="0.25">
      <c r="A1655" s="1"/>
      <c r="B1655" s="1"/>
      <c r="C1655" s="1"/>
      <c r="D1655" s="1"/>
      <c r="E1655" s="1"/>
      <c r="F1655" s="1"/>
      <c r="G1655" s="1"/>
      <c r="H1655" s="1"/>
      <c r="I1655" s="1"/>
      <c r="J1655" s="1"/>
      <c r="K1655" s="1"/>
      <c r="L1655" s="1"/>
      <c r="M1655" s="1"/>
      <c r="N1655" s="1"/>
      <c r="O1655" s="1"/>
      <c r="P1655" s="1"/>
      <c r="Q1655" s="1"/>
      <c r="R1655" s="1"/>
      <c r="S1655" s="1"/>
      <c r="T1655" s="1"/>
      <c r="U1655" s="1"/>
    </row>
  </sheetData>
  <mergeCells count="3200">
    <mergeCell ref="B1649:D1649"/>
    <mergeCell ref="E1649:I1649"/>
    <mergeCell ref="B1650:D1650"/>
    <mergeCell ref="E1650:I1650"/>
    <mergeCell ref="A1654:B1654"/>
    <mergeCell ref="L1654:P1654"/>
    <mergeCell ref="B1640:C1640"/>
    <mergeCell ref="D1640:G1640"/>
    <mergeCell ref="B1641:C1641"/>
    <mergeCell ref="B1642:D1642"/>
    <mergeCell ref="B1643:C1643"/>
    <mergeCell ref="B1648:D1648"/>
    <mergeCell ref="E1648:I1648"/>
    <mergeCell ref="B1637:E1637"/>
    <mergeCell ref="F1637:J1637"/>
    <mergeCell ref="B1638:C1638"/>
    <mergeCell ref="D1638:H1638"/>
    <mergeCell ref="B1639:E1639"/>
    <mergeCell ref="F1639:I1639"/>
    <mergeCell ref="B1633:B1634"/>
    <mergeCell ref="C1633:F1634"/>
    <mergeCell ref="C1635:F1635"/>
    <mergeCell ref="C1636:E1636"/>
    <mergeCell ref="B1631:B1632"/>
    <mergeCell ref="C1631:F1632"/>
    <mergeCell ref="M1631:N1631"/>
    <mergeCell ref="P1631:Q1631"/>
    <mergeCell ref="L1632:L1633"/>
    <mergeCell ref="M1632:N1633"/>
    <mergeCell ref="O1632:O1633"/>
    <mergeCell ref="P1632:Q1633"/>
    <mergeCell ref="R1632:R1633"/>
    <mergeCell ref="B1626:C1626"/>
    <mergeCell ref="L1629:N1629"/>
    <mergeCell ref="P1629:Q1629"/>
    <mergeCell ref="C1630:G1630"/>
    <mergeCell ref="M1630:N1630"/>
    <mergeCell ref="P1630:Q1630"/>
    <mergeCell ref="B1622:E1622"/>
    <mergeCell ref="F1622:I1622"/>
    <mergeCell ref="B1623:C1623"/>
    <mergeCell ref="D1623:G1623"/>
    <mergeCell ref="B1624:C1624"/>
    <mergeCell ref="B1625:D1625"/>
    <mergeCell ref="C1617:F1617"/>
    <mergeCell ref="C1618:F1618"/>
    <mergeCell ref="C1619:E1619"/>
    <mergeCell ref="B1620:E1620"/>
    <mergeCell ref="F1620:J1620"/>
    <mergeCell ref="B1621:C1621"/>
    <mergeCell ref="D1621:H1621"/>
    <mergeCell ref="C1614:G1614"/>
    <mergeCell ref="M1614:N1614"/>
    <mergeCell ref="P1614:Q1614"/>
    <mergeCell ref="B1615:B1616"/>
    <mergeCell ref="C1615:F1616"/>
    <mergeCell ref="M1615:N1615"/>
    <mergeCell ref="P1615:Q1615"/>
    <mergeCell ref="B1608:C1608"/>
    <mergeCell ref="B1609:D1609"/>
    <mergeCell ref="B1610:C1610"/>
    <mergeCell ref="L1613:N1613"/>
    <mergeCell ref="P1613:Q1613"/>
    <mergeCell ref="B1605:C1605"/>
    <mergeCell ref="D1605:H1605"/>
    <mergeCell ref="B1606:E1606"/>
    <mergeCell ref="F1606:I1606"/>
    <mergeCell ref="B1607:C1607"/>
    <mergeCell ref="D1607:G1607"/>
    <mergeCell ref="C1600:F1600"/>
    <mergeCell ref="C1601:F1601"/>
    <mergeCell ref="C1602:F1602"/>
    <mergeCell ref="C1603:E1603"/>
    <mergeCell ref="B1604:E1604"/>
    <mergeCell ref="F1604:J1604"/>
    <mergeCell ref="L1598:N1598"/>
    <mergeCell ref="P1598:Q1598"/>
    <mergeCell ref="C1599:G1599"/>
    <mergeCell ref="M1599:N1599"/>
    <mergeCell ref="P1599:Q1599"/>
    <mergeCell ref="B1591:E1591"/>
    <mergeCell ref="F1591:I1591"/>
    <mergeCell ref="B1592:C1592"/>
    <mergeCell ref="D1592:G1592"/>
    <mergeCell ref="B1593:C1593"/>
    <mergeCell ref="B1594:D1594"/>
    <mergeCell ref="C1587:F1587"/>
    <mergeCell ref="C1588:E1588"/>
    <mergeCell ref="B1589:E1589"/>
    <mergeCell ref="F1589:J1589"/>
    <mergeCell ref="B1590:C1590"/>
    <mergeCell ref="D1590:H1590"/>
    <mergeCell ref="C1584:G1584"/>
    <mergeCell ref="M1584:N1584"/>
    <mergeCell ref="P1584:Q1584"/>
    <mergeCell ref="C1585:F1585"/>
    <mergeCell ref="C1586:F1586"/>
    <mergeCell ref="B1577:C1577"/>
    <mergeCell ref="B1578:D1578"/>
    <mergeCell ref="B1579:C1579"/>
    <mergeCell ref="L1583:N1583"/>
    <mergeCell ref="P1583:Q1583"/>
    <mergeCell ref="B1574:C1574"/>
    <mergeCell ref="D1574:H1574"/>
    <mergeCell ref="B1575:E1575"/>
    <mergeCell ref="F1575:I1575"/>
    <mergeCell ref="B1576:C1576"/>
    <mergeCell ref="D1576:G1576"/>
    <mergeCell ref="B1595:C1595"/>
    <mergeCell ref="C1570:F1570"/>
    <mergeCell ref="C1571:F1571"/>
    <mergeCell ref="C1572:E1572"/>
    <mergeCell ref="B1573:E1573"/>
    <mergeCell ref="F1573:J1573"/>
    <mergeCell ref="B1564:C1564"/>
    <mergeCell ref="L1567:N1567"/>
    <mergeCell ref="P1567:Q1567"/>
    <mergeCell ref="C1568:G1568"/>
    <mergeCell ref="M1568:N1568"/>
    <mergeCell ref="P1568:Q1568"/>
    <mergeCell ref="B1560:E1560"/>
    <mergeCell ref="F1560:I1560"/>
    <mergeCell ref="B1561:C1561"/>
    <mergeCell ref="D1561:G1561"/>
    <mergeCell ref="B1562:C1562"/>
    <mergeCell ref="B1563:D1563"/>
    <mergeCell ref="C1556:F1556"/>
    <mergeCell ref="C1557:E1557"/>
    <mergeCell ref="B1558:E1558"/>
    <mergeCell ref="F1558:J1558"/>
    <mergeCell ref="B1559:C1559"/>
    <mergeCell ref="D1559:H1559"/>
    <mergeCell ref="C1553:G1553"/>
    <mergeCell ref="M1553:N1553"/>
    <mergeCell ref="P1553:Q1553"/>
    <mergeCell ref="C1554:F1554"/>
    <mergeCell ref="C1555:F1555"/>
    <mergeCell ref="B1547:C1547"/>
    <mergeCell ref="B1548:D1548"/>
    <mergeCell ref="B1549:C1549"/>
    <mergeCell ref="L1552:N1552"/>
    <mergeCell ref="P1552:Q1552"/>
    <mergeCell ref="C1569:F1569"/>
    <mergeCell ref="B1544:C1544"/>
    <mergeCell ref="D1544:H1544"/>
    <mergeCell ref="B1545:E1545"/>
    <mergeCell ref="F1545:I1545"/>
    <mergeCell ref="B1546:C1546"/>
    <mergeCell ref="D1546:G1546"/>
    <mergeCell ref="C1539:F1539"/>
    <mergeCell ref="C1540:F1540"/>
    <mergeCell ref="C1541:F1541"/>
    <mergeCell ref="C1542:E1542"/>
    <mergeCell ref="B1543:E1543"/>
    <mergeCell ref="F1543:J1543"/>
    <mergeCell ref="B1534:C1534"/>
    <mergeCell ref="L1537:N1537"/>
    <mergeCell ref="P1537:Q1537"/>
    <mergeCell ref="C1538:G1538"/>
    <mergeCell ref="M1538:N1538"/>
    <mergeCell ref="P1538:Q1538"/>
    <mergeCell ref="B1530:E1530"/>
    <mergeCell ref="F1530:I1530"/>
    <mergeCell ref="B1531:C1531"/>
    <mergeCell ref="D1531:G1531"/>
    <mergeCell ref="B1532:C1532"/>
    <mergeCell ref="B1533:D1533"/>
    <mergeCell ref="C1525:F1525"/>
    <mergeCell ref="C1526:F1526"/>
    <mergeCell ref="C1527:E1527"/>
    <mergeCell ref="B1528:E1528"/>
    <mergeCell ref="F1528:J1528"/>
    <mergeCell ref="B1529:C1529"/>
    <mergeCell ref="D1529:H1529"/>
    <mergeCell ref="C1522:G1522"/>
    <mergeCell ref="M1522:N1522"/>
    <mergeCell ref="P1522:Q1522"/>
    <mergeCell ref="B1523:B1524"/>
    <mergeCell ref="C1523:F1524"/>
    <mergeCell ref="M1523:N1523"/>
    <mergeCell ref="P1523:Q1523"/>
    <mergeCell ref="B1516:C1516"/>
    <mergeCell ref="B1517:D1517"/>
    <mergeCell ref="B1518:C1518"/>
    <mergeCell ref="L1521:N1521"/>
    <mergeCell ref="P1521:Q1521"/>
    <mergeCell ref="B1513:C1513"/>
    <mergeCell ref="D1513:H1513"/>
    <mergeCell ref="B1514:E1514"/>
    <mergeCell ref="F1514:I1514"/>
    <mergeCell ref="B1515:C1515"/>
    <mergeCell ref="D1515:G1515"/>
    <mergeCell ref="C1511:E1511"/>
    <mergeCell ref="M1511:N1511"/>
    <mergeCell ref="P1511:Q1511"/>
    <mergeCell ref="B1512:E1512"/>
    <mergeCell ref="F1512:J1512"/>
    <mergeCell ref="M1512:N1512"/>
    <mergeCell ref="P1512:Q1512"/>
    <mergeCell ref="B1508:B1509"/>
    <mergeCell ref="C1508:F1509"/>
    <mergeCell ref="M1509:N1509"/>
    <mergeCell ref="P1509:Q1509"/>
    <mergeCell ref="C1510:F1510"/>
    <mergeCell ref="M1510:N1510"/>
    <mergeCell ref="P1510:Q1510"/>
    <mergeCell ref="M1507:N1508"/>
    <mergeCell ref="O1507:O1508"/>
    <mergeCell ref="P1507:Q1508"/>
    <mergeCell ref="R1507:R1508"/>
    <mergeCell ref="C1505:G1505"/>
    <mergeCell ref="M1505:N1505"/>
    <mergeCell ref="P1505:Q1505"/>
    <mergeCell ref="B1506:B1507"/>
    <mergeCell ref="C1506:F1507"/>
    <mergeCell ref="M1506:N1506"/>
    <mergeCell ref="P1506:Q1506"/>
    <mergeCell ref="L1507:L1508"/>
    <mergeCell ref="B1498:C1498"/>
    <mergeCell ref="B1499:D1499"/>
    <mergeCell ref="B1500:C1500"/>
    <mergeCell ref="L1504:N1504"/>
    <mergeCell ref="P1504:Q1504"/>
    <mergeCell ref="B1495:C1495"/>
    <mergeCell ref="D1495:H1495"/>
    <mergeCell ref="B1496:E1496"/>
    <mergeCell ref="F1496:I1496"/>
    <mergeCell ref="B1497:C1497"/>
    <mergeCell ref="D1497:G1497"/>
    <mergeCell ref="C1490:F1490"/>
    <mergeCell ref="C1491:F1491"/>
    <mergeCell ref="C1492:F1492"/>
    <mergeCell ref="C1493:E1493"/>
    <mergeCell ref="B1494:E1494"/>
    <mergeCell ref="F1494:J1494"/>
    <mergeCell ref="B1485:C1485"/>
    <mergeCell ref="L1488:N1488"/>
    <mergeCell ref="P1488:Q1488"/>
    <mergeCell ref="C1489:G1489"/>
    <mergeCell ref="M1489:N1489"/>
    <mergeCell ref="P1489:Q1489"/>
    <mergeCell ref="B1481:E1481"/>
    <mergeCell ref="F1481:I1481"/>
    <mergeCell ref="B1482:C1482"/>
    <mergeCell ref="D1482:G1482"/>
    <mergeCell ref="B1483:C1483"/>
    <mergeCell ref="B1484:D1484"/>
    <mergeCell ref="B1478:E1478"/>
    <mergeCell ref="F1478:J1478"/>
    <mergeCell ref="M1478:N1478"/>
    <mergeCell ref="P1478:Q1478"/>
    <mergeCell ref="B1479:C1479"/>
    <mergeCell ref="D1479:H1479"/>
    <mergeCell ref="M1479:N1479"/>
    <mergeCell ref="P1479:Q1479"/>
    <mergeCell ref="R1461:R1462"/>
    <mergeCell ref="C1476:F1476"/>
    <mergeCell ref="M1476:N1476"/>
    <mergeCell ref="P1476:Q1476"/>
    <mergeCell ref="C1477:E1477"/>
    <mergeCell ref="M1477:N1477"/>
    <mergeCell ref="P1477:Q1477"/>
    <mergeCell ref="B1474:B1475"/>
    <mergeCell ref="C1474:F1475"/>
    <mergeCell ref="M1475:N1475"/>
    <mergeCell ref="P1475:Q1475"/>
    <mergeCell ref="B1472:B1473"/>
    <mergeCell ref="C1472:F1473"/>
    <mergeCell ref="M1472:N1472"/>
    <mergeCell ref="P1472:Q1472"/>
    <mergeCell ref="L1473:L1474"/>
    <mergeCell ref="M1473:N1474"/>
    <mergeCell ref="O1473:O1474"/>
    <mergeCell ref="P1473:Q1474"/>
    <mergeCell ref="R1473:R1474"/>
    <mergeCell ref="B1460:C1460"/>
    <mergeCell ref="D1460:H1460"/>
    <mergeCell ref="M1460:N1460"/>
    <mergeCell ref="P1460:Q1460"/>
    <mergeCell ref="C1457:F1457"/>
    <mergeCell ref="M1457:N1457"/>
    <mergeCell ref="P1457:Q1457"/>
    <mergeCell ref="C1458:E1458"/>
    <mergeCell ref="M1458:N1458"/>
    <mergeCell ref="P1458:Q1458"/>
    <mergeCell ref="B1466:D1466"/>
    <mergeCell ref="B1467:C1467"/>
    <mergeCell ref="L1470:N1470"/>
    <mergeCell ref="P1470:Q1470"/>
    <mergeCell ref="C1471:G1471"/>
    <mergeCell ref="M1471:N1471"/>
    <mergeCell ref="P1471:Q1471"/>
    <mergeCell ref="B1462:E1463"/>
    <mergeCell ref="F1462:I1463"/>
    <mergeCell ref="B1464:C1464"/>
    <mergeCell ref="D1464:G1464"/>
    <mergeCell ref="B1465:C1465"/>
    <mergeCell ref="L1461:L1462"/>
    <mergeCell ref="M1461:N1462"/>
    <mergeCell ref="O1461:O1462"/>
    <mergeCell ref="P1461:Q1462"/>
    <mergeCell ref="R1442:R1443"/>
    <mergeCell ref="B1455:B1456"/>
    <mergeCell ref="C1455:F1456"/>
    <mergeCell ref="M1456:N1456"/>
    <mergeCell ref="P1456:Q1456"/>
    <mergeCell ref="B1453:B1454"/>
    <mergeCell ref="C1453:F1454"/>
    <mergeCell ref="M1453:N1453"/>
    <mergeCell ref="P1453:Q1453"/>
    <mergeCell ref="L1454:L1455"/>
    <mergeCell ref="M1454:N1455"/>
    <mergeCell ref="O1454:O1455"/>
    <mergeCell ref="P1454:Q1455"/>
    <mergeCell ref="R1454:R1455"/>
    <mergeCell ref="B1459:E1459"/>
    <mergeCell ref="F1459:J1459"/>
    <mergeCell ref="M1459:N1459"/>
    <mergeCell ref="P1459:Q1459"/>
    <mergeCell ref="B1441:C1441"/>
    <mergeCell ref="D1441:H1441"/>
    <mergeCell ref="M1441:N1441"/>
    <mergeCell ref="P1441:Q1441"/>
    <mergeCell ref="C1438:F1438"/>
    <mergeCell ref="M1438:N1438"/>
    <mergeCell ref="P1438:Q1438"/>
    <mergeCell ref="C1439:E1439"/>
    <mergeCell ref="M1439:N1439"/>
    <mergeCell ref="P1439:Q1439"/>
    <mergeCell ref="B1447:D1447"/>
    <mergeCell ref="B1448:C1448"/>
    <mergeCell ref="L1451:N1451"/>
    <mergeCell ref="P1451:Q1451"/>
    <mergeCell ref="C1452:G1452"/>
    <mergeCell ref="M1452:N1452"/>
    <mergeCell ref="P1452:Q1452"/>
    <mergeCell ref="B1443:E1444"/>
    <mergeCell ref="F1443:I1444"/>
    <mergeCell ref="B1445:C1445"/>
    <mergeCell ref="D1445:G1445"/>
    <mergeCell ref="B1446:C1446"/>
    <mergeCell ref="L1442:L1443"/>
    <mergeCell ref="M1442:N1443"/>
    <mergeCell ref="O1442:O1443"/>
    <mergeCell ref="P1442:Q1443"/>
    <mergeCell ref="B1436:B1437"/>
    <mergeCell ref="C1436:F1437"/>
    <mergeCell ref="M1437:N1437"/>
    <mergeCell ref="P1437:Q1437"/>
    <mergeCell ref="B1434:B1435"/>
    <mergeCell ref="C1434:F1435"/>
    <mergeCell ref="M1434:N1434"/>
    <mergeCell ref="P1434:Q1434"/>
    <mergeCell ref="L1435:L1436"/>
    <mergeCell ref="M1435:N1436"/>
    <mergeCell ref="O1435:O1436"/>
    <mergeCell ref="P1435:Q1436"/>
    <mergeCell ref="R1435:R1436"/>
    <mergeCell ref="B1440:E1440"/>
    <mergeCell ref="F1440:J1440"/>
    <mergeCell ref="M1440:N1440"/>
    <mergeCell ref="P1440:Q1440"/>
    <mergeCell ref="B1418:B1419"/>
    <mergeCell ref="C1418:F1419"/>
    <mergeCell ref="M1419:N1419"/>
    <mergeCell ref="P1419:Q1419"/>
    <mergeCell ref="B1416:B1417"/>
    <mergeCell ref="C1416:F1417"/>
    <mergeCell ref="M1416:N1416"/>
    <mergeCell ref="P1416:Q1416"/>
    <mergeCell ref="L1417:L1418"/>
    <mergeCell ref="M1417:N1418"/>
    <mergeCell ref="O1417:O1418"/>
    <mergeCell ref="P1417:Q1418"/>
    <mergeCell ref="R1417:R1418"/>
    <mergeCell ref="B1428:C1428"/>
    <mergeCell ref="L1432:N1432"/>
    <mergeCell ref="P1432:Q1432"/>
    <mergeCell ref="C1433:G1433"/>
    <mergeCell ref="M1433:N1433"/>
    <mergeCell ref="P1433:Q1433"/>
    <mergeCell ref="B1424:E1424"/>
    <mergeCell ref="F1424:I1424"/>
    <mergeCell ref="B1425:C1425"/>
    <mergeCell ref="D1425:G1425"/>
    <mergeCell ref="B1426:C1426"/>
    <mergeCell ref="B1427:D1427"/>
    <mergeCell ref="C1420:F1420"/>
    <mergeCell ref="C1421:E1421"/>
    <mergeCell ref="B1422:E1422"/>
    <mergeCell ref="F1422:J1422"/>
    <mergeCell ref="B1423:C1423"/>
    <mergeCell ref="D1423:H1423"/>
    <mergeCell ref="P1414:Q1414"/>
    <mergeCell ref="C1415:G1415"/>
    <mergeCell ref="M1415:N1415"/>
    <mergeCell ref="P1415:Q1415"/>
    <mergeCell ref="B1408:C1408"/>
    <mergeCell ref="D1408:G1408"/>
    <mergeCell ref="B1409:C1409"/>
    <mergeCell ref="B1410:D1410"/>
    <mergeCell ref="B1411:C1411"/>
    <mergeCell ref="L1414:N1414"/>
    <mergeCell ref="C1404:E1404"/>
    <mergeCell ref="B1405:E1405"/>
    <mergeCell ref="F1405:J1405"/>
    <mergeCell ref="B1406:C1406"/>
    <mergeCell ref="D1406:H1406"/>
    <mergeCell ref="B1407:E1407"/>
    <mergeCell ref="F1407:I1407"/>
    <mergeCell ref="B1401:B1402"/>
    <mergeCell ref="C1401:F1402"/>
    <mergeCell ref="M1402:N1402"/>
    <mergeCell ref="P1402:Q1402"/>
    <mergeCell ref="C1403:F1403"/>
    <mergeCell ref="M1403:N1403"/>
    <mergeCell ref="P1403:Q1403"/>
    <mergeCell ref="M1400:N1401"/>
    <mergeCell ref="O1400:O1401"/>
    <mergeCell ref="P1400:Q1401"/>
    <mergeCell ref="R1400:R1401"/>
    <mergeCell ref="C1398:G1398"/>
    <mergeCell ref="M1398:N1398"/>
    <mergeCell ref="P1398:Q1398"/>
    <mergeCell ref="B1399:B1400"/>
    <mergeCell ref="C1399:F1400"/>
    <mergeCell ref="M1399:N1399"/>
    <mergeCell ref="P1399:Q1399"/>
    <mergeCell ref="L1400:L1401"/>
    <mergeCell ref="L1397:N1397"/>
    <mergeCell ref="P1397:Q1397"/>
    <mergeCell ref="B1389:C1389"/>
    <mergeCell ref="D1389:H1389"/>
    <mergeCell ref="B1390:E1390"/>
    <mergeCell ref="F1390:I1390"/>
    <mergeCell ref="B1391:C1391"/>
    <mergeCell ref="D1391:G1391"/>
    <mergeCell ref="B1384:B1385"/>
    <mergeCell ref="C1384:F1385"/>
    <mergeCell ref="C1386:F1386"/>
    <mergeCell ref="C1387:E1387"/>
    <mergeCell ref="B1388:E1388"/>
    <mergeCell ref="F1388:J1388"/>
    <mergeCell ref="M1383:N1384"/>
    <mergeCell ref="O1383:O1384"/>
    <mergeCell ref="P1383:Q1384"/>
    <mergeCell ref="R1366:R1367"/>
    <mergeCell ref="C1381:G1381"/>
    <mergeCell ref="M1381:N1381"/>
    <mergeCell ref="P1381:Q1381"/>
    <mergeCell ref="B1382:B1383"/>
    <mergeCell ref="C1382:F1383"/>
    <mergeCell ref="M1382:N1382"/>
    <mergeCell ref="P1382:Q1382"/>
    <mergeCell ref="L1383:L1384"/>
    <mergeCell ref="B1375:C1375"/>
    <mergeCell ref="B1376:D1376"/>
    <mergeCell ref="B1377:C1377"/>
    <mergeCell ref="L1380:N1380"/>
    <mergeCell ref="P1380:Q1380"/>
    <mergeCell ref="B1392:C1392"/>
    <mergeCell ref="B1393:D1393"/>
    <mergeCell ref="B1394:C1394"/>
    <mergeCell ref="R1383:R1384"/>
    <mergeCell ref="B1372:C1372"/>
    <mergeCell ref="D1372:H1372"/>
    <mergeCell ref="B1373:E1373"/>
    <mergeCell ref="F1373:I1373"/>
    <mergeCell ref="B1374:C1374"/>
    <mergeCell ref="D1374:G1374"/>
    <mergeCell ref="C1369:F1369"/>
    <mergeCell ref="M1369:N1369"/>
    <mergeCell ref="P1369:Q1369"/>
    <mergeCell ref="C1370:E1370"/>
    <mergeCell ref="B1371:E1371"/>
    <mergeCell ref="F1371:J1371"/>
    <mergeCell ref="B1367:B1368"/>
    <mergeCell ref="C1367:F1368"/>
    <mergeCell ref="M1368:N1368"/>
    <mergeCell ref="P1368:Q1368"/>
    <mergeCell ref="B1365:B1366"/>
    <mergeCell ref="C1365:F1366"/>
    <mergeCell ref="M1365:N1365"/>
    <mergeCell ref="P1365:Q1365"/>
    <mergeCell ref="L1366:L1367"/>
    <mergeCell ref="M1366:N1367"/>
    <mergeCell ref="O1366:O1367"/>
    <mergeCell ref="P1366:Q1367"/>
    <mergeCell ref="R1347:R1348"/>
    <mergeCell ref="B1359:C1359"/>
    <mergeCell ref="L1363:N1363"/>
    <mergeCell ref="P1363:Q1363"/>
    <mergeCell ref="C1364:G1364"/>
    <mergeCell ref="M1364:N1364"/>
    <mergeCell ref="P1364:Q1364"/>
    <mergeCell ref="B1355:E1355"/>
    <mergeCell ref="F1355:I1355"/>
    <mergeCell ref="B1356:C1356"/>
    <mergeCell ref="D1356:G1356"/>
    <mergeCell ref="B1357:C1357"/>
    <mergeCell ref="B1358:D1358"/>
    <mergeCell ref="B1352:E1352"/>
    <mergeCell ref="F1352:J1352"/>
    <mergeCell ref="M1352:N1352"/>
    <mergeCell ref="P1352:Q1352"/>
    <mergeCell ref="B1353:C1353"/>
    <mergeCell ref="D1353:H1353"/>
    <mergeCell ref="M1353:N1353"/>
    <mergeCell ref="P1353:Q1353"/>
    <mergeCell ref="C1350:F1350"/>
    <mergeCell ref="M1350:N1350"/>
    <mergeCell ref="P1350:Q1350"/>
    <mergeCell ref="C1351:E1351"/>
    <mergeCell ref="M1351:N1351"/>
    <mergeCell ref="P1351:Q1351"/>
    <mergeCell ref="B1348:B1349"/>
    <mergeCell ref="C1348:F1349"/>
    <mergeCell ref="M1349:N1349"/>
    <mergeCell ref="P1349:Q1349"/>
    <mergeCell ref="B1346:B1347"/>
    <mergeCell ref="C1346:F1347"/>
    <mergeCell ref="M1346:N1346"/>
    <mergeCell ref="P1346:Q1346"/>
    <mergeCell ref="L1347:L1348"/>
    <mergeCell ref="M1347:N1348"/>
    <mergeCell ref="O1347:O1348"/>
    <mergeCell ref="P1347:Q1348"/>
    <mergeCell ref="R1329:R1330"/>
    <mergeCell ref="P1344:Q1344"/>
    <mergeCell ref="C1345:G1345"/>
    <mergeCell ref="M1345:N1345"/>
    <mergeCell ref="P1345:Q1345"/>
    <mergeCell ref="B1338:C1338"/>
    <mergeCell ref="D1338:G1338"/>
    <mergeCell ref="B1339:C1339"/>
    <mergeCell ref="B1340:D1340"/>
    <mergeCell ref="B1341:C1341"/>
    <mergeCell ref="L1344:N1344"/>
    <mergeCell ref="B1335:C1335"/>
    <mergeCell ref="D1335:H1335"/>
    <mergeCell ref="M1335:N1335"/>
    <mergeCell ref="P1335:Q1335"/>
    <mergeCell ref="B1337:E1337"/>
    <mergeCell ref="F1337:I1337"/>
    <mergeCell ref="C1333:E1333"/>
    <mergeCell ref="M1333:N1333"/>
    <mergeCell ref="P1333:Q1333"/>
    <mergeCell ref="B1334:E1334"/>
    <mergeCell ref="F1334:J1334"/>
    <mergeCell ref="M1334:N1334"/>
    <mergeCell ref="P1334:Q1334"/>
    <mergeCell ref="B1330:B1331"/>
    <mergeCell ref="C1330:F1331"/>
    <mergeCell ref="M1331:N1331"/>
    <mergeCell ref="P1331:Q1331"/>
    <mergeCell ref="C1332:F1332"/>
    <mergeCell ref="M1332:N1332"/>
    <mergeCell ref="P1332:Q1332"/>
    <mergeCell ref="M1329:N1330"/>
    <mergeCell ref="O1329:O1330"/>
    <mergeCell ref="P1329:Q1330"/>
    <mergeCell ref="B1319:C1319"/>
    <mergeCell ref="D1319:G1319"/>
    <mergeCell ref="C1312:F1312"/>
    <mergeCell ref="C1313:F1313"/>
    <mergeCell ref="C1314:F1314"/>
    <mergeCell ref="C1315:E1315"/>
    <mergeCell ref="B1316:E1316"/>
    <mergeCell ref="F1316:J1316"/>
    <mergeCell ref="P1310:Q1310"/>
    <mergeCell ref="C1311:G1311"/>
    <mergeCell ref="M1311:N1311"/>
    <mergeCell ref="P1311:Q1311"/>
    <mergeCell ref="C1327:G1327"/>
    <mergeCell ref="M1327:N1327"/>
    <mergeCell ref="P1327:Q1327"/>
    <mergeCell ref="B1328:B1329"/>
    <mergeCell ref="C1328:F1329"/>
    <mergeCell ref="M1328:N1328"/>
    <mergeCell ref="P1328:Q1328"/>
    <mergeCell ref="L1329:L1330"/>
    <mergeCell ref="B1320:C1320"/>
    <mergeCell ref="B1321:D1321"/>
    <mergeCell ref="B1322:C1322"/>
    <mergeCell ref="L1326:N1326"/>
    <mergeCell ref="P1326:Q1326"/>
    <mergeCell ref="B1307:C1307"/>
    <mergeCell ref="L1310:N1310"/>
    <mergeCell ref="C1300:E1300"/>
    <mergeCell ref="B1301:E1301"/>
    <mergeCell ref="F1301:J1301"/>
    <mergeCell ref="B1302:C1302"/>
    <mergeCell ref="D1302:H1302"/>
    <mergeCell ref="B1303:E1303"/>
    <mergeCell ref="F1303:I1303"/>
    <mergeCell ref="B1297:B1298"/>
    <mergeCell ref="C1297:F1298"/>
    <mergeCell ref="M1298:N1298"/>
    <mergeCell ref="P1298:Q1298"/>
    <mergeCell ref="B1317:C1317"/>
    <mergeCell ref="D1317:H1317"/>
    <mergeCell ref="B1318:E1318"/>
    <mergeCell ref="F1318:I1318"/>
    <mergeCell ref="C1299:F1299"/>
    <mergeCell ref="M1296:N1297"/>
    <mergeCell ref="O1296:O1297"/>
    <mergeCell ref="P1296:Q1297"/>
    <mergeCell ref="R1296:R1297"/>
    <mergeCell ref="C1294:G1294"/>
    <mergeCell ref="M1294:N1294"/>
    <mergeCell ref="P1294:Q1294"/>
    <mergeCell ref="B1295:B1296"/>
    <mergeCell ref="C1295:F1296"/>
    <mergeCell ref="M1295:N1295"/>
    <mergeCell ref="P1295:Q1295"/>
    <mergeCell ref="L1296:L1297"/>
    <mergeCell ref="B1304:C1304"/>
    <mergeCell ref="D1304:G1304"/>
    <mergeCell ref="B1305:C1305"/>
    <mergeCell ref="B1306:D1306"/>
    <mergeCell ref="B1280:B1281"/>
    <mergeCell ref="C1280:F1281"/>
    <mergeCell ref="M1281:N1281"/>
    <mergeCell ref="P1281:Q1281"/>
    <mergeCell ref="B1278:B1279"/>
    <mergeCell ref="C1278:F1279"/>
    <mergeCell ref="M1278:N1278"/>
    <mergeCell ref="P1278:Q1278"/>
    <mergeCell ref="L1279:L1280"/>
    <mergeCell ref="M1279:N1280"/>
    <mergeCell ref="O1279:O1280"/>
    <mergeCell ref="P1279:Q1280"/>
    <mergeCell ref="R1279:R1280"/>
    <mergeCell ref="B1288:C1288"/>
    <mergeCell ref="B1289:D1289"/>
    <mergeCell ref="B1290:C1290"/>
    <mergeCell ref="L1293:N1293"/>
    <mergeCell ref="P1293:Q1293"/>
    <mergeCell ref="B1285:C1285"/>
    <mergeCell ref="D1285:H1285"/>
    <mergeCell ref="B1286:E1286"/>
    <mergeCell ref="F1286:I1286"/>
    <mergeCell ref="B1287:C1287"/>
    <mergeCell ref="D1287:G1287"/>
    <mergeCell ref="C1282:F1282"/>
    <mergeCell ref="M1282:N1282"/>
    <mergeCell ref="P1282:Q1282"/>
    <mergeCell ref="C1283:E1283"/>
    <mergeCell ref="B1284:E1284"/>
    <mergeCell ref="F1284:J1284"/>
    <mergeCell ref="L1276:N1276"/>
    <mergeCell ref="P1276:Q1276"/>
    <mergeCell ref="C1277:G1277"/>
    <mergeCell ref="M1277:N1277"/>
    <mergeCell ref="P1277:Q1277"/>
    <mergeCell ref="B1269:E1269"/>
    <mergeCell ref="F1269:I1269"/>
    <mergeCell ref="B1270:C1270"/>
    <mergeCell ref="D1270:G1270"/>
    <mergeCell ref="B1271:C1271"/>
    <mergeCell ref="B1272:D1272"/>
    <mergeCell ref="B1266:E1266"/>
    <mergeCell ref="F1266:J1266"/>
    <mergeCell ref="M1266:N1266"/>
    <mergeCell ref="P1266:Q1266"/>
    <mergeCell ref="B1267:C1267"/>
    <mergeCell ref="D1267:H1267"/>
    <mergeCell ref="M1267:N1267"/>
    <mergeCell ref="P1267:Q1267"/>
    <mergeCell ref="C1265:E1265"/>
    <mergeCell ref="M1265:N1265"/>
    <mergeCell ref="P1265:Q1265"/>
    <mergeCell ref="B1262:B1263"/>
    <mergeCell ref="C1262:F1263"/>
    <mergeCell ref="M1263:N1263"/>
    <mergeCell ref="P1263:Q1263"/>
    <mergeCell ref="B1260:B1261"/>
    <mergeCell ref="C1260:F1261"/>
    <mergeCell ref="M1260:N1260"/>
    <mergeCell ref="P1260:Q1260"/>
    <mergeCell ref="L1261:L1262"/>
    <mergeCell ref="M1261:N1262"/>
    <mergeCell ref="O1261:O1262"/>
    <mergeCell ref="P1261:Q1262"/>
    <mergeCell ref="R1261:R1262"/>
    <mergeCell ref="B1273:C1273"/>
    <mergeCell ref="L1258:N1258"/>
    <mergeCell ref="P1258:Q1258"/>
    <mergeCell ref="C1259:G1259"/>
    <mergeCell ref="M1259:N1259"/>
    <mergeCell ref="P1259:Q1259"/>
    <mergeCell ref="R1250:R1251"/>
    <mergeCell ref="B1251:C1252"/>
    <mergeCell ref="B1253:D1253"/>
    <mergeCell ref="B1254:C1254"/>
    <mergeCell ref="B1249:C1250"/>
    <mergeCell ref="D1249:G1250"/>
    <mergeCell ref="L1250:L1251"/>
    <mergeCell ref="M1250:N1251"/>
    <mergeCell ref="O1250:O1251"/>
    <mergeCell ref="P1250:Q1251"/>
    <mergeCell ref="C1264:F1264"/>
    <mergeCell ref="M1264:N1264"/>
    <mergeCell ref="P1264:Q1264"/>
    <mergeCell ref="R1239:R1240"/>
    <mergeCell ref="B1247:E1248"/>
    <mergeCell ref="F1247:I1248"/>
    <mergeCell ref="L1248:L1249"/>
    <mergeCell ref="M1248:N1249"/>
    <mergeCell ref="O1248:O1249"/>
    <mergeCell ref="P1248:Q1249"/>
    <mergeCell ref="R1248:R1249"/>
    <mergeCell ref="L1246:L1247"/>
    <mergeCell ref="M1246:N1247"/>
    <mergeCell ref="O1246:O1247"/>
    <mergeCell ref="P1246:Q1247"/>
    <mergeCell ref="R1246:R1247"/>
    <mergeCell ref="B1244:E1244"/>
    <mergeCell ref="F1244:J1244"/>
    <mergeCell ref="M1244:N1244"/>
    <mergeCell ref="P1244:Q1244"/>
    <mergeCell ref="B1245:C1245"/>
    <mergeCell ref="D1245:H1245"/>
    <mergeCell ref="M1245:N1245"/>
    <mergeCell ref="P1245:Q1245"/>
    <mergeCell ref="C1242:F1242"/>
    <mergeCell ref="M1242:N1242"/>
    <mergeCell ref="P1242:Q1242"/>
    <mergeCell ref="C1243:E1243"/>
    <mergeCell ref="M1243:N1243"/>
    <mergeCell ref="P1243:Q1243"/>
    <mergeCell ref="B1240:B1241"/>
    <mergeCell ref="C1240:F1241"/>
    <mergeCell ref="M1241:N1241"/>
    <mergeCell ref="P1241:Q1241"/>
    <mergeCell ref="B1238:B1239"/>
    <mergeCell ref="C1238:F1239"/>
    <mergeCell ref="M1238:N1238"/>
    <mergeCell ref="P1238:Q1238"/>
    <mergeCell ref="L1239:L1240"/>
    <mergeCell ref="M1239:N1240"/>
    <mergeCell ref="O1239:O1240"/>
    <mergeCell ref="P1239:Q1240"/>
    <mergeCell ref="R1222:R1223"/>
    <mergeCell ref="B1233:C1233"/>
    <mergeCell ref="L1236:N1236"/>
    <mergeCell ref="P1236:Q1236"/>
    <mergeCell ref="C1237:G1237"/>
    <mergeCell ref="M1237:N1237"/>
    <mergeCell ref="P1237:Q1237"/>
    <mergeCell ref="B1229:E1229"/>
    <mergeCell ref="F1229:I1229"/>
    <mergeCell ref="B1230:C1230"/>
    <mergeCell ref="D1230:G1230"/>
    <mergeCell ref="B1231:C1231"/>
    <mergeCell ref="B1232:D1232"/>
    <mergeCell ref="B1227:E1227"/>
    <mergeCell ref="F1227:J1227"/>
    <mergeCell ref="M1227:N1227"/>
    <mergeCell ref="P1227:Q1227"/>
    <mergeCell ref="B1228:C1228"/>
    <mergeCell ref="D1228:H1228"/>
    <mergeCell ref="C1225:F1225"/>
    <mergeCell ref="M1225:N1225"/>
    <mergeCell ref="P1225:Q1225"/>
    <mergeCell ref="C1226:E1226"/>
    <mergeCell ref="M1226:N1226"/>
    <mergeCell ref="P1226:Q1226"/>
    <mergeCell ref="B1223:B1224"/>
    <mergeCell ref="C1223:F1224"/>
    <mergeCell ref="M1224:N1224"/>
    <mergeCell ref="P1224:Q1224"/>
    <mergeCell ref="B1221:B1222"/>
    <mergeCell ref="C1221:F1222"/>
    <mergeCell ref="M1221:N1221"/>
    <mergeCell ref="P1221:Q1221"/>
    <mergeCell ref="L1222:L1223"/>
    <mergeCell ref="M1222:N1223"/>
    <mergeCell ref="O1222:O1223"/>
    <mergeCell ref="P1222:Q1223"/>
    <mergeCell ref="B1206:B1207"/>
    <mergeCell ref="C1206:F1207"/>
    <mergeCell ref="M1207:N1207"/>
    <mergeCell ref="P1207:Q1207"/>
    <mergeCell ref="B1204:B1205"/>
    <mergeCell ref="C1204:F1205"/>
    <mergeCell ref="M1204:N1204"/>
    <mergeCell ref="P1204:Q1204"/>
    <mergeCell ref="L1205:L1206"/>
    <mergeCell ref="M1205:N1206"/>
    <mergeCell ref="O1205:O1206"/>
    <mergeCell ref="P1205:Q1206"/>
    <mergeCell ref="R1205:R1206"/>
    <mergeCell ref="B1216:C1216"/>
    <mergeCell ref="L1219:N1219"/>
    <mergeCell ref="P1219:Q1219"/>
    <mergeCell ref="C1220:G1220"/>
    <mergeCell ref="M1220:N1220"/>
    <mergeCell ref="P1220:Q1220"/>
    <mergeCell ref="B1212:E1212"/>
    <mergeCell ref="F1212:I1212"/>
    <mergeCell ref="B1213:C1213"/>
    <mergeCell ref="D1213:G1213"/>
    <mergeCell ref="B1214:C1214"/>
    <mergeCell ref="B1215:D1215"/>
    <mergeCell ref="C1208:F1208"/>
    <mergeCell ref="C1209:E1209"/>
    <mergeCell ref="B1210:E1210"/>
    <mergeCell ref="F1210:J1210"/>
    <mergeCell ref="B1211:C1211"/>
    <mergeCell ref="D1211:H1211"/>
    <mergeCell ref="B1198:C1198"/>
    <mergeCell ref="L1202:N1202"/>
    <mergeCell ref="P1202:Q1202"/>
    <mergeCell ref="C1203:G1203"/>
    <mergeCell ref="M1203:N1203"/>
    <mergeCell ref="P1203:Q1203"/>
    <mergeCell ref="B1194:E1194"/>
    <mergeCell ref="F1194:I1194"/>
    <mergeCell ref="B1195:C1195"/>
    <mergeCell ref="D1195:G1195"/>
    <mergeCell ref="B1196:C1196"/>
    <mergeCell ref="B1197:D1197"/>
    <mergeCell ref="C1189:F1189"/>
    <mergeCell ref="C1190:F1190"/>
    <mergeCell ref="C1191:E1191"/>
    <mergeCell ref="B1192:E1192"/>
    <mergeCell ref="F1192:J1192"/>
    <mergeCell ref="B1193:C1193"/>
    <mergeCell ref="D1193:H1193"/>
    <mergeCell ref="R1171:R1172"/>
    <mergeCell ref="C1186:G1186"/>
    <mergeCell ref="M1186:N1186"/>
    <mergeCell ref="P1186:Q1186"/>
    <mergeCell ref="B1187:B1188"/>
    <mergeCell ref="C1187:F1188"/>
    <mergeCell ref="M1187:N1187"/>
    <mergeCell ref="P1187:Q1187"/>
    <mergeCell ref="B1180:C1180"/>
    <mergeCell ref="B1181:D1181"/>
    <mergeCell ref="B1182:C1182"/>
    <mergeCell ref="L1185:N1185"/>
    <mergeCell ref="P1185:Q1185"/>
    <mergeCell ref="B1177:C1177"/>
    <mergeCell ref="D1177:H1177"/>
    <mergeCell ref="B1178:E1178"/>
    <mergeCell ref="F1178:I1178"/>
    <mergeCell ref="B1179:C1179"/>
    <mergeCell ref="D1179:G1179"/>
    <mergeCell ref="C1174:F1174"/>
    <mergeCell ref="M1174:N1174"/>
    <mergeCell ref="P1174:Q1174"/>
    <mergeCell ref="C1175:E1175"/>
    <mergeCell ref="B1176:E1176"/>
    <mergeCell ref="F1176:J1176"/>
    <mergeCell ref="B1172:B1173"/>
    <mergeCell ref="C1172:F1173"/>
    <mergeCell ref="M1173:N1173"/>
    <mergeCell ref="P1173:Q1173"/>
    <mergeCell ref="B1170:B1171"/>
    <mergeCell ref="C1170:F1171"/>
    <mergeCell ref="M1170:N1170"/>
    <mergeCell ref="P1170:Q1170"/>
    <mergeCell ref="L1171:L1172"/>
    <mergeCell ref="M1171:N1172"/>
    <mergeCell ref="O1171:O1172"/>
    <mergeCell ref="P1171:Q1172"/>
    <mergeCell ref="L1168:N1168"/>
    <mergeCell ref="P1168:Q1168"/>
    <mergeCell ref="C1169:G1169"/>
    <mergeCell ref="M1169:N1169"/>
    <mergeCell ref="P1169:Q1169"/>
    <mergeCell ref="B1161:E1161"/>
    <mergeCell ref="F1161:I1161"/>
    <mergeCell ref="B1162:C1162"/>
    <mergeCell ref="D1162:G1162"/>
    <mergeCell ref="B1163:C1163"/>
    <mergeCell ref="B1164:D1164"/>
    <mergeCell ref="B1159:E1159"/>
    <mergeCell ref="F1159:J1159"/>
    <mergeCell ref="M1159:N1159"/>
    <mergeCell ref="P1159:Q1159"/>
    <mergeCell ref="B1160:C1160"/>
    <mergeCell ref="D1160:H1160"/>
    <mergeCell ref="C1158:E1158"/>
    <mergeCell ref="M1158:N1158"/>
    <mergeCell ref="P1158:Q1158"/>
    <mergeCell ref="B1155:B1156"/>
    <mergeCell ref="C1155:F1156"/>
    <mergeCell ref="M1156:N1156"/>
    <mergeCell ref="P1156:Q1156"/>
    <mergeCell ref="B1153:B1154"/>
    <mergeCell ref="C1153:F1154"/>
    <mergeCell ref="M1153:N1153"/>
    <mergeCell ref="P1153:Q1153"/>
    <mergeCell ref="L1154:L1155"/>
    <mergeCell ref="M1154:N1155"/>
    <mergeCell ref="O1154:O1155"/>
    <mergeCell ref="P1154:Q1155"/>
    <mergeCell ref="R1154:R1155"/>
    <mergeCell ref="B1165:C1165"/>
    <mergeCell ref="L1151:N1151"/>
    <mergeCell ref="P1151:Q1151"/>
    <mergeCell ref="C1152:G1152"/>
    <mergeCell ref="M1152:N1152"/>
    <mergeCell ref="P1152:Q1152"/>
    <mergeCell ref="R1143:R1144"/>
    <mergeCell ref="B1144:C1145"/>
    <mergeCell ref="B1146:D1146"/>
    <mergeCell ref="B1147:C1147"/>
    <mergeCell ref="B1142:C1143"/>
    <mergeCell ref="D1142:G1143"/>
    <mergeCell ref="L1143:L1144"/>
    <mergeCell ref="M1143:N1144"/>
    <mergeCell ref="O1143:O1144"/>
    <mergeCell ref="P1143:Q1144"/>
    <mergeCell ref="C1157:F1157"/>
    <mergeCell ref="M1157:N1157"/>
    <mergeCell ref="P1157:Q1157"/>
    <mergeCell ref="R1132:R1133"/>
    <mergeCell ref="B1140:E1141"/>
    <mergeCell ref="F1140:I1141"/>
    <mergeCell ref="L1141:L1142"/>
    <mergeCell ref="M1141:N1142"/>
    <mergeCell ref="O1141:O1142"/>
    <mergeCell ref="P1141:Q1142"/>
    <mergeCell ref="R1141:R1142"/>
    <mergeCell ref="L1139:L1140"/>
    <mergeCell ref="M1139:N1140"/>
    <mergeCell ref="O1139:O1140"/>
    <mergeCell ref="P1139:Q1140"/>
    <mergeCell ref="R1139:R1140"/>
    <mergeCell ref="B1137:E1137"/>
    <mergeCell ref="F1137:J1137"/>
    <mergeCell ref="M1137:N1137"/>
    <mergeCell ref="P1137:Q1137"/>
    <mergeCell ref="B1138:C1138"/>
    <mergeCell ref="D1138:H1138"/>
    <mergeCell ref="M1138:N1138"/>
    <mergeCell ref="P1138:Q1138"/>
    <mergeCell ref="C1135:F1135"/>
    <mergeCell ref="M1135:N1135"/>
    <mergeCell ref="P1135:Q1135"/>
    <mergeCell ref="C1136:E1136"/>
    <mergeCell ref="M1136:N1136"/>
    <mergeCell ref="P1136:Q1136"/>
    <mergeCell ref="B1133:B1134"/>
    <mergeCell ref="C1133:F1134"/>
    <mergeCell ref="M1134:N1134"/>
    <mergeCell ref="P1134:Q1134"/>
    <mergeCell ref="B1131:B1132"/>
    <mergeCell ref="C1131:F1132"/>
    <mergeCell ref="M1131:N1131"/>
    <mergeCell ref="P1131:Q1131"/>
    <mergeCell ref="L1132:L1133"/>
    <mergeCell ref="M1132:N1133"/>
    <mergeCell ref="O1132:O1133"/>
    <mergeCell ref="P1132:Q1133"/>
    <mergeCell ref="R1115:R1116"/>
    <mergeCell ref="B1126:C1126"/>
    <mergeCell ref="L1129:N1129"/>
    <mergeCell ref="P1129:Q1129"/>
    <mergeCell ref="C1130:G1130"/>
    <mergeCell ref="M1130:N1130"/>
    <mergeCell ref="P1130:Q1130"/>
    <mergeCell ref="B1122:E1122"/>
    <mergeCell ref="F1122:I1122"/>
    <mergeCell ref="B1123:C1123"/>
    <mergeCell ref="D1123:G1123"/>
    <mergeCell ref="B1124:C1124"/>
    <mergeCell ref="B1125:D1125"/>
    <mergeCell ref="B1120:E1120"/>
    <mergeCell ref="F1120:J1120"/>
    <mergeCell ref="M1120:N1120"/>
    <mergeCell ref="P1120:Q1120"/>
    <mergeCell ref="B1121:C1121"/>
    <mergeCell ref="D1121:H1121"/>
    <mergeCell ref="C1118:F1118"/>
    <mergeCell ref="M1118:N1118"/>
    <mergeCell ref="P1118:Q1118"/>
    <mergeCell ref="C1119:E1119"/>
    <mergeCell ref="M1119:N1119"/>
    <mergeCell ref="P1119:Q1119"/>
    <mergeCell ref="B1116:B1117"/>
    <mergeCell ref="C1116:F1117"/>
    <mergeCell ref="M1117:N1117"/>
    <mergeCell ref="P1117:Q1117"/>
    <mergeCell ref="B1114:B1115"/>
    <mergeCell ref="C1114:F1115"/>
    <mergeCell ref="M1114:N1114"/>
    <mergeCell ref="P1114:Q1114"/>
    <mergeCell ref="L1115:L1116"/>
    <mergeCell ref="M1115:N1116"/>
    <mergeCell ref="O1115:O1116"/>
    <mergeCell ref="P1115:Q1116"/>
    <mergeCell ref="R1097:R1098"/>
    <mergeCell ref="P1112:Q1112"/>
    <mergeCell ref="C1113:G1113"/>
    <mergeCell ref="M1113:N1113"/>
    <mergeCell ref="P1113:Q1113"/>
    <mergeCell ref="B1106:C1106"/>
    <mergeCell ref="D1106:G1106"/>
    <mergeCell ref="B1107:C1107"/>
    <mergeCell ref="B1108:D1108"/>
    <mergeCell ref="B1109:C1109"/>
    <mergeCell ref="L1112:N1112"/>
    <mergeCell ref="B1103:C1103"/>
    <mergeCell ref="D1103:H1103"/>
    <mergeCell ref="M1103:N1103"/>
    <mergeCell ref="P1103:Q1103"/>
    <mergeCell ref="B1105:E1105"/>
    <mergeCell ref="F1105:I1105"/>
    <mergeCell ref="C1095:G1095"/>
    <mergeCell ref="M1095:N1095"/>
    <mergeCell ref="P1095:Q1095"/>
    <mergeCell ref="B1096:B1097"/>
    <mergeCell ref="C1096:F1097"/>
    <mergeCell ref="M1096:N1096"/>
    <mergeCell ref="P1096:Q1096"/>
    <mergeCell ref="L1097:L1098"/>
    <mergeCell ref="B1089:C1089"/>
    <mergeCell ref="B1090:D1090"/>
    <mergeCell ref="B1091:C1091"/>
    <mergeCell ref="L1094:N1094"/>
    <mergeCell ref="P1094:Q1094"/>
    <mergeCell ref="C1101:E1101"/>
    <mergeCell ref="M1101:N1101"/>
    <mergeCell ref="P1101:Q1101"/>
    <mergeCell ref="B1102:E1102"/>
    <mergeCell ref="F1102:J1102"/>
    <mergeCell ref="M1102:N1102"/>
    <mergeCell ref="P1102:Q1102"/>
    <mergeCell ref="B1098:B1099"/>
    <mergeCell ref="C1098:F1099"/>
    <mergeCell ref="M1099:N1099"/>
    <mergeCell ref="P1099:Q1099"/>
    <mergeCell ref="C1100:F1100"/>
    <mergeCell ref="M1100:N1100"/>
    <mergeCell ref="P1100:Q1100"/>
    <mergeCell ref="M1097:N1098"/>
    <mergeCell ref="O1097:O1098"/>
    <mergeCell ref="P1097:Q1098"/>
    <mergeCell ref="B1088:C1088"/>
    <mergeCell ref="D1088:G1088"/>
    <mergeCell ref="C1084:E1084"/>
    <mergeCell ref="M1084:N1084"/>
    <mergeCell ref="P1084:Q1084"/>
    <mergeCell ref="B1085:E1085"/>
    <mergeCell ref="F1085:J1085"/>
    <mergeCell ref="B1081:B1082"/>
    <mergeCell ref="C1081:F1082"/>
    <mergeCell ref="M1082:N1082"/>
    <mergeCell ref="P1082:Q1082"/>
    <mergeCell ref="C1083:F1083"/>
    <mergeCell ref="M1083:N1083"/>
    <mergeCell ref="P1083:Q1083"/>
    <mergeCell ref="M1080:N1081"/>
    <mergeCell ref="O1080:O1081"/>
    <mergeCell ref="P1080:Q1081"/>
    <mergeCell ref="B1079:B1080"/>
    <mergeCell ref="C1079:F1080"/>
    <mergeCell ref="M1079:N1079"/>
    <mergeCell ref="P1079:Q1079"/>
    <mergeCell ref="L1080:L1081"/>
    <mergeCell ref="B1072:C1072"/>
    <mergeCell ref="B1073:D1073"/>
    <mergeCell ref="B1074:C1074"/>
    <mergeCell ref="L1077:N1077"/>
    <mergeCell ref="P1077:Q1077"/>
    <mergeCell ref="B1086:C1086"/>
    <mergeCell ref="D1086:H1086"/>
    <mergeCell ref="B1087:E1087"/>
    <mergeCell ref="F1087:I1087"/>
    <mergeCell ref="R1080:R1081"/>
    <mergeCell ref="B1069:C1069"/>
    <mergeCell ref="D1069:H1069"/>
    <mergeCell ref="B1070:E1070"/>
    <mergeCell ref="F1070:I1070"/>
    <mergeCell ref="B1071:C1071"/>
    <mergeCell ref="D1071:G1071"/>
    <mergeCell ref="C1066:F1066"/>
    <mergeCell ref="M1066:N1066"/>
    <mergeCell ref="P1066:Q1066"/>
    <mergeCell ref="M1063:N1064"/>
    <mergeCell ref="O1063:O1064"/>
    <mergeCell ref="P1063:Q1064"/>
    <mergeCell ref="B1053:C1053"/>
    <mergeCell ref="D1053:G1053"/>
    <mergeCell ref="C1046:F1046"/>
    <mergeCell ref="C1047:F1047"/>
    <mergeCell ref="C1048:F1048"/>
    <mergeCell ref="C1049:E1049"/>
    <mergeCell ref="B1050:E1050"/>
    <mergeCell ref="F1050:J1050"/>
    <mergeCell ref="R1063:R1064"/>
    <mergeCell ref="C1078:G1078"/>
    <mergeCell ref="M1078:N1078"/>
    <mergeCell ref="P1078:Q1078"/>
    <mergeCell ref="C1067:E1067"/>
    <mergeCell ref="M1067:N1067"/>
    <mergeCell ref="P1067:Q1067"/>
    <mergeCell ref="B1068:E1068"/>
    <mergeCell ref="F1068:J1068"/>
    <mergeCell ref="M1068:N1068"/>
    <mergeCell ref="P1068:Q1068"/>
    <mergeCell ref="C1061:G1061"/>
    <mergeCell ref="M1061:N1061"/>
    <mergeCell ref="P1061:Q1061"/>
    <mergeCell ref="B1062:B1063"/>
    <mergeCell ref="C1062:F1063"/>
    <mergeCell ref="M1062:N1062"/>
    <mergeCell ref="P1062:Q1062"/>
    <mergeCell ref="L1063:L1064"/>
    <mergeCell ref="B1054:C1054"/>
    <mergeCell ref="B1055:D1055"/>
    <mergeCell ref="B1056:C1056"/>
    <mergeCell ref="L1060:N1060"/>
    <mergeCell ref="P1060:Q1060"/>
    <mergeCell ref="B1064:B1065"/>
    <mergeCell ref="C1064:F1065"/>
    <mergeCell ref="M1065:N1065"/>
    <mergeCell ref="P1065:Q1065"/>
    <mergeCell ref="B1041:C1041"/>
    <mergeCell ref="L1044:N1044"/>
    <mergeCell ref="B1035:E1035"/>
    <mergeCell ref="F1035:J1035"/>
    <mergeCell ref="B1036:C1036"/>
    <mergeCell ref="D1036:H1036"/>
    <mergeCell ref="B1037:E1037"/>
    <mergeCell ref="F1037:I1037"/>
    <mergeCell ref="C1033:F1033"/>
    <mergeCell ref="M1033:N1033"/>
    <mergeCell ref="P1033:Q1033"/>
    <mergeCell ref="C1034:E1034"/>
    <mergeCell ref="M1034:N1034"/>
    <mergeCell ref="P1034:Q1034"/>
    <mergeCell ref="B1051:C1051"/>
    <mergeCell ref="D1051:H1051"/>
    <mergeCell ref="B1052:E1052"/>
    <mergeCell ref="F1052:I1052"/>
    <mergeCell ref="P1044:Q1044"/>
    <mergeCell ref="C1045:G1045"/>
    <mergeCell ref="M1045:N1045"/>
    <mergeCell ref="P1045:Q1045"/>
    <mergeCell ref="B1031:B1032"/>
    <mergeCell ref="C1031:F1032"/>
    <mergeCell ref="M1032:N1032"/>
    <mergeCell ref="P1032:Q1032"/>
    <mergeCell ref="B1029:B1030"/>
    <mergeCell ref="C1029:F1030"/>
    <mergeCell ref="M1029:N1029"/>
    <mergeCell ref="P1029:Q1029"/>
    <mergeCell ref="L1030:L1031"/>
    <mergeCell ref="M1030:N1031"/>
    <mergeCell ref="O1030:O1031"/>
    <mergeCell ref="P1030:Q1031"/>
    <mergeCell ref="R1030:R1031"/>
    <mergeCell ref="B1038:C1038"/>
    <mergeCell ref="D1038:G1038"/>
    <mergeCell ref="B1039:C1039"/>
    <mergeCell ref="B1040:D1040"/>
    <mergeCell ref="P1027:Q1027"/>
    <mergeCell ref="C1028:G1028"/>
    <mergeCell ref="M1028:N1028"/>
    <mergeCell ref="P1028:Q1028"/>
    <mergeCell ref="B1021:C1021"/>
    <mergeCell ref="D1021:G1021"/>
    <mergeCell ref="B1022:C1022"/>
    <mergeCell ref="B1023:D1023"/>
    <mergeCell ref="B1024:C1024"/>
    <mergeCell ref="L1027:N1027"/>
    <mergeCell ref="C1017:E1017"/>
    <mergeCell ref="B1018:E1018"/>
    <mergeCell ref="F1018:J1018"/>
    <mergeCell ref="B1019:C1019"/>
    <mergeCell ref="D1019:H1019"/>
    <mergeCell ref="B1020:E1020"/>
    <mergeCell ref="F1020:I1020"/>
    <mergeCell ref="B1014:B1015"/>
    <mergeCell ref="C1014:F1015"/>
    <mergeCell ref="M1015:N1015"/>
    <mergeCell ref="P1015:Q1015"/>
    <mergeCell ref="C1016:F1016"/>
    <mergeCell ref="M1016:N1016"/>
    <mergeCell ref="P1016:Q1016"/>
    <mergeCell ref="M1013:N1014"/>
    <mergeCell ref="O1013:O1014"/>
    <mergeCell ref="P1013:Q1014"/>
    <mergeCell ref="R1013:R1014"/>
    <mergeCell ref="C1011:G1011"/>
    <mergeCell ref="M1011:N1011"/>
    <mergeCell ref="P1011:Q1011"/>
    <mergeCell ref="B1012:B1013"/>
    <mergeCell ref="C1012:F1013"/>
    <mergeCell ref="M1012:N1012"/>
    <mergeCell ref="P1012:Q1012"/>
    <mergeCell ref="L1013:L1014"/>
    <mergeCell ref="B996:B997"/>
    <mergeCell ref="C996:F997"/>
    <mergeCell ref="M997:N997"/>
    <mergeCell ref="P997:Q997"/>
    <mergeCell ref="B994:B995"/>
    <mergeCell ref="C994:F995"/>
    <mergeCell ref="M994:N994"/>
    <mergeCell ref="P994:Q994"/>
    <mergeCell ref="L995:L996"/>
    <mergeCell ref="M995:N996"/>
    <mergeCell ref="O995:O996"/>
    <mergeCell ref="P995:Q996"/>
    <mergeCell ref="R995:R996"/>
    <mergeCell ref="B1004:C1004"/>
    <mergeCell ref="B1005:D1005"/>
    <mergeCell ref="B1006:C1006"/>
    <mergeCell ref="L1010:N1010"/>
    <mergeCell ref="P1010:Q1010"/>
    <mergeCell ref="B1001:C1001"/>
    <mergeCell ref="D1001:H1001"/>
    <mergeCell ref="B1002:E1002"/>
    <mergeCell ref="F1002:I1002"/>
    <mergeCell ref="B1003:C1003"/>
    <mergeCell ref="D1003:G1003"/>
    <mergeCell ref="C998:F998"/>
    <mergeCell ref="M998:N998"/>
    <mergeCell ref="P998:Q998"/>
    <mergeCell ref="C999:E999"/>
    <mergeCell ref="B1000:E1000"/>
    <mergeCell ref="F1000:J1000"/>
    <mergeCell ref="R977:R978"/>
    <mergeCell ref="P992:Q992"/>
    <mergeCell ref="C993:G993"/>
    <mergeCell ref="M993:N993"/>
    <mergeCell ref="P993:Q993"/>
    <mergeCell ref="B986:C986"/>
    <mergeCell ref="D986:G986"/>
    <mergeCell ref="B987:C987"/>
    <mergeCell ref="B988:D988"/>
    <mergeCell ref="B989:C989"/>
    <mergeCell ref="L992:N992"/>
    <mergeCell ref="B983:C983"/>
    <mergeCell ref="D983:H983"/>
    <mergeCell ref="M983:N983"/>
    <mergeCell ref="P983:Q983"/>
    <mergeCell ref="B985:E985"/>
    <mergeCell ref="F985:I985"/>
    <mergeCell ref="C975:G975"/>
    <mergeCell ref="M975:N975"/>
    <mergeCell ref="P975:Q975"/>
    <mergeCell ref="B976:B977"/>
    <mergeCell ref="C976:F977"/>
    <mergeCell ref="M976:N976"/>
    <mergeCell ref="P976:Q976"/>
    <mergeCell ref="L977:L978"/>
    <mergeCell ref="B969:C969"/>
    <mergeCell ref="B970:D970"/>
    <mergeCell ref="B971:C971"/>
    <mergeCell ref="L974:N974"/>
    <mergeCell ref="P974:Q974"/>
    <mergeCell ref="C981:E981"/>
    <mergeCell ref="M981:N981"/>
    <mergeCell ref="P981:Q981"/>
    <mergeCell ref="B982:E982"/>
    <mergeCell ref="F982:J982"/>
    <mergeCell ref="M982:N982"/>
    <mergeCell ref="P982:Q982"/>
    <mergeCell ref="B978:B979"/>
    <mergeCell ref="C978:F979"/>
    <mergeCell ref="M979:N979"/>
    <mergeCell ref="P979:Q979"/>
    <mergeCell ref="C980:F980"/>
    <mergeCell ref="M980:N980"/>
    <mergeCell ref="P980:Q980"/>
    <mergeCell ref="M977:N978"/>
    <mergeCell ref="O977:O978"/>
    <mergeCell ref="P977:Q978"/>
    <mergeCell ref="R948:R949"/>
    <mergeCell ref="L946:L947"/>
    <mergeCell ref="M946:N947"/>
    <mergeCell ref="O946:O947"/>
    <mergeCell ref="P946:Q947"/>
    <mergeCell ref="R946:R947"/>
    <mergeCell ref="B966:C966"/>
    <mergeCell ref="D966:H966"/>
    <mergeCell ref="B967:E967"/>
    <mergeCell ref="F967:I967"/>
    <mergeCell ref="B968:C968"/>
    <mergeCell ref="D968:G968"/>
    <mergeCell ref="C963:F963"/>
    <mergeCell ref="M963:N963"/>
    <mergeCell ref="P963:Q963"/>
    <mergeCell ref="C964:E964"/>
    <mergeCell ref="B965:E965"/>
    <mergeCell ref="F965:J965"/>
    <mergeCell ref="B961:B962"/>
    <mergeCell ref="C961:F962"/>
    <mergeCell ref="M962:N962"/>
    <mergeCell ref="P962:Q962"/>
    <mergeCell ref="B959:B960"/>
    <mergeCell ref="C959:F960"/>
    <mergeCell ref="M959:N959"/>
    <mergeCell ref="P959:Q959"/>
    <mergeCell ref="L960:L961"/>
    <mergeCell ref="M960:N961"/>
    <mergeCell ref="O960:O961"/>
    <mergeCell ref="P960:Q961"/>
    <mergeCell ref="R960:R961"/>
    <mergeCell ref="B945:C945"/>
    <mergeCell ref="D945:H945"/>
    <mergeCell ref="M945:N945"/>
    <mergeCell ref="P945:Q945"/>
    <mergeCell ref="C942:F942"/>
    <mergeCell ref="M942:N942"/>
    <mergeCell ref="P942:Q942"/>
    <mergeCell ref="C943:E943"/>
    <mergeCell ref="M943:N943"/>
    <mergeCell ref="P943:Q943"/>
    <mergeCell ref="P957:Q957"/>
    <mergeCell ref="C958:G958"/>
    <mergeCell ref="M958:N958"/>
    <mergeCell ref="P958:Q958"/>
    <mergeCell ref="B949:C950"/>
    <mergeCell ref="D949:G950"/>
    <mergeCell ref="B951:C951"/>
    <mergeCell ref="B952:D952"/>
    <mergeCell ref="B953:C953"/>
    <mergeCell ref="L957:N957"/>
    <mergeCell ref="B947:E948"/>
    <mergeCell ref="F947:I948"/>
    <mergeCell ref="L948:L949"/>
    <mergeCell ref="M948:N949"/>
    <mergeCell ref="O948:O949"/>
    <mergeCell ref="P948:Q949"/>
    <mergeCell ref="B940:B941"/>
    <mergeCell ref="C940:F941"/>
    <mergeCell ref="M941:N941"/>
    <mergeCell ref="P941:Q941"/>
    <mergeCell ref="B938:B939"/>
    <mergeCell ref="C938:F939"/>
    <mergeCell ref="M938:N938"/>
    <mergeCell ref="P938:Q938"/>
    <mergeCell ref="L939:L940"/>
    <mergeCell ref="M939:N940"/>
    <mergeCell ref="O939:O940"/>
    <mergeCell ref="P939:Q940"/>
    <mergeCell ref="R939:R940"/>
    <mergeCell ref="B944:E944"/>
    <mergeCell ref="F944:J944"/>
    <mergeCell ref="M944:N944"/>
    <mergeCell ref="P944:Q944"/>
    <mergeCell ref="B923:B924"/>
    <mergeCell ref="C923:F924"/>
    <mergeCell ref="M924:N924"/>
    <mergeCell ref="P924:Q924"/>
    <mergeCell ref="B921:B922"/>
    <mergeCell ref="C921:F922"/>
    <mergeCell ref="M921:N921"/>
    <mergeCell ref="P921:Q921"/>
    <mergeCell ref="L922:L923"/>
    <mergeCell ref="M922:N923"/>
    <mergeCell ref="O922:O923"/>
    <mergeCell ref="P922:Q923"/>
    <mergeCell ref="R922:R923"/>
    <mergeCell ref="B933:C933"/>
    <mergeCell ref="L936:N936"/>
    <mergeCell ref="P936:Q936"/>
    <mergeCell ref="C937:G937"/>
    <mergeCell ref="M937:N937"/>
    <mergeCell ref="P937:Q937"/>
    <mergeCell ref="B929:E929"/>
    <mergeCell ref="F929:I929"/>
    <mergeCell ref="B930:C930"/>
    <mergeCell ref="D930:G930"/>
    <mergeCell ref="B931:C931"/>
    <mergeCell ref="B932:D932"/>
    <mergeCell ref="C925:F925"/>
    <mergeCell ref="C926:E926"/>
    <mergeCell ref="B927:E927"/>
    <mergeCell ref="F927:J927"/>
    <mergeCell ref="B928:C928"/>
    <mergeCell ref="D928:H928"/>
    <mergeCell ref="L919:N919"/>
    <mergeCell ref="P919:Q919"/>
    <mergeCell ref="C920:G920"/>
    <mergeCell ref="M920:N920"/>
    <mergeCell ref="P920:Q920"/>
    <mergeCell ref="B912:E912"/>
    <mergeCell ref="F912:I912"/>
    <mergeCell ref="B913:C913"/>
    <mergeCell ref="D913:G913"/>
    <mergeCell ref="B914:C914"/>
    <mergeCell ref="B915:D915"/>
    <mergeCell ref="B909:E909"/>
    <mergeCell ref="F909:J909"/>
    <mergeCell ref="M909:N909"/>
    <mergeCell ref="P909:Q909"/>
    <mergeCell ref="B910:C910"/>
    <mergeCell ref="D910:H910"/>
    <mergeCell ref="M910:N910"/>
    <mergeCell ref="P910:Q910"/>
    <mergeCell ref="C908:E908"/>
    <mergeCell ref="M908:N908"/>
    <mergeCell ref="P908:Q908"/>
    <mergeCell ref="B905:B906"/>
    <mergeCell ref="C905:F906"/>
    <mergeCell ref="M906:N906"/>
    <mergeCell ref="P906:Q906"/>
    <mergeCell ref="B903:B904"/>
    <mergeCell ref="C903:F904"/>
    <mergeCell ref="M903:N903"/>
    <mergeCell ref="P903:Q903"/>
    <mergeCell ref="L904:L905"/>
    <mergeCell ref="M904:N905"/>
    <mergeCell ref="O904:O905"/>
    <mergeCell ref="P904:Q905"/>
    <mergeCell ref="R904:R905"/>
    <mergeCell ref="B916:C916"/>
    <mergeCell ref="L901:N901"/>
    <mergeCell ref="P901:Q901"/>
    <mergeCell ref="C902:G902"/>
    <mergeCell ref="M902:N902"/>
    <mergeCell ref="P902:Q902"/>
    <mergeCell ref="R894:R895"/>
    <mergeCell ref="B895:C896"/>
    <mergeCell ref="B897:D897"/>
    <mergeCell ref="B898:C898"/>
    <mergeCell ref="B893:C894"/>
    <mergeCell ref="D893:G894"/>
    <mergeCell ref="L894:L895"/>
    <mergeCell ref="M894:N895"/>
    <mergeCell ref="O894:O895"/>
    <mergeCell ref="P894:Q895"/>
    <mergeCell ref="C907:F907"/>
    <mergeCell ref="M907:N907"/>
    <mergeCell ref="P907:Q907"/>
    <mergeCell ref="B891:E892"/>
    <mergeCell ref="F891:I892"/>
    <mergeCell ref="L892:L893"/>
    <mergeCell ref="M892:N893"/>
    <mergeCell ref="O892:O893"/>
    <mergeCell ref="P892:Q893"/>
    <mergeCell ref="R892:R893"/>
    <mergeCell ref="L890:L891"/>
    <mergeCell ref="M890:N891"/>
    <mergeCell ref="O890:O891"/>
    <mergeCell ref="P890:Q891"/>
    <mergeCell ref="R890:R891"/>
    <mergeCell ref="B888:E888"/>
    <mergeCell ref="F888:J888"/>
    <mergeCell ref="M888:N888"/>
    <mergeCell ref="P888:Q888"/>
    <mergeCell ref="B889:C889"/>
    <mergeCell ref="D889:H889"/>
    <mergeCell ref="M889:N889"/>
    <mergeCell ref="P889:Q889"/>
    <mergeCell ref="R870:R871"/>
    <mergeCell ref="C886:F886"/>
    <mergeCell ref="M886:N886"/>
    <mergeCell ref="P886:Q886"/>
    <mergeCell ref="C887:E887"/>
    <mergeCell ref="M887:N887"/>
    <mergeCell ref="P887:Q887"/>
    <mergeCell ref="B884:B885"/>
    <mergeCell ref="C884:F885"/>
    <mergeCell ref="M885:N885"/>
    <mergeCell ref="P885:Q885"/>
    <mergeCell ref="B882:B883"/>
    <mergeCell ref="C882:F883"/>
    <mergeCell ref="M882:N882"/>
    <mergeCell ref="P882:Q882"/>
    <mergeCell ref="L883:L884"/>
    <mergeCell ref="M883:N884"/>
    <mergeCell ref="O883:O884"/>
    <mergeCell ref="P883:Q884"/>
    <mergeCell ref="R883:R884"/>
    <mergeCell ref="B869:C869"/>
    <mergeCell ref="D869:H869"/>
    <mergeCell ref="M869:N869"/>
    <mergeCell ref="P869:Q869"/>
    <mergeCell ref="C866:F866"/>
    <mergeCell ref="M866:N866"/>
    <mergeCell ref="P866:Q866"/>
    <mergeCell ref="C867:E867"/>
    <mergeCell ref="M867:N867"/>
    <mergeCell ref="P867:Q867"/>
    <mergeCell ref="B875:D875"/>
    <mergeCell ref="B876:C876"/>
    <mergeCell ref="L880:N880"/>
    <mergeCell ref="P880:Q880"/>
    <mergeCell ref="C881:G881"/>
    <mergeCell ref="M881:N881"/>
    <mergeCell ref="P881:Q881"/>
    <mergeCell ref="B871:E872"/>
    <mergeCell ref="F871:I872"/>
    <mergeCell ref="B873:C873"/>
    <mergeCell ref="D873:G873"/>
    <mergeCell ref="B874:C874"/>
    <mergeCell ref="L870:L871"/>
    <mergeCell ref="M870:N871"/>
    <mergeCell ref="O870:O871"/>
    <mergeCell ref="P870:Q871"/>
    <mergeCell ref="B864:B865"/>
    <mergeCell ref="C864:F865"/>
    <mergeCell ref="M865:N865"/>
    <mergeCell ref="P865:Q865"/>
    <mergeCell ref="B862:B863"/>
    <mergeCell ref="C862:F863"/>
    <mergeCell ref="M862:N862"/>
    <mergeCell ref="P862:Q862"/>
    <mergeCell ref="L863:L864"/>
    <mergeCell ref="M863:N864"/>
    <mergeCell ref="O863:O864"/>
    <mergeCell ref="P863:Q864"/>
    <mergeCell ref="R863:R864"/>
    <mergeCell ref="B868:E868"/>
    <mergeCell ref="F868:J868"/>
    <mergeCell ref="M868:N868"/>
    <mergeCell ref="P868:Q868"/>
    <mergeCell ref="C850:E850"/>
    <mergeCell ref="B845:B846"/>
    <mergeCell ref="C845:F846"/>
    <mergeCell ref="M845:N845"/>
    <mergeCell ref="P845:Q845"/>
    <mergeCell ref="L846:L847"/>
    <mergeCell ref="M846:N847"/>
    <mergeCell ref="O846:O847"/>
    <mergeCell ref="P846:Q847"/>
    <mergeCell ref="R846:R847"/>
    <mergeCell ref="P843:Q843"/>
    <mergeCell ref="C844:G844"/>
    <mergeCell ref="M844:N844"/>
    <mergeCell ref="P844:Q844"/>
    <mergeCell ref="P860:Q860"/>
    <mergeCell ref="C861:G861"/>
    <mergeCell ref="M861:N861"/>
    <mergeCell ref="P861:Q861"/>
    <mergeCell ref="B854:C854"/>
    <mergeCell ref="D854:G854"/>
    <mergeCell ref="B855:C855"/>
    <mergeCell ref="B856:D856"/>
    <mergeCell ref="B857:C857"/>
    <mergeCell ref="L860:N860"/>
    <mergeCell ref="B851:E851"/>
    <mergeCell ref="F851:J851"/>
    <mergeCell ref="B852:C852"/>
    <mergeCell ref="D852:H852"/>
    <mergeCell ref="B853:E853"/>
    <mergeCell ref="F853:I853"/>
    <mergeCell ref="B840:C840"/>
    <mergeCell ref="L843:N843"/>
    <mergeCell ref="B834:E834"/>
    <mergeCell ref="F834:J834"/>
    <mergeCell ref="B835:C835"/>
    <mergeCell ref="D835:H835"/>
    <mergeCell ref="B836:E836"/>
    <mergeCell ref="F836:I836"/>
    <mergeCell ref="C832:F832"/>
    <mergeCell ref="M832:N832"/>
    <mergeCell ref="P832:Q832"/>
    <mergeCell ref="C833:E833"/>
    <mergeCell ref="M833:N833"/>
    <mergeCell ref="P833:Q833"/>
    <mergeCell ref="B847:B848"/>
    <mergeCell ref="C847:F848"/>
    <mergeCell ref="C849:F849"/>
    <mergeCell ref="B830:B831"/>
    <mergeCell ref="C830:F831"/>
    <mergeCell ref="M831:N831"/>
    <mergeCell ref="P831:Q831"/>
    <mergeCell ref="B828:B829"/>
    <mergeCell ref="C828:F829"/>
    <mergeCell ref="M828:N828"/>
    <mergeCell ref="P828:Q828"/>
    <mergeCell ref="L829:L830"/>
    <mergeCell ref="M829:N830"/>
    <mergeCell ref="O829:O830"/>
    <mergeCell ref="P829:Q830"/>
    <mergeCell ref="R829:R830"/>
    <mergeCell ref="B837:C837"/>
    <mergeCell ref="D837:G837"/>
    <mergeCell ref="B838:C838"/>
    <mergeCell ref="B839:D839"/>
    <mergeCell ref="B815:E815"/>
    <mergeCell ref="F815:J815"/>
    <mergeCell ref="M815:N815"/>
    <mergeCell ref="P815:Q815"/>
    <mergeCell ref="B811:B812"/>
    <mergeCell ref="C811:F812"/>
    <mergeCell ref="M812:N812"/>
    <mergeCell ref="P812:Q812"/>
    <mergeCell ref="C813:F813"/>
    <mergeCell ref="M813:N813"/>
    <mergeCell ref="P813:Q813"/>
    <mergeCell ref="M810:N811"/>
    <mergeCell ref="O810:O811"/>
    <mergeCell ref="P810:Q811"/>
    <mergeCell ref="R810:R811"/>
    <mergeCell ref="P826:Q826"/>
    <mergeCell ref="C827:G827"/>
    <mergeCell ref="M827:N827"/>
    <mergeCell ref="P827:Q827"/>
    <mergeCell ref="B819:C819"/>
    <mergeCell ref="D819:G819"/>
    <mergeCell ref="B820:C820"/>
    <mergeCell ref="B821:D821"/>
    <mergeCell ref="B822:C822"/>
    <mergeCell ref="L826:N826"/>
    <mergeCell ref="B816:C816"/>
    <mergeCell ref="D816:H816"/>
    <mergeCell ref="M816:N816"/>
    <mergeCell ref="P816:Q816"/>
    <mergeCell ref="B818:E818"/>
    <mergeCell ref="F818:I818"/>
    <mergeCell ref="R793:R794"/>
    <mergeCell ref="C808:G808"/>
    <mergeCell ref="M808:N808"/>
    <mergeCell ref="P808:Q808"/>
    <mergeCell ref="B809:B810"/>
    <mergeCell ref="C809:F810"/>
    <mergeCell ref="M809:N809"/>
    <mergeCell ref="P809:Q809"/>
    <mergeCell ref="L810:L811"/>
    <mergeCell ref="B802:C802"/>
    <mergeCell ref="B803:D803"/>
    <mergeCell ref="B804:C804"/>
    <mergeCell ref="L807:N807"/>
    <mergeCell ref="P807:Q807"/>
    <mergeCell ref="C814:E814"/>
    <mergeCell ref="M814:N814"/>
    <mergeCell ref="P814:Q814"/>
    <mergeCell ref="B792:B793"/>
    <mergeCell ref="C792:F793"/>
    <mergeCell ref="M792:N792"/>
    <mergeCell ref="P792:Q792"/>
    <mergeCell ref="L793:L794"/>
    <mergeCell ref="B799:C799"/>
    <mergeCell ref="D799:H799"/>
    <mergeCell ref="B800:E800"/>
    <mergeCell ref="F800:I800"/>
    <mergeCell ref="B801:C801"/>
    <mergeCell ref="D801:G801"/>
    <mergeCell ref="C797:E797"/>
    <mergeCell ref="M797:N797"/>
    <mergeCell ref="P797:Q797"/>
    <mergeCell ref="B798:E798"/>
    <mergeCell ref="F798:J798"/>
    <mergeCell ref="M798:N798"/>
    <mergeCell ref="P798:Q798"/>
    <mergeCell ref="B794:B795"/>
    <mergeCell ref="C794:F795"/>
    <mergeCell ref="M795:N795"/>
    <mergeCell ref="P795:Q795"/>
    <mergeCell ref="C796:F796"/>
    <mergeCell ref="M796:N796"/>
    <mergeCell ref="P796:Q796"/>
    <mergeCell ref="M793:N794"/>
    <mergeCell ref="O793:O794"/>
    <mergeCell ref="P793:Q794"/>
    <mergeCell ref="B781:C781"/>
    <mergeCell ref="D781:H781"/>
    <mergeCell ref="B782:E782"/>
    <mergeCell ref="F782:I782"/>
    <mergeCell ref="B783:C783"/>
    <mergeCell ref="D783:G783"/>
    <mergeCell ref="C776:F776"/>
    <mergeCell ref="C777:F777"/>
    <mergeCell ref="C778:F778"/>
    <mergeCell ref="C779:E779"/>
    <mergeCell ref="B780:E780"/>
    <mergeCell ref="F780:J780"/>
    <mergeCell ref="P774:Q774"/>
    <mergeCell ref="C775:G775"/>
    <mergeCell ref="M775:N775"/>
    <mergeCell ref="P775:Q775"/>
    <mergeCell ref="C791:G791"/>
    <mergeCell ref="M791:N791"/>
    <mergeCell ref="P791:Q791"/>
    <mergeCell ref="B784:C784"/>
    <mergeCell ref="B785:D785"/>
    <mergeCell ref="B786:C786"/>
    <mergeCell ref="L790:N790"/>
    <mergeCell ref="P790:Q790"/>
    <mergeCell ref="B768:C768"/>
    <mergeCell ref="D768:G768"/>
    <mergeCell ref="B769:C769"/>
    <mergeCell ref="B770:D770"/>
    <mergeCell ref="B771:C771"/>
    <mergeCell ref="L774:N774"/>
    <mergeCell ref="B765:C765"/>
    <mergeCell ref="D765:H765"/>
    <mergeCell ref="M765:N765"/>
    <mergeCell ref="P765:Q765"/>
    <mergeCell ref="B767:E767"/>
    <mergeCell ref="F767:I767"/>
    <mergeCell ref="C763:E763"/>
    <mergeCell ref="M763:N763"/>
    <mergeCell ref="P763:Q763"/>
    <mergeCell ref="B764:E764"/>
    <mergeCell ref="F764:J764"/>
    <mergeCell ref="M764:N764"/>
    <mergeCell ref="P764:Q764"/>
    <mergeCell ref="B760:B761"/>
    <mergeCell ref="C760:F761"/>
    <mergeCell ref="M761:N761"/>
    <mergeCell ref="P761:Q761"/>
    <mergeCell ref="C762:F762"/>
    <mergeCell ref="M762:N762"/>
    <mergeCell ref="P762:Q762"/>
    <mergeCell ref="M759:N760"/>
    <mergeCell ref="O759:O760"/>
    <mergeCell ref="P759:Q760"/>
    <mergeCell ref="R759:R760"/>
    <mergeCell ref="C757:G757"/>
    <mergeCell ref="M757:N757"/>
    <mergeCell ref="P757:Q757"/>
    <mergeCell ref="B758:B759"/>
    <mergeCell ref="C758:F759"/>
    <mergeCell ref="M758:N758"/>
    <mergeCell ref="P758:Q758"/>
    <mergeCell ref="L759:L760"/>
    <mergeCell ref="B751:C751"/>
    <mergeCell ref="B752:D752"/>
    <mergeCell ref="B753:C753"/>
    <mergeCell ref="L756:N756"/>
    <mergeCell ref="P756:Q756"/>
    <mergeCell ref="B748:C748"/>
    <mergeCell ref="D748:H748"/>
    <mergeCell ref="B749:E749"/>
    <mergeCell ref="F749:I749"/>
    <mergeCell ref="B750:C750"/>
    <mergeCell ref="D750:G750"/>
    <mergeCell ref="C746:E746"/>
    <mergeCell ref="M746:N746"/>
    <mergeCell ref="P746:Q746"/>
    <mergeCell ref="B747:E747"/>
    <mergeCell ref="F747:J747"/>
    <mergeCell ref="M747:N747"/>
    <mergeCell ref="P747:Q747"/>
    <mergeCell ref="B743:B744"/>
    <mergeCell ref="C743:F744"/>
    <mergeCell ref="M744:N744"/>
    <mergeCell ref="P744:Q744"/>
    <mergeCell ref="C745:F745"/>
    <mergeCell ref="M745:N745"/>
    <mergeCell ref="P745:Q745"/>
    <mergeCell ref="M742:N743"/>
    <mergeCell ref="O742:O743"/>
    <mergeCell ref="P742:Q743"/>
    <mergeCell ref="R742:R743"/>
    <mergeCell ref="C740:G740"/>
    <mergeCell ref="M740:N740"/>
    <mergeCell ref="P740:Q740"/>
    <mergeCell ref="B741:B742"/>
    <mergeCell ref="C741:F742"/>
    <mergeCell ref="M741:N741"/>
    <mergeCell ref="P741:Q741"/>
    <mergeCell ref="L742:L743"/>
    <mergeCell ref="B734:C734"/>
    <mergeCell ref="B735:D735"/>
    <mergeCell ref="B736:C736"/>
    <mergeCell ref="L739:N739"/>
    <mergeCell ref="P739:Q739"/>
    <mergeCell ref="B731:C731"/>
    <mergeCell ref="D731:H731"/>
    <mergeCell ref="B732:E732"/>
    <mergeCell ref="F732:I732"/>
    <mergeCell ref="B733:C733"/>
    <mergeCell ref="D733:G733"/>
    <mergeCell ref="C729:E729"/>
    <mergeCell ref="M729:N729"/>
    <mergeCell ref="P729:Q729"/>
    <mergeCell ref="B730:E730"/>
    <mergeCell ref="F730:J730"/>
    <mergeCell ref="M730:N730"/>
    <mergeCell ref="P730:Q730"/>
    <mergeCell ref="B726:B727"/>
    <mergeCell ref="C726:F727"/>
    <mergeCell ref="M727:N727"/>
    <mergeCell ref="P727:Q727"/>
    <mergeCell ref="C728:F728"/>
    <mergeCell ref="M728:N728"/>
    <mergeCell ref="P728:Q728"/>
    <mergeCell ref="M725:N726"/>
    <mergeCell ref="O725:O726"/>
    <mergeCell ref="P725:Q726"/>
    <mergeCell ref="R725:R726"/>
    <mergeCell ref="C723:G723"/>
    <mergeCell ref="M723:N723"/>
    <mergeCell ref="P723:Q723"/>
    <mergeCell ref="B724:B725"/>
    <mergeCell ref="C724:F725"/>
    <mergeCell ref="M724:N724"/>
    <mergeCell ref="P724:Q724"/>
    <mergeCell ref="L725:L726"/>
    <mergeCell ref="B708:B709"/>
    <mergeCell ref="C708:F709"/>
    <mergeCell ref="M709:N709"/>
    <mergeCell ref="P709:Q709"/>
    <mergeCell ref="B706:B707"/>
    <mergeCell ref="C706:F707"/>
    <mergeCell ref="M706:N706"/>
    <mergeCell ref="P706:Q706"/>
    <mergeCell ref="L707:L708"/>
    <mergeCell ref="M707:N708"/>
    <mergeCell ref="O707:O708"/>
    <mergeCell ref="P707:Q708"/>
    <mergeCell ref="R707:R708"/>
    <mergeCell ref="B716:C716"/>
    <mergeCell ref="B717:D717"/>
    <mergeCell ref="B718:C718"/>
    <mergeCell ref="L722:N722"/>
    <mergeCell ref="P722:Q722"/>
    <mergeCell ref="B713:C713"/>
    <mergeCell ref="D713:H713"/>
    <mergeCell ref="B714:E714"/>
    <mergeCell ref="F714:I714"/>
    <mergeCell ref="B715:C715"/>
    <mergeCell ref="D715:G715"/>
    <mergeCell ref="C710:F710"/>
    <mergeCell ref="M710:N710"/>
    <mergeCell ref="P710:Q710"/>
    <mergeCell ref="C711:E711"/>
    <mergeCell ref="B712:E712"/>
    <mergeCell ref="F712:J712"/>
    <mergeCell ref="R689:R690"/>
    <mergeCell ref="B701:C701"/>
    <mergeCell ref="L704:N704"/>
    <mergeCell ref="P704:Q704"/>
    <mergeCell ref="C705:G705"/>
    <mergeCell ref="M705:N705"/>
    <mergeCell ref="P705:Q705"/>
    <mergeCell ref="B697:E697"/>
    <mergeCell ref="F697:I697"/>
    <mergeCell ref="B698:C698"/>
    <mergeCell ref="D698:G698"/>
    <mergeCell ref="B699:C699"/>
    <mergeCell ref="B700:D700"/>
    <mergeCell ref="B694:E694"/>
    <mergeCell ref="F694:J694"/>
    <mergeCell ref="M694:N694"/>
    <mergeCell ref="P694:Q694"/>
    <mergeCell ref="B695:C695"/>
    <mergeCell ref="D695:H695"/>
    <mergeCell ref="M695:N695"/>
    <mergeCell ref="P695:Q695"/>
    <mergeCell ref="C692:F692"/>
    <mergeCell ref="M692:N692"/>
    <mergeCell ref="P692:Q692"/>
    <mergeCell ref="C693:E693"/>
    <mergeCell ref="M693:N693"/>
    <mergeCell ref="P693:Q693"/>
    <mergeCell ref="B690:B691"/>
    <mergeCell ref="C690:F691"/>
    <mergeCell ref="M691:N691"/>
    <mergeCell ref="P691:Q691"/>
    <mergeCell ref="B688:B689"/>
    <mergeCell ref="C688:F689"/>
    <mergeCell ref="M688:N688"/>
    <mergeCell ref="P688:Q688"/>
    <mergeCell ref="L689:L690"/>
    <mergeCell ref="M689:N690"/>
    <mergeCell ref="O689:O690"/>
    <mergeCell ref="P689:Q690"/>
    <mergeCell ref="R672:R673"/>
    <mergeCell ref="P686:Q686"/>
    <mergeCell ref="C687:G687"/>
    <mergeCell ref="M687:N687"/>
    <mergeCell ref="P687:Q687"/>
    <mergeCell ref="B680:C680"/>
    <mergeCell ref="D680:G680"/>
    <mergeCell ref="B681:C681"/>
    <mergeCell ref="B682:D682"/>
    <mergeCell ref="B683:C683"/>
    <mergeCell ref="L686:N686"/>
    <mergeCell ref="B677:E677"/>
    <mergeCell ref="F677:J677"/>
    <mergeCell ref="B678:C678"/>
    <mergeCell ref="D678:H678"/>
    <mergeCell ref="B679:E679"/>
    <mergeCell ref="F679:I679"/>
    <mergeCell ref="C675:F675"/>
    <mergeCell ref="M675:N675"/>
    <mergeCell ref="P675:Q675"/>
    <mergeCell ref="C676:E676"/>
    <mergeCell ref="M676:N676"/>
    <mergeCell ref="P676:Q676"/>
    <mergeCell ref="B673:B674"/>
    <mergeCell ref="C673:F674"/>
    <mergeCell ref="M674:N674"/>
    <mergeCell ref="P674:Q674"/>
    <mergeCell ref="B671:B672"/>
    <mergeCell ref="C671:F672"/>
    <mergeCell ref="M671:N671"/>
    <mergeCell ref="P671:Q671"/>
    <mergeCell ref="L672:L673"/>
    <mergeCell ref="M672:N673"/>
    <mergeCell ref="O672:O673"/>
    <mergeCell ref="P672:Q673"/>
    <mergeCell ref="B665:C665"/>
    <mergeCell ref="L669:N669"/>
    <mergeCell ref="P669:Q669"/>
    <mergeCell ref="C670:G670"/>
    <mergeCell ref="M670:N670"/>
    <mergeCell ref="P670:Q670"/>
    <mergeCell ref="B661:E661"/>
    <mergeCell ref="F661:I661"/>
    <mergeCell ref="B662:C662"/>
    <mergeCell ref="D662:G662"/>
    <mergeCell ref="B663:C663"/>
    <mergeCell ref="B664:D664"/>
    <mergeCell ref="B659:E659"/>
    <mergeCell ref="F659:J659"/>
    <mergeCell ref="M659:N659"/>
    <mergeCell ref="P659:Q659"/>
    <mergeCell ref="B660:C660"/>
    <mergeCell ref="D660:H660"/>
    <mergeCell ref="R642:R643"/>
    <mergeCell ref="C657:F657"/>
    <mergeCell ref="M657:N657"/>
    <mergeCell ref="P657:Q657"/>
    <mergeCell ref="C658:E658"/>
    <mergeCell ref="M658:N658"/>
    <mergeCell ref="P658:Q658"/>
    <mergeCell ref="B655:B656"/>
    <mergeCell ref="C655:F656"/>
    <mergeCell ref="M656:N656"/>
    <mergeCell ref="P656:Q656"/>
    <mergeCell ref="B653:B654"/>
    <mergeCell ref="C653:F654"/>
    <mergeCell ref="M653:N653"/>
    <mergeCell ref="P653:Q653"/>
    <mergeCell ref="L654:L655"/>
    <mergeCell ref="M654:N655"/>
    <mergeCell ref="O654:O655"/>
    <mergeCell ref="P654:Q655"/>
    <mergeCell ref="R654:R655"/>
    <mergeCell ref="B641:C641"/>
    <mergeCell ref="D641:H641"/>
    <mergeCell ref="M641:N641"/>
    <mergeCell ref="P641:Q641"/>
    <mergeCell ref="C638:F638"/>
    <mergeCell ref="M638:N638"/>
    <mergeCell ref="P638:Q638"/>
    <mergeCell ref="C639:E639"/>
    <mergeCell ref="M639:N639"/>
    <mergeCell ref="P639:Q639"/>
    <mergeCell ref="B647:D647"/>
    <mergeCell ref="B648:C648"/>
    <mergeCell ref="L651:N651"/>
    <mergeCell ref="P651:Q651"/>
    <mergeCell ref="C652:G652"/>
    <mergeCell ref="M652:N652"/>
    <mergeCell ref="P652:Q652"/>
    <mergeCell ref="B643:E644"/>
    <mergeCell ref="F643:I644"/>
    <mergeCell ref="B645:C645"/>
    <mergeCell ref="D645:G645"/>
    <mergeCell ref="B646:C646"/>
    <mergeCell ref="L642:L643"/>
    <mergeCell ref="M642:N643"/>
    <mergeCell ref="O642:O643"/>
    <mergeCell ref="P642:Q643"/>
    <mergeCell ref="B636:B637"/>
    <mergeCell ref="C636:F637"/>
    <mergeCell ref="M637:N637"/>
    <mergeCell ref="P637:Q637"/>
    <mergeCell ref="B634:B635"/>
    <mergeCell ref="C634:F635"/>
    <mergeCell ref="M634:N634"/>
    <mergeCell ref="P634:Q634"/>
    <mergeCell ref="L635:L636"/>
    <mergeCell ref="M635:N636"/>
    <mergeCell ref="O635:O636"/>
    <mergeCell ref="P635:Q636"/>
    <mergeCell ref="R635:R636"/>
    <mergeCell ref="B640:E640"/>
    <mergeCell ref="F640:J640"/>
    <mergeCell ref="M640:N640"/>
    <mergeCell ref="P640:Q640"/>
    <mergeCell ref="R618:R619"/>
    <mergeCell ref="P632:Q632"/>
    <mergeCell ref="C633:G633"/>
    <mergeCell ref="M633:N633"/>
    <mergeCell ref="P633:Q633"/>
    <mergeCell ref="B626:C626"/>
    <mergeCell ref="D626:G626"/>
    <mergeCell ref="B627:C627"/>
    <mergeCell ref="B628:D628"/>
    <mergeCell ref="B629:C629"/>
    <mergeCell ref="L632:N632"/>
    <mergeCell ref="B623:E623"/>
    <mergeCell ref="F623:J623"/>
    <mergeCell ref="B624:C624"/>
    <mergeCell ref="D624:H624"/>
    <mergeCell ref="B625:E625"/>
    <mergeCell ref="F625:I625"/>
    <mergeCell ref="C621:F621"/>
    <mergeCell ref="M621:N621"/>
    <mergeCell ref="P621:Q621"/>
    <mergeCell ref="C622:E622"/>
    <mergeCell ref="M622:N622"/>
    <mergeCell ref="P622:Q622"/>
    <mergeCell ref="B619:B620"/>
    <mergeCell ref="C619:F620"/>
    <mergeCell ref="M620:N620"/>
    <mergeCell ref="P620:Q620"/>
    <mergeCell ref="B617:B618"/>
    <mergeCell ref="C617:F618"/>
    <mergeCell ref="M617:N617"/>
    <mergeCell ref="P617:Q617"/>
    <mergeCell ref="L618:L619"/>
    <mergeCell ref="M618:N619"/>
    <mergeCell ref="O618:O619"/>
    <mergeCell ref="P618:Q619"/>
    <mergeCell ref="R601:R602"/>
    <mergeCell ref="B612:C612"/>
    <mergeCell ref="L615:N615"/>
    <mergeCell ref="P615:Q615"/>
    <mergeCell ref="C616:G616"/>
    <mergeCell ref="M616:N616"/>
    <mergeCell ref="P616:Q616"/>
    <mergeCell ref="B608:E608"/>
    <mergeCell ref="F608:I608"/>
    <mergeCell ref="B609:C609"/>
    <mergeCell ref="D609:G609"/>
    <mergeCell ref="B610:C610"/>
    <mergeCell ref="B611:D611"/>
    <mergeCell ref="B606:E606"/>
    <mergeCell ref="F606:J606"/>
    <mergeCell ref="M606:N606"/>
    <mergeCell ref="P606:Q606"/>
    <mergeCell ref="B607:C607"/>
    <mergeCell ref="D607:H607"/>
    <mergeCell ref="C604:F604"/>
    <mergeCell ref="M604:N604"/>
    <mergeCell ref="P604:Q604"/>
    <mergeCell ref="C605:E605"/>
    <mergeCell ref="M605:N605"/>
    <mergeCell ref="P605:Q605"/>
    <mergeCell ref="B602:B603"/>
    <mergeCell ref="C602:F603"/>
    <mergeCell ref="M603:N603"/>
    <mergeCell ref="P603:Q603"/>
    <mergeCell ref="B600:B601"/>
    <mergeCell ref="C600:F601"/>
    <mergeCell ref="M600:N600"/>
    <mergeCell ref="P600:Q600"/>
    <mergeCell ref="L601:L602"/>
    <mergeCell ref="M601:N602"/>
    <mergeCell ref="O601:O602"/>
    <mergeCell ref="P601:Q602"/>
    <mergeCell ref="R583:R584"/>
    <mergeCell ref="B594:C594"/>
    <mergeCell ref="L598:N598"/>
    <mergeCell ref="P598:Q598"/>
    <mergeCell ref="C599:G599"/>
    <mergeCell ref="M599:N599"/>
    <mergeCell ref="P599:Q599"/>
    <mergeCell ref="B590:E590"/>
    <mergeCell ref="F590:I590"/>
    <mergeCell ref="B591:C591"/>
    <mergeCell ref="D591:G591"/>
    <mergeCell ref="B592:C592"/>
    <mergeCell ref="B593:D593"/>
    <mergeCell ref="B588:E588"/>
    <mergeCell ref="F588:J588"/>
    <mergeCell ref="M588:N588"/>
    <mergeCell ref="P588:Q588"/>
    <mergeCell ref="B589:C589"/>
    <mergeCell ref="D589:H589"/>
    <mergeCell ref="C586:F586"/>
    <mergeCell ref="M586:N586"/>
    <mergeCell ref="P586:Q586"/>
    <mergeCell ref="C587:E587"/>
    <mergeCell ref="M587:N587"/>
    <mergeCell ref="P587:Q587"/>
    <mergeCell ref="B584:B585"/>
    <mergeCell ref="C584:F585"/>
    <mergeCell ref="M585:N585"/>
    <mergeCell ref="P585:Q585"/>
    <mergeCell ref="B582:B583"/>
    <mergeCell ref="C582:F583"/>
    <mergeCell ref="M582:N582"/>
    <mergeCell ref="P582:Q582"/>
    <mergeCell ref="L583:L584"/>
    <mergeCell ref="M583:N584"/>
    <mergeCell ref="O583:O584"/>
    <mergeCell ref="P583:Q584"/>
    <mergeCell ref="R555:R556"/>
    <mergeCell ref="B577:C577"/>
    <mergeCell ref="L580:N580"/>
    <mergeCell ref="P580:Q580"/>
    <mergeCell ref="C581:G581"/>
    <mergeCell ref="M581:N581"/>
    <mergeCell ref="P581:Q581"/>
    <mergeCell ref="B573:E573"/>
    <mergeCell ref="F573:I573"/>
    <mergeCell ref="B574:C574"/>
    <mergeCell ref="D574:G574"/>
    <mergeCell ref="B575:C575"/>
    <mergeCell ref="B576:D576"/>
    <mergeCell ref="C569:F569"/>
    <mergeCell ref="C570:E570"/>
    <mergeCell ref="B571:E571"/>
    <mergeCell ref="F571:J571"/>
    <mergeCell ref="B572:C572"/>
    <mergeCell ref="D572:H572"/>
    <mergeCell ref="B554:C554"/>
    <mergeCell ref="D554:H554"/>
    <mergeCell ref="M554:N554"/>
    <mergeCell ref="P554:Q554"/>
    <mergeCell ref="C551:F551"/>
    <mergeCell ref="M551:N551"/>
    <mergeCell ref="P551:Q551"/>
    <mergeCell ref="C552:E552"/>
    <mergeCell ref="M552:N552"/>
    <mergeCell ref="P552:Q552"/>
    <mergeCell ref="B566:B567"/>
    <mergeCell ref="C566:F567"/>
    <mergeCell ref="M566:N566"/>
    <mergeCell ref="P566:Q566"/>
    <mergeCell ref="C568:F568"/>
    <mergeCell ref="B560:D560"/>
    <mergeCell ref="B561:C561"/>
    <mergeCell ref="L564:N564"/>
    <mergeCell ref="P564:Q564"/>
    <mergeCell ref="C565:G565"/>
    <mergeCell ref="M565:N565"/>
    <mergeCell ref="P565:Q565"/>
    <mergeCell ref="B556:E557"/>
    <mergeCell ref="F556:I557"/>
    <mergeCell ref="B558:C558"/>
    <mergeCell ref="D558:G558"/>
    <mergeCell ref="B559:C559"/>
    <mergeCell ref="L555:L556"/>
    <mergeCell ref="M555:N556"/>
    <mergeCell ref="O555:O556"/>
    <mergeCell ref="P555:Q556"/>
    <mergeCell ref="B549:B550"/>
    <mergeCell ref="C549:F550"/>
    <mergeCell ref="M550:N550"/>
    <mergeCell ref="P550:Q550"/>
    <mergeCell ref="B547:B548"/>
    <mergeCell ref="C547:F548"/>
    <mergeCell ref="M547:N547"/>
    <mergeCell ref="P547:Q547"/>
    <mergeCell ref="L548:L549"/>
    <mergeCell ref="M548:N549"/>
    <mergeCell ref="O548:O549"/>
    <mergeCell ref="P548:Q549"/>
    <mergeCell ref="R548:R549"/>
    <mergeCell ref="B553:E553"/>
    <mergeCell ref="F553:J553"/>
    <mergeCell ref="M553:N553"/>
    <mergeCell ref="P553:Q553"/>
    <mergeCell ref="R530:R531"/>
    <mergeCell ref="B541:C541"/>
    <mergeCell ref="L545:N545"/>
    <mergeCell ref="P545:Q545"/>
    <mergeCell ref="C546:G546"/>
    <mergeCell ref="M546:N546"/>
    <mergeCell ref="P546:Q546"/>
    <mergeCell ref="B537:E537"/>
    <mergeCell ref="F537:I537"/>
    <mergeCell ref="B538:C538"/>
    <mergeCell ref="D538:G538"/>
    <mergeCell ref="B539:C539"/>
    <mergeCell ref="B540:D540"/>
    <mergeCell ref="B535:E535"/>
    <mergeCell ref="F535:J535"/>
    <mergeCell ref="M535:N535"/>
    <mergeCell ref="P535:Q535"/>
    <mergeCell ref="B536:C536"/>
    <mergeCell ref="D536:H536"/>
    <mergeCell ref="C533:F533"/>
    <mergeCell ref="M533:N533"/>
    <mergeCell ref="P533:Q533"/>
    <mergeCell ref="C534:E534"/>
    <mergeCell ref="M534:N534"/>
    <mergeCell ref="P534:Q534"/>
    <mergeCell ref="B531:B532"/>
    <mergeCell ref="C531:F532"/>
    <mergeCell ref="M532:N532"/>
    <mergeCell ref="P532:Q532"/>
    <mergeCell ref="B529:B530"/>
    <mergeCell ref="C529:F530"/>
    <mergeCell ref="M529:N529"/>
    <mergeCell ref="P529:Q529"/>
    <mergeCell ref="L530:L531"/>
    <mergeCell ref="M530:N531"/>
    <mergeCell ref="O530:O531"/>
    <mergeCell ref="P530:Q531"/>
    <mergeCell ref="P527:Q527"/>
    <mergeCell ref="C528:G528"/>
    <mergeCell ref="M528:N528"/>
    <mergeCell ref="P528:Q528"/>
    <mergeCell ref="B521:C521"/>
    <mergeCell ref="D521:G521"/>
    <mergeCell ref="B522:C522"/>
    <mergeCell ref="B523:D523"/>
    <mergeCell ref="B524:C524"/>
    <mergeCell ref="L527:N527"/>
    <mergeCell ref="C517:E517"/>
    <mergeCell ref="B518:E518"/>
    <mergeCell ref="F518:J518"/>
    <mergeCell ref="B519:C519"/>
    <mergeCell ref="D519:H519"/>
    <mergeCell ref="B520:E520"/>
    <mergeCell ref="F520:I520"/>
    <mergeCell ref="B514:B515"/>
    <mergeCell ref="C514:F515"/>
    <mergeCell ref="M515:N515"/>
    <mergeCell ref="P515:Q515"/>
    <mergeCell ref="C516:F516"/>
    <mergeCell ref="M516:N516"/>
    <mergeCell ref="P516:Q516"/>
    <mergeCell ref="M513:N514"/>
    <mergeCell ref="O513:O514"/>
    <mergeCell ref="P513:Q514"/>
    <mergeCell ref="R513:R514"/>
    <mergeCell ref="C511:G511"/>
    <mergeCell ref="M511:N511"/>
    <mergeCell ref="P511:Q511"/>
    <mergeCell ref="B512:B513"/>
    <mergeCell ref="C512:F513"/>
    <mergeCell ref="M512:N512"/>
    <mergeCell ref="P512:Q512"/>
    <mergeCell ref="L513:L514"/>
    <mergeCell ref="B505:C505"/>
    <mergeCell ref="B506:D506"/>
    <mergeCell ref="B507:C507"/>
    <mergeCell ref="L510:N510"/>
    <mergeCell ref="P510:Q510"/>
    <mergeCell ref="B502:C502"/>
    <mergeCell ref="D502:H502"/>
    <mergeCell ref="B503:E503"/>
    <mergeCell ref="F503:I503"/>
    <mergeCell ref="B504:C504"/>
    <mergeCell ref="D504:G504"/>
    <mergeCell ref="C500:E500"/>
    <mergeCell ref="M500:N500"/>
    <mergeCell ref="P500:Q500"/>
    <mergeCell ref="B501:E501"/>
    <mergeCell ref="F501:J501"/>
    <mergeCell ref="M501:N501"/>
    <mergeCell ref="P501:Q501"/>
    <mergeCell ref="B497:B498"/>
    <mergeCell ref="C497:F498"/>
    <mergeCell ref="M498:N498"/>
    <mergeCell ref="P498:Q498"/>
    <mergeCell ref="C499:F499"/>
    <mergeCell ref="M499:N499"/>
    <mergeCell ref="P499:Q499"/>
    <mergeCell ref="M496:N497"/>
    <mergeCell ref="O496:O497"/>
    <mergeCell ref="P496:Q497"/>
    <mergeCell ref="R496:R497"/>
    <mergeCell ref="C494:G494"/>
    <mergeCell ref="M494:N494"/>
    <mergeCell ref="P494:Q494"/>
    <mergeCell ref="B495:B496"/>
    <mergeCell ref="C495:F496"/>
    <mergeCell ref="M495:N495"/>
    <mergeCell ref="P495:Q495"/>
    <mergeCell ref="L496:L497"/>
    <mergeCell ref="B487:C487"/>
    <mergeCell ref="B488:D488"/>
    <mergeCell ref="B489:C489"/>
    <mergeCell ref="L493:N493"/>
    <mergeCell ref="P493:Q493"/>
    <mergeCell ref="B484:C484"/>
    <mergeCell ref="D484:H484"/>
    <mergeCell ref="B485:E485"/>
    <mergeCell ref="F485:I485"/>
    <mergeCell ref="B486:C486"/>
    <mergeCell ref="D486:G486"/>
    <mergeCell ref="C479:F479"/>
    <mergeCell ref="C480:F480"/>
    <mergeCell ref="C481:F481"/>
    <mergeCell ref="C482:E482"/>
    <mergeCell ref="B483:E483"/>
    <mergeCell ref="F483:J483"/>
    <mergeCell ref="R462:R463"/>
    <mergeCell ref="B474:C474"/>
    <mergeCell ref="L477:N477"/>
    <mergeCell ref="P477:Q477"/>
    <mergeCell ref="C478:G478"/>
    <mergeCell ref="M478:N478"/>
    <mergeCell ref="P478:Q478"/>
    <mergeCell ref="B470:E470"/>
    <mergeCell ref="F470:I470"/>
    <mergeCell ref="B471:C471"/>
    <mergeCell ref="D471:G471"/>
    <mergeCell ref="B472:C472"/>
    <mergeCell ref="B473:D473"/>
    <mergeCell ref="B467:E467"/>
    <mergeCell ref="F467:J467"/>
    <mergeCell ref="M467:N467"/>
    <mergeCell ref="P467:Q467"/>
    <mergeCell ref="B468:C468"/>
    <mergeCell ref="D468:H468"/>
    <mergeCell ref="M468:N468"/>
    <mergeCell ref="P468:Q468"/>
    <mergeCell ref="C465:F465"/>
    <mergeCell ref="M465:N465"/>
    <mergeCell ref="P465:Q465"/>
    <mergeCell ref="C466:E466"/>
    <mergeCell ref="M466:N466"/>
    <mergeCell ref="P466:Q466"/>
    <mergeCell ref="B463:B464"/>
    <mergeCell ref="C463:F464"/>
    <mergeCell ref="M464:N464"/>
    <mergeCell ref="P464:Q464"/>
    <mergeCell ref="B461:B462"/>
    <mergeCell ref="C461:F462"/>
    <mergeCell ref="M461:N461"/>
    <mergeCell ref="P461:Q461"/>
    <mergeCell ref="L462:L463"/>
    <mergeCell ref="M462:N463"/>
    <mergeCell ref="O462:O463"/>
    <mergeCell ref="P462:Q463"/>
    <mergeCell ref="P459:Q459"/>
    <mergeCell ref="C460:G460"/>
    <mergeCell ref="M460:N460"/>
    <mergeCell ref="P460:Q460"/>
    <mergeCell ref="B453:C453"/>
    <mergeCell ref="D453:G453"/>
    <mergeCell ref="B454:C454"/>
    <mergeCell ref="B455:D455"/>
    <mergeCell ref="B456:C456"/>
    <mergeCell ref="L459:N459"/>
    <mergeCell ref="C449:E449"/>
    <mergeCell ref="B450:E450"/>
    <mergeCell ref="F450:J450"/>
    <mergeCell ref="B451:C451"/>
    <mergeCell ref="D451:H451"/>
    <mergeCell ref="B452:E452"/>
    <mergeCell ref="F452:I452"/>
    <mergeCell ref="B446:B447"/>
    <mergeCell ref="C446:F447"/>
    <mergeCell ref="M447:N447"/>
    <mergeCell ref="P447:Q447"/>
    <mergeCell ref="C448:F448"/>
    <mergeCell ref="M445:N446"/>
    <mergeCell ref="O445:O446"/>
    <mergeCell ref="P445:Q446"/>
    <mergeCell ref="R445:R446"/>
    <mergeCell ref="C443:G443"/>
    <mergeCell ref="M443:N443"/>
    <mergeCell ref="P443:Q443"/>
    <mergeCell ref="B444:B445"/>
    <mergeCell ref="C444:F445"/>
    <mergeCell ref="M444:N444"/>
    <mergeCell ref="P444:Q444"/>
    <mergeCell ref="L445:L446"/>
    <mergeCell ref="B436:C436"/>
    <mergeCell ref="B437:D437"/>
    <mergeCell ref="B438:C438"/>
    <mergeCell ref="L442:N442"/>
    <mergeCell ref="P442:Q442"/>
    <mergeCell ref="B433:C433"/>
    <mergeCell ref="D433:H433"/>
    <mergeCell ref="B434:E434"/>
    <mergeCell ref="F434:I434"/>
    <mergeCell ref="B435:C435"/>
    <mergeCell ref="D435:G435"/>
    <mergeCell ref="C431:E431"/>
    <mergeCell ref="M431:N431"/>
    <mergeCell ref="P431:Q431"/>
    <mergeCell ref="B432:E432"/>
    <mergeCell ref="F432:J432"/>
    <mergeCell ref="M432:N432"/>
    <mergeCell ref="P432:Q432"/>
    <mergeCell ref="B428:B429"/>
    <mergeCell ref="C428:F429"/>
    <mergeCell ref="M429:N429"/>
    <mergeCell ref="P429:Q429"/>
    <mergeCell ref="C430:F430"/>
    <mergeCell ref="M430:N430"/>
    <mergeCell ref="P430:Q430"/>
    <mergeCell ref="M427:N428"/>
    <mergeCell ref="O427:O428"/>
    <mergeCell ref="P427:Q428"/>
    <mergeCell ref="R427:R428"/>
    <mergeCell ref="C425:G425"/>
    <mergeCell ref="M425:N425"/>
    <mergeCell ref="P425:Q425"/>
    <mergeCell ref="B426:B427"/>
    <mergeCell ref="C426:F427"/>
    <mergeCell ref="M426:N426"/>
    <mergeCell ref="P426:Q426"/>
    <mergeCell ref="L427:L428"/>
    <mergeCell ref="B419:C419"/>
    <mergeCell ref="B420:D420"/>
    <mergeCell ref="B421:C421"/>
    <mergeCell ref="L424:N424"/>
    <mergeCell ref="P424:Q424"/>
    <mergeCell ref="B416:C416"/>
    <mergeCell ref="D416:H416"/>
    <mergeCell ref="B417:E417"/>
    <mergeCell ref="F417:I417"/>
    <mergeCell ref="B418:C418"/>
    <mergeCell ref="D418:G418"/>
    <mergeCell ref="C414:E414"/>
    <mergeCell ref="M414:N414"/>
    <mergeCell ref="P414:Q414"/>
    <mergeCell ref="B415:E415"/>
    <mergeCell ref="F415:J415"/>
    <mergeCell ref="M415:N415"/>
    <mergeCell ref="P415:Q415"/>
    <mergeCell ref="B411:B412"/>
    <mergeCell ref="C411:F412"/>
    <mergeCell ref="M412:N412"/>
    <mergeCell ref="P412:Q412"/>
    <mergeCell ref="C413:F413"/>
    <mergeCell ref="M413:N413"/>
    <mergeCell ref="P413:Q413"/>
    <mergeCell ref="M410:N411"/>
    <mergeCell ref="O410:O411"/>
    <mergeCell ref="P410:Q411"/>
    <mergeCell ref="R410:R411"/>
    <mergeCell ref="C408:G408"/>
    <mergeCell ref="M408:N408"/>
    <mergeCell ref="P408:Q408"/>
    <mergeCell ref="B409:B410"/>
    <mergeCell ref="C409:F410"/>
    <mergeCell ref="M409:N409"/>
    <mergeCell ref="P409:Q409"/>
    <mergeCell ref="L410:L411"/>
    <mergeCell ref="B394:B395"/>
    <mergeCell ref="C394:F395"/>
    <mergeCell ref="M395:N395"/>
    <mergeCell ref="P395:Q395"/>
    <mergeCell ref="B392:B393"/>
    <mergeCell ref="C392:F393"/>
    <mergeCell ref="M392:N392"/>
    <mergeCell ref="P392:Q392"/>
    <mergeCell ref="L393:L394"/>
    <mergeCell ref="M393:N394"/>
    <mergeCell ref="O393:O394"/>
    <mergeCell ref="P393:Q394"/>
    <mergeCell ref="R393:R394"/>
    <mergeCell ref="B402:C402"/>
    <mergeCell ref="B403:D403"/>
    <mergeCell ref="B404:C404"/>
    <mergeCell ref="L407:N407"/>
    <mergeCell ref="P407:Q407"/>
    <mergeCell ref="B399:C399"/>
    <mergeCell ref="D399:H399"/>
    <mergeCell ref="B400:E400"/>
    <mergeCell ref="F400:I400"/>
    <mergeCell ref="B401:C401"/>
    <mergeCell ref="D401:G401"/>
    <mergeCell ref="C396:F396"/>
    <mergeCell ref="M396:N396"/>
    <mergeCell ref="P396:Q396"/>
    <mergeCell ref="C397:E397"/>
    <mergeCell ref="B398:E398"/>
    <mergeCell ref="F398:J398"/>
    <mergeCell ref="R376:R377"/>
    <mergeCell ref="B387:C387"/>
    <mergeCell ref="L390:N390"/>
    <mergeCell ref="P390:Q390"/>
    <mergeCell ref="C391:G391"/>
    <mergeCell ref="M391:N391"/>
    <mergeCell ref="P391:Q391"/>
    <mergeCell ref="B383:E383"/>
    <mergeCell ref="F383:I383"/>
    <mergeCell ref="B384:C384"/>
    <mergeCell ref="D384:G384"/>
    <mergeCell ref="B385:C385"/>
    <mergeCell ref="B386:D386"/>
    <mergeCell ref="B381:E381"/>
    <mergeCell ref="F381:J381"/>
    <mergeCell ref="M381:N381"/>
    <mergeCell ref="P381:Q381"/>
    <mergeCell ref="B382:C382"/>
    <mergeCell ref="D382:H382"/>
    <mergeCell ref="C379:F379"/>
    <mergeCell ref="M379:N379"/>
    <mergeCell ref="P379:Q379"/>
    <mergeCell ref="C380:E380"/>
    <mergeCell ref="M380:N380"/>
    <mergeCell ref="P380:Q380"/>
    <mergeCell ref="B377:B378"/>
    <mergeCell ref="C377:F378"/>
    <mergeCell ref="M378:N378"/>
    <mergeCell ref="P378:Q378"/>
    <mergeCell ref="B375:B376"/>
    <mergeCell ref="C375:F376"/>
    <mergeCell ref="M375:N375"/>
    <mergeCell ref="P375:Q375"/>
    <mergeCell ref="L376:L377"/>
    <mergeCell ref="M376:N377"/>
    <mergeCell ref="O376:O377"/>
    <mergeCell ref="P376:Q377"/>
    <mergeCell ref="R357:R358"/>
    <mergeCell ref="B369:C369"/>
    <mergeCell ref="L373:N373"/>
    <mergeCell ref="P373:Q373"/>
    <mergeCell ref="C374:G374"/>
    <mergeCell ref="M374:N374"/>
    <mergeCell ref="P374:Q374"/>
    <mergeCell ref="B365:E365"/>
    <mergeCell ref="F365:I365"/>
    <mergeCell ref="B366:C366"/>
    <mergeCell ref="D366:G366"/>
    <mergeCell ref="B367:C367"/>
    <mergeCell ref="B368:D368"/>
    <mergeCell ref="B362:E362"/>
    <mergeCell ref="F362:J362"/>
    <mergeCell ref="M362:N362"/>
    <mergeCell ref="P362:Q362"/>
    <mergeCell ref="B363:C363"/>
    <mergeCell ref="D363:H363"/>
    <mergeCell ref="M363:N363"/>
    <mergeCell ref="P363:Q363"/>
    <mergeCell ref="C360:F360"/>
    <mergeCell ref="M360:N360"/>
    <mergeCell ref="P360:Q360"/>
    <mergeCell ref="C361:E361"/>
    <mergeCell ref="M361:N361"/>
    <mergeCell ref="P361:Q361"/>
    <mergeCell ref="B358:B359"/>
    <mergeCell ref="C358:F359"/>
    <mergeCell ref="M359:N359"/>
    <mergeCell ref="P359:Q359"/>
    <mergeCell ref="B356:B357"/>
    <mergeCell ref="C356:F357"/>
    <mergeCell ref="M356:N356"/>
    <mergeCell ref="P356:Q356"/>
    <mergeCell ref="L357:L358"/>
    <mergeCell ref="M357:N358"/>
    <mergeCell ref="O357:O358"/>
    <mergeCell ref="P357:Q358"/>
    <mergeCell ref="R340:R341"/>
    <mergeCell ref="B351:C351"/>
    <mergeCell ref="L354:N354"/>
    <mergeCell ref="P354:Q354"/>
    <mergeCell ref="C355:G355"/>
    <mergeCell ref="M355:N355"/>
    <mergeCell ref="P355:Q355"/>
    <mergeCell ref="B347:E347"/>
    <mergeCell ref="F347:I347"/>
    <mergeCell ref="B348:C348"/>
    <mergeCell ref="D348:G348"/>
    <mergeCell ref="B349:C349"/>
    <mergeCell ref="B350:D350"/>
    <mergeCell ref="B345:E345"/>
    <mergeCell ref="F345:J345"/>
    <mergeCell ref="M345:N345"/>
    <mergeCell ref="P345:Q345"/>
    <mergeCell ref="B346:C346"/>
    <mergeCell ref="D346:H346"/>
    <mergeCell ref="C343:F343"/>
    <mergeCell ref="M343:N343"/>
    <mergeCell ref="P343:Q343"/>
    <mergeCell ref="C344:E344"/>
    <mergeCell ref="M344:N344"/>
    <mergeCell ref="P344:Q344"/>
    <mergeCell ref="B341:B342"/>
    <mergeCell ref="C341:F342"/>
    <mergeCell ref="M342:N342"/>
    <mergeCell ref="P342:Q342"/>
    <mergeCell ref="B339:B340"/>
    <mergeCell ref="C339:F340"/>
    <mergeCell ref="M339:N339"/>
    <mergeCell ref="P339:Q339"/>
    <mergeCell ref="L340:L341"/>
    <mergeCell ref="M340:N341"/>
    <mergeCell ref="O340:O341"/>
    <mergeCell ref="P340:Q341"/>
    <mergeCell ref="B334:C334"/>
    <mergeCell ref="L337:N337"/>
    <mergeCell ref="P337:Q337"/>
    <mergeCell ref="C338:G338"/>
    <mergeCell ref="M338:N338"/>
    <mergeCell ref="P338:Q338"/>
    <mergeCell ref="B330:E330"/>
    <mergeCell ref="F330:I330"/>
    <mergeCell ref="B331:C331"/>
    <mergeCell ref="D331:G331"/>
    <mergeCell ref="B332:C332"/>
    <mergeCell ref="B333:D333"/>
    <mergeCell ref="B328:E328"/>
    <mergeCell ref="F328:J328"/>
    <mergeCell ref="M328:N328"/>
    <mergeCell ref="P328:Q328"/>
    <mergeCell ref="B329:C329"/>
    <mergeCell ref="D329:H329"/>
    <mergeCell ref="R311:R312"/>
    <mergeCell ref="C326:F326"/>
    <mergeCell ref="M326:N326"/>
    <mergeCell ref="P326:Q326"/>
    <mergeCell ref="C327:E327"/>
    <mergeCell ref="M327:N327"/>
    <mergeCell ref="P327:Q327"/>
    <mergeCell ref="B324:B325"/>
    <mergeCell ref="C324:F325"/>
    <mergeCell ref="M325:N325"/>
    <mergeCell ref="P325:Q325"/>
    <mergeCell ref="B322:B323"/>
    <mergeCell ref="C322:F323"/>
    <mergeCell ref="M322:N322"/>
    <mergeCell ref="P322:Q322"/>
    <mergeCell ref="L323:L324"/>
    <mergeCell ref="M323:N324"/>
    <mergeCell ref="O323:O324"/>
    <mergeCell ref="P323:Q324"/>
    <mergeCell ref="R323:R324"/>
    <mergeCell ref="B310:C310"/>
    <mergeCell ref="D310:H310"/>
    <mergeCell ref="M310:N310"/>
    <mergeCell ref="P310:Q310"/>
    <mergeCell ref="C307:F307"/>
    <mergeCell ref="M307:N307"/>
    <mergeCell ref="P307:Q307"/>
    <mergeCell ref="C308:E308"/>
    <mergeCell ref="M308:N308"/>
    <mergeCell ref="P308:Q308"/>
    <mergeCell ref="B316:D316"/>
    <mergeCell ref="B317:C317"/>
    <mergeCell ref="L320:N320"/>
    <mergeCell ref="P320:Q320"/>
    <mergeCell ref="C321:G321"/>
    <mergeCell ref="M321:N321"/>
    <mergeCell ref="P321:Q321"/>
    <mergeCell ref="B312:E313"/>
    <mergeCell ref="F312:I313"/>
    <mergeCell ref="B314:C314"/>
    <mergeCell ref="D314:G314"/>
    <mergeCell ref="B315:C315"/>
    <mergeCell ref="L311:L312"/>
    <mergeCell ref="M311:N312"/>
    <mergeCell ref="O311:O312"/>
    <mergeCell ref="P311:Q312"/>
    <mergeCell ref="B305:B306"/>
    <mergeCell ref="C305:F306"/>
    <mergeCell ref="M306:N306"/>
    <mergeCell ref="P306:Q306"/>
    <mergeCell ref="B303:B304"/>
    <mergeCell ref="C303:F304"/>
    <mergeCell ref="M303:N303"/>
    <mergeCell ref="P303:Q303"/>
    <mergeCell ref="L304:L305"/>
    <mergeCell ref="M304:N305"/>
    <mergeCell ref="O304:O305"/>
    <mergeCell ref="P304:Q305"/>
    <mergeCell ref="R304:R305"/>
    <mergeCell ref="B309:E309"/>
    <mergeCell ref="F309:J309"/>
    <mergeCell ref="M309:N309"/>
    <mergeCell ref="P309:Q309"/>
    <mergeCell ref="R286:R287"/>
    <mergeCell ref="B297:C297"/>
    <mergeCell ref="L301:N301"/>
    <mergeCell ref="P301:Q301"/>
    <mergeCell ref="C302:G302"/>
    <mergeCell ref="M302:N302"/>
    <mergeCell ref="P302:Q302"/>
    <mergeCell ref="B293:E293"/>
    <mergeCell ref="F293:I293"/>
    <mergeCell ref="B294:C294"/>
    <mergeCell ref="D294:G294"/>
    <mergeCell ref="B295:C295"/>
    <mergeCell ref="B296:D296"/>
    <mergeCell ref="B291:E291"/>
    <mergeCell ref="F291:J291"/>
    <mergeCell ref="M291:N291"/>
    <mergeCell ref="P291:Q291"/>
    <mergeCell ref="B292:C292"/>
    <mergeCell ref="D292:H292"/>
    <mergeCell ref="C289:F289"/>
    <mergeCell ref="M289:N289"/>
    <mergeCell ref="P289:Q289"/>
    <mergeCell ref="C290:E290"/>
    <mergeCell ref="M290:N290"/>
    <mergeCell ref="P290:Q290"/>
    <mergeCell ref="B287:B288"/>
    <mergeCell ref="C287:F288"/>
    <mergeCell ref="M288:N288"/>
    <mergeCell ref="P288:Q288"/>
    <mergeCell ref="B285:B286"/>
    <mergeCell ref="C285:F286"/>
    <mergeCell ref="M285:N285"/>
    <mergeCell ref="P285:Q285"/>
    <mergeCell ref="L286:L287"/>
    <mergeCell ref="M286:N287"/>
    <mergeCell ref="O286:O287"/>
    <mergeCell ref="P286:Q287"/>
    <mergeCell ref="C272:E272"/>
    <mergeCell ref="B267:B268"/>
    <mergeCell ref="C267:F268"/>
    <mergeCell ref="M267:N267"/>
    <mergeCell ref="P267:Q267"/>
    <mergeCell ref="L268:L269"/>
    <mergeCell ref="M268:N269"/>
    <mergeCell ref="O268:O269"/>
    <mergeCell ref="P268:Q269"/>
    <mergeCell ref="R268:R269"/>
    <mergeCell ref="P265:Q265"/>
    <mergeCell ref="C266:G266"/>
    <mergeCell ref="M266:N266"/>
    <mergeCell ref="P266:Q266"/>
    <mergeCell ref="P283:Q283"/>
    <mergeCell ref="C284:G284"/>
    <mergeCell ref="M284:N284"/>
    <mergeCell ref="P284:Q284"/>
    <mergeCell ref="B276:C276"/>
    <mergeCell ref="D276:G276"/>
    <mergeCell ref="B277:C277"/>
    <mergeCell ref="B278:D278"/>
    <mergeCell ref="B279:C279"/>
    <mergeCell ref="L283:N283"/>
    <mergeCell ref="B273:E273"/>
    <mergeCell ref="F273:J273"/>
    <mergeCell ref="B274:C274"/>
    <mergeCell ref="D274:H274"/>
    <mergeCell ref="B275:E275"/>
    <mergeCell ref="F275:I275"/>
    <mergeCell ref="B261:C261"/>
    <mergeCell ref="L265:N265"/>
    <mergeCell ref="B255:E255"/>
    <mergeCell ref="F255:J255"/>
    <mergeCell ref="B256:C256"/>
    <mergeCell ref="D256:H256"/>
    <mergeCell ref="B257:E257"/>
    <mergeCell ref="F257:I257"/>
    <mergeCell ref="C253:F253"/>
    <mergeCell ref="M253:N253"/>
    <mergeCell ref="P253:Q253"/>
    <mergeCell ref="C254:E254"/>
    <mergeCell ref="M254:N254"/>
    <mergeCell ref="P254:Q254"/>
    <mergeCell ref="B269:B270"/>
    <mergeCell ref="C269:F270"/>
    <mergeCell ref="C271:F271"/>
    <mergeCell ref="B251:B252"/>
    <mergeCell ref="C251:F252"/>
    <mergeCell ref="M252:N252"/>
    <mergeCell ref="P252:Q252"/>
    <mergeCell ref="B249:B250"/>
    <mergeCell ref="C249:F250"/>
    <mergeCell ref="M249:N249"/>
    <mergeCell ref="P249:Q249"/>
    <mergeCell ref="L250:L251"/>
    <mergeCell ref="M250:N251"/>
    <mergeCell ref="O250:O251"/>
    <mergeCell ref="P250:Q251"/>
    <mergeCell ref="R250:R251"/>
    <mergeCell ref="B258:C258"/>
    <mergeCell ref="D258:G258"/>
    <mergeCell ref="B259:C259"/>
    <mergeCell ref="B260:D260"/>
    <mergeCell ref="R231:R232"/>
    <mergeCell ref="B243:C243"/>
    <mergeCell ref="L247:N247"/>
    <mergeCell ref="P247:Q247"/>
    <mergeCell ref="C248:G248"/>
    <mergeCell ref="M248:N248"/>
    <mergeCell ref="P248:Q248"/>
    <mergeCell ref="B239:E239"/>
    <mergeCell ref="F239:I239"/>
    <mergeCell ref="B240:C240"/>
    <mergeCell ref="D240:G240"/>
    <mergeCell ref="B241:C241"/>
    <mergeCell ref="B242:D242"/>
    <mergeCell ref="B236:E236"/>
    <mergeCell ref="F236:J236"/>
    <mergeCell ref="M236:N236"/>
    <mergeCell ref="P236:Q236"/>
    <mergeCell ref="B237:C237"/>
    <mergeCell ref="D237:H237"/>
    <mergeCell ref="M237:N237"/>
    <mergeCell ref="P237:Q237"/>
    <mergeCell ref="C234:F234"/>
    <mergeCell ref="M234:N234"/>
    <mergeCell ref="P234:Q234"/>
    <mergeCell ref="C235:E235"/>
    <mergeCell ref="M235:N235"/>
    <mergeCell ref="P235:Q235"/>
    <mergeCell ref="B232:B233"/>
    <mergeCell ref="C232:F233"/>
    <mergeCell ref="M233:N233"/>
    <mergeCell ref="P233:Q233"/>
    <mergeCell ref="B230:B231"/>
    <mergeCell ref="C230:F231"/>
    <mergeCell ref="M230:N230"/>
    <mergeCell ref="P230:Q230"/>
    <mergeCell ref="L231:L232"/>
    <mergeCell ref="M231:N232"/>
    <mergeCell ref="O231:O232"/>
    <mergeCell ref="P231:Q232"/>
    <mergeCell ref="P228:Q228"/>
    <mergeCell ref="C229:G229"/>
    <mergeCell ref="M229:N229"/>
    <mergeCell ref="P229:Q229"/>
    <mergeCell ref="B222:C222"/>
    <mergeCell ref="D222:G222"/>
    <mergeCell ref="B223:C223"/>
    <mergeCell ref="B224:D224"/>
    <mergeCell ref="B225:C225"/>
    <mergeCell ref="L228:N228"/>
    <mergeCell ref="C218:E218"/>
    <mergeCell ref="B219:E219"/>
    <mergeCell ref="F219:J219"/>
    <mergeCell ref="B220:C220"/>
    <mergeCell ref="D220:H220"/>
    <mergeCell ref="B221:E221"/>
    <mergeCell ref="F221:I221"/>
    <mergeCell ref="B215:B216"/>
    <mergeCell ref="C215:F216"/>
    <mergeCell ref="M216:N216"/>
    <mergeCell ref="P216:Q216"/>
    <mergeCell ref="C217:F217"/>
    <mergeCell ref="M217:N217"/>
    <mergeCell ref="P217:Q217"/>
    <mergeCell ref="M214:N215"/>
    <mergeCell ref="O214:O215"/>
    <mergeCell ref="P214:Q215"/>
    <mergeCell ref="R214:R215"/>
    <mergeCell ref="C212:G212"/>
    <mergeCell ref="M212:N212"/>
    <mergeCell ref="P212:Q212"/>
    <mergeCell ref="B213:B214"/>
    <mergeCell ref="C213:F214"/>
    <mergeCell ref="M213:N213"/>
    <mergeCell ref="P213:Q213"/>
    <mergeCell ref="L214:L215"/>
    <mergeCell ref="L211:N211"/>
    <mergeCell ref="P211:Q211"/>
    <mergeCell ref="B203:C203"/>
    <mergeCell ref="D203:H203"/>
    <mergeCell ref="B204:E204"/>
    <mergeCell ref="F204:I204"/>
    <mergeCell ref="B205:C205"/>
    <mergeCell ref="D205:G205"/>
    <mergeCell ref="B206:C206"/>
    <mergeCell ref="B207:D207"/>
    <mergeCell ref="B208:C208"/>
    <mergeCell ref="B198:B199"/>
    <mergeCell ref="C198:F199"/>
    <mergeCell ref="C200:F200"/>
    <mergeCell ref="C201:E201"/>
    <mergeCell ref="B202:E202"/>
    <mergeCell ref="F202:J202"/>
    <mergeCell ref="M197:N198"/>
    <mergeCell ref="O197:O198"/>
    <mergeCell ref="P197:Q198"/>
    <mergeCell ref="R180:R181"/>
    <mergeCell ref="C195:G195"/>
    <mergeCell ref="M195:N195"/>
    <mergeCell ref="P195:Q195"/>
    <mergeCell ref="B196:B197"/>
    <mergeCell ref="C196:F197"/>
    <mergeCell ref="M196:N196"/>
    <mergeCell ref="P196:Q196"/>
    <mergeCell ref="L197:L198"/>
    <mergeCell ref="B189:C189"/>
    <mergeCell ref="B190:D190"/>
    <mergeCell ref="B191:C191"/>
    <mergeCell ref="L194:N194"/>
    <mergeCell ref="P194:Q194"/>
    <mergeCell ref="R197:R198"/>
    <mergeCell ref="B188:C188"/>
    <mergeCell ref="D188:G188"/>
    <mergeCell ref="C184:E184"/>
    <mergeCell ref="M184:N184"/>
    <mergeCell ref="P184:Q184"/>
    <mergeCell ref="B185:E185"/>
    <mergeCell ref="F185:J185"/>
    <mergeCell ref="B181:B182"/>
    <mergeCell ref="C181:F182"/>
    <mergeCell ref="M182:N182"/>
    <mergeCell ref="P182:Q182"/>
    <mergeCell ref="C183:F183"/>
    <mergeCell ref="M183:N183"/>
    <mergeCell ref="P183:Q183"/>
    <mergeCell ref="M180:N181"/>
    <mergeCell ref="O180:O181"/>
    <mergeCell ref="P180:Q181"/>
    <mergeCell ref="C178:G178"/>
    <mergeCell ref="M178:N178"/>
    <mergeCell ref="P178:Q178"/>
    <mergeCell ref="B179:B180"/>
    <mergeCell ref="C179:F180"/>
    <mergeCell ref="M179:N179"/>
    <mergeCell ref="P179:Q179"/>
    <mergeCell ref="L180:L181"/>
    <mergeCell ref="B171:C171"/>
    <mergeCell ref="B172:D172"/>
    <mergeCell ref="B173:C173"/>
    <mergeCell ref="L177:N177"/>
    <mergeCell ref="P177:Q177"/>
    <mergeCell ref="B186:C186"/>
    <mergeCell ref="D186:H186"/>
    <mergeCell ref="B187:E187"/>
    <mergeCell ref="F187:I187"/>
    <mergeCell ref="P146:Q146"/>
    <mergeCell ref="L147:L148"/>
    <mergeCell ref="M147:N148"/>
    <mergeCell ref="O147:O148"/>
    <mergeCell ref="P147:Q148"/>
    <mergeCell ref="R147:R148"/>
    <mergeCell ref="B168:C168"/>
    <mergeCell ref="D168:H168"/>
    <mergeCell ref="B169:E169"/>
    <mergeCell ref="F169:I169"/>
    <mergeCell ref="B170:C170"/>
    <mergeCell ref="D170:G170"/>
    <mergeCell ref="C163:F163"/>
    <mergeCell ref="C164:F164"/>
    <mergeCell ref="C165:F165"/>
    <mergeCell ref="C166:E166"/>
    <mergeCell ref="B167:E167"/>
    <mergeCell ref="F167:J167"/>
    <mergeCell ref="P161:Q161"/>
    <mergeCell ref="C162:G162"/>
    <mergeCell ref="M162:N162"/>
    <mergeCell ref="P162:Q162"/>
    <mergeCell ref="B155:C155"/>
    <mergeCell ref="D155:G155"/>
    <mergeCell ref="B156:C156"/>
    <mergeCell ref="B157:D157"/>
    <mergeCell ref="B158:C158"/>
    <mergeCell ref="L161:N161"/>
    <mergeCell ref="B152:E152"/>
    <mergeCell ref="F152:J152"/>
    <mergeCell ref="B153:C153"/>
    <mergeCell ref="D153:H153"/>
    <mergeCell ref="B154:E154"/>
    <mergeCell ref="F154:I154"/>
    <mergeCell ref="B148:B149"/>
    <mergeCell ref="C148:F149"/>
    <mergeCell ref="C150:F150"/>
    <mergeCell ref="C151:E151"/>
    <mergeCell ref="B146:B147"/>
    <mergeCell ref="C146:F147"/>
    <mergeCell ref="M146:N146"/>
    <mergeCell ref="P144:Q144"/>
    <mergeCell ref="C145:G145"/>
    <mergeCell ref="M145:N145"/>
    <mergeCell ref="P145:Q145"/>
    <mergeCell ref="B138:C138"/>
    <mergeCell ref="D138:G138"/>
    <mergeCell ref="B139:C139"/>
    <mergeCell ref="B140:D140"/>
    <mergeCell ref="B141:C141"/>
    <mergeCell ref="L144:N144"/>
    <mergeCell ref="C134:E134"/>
    <mergeCell ref="B135:E135"/>
    <mergeCell ref="F135:J135"/>
    <mergeCell ref="B136:C136"/>
    <mergeCell ref="D136:H136"/>
    <mergeCell ref="B137:E137"/>
    <mergeCell ref="F137:I137"/>
    <mergeCell ref="B131:B132"/>
    <mergeCell ref="C131:F132"/>
    <mergeCell ref="M132:N132"/>
    <mergeCell ref="P132:Q132"/>
    <mergeCell ref="C133:F133"/>
    <mergeCell ref="M133:N133"/>
    <mergeCell ref="P133:Q133"/>
    <mergeCell ref="M130:N131"/>
    <mergeCell ref="O130:O131"/>
    <mergeCell ref="P130:Q131"/>
    <mergeCell ref="R130:R131"/>
    <mergeCell ref="C128:G128"/>
    <mergeCell ref="M128:N128"/>
    <mergeCell ref="P128:Q128"/>
    <mergeCell ref="B129:B130"/>
    <mergeCell ref="C129:F130"/>
    <mergeCell ref="M129:N129"/>
    <mergeCell ref="P129:Q129"/>
    <mergeCell ref="L130:L131"/>
    <mergeCell ref="B121:C121"/>
    <mergeCell ref="B122:D122"/>
    <mergeCell ref="B123:C123"/>
    <mergeCell ref="L127:N127"/>
    <mergeCell ref="P127:Q127"/>
    <mergeCell ref="B118:C118"/>
    <mergeCell ref="D118:H118"/>
    <mergeCell ref="B119:E119"/>
    <mergeCell ref="F119:I119"/>
    <mergeCell ref="B120:C120"/>
    <mergeCell ref="D120:G120"/>
    <mergeCell ref="C113:F113"/>
    <mergeCell ref="C114:F114"/>
    <mergeCell ref="C115:F115"/>
    <mergeCell ref="C116:E116"/>
    <mergeCell ref="B117:E117"/>
    <mergeCell ref="F117:J117"/>
    <mergeCell ref="R97:R98"/>
    <mergeCell ref="B108:C108"/>
    <mergeCell ref="L111:N111"/>
    <mergeCell ref="P111:Q111"/>
    <mergeCell ref="C112:G112"/>
    <mergeCell ref="M112:N112"/>
    <mergeCell ref="P112:Q112"/>
    <mergeCell ref="B104:E104"/>
    <mergeCell ref="F104:I104"/>
    <mergeCell ref="B105:C105"/>
    <mergeCell ref="D105:G105"/>
    <mergeCell ref="B106:C106"/>
    <mergeCell ref="B107:D107"/>
    <mergeCell ref="B102:E102"/>
    <mergeCell ref="F102:J102"/>
    <mergeCell ref="M102:N102"/>
    <mergeCell ref="P102:Q102"/>
    <mergeCell ref="B103:C103"/>
    <mergeCell ref="D103:H103"/>
    <mergeCell ref="C100:F100"/>
    <mergeCell ref="M100:N100"/>
    <mergeCell ref="P100:Q100"/>
    <mergeCell ref="C101:E101"/>
    <mergeCell ref="M101:N101"/>
    <mergeCell ref="P101:Q101"/>
    <mergeCell ref="B98:B99"/>
    <mergeCell ref="C98:F99"/>
    <mergeCell ref="M99:N99"/>
    <mergeCell ref="P99:Q99"/>
    <mergeCell ref="B96:B97"/>
    <mergeCell ref="C96:F97"/>
    <mergeCell ref="M96:N96"/>
    <mergeCell ref="P96:Q96"/>
    <mergeCell ref="L97:L98"/>
    <mergeCell ref="M97:N98"/>
    <mergeCell ref="O97:O98"/>
    <mergeCell ref="P97:Q98"/>
    <mergeCell ref="R80:R81"/>
    <mergeCell ref="B91:C91"/>
    <mergeCell ref="L94:N94"/>
    <mergeCell ref="P94:Q94"/>
    <mergeCell ref="C95:G95"/>
    <mergeCell ref="M95:N95"/>
    <mergeCell ref="P95:Q95"/>
    <mergeCell ref="B87:E87"/>
    <mergeCell ref="F87:I87"/>
    <mergeCell ref="B88:C88"/>
    <mergeCell ref="D88:G88"/>
    <mergeCell ref="B89:C89"/>
    <mergeCell ref="B90:D90"/>
    <mergeCell ref="B85:E85"/>
    <mergeCell ref="F85:J85"/>
    <mergeCell ref="M85:N85"/>
    <mergeCell ref="P85:Q85"/>
    <mergeCell ref="B86:C86"/>
    <mergeCell ref="D86:H86"/>
    <mergeCell ref="C83:F83"/>
    <mergeCell ref="M83:N83"/>
    <mergeCell ref="P83:Q83"/>
    <mergeCell ref="C84:E84"/>
    <mergeCell ref="M84:N84"/>
    <mergeCell ref="P84:Q84"/>
    <mergeCell ref="B81:B82"/>
    <mergeCell ref="C81:F82"/>
    <mergeCell ref="M82:N82"/>
    <mergeCell ref="P82:Q82"/>
    <mergeCell ref="B79:B80"/>
    <mergeCell ref="C79:F80"/>
    <mergeCell ref="M79:N79"/>
    <mergeCell ref="P79:Q79"/>
    <mergeCell ref="L80:L81"/>
    <mergeCell ref="M80:N81"/>
    <mergeCell ref="O80:O81"/>
    <mergeCell ref="P80:Q81"/>
    <mergeCell ref="P77:Q77"/>
    <mergeCell ref="C78:G78"/>
    <mergeCell ref="M78:N78"/>
    <mergeCell ref="P78:Q78"/>
    <mergeCell ref="B71:C71"/>
    <mergeCell ref="D71:G71"/>
    <mergeCell ref="B72:C72"/>
    <mergeCell ref="B73:D73"/>
    <mergeCell ref="B74:C74"/>
    <mergeCell ref="L77:N77"/>
    <mergeCell ref="C67:E67"/>
    <mergeCell ref="B68:E68"/>
    <mergeCell ref="F68:J68"/>
    <mergeCell ref="B69:C69"/>
    <mergeCell ref="D69:H69"/>
    <mergeCell ref="B70:E70"/>
    <mergeCell ref="F70:I70"/>
    <mergeCell ref="B64:B65"/>
    <mergeCell ref="C64:F65"/>
    <mergeCell ref="M65:N65"/>
    <mergeCell ref="P65:Q65"/>
    <mergeCell ref="C66:F66"/>
    <mergeCell ref="M66:N66"/>
    <mergeCell ref="P66:Q66"/>
    <mergeCell ref="M63:N64"/>
    <mergeCell ref="O63:O64"/>
    <mergeCell ref="P63:Q64"/>
    <mergeCell ref="R63:R64"/>
    <mergeCell ref="C61:G61"/>
    <mergeCell ref="M61:N61"/>
    <mergeCell ref="P61:Q61"/>
    <mergeCell ref="B62:B63"/>
    <mergeCell ref="C62:F63"/>
    <mergeCell ref="M62:N62"/>
    <mergeCell ref="P62:Q62"/>
    <mergeCell ref="L63:L64"/>
    <mergeCell ref="B54:C54"/>
    <mergeCell ref="B55:D55"/>
    <mergeCell ref="B56:C56"/>
    <mergeCell ref="L60:N60"/>
    <mergeCell ref="P60:Q60"/>
    <mergeCell ref="B51:C51"/>
    <mergeCell ref="D51:H51"/>
    <mergeCell ref="B52:E52"/>
    <mergeCell ref="F52:I52"/>
    <mergeCell ref="B53:C53"/>
    <mergeCell ref="D53:G53"/>
    <mergeCell ref="C49:E49"/>
    <mergeCell ref="M49:N49"/>
    <mergeCell ref="P49:Q49"/>
    <mergeCell ref="B50:E50"/>
    <mergeCell ref="F50:J50"/>
    <mergeCell ref="M50:N50"/>
    <mergeCell ref="P50:Q50"/>
    <mergeCell ref="B46:B47"/>
    <mergeCell ref="C46:F47"/>
    <mergeCell ref="M47:N47"/>
    <mergeCell ref="P47:Q47"/>
    <mergeCell ref="C48:F48"/>
    <mergeCell ref="M48:N48"/>
    <mergeCell ref="P48:Q48"/>
    <mergeCell ref="M45:N46"/>
    <mergeCell ref="O45:O46"/>
    <mergeCell ref="P45:Q46"/>
    <mergeCell ref="R45:R46"/>
    <mergeCell ref="C43:G43"/>
    <mergeCell ref="M43:N43"/>
    <mergeCell ref="P43:Q43"/>
    <mergeCell ref="B44:B45"/>
    <mergeCell ref="C44:F45"/>
    <mergeCell ref="M44:N44"/>
    <mergeCell ref="P44:Q44"/>
    <mergeCell ref="L45:L46"/>
    <mergeCell ref="B37:C37"/>
    <mergeCell ref="B38:D38"/>
    <mergeCell ref="B39:C39"/>
    <mergeCell ref="L42:N42"/>
    <mergeCell ref="P42:Q42"/>
    <mergeCell ref="B34:C34"/>
    <mergeCell ref="D34:H34"/>
    <mergeCell ref="B35:E35"/>
    <mergeCell ref="F35:I35"/>
    <mergeCell ref="B36:C36"/>
    <mergeCell ref="D36:G36"/>
    <mergeCell ref="C32:E32"/>
    <mergeCell ref="M32:N32"/>
    <mergeCell ref="P32:Q32"/>
    <mergeCell ref="B33:E33"/>
    <mergeCell ref="F33:J33"/>
    <mergeCell ref="M33:N33"/>
    <mergeCell ref="P33:Q33"/>
    <mergeCell ref="B29:B30"/>
    <mergeCell ref="C29:F30"/>
    <mergeCell ref="M30:N30"/>
    <mergeCell ref="P30:Q30"/>
    <mergeCell ref="C31:F31"/>
    <mergeCell ref="M31:N31"/>
    <mergeCell ref="P31:Q31"/>
    <mergeCell ref="M28:N29"/>
    <mergeCell ref="O28:O29"/>
    <mergeCell ref="P28:Q29"/>
    <mergeCell ref="L1:P2"/>
    <mergeCell ref="C5:E5"/>
    <mergeCell ref="L5:P6"/>
    <mergeCell ref="L7:P7"/>
    <mergeCell ref="B20:C20"/>
    <mergeCell ref="B21:D21"/>
    <mergeCell ref="B22:C22"/>
    <mergeCell ref="L25:N25"/>
    <mergeCell ref="P25:Q25"/>
    <mergeCell ref="B17:C17"/>
    <mergeCell ref="D17:H17"/>
    <mergeCell ref="B18:E18"/>
    <mergeCell ref="F18:I18"/>
    <mergeCell ref="B19:C19"/>
    <mergeCell ref="D19:G19"/>
    <mergeCell ref="C12:F12"/>
    <mergeCell ref="C13:F13"/>
    <mergeCell ref="C14:F14"/>
    <mergeCell ref="C15:E15"/>
    <mergeCell ref="B16:E16"/>
    <mergeCell ref="F16:J16"/>
    <mergeCell ref="R28:R29"/>
    <mergeCell ref="C26:G26"/>
    <mergeCell ref="M26:N26"/>
    <mergeCell ref="P26:Q26"/>
    <mergeCell ref="B27:B28"/>
    <mergeCell ref="C27:F28"/>
    <mergeCell ref="M27:N27"/>
    <mergeCell ref="P27:Q27"/>
    <mergeCell ref="L28:L29"/>
    <mergeCell ref="L10:N10"/>
    <mergeCell ref="P10:Q10"/>
    <mergeCell ref="C11:G11"/>
    <mergeCell ref="M11:N11"/>
    <mergeCell ref="P11:Q11"/>
  </mergeCells>
  <pageMargins left="0.16666666666666666" right="0.16666666666666666" top="0.16666666666666666" bottom="0.16666666666666666" header="0" footer="0"/>
  <pageSetup fitToHeight="0"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C16C1-D479-4606-A90F-A405D438639B}">
  <sheetPr>
    <pageSetUpPr fitToPage="1"/>
  </sheetPr>
  <dimension ref="A1:O1730"/>
  <sheetViews>
    <sheetView workbookViewId="0">
      <selection activeCell="R1688" sqref="R1688"/>
    </sheetView>
  </sheetViews>
  <sheetFormatPr defaultColWidth="11.42578125" defaultRowHeight="15" x14ac:dyDescent="0.25"/>
  <cols>
    <col min="1" max="1" width="2.5703125" customWidth="1"/>
    <col min="2" max="2" width="24.28515625" bestFit="1" customWidth="1"/>
    <col min="3" max="3" width="18" bestFit="1" customWidth="1"/>
    <col min="4" max="4" width="7.42578125" bestFit="1" customWidth="1"/>
    <col min="5" max="5" width="9.140625" bestFit="1" customWidth="1"/>
    <col min="6" max="6" width="9.42578125" customWidth="1"/>
    <col min="7" max="7" width="6.7109375" customWidth="1"/>
    <col min="8" max="9" width="14.7109375" customWidth="1"/>
    <col min="10" max="10" width="11.42578125" customWidth="1"/>
    <col min="11" max="11" width="8.85546875" bestFit="1" customWidth="1"/>
    <col min="12" max="12" width="5.5703125" customWidth="1"/>
    <col min="13" max="13" width="12.5703125" customWidth="1"/>
    <col min="14" max="14" width="9.140625" bestFit="1" customWidth="1"/>
    <col min="15" max="15" width="14.28515625" customWidth="1"/>
  </cols>
  <sheetData>
    <row r="1" spans="1:15" ht="15" customHeight="1" x14ac:dyDescent="0.25">
      <c r="A1" s="1"/>
      <c r="B1" s="1"/>
      <c r="C1" s="1"/>
      <c r="D1" s="1"/>
      <c r="E1" s="1"/>
      <c r="F1" s="1"/>
      <c r="G1" s="47" t="s">
        <v>0</v>
      </c>
      <c r="H1" s="47"/>
      <c r="I1" s="47"/>
      <c r="J1" s="47"/>
      <c r="K1" s="47"/>
      <c r="L1" s="1"/>
      <c r="M1" s="1"/>
      <c r="N1" s="1"/>
      <c r="O1" s="1"/>
    </row>
    <row r="2" spans="1:15" ht="15" customHeight="1" x14ac:dyDescent="0.25">
      <c r="A2" s="1"/>
      <c r="B2" s="1"/>
      <c r="C2" s="1"/>
      <c r="D2" s="1"/>
      <c r="E2" s="1"/>
      <c r="F2" s="1"/>
      <c r="G2" s="47"/>
      <c r="H2" s="47"/>
      <c r="I2" s="47"/>
      <c r="J2" s="47"/>
      <c r="K2" s="47"/>
      <c r="L2" s="1"/>
      <c r="M2" s="1"/>
      <c r="N2" s="48" t="s">
        <v>1</v>
      </c>
      <c r="O2" s="48"/>
    </row>
    <row r="3" spans="1:15" x14ac:dyDescent="0.25">
      <c r="A3" s="1"/>
      <c r="B3" s="1"/>
      <c r="C3" s="1"/>
      <c r="D3" s="1"/>
      <c r="E3" s="1"/>
      <c r="F3" s="1"/>
      <c r="G3" s="1"/>
      <c r="H3" s="1"/>
      <c r="I3" s="1"/>
      <c r="J3" s="1"/>
      <c r="K3" s="1"/>
      <c r="L3" s="1"/>
      <c r="M3" s="1"/>
      <c r="N3" s="1"/>
      <c r="O3" s="1"/>
    </row>
    <row r="4" spans="1:15" x14ac:dyDescent="0.25">
      <c r="A4" s="1"/>
      <c r="B4" s="1"/>
      <c r="C4" s="1"/>
      <c r="D4" s="1"/>
      <c r="E4" s="1"/>
      <c r="F4" s="1"/>
      <c r="G4" s="1"/>
      <c r="H4" s="1"/>
      <c r="I4" s="1"/>
      <c r="J4" s="1"/>
      <c r="K4" s="1"/>
      <c r="L4" s="1"/>
      <c r="M4" s="1"/>
      <c r="N4" s="1"/>
      <c r="O4" s="1"/>
    </row>
    <row r="5" spans="1:15" ht="15" customHeight="1" x14ac:dyDescent="0.25">
      <c r="A5" s="1"/>
      <c r="B5" s="2">
        <v>45441</v>
      </c>
      <c r="C5" s="49">
        <v>0.42255787037037035</v>
      </c>
      <c r="D5" s="49"/>
      <c r="E5" s="1"/>
      <c r="F5" s="1"/>
      <c r="G5" s="50" t="s">
        <v>2</v>
      </c>
      <c r="H5" s="50"/>
      <c r="I5" s="50"/>
      <c r="J5" s="50"/>
      <c r="K5" s="50"/>
      <c r="L5" s="1"/>
      <c r="M5" s="1"/>
      <c r="N5" s="1"/>
      <c r="O5" s="48"/>
    </row>
    <row r="6" spans="1:15" ht="15" customHeight="1" x14ac:dyDescent="0.25">
      <c r="A6" s="1"/>
      <c r="B6" s="1"/>
      <c r="C6" s="1"/>
      <c r="D6" s="1"/>
      <c r="E6" s="1"/>
      <c r="F6" s="1"/>
      <c r="G6" s="50"/>
      <c r="H6" s="50"/>
      <c r="I6" s="50"/>
      <c r="J6" s="50"/>
      <c r="K6" s="50"/>
      <c r="L6" s="1"/>
      <c r="M6" s="1"/>
      <c r="N6" s="1"/>
      <c r="O6" s="1"/>
    </row>
    <row r="7" spans="1:15" ht="18.75" x14ac:dyDescent="0.25">
      <c r="A7" s="1"/>
      <c r="B7" s="1"/>
      <c r="C7" s="1"/>
      <c r="D7" s="1"/>
      <c r="E7" s="1"/>
      <c r="F7" s="1"/>
      <c r="G7" s="50" t="s">
        <v>308</v>
      </c>
      <c r="H7" s="50"/>
      <c r="I7" s="50"/>
      <c r="J7" s="50"/>
      <c r="K7" s="50"/>
      <c r="L7" s="1"/>
      <c r="M7" s="1"/>
      <c r="N7" s="1"/>
      <c r="O7" s="1"/>
    </row>
    <row r="8" spans="1:15" x14ac:dyDescent="0.25">
      <c r="A8" s="1"/>
      <c r="B8" s="1"/>
      <c r="C8" s="1"/>
      <c r="D8" s="1"/>
      <c r="E8" s="1"/>
      <c r="F8" s="1"/>
      <c r="G8" s="1"/>
      <c r="H8" s="1"/>
      <c r="I8" s="1"/>
      <c r="J8" s="1"/>
      <c r="K8" s="1"/>
      <c r="L8" s="1"/>
      <c r="M8" s="1"/>
      <c r="N8" s="1"/>
      <c r="O8" s="1"/>
    </row>
    <row r="9" spans="1:15" x14ac:dyDescent="0.25">
      <c r="A9" s="1"/>
      <c r="B9" s="1"/>
      <c r="C9" s="1"/>
      <c r="D9" s="1"/>
      <c r="E9" s="1"/>
      <c r="F9" s="1"/>
      <c r="G9" s="1"/>
      <c r="H9" s="1"/>
      <c r="I9" s="1"/>
      <c r="J9" s="1"/>
      <c r="K9" s="1"/>
      <c r="L9" s="1"/>
      <c r="M9" s="1"/>
      <c r="N9" s="1"/>
      <c r="O9" s="1"/>
    </row>
    <row r="10" spans="1:15" x14ac:dyDescent="0.25">
      <c r="A10" s="1"/>
      <c r="B10" s="1"/>
      <c r="C10" s="1"/>
      <c r="D10" s="1"/>
      <c r="E10" s="1"/>
      <c r="F10" s="1"/>
      <c r="G10" s="46" t="s">
        <v>5</v>
      </c>
      <c r="H10" s="46"/>
      <c r="I10" s="46"/>
      <c r="J10" s="3" t="s">
        <v>6</v>
      </c>
      <c r="K10" s="3" t="s">
        <v>7</v>
      </c>
      <c r="L10" s="3"/>
      <c r="M10" s="3" t="s">
        <v>8</v>
      </c>
      <c r="N10" s="3" t="s">
        <v>583</v>
      </c>
      <c r="O10" s="3" t="s">
        <v>7</v>
      </c>
    </row>
    <row r="11" spans="1:15" x14ac:dyDescent="0.25">
      <c r="A11" s="1"/>
      <c r="B11" s="5" t="s">
        <v>9</v>
      </c>
      <c r="C11" s="4" t="s">
        <v>10</v>
      </c>
      <c r="D11" s="4"/>
      <c r="E11" s="4"/>
      <c r="F11" s="1"/>
      <c r="G11" s="4" t="s">
        <v>15</v>
      </c>
      <c r="H11" s="4" t="s">
        <v>16</v>
      </c>
      <c r="I11" s="4"/>
      <c r="J11" s="6">
        <v>1</v>
      </c>
      <c r="K11" s="7">
        <v>100</v>
      </c>
      <c r="L11" s="7"/>
      <c r="M11" s="6">
        <v>1</v>
      </c>
      <c r="N11" s="55">
        <f>2.65*60</f>
        <v>159</v>
      </c>
      <c r="O11" s="7">
        <v>100</v>
      </c>
    </row>
    <row r="12" spans="1:15" x14ac:dyDescent="0.25">
      <c r="A12" s="1"/>
      <c r="B12" s="5" t="s">
        <v>13</v>
      </c>
      <c r="C12" s="4" t="s">
        <v>14</v>
      </c>
      <c r="D12" s="4"/>
      <c r="E12" s="4"/>
      <c r="F12" s="1"/>
      <c r="G12" s="1"/>
      <c r="H12" s="1"/>
      <c r="I12" s="1"/>
      <c r="J12" s="1"/>
      <c r="K12" s="1"/>
      <c r="L12" s="1"/>
      <c r="M12" s="1"/>
      <c r="N12" s="1"/>
      <c r="O12" s="1"/>
    </row>
    <row r="13" spans="1:15" x14ac:dyDescent="0.25">
      <c r="A13" s="1"/>
      <c r="B13" s="5" t="s">
        <v>19</v>
      </c>
      <c r="C13" s="4" t="s">
        <v>20</v>
      </c>
      <c r="D13" s="4"/>
      <c r="E13" s="4"/>
      <c r="F13" s="1"/>
      <c r="G13" s="1"/>
      <c r="H13" s="1"/>
      <c r="I13" s="1"/>
      <c r="J13" s="1"/>
      <c r="K13" s="1"/>
      <c r="L13" s="1"/>
      <c r="M13" s="1"/>
      <c r="N13" s="1"/>
      <c r="O13" s="1"/>
    </row>
    <row r="14" spans="1:15" x14ac:dyDescent="0.25">
      <c r="A14" s="1"/>
      <c r="B14" s="5" t="s">
        <v>23</v>
      </c>
      <c r="C14" s="4" t="s">
        <v>24</v>
      </c>
      <c r="D14" s="4"/>
      <c r="E14" s="4"/>
      <c r="F14" s="1"/>
      <c r="G14" s="1"/>
      <c r="H14" s="1"/>
      <c r="I14" s="1"/>
      <c r="J14" s="1"/>
      <c r="K14" s="1"/>
      <c r="L14" s="1"/>
      <c r="M14" s="1"/>
      <c r="N14" s="1"/>
      <c r="O14" s="1"/>
    </row>
    <row r="15" spans="1:15" x14ac:dyDescent="0.25">
      <c r="A15" s="1"/>
      <c r="B15" s="5" t="s">
        <v>25</v>
      </c>
      <c r="C15" s="52">
        <v>85</v>
      </c>
      <c r="D15" s="52"/>
      <c r="E15" s="1"/>
      <c r="F15" s="1"/>
      <c r="G15" s="1"/>
      <c r="H15" s="1"/>
      <c r="I15" s="1"/>
      <c r="J15" s="1"/>
      <c r="K15" s="1"/>
      <c r="L15" s="1"/>
      <c r="M15" s="1"/>
      <c r="N15" s="1"/>
      <c r="O15" s="1"/>
    </row>
    <row r="16" spans="1:15" x14ac:dyDescent="0.25">
      <c r="A16" s="1"/>
      <c r="B16" s="5" t="s">
        <v>26</v>
      </c>
      <c r="C16" s="5"/>
      <c r="D16" s="5"/>
      <c r="E16" s="51">
        <v>284.1884</v>
      </c>
      <c r="F16" s="1"/>
      <c r="G16" s="1"/>
      <c r="H16" s="1"/>
      <c r="I16" s="1"/>
      <c r="J16" s="1"/>
      <c r="K16" s="1"/>
      <c r="L16" s="1"/>
      <c r="M16" s="1"/>
      <c r="N16" s="1"/>
      <c r="O16" s="1"/>
    </row>
    <row r="17" spans="1:15" x14ac:dyDescent="0.25">
      <c r="A17" s="1"/>
      <c r="B17" s="5" t="s">
        <v>27</v>
      </c>
      <c r="C17" s="5"/>
      <c r="D17" s="51">
        <v>1.8673999999999999</v>
      </c>
      <c r="E17" s="51"/>
      <c r="F17" s="1"/>
      <c r="G17" s="1"/>
      <c r="H17" s="1"/>
      <c r="I17" s="1"/>
      <c r="J17" s="1"/>
      <c r="K17" s="1"/>
      <c r="L17" s="1"/>
      <c r="M17" s="1"/>
      <c r="N17" s="1"/>
      <c r="O17" s="1"/>
    </row>
    <row r="18" spans="1:15" x14ac:dyDescent="0.25">
      <c r="A18" s="1"/>
      <c r="B18" s="5" t="s">
        <v>28</v>
      </c>
      <c r="C18" s="5"/>
      <c r="D18" s="5"/>
      <c r="E18" s="51">
        <v>1.1318999999999999</v>
      </c>
      <c r="F18" s="1"/>
      <c r="G18" s="1"/>
      <c r="H18" s="1"/>
      <c r="I18" s="1"/>
      <c r="J18" s="1"/>
      <c r="K18" s="1"/>
      <c r="L18" s="1"/>
      <c r="M18" s="1"/>
      <c r="N18" s="1"/>
      <c r="O18" s="1"/>
    </row>
    <row r="19" spans="1:15" x14ac:dyDescent="0.25">
      <c r="A19" s="1"/>
      <c r="B19" s="5" t="s">
        <v>29</v>
      </c>
      <c r="C19" s="5"/>
      <c r="D19" s="51">
        <v>1.17E-2</v>
      </c>
      <c r="E19" s="51"/>
      <c r="F19" s="1"/>
      <c r="G19" s="1"/>
      <c r="H19" s="1"/>
      <c r="I19" s="1"/>
      <c r="J19" s="1"/>
      <c r="K19" s="1"/>
      <c r="L19" s="1"/>
      <c r="M19" s="1"/>
      <c r="N19" s="1"/>
      <c r="O19" s="1"/>
    </row>
    <row r="20" spans="1:15" x14ac:dyDescent="0.25">
      <c r="A20" s="1"/>
      <c r="B20" s="5" t="s">
        <v>30</v>
      </c>
      <c r="C20" s="56">
        <v>10</v>
      </c>
      <c r="D20" s="1"/>
      <c r="E20" s="1"/>
      <c r="F20" s="1"/>
      <c r="G20" s="1"/>
      <c r="H20" s="1"/>
      <c r="I20" s="1"/>
      <c r="J20" s="1"/>
      <c r="K20" s="1"/>
      <c r="L20" s="1"/>
      <c r="M20" s="1"/>
      <c r="N20" s="1"/>
      <c r="O20" s="1"/>
    </row>
    <row r="21" spans="1:15" x14ac:dyDescent="0.25">
      <c r="A21" s="1"/>
      <c r="B21" s="5" t="s">
        <v>31</v>
      </c>
      <c r="C21" s="56">
        <v>2019</v>
      </c>
      <c r="D21" s="5"/>
      <c r="E21" s="1"/>
      <c r="F21" s="1"/>
      <c r="G21" s="1"/>
      <c r="H21" s="1"/>
      <c r="I21" s="1"/>
      <c r="J21" s="1"/>
      <c r="K21" s="1"/>
      <c r="L21" s="1"/>
      <c r="M21" s="1"/>
      <c r="N21" s="1"/>
      <c r="O21" s="1"/>
    </row>
    <row r="22" spans="1:15" x14ac:dyDescent="0.25">
      <c r="A22" s="1"/>
      <c r="B22" s="5" t="s">
        <v>32</v>
      </c>
      <c r="C22" s="5"/>
      <c r="D22" s="1"/>
      <c r="E22" s="1"/>
      <c r="F22" s="1"/>
      <c r="G22" s="1"/>
      <c r="H22" s="1"/>
      <c r="I22" s="1"/>
      <c r="J22" s="1"/>
      <c r="K22" s="1"/>
      <c r="L22" s="1"/>
      <c r="M22" s="1"/>
      <c r="N22" s="1"/>
      <c r="O22" s="1"/>
    </row>
    <row r="23" spans="1:15" x14ac:dyDescent="0.25">
      <c r="A23" s="1"/>
      <c r="B23" s="1"/>
      <c r="C23" s="1"/>
      <c r="D23" s="1"/>
      <c r="E23" s="1"/>
      <c r="F23" s="1"/>
      <c r="G23" s="1"/>
      <c r="H23" s="1"/>
      <c r="I23" s="1"/>
      <c r="J23" s="1"/>
      <c r="K23" s="1"/>
      <c r="L23" s="1"/>
      <c r="M23" s="1"/>
      <c r="N23" s="1"/>
      <c r="O23" s="1"/>
    </row>
    <row r="24" spans="1:15" x14ac:dyDescent="0.25">
      <c r="A24" s="1"/>
      <c r="B24" s="1"/>
      <c r="C24" s="1"/>
      <c r="D24" s="1"/>
      <c r="E24" s="1"/>
      <c r="F24" s="1"/>
      <c r="G24" s="1"/>
      <c r="H24" s="1"/>
      <c r="I24" s="1"/>
      <c r="J24" s="1"/>
      <c r="K24" s="1"/>
      <c r="L24" s="1"/>
      <c r="M24" s="1"/>
      <c r="N24" s="1"/>
      <c r="O24" s="1"/>
    </row>
    <row r="25" spans="1:15" x14ac:dyDescent="0.25">
      <c r="A25" s="1"/>
      <c r="B25" s="1"/>
      <c r="C25" s="1"/>
      <c r="D25" s="1"/>
      <c r="E25" s="1"/>
      <c r="F25" s="1"/>
      <c r="G25" s="46" t="s">
        <v>5</v>
      </c>
      <c r="H25" s="46"/>
      <c r="I25" s="46"/>
      <c r="J25" s="3" t="s">
        <v>6</v>
      </c>
      <c r="K25" s="3" t="s">
        <v>7</v>
      </c>
      <c r="L25" s="3"/>
      <c r="M25" s="3" t="s">
        <v>8</v>
      </c>
      <c r="N25" s="3" t="s">
        <v>583</v>
      </c>
      <c r="O25" s="3" t="s">
        <v>7</v>
      </c>
    </row>
    <row r="26" spans="1:15" x14ac:dyDescent="0.25">
      <c r="A26" s="1"/>
      <c r="B26" s="5" t="s">
        <v>9</v>
      </c>
      <c r="C26" s="4" t="s">
        <v>10</v>
      </c>
      <c r="D26" s="4"/>
      <c r="E26" s="4"/>
      <c r="F26" s="1"/>
      <c r="G26" s="4" t="s">
        <v>33</v>
      </c>
      <c r="H26" s="4" t="s">
        <v>34</v>
      </c>
      <c r="I26" s="4"/>
      <c r="J26" s="6">
        <v>1</v>
      </c>
      <c r="K26" s="7">
        <v>6.67</v>
      </c>
      <c r="L26" s="7"/>
      <c r="M26" s="6">
        <v>1</v>
      </c>
      <c r="N26" s="55">
        <f>2.32*60</f>
        <v>139.19999999999999</v>
      </c>
      <c r="O26" s="7">
        <v>1.3</v>
      </c>
    </row>
    <row r="27" spans="1:15" x14ac:dyDescent="0.25">
      <c r="A27" s="1"/>
      <c r="B27" s="5" t="s">
        <v>13</v>
      </c>
      <c r="C27" s="4" t="s">
        <v>35</v>
      </c>
      <c r="D27" s="4"/>
      <c r="E27" s="4"/>
      <c r="F27" s="1"/>
      <c r="G27" s="4" t="s">
        <v>36</v>
      </c>
      <c r="H27" s="4" t="s">
        <v>37</v>
      </c>
      <c r="I27" s="4"/>
      <c r="J27" s="6">
        <v>3</v>
      </c>
      <c r="K27" s="7">
        <v>20</v>
      </c>
      <c r="L27" s="7"/>
      <c r="M27" s="6">
        <v>8</v>
      </c>
      <c r="N27" s="45">
        <f>26.27*60</f>
        <v>1576.2</v>
      </c>
      <c r="O27" s="7">
        <v>14.72</v>
      </c>
    </row>
    <row r="28" spans="1:15" x14ac:dyDescent="0.25">
      <c r="A28" s="1"/>
      <c r="B28" s="5"/>
      <c r="C28" s="4"/>
      <c r="D28" s="4"/>
      <c r="E28" s="4"/>
      <c r="F28" s="1"/>
      <c r="G28" s="4" t="s">
        <v>11</v>
      </c>
      <c r="H28" s="4" t="s">
        <v>12</v>
      </c>
      <c r="I28" s="4"/>
      <c r="J28" s="6">
        <v>2</v>
      </c>
      <c r="K28" s="7">
        <v>13.33</v>
      </c>
      <c r="L28" s="7"/>
      <c r="M28" s="6">
        <v>30</v>
      </c>
      <c r="N28" s="45">
        <f>64.22*60</f>
        <v>3853.2</v>
      </c>
      <c r="O28" s="7">
        <v>36</v>
      </c>
    </row>
    <row r="29" spans="1:15" x14ac:dyDescent="0.25">
      <c r="A29" s="1"/>
      <c r="B29" s="5" t="s">
        <v>19</v>
      </c>
      <c r="C29" s="4" t="s">
        <v>38</v>
      </c>
      <c r="D29" s="4"/>
      <c r="E29" s="4"/>
      <c r="F29" s="1"/>
      <c r="G29" s="4"/>
      <c r="H29" s="4"/>
      <c r="I29" s="4"/>
      <c r="J29" s="6"/>
      <c r="K29" s="7"/>
      <c r="L29" s="7"/>
      <c r="M29" s="6"/>
      <c r="N29" s="45"/>
      <c r="O29" s="7"/>
    </row>
    <row r="30" spans="1:15" x14ac:dyDescent="0.25">
      <c r="A30" s="1"/>
      <c r="B30" s="5"/>
      <c r="C30" s="4"/>
      <c r="D30" s="4"/>
      <c r="E30" s="4"/>
      <c r="F30" s="1"/>
      <c r="G30" s="4" t="s">
        <v>309</v>
      </c>
      <c r="H30" s="4" t="s">
        <v>310</v>
      </c>
      <c r="I30" s="4"/>
      <c r="J30" s="6">
        <v>1</v>
      </c>
      <c r="K30" s="7">
        <v>6.67</v>
      </c>
      <c r="L30" s="7"/>
      <c r="M30" s="6">
        <v>1</v>
      </c>
      <c r="N30" s="45">
        <f>5.1*60</f>
        <v>306</v>
      </c>
      <c r="O30" s="7">
        <v>2.86</v>
      </c>
    </row>
    <row r="31" spans="1:15" x14ac:dyDescent="0.25">
      <c r="A31" s="1"/>
      <c r="B31" s="5" t="s">
        <v>23</v>
      </c>
      <c r="C31" s="4" t="s">
        <v>41</v>
      </c>
      <c r="D31" s="4"/>
      <c r="E31" s="4"/>
      <c r="F31" s="1"/>
      <c r="G31" s="4" t="s">
        <v>311</v>
      </c>
      <c r="H31" s="4" t="s">
        <v>312</v>
      </c>
      <c r="I31" s="4"/>
      <c r="J31" s="6">
        <v>1</v>
      </c>
      <c r="K31" s="7">
        <v>6.67</v>
      </c>
      <c r="L31" s="7"/>
      <c r="M31" s="6">
        <v>16</v>
      </c>
      <c r="N31" s="45">
        <f>31.27*60</f>
        <v>1876.2</v>
      </c>
      <c r="O31" s="7">
        <v>17.53</v>
      </c>
    </row>
    <row r="32" spans="1:15" x14ac:dyDescent="0.25">
      <c r="A32" s="1"/>
      <c r="B32" s="5" t="s">
        <v>25</v>
      </c>
      <c r="C32" s="52">
        <v>325</v>
      </c>
      <c r="D32" s="52"/>
      <c r="E32" s="1"/>
      <c r="F32" s="1"/>
      <c r="G32" s="4" t="s">
        <v>15</v>
      </c>
      <c r="H32" s="4" t="s">
        <v>16</v>
      </c>
      <c r="I32" s="4"/>
      <c r="J32" s="6">
        <v>3</v>
      </c>
      <c r="K32" s="7">
        <v>20</v>
      </c>
      <c r="L32" s="7"/>
      <c r="M32" s="6">
        <v>24</v>
      </c>
      <c r="N32" s="45">
        <f>43.34*60</f>
        <v>2600.4</v>
      </c>
      <c r="O32" s="7">
        <v>24.29</v>
      </c>
    </row>
    <row r="33" spans="1:15" x14ac:dyDescent="0.25">
      <c r="A33" s="1"/>
      <c r="B33" s="5" t="s">
        <v>26</v>
      </c>
      <c r="C33" s="5"/>
      <c r="D33" s="5"/>
      <c r="E33" s="51">
        <v>706.52539999999999</v>
      </c>
      <c r="F33" s="1"/>
      <c r="G33" s="4" t="s">
        <v>313</v>
      </c>
      <c r="H33" s="4" t="s">
        <v>314</v>
      </c>
      <c r="I33" s="4"/>
      <c r="J33" s="6">
        <v>1</v>
      </c>
      <c r="K33" s="7">
        <v>6.67</v>
      </c>
      <c r="L33" s="7"/>
      <c r="M33" s="6">
        <v>1</v>
      </c>
      <c r="N33" s="45">
        <f>1.77*60</f>
        <v>106.2</v>
      </c>
      <c r="O33" s="7">
        <v>0.99</v>
      </c>
    </row>
    <row r="34" spans="1:15" x14ac:dyDescent="0.25">
      <c r="A34" s="1"/>
      <c r="B34" s="5" t="s">
        <v>27</v>
      </c>
      <c r="C34" s="5"/>
      <c r="D34" s="51">
        <v>11.8706</v>
      </c>
      <c r="E34" s="51"/>
      <c r="F34" s="1"/>
      <c r="G34" s="4" t="s">
        <v>315</v>
      </c>
      <c r="H34" s="4" t="s">
        <v>316</v>
      </c>
      <c r="I34" s="4"/>
      <c r="J34" s="6">
        <v>1</v>
      </c>
      <c r="K34" s="7">
        <v>6.67</v>
      </c>
      <c r="L34" s="7"/>
      <c r="M34" s="6">
        <v>1</v>
      </c>
      <c r="N34" s="45">
        <f>2.2*60</f>
        <v>132</v>
      </c>
      <c r="O34" s="7">
        <v>1.23</v>
      </c>
    </row>
    <row r="35" spans="1:15" x14ac:dyDescent="0.25">
      <c r="A35" s="1"/>
      <c r="B35" s="1"/>
      <c r="C35" s="1"/>
      <c r="D35" s="1"/>
      <c r="E35" s="1"/>
      <c r="F35" s="1"/>
      <c r="G35" s="4" t="s">
        <v>42</v>
      </c>
      <c r="H35" s="4" t="s">
        <v>43</v>
      </c>
      <c r="I35" s="4"/>
      <c r="J35" s="6">
        <v>2</v>
      </c>
      <c r="K35" s="7">
        <v>13.33</v>
      </c>
      <c r="L35" s="7"/>
      <c r="M35" s="6">
        <v>2</v>
      </c>
      <c r="N35" s="45">
        <f>1.92*60</f>
        <v>115.19999999999999</v>
      </c>
      <c r="O35" s="7">
        <v>1.08</v>
      </c>
    </row>
    <row r="36" spans="1:15" x14ac:dyDescent="0.25">
      <c r="A36" s="1"/>
      <c r="B36" s="5" t="s">
        <v>28</v>
      </c>
      <c r="C36" s="5"/>
      <c r="D36" s="5"/>
      <c r="E36" s="51">
        <v>1.5422</v>
      </c>
      <c r="F36" s="1"/>
      <c r="G36" s="4"/>
      <c r="H36" s="4"/>
      <c r="I36" s="4"/>
      <c r="J36" s="6"/>
      <c r="K36" s="7"/>
      <c r="L36" s="7"/>
      <c r="M36" s="6"/>
      <c r="N36" s="45"/>
      <c r="O36" s="7"/>
    </row>
    <row r="37" spans="1:15" x14ac:dyDescent="0.25">
      <c r="A37" s="1"/>
      <c r="B37" s="5"/>
      <c r="C37" s="5"/>
      <c r="D37" s="5"/>
      <c r="E37" s="51"/>
      <c r="F37" s="1"/>
      <c r="G37" s="1"/>
      <c r="H37" s="1"/>
      <c r="I37" s="1"/>
      <c r="J37" s="1"/>
      <c r="K37" s="1"/>
      <c r="L37" s="1"/>
      <c r="M37" s="1"/>
      <c r="N37" s="1"/>
      <c r="O37" s="1"/>
    </row>
    <row r="38" spans="1:15" x14ac:dyDescent="0.25">
      <c r="A38" s="1"/>
      <c r="B38" s="5" t="s">
        <v>29</v>
      </c>
      <c r="C38" s="5"/>
      <c r="D38" s="51">
        <v>9.2399999999999996E-2</v>
      </c>
      <c r="E38" s="51"/>
      <c r="F38" s="1"/>
      <c r="G38" s="1"/>
      <c r="H38" s="1"/>
      <c r="I38" s="1"/>
      <c r="J38" s="1"/>
      <c r="K38" s="1"/>
      <c r="L38" s="1"/>
      <c r="M38" s="1"/>
      <c r="N38" s="1"/>
      <c r="O38" s="1"/>
    </row>
    <row r="39" spans="1:15" x14ac:dyDescent="0.25">
      <c r="A39" s="1"/>
      <c r="B39" s="5" t="s">
        <v>30</v>
      </c>
      <c r="C39" s="56">
        <v>39.4</v>
      </c>
      <c r="D39" s="1"/>
      <c r="E39" s="1"/>
      <c r="F39" s="1"/>
      <c r="G39" s="1"/>
      <c r="H39" s="1"/>
      <c r="I39" s="1"/>
      <c r="J39" s="1"/>
      <c r="K39" s="1"/>
      <c r="L39" s="1"/>
      <c r="M39" s="1"/>
      <c r="N39" s="1"/>
      <c r="O39" s="1"/>
    </row>
    <row r="40" spans="1:15" x14ac:dyDescent="0.25">
      <c r="A40" s="1"/>
      <c r="B40" s="5" t="s">
        <v>31</v>
      </c>
      <c r="C40" s="56">
        <v>2019</v>
      </c>
      <c r="D40" s="5"/>
      <c r="E40" s="1"/>
      <c r="F40" s="1"/>
      <c r="G40" s="1"/>
      <c r="H40" s="1"/>
      <c r="I40" s="1"/>
      <c r="J40" s="1"/>
      <c r="K40" s="1"/>
      <c r="L40" s="1"/>
      <c r="M40" s="1"/>
      <c r="N40" s="1"/>
      <c r="O40" s="1"/>
    </row>
    <row r="41" spans="1:15" x14ac:dyDescent="0.25">
      <c r="A41" s="1"/>
      <c r="B41" s="5" t="s">
        <v>32</v>
      </c>
      <c r="C41" s="5"/>
      <c r="D41" s="1"/>
      <c r="E41" s="1"/>
      <c r="F41" s="1"/>
      <c r="G41" s="1"/>
      <c r="H41" s="1"/>
      <c r="I41" s="1"/>
      <c r="J41" s="1"/>
      <c r="K41" s="1"/>
      <c r="L41" s="1"/>
      <c r="M41" s="1"/>
      <c r="N41" s="1"/>
      <c r="O41" s="1"/>
    </row>
    <row r="42" spans="1:15" x14ac:dyDescent="0.25">
      <c r="A42" s="1"/>
      <c r="B42" s="1"/>
      <c r="C42" s="1"/>
      <c r="D42" s="1"/>
      <c r="E42" s="1"/>
      <c r="F42" s="1"/>
      <c r="G42" s="1"/>
      <c r="H42" s="1"/>
      <c r="I42" s="1"/>
      <c r="J42" s="1"/>
      <c r="K42" s="1"/>
      <c r="L42" s="1"/>
      <c r="M42" s="1"/>
      <c r="N42" s="1"/>
      <c r="O42" s="1"/>
    </row>
    <row r="43" spans="1:15" x14ac:dyDescent="0.25">
      <c r="A43" s="1"/>
      <c r="B43" s="1"/>
      <c r="C43" s="1"/>
      <c r="D43" s="1"/>
      <c r="E43" s="1"/>
      <c r="F43" s="1"/>
      <c r="G43" s="1"/>
      <c r="H43" s="1"/>
      <c r="I43" s="1"/>
      <c r="J43" s="1"/>
      <c r="K43" s="1"/>
      <c r="L43" s="1"/>
      <c r="M43" s="1"/>
      <c r="N43" s="1"/>
      <c r="O43" s="1"/>
    </row>
    <row r="44" spans="1:15" x14ac:dyDescent="0.25">
      <c r="A44" s="1"/>
      <c r="B44" s="1"/>
      <c r="C44" s="1"/>
      <c r="D44" s="1"/>
      <c r="E44" s="1"/>
      <c r="F44" s="1"/>
      <c r="G44" s="46" t="s">
        <v>5</v>
      </c>
      <c r="H44" s="46"/>
      <c r="I44" s="46"/>
      <c r="J44" s="3" t="s">
        <v>6</v>
      </c>
      <c r="K44" s="3" t="s">
        <v>7</v>
      </c>
      <c r="L44" s="3"/>
      <c r="M44" s="3" t="s">
        <v>8</v>
      </c>
      <c r="N44" s="3" t="s">
        <v>583</v>
      </c>
      <c r="O44" s="3" t="s">
        <v>7</v>
      </c>
    </row>
    <row r="45" spans="1:15" x14ac:dyDescent="0.25">
      <c r="A45" s="1"/>
      <c r="B45" s="5" t="s">
        <v>9</v>
      </c>
      <c r="C45" s="4" t="s">
        <v>10</v>
      </c>
      <c r="D45" s="4"/>
      <c r="E45" s="4"/>
      <c r="F45" s="1"/>
      <c r="G45" s="4" t="s">
        <v>33</v>
      </c>
      <c r="H45" s="4" t="s">
        <v>34</v>
      </c>
      <c r="I45" s="4"/>
      <c r="J45" s="6">
        <v>1</v>
      </c>
      <c r="K45" s="7">
        <v>7.69</v>
      </c>
      <c r="L45" s="7"/>
      <c r="M45" s="6">
        <v>4</v>
      </c>
      <c r="N45" s="55">
        <f>6.89*60</f>
        <v>413.4</v>
      </c>
      <c r="O45" s="7">
        <v>0.26</v>
      </c>
    </row>
    <row r="46" spans="1:15" x14ac:dyDescent="0.25">
      <c r="A46" s="1"/>
      <c r="B46" s="5" t="s">
        <v>13</v>
      </c>
      <c r="C46" s="4" t="s">
        <v>46</v>
      </c>
      <c r="D46" s="4"/>
      <c r="E46" s="4"/>
      <c r="F46" s="1"/>
      <c r="G46" s="4" t="s">
        <v>11</v>
      </c>
      <c r="H46" s="4" t="s">
        <v>12</v>
      </c>
      <c r="I46" s="4"/>
      <c r="J46" s="6">
        <v>3</v>
      </c>
      <c r="K46" s="7">
        <v>23.08</v>
      </c>
      <c r="L46" s="7"/>
      <c r="M46" s="6">
        <v>5</v>
      </c>
      <c r="N46" s="45">
        <f>13.33*60</f>
        <v>799.8</v>
      </c>
      <c r="O46" s="7">
        <v>0.5</v>
      </c>
    </row>
    <row r="47" spans="1:15" x14ac:dyDescent="0.25">
      <c r="A47" s="1"/>
      <c r="B47" s="5"/>
      <c r="C47" s="4"/>
      <c r="D47" s="4"/>
      <c r="E47" s="4"/>
      <c r="F47" s="1"/>
      <c r="G47" s="4" t="s">
        <v>39</v>
      </c>
      <c r="H47" s="4" t="s">
        <v>40</v>
      </c>
      <c r="I47" s="4"/>
      <c r="J47" s="6">
        <v>1</v>
      </c>
      <c r="K47" s="7">
        <v>7.69</v>
      </c>
      <c r="L47" s="7"/>
      <c r="M47" s="6">
        <v>117</v>
      </c>
      <c r="N47" s="45">
        <f>1005.84*60</f>
        <v>60350.400000000001</v>
      </c>
      <c r="O47" s="7">
        <v>37.380000000000003</v>
      </c>
    </row>
    <row r="48" spans="1:15" x14ac:dyDescent="0.25">
      <c r="A48" s="1"/>
      <c r="B48" s="5" t="s">
        <v>19</v>
      </c>
      <c r="C48" s="4" t="s">
        <v>47</v>
      </c>
      <c r="D48" s="4"/>
      <c r="E48" s="4"/>
      <c r="F48" s="1"/>
      <c r="G48" s="4"/>
      <c r="H48" s="4"/>
      <c r="I48" s="4"/>
      <c r="J48" s="6"/>
      <c r="K48" s="7"/>
      <c r="L48" s="7"/>
      <c r="M48" s="6"/>
      <c r="N48" s="45"/>
      <c r="O48" s="7"/>
    </row>
    <row r="49" spans="1:15" x14ac:dyDescent="0.25">
      <c r="A49" s="1"/>
      <c r="B49" s="5"/>
      <c r="C49" s="4"/>
      <c r="D49" s="4"/>
      <c r="E49" s="4"/>
      <c r="F49" s="1"/>
      <c r="G49" s="4" t="s">
        <v>309</v>
      </c>
      <c r="H49" s="4" t="s">
        <v>310</v>
      </c>
      <c r="I49" s="4"/>
      <c r="J49" s="6">
        <v>1</v>
      </c>
      <c r="K49" s="7">
        <v>7.69</v>
      </c>
      <c r="L49" s="7"/>
      <c r="M49" s="6">
        <v>1</v>
      </c>
      <c r="N49" s="45">
        <f>4.91*60</f>
        <v>294.60000000000002</v>
      </c>
      <c r="O49" s="7">
        <v>0.18</v>
      </c>
    </row>
    <row r="50" spans="1:15" x14ac:dyDescent="0.25">
      <c r="A50" s="1"/>
      <c r="B50" s="5" t="s">
        <v>23</v>
      </c>
      <c r="C50" s="4" t="s">
        <v>48</v>
      </c>
      <c r="D50" s="4"/>
      <c r="E50" s="4"/>
      <c r="F50" s="1"/>
      <c r="G50" s="4" t="s">
        <v>311</v>
      </c>
      <c r="H50" s="4" t="s">
        <v>312</v>
      </c>
      <c r="I50" s="4"/>
      <c r="J50" s="6">
        <v>2</v>
      </c>
      <c r="K50" s="7">
        <v>15.38</v>
      </c>
      <c r="L50" s="7"/>
      <c r="M50" s="6">
        <v>351</v>
      </c>
      <c r="N50" s="45">
        <f>1239.22*60</f>
        <v>74353.2</v>
      </c>
      <c r="O50" s="7">
        <v>46.05</v>
      </c>
    </row>
    <row r="51" spans="1:15" x14ac:dyDescent="0.25">
      <c r="A51" s="1"/>
      <c r="B51" s="5" t="s">
        <v>25</v>
      </c>
      <c r="C51" s="52">
        <v>350</v>
      </c>
      <c r="D51" s="52"/>
      <c r="E51" s="1"/>
      <c r="F51" s="1"/>
      <c r="G51" s="4" t="s">
        <v>317</v>
      </c>
      <c r="H51" s="4" t="s">
        <v>318</v>
      </c>
      <c r="I51" s="4"/>
      <c r="J51" s="6">
        <v>1</v>
      </c>
      <c r="K51" s="7">
        <v>7.69</v>
      </c>
      <c r="L51" s="7"/>
      <c r="M51" s="6">
        <v>1</v>
      </c>
      <c r="N51" s="45">
        <f>2.26*60</f>
        <v>135.6</v>
      </c>
      <c r="O51" s="7">
        <v>0.08</v>
      </c>
    </row>
    <row r="52" spans="1:15" x14ac:dyDescent="0.25">
      <c r="A52" s="1"/>
      <c r="B52" s="5" t="s">
        <v>26</v>
      </c>
      <c r="C52" s="5"/>
      <c r="D52" s="5"/>
      <c r="E52" s="51">
        <v>464.65890000000002</v>
      </c>
      <c r="F52" s="1"/>
      <c r="G52" s="4" t="s">
        <v>42</v>
      </c>
      <c r="H52" s="4" t="s">
        <v>43</v>
      </c>
      <c r="I52" s="4"/>
      <c r="J52" s="6">
        <v>1</v>
      </c>
      <c r="K52" s="7">
        <v>7.69</v>
      </c>
      <c r="L52" s="7"/>
      <c r="M52" s="6">
        <v>1</v>
      </c>
      <c r="N52" s="45">
        <f>2.71*60</f>
        <v>162.6</v>
      </c>
      <c r="O52" s="7">
        <v>0.1</v>
      </c>
    </row>
    <row r="53" spans="1:15" x14ac:dyDescent="0.25">
      <c r="A53" s="1"/>
      <c r="B53" s="5" t="s">
        <v>27</v>
      </c>
      <c r="C53" s="5"/>
      <c r="D53" s="51">
        <v>212.4571</v>
      </c>
      <c r="E53" s="51"/>
      <c r="F53" s="1"/>
      <c r="G53" s="4" t="s">
        <v>54</v>
      </c>
      <c r="H53" s="4" t="s">
        <v>55</v>
      </c>
      <c r="I53" s="4"/>
      <c r="J53" s="6">
        <v>2</v>
      </c>
      <c r="K53" s="7">
        <v>15.38</v>
      </c>
      <c r="L53" s="7"/>
      <c r="M53" s="6">
        <v>19</v>
      </c>
      <c r="N53" s="45">
        <f>30.29*60</f>
        <v>1817.3999999999999</v>
      </c>
      <c r="O53" s="7">
        <v>1.1299999999999999</v>
      </c>
    </row>
    <row r="54" spans="1:15" x14ac:dyDescent="0.25">
      <c r="A54" s="1"/>
      <c r="B54" s="1"/>
      <c r="C54" s="1"/>
      <c r="D54" s="1"/>
      <c r="E54" s="1"/>
      <c r="F54" s="1"/>
      <c r="G54" s="4" t="s">
        <v>21</v>
      </c>
      <c r="H54" s="4" t="s">
        <v>22</v>
      </c>
      <c r="I54" s="4"/>
      <c r="J54" s="6">
        <v>1</v>
      </c>
      <c r="K54" s="7">
        <v>7.69</v>
      </c>
      <c r="L54" s="7"/>
      <c r="M54" s="6">
        <v>350</v>
      </c>
      <c r="N54" s="45">
        <f>385.39*60</f>
        <v>23123.399999999998</v>
      </c>
      <c r="O54" s="7">
        <v>14.32</v>
      </c>
    </row>
    <row r="55" spans="1:15" x14ac:dyDescent="0.25">
      <c r="A55" s="1"/>
      <c r="B55" s="5" t="s">
        <v>28</v>
      </c>
      <c r="C55" s="5"/>
      <c r="D55" s="5"/>
      <c r="E55" s="51">
        <v>2.6997</v>
      </c>
      <c r="F55" s="1"/>
      <c r="G55" s="4"/>
      <c r="H55" s="4"/>
      <c r="I55" s="4"/>
      <c r="J55" s="6"/>
      <c r="K55" s="7"/>
      <c r="L55" s="7"/>
      <c r="M55" s="6"/>
      <c r="N55" s="45"/>
      <c r="O55" s="7"/>
    </row>
    <row r="56" spans="1:15" x14ac:dyDescent="0.25">
      <c r="A56" s="1"/>
      <c r="B56" s="5"/>
      <c r="C56" s="5"/>
      <c r="D56" s="5"/>
      <c r="E56" s="51"/>
      <c r="F56" s="1"/>
      <c r="G56" s="1"/>
      <c r="H56" s="1"/>
      <c r="I56" s="1"/>
      <c r="J56" s="1"/>
      <c r="K56" s="1"/>
      <c r="L56" s="1"/>
      <c r="M56" s="1"/>
      <c r="N56" s="1"/>
      <c r="O56" s="1"/>
    </row>
    <row r="57" spans="1:15" x14ac:dyDescent="0.25">
      <c r="A57" s="1"/>
      <c r="B57" s="5" t="s">
        <v>29</v>
      </c>
      <c r="C57" s="5"/>
      <c r="D57" s="51">
        <v>1.0028999999999999</v>
      </c>
      <c r="E57" s="51"/>
      <c r="F57" s="1"/>
      <c r="G57" s="1"/>
      <c r="H57" s="1"/>
      <c r="I57" s="1"/>
      <c r="J57" s="1"/>
      <c r="K57" s="1"/>
      <c r="L57" s="1"/>
      <c r="M57" s="1"/>
      <c r="N57" s="1"/>
      <c r="O57" s="1"/>
    </row>
    <row r="58" spans="1:15" x14ac:dyDescent="0.25">
      <c r="A58" s="1"/>
      <c r="B58" s="5" t="s">
        <v>30</v>
      </c>
      <c r="C58" s="56">
        <v>69.7</v>
      </c>
      <c r="D58" s="1"/>
      <c r="E58" s="1"/>
      <c r="F58" s="1"/>
      <c r="G58" s="1"/>
      <c r="H58" s="1"/>
      <c r="I58" s="1"/>
      <c r="J58" s="1"/>
      <c r="K58" s="1"/>
      <c r="L58" s="1"/>
      <c r="M58" s="1"/>
      <c r="N58" s="1"/>
      <c r="O58" s="1"/>
    </row>
    <row r="59" spans="1:15" x14ac:dyDescent="0.25">
      <c r="A59" s="1"/>
      <c r="B59" s="5" t="s">
        <v>31</v>
      </c>
      <c r="C59" s="56">
        <v>2019</v>
      </c>
      <c r="D59" s="5"/>
      <c r="E59" s="1"/>
      <c r="F59" s="1"/>
      <c r="G59" s="1"/>
      <c r="H59" s="1"/>
      <c r="I59" s="1"/>
      <c r="J59" s="1"/>
      <c r="K59" s="1"/>
      <c r="L59" s="1"/>
      <c r="M59" s="1"/>
      <c r="N59" s="1"/>
      <c r="O59" s="1"/>
    </row>
    <row r="60" spans="1:15" x14ac:dyDescent="0.25">
      <c r="A60" s="1"/>
      <c r="B60" s="5" t="s">
        <v>32</v>
      </c>
      <c r="C60" s="5"/>
      <c r="D60" s="1"/>
      <c r="E60" s="1"/>
      <c r="F60" s="1"/>
      <c r="G60" s="1"/>
      <c r="H60" s="1"/>
      <c r="I60" s="1"/>
      <c r="J60" s="1"/>
      <c r="K60" s="1"/>
      <c r="L60" s="1"/>
      <c r="M60" s="1"/>
      <c r="N60" s="1"/>
      <c r="O60" s="1"/>
    </row>
    <row r="61" spans="1:15" x14ac:dyDescent="0.25">
      <c r="A61" s="1"/>
      <c r="B61" s="1"/>
      <c r="C61" s="1"/>
      <c r="D61" s="1"/>
      <c r="E61" s="1"/>
      <c r="F61" s="1"/>
      <c r="G61" s="1"/>
      <c r="H61" s="1"/>
      <c r="I61" s="1"/>
      <c r="J61" s="1"/>
      <c r="K61" s="1"/>
      <c r="L61" s="1"/>
      <c r="M61" s="1"/>
      <c r="N61" s="1"/>
      <c r="O61" s="1"/>
    </row>
    <row r="62" spans="1:15" x14ac:dyDescent="0.25">
      <c r="A62" s="1"/>
      <c r="B62" s="1"/>
      <c r="C62" s="1"/>
      <c r="D62" s="1"/>
      <c r="E62" s="1"/>
      <c r="F62" s="1"/>
      <c r="G62" s="1"/>
      <c r="H62" s="1"/>
      <c r="I62" s="1"/>
      <c r="J62" s="1"/>
      <c r="K62" s="1"/>
      <c r="L62" s="1"/>
      <c r="M62" s="1"/>
      <c r="N62" s="1"/>
      <c r="O62" s="1"/>
    </row>
    <row r="63" spans="1:15" x14ac:dyDescent="0.25">
      <c r="A63" s="1"/>
      <c r="B63" s="1"/>
      <c r="C63" s="1"/>
      <c r="D63" s="1"/>
      <c r="E63" s="1"/>
      <c r="F63" s="1"/>
      <c r="G63" s="1"/>
      <c r="H63" s="1"/>
      <c r="I63" s="1"/>
      <c r="J63" s="1"/>
      <c r="K63" s="1"/>
      <c r="L63" s="1"/>
      <c r="M63" s="1"/>
      <c r="N63" s="1"/>
      <c r="O63" s="1"/>
    </row>
    <row r="64" spans="1:15" x14ac:dyDescent="0.25">
      <c r="A64" s="1"/>
      <c r="B64" s="1"/>
      <c r="C64" s="1"/>
      <c r="D64" s="1"/>
      <c r="E64" s="1"/>
      <c r="F64" s="1"/>
      <c r="G64" s="46" t="s">
        <v>5</v>
      </c>
      <c r="H64" s="46"/>
      <c r="I64" s="46"/>
      <c r="J64" s="3" t="s">
        <v>6</v>
      </c>
      <c r="K64" s="3" t="s">
        <v>7</v>
      </c>
      <c r="L64" s="3"/>
      <c r="M64" s="3" t="s">
        <v>8</v>
      </c>
      <c r="N64" s="3" t="s">
        <v>583</v>
      </c>
      <c r="O64" s="3" t="s">
        <v>7</v>
      </c>
    </row>
    <row r="65" spans="1:15" x14ac:dyDescent="0.25">
      <c r="A65" s="1"/>
      <c r="B65" s="5" t="s">
        <v>9</v>
      </c>
      <c r="C65" s="4" t="s">
        <v>51</v>
      </c>
      <c r="D65" s="4"/>
      <c r="E65" s="4"/>
      <c r="F65" s="1"/>
      <c r="G65" s="4" t="s">
        <v>36</v>
      </c>
      <c r="H65" s="4" t="s">
        <v>37</v>
      </c>
      <c r="I65" s="4"/>
      <c r="J65" s="6">
        <v>2</v>
      </c>
      <c r="K65" s="7">
        <v>28.57</v>
      </c>
      <c r="L65" s="7"/>
      <c r="M65" s="6">
        <v>4</v>
      </c>
      <c r="N65" s="55">
        <f>6.13*60</f>
        <v>367.8</v>
      </c>
      <c r="O65" s="7">
        <v>8.36</v>
      </c>
    </row>
    <row r="66" spans="1:15" x14ac:dyDescent="0.25">
      <c r="A66" s="1"/>
      <c r="B66" s="5" t="s">
        <v>13</v>
      </c>
      <c r="C66" s="4" t="s">
        <v>52</v>
      </c>
      <c r="D66" s="4"/>
      <c r="E66" s="4"/>
      <c r="F66" s="1"/>
      <c r="G66" s="4" t="s">
        <v>11</v>
      </c>
      <c r="H66" s="4" t="s">
        <v>12</v>
      </c>
      <c r="I66" s="4"/>
      <c r="J66" s="6">
        <v>1</v>
      </c>
      <c r="K66" s="7">
        <v>14.29</v>
      </c>
      <c r="L66" s="7"/>
      <c r="M66" s="6">
        <v>33</v>
      </c>
      <c r="N66" s="45">
        <f>49.19*60</f>
        <v>2951.3999999999996</v>
      </c>
      <c r="O66" s="7">
        <v>67.069999999999993</v>
      </c>
    </row>
    <row r="67" spans="1:15" x14ac:dyDescent="0.25">
      <c r="A67" s="1"/>
      <c r="B67" s="5"/>
      <c r="C67" s="4"/>
      <c r="D67" s="4"/>
      <c r="E67" s="4"/>
      <c r="F67" s="1"/>
      <c r="G67" s="4" t="s">
        <v>15</v>
      </c>
      <c r="H67" s="4" t="s">
        <v>16</v>
      </c>
      <c r="I67" s="4"/>
      <c r="J67" s="6">
        <v>1</v>
      </c>
      <c r="K67" s="7">
        <v>14.29</v>
      </c>
      <c r="L67" s="7"/>
      <c r="M67" s="6">
        <v>8</v>
      </c>
      <c r="N67" s="45">
        <f>13.22*60</f>
        <v>793.2</v>
      </c>
      <c r="O67" s="7">
        <v>18.03</v>
      </c>
    </row>
    <row r="68" spans="1:15" x14ac:dyDescent="0.25">
      <c r="A68" s="1"/>
      <c r="B68" s="5" t="s">
        <v>19</v>
      </c>
      <c r="C68" s="4" t="s">
        <v>20</v>
      </c>
      <c r="D68" s="4"/>
      <c r="E68" s="4"/>
      <c r="F68" s="1"/>
      <c r="G68" s="4"/>
      <c r="H68" s="4"/>
      <c r="I68" s="4"/>
      <c r="J68" s="6"/>
      <c r="K68" s="7"/>
      <c r="L68" s="7"/>
      <c r="M68" s="6"/>
      <c r="N68" s="45"/>
      <c r="O68" s="7"/>
    </row>
    <row r="69" spans="1:15" x14ac:dyDescent="0.25">
      <c r="A69" s="1"/>
      <c r="B69" s="5"/>
      <c r="C69" s="4"/>
      <c r="D69" s="4"/>
      <c r="E69" s="4"/>
      <c r="F69" s="1"/>
      <c r="G69" s="4" t="s">
        <v>315</v>
      </c>
      <c r="H69" s="4" t="s">
        <v>316</v>
      </c>
      <c r="I69" s="4"/>
      <c r="J69" s="6">
        <v>2</v>
      </c>
      <c r="K69" s="7">
        <v>28.57</v>
      </c>
      <c r="L69" s="7"/>
      <c r="M69" s="6">
        <v>3</v>
      </c>
      <c r="N69" s="45">
        <f>3.77*60</f>
        <v>226.2</v>
      </c>
      <c r="O69" s="7">
        <v>5.14</v>
      </c>
    </row>
    <row r="70" spans="1:15" x14ac:dyDescent="0.25">
      <c r="A70" s="1"/>
      <c r="B70" s="5" t="s">
        <v>23</v>
      </c>
      <c r="C70" s="4" t="s">
        <v>53</v>
      </c>
      <c r="D70" s="4"/>
      <c r="E70" s="4"/>
      <c r="F70" s="1"/>
      <c r="G70" s="4" t="s">
        <v>42</v>
      </c>
      <c r="H70" s="4" t="s">
        <v>43</v>
      </c>
      <c r="I70" s="4"/>
      <c r="J70" s="6">
        <v>1</v>
      </c>
      <c r="K70" s="7">
        <v>14.29</v>
      </c>
      <c r="L70" s="7"/>
      <c r="M70" s="6">
        <v>1</v>
      </c>
      <c r="N70" s="45">
        <f>1.03*60</f>
        <v>61.800000000000004</v>
      </c>
      <c r="O70" s="7">
        <v>1.4</v>
      </c>
    </row>
    <row r="71" spans="1:15" x14ac:dyDescent="0.25">
      <c r="A71" s="1"/>
      <c r="B71" s="5" t="s">
        <v>25</v>
      </c>
      <c r="C71" s="52">
        <v>250</v>
      </c>
      <c r="D71" s="52"/>
      <c r="E71" s="1"/>
      <c r="F71" s="1"/>
      <c r="G71" s="1"/>
      <c r="H71" s="1"/>
      <c r="I71" s="1"/>
      <c r="J71" s="1"/>
      <c r="K71" s="1"/>
      <c r="L71" s="1"/>
      <c r="M71" s="1"/>
      <c r="N71" s="1"/>
      <c r="O71" s="1"/>
    </row>
    <row r="72" spans="1:15" x14ac:dyDescent="0.25">
      <c r="A72" s="1"/>
      <c r="B72" s="5" t="s">
        <v>26</v>
      </c>
      <c r="C72" s="5"/>
      <c r="D72" s="5"/>
      <c r="E72" s="51">
        <v>154.30160000000001</v>
      </c>
      <c r="F72" s="1"/>
      <c r="G72" s="1"/>
      <c r="H72" s="1"/>
      <c r="I72" s="1"/>
      <c r="J72" s="1"/>
      <c r="K72" s="1"/>
      <c r="L72" s="1"/>
      <c r="M72" s="1"/>
      <c r="N72" s="1"/>
      <c r="O72" s="1"/>
    </row>
    <row r="73" spans="1:15" x14ac:dyDescent="0.25">
      <c r="A73" s="1"/>
      <c r="B73" s="5" t="s">
        <v>27</v>
      </c>
      <c r="C73" s="5"/>
      <c r="D73" s="51">
        <v>11.803800000000001</v>
      </c>
      <c r="E73" s="51"/>
      <c r="F73" s="1"/>
      <c r="G73" s="1"/>
      <c r="H73" s="1"/>
      <c r="I73" s="1"/>
      <c r="J73" s="1"/>
      <c r="K73" s="1"/>
      <c r="L73" s="1"/>
      <c r="M73" s="1"/>
      <c r="N73" s="1"/>
      <c r="O73" s="1"/>
    </row>
    <row r="74" spans="1:15" x14ac:dyDescent="0.25">
      <c r="A74" s="1"/>
      <c r="B74" s="5" t="s">
        <v>28</v>
      </c>
      <c r="C74" s="5"/>
      <c r="D74" s="5"/>
      <c r="E74" s="51">
        <v>0.59189999999999998</v>
      </c>
      <c r="F74" s="1"/>
      <c r="G74" s="1"/>
      <c r="H74" s="1"/>
      <c r="I74" s="1"/>
      <c r="J74" s="1"/>
      <c r="K74" s="1"/>
      <c r="L74" s="1"/>
      <c r="M74" s="1"/>
      <c r="N74" s="1"/>
      <c r="O74" s="1"/>
    </row>
    <row r="75" spans="1:15" x14ac:dyDescent="0.25">
      <c r="A75" s="1"/>
      <c r="B75" s="5" t="s">
        <v>29</v>
      </c>
      <c r="C75" s="5"/>
      <c r="D75" s="51">
        <v>0.13200000000000001</v>
      </c>
      <c r="E75" s="51"/>
      <c r="F75" s="1"/>
      <c r="G75" s="1"/>
      <c r="H75" s="1"/>
      <c r="I75" s="1"/>
      <c r="J75" s="1"/>
      <c r="K75" s="1"/>
      <c r="L75" s="1"/>
      <c r="M75" s="1"/>
      <c r="N75" s="1"/>
      <c r="O75" s="1"/>
    </row>
    <row r="76" spans="1:15" x14ac:dyDescent="0.25">
      <c r="A76" s="1"/>
      <c r="B76" s="5" t="s">
        <v>30</v>
      </c>
      <c r="C76" s="56">
        <v>18.600000000000001</v>
      </c>
      <c r="D76" s="1"/>
      <c r="E76" s="1"/>
      <c r="F76" s="1"/>
      <c r="G76" s="1"/>
      <c r="H76" s="1"/>
      <c r="I76" s="1"/>
      <c r="J76" s="1"/>
      <c r="K76" s="1"/>
      <c r="L76" s="1"/>
      <c r="M76" s="1"/>
      <c r="N76" s="1"/>
      <c r="O76" s="1"/>
    </row>
    <row r="77" spans="1:15" x14ac:dyDescent="0.25">
      <c r="A77" s="1"/>
      <c r="B77" s="5" t="s">
        <v>31</v>
      </c>
      <c r="C77" s="56">
        <v>2017</v>
      </c>
      <c r="D77" s="5"/>
      <c r="E77" s="1"/>
      <c r="F77" s="1"/>
      <c r="G77" s="1"/>
      <c r="H77" s="1"/>
      <c r="I77" s="1"/>
      <c r="J77" s="1"/>
      <c r="K77" s="1"/>
      <c r="L77" s="1"/>
      <c r="M77" s="1"/>
      <c r="N77" s="1"/>
      <c r="O77" s="1"/>
    </row>
    <row r="78" spans="1:15" x14ac:dyDescent="0.25">
      <c r="A78" s="1"/>
      <c r="B78" s="5" t="s">
        <v>32</v>
      </c>
      <c r="C78" s="5"/>
      <c r="D78" s="1"/>
      <c r="E78" s="1"/>
      <c r="F78" s="1"/>
      <c r="G78" s="1"/>
      <c r="H78" s="1"/>
      <c r="I78" s="1"/>
      <c r="J78" s="1"/>
      <c r="K78" s="1"/>
      <c r="L78" s="1"/>
      <c r="M78" s="1"/>
      <c r="N78" s="1"/>
      <c r="O78" s="1"/>
    </row>
    <row r="79" spans="1:15" x14ac:dyDescent="0.25">
      <c r="A79" s="1"/>
      <c r="B79" s="1"/>
      <c r="C79" s="1"/>
      <c r="D79" s="1"/>
      <c r="E79" s="1"/>
      <c r="F79" s="1"/>
      <c r="G79" s="1"/>
      <c r="H79" s="1"/>
      <c r="I79" s="1"/>
      <c r="J79" s="1"/>
      <c r="K79" s="1"/>
      <c r="L79" s="1"/>
      <c r="M79" s="1"/>
      <c r="N79" s="1"/>
      <c r="O79" s="1"/>
    </row>
    <row r="80" spans="1:15" x14ac:dyDescent="0.25">
      <c r="A80" s="1"/>
      <c r="B80" s="1"/>
      <c r="C80" s="1"/>
      <c r="D80" s="1"/>
      <c r="E80" s="1"/>
      <c r="F80" s="1"/>
      <c r="G80" s="1"/>
      <c r="H80" s="1"/>
      <c r="I80" s="1"/>
      <c r="J80" s="1"/>
      <c r="K80" s="1"/>
      <c r="L80" s="1"/>
      <c r="M80" s="1"/>
      <c r="N80" s="1"/>
      <c r="O80" s="1"/>
    </row>
    <row r="81" spans="1:15" x14ac:dyDescent="0.25">
      <c r="A81" s="1"/>
      <c r="B81" s="1"/>
      <c r="C81" s="1"/>
      <c r="D81" s="1"/>
      <c r="E81" s="1"/>
      <c r="F81" s="1"/>
      <c r="G81" s="46" t="s">
        <v>5</v>
      </c>
      <c r="H81" s="46"/>
      <c r="I81" s="46"/>
      <c r="J81" s="3" t="s">
        <v>6</v>
      </c>
      <c r="K81" s="3" t="s">
        <v>7</v>
      </c>
      <c r="L81" s="3"/>
      <c r="M81" s="3" t="s">
        <v>8</v>
      </c>
      <c r="N81" s="3" t="s">
        <v>583</v>
      </c>
      <c r="O81" s="3" t="s">
        <v>7</v>
      </c>
    </row>
    <row r="82" spans="1:15" x14ac:dyDescent="0.25">
      <c r="A82" s="1"/>
      <c r="B82" s="5" t="s">
        <v>9</v>
      </c>
      <c r="C82" s="4" t="s">
        <v>51</v>
      </c>
      <c r="D82" s="4"/>
      <c r="E82" s="4"/>
      <c r="F82" s="1"/>
      <c r="G82" s="4" t="s">
        <v>33</v>
      </c>
      <c r="H82" s="4" t="s">
        <v>34</v>
      </c>
      <c r="I82" s="4"/>
      <c r="J82" s="6">
        <v>1</v>
      </c>
      <c r="K82" s="7">
        <v>5.56</v>
      </c>
      <c r="L82" s="7"/>
      <c r="M82" s="6">
        <v>4</v>
      </c>
      <c r="N82" s="55">
        <f>2.04*60</f>
        <v>122.4</v>
      </c>
      <c r="O82" s="7">
        <v>1.1499999999999999</v>
      </c>
    </row>
    <row r="83" spans="1:15" x14ac:dyDescent="0.25">
      <c r="A83" s="1"/>
      <c r="B83" s="5" t="s">
        <v>13</v>
      </c>
      <c r="C83" s="4" t="s">
        <v>56</v>
      </c>
      <c r="D83" s="4"/>
      <c r="E83" s="4"/>
      <c r="F83" s="1"/>
      <c r="G83" s="4" t="s">
        <v>36</v>
      </c>
      <c r="H83" s="4" t="s">
        <v>37</v>
      </c>
      <c r="I83" s="4"/>
      <c r="J83" s="6">
        <v>6</v>
      </c>
      <c r="K83" s="7">
        <v>33.33</v>
      </c>
      <c r="L83" s="7"/>
      <c r="M83" s="6">
        <v>9</v>
      </c>
      <c r="N83" s="45">
        <f>16.81*60</f>
        <v>1008.5999999999999</v>
      </c>
      <c r="O83" s="7">
        <v>9.4600000000000009</v>
      </c>
    </row>
    <row r="84" spans="1:15" x14ac:dyDescent="0.25">
      <c r="A84" s="1"/>
      <c r="B84" s="5"/>
      <c r="C84" s="4"/>
      <c r="D84" s="4"/>
      <c r="E84" s="4"/>
      <c r="F84" s="1"/>
      <c r="G84" s="4" t="s">
        <v>319</v>
      </c>
      <c r="H84" s="4" t="s">
        <v>320</v>
      </c>
      <c r="I84" s="4"/>
      <c r="J84" s="6">
        <v>1</v>
      </c>
      <c r="K84" s="7">
        <v>5.56</v>
      </c>
      <c r="L84" s="7"/>
      <c r="M84" s="6">
        <v>1</v>
      </c>
      <c r="N84" s="45">
        <f>1.23*60</f>
        <v>73.8</v>
      </c>
      <c r="O84" s="7">
        <v>0.69</v>
      </c>
    </row>
    <row r="85" spans="1:15" x14ac:dyDescent="0.25">
      <c r="A85" s="1"/>
      <c r="B85" s="5" t="s">
        <v>19</v>
      </c>
      <c r="C85" s="4" t="s">
        <v>57</v>
      </c>
      <c r="D85" s="4"/>
      <c r="E85" s="4"/>
      <c r="F85" s="1"/>
      <c r="G85" s="4" t="s">
        <v>39</v>
      </c>
      <c r="H85" s="4" t="s">
        <v>40</v>
      </c>
      <c r="I85" s="4"/>
      <c r="J85" s="6">
        <v>6</v>
      </c>
      <c r="K85" s="7">
        <v>33.33</v>
      </c>
      <c r="L85" s="7"/>
      <c r="M85" s="6">
        <v>108</v>
      </c>
      <c r="N85" s="45">
        <f>120.86*60</f>
        <v>7251.6</v>
      </c>
      <c r="O85" s="7">
        <v>68.02</v>
      </c>
    </row>
    <row r="86" spans="1:15" x14ac:dyDescent="0.25">
      <c r="A86" s="1"/>
      <c r="B86" s="5"/>
      <c r="C86" s="4"/>
      <c r="D86" s="4"/>
      <c r="E86" s="4"/>
      <c r="F86" s="1"/>
      <c r="G86" s="4" t="s">
        <v>313</v>
      </c>
      <c r="H86" s="4" t="s">
        <v>314</v>
      </c>
      <c r="I86" s="4"/>
      <c r="J86" s="6">
        <v>1</v>
      </c>
      <c r="K86" s="7">
        <v>5.56</v>
      </c>
      <c r="L86" s="7"/>
      <c r="M86" s="6">
        <v>4</v>
      </c>
      <c r="N86" s="45">
        <f>4.07*60</f>
        <v>244.20000000000002</v>
      </c>
      <c r="O86" s="7">
        <v>2.29</v>
      </c>
    </row>
    <row r="87" spans="1:15" x14ac:dyDescent="0.25">
      <c r="A87" s="1"/>
      <c r="B87" s="5" t="s">
        <v>23</v>
      </c>
      <c r="C87" s="4" t="s">
        <v>58</v>
      </c>
      <c r="D87" s="4"/>
      <c r="E87" s="4"/>
      <c r="F87" s="1"/>
      <c r="G87" s="4" t="s">
        <v>315</v>
      </c>
      <c r="H87" s="4" t="s">
        <v>316</v>
      </c>
      <c r="I87" s="4"/>
      <c r="J87" s="6">
        <v>1</v>
      </c>
      <c r="K87" s="7">
        <v>5.56</v>
      </c>
      <c r="L87" s="7"/>
      <c r="M87" s="6">
        <v>24</v>
      </c>
      <c r="N87" s="45">
        <f>28.15*60</f>
        <v>1689</v>
      </c>
      <c r="O87" s="7">
        <v>15.84</v>
      </c>
    </row>
    <row r="88" spans="1:15" x14ac:dyDescent="0.25">
      <c r="A88" s="1"/>
      <c r="B88" s="5" t="s">
        <v>25</v>
      </c>
      <c r="C88" s="52">
        <v>649</v>
      </c>
      <c r="D88" s="52"/>
      <c r="E88" s="1"/>
      <c r="F88" s="1"/>
      <c r="G88" s="4" t="s">
        <v>21</v>
      </c>
      <c r="H88" s="4" t="s">
        <v>22</v>
      </c>
      <c r="I88" s="4"/>
      <c r="J88" s="6">
        <v>2</v>
      </c>
      <c r="K88" s="7">
        <v>11.11</v>
      </c>
      <c r="L88" s="7"/>
      <c r="M88" s="6">
        <v>3</v>
      </c>
      <c r="N88" s="45">
        <f>4.51*60</f>
        <v>270.59999999999997</v>
      </c>
      <c r="O88" s="7">
        <v>2.54</v>
      </c>
    </row>
    <row r="89" spans="1:15" x14ac:dyDescent="0.25">
      <c r="A89" s="1"/>
      <c r="B89" s="5" t="s">
        <v>26</v>
      </c>
      <c r="C89" s="5"/>
      <c r="D89" s="5"/>
      <c r="E89" s="51">
        <v>146.5112</v>
      </c>
      <c r="F89" s="1"/>
      <c r="G89" s="1"/>
      <c r="H89" s="1"/>
      <c r="I89" s="1"/>
      <c r="J89" s="1"/>
      <c r="K89" s="1"/>
      <c r="L89" s="1"/>
      <c r="M89" s="1"/>
      <c r="N89" s="1"/>
      <c r="O89" s="1"/>
    </row>
    <row r="90" spans="1:15" x14ac:dyDescent="0.25">
      <c r="A90" s="1"/>
      <c r="B90" s="5" t="s">
        <v>27</v>
      </c>
      <c r="C90" s="5"/>
      <c r="D90" s="51">
        <v>11.1686</v>
      </c>
      <c r="E90" s="51"/>
      <c r="F90" s="1"/>
      <c r="G90" s="1"/>
      <c r="H90" s="1"/>
      <c r="I90" s="1"/>
      <c r="J90" s="1"/>
      <c r="K90" s="1"/>
      <c r="L90" s="1"/>
      <c r="M90" s="1"/>
      <c r="N90" s="1"/>
      <c r="O90" s="1"/>
    </row>
    <row r="91" spans="1:15" x14ac:dyDescent="0.25">
      <c r="A91" s="1"/>
      <c r="B91" s="5" t="s">
        <v>28</v>
      </c>
      <c r="C91" s="5"/>
      <c r="D91" s="5"/>
      <c r="E91" s="51">
        <v>0.76719999999999999</v>
      </c>
      <c r="F91" s="1"/>
      <c r="G91" s="1"/>
      <c r="H91" s="1"/>
      <c r="I91" s="1"/>
      <c r="J91" s="1"/>
      <c r="K91" s="1"/>
      <c r="L91" s="1"/>
      <c r="M91" s="1"/>
      <c r="N91" s="1"/>
      <c r="O91" s="1"/>
    </row>
    <row r="92" spans="1:15" x14ac:dyDescent="0.25">
      <c r="A92" s="1"/>
      <c r="B92" s="5" t="s">
        <v>29</v>
      </c>
      <c r="C92" s="5"/>
      <c r="D92" s="51">
        <v>0.1663</v>
      </c>
      <c r="E92" s="51"/>
      <c r="F92" s="1"/>
      <c r="G92" s="1"/>
      <c r="H92" s="1"/>
      <c r="I92" s="1"/>
      <c r="J92" s="1"/>
      <c r="K92" s="1"/>
      <c r="L92" s="1"/>
      <c r="M92" s="1"/>
      <c r="N92" s="1"/>
      <c r="O92" s="1"/>
    </row>
    <row r="93" spans="1:15" x14ac:dyDescent="0.25">
      <c r="A93" s="1"/>
      <c r="B93" s="5" t="s">
        <v>30</v>
      </c>
      <c r="C93" s="56">
        <v>28.2</v>
      </c>
      <c r="D93" s="1"/>
      <c r="E93" s="1"/>
      <c r="F93" s="1"/>
      <c r="G93" s="1"/>
      <c r="H93" s="1"/>
      <c r="I93" s="1"/>
      <c r="J93" s="1"/>
      <c r="K93" s="1"/>
      <c r="L93" s="1"/>
      <c r="M93" s="1"/>
      <c r="N93" s="1"/>
      <c r="O93" s="1"/>
    </row>
    <row r="94" spans="1:15" x14ac:dyDescent="0.25">
      <c r="A94" s="1"/>
      <c r="B94" s="5" t="s">
        <v>31</v>
      </c>
      <c r="C94" s="56">
        <v>2017</v>
      </c>
      <c r="D94" s="5"/>
      <c r="E94" s="1"/>
      <c r="F94" s="1"/>
      <c r="G94" s="1"/>
      <c r="H94" s="1"/>
      <c r="I94" s="1"/>
      <c r="J94" s="1"/>
      <c r="K94" s="1"/>
      <c r="L94" s="1"/>
      <c r="M94" s="1"/>
      <c r="N94" s="1"/>
      <c r="O94" s="1"/>
    </row>
    <row r="95" spans="1:15" x14ac:dyDescent="0.25">
      <c r="A95" s="1"/>
      <c r="B95" s="5" t="s">
        <v>32</v>
      </c>
      <c r="C95" s="5"/>
      <c r="D95" s="1"/>
      <c r="E95" s="1"/>
      <c r="F95" s="1"/>
      <c r="G95" s="1"/>
      <c r="H95" s="1"/>
      <c r="I95" s="1"/>
      <c r="J95" s="1"/>
      <c r="K95" s="1"/>
      <c r="L95" s="1"/>
      <c r="M95" s="1"/>
      <c r="N95" s="1"/>
      <c r="O95" s="1"/>
    </row>
    <row r="96" spans="1:15" x14ac:dyDescent="0.25">
      <c r="A96" s="1"/>
      <c r="B96" s="1"/>
      <c r="C96" s="1"/>
      <c r="D96" s="1"/>
      <c r="E96" s="1"/>
      <c r="F96" s="1"/>
      <c r="G96" s="1"/>
      <c r="H96" s="1"/>
      <c r="I96" s="1"/>
      <c r="J96" s="1"/>
      <c r="K96" s="1"/>
      <c r="L96" s="1"/>
      <c r="M96" s="1"/>
      <c r="N96" s="1"/>
      <c r="O96" s="1"/>
    </row>
    <row r="97" spans="1:15" x14ac:dyDescent="0.25">
      <c r="A97" s="1"/>
      <c r="B97" s="1"/>
      <c r="C97" s="1"/>
      <c r="D97" s="1"/>
      <c r="E97" s="1"/>
      <c r="F97" s="1"/>
      <c r="G97" s="46" t="s">
        <v>5</v>
      </c>
      <c r="H97" s="46"/>
      <c r="I97" s="46"/>
      <c r="J97" s="3" t="s">
        <v>6</v>
      </c>
      <c r="K97" s="3" t="s">
        <v>7</v>
      </c>
      <c r="L97" s="3"/>
      <c r="M97" s="3" t="s">
        <v>8</v>
      </c>
      <c r="N97" s="3" t="s">
        <v>583</v>
      </c>
      <c r="O97" s="3" t="s">
        <v>7</v>
      </c>
    </row>
    <row r="98" spans="1:15" x14ac:dyDescent="0.25">
      <c r="A98" s="1"/>
      <c r="B98" s="1"/>
      <c r="C98" s="1"/>
      <c r="D98" s="1"/>
      <c r="E98" s="1"/>
      <c r="F98" s="1"/>
      <c r="G98" s="4" t="s">
        <v>33</v>
      </c>
      <c r="H98" s="4" t="s">
        <v>34</v>
      </c>
      <c r="I98" s="4"/>
      <c r="J98" s="6">
        <v>1</v>
      </c>
      <c r="K98" s="7">
        <v>8.33</v>
      </c>
      <c r="L98" s="7"/>
      <c r="M98" s="6">
        <v>1</v>
      </c>
      <c r="N98" s="55">
        <f>2.09*60</f>
        <v>125.39999999999999</v>
      </c>
      <c r="O98" s="7">
        <v>0.59</v>
      </c>
    </row>
    <row r="99" spans="1:15" x14ac:dyDescent="0.25">
      <c r="A99" s="1"/>
      <c r="B99" s="5" t="s">
        <v>9</v>
      </c>
      <c r="C99" s="4" t="s">
        <v>51</v>
      </c>
      <c r="D99" s="4"/>
      <c r="E99" s="4"/>
      <c r="F99" s="1"/>
      <c r="G99" s="4" t="s">
        <v>36</v>
      </c>
      <c r="H99" s="4" t="s">
        <v>37</v>
      </c>
      <c r="I99" s="4"/>
      <c r="J99" s="6">
        <v>7</v>
      </c>
      <c r="K99" s="7">
        <v>58.33</v>
      </c>
      <c r="L99" s="7"/>
      <c r="M99" s="6">
        <v>101</v>
      </c>
      <c r="N99" s="45">
        <f>322.59*60</f>
        <v>19355.399999999998</v>
      </c>
      <c r="O99" s="7">
        <v>90.92</v>
      </c>
    </row>
    <row r="100" spans="1:15" x14ac:dyDescent="0.25">
      <c r="A100" s="1"/>
      <c r="B100" s="5" t="s">
        <v>13</v>
      </c>
      <c r="C100" s="4" t="s">
        <v>59</v>
      </c>
      <c r="D100" s="4"/>
      <c r="E100" s="4"/>
      <c r="F100" s="1"/>
      <c r="G100" s="4" t="s">
        <v>11</v>
      </c>
      <c r="H100" s="4" t="s">
        <v>12</v>
      </c>
      <c r="I100" s="4"/>
      <c r="J100" s="6">
        <v>2</v>
      </c>
      <c r="K100" s="7">
        <v>16.670000000000002</v>
      </c>
      <c r="L100" s="7"/>
      <c r="M100" s="6">
        <v>5</v>
      </c>
      <c r="N100" s="45">
        <f>26.38*60</f>
        <v>1582.8</v>
      </c>
      <c r="O100" s="7">
        <v>7.43</v>
      </c>
    </row>
    <row r="101" spans="1:15" x14ac:dyDescent="0.25">
      <c r="A101" s="1"/>
      <c r="B101" s="5"/>
      <c r="C101" s="4"/>
      <c r="D101" s="4"/>
      <c r="E101" s="4"/>
      <c r="F101" s="1"/>
      <c r="G101" s="4"/>
      <c r="H101" s="4"/>
      <c r="I101" s="4"/>
      <c r="J101" s="6"/>
      <c r="K101" s="7"/>
      <c r="L101" s="7"/>
      <c r="M101" s="6"/>
      <c r="N101" s="45"/>
      <c r="O101" s="7"/>
    </row>
    <row r="102" spans="1:15" x14ac:dyDescent="0.25">
      <c r="A102" s="1"/>
      <c r="B102" s="5" t="s">
        <v>19</v>
      </c>
      <c r="C102" s="4" t="s">
        <v>60</v>
      </c>
      <c r="D102" s="4"/>
      <c r="E102" s="4"/>
      <c r="F102" s="1"/>
      <c r="G102" s="4" t="s">
        <v>15</v>
      </c>
      <c r="H102" s="4" t="s">
        <v>16</v>
      </c>
      <c r="I102" s="4"/>
      <c r="J102" s="6">
        <v>1</v>
      </c>
      <c r="K102" s="7">
        <v>8.33</v>
      </c>
      <c r="L102" s="7"/>
      <c r="M102" s="6">
        <v>1</v>
      </c>
      <c r="N102" s="45">
        <f>0.91*60</f>
        <v>54.6</v>
      </c>
      <c r="O102" s="7">
        <v>0.26</v>
      </c>
    </row>
    <row r="103" spans="1:15" x14ac:dyDescent="0.25">
      <c r="A103" s="1"/>
      <c r="B103" s="5"/>
      <c r="C103" s="4"/>
      <c r="D103" s="4"/>
      <c r="E103" s="4"/>
      <c r="F103" s="1"/>
      <c r="G103" s="4" t="s">
        <v>321</v>
      </c>
      <c r="H103" s="4" t="s">
        <v>322</v>
      </c>
      <c r="I103" s="4"/>
      <c r="J103" s="6">
        <v>1</v>
      </c>
      <c r="K103" s="7">
        <v>8.33</v>
      </c>
      <c r="L103" s="7"/>
      <c r="M103" s="6">
        <v>3</v>
      </c>
      <c r="N103" s="45">
        <f>2.85*60</f>
        <v>171</v>
      </c>
      <c r="O103" s="7">
        <v>0.8</v>
      </c>
    </row>
    <row r="104" spans="1:15" x14ac:dyDescent="0.25">
      <c r="A104" s="1"/>
      <c r="B104" s="5" t="s">
        <v>23</v>
      </c>
      <c r="C104" s="4" t="s">
        <v>61</v>
      </c>
      <c r="D104" s="4"/>
      <c r="E104" s="4"/>
      <c r="F104" s="1"/>
      <c r="G104" s="1"/>
      <c r="H104" s="1"/>
      <c r="I104" s="1"/>
      <c r="J104" s="1"/>
      <c r="K104" s="1"/>
      <c r="L104" s="1"/>
      <c r="M104" s="1"/>
      <c r="N104" s="1"/>
      <c r="O104" s="1"/>
    </row>
    <row r="105" spans="1:15" x14ac:dyDescent="0.25">
      <c r="A105" s="1"/>
      <c r="B105" s="5" t="s">
        <v>25</v>
      </c>
      <c r="C105" s="52">
        <v>340</v>
      </c>
      <c r="D105" s="52"/>
      <c r="E105" s="1"/>
      <c r="F105" s="1"/>
      <c r="G105" s="1"/>
      <c r="H105" s="1"/>
      <c r="I105" s="1"/>
      <c r="J105" s="1"/>
      <c r="K105" s="1"/>
      <c r="L105" s="1"/>
      <c r="M105" s="1"/>
      <c r="N105" s="1"/>
      <c r="O105" s="1"/>
    </row>
    <row r="106" spans="1:15" x14ac:dyDescent="0.25">
      <c r="A106" s="1"/>
      <c r="B106" s="5" t="s">
        <v>26</v>
      </c>
      <c r="C106" s="5"/>
      <c r="D106" s="5"/>
      <c r="E106" s="51">
        <v>10390.202499999999</v>
      </c>
      <c r="F106" s="1"/>
      <c r="G106" s="1"/>
      <c r="H106" s="1"/>
      <c r="I106" s="1"/>
      <c r="J106" s="1"/>
      <c r="K106" s="1"/>
      <c r="L106" s="1"/>
      <c r="M106" s="1"/>
      <c r="N106" s="1"/>
      <c r="O106" s="1"/>
    </row>
    <row r="107" spans="1:15" x14ac:dyDescent="0.25">
      <c r="A107" s="1"/>
      <c r="B107" s="5" t="s">
        <v>27</v>
      </c>
      <c r="C107" s="5"/>
      <c r="D107" s="51">
        <v>56.865699999999997</v>
      </c>
      <c r="E107" s="51"/>
      <c r="F107" s="1"/>
      <c r="G107" s="1"/>
      <c r="H107" s="1"/>
      <c r="I107" s="1"/>
      <c r="J107" s="1"/>
      <c r="K107" s="1"/>
      <c r="L107" s="1"/>
      <c r="M107" s="1"/>
      <c r="N107" s="1"/>
      <c r="O107" s="1"/>
    </row>
    <row r="108" spans="1:15" x14ac:dyDescent="0.25">
      <c r="A108" s="1"/>
      <c r="B108" s="5" t="s">
        <v>28</v>
      </c>
      <c r="C108" s="5"/>
      <c r="D108" s="5"/>
      <c r="E108" s="51">
        <v>0.76500000000000001</v>
      </c>
      <c r="F108" s="1"/>
      <c r="G108" s="1"/>
      <c r="H108" s="1"/>
      <c r="I108" s="1"/>
      <c r="J108" s="1"/>
      <c r="K108" s="1"/>
      <c r="L108" s="1"/>
      <c r="M108" s="1"/>
      <c r="N108" s="1"/>
      <c r="O108" s="1"/>
    </row>
    <row r="109" spans="1:15" x14ac:dyDescent="0.25">
      <c r="A109" s="1"/>
      <c r="B109" s="5" t="s">
        <v>29</v>
      </c>
      <c r="C109" s="5"/>
      <c r="D109" s="51">
        <v>0.29670000000000002</v>
      </c>
      <c r="E109" s="51"/>
      <c r="F109" s="1"/>
      <c r="G109" s="1"/>
      <c r="H109" s="1"/>
      <c r="I109" s="1"/>
      <c r="J109" s="1"/>
      <c r="K109" s="1"/>
      <c r="L109" s="1"/>
      <c r="M109" s="1"/>
      <c r="N109" s="1"/>
      <c r="O109" s="1"/>
    </row>
    <row r="110" spans="1:15" x14ac:dyDescent="0.25">
      <c r="A110" s="1"/>
      <c r="B110" s="5" t="s">
        <v>30</v>
      </c>
      <c r="C110" s="56">
        <v>12.6</v>
      </c>
      <c r="D110" s="1"/>
      <c r="E110" s="1"/>
      <c r="F110" s="1"/>
      <c r="G110" s="1"/>
      <c r="H110" s="1"/>
      <c r="I110" s="1"/>
      <c r="J110" s="1"/>
      <c r="K110" s="1"/>
      <c r="L110" s="1"/>
      <c r="M110" s="1"/>
      <c r="N110" s="1"/>
      <c r="O110" s="1"/>
    </row>
    <row r="111" spans="1:15" x14ac:dyDescent="0.25">
      <c r="A111" s="1"/>
      <c r="B111" s="5" t="s">
        <v>31</v>
      </c>
      <c r="C111" s="56">
        <v>2017</v>
      </c>
      <c r="D111" s="5"/>
      <c r="E111" s="1"/>
      <c r="F111" s="1"/>
      <c r="G111" s="1"/>
      <c r="H111" s="1"/>
      <c r="I111" s="1"/>
      <c r="J111" s="1"/>
      <c r="K111" s="1"/>
      <c r="L111" s="1"/>
      <c r="M111" s="1"/>
      <c r="N111" s="1"/>
      <c r="O111" s="1"/>
    </row>
    <row r="112" spans="1:15" x14ac:dyDescent="0.25">
      <c r="A112" s="1"/>
      <c r="B112" s="5" t="s">
        <v>32</v>
      </c>
      <c r="C112" s="5"/>
      <c r="D112" s="1"/>
      <c r="E112" s="1"/>
      <c r="F112" s="1"/>
      <c r="G112" s="1"/>
      <c r="H112" s="1"/>
      <c r="I112" s="1"/>
      <c r="J112" s="1"/>
      <c r="K112" s="1"/>
      <c r="L112" s="1"/>
      <c r="M112" s="1"/>
      <c r="N112" s="1"/>
      <c r="O112" s="1"/>
    </row>
    <row r="113" spans="1:15" x14ac:dyDescent="0.25">
      <c r="A113" s="1"/>
      <c r="B113" s="1"/>
      <c r="C113" s="1"/>
      <c r="D113" s="1"/>
      <c r="E113" s="1"/>
      <c r="F113" s="1"/>
      <c r="G113" s="1"/>
      <c r="H113" s="1"/>
      <c r="I113" s="1"/>
      <c r="J113" s="1"/>
      <c r="K113" s="1"/>
      <c r="L113" s="1"/>
      <c r="M113" s="1"/>
      <c r="N113" s="1"/>
      <c r="O113" s="1"/>
    </row>
    <row r="114" spans="1:15" x14ac:dyDescent="0.25">
      <c r="A114" s="1"/>
      <c r="B114" s="1"/>
      <c r="C114" s="1"/>
      <c r="D114" s="1"/>
      <c r="E114" s="1"/>
      <c r="F114" s="1"/>
      <c r="G114" s="46" t="s">
        <v>5</v>
      </c>
      <c r="H114" s="46"/>
      <c r="I114" s="46"/>
      <c r="J114" s="3" t="s">
        <v>6</v>
      </c>
      <c r="K114" s="3" t="s">
        <v>7</v>
      </c>
      <c r="L114" s="3"/>
      <c r="M114" s="3" t="s">
        <v>8</v>
      </c>
      <c r="N114" s="3" t="s">
        <v>583</v>
      </c>
      <c r="O114" s="3" t="s">
        <v>7</v>
      </c>
    </row>
    <row r="115" spans="1:15" x14ac:dyDescent="0.25">
      <c r="A115" s="1"/>
      <c r="B115" s="1"/>
      <c r="C115" s="1"/>
      <c r="D115" s="1"/>
      <c r="E115" s="1"/>
      <c r="F115" s="1"/>
      <c r="G115" s="4" t="s">
        <v>21</v>
      </c>
      <c r="H115" s="4" t="s">
        <v>22</v>
      </c>
      <c r="I115" s="4"/>
      <c r="J115" s="6">
        <v>1</v>
      </c>
      <c r="K115" s="7">
        <v>100</v>
      </c>
      <c r="L115" s="7"/>
      <c r="M115" s="6">
        <v>1</v>
      </c>
      <c r="N115" s="55">
        <f>0.77*60</f>
        <v>46.2</v>
      </c>
      <c r="O115" s="7">
        <v>100</v>
      </c>
    </row>
    <row r="116" spans="1:15" x14ac:dyDescent="0.25">
      <c r="A116" s="1"/>
      <c r="B116" s="5" t="s">
        <v>9</v>
      </c>
      <c r="C116" s="4" t="s">
        <v>51</v>
      </c>
      <c r="D116" s="4"/>
      <c r="E116" s="4"/>
      <c r="F116" s="1"/>
      <c r="G116" s="1"/>
      <c r="H116" s="1"/>
      <c r="I116" s="1"/>
      <c r="J116" s="1"/>
      <c r="K116" s="1"/>
      <c r="L116" s="1"/>
      <c r="M116" s="1"/>
      <c r="N116" s="1"/>
      <c r="O116" s="1"/>
    </row>
    <row r="117" spans="1:15" x14ac:dyDescent="0.25">
      <c r="A117" s="1"/>
      <c r="B117" s="5" t="s">
        <v>13</v>
      </c>
      <c r="C117" s="4" t="s">
        <v>62</v>
      </c>
      <c r="D117" s="4"/>
      <c r="E117" s="4"/>
      <c r="F117" s="1"/>
      <c r="G117" s="1"/>
      <c r="H117" s="1"/>
      <c r="I117" s="1"/>
      <c r="J117" s="1"/>
      <c r="K117" s="1"/>
      <c r="L117" s="1"/>
      <c r="M117" s="1"/>
      <c r="N117" s="1"/>
      <c r="O117" s="1"/>
    </row>
    <row r="118" spans="1:15" x14ac:dyDescent="0.25">
      <c r="A118" s="1"/>
      <c r="B118" s="5" t="s">
        <v>19</v>
      </c>
      <c r="C118" s="4" t="s">
        <v>38</v>
      </c>
      <c r="D118" s="4"/>
      <c r="E118" s="4"/>
      <c r="F118" s="1"/>
      <c r="G118" s="1"/>
      <c r="H118" s="1"/>
      <c r="I118" s="1"/>
      <c r="J118" s="1"/>
      <c r="K118" s="1"/>
      <c r="L118" s="1"/>
      <c r="M118" s="1"/>
      <c r="N118" s="1"/>
      <c r="O118" s="1"/>
    </row>
    <row r="119" spans="1:15" x14ac:dyDescent="0.25">
      <c r="A119" s="1"/>
      <c r="B119" s="5" t="s">
        <v>23</v>
      </c>
      <c r="C119" s="4" t="s">
        <v>63</v>
      </c>
      <c r="D119" s="4"/>
      <c r="E119" s="4"/>
      <c r="F119" s="1"/>
      <c r="G119" s="1"/>
      <c r="H119" s="1"/>
      <c r="I119" s="1"/>
      <c r="J119" s="1"/>
      <c r="K119" s="1"/>
      <c r="L119" s="1"/>
      <c r="M119" s="1"/>
      <c r="N119" s="1"/>
      <c r="O119" s="1"/>
    </row>
    <row r="120" spans="1:15" x14ac:dyDescent="0.25">
      <c r="A120" s="1"/>
      <c r="B120" s="5" t="s">
        <v>25</v>
      </c>
      <c r="C120" s="52">
        <v>25</v>
      </c>
      <c r="D120" s="52"/>
      <c r="E120" s="1"/>
      <c r="F120" s="1"/>
      <c r="G120" s="1"/>
      <c r="H120" s="1"/>
      <c r="I120" s="1"/>
      <c r="J120" s="1"/>
      <c r="K120" s="1"/>
      <c r="L120" s="1"/>
      <c r="M120" s="1"/>
      <c r="N120" s="1"/>
      <c r="O120" s="1"/>
    </row>
    <row r="121" spans="1:15" x14ac:dyDescent="0.25">
      <c r="A121" s="1"/>
      <c r="B121" s="5" t="s">
        <v>26</v>
      </c>
      <c r="C121" s="5"/>
      <c r="D121" s="5"/>
      <c r="E121" s="51">
        <v>135.01650000000001</v>
      </c>
      <c r="F121" s="1"/>
      <c r="G121" s="1"/>
      <c r="H121" s="1"/>
      <c r="I121" s="1"/>
      <c r="J121" s="1"/>
      <c r="K121" s="1"/>
      <c r="L121" s="1"/>
      <c r="M121" s="1"/>
      <c r="N121" s="1"/>
      <c r="O121" s="1"/>
    </row>
    <row r="122" spans="1:15" x14ac:dyDescent="0.25">
      <c r="A122" s="1"/>
      <c r="B122" s="5" t="s">
        <v>27</v>
      </c>
      <c r="C122" s="5"/>
      <c r="D122" s="51">
        <v>1.8655999999999999</v>
      </c>
      <c r="E122" s="51"/>
      <c r="F122" s="1"/>
      <c r="G122" s="1"/>
      <c r="H122" s="1"/>
      <c r="I122" s="1"/>
      <c r="J122" s="1"/>
      <c r="K122" s="1"/>
      <c r="L122" s="1"/>
      <c r="M122" s="1"/>
      <c r="N122" s="1"/>
      <c r="O122" s="1"/>
    </row>
    <row r="123" spans="1:15" x14ac:dyDescent="0.25">
      <c r="A123" s="1"/>
      <c r="B123" s="5" t="s">
        <v>28</v>
      </c>
      <c r="C123" s="5"/>
      <c r="D123" s="5"/>
      <c r="E123" s="51">
        <v>0.69610000000000005</v>
      </c>
      <c r="F123" s="1"/>
      <c r="G123" s="1"/>
      <c r="H123" s="1"/>
      <c r="I123" s="1"/>
      <c r="J123" s="1"/>
      <c r="K123" s="1"/>
      <c r="L123" s="1"/>
      <c r="M123" s="1"/>
      <c r="N123" s="1"/>
      <c r="O123" s="1"/>
    </row>
    <row r="124" spans="1:15" x14ac:dyDescent="0.25">
      <c r="A124" s="1"/>
      <c r="B124" s="5" t="s">
        <v>29</v>
      </c>
      <c r="C124" s="5"/>
      <c r="D124" s="51">
        <v>4.0500000000000001E-2</v>
      </c>
      <c r="E124" s="51"/>
      <c r="F124" s="1"/>
      <c r="G124" s="1"/>
      <c r="H124" s="1"/>
      <c r="I124" s="1"/>
      <c r="J124" s="1"/>
      <c r="K124" s="1"/>
      <c r="L124" s="1"/>
      <c r="M124" s="1"/>
      <c r="N124" s="1"/>
      <c r="O124" s="1"/>
    </row>
    <row r="125" spans="1:15" x14ac:dyDescent="0.25">
      <c r="A125" s="1"/>
      <c r="B125" s="5" t="s">
        <v>30</v>
      </c>
      <c r="C125" s="56">
        <v>3.4</v>
      </c>
      <c r="D125" s="1"/>
      <c r="E125" s="1"/>
      <c r="F125" s="1"/>
      <c r="G125" s="1"/>
      <c r="H125" s="1"/>
      <c r="I125" s="1"/>
      <c r="J125" s="1"/>
      <c r="K125" s="1"/>
      <c r="L125" s="1"/>
      <c r="M125" s="1"/>
      <c r="N125" s="1"/>
      <c r="O125" s="1"/>
    </row>
    <row r="126" spans="1:15" x14ac:dyDescent="0.25">
      <c r="A126" s="1"/>
      <c r="B126" s="5" t="s">
        <v>31</v>
      </c>
      <c r="C126" s="56">
        <v>2017</v>
      </c>
      <c r="D126" s="5"/>
      <c r="E126" s="1"/>
      <c r="F126" s="1"/>
      <c r="G126" s="1"/>
      <c r="H126" s="1"/>
      <c r="I126" s="1"/>
      <c r="J126" s="1"/>
      <c r="K126" s="1"/>
      <c r="L126" s="1"/>
      <c r="M126" s="1"/>
      <c r="N126" s="1"/>
      <c r="O126" s="1"/>
    </row>
    <row r="127" spans="1:15" x14ac:dyDescent="0.25">
      <c r="A127" s="1"/>
      <c r="B127" s="5" t="s">
        <v>32</v>
      </c>
      <c r="C127" s="5"/>
      <c r="D127" s="1"/>
      <c r="E127" s="1"/>
      <c r="F127" s="1"/>
      <c r="G127" s="1"/>
      <c r="H127" s="1"/>
      <c r="I127" s="1"/>
      <c r="J127" s="1"/>
      <c r="K127" s="1"/>
      <c r="L127" s="1"/>
      <c r="M127" s="1"/>
      <c r="N127" s="1"/>
      <c r="O127" s="1"/>
    </row>
    <row r="128" spans="1:15" x14ac:dyDescent="0.25">
      <c r="A128" s="1"/>
      <c r="B128" s="1"/>
      <c r="C128" s="1"/>
      <c r="D128" s="1"/>
      <c r="E128" s="1"/>
      <c r="F128" s="1"/>
      <c r="G128" s="1"/>
      <c r="H128" s="1"/>
      <c r="I128" s="1"/>
      <c r="J128" s="1"/>
      <c r="K128" s="1"/>
      <c r="L128" s="1"/>
      <c r="M128" s="1"/>
      <c r="N128" s="1"/>
      <c r="O128" s="1"/>
    </row>
    <row r="129" spans="1:15" x14ac:dyDescent="0.25">
      <c r="A129" s="1"/>
      <c r="B129" s="1"/>
      <c r="C129" s="1"/>
      <c r="D129" s="1"/>
      <c r="E129" s="1"/>
      <c r="F129" s="1"/>
      <c r="G129" s="1"/>
      <c r="H129" s="1"/>
      <c r="I129" s="1"/>
      <c r="J129" s="1"/>
      <c r="K129" s="1"/>
      <c r="L129" s="1"/>
      <c r="M129" s="1"/>
      <c r="N129" s="1"/>
      <c r="O129" s="1"/>
    </row>
    <row r="130" spans="1:15" x14ac:dyDescent="0.25">
      <c r="A130" s="1"/>
      <c r="B130" s="1"/>
      <c r="C130" s="1"/>
      <c r="D130" s="1"/>
      <c r="E130" s="1"/>
      <c r="F130" s="1"/>
      <c r="G130" s="46" t="s">
        <v>5</v>
      </c>
      <c r="H130" s="46"/>
      <c r="I130" s="46"/>
      <c r="J130" s="3" t="s">
        <v>6</v>
      </c>
      <c r="K130" s="3" t="s">
        <v>7</v>
      </c>
      <c r="L130" s="3"/>
      <c r="M130" s="3" t="s">
        <v>8</v>
      </c>
      <c r="N130" s="3" t="s">
        <v>583</v>
      </c>
      <c r="O130" s="3" t="s">
        <v>7</v>
      </c>
    </row>
    <row r="131" spans="1:15" x14ac:dyDescent="0.25">
      <c r="A131" s="1"/>
      <c r="B131" s="1"/>
      <c r="C131" s="1"/>
      <c r="D131" s="1"/>
      <c r="E131" s="1"/>
      <c r="F131" s="1"/>
      <c r="G131" s="4" t="s">
        <v>36</v>
      </c>
      <c r="H131" s="4" t="s">
        <v>37</v>
      </c>
      <c r="I131" s="4"/>
      <c r="J131" s="6">
        <v>3</v>
      </c>
      <c r="K131" s="7">
        <v>17.649999999999999</v>
      </c>
      <c r="L131" s="7"/>
      <c r="M131" s="6">
        <v>388</v>
      </c>
      <c r="N131">
        <f t="shared" ref="N131:N133" si="0">K131*60</f>
        <v>1059</v>
      </c>
      <c r="O131" s="7">
        <v>7.28</v>
      </c>
    </row>
    <row r="132" spans="1:15" x14ac:dyDescent="0.25">
      <c r="A132" s="1"/>
      <c r="B132" s="5" t="s">
        <v>9</v>
      </c>
      <c r="C132" s="4" t="s">
        <v>64</v>
      </c>
      <c r="D132" s="4"/>
      <c r="E132" s="4"/>
      <c r="F132" s="1"/>
      <c r="G132" s="4" t="s">
        <v>11</v>
      </c>
      <c r="H132" s="4" t="s">
        <v>12</v>
      </c>
      <c r="I132" s="4"/>
      <c r="J132" s="6">
        <v>2</v>
      </c>
      <c r="K132" s="7">
        <v>11.76</v>
      </c>
      <c r="L132" s="7"/>
      <c r="M132" s="6">
        <v>63</v>
      </c>
      <c r="N132">
        <f t="shared" si="0"/>
        <v>705.6</v>
      </c>
      <c r="O132" s="7">
        <v>14.16</v>
      </c>
    </row>
    <row r="133" spans="1:15" x14ac:dyDescent="0.25">
      <c r="A133" s="1"/>
      <c r="B133" s="5" t="s">
        <v>13</v>
      </c>
      <c r="C133" s="4" t="s">
        <v>67</v>
      </c>
      <c r="D133" s="4"/>
      <c r="E133" s="4"/>
      <c r="F133" s="1"/>
      <c r="G133" s="4" t="s">
        <v>39</v>
      </c>
      <c r="H133" s="4" t="s">
        <v>40</v>
      </c>
      <c r="I133" s="4"/>
      <c r="J133" s="6">
        <v>5</v>
      </c>
      <c r="K133" s="7">
        <v>29.41</v>
      </c>
      <c r="L133" s="7"/>
      <c r="M133" s="6">
        <v>425</v>
      </c>
      <c r="N133">
        <f t="shared" si="0"/>
        <v>1764.6</v>
      </c>
      <c r="O133" s="7">
        <v>24.24</v>
      </c>
    </row>
    <row r="134" spans="1:15" x14ac:dyDescent="0.25">
      <c r="A134" s="1"/>
      <c r="B134" s="5"/>
      <c r="C134" s="4"/>
      <c r="D134" s="4"/>
      <c r="E134" s="4"/>
      <c r="F134" s="1"/>
      <c r="G134" s="4"/>
      <c r="H134" s="4"/>
      <c r="I134" s="4"/>
      <c r="J134" s="6"/>
      <c r="K134" s="7"/>
      <c r="L134" s="7"/>
      <c r="M134" s="6"/>
      <c r="N134" s="45"/>
      <c r="O134" s="7"/>
    </row>
    <row r="135" spans="1:15" x14ac:dyDescent="0.25">
      <c r="A135" s="1"/>
      <c r="B135" s="5" t="s">
        <v>19</v>
      </c>
      <c r="C135" s="4" t="s">
        <v>57</v>
      </c>
      <c r="D135" s="4"/>
      <c r="E135" s="4"/>
      <c r="F135" s="1"/>
      <c r="G135" s="4" t="s">
        <v>309</v>
      </c>
      <c r="H135" s="4" t="s">
        <v>310</v>
      </c>
      <c r="I135" s="4"/>
      <c r="J135" s="6">
        <v>1</v>
      </c>
      <c r="K135" s="7">
        <v>5.88</v>
      </c>
      <c r="L135" s="7"/>
      <c r="M135" s="6">
        <v>7</v>
      </c>
      <c r="N135" s="45">
        <v>1552.8</v>
      </c>
      <c r="O135" s="7">
        <v>1.31</v>
      </c>
    </row>
    <row r="136" spans="1:15" x14ac:dyDescent="0.25">
      <c r="A136" s="1"/>
      <c r="B136" s="5"/>
      <c r="C136" s="4"/>
      <c r="D136" s="4"/>
      <c r="E136" s="4"/>
      <c r="F136" s="1"/>
      <c r="G136" s="4" t="s">
        <v>17</v>
      </c>
      <c r="H136" s="4" t="s">
        <v>18</v>
      </c>
      <c r="I136" s="4"/>
      <c r="J136" s="6">
        <v>1</v>
      </c>
      <c r="K136" s="7">
        <v>5.88</v>
      </c>
      <c r="L136" s="7"/>
      <c r="M136" s="6">
        <v>2</v>
      </c>
      <c r="N136" s="45">
        <v>167.4</v>
      </c>
      <c r="O136" s="7">
        <v>0.14000000000000001</v>
      </c>
    </row>
    <row r="137" spans="1:15" x14ac:dyDescent="0.25">
      <c r="A137" s="1"/>
      <c r="B137" s="5" t="s">
        <v>23</v>
      </c>
      <c r="C137" s="4" t="s">
        <v>68</v>
      </c>
      <c r="D137" s="4"/>
      <c r="E137" s="4"/>
      <c r="F137" s="1"/>
      <c r="G137" s="4" t="s">
        <v>315</v>
      </c>
      <c r="H137" s="4" t="s">
        <v>316</v>
      </c>
      <c r="I137" s="4"/>
      <c r="J137" s="6">
        <v>1</v>
      </c>
      <c r="K137" s="7">
        <v>5.88</v>
      </c>
      <c r="L137" s="7"/>
      <c r="M137" s="6">
        <v>5</v>
      </c>
      <c r="N137" s="45">
        <v>188.4</v>
      </c>
      <c r="O137" s="7">
        <v>0.16</v>
      </c>
    </row>
    <row r="138" spans="1:15" x14ac:dyDescent="0.25">
      <c r="A138" s="1"/>
      <c r="B138" s="5" t="s">
        <v>25</v>
      </c>
      <c r="C138" s="52">
        <v>370</v>
      </c>
      <c r="D138" s="52"/>
      <c r="E138" s="1"/>
      <c r="F138" s="1"/>
      <c r="G138" s="4" t="s">
        <v>42</v>
      </c>
      <c r="H138" s="4" t="s">
        <v>43</v>
      </c>
      <c r="I138" s="4"/>
      <c r="J138" s="6">
        <v>1</v>
      </c>
      <c r="K138" s="7">
        <v>5.88</v>
      </c>
      <c r="L138" s="7"/>
      <c r="M138" s="6">
        <v>4</v>
      </c>
      <c r="N138" s="45">
        <v>290.39999999999998</v>
      </c>
      <c r="O138" s="7">
        <v>0.24</v>
      </c>
    </row>
    <row r="139" spans="1:15" x14ac:dyDescent="0.25">
      <c r="A139" s="1"/>
      <c r="B139" s="5" t="s">
        <v>26</v>
      </c>
      <c r="C139" s="5"/>
      <c r="D139" s="5"/>
      <c r="E139" s="51">
        <v>307.91730000000001</v>
      </c>
      <c r="F139" s="1"/>
      <c r="G139" s="4" t="s">
        <v>323</v>
      </c>
      <c r="H139" s="4" t="s">
        <v>324</v>
      </c>
      <c r="I139" s="4"/>
      <c r="J139" s="6">
        <v>1</v>
      </c>
      <c r="K139" s="7">
        <v>5.88</v>
      </c>
      <c r="L139" s="7"/>
      <c r="M139" s="6">
        <v>377</v>
      </c>
      <c r="N139" s="45">
        <v>61809</v>
      </c>
      <c r="O139" s="7">
        <v>52.06</v>
      </c>
    </row>
    <row r="140" spans="1:15" x14ac:dyDescent="0.25">
      <c r="A140" s="1"/>
      <c r="B140" s="5" t="s">
        <v>27</v>
      </c>
      <c r="C140" s="5"/>
      <c r="D140" s="51">
        <v>166.90289999999999</v>
      </c>
      <c r="E140" s="51"/>
      <c r="F140" s="1"/>
      <c r="G140" s="4" t="s">
        <v>21</v>
      </c>
      <c r="H140" s="4" t="s">
        <v>22</v>
      </c>
      <c r="I140" s="4"/>
      <c r="J140" s="6">
        <v>2</v>
      </c>
      <c r="K140" s="7">
        <v>11.76</v>
      </c>
      <c r="L140" s="7"/>
      <c r="M140" s="6">
        <v>8</v>
      </c>
      <c r="N140" s="45">
        <v>478.8</v>
      </c>
      <c r="O140" s="7">
        <v>0.4</v>
      </c>
    </row>
    <row r="141" spans="1:15" x14ac:dyDescent="0.25">
      <c r="A141" s="1"/>
      <c r="B141" s="1"/>
      <c r="C141" s="1"/>
      <c r="D141" s="1"/>
      <c r="E141" s="1"/>
      <c r="F141" s="1"/>
      <c r="G141" s="4"/>
      <c r="H141" s="4"/>
      <c r="I141" s="4"/>
      <c r="J141" s="6"/>
      <c r="K141" s="7"/>
      <c r="L141" s="7"/>
      <c r="M141" s="6"/>
      <c r="N141" s="45"/>
      <c r="O141" s="7"/>
    </row>
    <row r="142" spans="1:15" x14ac:dyDescent="0.25">
      <c r="A142" s="1"/>
      <c r="B142" s="5" t="s">
        <v>28</v>
      </c>
      <c r="C142" s="5"/>
      <c r="D142" s="5"/>
      <c r="E142" s="51">
        <v>1.982</v>
      </c>
      <c r="F142" s="1"/>
      <c r="G142" s="1"/>
      <c r="H142" s="1"/>
      <c r="I142" s="1"/>
      <c r="J142" s="1"/>
      <c r="K142" s="1"/>
      <c r="L142" s="1"/>
      <c r="M142" s="1"/>
      <c r="N142" s="1"/>
      <c r="O142" s="1"/>
    </row>
    <row r="143" spans="1:15" x14ac:dyDescent="0.25">
      <c r="A143" s="1"/>
      <c r="B143" s="5"/>
      <c r="C143" s="5"/>
      <c r="D143" s="5"/>
      <c r="E143" s="51"/>
      <c r="F143" s="1"/>
      <c r="G143" s="1"/>
      <c r="H143" s="1"/>
      <c r="I143" s="1"/>
      <c r="J143" s="1"/>
      <c r="K143" s="1"/>
      <c r="L143" s="1"/>
      <c r="M143" s="1"/>
      <c r="N143" s="1"/>
      <c r="O143" s="1"/>
    </row>
    <row r="144" spans="1:15" x14ac:dyDescent="0.25">
      <c r="A144" s="1"/>
      <c r="B144" s="5" t="s">
        <v>29</v>
      </c>
      <c r="C144" s="5"/>
      <c r="D144" s="51">
        <v>1.1476</v>
      </c>
      <c r="E144" s="51"/>
      <c r="F144" s="1"/>
      <c r="G144" s="1"/>
      <c r="H144" s="1"/>
      <c r="I144" s="1"/>
      <c r="J144" s="1"/>
      <c r="K144" s="1"/>
      <c r="L144" s="1"/>
      <c r="M144" s="1"/>
      <c r="N144" s="1"/>
      <c r="O144" s="1"/>
    </row>
    <row r="145" spans="1:15" x14ac:dyDescent="0.25">
      <c r="A145" s="1"/>
      <c r="B145" s="5" t="s">
        <v>30</v>
      </c>
      <c r="C145" s="56">
        <v>4.5</v>
      </c>
      <c r="D145" s="1"/>
      <c r="E145" s="1"/>
      <c r="F145" s="1"/>
      <c r="G145" s="1"/>
      <c r="H145" s="1"/>
      <c r="I145" s="1"/>
      <c r="J145" s="1"/>
      <c r="K145" s="1"/>
      <c r="L145" s="1"/>
      <c r="M145" s="1"/>
      <c r="N145" s="1"/>
      <c r="O145" s="1"/>
    </row>
    <row r="146" spans="1:15" x14ac:dyDescent="0.25">
      <c r="A146" s="1"/>
      <c r="B146" s="5" t="s">
        <v>31</v>
      </c>
      <c r="C146" s="56">
        <v>2018</v>
      </c>
      <c r="D146" s="5"/>
      <c r="E146" s="1"/>
      <c r="F146" s="1"/>
      <c r="G146" s="1"/>
      <c r="H146" s="1"/>
      <c r="I146" s="1"/>
      <c r="J146" s="1"/>
      <c r="K146" s="1"/>
      <c r="L146" s="1"/>
      <c r="M146" s="1"/>
      <c r="N146" s="1"/>
      <c r="O146" s="1"/>
    </row>
    <row r="147" spans="1:15" x14ac:dyDescent="0.25">
      <c r="A147" s="1"/>
      <c r="B147" s="5" t="s">
        <v>32</v>
      </c>
      <c r="C147" s="5"/>
      <c r="D147" s="1"/>
      <c r="E147" s="1"/>
      <c r="F147" s="1"/>
      <c r="G147" s="1"/>
      <c r="H147" s="1"/>
      <c r="I147" s="1"/>
      <c r="J147" s="1"/>
      <c r="K147" s="1"/>
      <c r="L147" s="1"/>
      <c r="M147" s="1"/>
      <c r="N147" s="1"/>
      <c r="O147" s="1"/>
    </row>
    <row r="148" spans="1:15" x14ac:dyDescent="0.25">
      <c r="A148" s="1"/>
      <c r="B148" s="1"/>
      <c r="C148" s="1"/>
      <c r="D148" s="1"/>
      <c r="E148" s="1"/>
      <c r="F148" s="1"/>
      <c r="G148" s="1"/>
      <c r="H148" s="1"/>
      <c r="I148" s="1"/>
      <c r="J148" s="1"/>
      <c r="K148" s="1"/>
      <c r="L148" s="1"/>
      <c r="M148" s="1"/>
      <c r="N148" s="1"/>
      <c r="O148" s="1"/>
    </row>
    <row r="149" spans="1:15" x14ac:dyDescent="0.25">
      <c r="A149" s="1"/>
      <c r="B149" s="1"/>
      <c r="C149" s="1"/>
      <c r="D149" s="1"/>
      <c r="E149" s="1"/>
      <c r="F149" s="1"/>
      <c r="G149" s="46" t="s">
        <v>5</v>
      </c>
      <c r="H149" s="46"/>
      <c r="I149" s="46"/>
      <c r="J149" s="3" t="s">
        <v>6</v>
      </c>
      <c r="K149" s="3" t="s">
        <v>7</v>
      </c>
      <c r="L149" s="3"/>
      <c r="M149" s="3" t="s">
        <v>8</v>
      </c>
      <c r="N149" s="3" t="s">
        <v>583</v>
      </c>
      <c r="O149" s="3" t="s">
        <v>7</v>
      </c>
    </row>
    <row r="150" spans="1:15" x14ac:dyDescent="0.25">
      <c r="A150" s="1"/>
      <c r="B150" s="1"/>
      <c r="C150" s="1"/>
      <c r="D150" s="1"/>
      <c r="E150" s="1"/>
      <c r="F150" s="1"/>
      <c r="G150" s="4" t="s">
        <v>11</v>
      </c>
      <c r="H150" s="4" t="s">
        <v>12</v>
      </c>
      <c r="I150" s="4"/>
      <c r="J150" s="6">
        <v>1</v>
      </c>
      <c r="K150" s="7">
        <v>20</v>
      </c>
      <c r="L150" s="7"/>
      <c r="M150" s="6">
        <v>1</v>
      </c>
      <c r="N150" s="55">
        <v>88.2</v>
      </c>
      <c r="O150" s="7">
        <v>10.7</v>
      </c>
    </row>
    <row r="151" spans="1:15" x14ac:dyDescent="0.25">
      <c r="A151" s="1"/>
      <c r="B151" s="5" t="s">
        <v>9</v>
      </c>
      <c r="C151" s="4" t="s">
        <v>64</v>
      </c>
      <c r="D151" s="4"/>
      <c r="E151" s="4"/>
      <c r="F151" s="1"/>
      <c r="G151" s="4" t="s">
        <v>42</v>
      </c>
      <c r="H151" s="4" t="s">
        <v>43</v>
      </c>
      <c r="I151" s="4"/>
      <c r="J151" s="6">
        <v>1</v>
      </c>
      <c r="K151" s="7">
        <v>20</v>
      </c>
      <c r="L151" s="7"/>
      <c r="M151" s="6">
        <v>3</v>
      </c>
      <c r="N151" s="45">
        <v>93.600000000000009</v>
      </c>
      <c r="O151" s="7">
        <v>11.35</v>
      </c>
    </row>
    <row r="152" spans="1:15" x14ac:dyDescent="0.25">
      <c r="A152" s="1"/>
      <c r="B152" s="5" t="s">
        <v>13</v>
      </c>
      <c r="C152" s="4" t="s">
        <v>69</v>
      </c>
      <c r="D152" s="4"/>
      <c r="E152" s="4"/>
      <c r="F152" s="1"/>
      <c r="G152" s="4" t="s">
        <v>21</v>
      </c>
      <c r="H152" s="4" t="s">
        <v>22</v>
      </c>
      <c r="I152" s="4"/>
      <c r="J152" s="6">
        <v>3</v>
      </c>
      <c r="K152" s="7">
        <v>60</v>
      </c>
      <c r="L152" s="7"/>
      <c r="M152" s="6">
        <v>25</v>
      </c>
      <c r="N152" s="45">
        <v>642.6</v>
      </c>
      <c r="O152" s="7">
        <v>77.95</v>
      </c>
    </row>
    <row r="153" spans="1:15" x14ac:dyDescent="0.25">
      <c r="A153" s="1"/>
      <c r="B153" s="5"/>
      <c r="C153" s="4"/>
      <c r="D153" s="4"/>
      <c r="E153" s="4"/>
      <c r="F153" s="1"/>
      <c r="G153" s="4"/>
      <c r="H153" s="4"/>
      <c r="I153" s="4"/>
      <c r="J153" s="6"/>
      <c r="K153" s="7"/>
      <c r="L153" s="7"/>
      <c r="M153" s="6"/>
      <c r="N153" s="45"/>
      <c r="O153" s="7"/>
    </row>
    <row r="154" spans="1:15" x14ac:dyDescent="0.25">
      <c r="A154" s="1"/>
      <c r="B154" s="5" t="s">
        <v>19</v>
      </c>
      <c r="C154" s="4" t="s">
        <v>38</v>
      </c>
      <c r="D154" s="4"/>
      <c r="E154" s="4"/>
      <c r="F154" s="1"/>
      <c r="G154" s="1"/>
      <c r="H154" s="1"/>
      <c r="I154" s="1"/>
      <c r="J154" s="1"/>
      <c r="K154" s="1"/>
      <c r="L154" s="1"/>
      <c r="M154" s="1"/>
      <c r="N154" s="1"/>
      <c r="O154" s="1"/>
    </row>
    <row r="155" spans="1:15" x14ac:dyDescent="0.25">
      <c r="A155" s="1"/>
      <c r="B155" s="5"/>
      <c r="C155" s="4"/>
      <c r="D155" s="4"/>
      <c r="E155" s="4"/>
      <c r="F155" s="1"/>
      <c r="G155" s="1"/>
      <c r="H155" s="1"/>
      <c r="I155" s="1"/>
      <c r="J155" s="1"/>
      <c r="K155" s="1"/>
      <c r="L155" s="1"/>
      <c r="M155" s="1"/>
      <c r="N155" s="1"/>
      <c r="O155" s="1"/>
    </row>
    <row r="156" spans="1:15" x14ac:dyDescent="0.25">
      <c r="A156" s="1"/>
      <c r="B156" s="5" t="s">
        <v>23</v>
      </c>
      <c r="C156" s="4" t="s">
        <v>70</v>
      </c>
      <c r="D156" s="4"/>
      <c r="E156" s="4"/>
      <c r="F156" s="1"/>
      <c r="G156" s="1"/>
      <c r="H156" s="1"/>
      <c r="I156" s="1"/>
      <c r="J156" s="1"/>
      <c r="K156" s="1"/>
      <c r="L156" s="1"/>
      <c r="M156" s="1"/>
      <c r="N156" s="1"/>
      <c r="O156" s="1"/>
    </row>
    <row r="157" spans="1:15" x14ac:dyDescent="0.25">
      <c r="A157" s="1"/>
      <c r="B157" s="5" t="s">
        <v>25</v>
      </c>
      <c r="C157" s="52">
        <v>104</v>
      </c>
      <c r="D157" s="52"/>
      <c r="E157" s="1"/>
      <c r="F157" s="1"/>
      <c r="G157" s="1"/>
      <c r="H157" s="1"/>
      <c r="I157" s="1"/>
      <c r="J157" s="1"/>
      <c r="K157" s="1"/>
      <c r="L157" s="1"/>
      <c r="M157" s="1"/>
      <c r="N157" s="1"/>
      <c r="O157" s="1"/>
    </row>
    <row r="158" spans="1:15" x14ac:dyDescent="0.25">
      <c r="A158" s="1"/>
      <c r="B158" s="5" t="s">
        <v>26</v>
      </c>
      <c r="C158" s="5"/>
      <c r="D158" s="5"/>
      <c r="E158" s="51">
        <v>193.5016</v>
      </c>
      <c r="F158" s="1"/>
      <c r="G158" s="1"/>
      <c r="H158" s="1"/>
      <c r="I158" s="1"/>
      <c r="J158" s="1"/>
      <c r="K158" s="1"/>
      <c r="L158" s="1"/>
      <c r="M158" s="1"/>
      <c r="N158" s="1"/>
      <c r="O158" s="1"/>
    </row>
    <row r="159" spans="1:15" x14ac:dyDescent="0.25">
      <c r="A159" s="1"/>
      <c r="B159" s="5" t="s">
        <v>27</v>
      </c>
      <c r="C159" s="5"/>
      <c r="D159" s="51">
        <v>6.1616999999999997</v>
      </c>
      <c r="E159" s="51"/>
      <c r="F159" s="1"/>
      <c r="G159" s="1"/>
      <c r="H159" s="1"/>
      <c r="I159" s="1"/>
      <c r="J159" s="1"/>
      <c r="K159" s="1"/>
      <c r="L159" s="1"/>
      <c r="M159" s="1"/>
      <c r="N159" s="1"/>
      <c r="O159" s="1"/>
    </row>
    <row r="160" spans="1:15" x14ac:dyDescent="0.25">
      <c r="A160" s="1"/>
      <c r="B160" s="5" t="s">
        <v>28</v>
      </c>
      <c r="C160" s="5"/>
      <c r="D160" s="5"/>
      <c r="E160" s="51">
        <v>0.9284</v>
      </c>
      <c r="F160" s="1"/>
      <c r="G160" s="1"/>
      <c r="H160" s="1"/>
      <c r="I160" s="1"/>
      <c r="J160" s="1"/>
      <c r="K160" s="1"/>
      <c r="L160" s="1"/>
      <c r="M160" s="1"/>
      <c r="N160" s="1"/>
      <c r="O160" s="1"/>
    </row>
    <row r="161" spans="1:15" x14ac:dyDescent="0.25">
      <c r="A161" s="1"/>
      <c r="B161" s="5" t="s">
        <v>29</v>
      </c>
      <c r="C161" s="5"/>
      <c r="D161" s="51">
        <v>0.23980000000000001</v>
      </c>
      <c r="E161" s="51"/>
      <c r="F161" s="1"/>
      <c r="G161" s="1"/>
      <c r="H161" s="1"/>
      <c r="I161" s="1"/>
      <c r="J161" s="1"/>
      <c r="K161" s="1"/>
      <c r="L161" s="1"/>
      <c r="M161" s="1"/>
      <c r="N161" s="1"/>
      <c r="O161" s="1"/>
    </row>
    <row r="162" spans="1:15" x14ac:dyDescent="0.25">
      <c r="A162" s="1"/>
      <c r="B162" s="5" t="s">
        <v>30</v>
      </c>
      <c r="C162" s="56">
        <v>3.2</v>
      </c>
      <c r="D162" s="1"/>
      <c r="E162" s="1"/>
      <c r="F162" s="1"/>
      <c r="G162" s="1"/>
      <c r="H162" s="1"/>
      <c r="I162" s="1"/>
      <c r="J162" s="1"/>
      <c r="K162" s="1"/>
      <c r="L162" s="1"/>
      <c r="M162" s="1"/>
      <c r="N162" s="1"/>
      <c r="O162" s="1"/>
    </row>
    <row r="163" spans="1:15" x14ac:dyDescent="0.25">
      <c r="A163" s="1"/>
      <c r="B163" s="5" t="s">
        <v>31</v>
      </c>
      <c r="C163" s="56">
        <v>2018</v>
      </c>
      <c r="D163" s="5"/>
      <c r="E163" s="1"/>
      <c r="F163" s="1"/>
      <c r="G163" s="1"/>
      <c r="H163" s="1"/>
      <c r="I163" s="1"/>
      <c r="J163" s="1"/>
      <c r="K163" s="1"/>
      <c r="L163" s="1"/>
      <c r="M163" s="1"/>
      <c r="N163" s="1"/>
      <c r="O163" s="1"/>
    </row>
    <row r="164" spans="1:15" x14ac:dyDescent="0.25">
      <c r="A164" s="1"/>
      <c r="B164" s="5" t="s">
        <v>32</v>
      </c>
      <c r="C164" s="5"/>
      <c r="D164" s="1"/>
      <c r="E164" s="1"/>
      <c r="F164" s="1"/>
      <c r="G164" s="1"/>
      <c r="H164" s="1"/>
      <c r="I164" s="1"/>
      <c r="J164" s="1"/>
      <c r="K164" s="1"/>
      <c r="L164" s="1"/>
      <c r="M164" s="1"/>
      <c r="N164" s="1"/>
      <c r="O164" s="1"/>
    </row>
    <row r="165" spans="1:15" x14ac:dyDescent="0.25">
      <c r="A165" s="1"/>
      <c r="B165" s="1"/>
      <c r="C165" s="1"/>
      <c r="D165" s="1"/>
      <c r="E165" s="1"/>
      <c r="F165" s="1"/>
      <c r="G165" s="1"/>
      <c r="H165" s="1"/>
      <c r="I165" s="1"/>
      <c r="J165" s="1"/>
      <c r="K165" s="1"/>
      <c r="L165" s="1"/>
      <c r="M165" s="1"/>
      <c r="N165" s="1"/>
      <c r="O165" s="1"/>
    </row>
    <row r="166" spans="1:15" x14ac:dyDescent="0.25">
      <c r="A166" s="1"/>
      <c r="B166" s="1"/>
      <c r="C166" s="1"/>
      <c r="D166" s="1"/>
      <c r="E166" s="1"/>
      <c r="F166" s="1"/>
      <c r="G166" s="46" t="s">
        <v>5</v>
      </c>
      <c r="H166" s="46"/>
      <c r="I166" s="46"/>
      <c r="J166" s="3" t="s">
        <v>6</v>
      </c>
      <c r="K166" s="3" t="s">
        <v>7</v>
      </c>
      <c r="L166" s="3"/>
      <c r="M166" s="3" t="s">
        <v>8</v>
      </c>
      <c r="N166" s="3" t="s">
        <v>583</v>
      </c>
      <c r="O166" s="3" t="s">
        <v>7</v>
      </c>
    </row>
    <row r="167" spans="1:15" x14ac:dyDescent="0.25">
      <c r="A167" s="1"/>
      <c r="B167" s="1"/>
      <c r="C167" s="1"/>
      <c r="D167" s="1"/>
      <c r="E167" s="1"/>
      <c r="F167" s="1"/>
      <c r="G167" s="4" t="s">
        <v>311</v>
      </c>
      <c r="H167" s="4" t="s">
        <v>312</v>
      </c>
      <c r="I167" s="4"/>
      <c r="J167" s="6">
        <v>1</v>
      </c>
      <c r="K167" s="7">
        <v>100</v>
      </c>
      <c r="L167" s="7"/>
      <c r="M167" s="6">
        <v>72</v>
      </c>
      <c r="N167" s="55">
        <v>11181.6</v>
      </c>
      <c r="O167" s="7">
        <v>100</v>
      </c>
    </row>
    <row r="168" spans="1:15" x14ac:dyDescent="0.25">
      <c r="A168" s="1"/>
      <c r="B168" s="5" t="s">
        <v>9</v>
      </c>
      <c r="C168" s="4" t="s">
        <v>64</v>
      </c>
      <c r="D168" s="4"/>
      <c r="E168" s="4"/>
      <c r="F168" s="1"/>
      <c r="G168" s="1"/>
      <c r="H168" s="1"/>
      <c r="I168" s="1"/>
      <c r="J168" s="1"/>
      <c r="K168" s="1"/>
      <c r="L168" s="1"/>
      <c r="M168" s="1"/>
      <c r="N168" s="1"/>
      <c r="O168" s="1"/>
    </row>
    <row r="169" spans="1:15" x14ac:dyDescent="0.25">
      <c r="A169" s="1"/>
      <c r="B169" s="5" t="s">
        <v>13</v>
      </c>
      <c r="C169" s="4" t="s">
        <v>71</v>
      </c>
      <c r="D169" s="4"/>
      <c r="E169" s="4"/>
      <c r="F169" s="1"/>
      <c r="G169" s="1"/>
      <c r="H169" s="1"/>
      <c r="I169" s="1"/>
      <c r="J169" s="1"/>
      <c r="K169" s="1"/>
      <c r="L169" s="1"/>
      <c r="M169" s="1"/>
      <c r="N169" s="1"/>
      <c r="O169" s="1"/>
    </row>
    <row r="170" spans="1:15" x14ac:dyDescent="0.25">
      <c r="A170" s="1"/>
      <c r="B170" s="5" t="s">
        <v>19</v>
      </c>
      <c r="C170" s="4" t="s">
        <v>47</v>
      </c>
      <c r="D170" s="4"/>
      <c r="E170" s="4"/>
      <c r="F170" s="1"/>
      <c r="G170" s="1"/>
      <c r="H170" s="1"/>
      <c r="I170" s="1"/>
      <c r="J170" s="1"/>
      <c r="K170" s="1"/>
      <c r="L170" s="1"/>
      <c r="M170" s="1"/>
      <c r="N170" s="1"/>
      <c r="O170" s="1"/>
    </row>
    <row r="171" spans="1:15" x14ac:dyDescent="0.25">
      <c r="A171" s="1"/>
      <c r="B171" s="5" t="s">
        <v>23</v>
      </c>
      <c r="C171" s="4" t="s">
        <v>72</v>
      </c>
      <c r="D171" s="4"/>
      <c r="E171" s="4"/>
      <c r="F171" s="1"/>
      <c r="G171" s="1"/>
      <c r="H171" s="1"/>
      <c r="I171" s="1"/>
      <c r="J171" s="1"/>
      <c r="K171" s="1"/>
      <c r="L171" s="1"/>
      <c r="M171" s="1"/>
      <c r="N171" s="1"/>
      <c r="O171" s="1"/>
    </row>
    <row r="172" spans="1:15" x14ac:dyDescent="0.25">
      <c r="A172" s="1"/>
      <c r="B172" s="5" t="s">
        <v>25</v>
      </c>
      <c r="C172" s="52">
        <v>79</v>
      </c>
      <c r="D172" s="52"/>
      <c r="E172" s="1"/>
      <c r="F172" s="1"/>
      <c r="G172" s="1"/>
      <c r="H172" s="1"/>
      <c r="I172" s="1"/>
      <c r="J172" s="1"/>
      <c r="K172" s="1"/>
      <c r="L172" s="1"/>
      <c r="M172" s="1"/>
      <c r="N172" s="1"/>
      <c r="O172" s="1"/>
    </row>
    <row r="173" spans="1:15" x14ac:dyDescent="0.25">
      <c r="A173" s="1"/>
      <c r="B173" s="5" t="s">
        <v>26</v>
      </c>
      <c r="C173" s="5"/>
      <c r="D173" s="5"/>
      <c r="E173" s="51">
        <v>183.49889999999999</v>
      </c>
      <c r="F173" s="1"/>
      <c r="G173" s="1"/>
      <c r="H173" s="1"/>
      <c r="I173" s="1"/>
      <c r="J173" s="1"/>
      <c r="K173" s="1"/>
      <c r="L173" s="1"/>
      <c r="M173" s="1"/>
      <c r="N173" s="1"/>
      <c r="O173" s="1"/>
    </row>
    <row r="174" spans="1:15" x14ac:dyDescent="0.25">
      <c r="A174" s="1"/>
      <c r="B174" s="5" t="s">
        <v>27</v>
      </c>
      <c r="C174" s="5"/>
      <c r="D174" s="51">
        <v>141.5213</v>
      </c>
      <c r="E174" s="51"/>
      <c r="F174" s="1"/>
      <c r="G174" s="1"/>
      <c r="H174" s="1"/>
      <c r="I174" s="1"/>
      <c r="J174" s="1"/>
      <c r="K174" s="1"/>
      <c r="L174" s="1"/>
      <c r="M174" s="1"/>
      <c r="N174" s="1"/>
      <c r="O174" s="1"/>
    </row>
    <row r="175" spans="1:15" x14ac:dyDescent="0.25">
      <c r="A175" s="1"/>
      <c r="B175" s="5" t="s">
        <v>28</v>
      </c>
      <c r="C175" s="5"/>
      <c r="D175" s="5"/>
      <c r="E175" s="51">
        <v>0.81759999999999999</v>
      </c>
      <c r="F175" s="1"/>
      <c r="G175" s="1"/>
      <c r="H175" s="1"/>
      <c r="I175" s="1"/>
      <c r="J175" s="1"/>
      <c r="K175" s="1"/>
      <c r="L175" s="1"/>
      <c r="M175" s="1"/>
      <c r="N175" s="1"/>
      <c r="O175" s="1"/>
    </row>
    <row r="176" spans="1:15" x14ac:dyDescent="0.25">
      <c r="A176" s="1"/>
      <c r="B176" s="5" t="s">
        <v>29</v>
      </c>
      <c r="C176" s="5"/>
      <c r="D176" s="51">
        <v>0.9113</v>
      </c>
      <c r="E176" s="51"/>
      <c r="F176" s="1"/>
      <c r="G176" s="1"/>
      <c r="H176" s="1"/>
      <c r="I176" s="1"/>
      <c r="J176" s="1"/>
      <c r="K176" s="1"/>
      <c r="L176" s="1"/>
      <c r="M176" s="1"/>
      <c r="N176" s="1"/>
      <c r="O176" s="1"/>
    </row>
    <row r="177" spans="1:15" x14ac:dyDescent="0.25">
      <c r="A177" s="1"/>
      <c r="B177" s="5" t="s">
        <v>30</v>
      </c>
      <c r="C177" s="56">
        <v>1.3</v>
      </c>
      <c r="D177" s="1"/>
      <c r="E177" s="1"/>
      <c r="F177" s="1"/>
      <c r="G177" s="1"/>
      <c r="H177" s="1"/>
      <c r="I177" s="1"/>
      <c r="J177" s="1"/>
      <c r="K177" s="1"/>
      <c r="L177" s="1"/>
      <c r="M177" s="1"/>
      <c r="N177" s="1"/>
      <c r="O177" s="1"/>
    </row>
    <row r="178" spans="1:15" x14ac:dyDescent="0.25">
      <c r="A178" s="1"/>
      <c r="B178" s="5" t="s">
        <v>31</v>
      </c>
      <c r="C178" s="56">
        <v>2018</v>
      </c>
      <c r="D178" s="5"/>
      <c r="E178" s="1"/>
      <c r="F178" s="1"/>
      <c r="G178" s="1"/>
      <c r="H178" s="1"/>
      <c r="I178" s="1"/>
      <c r="J178" s="1"/>
      <c r="K178" s="1"/>
      <c r="L178" s="1"/>
      <c r="M178" s="1"/>
      <c r="N178" s="1"/>
      <c r="O178" s="1"/>
    </row>
    <row r="179" spans="1:15" x14ac:dyDescent="0.25">
      <c r="A179" s="1"/>
      <c r="B179" s="5" t="s">
        <v>32</v>
      </c>
      <c r="C179" s="5"/>
      <c r="D179" s="1"/>
      <c r="E179" s="1"/>
      <c r="F179" s="1"/>
      <c r="G179" s="1"/>
      <c r="H179" s="1"/>
      <c r="I179" s="1"/>
      <c r="J179" s="1"/>
      <c r="K179" s="1"/>
      <c r="L179" s="1"/>
      <c r="M179" s="1"/>
      <c r="N179" s="1"/>
      <c r="O179" s="1"/>
    </row>
    <row r="180" spans="1:15" x14ac:dyDescent="0.25">
      <c r="A180" s="1"/>
      <c r="B180" s="1"/>
      <c r="C180" s="1"/>
      <c r="D180" s="1"/>
      <c r="E180" s="1"/>
      <c r="F180" s="1"/>
      <c r="G180" s="1"/>
      <c r="H180" s="1"/>
      <c r="I180" s="1"/>
      <c r="J180" s="1"/>
      <c r="K180" s="1"/>
      <c r="L180" s="1"/>
      <c r="M180" s="1"/>
      <c r="N180" s="1"/>
      <c r="O180" s="1"/>
    </row>
    <row r="181" spans="1:15" x14ac:dyDescent="0.25">
      <c r="A181" s="1"/>
      <c r="B181" s="1"/>
      <c r="C181" s="1"/>
      <c r="D181" s="1"/>
      <c r="E181" s="1"/>
      <c r="F181" s="1"/>
      <c r="G181" s="1"/>
      <c r="H181" s="1"/>
      <c r="I181" s="1"/>
      <c r="J181" s="1"/>
      <c r="K181" s="1"/>
      <c r="L181" s="1"/>
      <c r="M181" s="1"/>
      <c r="N181" s="1"/>
      <c r="O181" s="1"/>
    </row>
    <row r="182" spans="1:15" x14ac:dyDescent="0.25">
      <c r="A182" s="1"/>
      <c r="B182" s="1"/>
      <c r="C182" s="1"/>
      <c r="D182" s="1"/>
      <c r="E182" s="1"/>
      <c r="F182" s="1"/>
      <c r="G182" s="46" t="s">
        <v>5</v>
      </c>
      <c r="H182" s="46"/>
      <c r="I182" s="46"/>
      <c r="J182" s="3" t="s">
        <v>6</v>
      </c>
      <c r="K182" s="3" t="s">
        <v>7</v>
      </c>
      <c r="L182" s="3"/>
      <c r="M182" s="3" t="s">
        <v>8</v>
      </c>
      <c r="N182" s="3" t="s">
        <v>583</v>
      </c>
      <c r="O182" s="3" t="s">
        <v>7</v>
      </c>
    </row>
    <row r="183" spans="1:15" x14ac:dyDescent="0.25">
      <c r="A183" s="1"/>
      <c r="B183" s="1"/>
      <c r="C183" s="1"/>
      <c r="D183" s="1"/>
      <c r="E183" s="1"/>
      <c r="F183" s="1"/>
      <c r="G183" s="4" t="s">
        <v>11</v>
      </c>
      <c r="H183" s="4" t="s">
        <v>12</v>
      </c>
      <c r="I183" s="4"/>
      <c r="J183" s="6">
        <v>3</v>
      </c>
      <c r="K183" s="7">
        <v>27.27</v>
      </c>
      <c r="L183" s="7"/>
      <c r="M183" s="6">
        <v>431</v>
      </c>
      <c r="N183" s="55">
        <v>22948.2</v>
      </c>
      <c r="O183" s="7">
        <v>33.479999999999997</v>
      </c>
    </row>
    <row r="184" spans="1:15" x14ac:dyDescent="0.25">
      <c r="A184" s="1"/>
      <c r="B184" s="5" t="s">
        <v>9</v>
      </c>
      <c r="C184" s="4" t="s">
        <v>73</v>
      </c>
      <c r="D184" s="4"/>
      <c r="E184" s="4"/>
      <c r="F184" s="1"/>
      <c r="G184" s="4" t="s">
        <v>309</v>
      </c>
      <c r="H184" s="4" t="s">
        <v>310</v>
      </c>
      <c r="I184" s="4"/>
      <c r="J184" s="6">
        <v>1</v>
      </c>
      <c r="K184" s="7">
        <v>9.09</v>
      </c>
      <c r="L184" s="7"/>
      <c r="M184" s="6">
        <v>1</v>
      </c>
      <c r="N184" s="45">
        <v>6</v>
      </c>
      <c r="O184" s="7">
        <v>0.01</v>
      </c>
    </row>
    <row r="185" spans="1:15" x14ac:dyDescent="0.25">
      <c r="A185" s="1"/>
      <c r="B185" s="5" t="s">
        <v>13</v>
      </c>
      <c r="C185" s="4" t="s">
        <v>74</v>
      </c>
      <c r="D185" s="4"/>
      <c r="E185" s="4"/>
      <c r="F185" s="1"/>
      <c r="G185" s="4" t="s">
        <v>315</v>
      </c>
      <c r="H185" s="4" t="s">
        <v>316</v>
      </c>
      <c r="I185" s="4"/>
      <c r="J185" s="6">
        <v>1</v>
      </c>
      <c r="K185" s="7">
        <v>9.09</v>
      </c>
      <c r="L185" s="7"/>
      <c r="M185" s="6">
        <v>427</v>
      </c>
      <c r="N185" s="45">
        <v>9607.7999999999993</v>
      </c>
      <c r="O185" s="7">
        <v>14.02</v>
      </c>
    </row>
    <row r="186" spans="1:15" x14ac:dyDescent="0.25">
      <c r="A186" s="1"/>
      <c r="B186" s="5"/>
      <c r="C186" s="4"/>
      <c r="D186" s="4"/>
      <c r="E186" s="4"/>
      <c r="F186" s="1"/>
      <c r="G186" s="4"/>
      <c r="H186" s="4"/>
      <c r="I186" s="4"/>
      <c r="J186" s="6"/>
      <c r="K186" s="7"/>
      <c r="L186" s="7"/>
      <c r="M186" s="6"/>
      <c r="N186" s="45"/>
      <c r="O186" s="7"/>
    </row>
    <row r="187" spans="1:15" x14ac:dyDescent="0.25">
      <c r="A187" s="1"/>
      <c r="B187" s="5" t="s">
        <v>19</v>
      </c>
      <c r="C187" s="4" t="s">
        <v>20</v>
      </c>
      <c r="D187" s="4"/>
      <c r="E187" s="4"/>
      <c r="F187" s="1"/>
      <c r="G187" s="4" t="s">
        <v>42</v>
      </c>
      <c r="H187" s="4" t="s">
        <v>43</v>
      </c>
      <c r="I187" s="4"/>
      <c r="J187" s="6">
        <v>4</v>
      </c>
      <c r="K187" s="7">
        <v>36.36</v>
      </c>
      <c r="L187" s="7"/>
      <c r="M187" s="6">
        <v>448</v>
      </c>
      <c r="N187" s="45">
        <v>32049.599999999999</v>
      </c>
      <c r="O187" s="7">
        <v>46.76</v>
      </c>
    </row>
    <row r="188" spans="1:15" x14ac:dyDescent="0.25">
      <c r="A188" s="1"/>
      <c r="B188" s="5"/>
      <c r="C188" s="4"/>
      <c r="D188" s="4"/>
      <c r="E188" s="4"/>
      <c r="F188" s="1"/>
      <c r="G188" s="4" t="s">
        <v>21</v>
      </c>
      <c r="H188" s="4" t="s">
        <v>22</v>
      </c>
      <c r="I188" s="4"/>
      <c r="J188" s="6">
        <v>2</v>
      </c>
      <c r="K188" s="7">
        <v>18.18</v>
      </c>
      <c r="L188" s="7"/>
      <c r="M188" s="6">
        <v>49</v>
      </c>
      <c r="N188" s="45">
        <v>3922.7999999999997</v>
      </c>
      <c r="O188" s="7">
        <v>5.72</v>
      </c>
    </row>
    <row r="189" spans="1:15" x14ac:dyDescent="0.25">
      <c r="A189" s="1"/>
      <c r="B189" s="5" t="s">
        <v>23</v>
      </c>
      <c r="C189" s="4" t="s">
        <v>75</v>
      </c>
      <c r="D189" s="4"/>
      <c r="E189" s="4"/>
      <c r="F189" s="1"/>
      <c r="G189" s="1"/>
      <c r="H189" s="1"/>
      <c r="I189" s="1"/>
      <c r="J189" s="1"/>
      <c r="K189" s="1"/>
      <c r="L189" s="1"/>
      <c r="M189" s="1"/>
      <c r="N189" s="1"/>
      <c r="O189" s="1"/>
    </row>
    <row r="190" spans="1:15" x14ac:dyDescent="0.25">
      <c r="A190" s="1"/>
      <c r="B190" s="5" t="s">
        <v>25</v>
      </c>
      <c r="C190" s="52">
        <v>428</v>
      </c>
      <c r="D190" s="52"/>
      <c r="E190" s="1"/>
      <c r="F190" s="1"/>
      <c r="G190" s="1"/>
      <c r="H190" s="1"/>
      <c r="I190" s="1"/>
      <c r="J190" s="1"/>
      <c r="K190" s="1"/>
      <c r="L190" s="1"/>
      <c r="M190" s="1"/>
      <c r="N190" s="1"/>
      <c r="O190" s="1"/>
    </row>
    <row r="191" spans="1:15" x14ac:dyDescent="0.25">
      <c r="A191" s="1"/>
      <c r="B191" s="5" t="s">
        <v>26</v>
      </c>
      <c r="C191" s="5"/>
      <c r="D191" s="5"/>
      <c r="E191" s="51">
        <v>649.30079999999998</v>
      </c>
      <c r="F191" s="1"/>
      <c r="G191" s="1"/>
      <c r="H191" s="1"/>
      <c r="I191" s="1"/>
      <c r="J191" s="1"/>
      <c r="K191" s="1"/>
      <c r="L191" s="1"/>
      <c r="M191" s="1"/>
      <c r="N191" s="1"/>
      <c r="O191" s="1"/>
    </row>
    <row r="192" spans="1:15" x14ac:dyDescent="0.25">
      <c r="A192" s="1"/>
      <c r="B192" s="5" t="s">
        <v>27</v>
      </c>
      <c r="C192" s="5"/>
      <c r="D192" s="51">
        <v>74.911299999999997</v>
      </c>
      <c r="E192" s="51"/>
      <c r="F192" s="1"/>
      <c r="G192" s="1"/>
      <c r="H192" s="1"/>
      <c r="I192" s="1"/>
      <c r="J192" s="1"/>
      <c r="K192" s="1"/>
      <c r="L192" s="1"/>
      <c r="M192" s="1"/>
      <c r="N192" s="1"/>
      <c r="O192" s="1"/>
    </row>
    <row r="193" spans="1:15" x14ac:dyDescent="0.25">
      <c r="A193" s="1"/>
      <c r="B193" s="5" t="s">
        <v>28</v>
      </c>
      <c r="C193" s="5"/>
      <c r="D193" s="5"/>
      <c r="E193" s="51">
        <v>1.5763</v>
      </c>
      <c r="F193" s="1"/>
      <c r="G193" s="1"/>
      <c r="H193" s="1"/>
      <c r="I193" s="1"/>
      <c r="J193" s="1"/>
      <c r="K193" s="1"/>
      <c r="L193" s="1"/>
      <c r="M193" s="1"/>
      <c r="N193" s="1"/>
      <c r="O193" s="1"/>
    </row>
    <row r="194" spans="1:15" x14ac:dyDescent="0.25">
      <c r="A194" s="1"/>
      <c r="B194" s="5" t="s">
        <v>29</v>
      </c>
      <c r="C194" s="5"/>
      <c r="D194" s="51">
        <v>1.0470999999999999</v>
      </c>
      <c r="E194" s="51"/>
      <c r="F194" s="1"/>
      <c r="G194" s="1"/>
      <c r="H194" s="1"/>
      <c r="I194" s="1"/>
      <c r="J194" s="1"/>
      <c r="K194" s="1"/>
      <c r="L194" s="1"/>
      <c r="M194" s="1"/>
      <c r="N194" s="1"/>
      <c r="O194" s="1"/>
    </row>
    <row r="195" spans="1:15" x14ac:dyDescent="0.25">
      <c r="A195" s="1"/>
      <c r="B195" s="5" t="s">
        <v>30</v>
      </c>
      <c r="C195" s="56">
        <v>25.7</v>
      </c>
      <c r="D195" s="1"/>
      <c r="E195" s="1"/>
      <c r="F195" s="1"/>
      <c r="G195" s="1"/>
      <c r="H195" s="1"/>
      <c r="I195" s="1"/>
      <c r="J195" s="1"/>
      <c r="K195" s="1"/>
      <c r="L195" s="1"/>
      <c r="M195" s="1"/>
      <c r="N195" s="1"/>
      <c r="O195" s="1"/>
    </row>
    <row r="196" spans="1:15" x14ac:dyDescent="0.25">
      <c r="A196" s="1"/>
      <c r="B196" s="5" t="s">
        <v>31</v>
      </c>
      <c r="C196" s="56">
        <v>2018</v>
      </c>
      <c r="D196" s="5"/>
      <c r="E196" s="1"/>
      <c r="F196" s="1"/>
      <c r="G196" s="1"/>
      <c r="H196" s="1"/>
      <c r="I196" s="1"/>
      <c r="J196" s="1"/>
      <c r="K196" s="1"/>
      <c r="L196" s="1"/>
      <c r="M196" s="1"/>
      <c r="N196" s="1"/>
      <c r="O196" s="1"/>
    </row>
    <row r="197" spans="1:15" x14ac:dyDescent="0.25">
      <c r="A197" s="1"/>
      <c r="B197" s="5" t="s">
        <v>32</v>
      </c>
      <c r="C197" s="5"/>
      <c r="D197" s="1"/>
      <c r="E197" s="1"/>
      <c r="F197" s="1"/>
      <c r="G197" s="1"/>
      <c r="H197" s="1"/>
      <c r="I197" s="1"/>
      <c r="J197" s="1"/>
      <c r="K197" s="1"/>
      <c r="L197" s="1"/>
      <c r="M197" s="1"/>
      <c r="N197" s="1"/>
      <c r="O197" s="1"/>
    </row>
    <row r="198" spans="1:15" x14ac:dyDescent="0.25">
      <c r="A198" s="1"/>
      <c r="B198" s="1"/>
      <c r="C198" s="1"/>
      <c r="D198" s="1"/>
      <c r="E198" s="1"/>
      <c r="F198" s="1"/>
      <c r="G198" s="1"/>
      <c r="H198" s="1"/>
      <c r="I198" s="1"/>
      <c r="J198" s="1"/>
      <c r="K198" s="1"/>
      <c r="L198" s="1"/>
      <c r="M198" s="1"/>
      <c r="N198" s="1"/>
      <c r="O198" s="1"/>
    </row>
    <row r="199" spans="1:15" x14ac:dyDescent="0.25">
      <c r="A199" s="1"/>
      <c r="B199" s="1"/>
      <c r="C199" s="1"/>
      <c r="D199" s="1"/>
      <c r="E199" s="1"/>
      <c r="F199" s="1"/>
      <c r="G199" s="46" t="s">
        <v>5</v>
      </c>
      <c r="H199" s="46"/>
      <c r="I199" s="46"/>
      <c r="J199" s="3" t="s">
        <v>6</v>
      </c>
      <c r="K199" s="3" t="s">
        <v>7</v>
      </c>
      <c r="L199" s="3"/>
      <c r="M199" s="3" t="s">
        <v>8</v>
      </c>
      <c r="N199" s="3" t="s">
        <v>583</v>
      </c>
      <c r="O199" s="3" t="s">
        <v>7</v>
      </c>
    </row>
    <row r="200" spans="1:15" x14ac:dyDescent="0.25">
      <c r="A200" s="1"/>
      <c r="B200" s="1"/>
      <c r="C200" s="1"/>
      <c r="D200" s="1"/>
      <c r="E200" s="1"/>
      <c r="F200" s="1"/>
      <c r="G200" s="4" t="s">
        <v>325</v>
      </c>
      <c r="H200" s="4" t="s">
        <v>326</v>
      </c>
      <c r="I200" s="4"/>
      <c r="J200" s="6">
        <v>1</v>
      </c>
      <c r="K200" s="7">
        <v>12.5</v>
      </c>
      <c r="L200" s="7"/>
      <c r="M200" s="6">
        <v>49</v>
      </c>
      <c r="N200" s="55">
        <v>6488.4</v>
      </c>
      <c r="O200" s="7">
        <v>40.46</v>
      </c>
    </row>
    <row r="201" spans="1:15" x14ac:dyDescent="0.25">
      <c r="A201" s="1"/>
      <c r="B201" s="5" t="s">
        <v>9</v>
      </c>
      <c r="C201" s="4" t="s">
        <v>73</v>
      </c>
      <c r="D201" s="4"/>
      <c r="E201" s="4"/>
      <c r="F201" s="1"/>
      <c r="G201" s="4" t="s">
        <v>11</v>
      </c>
      <c r="H201" s="4" t="s">
        <v>12</v>
      </c>
      <c r="I201" s="4"/>
      <c r="J201" s="6">
        <v>3</v>
      </c>
      <c r="K201" s="7">
        <v>37.5</v>
      </c>
      <c r="L201" s="7"/>
      <c r="M201" s="6">
        <v>98</v>
      </c>
      <c r="N201" s="45">
        <v>2815.2000000000003</v>
      </c>
      <c r="O201" s="7">
        <v>17.55</v>
      </c>
    </row>
    <row r="202" spans="1:15" x14ac:dyDescent="0.25">
      <c r="A202" s="1"/>
      <c r="B202" s="5" t="s">
        <v>13</v>
      </c>
      <c r="C202" s="4" t="s">
        <v>76</v>
      </c>
      <c r="D202" s="4"/>
      <c r="E202" s="4"/>
      <c r="F202" s="1"/>
      <c r="G202" s="4" t="s">
        <v>17</v>
      </c>
      <c r="H202" s="4" t="s">
        <v>18</v>
      </c>
      <c r="I202" s="4"/>
      <c r="J202" s="6">
        <v>1</v>
      </c>
      <c r="K202" s="7">
        <v>12.5</v>
      </c>
      <c r="L202" s="7"/>
      <c r="M202" s="6">
        <v>1</v>
      </c>
      <c r="N202" s="45">
        <v>111.60000000000001</v>
      </c>
      <c r="O202" s="7">
        <v>0.7</v>
      </c>
    </row>
    <row r="203" spans="1:15" x14ac:dyDescent="0.25">
      <c r="A203" s="1"/>
      <c r="B203" s="5"/>
      <c r="C203" s="4"/>
      <c r="D203" s="4"/>
      <c r="E203" s="4"/>
      <c r="F203" s="1"/>
      <c r="G203" s="4"/>
      <c r="H203" s="4"/>
      <c r="I203" s="4"/>
      <c r="J203" s="6"/>
      <c r="K203" s="7"/>
      <c r="L203" s="7"/>
      <c r="M203" s="6"/>
      <c r="N203" s="45"/>
      <c r="O203" s="7"/>
    </row>
    <row r="204" spans="1:15" x14ac:dyDescent="0.25">
      <c r="A204" s="1"/>
      <c r="B204" s="5" t="s">
        <v>19</v>
      </c>
      <c r="C204" s="4" t="s">
        <v>57</v>
      </c>
      <c r="D204" s="4"/>
      <c r="E204" s="4"/>
      <c r="F204" s="1"/>
      <c r="G204" s="4" t="s">
        <v>315</v>
      </c>
      <c r="H204" s="4" t="s">
        <v>316</v>
      </c>
      <c r="I204" s="4"/>
      <c r="J204" s="6">
        <v>1</v>
      </c>
      <c r="K204" s="7">
        <v>12.5</v>
      </c>
      <c r="L204" s="7"/>
      <c r="M204" s="6">
        <v>49</v>
      </c>
      <c r="N204" s="45">
        <v>1123.1999999999998</v>
      </c>
      <c r="O204" s="7">
        <v>7</v>
      </c>
    </row>
    <row r="205" spans="1:15" x14ac:dyDescent="0.25">
      <c r="A205" s="1"/>
      <c r="B205" s="5"/>
      <c r="C205" s="4"/>
      <c r="D205" s="4"/>
      <c r="E205" s="4"/>
      <c r="F205" s="1"/>
      <c r="G205" s="4" t="s">
        <v>42</v>
      </c>
      <c r="H205" s="4" t="s">
        <v>43</v>
      </c>
      <c r="I205" s="4"/>
      <c r="J205" s="6">
        <v>2</v>
      </c>
      <c r="K205" s="7">
        <v>25</v>
      </c>
      <c r="L205" s="7"/>
      <c r="M205" s="6">
        <v>48</v>
      </c>
      <c r="N205" s="45">
        <v>5499.5999999999995</v>
      </c>
      <c r="O205" s="7">
        <v>34.29</v>
      </c>
    </row>
    <row r="206" spans="1:15" x14ac:dyDescent="0.25">
      <c r="A206" s="1"/>
      <c r="B206" s="5" t="s">
        <v>23</v>
      </c>
      <c r="C206" s="4" t="s">
        <v>77</v>
      </c>
      <c r="D206" s="4"/>
      <c r="E206" s="4"/>
      <c r="F206" s="1"/>
      <c r="G206" s="1"/>
      <c r="H206" s="1"/>
      <c r="I206" s="1"/>
      <c r="J206" s="1"/>
      <c r="K206" s="1"/>
      <c r="L206" s="1"/>
      <c r="M206" s="1"/>
      <c r="N206" s="1"/>
      <c r="O206" s="1"/>
    </row>
    <row r="207" spans="1:15" x14ac:dyDescent="0.25">
      <c r="A207" s="1"/>
      <c r="B207" s="5" t="s">
        <v>25</v>
      </c>
      <c r="C207" s="52">
        <v>49</v>
      </c>
      <c r="D207" s="52"/>
      <c r="E207" s="1"/>
      <c r="F207" s="1"/>
      <c r="G207" s="1"/>
      <c r="H207" s="1"/>
      <c r="I207" s="1"/>
      <c r="J207" s="1"/>
      <c r="K207" s="1"/>
      <c r="L207" s="1"/>
      <c r="M207" s="1"/>
      <c r="N207" s="1"/>
      <c r="O207" s="1"/>
    </row>
    <row r="208" spans="1:15" x14ac:dyDescent="0.25">
      <c r="A208" s="1"/>
      <c r="B208" s="5" t="s">
        <v>26</v>
      </c>
      <c r="C208" s="5"/>
      <c r="D208" s="5"/>
      <c r="E208" s="51">
        <v>553.30679999999995</v>
      </c>
      <c r="F208" s="1"/>
      <c r="G208" s="1"/>
      <c r="H208" s="1"/>
      <c r="I208" s="1"/>
      <c r="J208" s="1"/>
      <c r="K208" s="1"/>
      <c r="L208" s="1"/>
      <c r="M208" s="1"/>
      <c r="N208" s="1"/>
      <c r="O208" s="1"/>
    </row>
    <row r="209" spans="1:15" x14ac:dyDescent="0.25">
      <c r="A209" s="1"/>
      <c r="B209" s="5" t="s">
        <v>27</v>
      </c>
      <c r="C209" s="5"/>
      <c r="D209" s="51">
        <v>132.98660000000001</v>
      </c>
      <c r="E209" s="51"/>
      <c r="F209" s="1"/>
      <c r="G209" s="1"/>
      <c r="H209" s="1"/>
      <c r="I209" s="1"/>
      <c r="J209" s="1"/>
      <c r="K209" s="1"/>
      <c r="L209" s="1"/>
      <c r="M209" s="1"/>
      <c r="N209" s="1"/>
      <c r="O209" s="1"/>
    </row>
    <row r="210" spans="1:15" x14ac:dyDescent="0.25">
      <c r="A210" s="1"/>
      <c r="B210" s="5" t="s">
        <v>28</v>
      </c>
      <c r="C210" s="5"/>
      <c r="D210" s="5"/>
      <c r="E210" s="51">
        <v>1.6848000000000001</v>
      </c>
      <c r="F210" s="1"/>
      <c r="G210" s="1"/>
      <c r="H210" s="1"/>
      <c r="I210" s="1"/>
      <c r="J210" s="1"/>
      <c r="K210" s="1"/>
      <c r="L210" s="1"/>
      <c r="M210" s="1"/>
      <c r="N210" s="1"/>
      <c r="O210" s="1"/>
    </row>
    <row r="211" spans="1:15" x14ac:dyDescent="0.25">
      <c r="A211" s="1"/>
      <c r="B211" s="5" t="s">
        <v>29</v>
      </c>
      <c r="C211" s="5"/>
      <c r="D211" s="51">
        <v>2.0085999999999999</v>
      </c>
      <c r="E211" s="51"/>
      <c r="F211" s="1"/>
      <c r="G211" s="1"/>
      <c r="H211" s="1"/>
      <c r="I211" s="1"/>
      <c r="J211" s="1"/>
      <c r="K211" s="1"/>
      <c r="L211" s="1"/>
      <c r="M211" s="1"/>
      <c r="N211" s="1"/>
      <c r="O211" s="1"/>
    </row>
    <row r="212" spans="1:15" x14ac:dyDescent="0.25">
      <c r="A212" s="1"/>
      <c r="B212" s="5" t="s">
        <v>30</v>
      </c>
      <c r="C212" s="56">
        <v>8.1</v>
      </c>
      <c r="D212" s="1"/>
      <c r="E212" s="1"/>
      <c r="F212" s="1"/>
      <c r="G212" s="1"/>
      <c r="H212" s="1"/>
      <c r="I212" s="1"/>
      <c r="J212" s="1"/>
      <c r="K212" s="1"/>
      <c r="L212" s="1"/>
      <c r="M212" s="1"/>
      <c r="N212" s="1"/>
      <c r="O212" s="1"/>
    </row>
    <row r="213" spans="1:15" x14ac:dyDescent="0.25">
      <c r="A213" s="1"/>
      <c r="B213" s="5" t="s">
        <v>31</v>
      </c>
      <c r="C213" s="56">
        <v>2018</v>
      </c>
      <c r="D213" s="5"/>
      <c r="E213" s="1"/>
      <c r="F213" s="1"/>
      <c r="G213" s="1"/>
      <c r="H213" s="1"/>
      <c r="I213" s="1"/>
      <c r="J213" s="1"/>
      <c r="K213" s="1"/>
      <c r="L213" s="1"/>
      <c r="M213" s="1"/>
      <c r="N213" s="1"/>
      <c r="O213" s="1"/>
    </row>
    <row r="214" spans="1:15" x14ac:dyDescent="0.25">
      <c r="A214" s="1"/>
      <c r="B214" s="5" t="s">
        <v>32</v>
      </c>
      <c r="C214" s="5"/>
      <c r="D214" s="1"/>
      <c r="E214" s="1"/>
      <c r="F214" s="1"/>
      <c r="G214" s="1"/>
      <c r="H214" s="1"/>
      <c r="I214" s="1"/>
      <c r="J214" s="1"/>
      <c r="K214" s="1"/>
      <c r="L214" s="1"/>
      <c r="M214" s="1"/>
      <c r="N214" s="1"/>
      <c r="O214" s="1"/>
    </row>
    <row r="215" spans="1:15" x14ac:dyDescent="0.25">
      <c r="A215" s="1"/>
      <c r="B215" s="1"/>
      <c r="C215" s="1"/>
      <c r="D215" s="1"/>
      <c r="E215" s="1"/>
      <c r="F215" s="1"/>
      <c r="G215" s="1"/>
      <c r="H215" s="1"/>
      <c r="I215" s="1"/>
      <c r="J215" s="1"/>
      <c r="K215" s="1"/>
      <c r="L215" s="1"/>
      <c r="M215" s="1"/>
      <c r="N215" s="1"/>
      <c r="O215" s="1"/>
    </row>
    <row r="216" spans="1:15" x14ac:dyDescent="0.25">
      <c r="A216" s="1"/>
      <c r="B216" s="1"/>
      <c r="C216" s="1"/>
      <c r="D216" s="1"/>
      <c r="E216" s="1"/>
      <c r="F216" s="1"/>
      <c r="G216" s="46" t="s">
        <v>5</v>
      </c>
      <c r="H216" s="46"/>
      <c r="I216" s="46"/>
      <c r="J216" s="3" t="s">
        <v>6</v>
      </c>
      <c r="K216" s="3" t="s">
        <v>7</v>
      </c>
      <c r="L216" s="3"/>
      <c r="M216" s="3" t="s">
        <v>8</v>
      </c>
      <c r="N216" s="3" t="s">
        <v>583</v>
      </c>
      <c r="O216" s="3" t="s">
        <v>7</v>
      </c>
    </row>
    <row r="217" spans="1:15" x14ac:dyDescent="0.25">
      <c r="A217" s="1"/>
      <c r="B217" s="1"/>
      <c r="C217" s="1"/>
      <c r="D217" s="1"/>
      <c r="E217" s="1"/>
      <c r="F217" s="1"/>
      <c r="G217" s="4" t="s">
        <v>33</v>
      </c>
      <c r="H217" s="4" t="s">
        <v>34</v>
      </c>
      <c r="I217" s="4"/>
      <c r="J217" s="6">
        <v>8</v>
      </c>
      <c r="K217" s="7">
        <v>16.329999999999998</v>
      </c>
      <c r="L217" s="7"/>
      <c r="M217" s="6">
        <v>12</v>
      </c>
      <c r="N217" s="55">
        <v>2368.7999999999997</v>
      </c>
      <c r="O217" s="7">
        <v>3.72</v>
      </c>
    </row>
    <row r="218" spans="1:15" x14ac:dyDescent="0.25">
      <c r="A218" s="1"/>
      <c r="B218" s="5" t="s">
        <v>9</v>
      </c>
      <c r="C218" s="4" t="s">
        <v>73</v>
      </c>
      <c r="D218" s="4"/>
      <c r="E218" s="4"/>
      <c r="F218" s="1"/>
      <c r="G218" s="4" t="s">
        <v>36</v>
      </c>
      <c r="H218" s="4" t="s">
        <v>37</v>
      </c>
      <c r="I218" s="4"/>
      <c r="J218" s="6">
        <v>27</v>
      </c>
      <c r="K218" s="7">
        <v>55.1</v>
      </c>
      <c r="L218" s="7"/>
      <c r="M218" s="6">
        <v>70</v>
      </c>
      <c r="N218" s="45">
        <v>6190.2</v>
      </c>
      <c r="O218" s="7">
        <v>9.7100000000000009</v>
      </c>
    </row>
    <row r="219" spans="1:15" x14ac:dyDescent="0.25">
      <c r="A219" s="1"/>
      <c r="B219" s="5" t="s">
        <v>13</v>
      </c>
      <c r="C219" s="4" t="s">
        <v>78</v>
      </c>
      <c r="D219" s="4"/>
      <c r="E219" s="4"/>
      <c r="F219" s="1"/>
      <c r="G219" s="4" t="s">
        <v>11</v>
      </c>
      <c r="H219" s="4" t="s">
        <v>12</v>
      </c>
      <c r="I219" s="4"/>
      <c r="J219" s="6">
        <v>2</v>
      </c>
      <c r="K219" s="7">
        <v>4.08</v>
      </c>
      <c r="L219" s="7"/>
      <c r="M219" s="6">
        <v>202</v>
      </c>
      <c r="N219" s="45">
        <v>10443.6</v>
      </c>
      <c r="O219" s="7">
        <v>16.39</v>
      </c>
    </row>
    <row r="220" spans="1:15" x14ac:dyDescent="0.25">
      <c r="A220" s="1"/>
      <c r="B220" s="5"/>
      <c r="C220" s="4"/>
      <c r="D220" s="4"/>
      <c r="E220" s="4"/>
      <c r="F220" s="1"/>
      <c r="G220" s="4"/>
      <c r="H220" s="4"/>
      <c r="I220" s="4"/>
      <c r="J220" s="6"/>
      <c r="K220" s="7"/>
      <c r="L220" s="7"/>
      <c r="M220" s="6"/>
      <c r="N220" s="45"/>
      <c r="O220" s="7"/>
    </row>
    <row r="221" spans="1:15" x14ac:dyDescent="0.25">
      <c r="A221" s="1"/>
      <c r="B221" s="5" t="s">
        <v>19</v>
      </c>
      <c r="C221" s="4" t="s">
        <v>60</v>
      </c>
      <c r="D221" s="4"/>
      <c r="E221" s="4"/>
      <c r="F221" s="1"/>
      <c r="G221" s="4" t="s">
        <v>39</v>
      </c>
      <c r="H221" s="4" t="s">
        <v>40</v>
      </c>
      <c r="I221" s="4"/>
      <c r="J221" s="6">
        <v>1</v>
      </c>
      <c r="K221" s="7">
        <v>2.04</v>
      </c>
      <c r="L221" s="7"/>
      <c r="M221" s="6">
        <v>2</v>
      </c>
      <c r="N221" s="45">
        <v>295.2</v>
      </c>
      <c r="O221" s="7">
        <v>0.46</v>
      </c>
    </row>
    <row r="222" spans="1:15" x14ac:dyDescent="0.25">
      <c r="A222" s="1"/>
      <c r="B222" s="5"/>
      <c r="C222" s="4"/>
      <c r="D222" s="4"/>
      <c r="E222" s="4"/>
      <c r="F222" s="1"/>
      <c r="G222" s="4" t="s">
        <v>15</v>
      </c>
      <c r="H222" s="4" t="s">
        <v>16</v>
      </c>
      <c r="I222" s="4"/>
      <c r="J222" s="6">
        <v>1</v>
      </c>
      <c r="K222" s="7">
        <v>2.04</v>
      </c>
      <c r="L222" s="7"/>
      <c r="M222" s="6">
        <v>201</v>
      </c>
      <c r="N222" s="45">
        <v>19630.8</v>
      </c>
      <c r="O222" s="7">
        <v>30.81</v>
      </c>
    </row>
    <row r="223" spans="1:15" x14ac:dyDescent="0.25">
      <c r="A223" s="1"/>
      <c r="B223" s="5" t="s">
        <v>23</v>
      </c>
      <c r="C223" s="4" t="s">
        <v>79</v>
      </c>
      <c r="D223" s="4"/>
      <c r="E223" s="4"/>
      <c r="F223" s="1"/>
      <c r="G223" s="4" t="s">
        <v>315</v>
      </c>
      <c r="H223" s="4" t="s">
        <v>316</v>
      </c>
      <c r="I223" s="4"/>
      <c r="J223" s="6">
        <v>1</v>
      </c>
      <c r="K223" s="7">
        <v>2.04</v>
      </c>
      <c r="L223" s="7"/>
      <c r="M223" s="6">
        <v>199</v>
      </c>
      <c r="N223" s="45">
        <v>5598.6</v>
      </c>
      <c r="O223" s="7">
        <v>8.7899999999999991</v>
      </c>
    </row>
    <row r="224" spans="1:15" x14ac:dyDescent="0.25">
      <c r="A224" s="1"/>
      <c r="B224" s="5" t="s">
        <v>25</v>
      </c>
      <c r="C224" s="52">
        <v>203</v>
      </c>
      <c r="D224" s="52"/>
      <c r="E224" s="1"/>
      <c r="F224" s="1"/>
      <c r="G224" s="4" t="s">
        <v>42</v>
      </c>
      <c r="H224" s="4" t="s">
        <v>43</v>
      </c>
      <c r="I224" s="4"/>
      <c r="J224" s="6">
        <v>3</v>
      </c>
      <c r="K224" s="7">
        <v>6.12</v>
      </c>
      <c r="L224" s="7"/>
      <c r="M224" s="6">
        <v>203</v>
      </c>
      <c r="N224" s="45">
        <v>17451.600000000002</v>
      </c>
      <c r="O224" s="7">
        <v>27.39</v>
      </c>
    </row>
    <row r="225" spans="1:15" x14ac:dyDescent="0.25">
      <c r="A225" s="1"/>
      <c r="B225" s="5" t="s">
        <v>26</v>
      </c>
      <c r="C225" s="5"/>
      <c r="D225" s="5"/>
      <c r="E225" s="51">
        <v>446.88839999999999</v>
      </c>
      <c r="F225" s="1"/>
      <c r="G225" s="4" t="s">
        <v>323</v>
      </c>
      <c r="H225" s="4" t="s">
        <v>324</v>
      </c>
      <c r="I225" s="4"/>
      <c r="J225" s="6">
        <v>1</v>
      </c>
      <c r="K225" s="7">
        <v>2.04</v>
      </c>
      <c r="L225" s="7"/>
      <c r="M225" s="6">
        <v>1</v>
      </c>
      <c r="N225" s="45">
        <v>55.800000000000004</v>
      </c>
      <c r="O225" s="7">
        <v>0.09</v>
      </c>
    </row>
    <row r="226" spans="1:15" x14ac:dyDescent="0.25">
      <c r="A226" s="1"/>
      <c r="B226" s="5" t="s">
        <v>27</v>
      </c>
      <c r="C226" s="5"/>
      <c r="D226" s="51">
        <v>96.632999999999996</v>
      </c>
      <c r="E226" s="51"/>
      <c r="F226" s="1"/>
      <c r="G226" s="4" t="s">
        <v>21</v>
      </c>
      <c r="H226" s="4" t="s">
        <v>22</v>
      </c>
      <c r="I226" s="4"/>
      <c r="J226" s="6">
        <v>5</v>
      </c>
      <c r="K226" s="7">
        <v>10.199999999999999</v>
      </c>
      <c r="L226" s="7"/>
      <c r="M226" s="6">
        <v>15</v>
      </c>
      <c r="N226" s="45">
        <v>1688.4</v>
      </c>
      <c r="O226" s="7">
        <v>2.65</v>
      </c>
    </row>
    <row r="227" spans="1:15" x14ac:dyDescent="0.25">
      <c r="A227" s="1"/>
      <c r="B227" s="1"/>
      <c r="C227" s="1"/>
      <c r="D227" s="1"/>
      <c r="E227" s="1"/>
      <c r="F227" s="1"/>
      <c r="G227" s="4"/>
      <c r="H227" s="4"/>
      <c r="I227" s="4"/>
      <c r="J227" s="6"/>
      <c r="K227" s="7"/>
      <c r="L227" s="7"/>
      <c r="M227" s="6"/>
      <c r="N227" s="45"/>
      <c r="O227" s="7"/>
    </row>
    <row r="228" spans="1:15" x14ac:dyDescent="0.25">
      <c r="A228" s="1"/>
      <c r="B228" s="5" t="s">
        <v>28</v>
      </c>
      <c r="C228" s="5"/>
      <c r="D228" s="5"/>
      <c r="E228" s="51">
        <v>1.7819</v>
      </c>
      <c r="F228" s="1"/>
      <c r="G228" s="1"/>
      <c r="H228" s="1"/>
      <c r="I228" s="1"/>
      <c r="J228" s="1"/>
      <c r="K228" s="1"/>
      <c r="L228" s="1"/>
      <c r="M228" s="1"/>
      <c r="N228" s="1"/>
      <c r="O228" s="1"/>
    </row>
    <row r="229" spans="1:15" x14ac:dyDescent="0.25">
      <c r="A229" s="1"/>
      <c r="B229" s="5"/>
      <c r="C229" s="5"/>
      <c r="D229" s="5"/>
      <c r="E229" s="51"/>
      <c r="F229" s="1"/>
      <c r="G229" s="1"/>
      <c r="H229" s="1"/>
      <c r="I229" s="1"/>
      <c r="J229" s="1"/>
      <c r="K229" s="1"/>
      <c r="L229" s="1"/>
      <c r="M229" s="1"/>
      <c r="N229" s="1"/>
      <c r="O229" s="1"/>
    </row>
    <row r="230" spans="1:15" x14ac:dyDescent="0.25">
      <c r="A230" s="1"/>
      <c r="B230" s="5" t="s">
        <v>29</v>
      </c>
      <c r="C230" s="5"/>
      <c r="D230" s="51">
        <v>0.99929999999999997</v>
      </c>
      <c r="E230" s="51"/>
      <c r="F230" s="1"/>
      <c r="G230" s="1"/>
      <c r="H230" s="1"/>
      <c r="I230" s="1"/>
      <c r="J230" s="1"/>
      <c r="K230" s="1"/>
      <c r="L230" s="1"/>
      <c r="M230" s="1"/>
      <c r="N230" s="1"/>
      <c r="O230" s="1"/>
    </row>
    <row r="231" spans="1:15" x14ac:dyDescent="0.25">
      <c r="A231" s="1"/>
      <c r="B231" s="5" t="s">
        <v>30</v>
      </c>
      <c r="C231" s="56">
        <v>18.7</v>
      </c>
      <c r="D231" s="1"/>
      <c r="E231" s="1"/>
      <c r="F231" s="1"/>
      <c r="G231" s="1"/>
      <c r="H231" s="1"/>
      <c r="I231" s="1"/>
      <c r="J231" s="1"/>
      <c r="K231" s="1"/>
      <c r="L231" s="1"/>
      <c r="M231" s="1"/>
      <c r="N231" s="1"/>
      <c r="O231" s="1"/>
    </row>
    <row r="232" spans="1:15" x14ac:dyDescent="0.25">
      <c r="A232" s="1"/>
      <c r="B232" s="5" t="s">
        <v>31</v>
      </c>
      <c r="C232" s="56">
        <v>2018</v>
      </c>
      <c r="D232" s="5"/>
      <c r="E232" s="1"/>
      <c r="F232" s="1"/>
      <c r="G232" s="1"/>
      <c r="H232" s="1"/>
      <c r="I232" s="1"/>
      <c r="J232" s="1"/>
      <c r="K232" s="1"/>
      <c r="L232" s="1"/>
      <c r="M232" s="1"/>
      <c r="N232" s="1"/>
      <c r="O232" s="1"/>
    </row>
    <row r="233" spans="1:15" x14ac:dyDescent="0.25">
      <c r="A233" s="1"/>
      <c r="B233" s="5" t="s">
        <v>32</v>
      </c>
      <c r="C233" s="5"/>
      <c r="D233" s="1"/>
      <c r="E233" s="1"/>
      <c r="F233" s="1"/>
      <c r="G233" s="1"/>
      <c r="H233" s="1"/>
      <c r="I233" s="1"/>
      <c r="J233" s="1"/>
      <c r="K233" s="1"/>
      <c r="L233" s="1"/>
      <c r="M233" s="1"/>
      <c r="N233" s="1"/>
      <c r="O233" s="1"/>
    </row>
    <row r="234" spans="1:15" x14ac:dyDescent="0.25">
      <c r="A234" s="1"/>
      <c r="B234" s="1"/>
      <c r="C234" s="1"/>
      <c r="D234" s="1"/>
      <c r="E234" s="1"/>
      <c r="F234" s="1"/>
      <c r="G234" s="1"/>
      <c r="H234" s="1"/>
      <c r="I234" s="1"/>
      <c r="J234" s="1"/>
      <c r="K234" s="1"/>
      <c r="L234" s="1"/>
      <c r="M234" s="1"/>
      <c r="N234" s="1"/>
      <c r="O234" s="1"/>
    </row>
    <row r="235" spans="1:15" x14ac:dyDescent="0.25">
      <c r="A235" s="1"/>
      <c r="B235" s="1"/>
      <c r="C235" s="1"/>
      <c r="D235" s="1"/>
      <c r="E235" s="1"/>
      <c r="F235" s="1"/>
      <c r="G235" s="46" t="s">
        <v>5</v>
      </c>
      <c r="H235" s="46"/>
      <c r="I235" s="46"/>
      <c r="J235" s="3" t="s">
        <v>6</v>
      </c>
      <c r="K235" s="3" t="s">
        <v>7</v>
      </c>
      <c r="L235" s="3"/>
      <c r="M235" s="3" t="s">
        <v>8</v>
      </c>
      <c r="N235" s="3" t="s">
        <v>583</v>
      </c>
      <c r="O235" s="3" t="s">
        <v>7</v>
      </c>
    </row>
    <row r="236" spans="1:15" x14ac:dyDescent="0.25">
      <c r="A236" s="1"/>
      <c r="B236" s="1"/>
      <c r="C236" s="1"/>
      <c r="D236" s="1"/>
      <c r="E236" s="1"/>
      <c r="F236" s="1"/>
      <c r="G236" s="4" t="s">
        <v>33</v>
      </c>
      <c r="H236" s="4" t="s">
        <v>34</v>
      </c>
      <c r="I236" s="4"/>
      <c r="J236" s="6">
        <v>1</v>
      </c>
      <c r="K236" s="7">
        <v>3.7</v>
      </c>
      <c r="L236" s="7"/>
      <c r="M236" s="6">
        <v>3</v>
      </c>
      <c r="N236" s="55">
        <v>679.8</v>
      </c>
      <c r="O236" s="7">
        <v>0.69</v>
      </c>
    </row>
    <row r="237" spans="1:15" x14ac:dyDescent="0.25">
      <c r="A237" s="1"/>
      <c r="B237" s="5" t="s">
        <v>9</v>
      </c>
      <c r="C237" s="4" t="s">
        <v>73</v>
      </c>
      <c r="D237" s="4"/>
      <c r="E237" s="4"/>
      <c r="F237" s="1"/>
      <c r="G237" s="4" t="s">
        <v>36</v>
      </c>
      <c r="H237" s="4" t="s">
        <v>37</v>
      </c>
      <c r="I237" s="4"/>
      <c r="J237" s="6">
        <v>2</v>
      </c>
      <c r="K237" s="7">
        <v>7.41</v>
      </c>
      <c r="L237" s="7"/>
      <c r="M237" s="6">
        <v>5</v>
      </c>
      <c r="N237" s="45">
        <v>615.6</v>
      </c>
      <c r="O237" s="7">
        <v>0.62</v>
      </c>
    </row>
    <row r="238" spans="1:15" x14ac:dyDescent="0.25">
      <c r="A238" s="1"/>
      <c r="B238" s="5" t="s">
        <v>13</v>
      </c>
      <c r="C238" s="4" t="s">
        <v>80</v>
      </c>
      <c r="D238" s="4"/>
      <c r="E238" s="4"/>
      <c r="F238" s="1"/>
      <c r="G238" s="4" t="s">
        <v>11</v>
      </c>
      <c r="H238" s="4" t="s">
        <v>12</v>
      </c>
      <c r="I238" s="4"/>
      <c r="J238" s="6">
        <v>4</v>
      </c>
      <c r="K238" s="7">
        <v>14.81</v>
      </c>
      <c r="L238" s="7"/>
      <c r="M238" s="6">
        <v>1106</v>
      </c>
      <c r="N238" s="45">
        <v>59441.4</v>
      </c>
      <c r="O238" s="7">
        <v>60.11</v>
      </c>
    </row>
    <row r="239" spans="1:15" x14ac:dyDescent="0.25">
      <c r="A239" s="1"/>
      <c r="B239" s="5"/>
      <c r="C239" s="4"/>
      <c r="D239" s="4"/>
      <c r="E239" s="4"/>
      <c r="F239" s="1"/>
      <c r="G239" s="4"/>
      <c r="H239" s="4"/>
      <c r="I239" s="4"/>
      <c r="J239" s="6"/>
      <c r="K239" s="7"/>
      <c r="L239" s="7"/>
      <c r="M239" s="6"/>
      <c r="N239" s="45"/>
      <c r="O239" s="7"/>
    </row>
    <row r="240" spans="1:15" x14ac:dyDescent="0.25">
      <c r="A240" s="1"/>
      <c r="B240" s="5" t="s">
        <v>19</v>
      </c>
      <c r="C240" s="4" t="s">
        <v>38</v>
      </c>
      <c r="D240" s="4"/>
      <c r="E240" s="4"/>
      <c r="F240" s="1"/>
      <c r="G240" s="4" t="s">
        <v>39</v>
      </c>
      <c r="H240" s="4" t="s">
        <v>40</v>
      </c>
      <c r="I240" s="4"/>
      <c r="J240" s="6">
        <v>4</v>
      </c>
      <c r="K240" s="7">
        <v>14.81</v>
      </c>
      <c r="L240" s="7"/>
      <c r="M240" s="6">
        <v>13</v>
      </c>
      <c r="N240" s="45">
        <v>1455</v>
      </c>
      <c r="O240" s="7">
        <v>1.47</v>
      </c>
    </row>
    <row r="241" spans="1:15" x14ac:dyDescent="0.25">
      <c r="A241" s="1"/>
      <c r="B241" s="5"/>
      <c r="C241" s="4"/>
      <c r="D241" s="4"/>
      <c r="E241" s="4"/>
      <c r="F241" s="1"/>
      <c r="G241" s="4" t="s">
        <v>311</v>
      </c>
      <c r="H241" s="4" t="s">
        <v>312</v>
      </c>
      <c r="I241" s="4"/>
      <c r="J241" s="6">
        <v>3</v>
      </c>
      <c r="K241" s="7">
        <v>11.11</v>
      </c>
      <c r="L241" s="7"/>
      <c r="M241" s="6">
        <v>41</v>
      </c>
      <c r="N241" s="45">
        <v>3710.4</v>
      </c>
      <c r="O241" s="7">
        <v>3.75</v>
      </c>
    </row>
    <row r="242" spans="1:15" x14ac:dyDescent="0.25">
      <c r="A242" s="1"/>
      <c r="B242" s="5" t="s">
        <v>23</v>
      </c>
      <c r="C242" s="4" t="s">
        <v>81</v>
      </c>
      <c r="D242" s="4"/>
      <c r="E242" s="4"/>
      <c r="F242" s="1"/>
      <c r="G242" s="4" t="s">
        <v>315</v>
      </c>
      <c r="H242" s="4" t="s">
        <v>316</v>
      </c>
      <c r="I242" s="4"/>
      <c r="J242" s="6">
        <v>4</v>
      </c>
      <c r="K242" s="7">
        <v>14.81</v>
      </c>
      <c r="L242" s="7"/>
      <c r="M242" s="6">
        <v>1107</v>
      </c>
      <c r="N242" s="45">
        <v>32009.4</v>
      </c>
      <c r="O242" s="7">
        <v>32.369999999999997</v>
      </c>
    </row>
    <row r="243" spans="1:15" x14ac:dyDescent="0.25">
      <c r="A243" s="1"/>
      <c r="B243" s="5" t="s">
        <v>25</v>
      </c>
      <c r="C243" s="52">
        <v>1111</v>
      </c>
      <c r="D243" s="52"/>
      <c r="E243" s="1"/>
      <c r="F243" s="1"/>
      <c r="G243" s="4" t="s">
        <v>42</v>
      </c>
      <c r="H243" s="4" t="s">
        <v>43</v>
      </c>
      <c r="I243" s="4"/>
      <c r="J243" s="6">
        <v>6</v>
      </c>
      <c r="K243" s="7">
        <v>22.22</v>
      </c>
      <c r="L243" s="7"/>
      <c r="M243" s="6">
        <v>20</v>
      </c>
      <c r="N243" s="45">
        <v>432.6</v>
      </c>
      <c r="O243" s="7">
        <v>0.44</v>
      </c>
    </row>
    <row r="244" spans="1:15" x14ac:dyDescent="0.25">
      <c r="A244" s="1"/>
      <c r="B244" s="5" t="s">
        <v>26</v>
      </c>
      <c r="C244" s="5"/>
      <c r="D244" s="5"/>
      <c r="E244" s="51">
        <v>125.3903</v>
      </c>
      <c r="F244" s="1"/>
      <c r="G244" s="4" t="s">
        <v>21</v>
      </c>
      <c r="H244" s="4" t="s">
        <v>22</v>
      </c>
      <c r="I244" s="4"/>
      <c r="J244" s="6">
        <v>3</v>
      </c>
      <c r="K244" s="7">
        <v>11.11</v>
      </c>
      <c r="L244" s="7"/>
      <c r="M244" s="6">
        <v>12</v>
      </c>
      <c r="N244" s="45">
        <v>541.19999999999993</v>
      </c>
      <c r="O244" s="7">
        <v>0.55000000000000004</v>
      </c>
    </row>
    <row r="245" spans="1:15" x14ac:dyDescent="0.25">
      <c r="A245" s="1"/>
      <c r="B245" s="5" t="s">
        <v>27</v>
      </c>
      <c r="C245" s="5"/>
      <c r="D245" s="51">
        <v>53.508899999999997</v>
      </c>
      <c r="E245" s="51"/>
      <c r="F245" s="1"/>
      <c r="G245" s="1"/>
      <c r="H245" s="1"/>
      <c r="I245" s="1"/>
      <c r="J245" s="1"/>
      <c r="K245" s="1"/>
      <c r="L245" s="1"/>
      <c r="M245" s="1"/>
      <c r="N245" s="1"/>
      <c r="O245" s="1"/>
    </row>
    <row r="246" spans="1:15" x14ac:dyDescent="0.25">
      <c r="A246" s="1"/>
      <c r="B246" s="1"/>
      <c r="C246" s="1"/>
      <c r="D246" s="1"/>
      <c r="E246" s="1"/>
      <c r="F246" s="1"/>
      <c r="G246" s="1"/>
      <c r="H246" s="1"/>
      <c r="I246" s="1"/>
      <c r="J246" s="1"/>
      <c r="K246" s="1"/>
      <c r="L246" s="1"/>
      <c r="M246" s="1"/>
      <c r="N246" s="1"/>
      <c r="O246" s="1"/>
    </row>
    <row r="247" spans="1:15" x14ac:dyDescent="0.25">
      <c r="A247" s="1"/>
      <c r="B247" s="5" t="s">
        <v>28</v>
      </c>
      <c r="C247" s="5"/>
      <c r="D247" s="5"/>
      <c r="E247" s="51">
        <v>1.232</v>
      </c>
      <c r="F247" s="1"/>
      <c r="G247" s="1"/>
      <c r="H247" s="1"/>
      <c r="I247" s="1"/>
      <c r="J247" s="1"/>
      <c r="K247" s="1"/>
      <c r="L247" s="1"/>
      <c r="M247" s="1"/>
      <c r="N247" s="1"/>
      <c r="O247" s="1"/>
    </row>
    <row r="248" spans="1:15" x14ac:dyDescent="0.25">
      <c r="A248" s="1"/>
      <c r="B248" s="5" t="s">
        <v>29</v>
      </c>
      <c r="C248" s="5"/>
      <c r="D248" s="51">
        <v>0.99650000000000005</v>
      </c>
      <c r="E248" s="51"/>
      <c r="F248" s="1"/>
      <c r="G248" s="1"/>
      <c r="H248" s="1"/>
      <c r="I248" s="1"/>
      <c r="J248" s="1"/>
      <c r="K248" s="1"/>
      <c r="L248" s="1"/>
      <c r="M248" s="1"/>
      <c r="N248" s="1"/>
      <c r="O248" s="1"/>
    </row>
    <row r="249" spans="1:15" x14ac:dyDescent="0.25">
      <c r="A249" s="1"/>
      <c r="B249" s="5" t="s">
        <v>30</v>
      </c>
      <c r="C249" s="56">
        <v>78.5</v>
      </c>
      <c r="D249" s="1"/>
      <c r="E249" s="1"/>
      <c r="F249" s="1"/>
      <c r="G249" s="1"/>
      <c r="H249" s="1"/>
      <c r="I249" s="1"/>
      <c r="J249" s="1"/>
      <c r="K249" s="1"/>
      <c r="L249" s="1"/>
      <c r="M249" s="1"/>
      <c r="N249" s="1"/>
      <c r="O249" s="1"/>
    </row>
    <row r="250" spans="1:15" x14ac:dyDescent="0.25">
      <c r="A250" s="1"/>
      <c r="B250" s="5" t="s">
        <v>31</v>
      </c>
      <c r="C250" s="56">
        <v>2018</v>
      </c>
      <c r="D250" s="5"/>
      <c r="E250" s="1"/>
      <c r="F250" s="1"/>
      <c r="G250" s="1"/>
      <c r="H250" s="1"/>
      <c r="I250" s="1"/>
      <c r="J250" s="1"/>
      <c r="K250" s="1"/>
      <c r="L250" s="1"/>
      <c r="M250" s="1"/>
      <c r="N250" s="1"/>
      <c r="O250" s="1"/>
    </row>
    <row r="251" spans="1:15" x14ac:dyDescent="0.25">
      <c r="A251" s="1"/>
      <c r="B251" s="5" t="s">
        <v>32</v>
      </c>
      <c r="C251" s="5"/>
      <c r="D251" s="1"/>
      <c r="E251" s="1"/>
      <c r="F251" s="1"/>
      <c r="G251" s="1"/>
      <c r="H251" s="1"/>
      <c r="I251" s="1"/>
      <c r="J251" s="1"/>
      <c r="K251" s="1"/>
      <c r="L251" s="1"/>
      <c r="M251" s="1"/>
      <c r="N251" s="1"/>
      <c r="O251" s="1"/>
    </row>
    <row r="252" spans="1:15" x14ac:dyDescent="0.25">
      <c r="A252" s="1"/>
      <c r="B252" s="1"/>
      <c r="C252" s="1"/>
      <c r="D252" s="1"/>
      <c r="E252" s="1"/>
      <c r="F252" s="1"/>
      <c r="G252" s="1"/>
      <c r="H252" s="1"/>
      <c r="I252" s="1"/>
      <c r="J252" s="1"/>
      <c r="K252" s="1"/>
      <c r="L252" s="1"/>
      <c r="M252" s="1"/>
      <c r="N252" s="1"/>
      <c r="O252" s="1"/>
    </row>
    <row r="253" spans="1:15" x14ac:dyDescent="0.25">
      <c r="A253" s="1"/>
      <c r="B253" s="1"/>
      <c r="C253" s="1"/>
      <c r="D253" s="1"/>
      <c r="E253" s="1"/>
      <c r="F253" s="1"/>
      <c r="G253" s="1"/>
      <c r="H253" s="1"/>
      <c r="I253" s="1"/>
      <c r="J253" s="1"/>
      <c r="K253" s="1"/>
      <c r="L253" s="1"/>
      <c r="M253" s="1"/>
      <c r="N253" s="1"/>
      <c r="O253" s="1"/>
    </row>
    <row r="254" spans="1:15" x14ac:dyDescent="0.25">
      <c r="A254" s="1"/>
      <c r="B254" s="1"/>
      <c r="C254" s="1"/>
      <c r="D254" s="1"/>
      <c r="E254" s="1"/>
      <c r="F254" s="1"/>
      <c r="G254" s="46" t="s">
        <v>5</v>
      </c>
      <c r="H254" s="46"/>
      <c r="I254" s="46"/>
      <c r="J254" s="3" t="s">
        <v>6</v>
      </c>
      <c r="K254" s="3" t="s">
        <v>7</v>
      </c>
      <c r="L254" s="3"/>
      <c r="M254" s="3" t="s">
        <v>8</v>
      </c>
      <c r="N254" s="3" t="s">
        <v>583</v>
      </c>
      <c r="O254" s="3" t="s">
        <v>7</v>
      </c>
    </row>
    <row r="255" spans="1:15" x14ac:dyDescent="0.25">
      <c r="A255" s="1"/>
      <c r="B255" s="1"/>
      <c r="C255" s="1"/>
      <c r="D255" s="1"/>
      <c r="E255" s="1"/>
      <c r="F255" s="1"/>
      <c r="G255" s="4" t="s">
        <v>65</v>
      </c>
      <c r="H255" s="4" t="s">
        <v>66</v>
      </c>
      <c r="I255" s="4"/>
      <c r="J255" s="6">
        <v>1</v>
      </c>
      <c r="K255" s="7">
        <v>12.5</v>
      </c>
      <c r="L255" s="7"/>
      <c r="M255" s="6">
        <v>114</v>
      </c>
      <c r="N255" s="55">
        <v>8838.6</v>
      </c>
      <c r="O255" s="7">
        <v>17.149999999999999</v>
      </c>
    </row>
    <row r="256" spans="1:15" x14ac:dyDescent="0.25">
      <c r="A256" s="1"/>
      <c r="B256" s="5" t="s">
        <v>9</v>
      </c>
      <c r="C256" s="4" t="s">
        <v>82</v>
      </c>
      <c r="D256" s="4"/>
      <c r="E256" s="4"/>
      <c r="F256" s="1"/>
      <c r="G256" s="4" t="s">
        <v>36</v>
      </c>
      <c r="H256" s="4" t="s">
        <v>37</v>
      </c>
      <c r="I256" s="4"/>
      <c r="J256" s="6">
        <v>2</v>
      </c>
      <c r="K256" s="7">
        <v>25</v>
      </c>
      <c r="L256" s="7"/>
      <c r="M256" s="6">
        <v>115</v>
      </c>
      <c r="N256" s="45">
        <v>1172.3999999999999</v>
      </c>
      <c r="O256" s="7">
        <v>2.2799999999999998</v>
      </c>
    </row>
    <row r="257" spans="1:15" x14ac:dyDescent="0.25">
      <c r="A257" s="1"/>
      <c r="B257" s="5" t="s">
        <v>13</v>
      </c>
      <c r="C257" s="4" t="s">
        <v>83</v>
      </c>
      <c r="D257" s="4"/>
      <c r="E257" s="4"/>
      <c r="F257" s="1"/>
      <c r="G257" s="4" t="s">
        <v>139</v>
      </c>
      <c r="H257" s="4" t="s">
        <v>140</v>
      </c>
      <c r="I257" s="4"/>
      <c r="J257" s="6">
        <v>1</v>
      </c>
      <c r="K257" s="7">
        <v>12.5</v>
      </c>
      <c r="L257" s="7"/>
      <c r="M257" s="6">
        <v>47</v>
      </c>
      <c r="N257" s="45">
        <v>10182</v>
      </c>
      <c r="O257" s="7">
        <v>19.760000000000002</v>
      </c>
    </row>
    <row r="258" spans="1:15" x14ac:dyDescent="0.25">
      <c r="A258" s="1"/>
      <c r="B258" s="5"/>
      <c r="C258" s="4"/>
      <c r="D258" s="4"/>
      <c r="E258" s="4"/>
      <c r="F258" s="1"/>
      <c r="G258" s="4"/>
      <c r="H258" s="4"/>
      <c r="I258" s="4"/>
      <c r="J258" s="6"/>
      <c r="K258" s="7"/>
      <c r="L258" s="7"/>
      <c r="M258" s="6"/>
      <c r="N258" s="45"/>
      <c r="O258" s="7"/>
    </row>
    <row r="259" spans="1:15" x14ac:dyDescent="0.25">
      <c r="A259" s="1"/>
      <c r="B259" s="5" t="s">
        <v>19</v>
      </c>
      <c r="C259" s="4" t="s">
        <v>57</v>
      </c>
      <c r="D259" s="4"/>
      <c r="E259" s="4"/>
      <c r="F259" s="1"/>
      <c r="G259" s="4" t="s">
        <v>42</v>
      </c>
      <c r="H259" s="4" t="s">
        <v>43</v>
      </c>
      <c r="I259" s="4"/>
      <c r="J259" s="6">
        <v>2</v>
      </c>
      <c r="K259" s="7">
        <v>25</v>
      </c>
      <c r="L259" s="7"/>
      <c r="M259" s="6">
        <v>228</v>
      </c>
      <c r="N259" s="45">
        <v>31046.400000000001</v>
      </c>
      <c r="O259" s="7">
        <v>60.25</v>
      </c>
    </row>
    <row r="260" spans="1:15" x14ac:dyDescent="0.25">
      <c r="A260" s="1"/>
      <c r="B260" s="5"/>
      <c r="C260" s="4"/>
      <c r="D260" s="4"/>
      <c r="E260" s="4"/>
      <c r="F260" s="1"/>
      <c r="G260" s="4" t="s">
        <v>21</v>
      </c>
      <c r="H260" s="4" t="s">
        <v>22</v>
      </c>
      <c r="I260" s="4"/>
      <c r="J260" s="6">
        <v>2</v>
      </c>
      <c r="K260" s="7">
        <v>25</v>
      </c>
      <c r="L260" s="7"/>
      <c r="M260" s="6">
        <v>2</v>
      </c>
      <c r="N260" s="45">
        <v>286.2</v>
      </c>
      <c r="O260" s="7">
        <v>0.56000000000000005</v>
      </c>
    </row>
    <row r="261" spans="1:15" x14ac:dyDescent="0.25">
      <c r="A261" s="1"/>
      <c r="B261" s="5" t="s">
        <v>23</v>
      </c>
      <c r="C261" s="4" t="s">
        <v>84</v>
      </c>
      <c r="D261" s="4"/>
      <c r="E261" s="4"/>
      <c r="F261" s="1"/>
      <c r="G261" s="1"/>
      <c r="H261" s="1"/>
      <c r="I261" s="1"/>
      <c r="J261" s="1"/>
      <c r="K261" s="1"/>
      <c r="L261" s="1"/>
      <c r="M261" s="1"/>
      <c r="N261" s="1"/>
      <c r="O261" s="1"/>
    </row>
    <row r="262" spans="1:15" x14ac:dyDescent="0.25">
      <c r="A262" s="1"/>
      <c r="B262" s="5" t="s">
        <v>25</v>
      </c>
      <c r="C262" s="52">
        <v>115</v>
      </c>
      <c r="D262" s="52"/>
      <c r="E262" s="1"/>
      <c r="F262" s="1"/>
      <c r="G262" s="1"/>
      <c r="H262" s="1"/>
      <c r="I262" s="1"/>
      <c r="J262" s="1"/>
      <c r="K262" s="1"/>
      <c r="L262" s="1"/>
      <c r="M262" s="1"/>
      <c r="N262" s="1"/>
      <c r="O262" s="1"/>
    </row>
    <row r="263" spans="1:15" x14ac:dyDescent="0.25">
      <c r="A263" s="1"/>
      <c r="B263" s="5" t="s">
        <v>26</v>
      </c>
      <c r="C263" s="5"/>
      <c r="D263" s="5"/>
      <c r="E263" s="51">
        <v>459.1585</v>
      </c>
      <c r="F263" s="1"/>
      <c r="G263" s="1"/>
      <c r="H263" s="1"/>
      <c r="I263" s="1"/>
      <c r="J263" s="1"/>
      <c r="K263" s="1"/>
      <c r="L263" s="1"/>
      <c r="M263" s="1"/>
      <c r="N263" s="1"/>
      <c r="O263" s="1"/>
    </row>
    <row r="264" spans="1:15" x14ac:dyDescent="0.25">
      <c r="A264" s="1"/>
      <c r="B264" s="5" t="s">
        <v>27</v>
      </c>
      <c r="C264" s="5"/>
      <c r="D264" s="51">
        <v>270.50619999999998</v>
      </c>
      <c r="E264" s="51"/>
      <c r="F264" s="1"/>
      <c r="G264" s="1"/>
      <c r="H264" s="1"/>
      <c r="I264" s="1"/>
      <c r="J264" s="1"/>
      <c r="K264" s="1"/>
      <c r="L264" s="1"/>
      <c r="M264" s="1"/>
      <c r="N264" s="1"/>
      <c r="O264" s="1"/>
    </row>
    <row r="265" spans="1:15" x14ac:dyDescent="0.25">
      <c r="A265" s="1"/>
      <c r="B265" s="5" t="s">
        <v>28</v>
      </c>
      <c r="C265" s="5"/>
      <c r="D265" s="5"/>
      <c r="E265" s="51">
        <v>1.8803000000000001</v>
      </c>
      <c r="F265" s="1"/>
      <c r="G265" s="1"/>
      <c r="H265" s="1"/>
      <c r="I265" s="1"/>
      <c r="J265" s="1"/>
      <c r="K265" s="1"/>
      <c r="L265" s="1"/>
      <c r="M265" s="1"/>
      <c r="N265" s="1"/>
      <c r="O265" s="1"/>
    </row>
    <row r="266" spans="1:15" x14ac:dyDescent="0.25">
      <c r="A266" s="1"/>
      <c r="B266" s="5" t="s">
        <v>29</v>
      </c>
      <c r="C266" s="5"/>
      <c r="D266" s="51">
        <v>1.9865999999999999</v>
      </c>
      <c r="E266" s="51"/>
      <c r="F266" s="1"/>
      <c r="G266" s="1"/>
      <c r="H266" s="1"/>
      <c r="I266" s="1"/>
      <c r="J266" s="1"/>
      <c r="K266" s="1"/>
      <c r="L266" s="1"/>
      <c r="M266" s="1"/>
      <c r="N266" s="1"/>
      <c r="O266" s="1"/>
    </row>
    <row r="267" spans="1:15" x14ac:dyDescent="0.25">
      <c r="A267" s="1"/>
      <c r="B267" s="5" t="s">
        <v>30</v>
      </c>
      <c r="C267" s="56">
        <v>23.2</v>
      </c>
      <c r="D267" s="1"/>
      <c r="E267" s="1"/>
      <c r="F267" s="1"/>
      <c r="G267" s="1"/>
      <c r="H267" s="1"/>
      <c r="I267" s="1"/>
      <c r="J267" s="1"/>
      <c r="K267" s="1"/>
      <c r="L267" s="1"/>
      <c r="M267" s="1"/>
      <c r="N267" s="1"/>
      <c r="O267" s="1"/>
    </row>
    <row r="268" spans="1:15" x14ac:dyDescent="0.25">
      <c r="A268" s="1"/>
      <c r="B268" s="5" t="s">
        <v>31</v>
      </c>
      <c r="C268" s="56">
        <v>2019</v>
      </c>
      <c r="D268" s="5"/>
      <c r="E268" s="1"/>
      <c r="F268" s="1"/>
      <c r="G268" s="1"/>
      <c r="H268" s="1"/>
      <c r="I268" s="1"/>
      <c r="J268" s="1"/>
      <c r="K268" s="1"/>
      <c r="L268" s="1"/>
      <c r="M268" s="1"/>
      <c r="N268" s="1"/>
      <c r="O268" s="1"/>
    </row>
    <row r="269" spans="1:15" x14ac:dyDescent="0.25">
      <c r="A269" s="1"/>
      <c r="B269" s="5" t="s">
        <v>32</v>
      </c>
      <c r="C269" s="5"/>
      <c r="D269" s="1"/>
      <c r="E269" s="1"/>
      <c r="F269" s="1"/>
      <c r="G269" s="1"/>
      <c r="H269" s="1"/>
      <c r="I269" s="1"/>
      <c r="J269" s="1"/>
      <c r="K269" s="1"/>
      <c r="L269" s="1"/>
      <c r="M269" s="1"/>
      <c r="N269" s="1"/>
      <c r="O269" s="1"/>
    </row>
    <row r="270" spans="1:15" x14ac:dyDescent="0.25">
      <c r="A270" s="1"/>
      <c r="B270" s="1"/>
      <c r="C270" s="1"/>
      <c r="D270" s="1"/>
      <c r="E270" s="1"/>
      <c r="F270" s="1"/>
      <c r="G270" s="1"/>
      <c r="H270" s="1"/>
      <c r="I270" s="1"/>
      <c r="J270" s="1"/>
      <c r="K270" s="1"/>
      <c r="L270" s="1"/>
      <c r="M270" s="1"/>
      <c r="N270" s="1"/>
      <c r="O270" s="1"/>
    </row>
    <row r="271" spans="1:15" x14ac:dyDescent="0.25">
      <c r="A271" s="1"/>
      <c r="B271" s="1"/>
      <c r="C271" s="1"/>
      <c r="D271" s="1"/>
      <c r="E271" s="1"/>
      <c r="F271" s="1"/>
      <c r="G271" s="1"/>
      <c r="H271" s="1"/>
      <c r="I271" s="1"/>
      <c r="J271" s="1"/>
      <c r="K271" s="1"/>
      <c r="L271" s="1"/>
      <c r="M271" s="1"/>
      <c r="N271" s="1"/>
      <c r="O271" s="1"/>
    </row>
    <row r="272" spans="1:15" x14ac:dyDescent="0.25">
      <c r="A272" s="1"/>
      <c r="B272" s="1"/>
      <c r="C272" s="1"/>
      <c r="D272" s="1"/>
      <c r="E272" s="1"/>
      <c r="F272" s="1"/>
      <c r="G272" s="46" t="s">
        <v>5</v>
      </c>
      <c r="H272" s="46"/>
      <c r="I272" s="46"/>
      <c r="J272" s="3" t="s">
        <v>6</v>
      </c>
      <c r="K272" s="3" t="s">
        <v>7</v>
      </c>
      <c r="L272" s="3"/>
      <c r="M272" s="3" t="s">
        <v>8</v>
      </c>
      <c r="N272" s="3" t="s">
        <v>583</v>
      </c>
      <c r="O272" s="3" t="s">
        <v>7</v>
      </c>
    </row>
    <row r="273" spans="1:15" x14ac:dyDescent="0.25">
      <c r="A273" s="1"/>
      <c r="B273" s="1"/>
      <c r="C273" s="1"/>
      <c r="D273" s="1"/>
      <c r="E273" s="1"/>
      <c r="F273" s="1"/>
      <c r="G273" s="4" t="s">
        <v>15</v>
      </c>
      <c r="H273" s="4" t="s">
        <v>16</v>
      </c>
      <c r="I273" s="4"/>
      <c r="J273" s="6">
        <v>1</v>
      </c>
      <c r="K273" s="7">
        <v>33.33</v>
      </c>
      <c r="L273" s="7"/>
      <c r="M273" s="6">
        <v>3</v>
      </c>
      <c r="N273" s="55">
        <v>634.79999999999995</v>
      </c>
      <c r="O273" s="7">
        <v>8.26</v>
      </c>
    </row>
    <row r="274" spans="1:15" x14ac:dyDescent="0.25">
      <c r="A274" s="1"/>
      <c r="B274" s="5" t="s">
        <v>9</v>
      </c>
      <c r="C274" s="4" t="s">
        <v>85</v>
      </c>
      <c r="D274" s="4"/>
      <c r="E274" s="4"/>
      <c r="F274" s="1"/>
      <c r="G274" s="4" t="s">
        <v>42</v>
      </c>
      <c r="H274" s="4" t="s">
        <v>43</v>
      </c>
      <c r="I274" s="4"/>
      <c r="J274" s="6">
        <v>1</v>
      </c>
      <c r="K274" s="7">
        <v>33.33</v>
      </c>
      <c r="L274" s="7"/>
      <c r="M274" s="6">
        <v>3</v>
      </c>
      <c r="N274" s="45">
        <v>445.79999999999995</v>
      </c>
      <c r="O274" s="7">
        <v>5.8</v>
      </c>
    </row>
    <row r="275" spans="1:15" x14ac:dyDescent="0.25">
      <c r="A275" s="1"/>
      <c r="B275" s="5" t="s">
        <v>13</v>
      </c>
      <c r="C275" s="4" t="s">
        <v>86</v>
      </c>
      <c r="D275" s="4"/>
      <c r="E275" s="4"/>
      <c r="F275" s="1"/>
      <c r="G275" s="4" t="s">
        <v>327</v>
      </c>
      <c r="H275" s="4" t="s">
        <v>328</v>
      </c>
      <c r="I275" s="4"/>
      <c r="J275" s="6">
        <v>1</v>
      </c>
      <c r="K275" s="7">
        <v>33.33</v>
      </c>
      <c r="L275" s="7"/>
      <c r="M275" s="6">
        <v>30</v>
      </c>
      <c r="N275" s="45">
        <v>6607.7999999999993</v>
      </c>
      <c r="O275" s="7">
        <v>85.95</v>
      </c>
    </row>
    <row r="276" spans="1:15" x14ac:dyDescent="0.25">
      <c r="A276" s="1"/>
      <c r="B276" s="5"/>
      <c r="C276" s="4"/>
      <c r="D276" s="4"/>
      <c r="E276" s="4"/>
      <c r="F276" s="1"/>
      <c r="G276" s="4"/>
      <c r="H276" s="4"/>
      <c r="I276" s="4"/>
      <c r="J276" s="6"/>
      <c r="K276" s="7"/>
      <c r="L276" s="7"/>
      <c r="M276" s="6"/>
      <c r="N276" s="45"/>
      <c r="O276" s="7"/>
    </row>
    <row r="277" spans="1:15" x14ac:dyDescent="0.25">
      <c r="A277" s="1"/>
      <c r="B277" s="5" t="s">
        <v>19</v>
      </c>
      <c r="C277" s="4" t="s">
        <v>60</v>
      </c>
      <c r="D277" s="4"/>
      <c r="E277" s="4"/>
      <c r="F277" s="1"/>
      <c r="G277" s="1"/>
      <c r="H277" s="1"/>
      <c r="I277" s="1"/>
      <c r="J277" s="1"/>
      <c r="K277" s="1"/>
      <c r="L277" s="1"/>
      <c r="M277" s="1"/>
      <c r="N277" s="1"/>
      <c r="O277" s="1"/>
    </row>
    <row r="278" spans="1:15" x14ac:dyDescent="0.25">
      <c r="A278" s="1"/>
      <c r="B278" s="5"/>
      <c r="C278" s="4"/>
      <c r="D278" s="4"/>
      <c r="E278" s="4"/>
      <c r="F278" s="1"/>
      <c r="G278" s="1"/>
      <c r="H278" s="1"/>
      <c r="I278" s="1"/>
      <c r="J278" s="1"/>
      <c r="K278" s="1"/>
      <c r="L278" s="1"/>
      <c r="M278" s="1"/>
      <c r="N278" s="1"/>
      <c r="O278" s="1"/>
    </row>
    <row r="279" spans="1:15" x14ac:dyDescent="0.25">
      <c r="A279" s="1"/>
      <c r="B279" s="5" t="s">
        <v>23</v>
      </c>
      <c r="C279" s="4" t="s">
        <v>87</v>
      </c>
      <c r="D279" s="4"/>
      <c r="E279" s="4"/>
      <c r="F279" s="1"/>
      <c r="G279" s="1"/>
      <c r="H279" s="1"/>
      <c r="I279" s="1"/>
      <c r="J279" s="1"/>
      <c r="K279" s="1"/>
      <c r="L279" s="1"/>
      <c r="M279" s="1"/>
      <c r="N279" s="1"/>
      <c r="O279" s="1"/>
    </row>
    <row r="280" spans="1:15" x14ac:dyDescent="0.25">
      <c r="A280" s="1"/>
      <c r="B280" s="5" t="s">
        <v>25</v>
      </c>
      <c r="C280" s="52">
        <v>31</v>
      </c>
      <c r="D280" s="52"/>
      <c r="E280" s="1"/>
      <c r="F280" s="1"/>
      <c r="G280" s="1"/>
      <c r="H280" s="1"/>
      <c r="I280" s="1"/>
      <c r="J280" s="1"/>
      <c r="K280" s="1"/>
      <c r="L280" s="1"/>
      <c r="M280" s="1"/>
      <c r="N280" s="1"/>
      <c r="O280" s="1"/>
    </row>
    <row r="281" spans="1:15" x14ac:dyDescent="0.25">
      <c r="A281" s="1"/>
      <c r="B281" s="5" t="s">
        <v>26</v>
      </c>
      <c r="C281" s="5"/>
      <c r="D281" s="5"/>
      <c r="E281" s="51">
        <v>256.29070000000002</v>
      </c>
      <c r="F281" s="1"/>
      <c r="G281" s="1"/>
      <c r="H281" s="1"/>
      <c r="I281" s="1"/>
      <c r="J281" s="1"/>
      <c r="K281" s="1"/>
      <c r="L281" s="1"/>
      <c r="M281" s="1"/>
      <c r="N281" s="1"/>
      <c r="O281" s="1"/>
    </row>
    <row r="282" spans="1:15" x14ac:dyDescent="0.25">
      <c r="A282" s="1"/>
      <c r="B282" s="5" t="s">
        <v>27</v>
      </c>
      <c r="C282" s="5"/>
      <c r="D282" s="51">
        <v>215.17420000000001</v>
      </c>
      <c r="E282" s="51"/>
      <c r="F282" s="1"/>
      <c r="G282" s="1"/>
      <c r="H282" s="1"/>
      <c r="I282" s="1"/>
      <c r="J282" s="1"/>
      <c r="K282" s="1"/>
      <c r="L282" s="1"/>
      <c r="M282" s="1"/>
      <c r="N282" s="1"/>
      <c r="O282" s="1"/>
    </row>
    <row r="283" spans="1:15" x14ac:dyDescent="0.25">
      <c r="A283" s="1"/>
      <c r="B283" s="5" t="s">
        <v>28</v>
      </c>
      <c r="C283" s="5"/>
      <c r="D283" s="5"/>
      <c r="E283" s="51">
        <v>1.2699</v>
      </c>
      <c r="F283" s="1"/>
      <c r="G283" s="1"/>
      <c r="H283" s="1"/>
      <c r="I283" s="1"/>
      <c r="J283" s="1"/>
      <c r="K283" s="1"/>
      <c r="L283" s="1"/>
      <c r="M283" s="1"/>
      <c r="N283" s="1"/>
      <c r="O283" s="1"/>
    </row>
    <row r="284" spans="1:15" x14ac:dyDescent="0.25">
      <c r="A284" s="1"/>
      <c r="B284" s="5" t="s">
        <v>29</v>
      </c>
      <c r="C284" s="5"/>
      <c r="D284" s="51">
        <v>0.97689999999999999</v>
      </c>
      <c r="E284" s="51"/>
      <c r="F284" s="1"/>
      <c r="G284" s="1"/>
      <c r="H284" s="1"/>
      <c r="I284" s="1"/>
      <c r="J284" s="1"/>
      <c r="K284" s="1"/>
      <c r="L284" s="1"/>
      <c r="M284" s="1"/>
      <c r="N284" s="1"/>
      <c r="O284" s="1"/>
    </row>
    <row r="285" spans="1:15" x14ac:dyDescent="0.25">
      <c r="A285" s="1"/>
      <c r="B285" s="5" t="s">
        <v>30</v>
      </c>
      <c r="C285" s="56">
        <v>3.8</v>
      </c>
      <c r="D285" s="1"/>
      <c r="E285" s="1"/>
      <c r="F285" s="1"/>
      <c r="G285" s="1"/>
      <c r="H285" s="1"/>
      <c r="I285" s="1"/>
      <c r="J285" s="1"/>
      <c r="K285" s="1"/>
      <c r="L285" s="1"/>
      <c r="M285" s="1"/>
      <c r="N285" s="1"/>
      <c r="O285" s="1"/>
    </row>
    <row r="286" spans="1:15" x14ac:dyDescent="0.25">
      <c r="A286" s="1"/>
      <c r="B286" s="5" t="s">
        <v>31</v>
      </c>
      <c r="C286" s="56">
        <v>2019</v>
      </c>
      <c r="D286" s="5"/>
      <c r="E286" s="1"/>
      <c r="F286" s="1"/>
      <c r="G286" s="1"/>
      <c r="H286" s="1"/>
      <c r="I286" s="1"/>
      <c r="J286" s="1"/>
      <c r="K286" s="1"/>
      <c r="L286" s="1"/>
      <c r="M286" s="1"/>
      <c r="N286" s="1"/>
      <c r="O286" s="1"/>
    </row>
    <row r="287" spans="1:15" x14ac:dyDescent="0.25">
      <c r="A287" s="1"/>
      <c r="B287" s="5" t="s">
        <v>32</v>
      </c>
      <c r="C287" s="5"/>
      <c r="D287" s="1"/>
      <c r="E287" s="1"/>
      <c r="F287" s="1"/>
      <c r="G287" s="1"/>
      <c r="H287" s="1"/>
      <c r="I287" s="1"/>
      <c r="J287" s="1"/>
      <c r="K287" s="1"/>
      <c r="L287" s="1"/>
      <c r="M287" s="1"/>
      <c r="N287" s="1"/>
      <c r="O287" s="1"/>
    </row>
    <row r="288" spans="1:15" x14ac:dyDescent="0.25">
      <c r="A288" s="1"/>
      <c r="B288" s="1"/>
      <c r="C288" s="1"/>
      <c r="D288" s="1"/>
      <c r="E288" s="1"/>
      <c r="F288" s="1"/>
      <c r="G288" s="1"/>
      <c r="H288" s="1"/>
      <c r="I288" s="1"/>
      <c r="J288" s="1"/>
      <c r="K288" s="1"/>
      <c r="L288" s="1"/>
      <c r="M288" s="1"/>
      <c r="N288" s="1"/>
      <c r="O288" s="1"/>
    </row>
    <row r="289" spans="1:15" x14ac:dyDescent="0.25">
      <c r="A289" s="1"/>
      <c r="B289" s="1"/>
      <c r="C289" s="1"/>
      <c r="D289" s="1"/>
      <c r="E289" s="1"/>
      <c r="F289" s="1"/>
      <c r="G289" s="1"/>
      <c r="H289" s="1"/>
      <c r="I289" s="1"/>
      <c r="J289" s="1"/>
      <c r="K289" s="1"/>
      <c r="L289" s="1"/>
      <c r="M289" s="1"/>
      <c r="N289" s="1"/>
      <c r="O289" s="1"/>
    </row>
    <row r="290" spans="1:15" x14ac:dyDescent="0.25">
      <c r="A290" s="1"/>
      <c r="B290" s="1"/>
      <c r="C290" s="1"/>
      <c r="D290" s="1"/>
      <c r="E290" s="1"/>
      <c r="F290" s="1"/>
      <c r="G290" s="46" t="s">
        <v>5</v>
      </c>
      <c r="H290" s="46"/>
      <c r="I290" s="46"/>
      <c r="J290" s="3" t="s">
        <v>6</v>
      </c>
      <c r="K290" s="3" t="s">
        <v>7</v>
      </c>
      <c r="L290" s="3"/>
      <c r="M290" s="3" t="s">
        <v>8</v>
      </c>
      <c r="N290" s="3" t="s">
        <v>583</v>
      </c>
      <c r="O290" s="3" t="s">
        <v>7</v>
      </c>
    </row>
    <row r="291" spans="1:15" x14ac:dyDescent="0.25">
      <c r="A291" s="1"/>
      <c r="B291" s="1"/>
      <c r="C291" s="1"/>
      <c r="D291" s="1"/>
      <c r="E291" s="1"/>
      <c r="F291" s="1"/>
      <c r="G291" s="4" t="s">
        <v>33</v>
      </c>
      <c r="H291" s="4" t="s">
        <v>34</v>
      </c>
      <c r="I291" s="4"/>
      <c r="J291" s="6">
        <v>1</v>
      </c>
      <c r="K291" s="7">
        <v>11.11</v>
      </c>
      <c r="L291" s="7"/>
      <c r="M291" s="6">
        <v>1</v>
      </c>
      <c r="N291" s="55">
        <v>26.4</v>
      </c>
      <c r="O291" s="7">
        <v>0.33</v>
      </c>
    </row>
    <row r="292" spans="1:15" x14ac:dyDescent="0.25">
      <c r="A292" s="1"/>
      <c r="B292" s="5" t="s">
        <v>9</v>
      </c>
      <c r="C292" s="4" t="s">
        <v>88</v>
      </c>
      <c r="D292" s="4"/>
      <c r="E292" s="4"/>
      <c r="F292" s="1"/>
      <c r="G292" s="4" t="s">
        <v>36</v>
      </c>
      <c r="H292" s="4" t="s">
        <v>37</v>
      </c>
      <c r="I292" s="4"/>
      <c r="J292" s="6">
        <v>2</v>
      </c>
      <c r="K292" s="7">
        <v>22.22</v>
      </c>
      <c r="L292" s="7"/>
      <c r="M292" s="6">
        <v>5</v>
      </c>
      <c r="N292" s="45">
        <v>312</v>
      </c>
      <c r="O292" s="7">
        <v>3.94</v>
      </c>
    </row>
    <row r="293" spans="1:15" x14ac:dyDescent="0.25">
      <c r="A293" s="1"/>
      <c r="B293" s="5" t="s">
        <v>13</v>
      </c>
      <c r="C293" s="4" t="s">
        <v>89</v>
      </c>
      <c r="D293" s="4"/>
      <c r="E293" s="4"/>
      <c r="F293" s="1"/>
      <c r="G293" s="4" t="s">
        <v>329</v>
      </c>
      <c r="H293" s="4" t="s">
        <v>330</v>
      </c>
      <c r="I293" s="4"/>
      <c r="J293" s="6">
        <v>1</v>
      </c>
      <c r="K293" s="7">
        <v>11.11</v>
      </c>
      <c r="L293" s="7"/>
      <c r="M293" s="6">
        <v>8</v>
      </c>
      <c r="N293" s="45">
        <v>757.19999999999993</v>
      </c>
      <c r="O293" s="7">
        <v>9.5500000000000007</v>
      </c>
    </row>
    <row r="294" spans="1:15" x14ac:dyDescent="0.25">
      <c r="A294" s="1"/>
      <c r="B294" s="5"/>
      <c r="C294" s="4"/>
      <c r="D294" s="4"/>
      <c r="E294" s="4"/>
      <c r="F294" s="1"/>
      <c r="G294" s="4"/>
      <c r="H294" s="4"/>
      <c r="I294" s="4"/>
      <c r="J294" s="6"/>
      <c r="K294" s="7"/>
      <c r="L294" s="7"/>
      <c r="M294" s="6"/>
      <c r="N294" s="45"/>
      <c r="O294" s="7"/>
    </row>
    <row r="295" spans="1:15" x14ac:dyDescent="0.25">
      <c r="A295" s="1"/>
      <c r="B295" s="5" t="s">
        <v>19</v>
      </c>
      <c r="C295" s="4" t="s">
        <v>20</v>
      </c>
      <c r="D295" s="4"/>
      <c r="E295" s="4"/>
      <c r="F295" s="1"/>
      <c r="G295" s="4" t="s">
        <v>39</v>
      </c>
      <c r="H295" s="4" t="s">
        <v>40</v>
      </c>
      <c r="I295" s="4"/>
      <c r="J295" s="6">
        <v>1</v>
      </c>
      <c r="K295" s="7">
        <v>11.11</v>
      </c>
      <c r="L295" s="7"/>
      <c r="M295" s="6">
        <v>4</v>
      </c>
      <c r="N295" s="45">
        <v>1858.1999999999998</v>
      </c>
      <c r="O295" s="7">
        <v>23.45</v>
      </c>
    </row>
    <row r="296" spans="1:15" x14ac:dyDescent="0.25">
      <c r="A296" s="1"/>
      <c r="B296" s="5"/>
      <c r="C296" s="4"/>
      <c r="D296" s="4"/>
      <c r="E296" s="4"/>
      <c r="F296" s="1"/>
      <c r="G296" s="4" t="s">
        <v>42</v>
      </c>
      <c r="H296" s="4" t="s">
        <v>43</v>
      </c>
      <c r="I296" s="4"/>
      <c r="J296" s="6">
        <v>1</v>
      </c>
      <c r="K296" s="7">
        <v>11.11</v>
      </c>
      <c r="L296" s="7"/>
      <c r="M296" s="6">
        <v>1</v>
      </c>
      <c r="N296" s="45">
        <v>111.60000000000001</v>
      </c>
      <c r="O296" s="7">
        <v>1.41</v>
      </c>
    </row>
    <row r="297" spans="1:15" x14ac:dyDescent="0.25">
      <c r="A297" s="1"/>
      <c r="B297" s="5" t="s">
        <v>23</v>
      </c>
      <c r="C297" s="4" t="s">
        <v>90</v>
      </c>
      <c r="D297" s="4"/>
      <c r="E297" s="4"/>
      <c r="F297" s="1"/>
      <c r="G297" s="4" t="s">
        <v>21</v>
      </c>
      <c r="H297" s="4" t="s">
        <v>22</v>
      </c>
      <c r="I297" s="4"/>
      <c r="J297" s="6">
        <v>3</v>
      </c>
      <c r="K297" s="7">
        <v>33.33</v>
      </c>
      <c r="L297" s="7"/>
      <c r="M297" s="6">
        <v>51</v>
      </c>
      <c r="N297" s="45">
        <v>4859.3999999999996</v>
      </c>
      <c r="O297" s="7">
        <v>61.32</v>
      </c>
    </row>
    <row r="298" spans="1:15" x14ac:dyDescent="0.25">
      <c r="A298" s="1"/>
      <c r="B298" s="5" t="s">
        <v>25</v>
      </c>
      <c r="C298" s="52">
        <v>491</v>
      </c>
      <c r="D298" s="52"/>
      <c r="E298" s="1"/>
      <c r="F298" s="1"/>
      <c r="G298" s="1"/>
      <c r="H298" s="1"/>
      <c r="I298" s="1"/>
      <c r="J298" s="1"/>
      <c r="K298" s="1"/>
      <c r="L298" s="1"/>
      <c r="M298" s="1"/>
      <c r="N298" s="1"/>
      <c r="O298" s="1"/>
    </row>
    <row r="299" spans="1:15" x14ac:dyDescent="0.25">
      <c r="A299" s="1"/>
      <c r="B299" s="5" t="s">
        <v>26</v>
      </c>
      <c r="C299" s="5"/>
      <c r="D299" s="5"/>
      <c r="E299" s="51">
        <v>11.451000000000001</v>
      </c>
      <c r="F299" s="1"/>
      <c r="G299" s="1"/>
      <c r="H299" s="1"/>
      <c r="I299" s="1"/>
      <c r="J299" s="1"/>
      <c r="K299" s="1"/>
      <c r="L299" s="1"/>
      <c r="M299" s="1"/>
      <c r="N299" s="1"/>
      <c r="O299" s="1"/>
    </row>
    <row r="300" spans="1:15" x14ac:dyDescent="0.25">
      <c r="A300" s="1"/>
      <c r="B300" s="5" t="s">
        <v>27</v>
      </c>
      <c r="C300" s="5"/>
      <c r="D300" s="51">
        <v>9.8998000000000008</v>
      </c>
      <c r="E300" s="51"/>
      <c r="F300" s="1"/>
      <c r="G300" s="1"/>
      <c r="H300" s="1"/>
      <c r="I300" s="1"/>
      <c r="J300" s="1"/>
      <c r="K300" s="1"/>
      <c r="L300" s="1"/>
      <c r="M300" s="1"/>
      <c r="N300" s="1"/>
      <c r="O300" s="1"/>
    </row>
    <row r="301" spans="1:15" x14ac:dyDescent="0.25">
      <c r="A301" s="1"/>
      <c r="B301" s="5" t="s">
        <v>28</v>
      </c>
      <c r="C301" s="5"/>
      <c r="D301" s="5"/>
      <c r="E301" s="51">
        <v>6.8900000000000003E-2</v>
      </c>
      <c r="F301" s="1"/>
      <c r="G301" s="1"/>
      <c r="H301" s="1"/>
      <c r="I301" s="1"/>
      <c r="J301" s="1"/>
      <c r="K301" s="1"/>
      <c r="L301" s="1"/>
      <c r="M301" s="1"/>
      <c r="N301" s="1"/>
      <c r="O301" s="1"/>
    </row>
    <row r="302" spans="1:15" x14ac:dyDescent="0.25">
      <c r="A302" s="1"/>
      <c r="B302" s="5" t="s">
        <v>29</v>
      </c>
      <c r="C302" s="5"/>
      <c r="D302" s="51">
        <v>0.10390000000000001</v>
      </c>
      <c r="E302" s="51"/>
      <c r="F302" s="1"/>
      <c r="G302" s="1"/>
      <c r="H302" s="1"/>
      <c r="I302" s="1"/>
      <c r="J302" s="1"/>
      <c r="K302" s="1"/>
      <c r="L302" s="1"/>
      <c r="M302" s="1"/>
      <c r="N302" s="1"/>
      <c r="O302" s="1"/>
    </row>
    <row r="303" spans="1:15" x14ac:dyDescent="0.25">
      <c r="A303" s="1"/>
      <c r="B303" s="5" t="s">
        <v>30</v>
      </c>
      <c r="C303" s="56">
        <v>29.3</v>
      </c>
      <c r="D303" s="1"/>
      <c r="E303" s="1"/>
      <c r="F303" s="1"/>
      <c r="G303" s="1"/>
      <c r="H303" s="1"/>
      <c r="I303" s="1"/>
      <c r="J303" s="1"/>
      <c r="K303" s="1"/>
      <c r="L303" s="1"/>
      <c r="M303" s="1"/>
      <c r="N303" s="1"/>
      <c r="O303" s="1"/>
    </row>
    <row r="304" spans="1:15" x14ac:dyDescent="0.25">
      <c r="A304" s="1"/>
      <c r="B304" s="5" t="s">
        <v>31</v>
      </c>
      <c r="C304" s="56">
        <v>2019</v>
      </c>
      <c r="D304" s="5"/>
      <c r="E304" s="1"/>
      <c r="F304" s="1"/>
      <c r="G304" s="1"/>
      <c r="H304" s="1"/>
      <c r="I304" s="1"/>
      <c r="J304" s="1"/>
      <c r="K304" s="1"/>
      <c r="L304" s="1"/>
      <c r="M304" s="1"/>
      <c r="N304" s="1"/>
      <c r="O304" s="1"/>
    </row>
    <row r="305" spans="1:15" x14ac:dyDescent="0.25">
      <c r="A305" s="1"/>
      <c r="B305" s="5" t="s">
        <v>32</v>
      </c>
      <c r="C305" s="5"/>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46" t="s">
        <v>5</v>
      </c>
      <c r="H308" s="46"/>
      <c r="I308" s="46"/>
      <c r="J308" s="3" t="s">
        <v>6</v>
      </c>
      <c r="K308" s="3" t="s">
        <v>7</v>
      </c>
      <c r="L308" s="3"/>
      <c r="M308" s="3" t="s">
        <v>8</v>
      </c>
      <c r="N308" s="3" t="s">
        <v>583</v>
      </c>
      <c r="O308" s="3" t="s">
        <v>7</v>
      </c>
    </row>
    <row r="309" spans="1:15" x14ac:dyDescent="0.25">
      <c r="A309" s="1"/>
      <c r="B309" s="1"/>
      <c r="C309" s="1"/>
      <c r="D309" s="1"/>
      <c r="E309" s="1"/>
      <c r="F309" s="1"/>
      <c r="G309" s="4" t="s">
        <v>36</v>
      </c>
      <c r="H309" s="4" t="s">
        <v>37</v>
      </c>
      <c r="I309" s="4"/>
      <c r="J309" s="6">
        <v>2</v>
      </c>
      <c r="K309" s="7">
        <v>5.13</v>
      </c>
      <c r="L309" s="7"/>
      <c r="M309" s="6">
        <v>8</v>
      </c>
      <c r="N309" s="55">
        <v>651</v>
      </c>
      <c r="O309" s="7">
        <v>0.3</v>
      </c>
    </row>
    <row r="310" spans="1:15" x14ac:dyDescent="0.25">
      <c r="A310" s="1"/>
      <c r="B310" s="5" t="s">
        <v>9</v>
      </c>
      <c r="C310" s="4" t="s">
        <v>91</v>
      </c>
      <c r="D310" s="4"/>
      <c r="E310" s="4"/>
      <c r="F310" s="1"/>
      <c r="G310" s="4" t="s">
        <v>11</v>
      </c>
      <c r="H310" s="4" t="s">
        <v>12</v>
      </c>
      <c r="I310" s="4"/>
      <c r="J310" s="6">
        <v>3</v>
      </c>
      <c r="K310" s="7">
        <v>7.69</v>
      </c>
      <c r="L310" s="7"/>
      <c r="M310" s="6">
        <v>4</v>
      </c>
      <c r="N310" s="45">
        <v>1205.4000000000001</v>
      </c>
      <c r="O310" s="7">
        <v>0.56000000000000005</v>
      </c>
    </row>
    <row r="311" spans="1:15" x14ac:dyDescent="0.25">
      <c r="A311" s="1"/>
      <c r="B311" s="5" t="s">
        <v>13</v>
      </c>
      <c r="C311" s="4" t="s">
        <v>92</v>
      </c>
      <c r="D311" s="4"/>
      <c r="E311" s="4"/>
      <c r="F311" s="1"/>
      <c r="G311" s="4" t="s">
        <v>39</v>
      </c>
      <c r="H311" s="4" t="s">
        <v>40</v>
      </c>
      <c r="I311" s="4"/>
      <c r="J311" s="6">
        <v>6</v>
      </c>
      <c r="K311" s="7">
        <v>15.38</v>
      </c>
      <c r="L311" s="7"/>
      <c r="M311" s="6">
        <v>2076</v>
      </c>
      <c r="N311" s="45">
        <v>56549.4</v>
      </c>
      <c r="O311" s="7">
        <v>26.46</v>
      </c>
    </row>
    <row r="312" spans="1:15" x14ac:dyDescent="0.25">
      <c r="A312" s="1"/>
      <c r="B312" s="5"/>
      <c r="C312" s="4"/>
      <c r="D312" s="4"/>
      <c r="E312" s="4"/>
      <c r="F312" s="1"/>
      <c r="G312" s="4"/>
      <c r="H312" s="4"/>
      <c r="I312" s="4"/>
      <c r="J312" s="6"/>
      <c r="K312" s="7"/>
      <c r="L312" s="7"/>
      <c r="M312" s="6"/>
      <c r="N312" s="45"/>
      <c r="O312" s="7"/>
    </row>
    <row r="313" spans="1:15" x14ac:dyDescent="0.25">
      <c r="A313" s="1"/>
      <c r="B313" s="5" t="s">
        <v>19</v>
      </c>
      <c r="C313" s="4" t="s">
        <v>20</v>
      </c>
      <c r="D313" s="4"/>
      <c r="E313" s="4"/>
      <c r="F313" s="1"/>
      <c r="G313" s="4" t="s">
        <v>309</v>
      </c>
      <c r="H313" s="4" t="s">
        <v>310</v>
      </c>
      <c r="I313" s="4"/>
      <c r="J313" s="6">
        <v>3</v>
      </c>
      <c r="K313" s="7">
        <v>7.69</v>
      </c>
      <c r="L313" s="7"/>
      <c r="M313" s="6">
        <v>5</v>
      </c>
      <c r="N313" s="45">
        <v>674.4</v>
      </c>
      <c r="O313" s="7">
        <v>0.32</v>
      </c>
    </row>
    <row r="314" spans="1:15" x14ac:dyDescent="0.25">
      <c r="A314" s="1"/>
      <c r="B314" s="5"/>
      <c r="C314" s="4"/>
      <c r="D314" s="4"/>
      <c r="E314" s="4"/>
      <c r="F314" s="1"/>
      <c r="G314" s="4" t="s">
        <v>311</v>
      </c>
      <c r="H314" s="4" t="s">
        <v>312</v>
      </c>
      <c r="I314" s="4"/>
      <c r="J314" s="6">
        <v>2</v>
      </c>
      <c r="K314" s="7">
        <v>5.13</v>
      </c>
      <c r="L314" s="7"/>
      <c r="M314" s="6">
        <v>301</v>
      </c>
      <c r="N314" s="45">
        <v>27282</v>
      </c>
      <c r="O314" s="7">
        <v>12.76</v>
      </c>
    </row>
    <row r="315" spans="1:15" x14ac:dyDescent="0.25">
      <c r="A315" s="1"/>
      <c r="B315" s="5" t="s">
        <v>23</v>
      </c>
      <c r="C315" s="4" t="s">
        <v>93</v>
      </c>
      <c r="D315" s="4"/>
      <c r="E315" s="4"/>
      <c r="F315" s="1"/>
      <c r="G315" s="4" t="s">
        <v>15</v>
      </c>
      <c r="H315" s="4" t="s">
        <v>16</v>
      </c>
      <c r="I315" s="4"/>
      <c r="J315" s="6">
        <v>1</v>
      </c>
      <c r="K315" s="7">
        <v>2.56</v>
      </c>
      <c r="L315" s="7"/>
      <c r="M315" s="6">
        <v>5</v>
      </c>
      <c r="N315" s="45">
        <v>166.2</v>
      </c>
      <c r="O315" s="7">
        <v>0.08</v>
      </c>
    </row>
    <row r="316" spans="1:15" x14ac:dyDescent="0.25">
      <c r="A316" s="1"/>
      <c r="B316" s="5" t="s">
        <v>25</v>
      </c>
      <c r="C316" s="52">
        <v>1012</v>
      </c>
      <c r="D316" s="52"/>
      <c r="E316" s="1"/>
      <c r="F316" s="1"/>
      <c r="G316" s="4" t="s">
        <v>17</v>
      </c>
      <c r="H316" s="4" t="s">
        <v>18</v>
      </c>
      <c r="I316" s="4"/>
      <c r="J316" s="6">
        <v>1</v>
      </c>
      <c r="K316" s="7">
        <v>2.56</v>
      </c>
      <c r="L316" s="7"/>
      <c r="M316" s="6">
        <v>49</v>
      </c>
      <c r="N316" s="45">
        <v>4262.4000000000005</v>
      </c>
      <c r="O316" s="7">
        <v>1.99</v>
      </c>
    </row>
    <row r="317" spans="1:15" x14ac:dyDescent="0.25">
      <c r="A317" s="1"/>
      <c r="B317" s="5" t="s">
        <v>26</v>
      </c>
      <c r="C317" s="5"/>
      <c r="D317" s="5"/>
      <c r="E317" s="51">
        <v>203.2439</v>
      </c>
      <c r="F317" s="1"/>
      <c r="G317" s="4" t="s">
        <v>313</v>
      </c>
      <c r="H317" s="4" t="s">
        <v>314</v>
      </c>
      <c r="I317" s="4"/>
      <c r="J317" s="6">
        <v>3</v>
      </c>
      <c r="K317" s="7">
        <v>7.69</v>
      </c>
      <c r="L317" s="7"/>
      <c r="M317" s="6">
        <v>52</v>
      </c>
      <c r="N317" s="45">
        <v>3216.6</v>
      </c>
      <c r="O317" s="7">
        <v>1.5</v>
      </c>
    </row>
    <row r="318" spans="1:15" x14ac:dyDescent="0.25">
      <c r="A318" s="1"/>
      <c r="B318" s="5" t="s">
        <v>27</v>
      </c>
      <c r="C318" s="5"/>
      <c r="D318" s="51">
        <v>117.4452</v>
      </c>
      <c r="E318" s="51"/>
      <c r="F318" s="1"/>
      <c r="G318" s="4" t="s">
        <v>315</v>
      </c>
      <c r="H318" s="4" t="s">
        <v>316</v>
      </c>
      <c r="I318" s="4"/>
      <c r="J318" s="6">
        <v>5</v>
      </c>
      <c r="K318" s="7">
        <v>12.82</v>
      </c>
      <c r="L318" s="7"/>
      <c r="M318" s="6">
        <v>11</v>
      </c>
      <c r="N318" s="45">
        <v>559.20000000000005</v>
      </c>
      <c r="O318" s="7">
        <v>0.26</v>
      </c>
    </row>
    <row r="319" spans="1:15" x14ac:dyDescent="0.25">
      <c r="A319" s="1"/>
      <c r="B319" s="1"/>
      <c r="C319" s="1"/>
      <c r="D319" s="1"/>
      <c r="E319" s="1"/>
      <c r="F319" s="1"/>
      <c r="G319" s="4"/>
      <c r="H319" s="4"/>
      <c r="I319" s="4"/>
      <c r="J319" s="6"/>
      <c r="K319" s="7"/>
      <c r="L319" s="7"/>
      <c r="M319" s="6"/>
      <c r="N319" s="45"/>
      <c r="O319" s="7"/>
    </row>
    <row r="320" spans="1:15" x14ac:dyDescent="0.25">
      <c r="A320" s="1"/>
      <c r="B320" s="5" t="s">
        <v>28</v>
      </c>
      <c r="C320" s="5"/>
      <c r="D320" s="5"/>
      <c r="E320" s="51">
        <v>2.0268000000000002</v>
      </c>
      <c r="F320" s="1"/>
      <c r="G320" s="4" t="s">
        <v>42</v>
      </c>
      <c r="H320" s="4" t="s">
        <v>43</v>
      </c>
      <c r="I320" s="4"/>
      <c r="J320" s="6">
        <v>3</v>
      </c>
      <c r="K320" s="7">
        <v>7.69</v>
      </c>
      <c r="L320" s="7"/>
      <c r="M320" s="6">
        <v>3</v>
      </c>
      <c r="N320" s="45">
        <v>252.6</v>
      </c>
      <c r="O320" s="7">
        <v>0.12</v>
      </c>
    </row>
    <row r="321" spans="1:15" x14ac:dyDescent="0.25">
      <c r="A321" s="1"/>
      <c r="B321" s="5"/>
      <c r="C321" s="5"/>
      <c r="D321" s="5"/>
      <c r="E321" s="51"/>
      <c r="F321" s="1"/>
      <c r="G321" s="4"/>
      <c r="H321" s="4"/>
      <c r="I321" s="4"/>
      <c r="J321" s="6"/>
      <c r="K321" s="7"/>
      <c r="L321" s="7"/>
      <c r="M321" s="6"/>
      <c r="N321" s="45"/>
      <c r="O321" s="7"/>
    </row>
    <row r="322" spans="1:15" x14ac:dyDescent="0.25">
      <c r="A322" s="1"/>
      <c r="B322" s="5" t="s">
        <v>29</v>
      </c>
      <c r="C322" s="5"/>
      <c r="D322" s="51">
        <v>2.0514999999999999</v>
      </c>
      <c r="E322" s="51"/>
      <c r="F322" s="1"/>
      <c r="G322" s="4" t="s">
        <v>54</v>
      </c>
      <c r="H322" s="4" t="s">
        <v>55</v>
      </c>
      <c r="I322" s="4"/>
      <c r="J322" s="6">
        <v>1</v>
      </c>
      <c r="K322" s="7">
        <v>2.56</v>
      </c>
      <c r="L322" s="7"/>
      <c r="M322" s="6">
        <v>2</v>
      </c>
      <c r="N322" s="45">
        <v>79.800000000000011</v>
      </c>
      <c r="O322" s="7">
        <v>0.04</v>
      </c>
    </row>
    <row r="323" spans="1:15" x14ac:dyDescent="0.25">
      <c r="A323" s="1"/>
      <c r="B323" s="5"/>
      <c r="C323" s="5"/>
      <c r="D323" s="51"/>
      <c r="E323" s="51"/>
      <c r="F323" s="1"/>
      <c r="G323" s="4"/>
      <c r="H323" s="4"/>
      <c r="I323" s="4"/>
      <c r="J323" s="6"/>
      <c r="K323" s="7"/>
      <c r="L323" s="7"/>
      <c r="M323" s="6"/>
      <c r="N323" s="45"/>
      <c r="O323" s="7"/>
    </row>
    <row r="324" spans="1:15" x14ac:dyDescent="0.25">
      <c r="A324" s="1"/>
      <c r="B324" s="5" t="s">
        <v>30</v>
      </c>
      <c r="C324" s="56">
        <v>93.3</v>
      </c>
      <c r="D324" s="1"/>
      <c r="E324" s="1"/>
      <c r="F324" s="1"/>
      <c r="G324" s="4" t="s">
        <v>21</v>
      </c>
      <c r="H324" s="4" t="s">
        <v>22</v>
      </c>
      <c r="I324" s="4"/>
      <c r="J324" s="6">
        <v>9</v>
      </c>
      <c r="K324" s="7">
        <v>23.08</v>
      </c>
      <c r="L324" s="7"/>
      <c r="M324" s="6">
        <v>1132</v>
      </c>
      <c r="N324" s="45">
        <v>118848</v>
      </c>
      <c r="O324" s="7">
        <v>55.6</v>
      </c>
    </row>
    <row r="325" spans="1:15" x14ac:dyDescent="0.25">
      <c r="A325" s="1"/>
      <c r="B325" s="5"/>
      <c r="C325" s="5"/>
      <c r="D325" s="1"/>
      <c r="E325" s="1"/>
      <c r="F325" s="1"/>
      <c r="G325" s="1"/>
      <c r="H325" s="1"/>
      <c r="I325" s="1"/>
      <c r="J325" s="1"/>
      <c r="K325" s="1"/>
      <c r="L325" s="1"/>
      <c r="M325" s="1"/>
      <c r="N325" s="1"/>
      <c r="O325" s="1"/>
    </row>
    <row r="326" spans="1:15" x14ac:dyDescent="0.25">
      <c r="A326" s="1"/>
      <c r="B326" s="5" t="s">
        <v>31</v>
      </c>
      <c r="C326" s="56">
        <v>2019</v>
      </c>
      <c r="D326" s="5"/>
      <c r="E326" s="1"/>
      <c r="F326" s="1"/>
      <c r="G326" s="1"/>
      <c r="H326" s="1"/>
      <c r="I326" s="1"/>
      <c r="J326" s="1"/>
      <c r="K326" s="1"/>
      <c r="L326" s="1"/>
      <c r="M326" s="1"/>
      <c r="N326" s="1"/>
      <c r="O326" s="1"/>
    </row>
    <row r="327" spans="1:15" x14ac:dyDescent="0.25">
      <c r="A327" s="1"/>
      <c r="B327" s="5" t="s">
        <v>32</v>
      </c>
      <c r="C327" s="5"/>
      <c r="D327" s="1"/>
      <c r="E327" s="1"/>
      <c r="F327" s="1"/>
      <c r="G327" s="1"/>
      <c r="H327" s="1"/>
      <c r="I327" s="1"/>
      <c r="J327" s="1"/>
      <c r="K327" s="1"/>
      <c r="L327" s="1"/>
      <c r="M327" s="1"/>
      <c r="N327" s="1"/>
      <c r="O327" s="1"/>
    </row>
    <row r="328" spans="1:15" x14ac:dyDescent="0.25">
      <c r="A328" s="1"/>
      <c r="B328" s="1"/>
      <c r="C328" s="1"/>
      <c r="D328" s="1"/>
      <c r="E328" s="1"/>
      <c r="F328" s="1"/>
      <c r="G328" s="1"/>
      <c r="H328" s="1"/>
      <c r="I328" s="1"/>
      <c r="J328" s="1"/>
      <c r="K328" s="1"/>
      <c r="L328" s="1"/>
      <c r="M328" s="1"/>
      <c r="N328" s="1"/>
      <c r="O328" s="1"/>
    </row>
    <row r="329" spans="1:15" x14ac:dyDescent="0.25">
      <c r="A329" s="1"/>
      <c r="B329" s="1"/>
      <c r="C329" s="1"/>
      <c r="D329" s="1"/>
      <c r="E329" s="1"/>
      <c r="F329" s="1"/>
      <c r="G329" s="46" t="s">
        <v>5</v>
      </c>
      <c r="H329" s="46"/>
      <c r="I329" s="46"/>
      <c r="J329" s="3" t="s">
        <v>6</v>
      </c>
      <c r="K329" s="3" t="s">
        <v>7</v>
      </c>
      <c r="L329" s="3"/>
      <c r="M329" s="3" t="s">
        <v>8</v>
      </c>
      <c r="N329" s="3" t="s">
        <v>583</v>
      </c>
      <c r="O329" s="3" t="s">
        <v>7</v>
      </c>
    </row>
    <row r="330" spans="1:15" x14ac:dyDescent="0.25">
      <c r="A330" s="1"/>
      <c r="B330" s="1"/>
      <c r="C330" s="1"/>
      <c r="D330" s="1"/>
      <c r="E330" s="1"/>
      <c r="F330" s="1"/>
      <c r="G330" s="4" t="s">
        <v>36</v>
      </c>
      <c r="H330" s="4" t="s">
        <v>37</v>
      </c>
      <c r="I330" s="4"/>
      <c r="J330" s="6">
        <v>3</v>
      </c>
      <c r="K330" s="7">
        <v>16.670000000000002</v>
      </c>
      <c r="L330" s="7"/>
      <c r="M330" s="6">
        <v>6</v>
      </c>
      <c r="N330" s="55">
        <v>388.8</v>
      </c>
      <c r="O330" s="7">
        <v>6.9</v>
      </c>
    </row>
    <row r="331" spans="1:15" x14ac:dyDescent="0.25">
      <c r="A331" s="1"/>
      <c r="B331" s="5" t="s">
        <v>9</v>
      </c>
      <c r="C331" s="4" t="s">
        <v>91</v>
      </c>
      <c r="D331" s="4"/>
      <c r="E331" s="4"/>
      <c r="F331" s="1"/>
      <c r="G331" s="4" t="s">
        <v>11</v>
      </c>
      <c r="H331" s="4" t="s">
        <v>12</v>
      </c>
      <c r="I331" s="4"/>
      <c r="J331" s="6">
        <v>1</v>
      </c>
      <c r="K331" s="7">
        <v>5.56</v>
      </c>
      <c r="L331" s="7"/>
      <c r="M331" s="6">
        <v>6</v>
      </c>
      <c r="N331" s="45">
        <v>387</v>
      </c>
      <c r="O331" s="7">
        <v>6.86</v>
      </c>
    </row>
    <row r="332" spans="1:15" x14ac:dyDescent="0.25">
      <c r="A332" s="1"/>
      <c r="B332" s="5" t="s">
        <v>13</v>
      </c>
      <c r="C332" s="4" t="s">
        <v>94</v>
      </c>
      <c r="D332" s="4"/>
      <c r="E332" s="4"/>
      <c r="F332" s="1"/>
      <c r="G332" s="4" t="s">
        <v>311</v>
      </c>
      <c r="H332" s="4" t="s">
        <v>312</v>
      </c>
      <c r="I332" s="4"/>
      <c r="J332" s="6">
        <v>1</v>
      </c>
      <c r="K332" s="7">
        <v>5.56</v>
      </c>
      <c r="L332" s="7"/>
      <c r="M332" s="6">
        <v>4</v>
      </c>
      <c r="N332" s="45">
        <v>649.79999999999995</v>
      </c>
      <c r="O332" s="7">
        <v>11.52</v>
      </c>
    </row>
    <row r="333" spans="1:15" x14ac:dyDescent="0.25">
      <c r="A333" s="1"/>
      <c r="B333" s="5"/>
      <c r="C333" s="4"/>
      <c r="D333" s="4"/>
      <c r="E333" s="4"/>
      <c r="F333" s="1"/>
      <c r="G333" s="4"/>
      <c r="H333" s="4"/>
      <c r="I333" s="4"/>
      <c r="J333" s="6"/>
      <c r="K333" s="7"/>
      <c r="L333" s="7"/>
      <c r="M333" s="6"/>
      <c r="N333" s="45"/>
      <c r="O333" s="7"/>
    </row>
    <row r="334" spans="1:15" x14ac:dyDescent="0.25">
      <c r="A334" s="1"/>
      <c r="B334" s="5" t="s">
        <v>19</v>
      </c>
      <c r="C334" s="4" t="s">
        <v>57</v>
      </c>
      <c r="D334" s="4"/>
      <c r="E334" s="4"/>
      <c r="F334" s="1"/>
      <c r="G334" s="4" t="s">
        <v>331</v>
      </c>
      <c r="H334" s="4" t="s">
        <v>332</v>
      </c>
      <c r="I334" s="4"/>
      <c r="J334" s="6">
        <v>1</v>
      </c>
      <c r="K334" s="7">
        <v>5.56</v>
      </c>
      <c r="L334" s="7"/>
      <c r="M334" s="6">
        <v>9</v>
      </c>
      <c r="N334" s="45">
        <v>414.6</v>
      </c>
      <c r="O334" s="7">
        <v>7.35</v>
      </c>
    </row>
    <row r="335" spans="1:15" x14ac:dyDescent="0.25">
      <c r="A335" s="1"/>
      <c r="B335" s="5"/>
      <c r="C335" s="4"/>
      <c r="D335" s="4"/>
      <c r="E335" s="4"/>
      <c r="F335" s="1"/>
      <c r="G335" s="4" t="s">
        <v>15</v>
      </c>
      <c r="H335" s="4" t="s">
        <v>16</v>
      </c>
      <c r="I335" s="4"/>
      <c r="J335" s="6">
        <v>1</v>
      </c>
      <c r="K335" s="7">
        <v>5.56</v>
      </c>
      <c r="L335" s="7"/>
      <c r="M335" s="6">
        <v>9</v>
      </c>
      <c r="N335" s="45">
        <v>773.40000000000009</v>
      </c>
      <c r="O335" s="7">
        <v>13.72</v>
      </c>
    </row>
    <row r="336" spans="1:15" x14ac:dyDescent="0.25">
      <c r="A336" s="1"/>
      <c r="B336" s="5" t="s">
        <v>23</v>
      </c>
      <c r="C336" s="4" t="s">
        <v>95</v>
      </c>
      <c r="D336" s="4"/>
      <c r="E336" s="4"/>
      <c r="F336" s="1"/>
      <c r="G336" s="4" t="s">
        <v>313</v>
      </c>
      <c r="H336" s="4" t="s">
        <v>314</v>
      </c>
      <c r="I336" s="4"/>
      <c r="J336" s="6">
        <v>1</v>
      </c>
      <c r="K336" s="7">
        <v>5.56</v>
      </c>
      <c r="L336" s="7"/>
      <c r="M336" s="6">
        <v>1</v>
      </c>
      <c r="N336" s="45">
        <v>124.19999999999999</v>
      </c>
      <c r="O336" s="7">
        <v>2.2000000000000002</v>
      </c>
    </row>
    <row r="337" spans="1:15" x14ac:dyDescent="0.25">
      <c r="A337" s="1"/>
      <c r="B337" s="5" t="s">
        <v>25</v>
      </c>
      <c r="C337" s="52">
        <v>334</v>
      </c>
      <c r="D337" s="52"/>
      <c r="E337" s="1"/>
      <c r="F337" s="1"/>
      <c r="G337" s="4" t="s">
        <v>315</v>
      </c>
      <c r="H337" s="4" t="s">
        <v>316</v>
      </c>
      <c r="I337" s="4"/>
      <c r="J337" s="6">
        <v>1</v>
      </c>
      <c r="K337" s="7">
        <v>5.56</v>
      </c>
      <c r="L337" s="7"/>
      <c r="M337" s="6">
        <v>2</v>
      </c>
      <c r="N337" s="45">
        <v>208.8</v>
      </c>
      <c r="O337" s="7">
        <v>3.7</v>
      </c>
    </row>
    <row r="338" spans="1:15" x14ac:dyDescent="0.25">
      <c r="A338" s="1"/>
      <c r="B338" s="5" t="s">
        <v>26</v>
      </c>
      <c r="C338" s="5"/>
      <c r="D338" s="5"/>
      <c r="E338" s="51">
        <v>521.82510000000002</v>
      </c>
      <c r="F338" s="1"/>
      <c r="G338" s="4" t="s">
        <v>42</v>
      </c>
      <c r="H338" s="4" t="s">
        <v>43</v>
      </c>
      <c r="I338" s="4"/>
      <c r="J338" s="6">
        <v>2</v>
      </c>
      <c r="K338" s="7">
        <v>11.11</v>
      </c>
      <c r="L338" s="7"/>
      <c r="M338" s="6">
        <v>3</v>
      </c>
      <c r="N338" s="45">
        <v>131.4</v>
      </c>
      <c r="O338" s="7">
        <v>2.33</v>
      </c>
    </row>
    <row r="339" spans="1:15" x14ac:dyDescent="0.25">
      <c r="A339" s="1"/>
      <c r="B339" s="5" t="s">
        <v>27</v>
      </c>
      <c r="C339" s="5"/>
      <c r="D339" s="51">
        <v>7.4564000000000004</v>
      </c>
      <c r="E339" s="51"/>
      <c r="F339" s="1"/>
      <c r="G339" s="4" t="s">
        <v>327</v>
      </c>
      <c r="H339" s="4" t="s">
        <v>328</v>
      </c>
      <c r="I339" s="4"/>
      <c r="J339" s="6">
        <v>1</v>
      </c>
      <c r="K339" s="7">
        <v>5.56</v>
      </c>
      <c r="L339" s="7"/>
      <c r="M339" s="6">
        <v>2</v>
      </c>
      <c r="N339" s="45">
        <v>70.199999999999989</v>
      </c>
      <c r="O339" s="7">
        <v>1.25</v>
      </c>
    </row>
    <row r="340" spans="1:15" x14ac:dyDescent="0.25">
      <c r="A340" s="1"/>
      <c r="B340" s="1"/>
      <c r="C340" s="1"/>
      <c r="D340" s="1"/>
      <c r="E340" s="1"/>
      <c r="F340" s="1"/>
      <c r="G340" s="4"/>
      <c r="H340" s="4"/>
      <c r="I340" s="4"/>
      <c r="J340" s="6"/>
      <c r="K340" s="7"/>
      <c r="L340" s="7"/>
      <c r="M340" s="6"/>
      <c r="N340" s="45"/>
      <c r="O340" s="7"/>
    </row>
    <row r="341" spans="1:15" x14ac:dyDescent="0.25">
      <c r="A341" s="1"/>
      <c r="B341" s="5" t="s">
        <v>28</v>
      </c>
      <c r="C341" s="5"/>
      <c r="D341" s="5"/>
      <c r="E341" s="51">
        <v>1.7544999999999999</v>
      </c>
      <c r="F341" s="1"/>
      <c r="G341" s="4" t="s">
        <v>21</v>
      </c>
      <c r="H341" s="4" t="s">
        <v>22</v>
      </c>
      <c r="I341" s="4"/>
      <c r="J341" s="6">
        <v>6</v>
      </c>
      <c r="K341" s="7">
        <v>33.33</v>
      </c>
      <c r="L341" s="7"/>
      <c r="M341" s="6">
        <v>22</v>
      </c>
      <c r="N341" s="45">
        <v>2490</v>
      </c>
      <c r="O341" s="7">
        <v>44.16</v>
      </c>
    </row>
    <row r="342" spans="1:15" x14ac:dyDescent="0.25">
      <c r="A342" s="1"/>
      <c r="B342" s="5"/>
      <c r="C342" s="5"/>
      <c r="D342" s="5"/>
      <c r="E342" s="51"/>
      <c r="F342" s="1"/>
      <c r="G342" s="4"/>
      <c r="H342" s="4"/>
      <c r="I342" s="4"/>
      <c r="J342" s="6"/>
      <c r="K342" s="7"/>
      <c r="L342" s="7"/>
      <c r="M342" s="6"/>
      <c r="N342" s="45"/>
      <c r="O342" s="7"/>
    </row>
    <row r="343" spans="1:15" x14ac:dyDescent="0.25">
      <c r="A343" s="1"/>
      <c r="B343" s="5" t="s">
        <v>29</v>
      </c>
      <c r="C343" s="5"/>
      <c r="D343" s="51">
        <v>6.59E-2</v>
      </c>
      <c r="E343" s="51"/>
      <c r="F343" s="1"/>
      <c r="G343" s="1"/>
      <c r="H343" s="1"/>
      <c r="I343" s="1"/>
      <c r="J343" s="1"/>
      <c r="K343" s="1"/>
      <c r="L343" s="1"/>
      <c r="M343" s="1"/>
      <c r="N343" s="1"/>
      <c r="O343" s="1"/>
    </row>
    <row r="344" spans="1:15" x14ac:dyDescent="0.25">
      <c r="A344" s="1"/>
      <c r="B344" s="5"/>
      <c r="C344" s="5"/>
      <c r="D344" s="51"/>
      <c r="E344" s="51"/>
      <c r="F344" s="1"/>
      <c r="G344" s="1"/>
      <c r="H344" s="1"/>
      <c r="I344" s="1"/>
      <c r="J344" s="1"/>
      <c r="K344" s="1"/>
      <c r="L344" s="1"/>
      <c r="M344" s="1"/>
      <c r="N344" s="1"/>
      <c r="O344" s="1"/>
    </row>
    <row r="345" spans="1:15" x14ac:dyDescent="0.25">
      <c r="A345" s="1"/>
      <c r="B345" s="5" t="s">
        <v>30</v>
      </c>
      <c r="C345" s="56">
        <v>26.1</v>
      </c>
      <c r="D345" s="1"/>
      <c r="E345" s="1"/>
      <c r="F345" s="1"/>
      <c r="G345" s="1"/>
      <c r="H345" s="1"/>
      <c r="I345" s="1"/>
      <c r="J345" s="1"/>
      <c r="K345" s="1"/>
      <c r="L345" s="1"/>
      <c r="M345" s="1"/>
      <c r="N345" s="1"/>
      <c r="O345" s="1"/>
    </row>
    <row r="346" spans="1:15" x14ac:dyDescent="0.25">
      <c r="A346" s="1"/>
      <c r="B346" s="5" t="s">
        <v>31</v>
      </c>
      <c r="C346" s="56">
        <v>2019</v>
      </c>
      <c r="D346" s="5"/>
      <c r="E346" s="1"/>
      <c r="F346" s="1"/>
      <c r="G346" s="1"/>
      <c r="H346" s="1"/>
      <c r="I346" s="1"/>
      <c r="J346" s="1"/>
      <c r="K346" s="1"/>
      <c r="L346" s="1"/>
      <c r="M346" s="1"/>
      <c r="N346" s="1"/>
      <c r="O346" s="1"/>
    </row>
    <row r="347" spans="1:15" x14ac:dyDescent="0.25">
      <c r="A347" s="1"/>
      <c r="B347" s="5" t="s">
        <v>32</v>
      </c>
      <c r="C347" s="5"/>
      <c r="D347" s="1"/>
      <c r="E347" s="1"/>
      <c r="F347" s="1"/>
      <c r="G347" s="1"/>
      <c r="H347" s="1"/>
      <c r="I347" s="1"/>
      <c r="J347" s="1"/>
      <c r="K347" s="1"/>
      <c r="L347" s="1"/>
      <c r="M347" s="1"/>
      <c r="N347" s="1"/>
      <c r="O347" s="1"/>
    </row>
    <row r="348" spans="1:15" x14ac:dyDescent="0.25">
      <c r="A348" s="1"/>
      <c r="B348" s="1"/>
      <c r="C348" s="1"/>
      <c r="D348" s="1"/>
      <c r="E348" s="1"/>
      <c r="F348" s="1"/>
      <c r="G348" s="1"/>
      <c r="H348" s="1"/>
      <c r="I348" s="1"/>
      <c r="J348" s="1"/>
      <c r="K348" s="1"/>
      <c r="L348" s="1"/>
      <c r="M348" s="1"/>
      <c r="N348" s="1"/>
      <c r="O348" s="1"/>
    </row>
    <row r="349" spans="1:15" x14ac:dyDescent="0.25">
      <c r="A349" s="1"/>
      <c r="B349" s="1"/>
      <c r="C349" s="1"/>
      <c r="D349" s="1"/>
      <c r="E349" s="1"/>
      <c r="F349" s="1"/>
      <c r="G349" s="46" t="s">
        <v>5</v>
      </c>
      <c r="H349" s="46"/>
      <c r="I349" s="46"/>
      <c r="J349" s="3" t="s">
        <v>6</v>
      </c>
      <c r="K349" s="3" t="s">
        <v>7</v>
      </c>
      <c r="L349" s="3"/>
      <c r="M349" s="3" t="s">
        <v>8</v>
      </c>
      <c r="N349" s="3" t="s">
        <v>583</v>
      </c>
      <c r="O349" s="3" t="s">
        <v>7</v>
      </c>
    </row>
    <row r="350" spans="1:15" x14ac:dyDescent="0.25">
      <c r="A350" s="1"/>
      <c r="B350" s="1"/>
      <c r="C350" s="1"/>
      <c r="D350" s="1"/>
      <c r="E350" s="1"/>
      <c r="F350" s="1"/>
      <c r="G350" s="4" t="s">
        <v>36</v>
      </c>
      <c r="H350" s="4" t="s">
        <v>37</v>
      </c>
      <c r="I350" s="4"/>
      <c r="J350" s="6">
        <v>2</v>
      </c>
      <c r="K350" s="7">
        <v>16.670000000000002</v>
      </c>
      <c r="L350" s="7"/>
      <c r="M350" s="6">
        <v>23</v>
      </c>
      <c r="N350" s="55">
        <v>1284.5999999999999</v>
      </c>
      <c r="O350" s="7">
        <v>23.54</v>
      </c>
    </row>
    <row r="351" spans="1:15" x14ac:dyDescent="0.25">
      <c r="A351" s="1"/>
      <c r="B351" s="5" t="s">
        <v>9</v>
      </c>
      <c r="C351" s="4" t="s">
        <v>91</v>
      </c>
      <c r="D351" s="4"/>
      <c r="E351" s="4"/>
      <c r="F351" s="1"/>
      <c r="G351" s="4" t="s">
        <v>39</v>
      </c>
      <c r="H351" s="4" t="s">
        <v>40</v>
      </c>
      <c r="I351" s="4"/>
      <c r="J351" s="6">
        <v>1</v>
      </c>
      <c r="K351" s="7">
        <v>8.33</v>
      </c>
      <c r="L351" s="7"/>
      <c r="M351" s="6">
        <v>19</v>
      </c>
      <c r="N351" s="45">
        <v>1748.4</v>
      </c>
      <c r="O351" s="7">
        <v>32.04</v>
      </c>
    </row>
    <row r="352" spans="1:15" x14ac:dyDescent="0.25">
      <c r="A352" s="1"/>
      <c r="B352" s="5" t="s">
        <v>13</v>
      </c>
      <c r="C352" s="4" t="s">
        <v>96</v>
      </c>
      <c r="D352" s="4"/>
      <c r="E352" s="4"/>
      <c r="F352" s="1"/>
      <c r="G352" s="4" t="s">
        <v>17</v>
      </c>
      <c r="H352" s="4" t="s">
        <v>18</v>
      </c>
      <c r="I352" s="4"/>
      <c r="J352" s="6">
        <v>1</v>
      </c>
      <c r="K352" s="7">
        <v>8.33</v>
      </c>
      <c r="L352" s="7"/>
      <c r="M352" s="6">
        <v>2</v>
      </c>
      <c r="N352" s="45">
        <v>1395.6000000000001</v>
      </c>
      <c r="O352" s="7">
        <v>25.58</v>
      </c>
    </row>
    <row r="353" spans="1:15" x14ac:dyDescent="0.25">
      <c r="A353" s="1"/>
      <c r="B353" s="5"/>
      <c r="C353" s="4"/>
      <c r="D353" s="4"/>
      <c r="E353" s="4"/>
      <c r="F353" s="1"/>
      <c r="G353" s="4"/>
      <c r="H353" s="4"/>
      <c r="I353" s="4"/>
      <c r="J353" s="6"/>
      <c r="K353" s="7"/>
      <c r="L353" s="7"/>
      <c r="M353" s="6"/>
      <c r="N353" s="45"/>
      <c r="O353" s="7"/>
    </row>
    <row r="354" spans="1:15" x14ac:dyDescent="0.25">
      <c r="A354" s="1"/>
      <c r="B354" s="5" t="s">
        <v>19</v>
      </c>
      <c r="C354" s="4" t="s">
        <v>38</v>
      </c>
      <c r="D354" s="4"/>
      <c r="E354" s="4"/>
      <c r="F354" s="1"/>
      <c r="G354" s="4" t="s">
        <v>42</v>
      </c>
      <c r="H354" s="4" t="s">
        <v>43</v>
      </c>
      <c r="I354" s="4"/>
      <c r="J354" s="6">
        <v>5</v>
      </c>
      <c r="K354" s="7">
        <v>41.67</v>
      </c>
      <c r="L354" s="7"/>
      <c r="M354" s="6">
        <v>6</v>
      </c>
      <c r="N354" s="45">
        <v>303.59999999999997</v>
      </c>
      <c r="O354" s="7">
        <v>5.56</v>
      </c>
    </row>
    <row r="355" spans="1:15" x14ac:dyDescent="0.25">
      <c r="A355" s="1"/>
      <c r="B355" s="5"/>
      <c r="C355" s="4"/>
      <c r="D355" s="4"/>
      <c r="E355" s="4"/>
      <c r="F355" s="1"/>
      <c r="G355" s="4" t="s">
        <v>49</v>
      </c>
      <c r="H355" s="4" t="s">
        <v>50</v>
      </c>
      <c r="I355" s="4"/>
      <c r="J355" s="6">
        <v>2</v>
      </c>
      <c r="K355" s="7">
        <v>16.670000000000002</v>
      </c>
      <c r="L355" s="7"/>
      <c r="M355" s="6">
        <v>25</v>
      </c>
      <c r="N355" s="45">
        <v>665.4</v>
      </c>
      <c r="O355" s="7">
        <v>12.19</v>
      </c>
    </row>
    <row r="356" spans="1:15" x14ac:dyDescent="0.25">
      <c r="A356" s="1"/>
      <c r="B356" s="5" t="s">
        <v>23</v>
      </c>
      <c r="C356" s="4" t="s">
        <v>97</v>
      </c>
      <c r="D356" s="4"/>
      <c r="E356" s="4"/>
      <c r="F356" s="1"/>
      <c r="G356" s="4" t="s">
        <v>21</v>
      </c>
      <c r="H356" s="4" t="s">
        <v>22</v>
      </c>
      <c r="I356" s="4"/>
      <c r="J356" s="6">
        <v>1</v>
      </c>
      <c r="K356" s="7">
        <v>8.33</v>
      </c>
      <c r="L356" s="7"/>
      <c r="M356" s="6">
        <v>1</v>
      </c>
      <c r="N356" s="45">
        <v>58.8</v>
      </c>
      <c r="O356" s="7">
        <v>1.08</v>
      </c>
    </row>
    <row r="357" spans="1:15" x14ac:dyDescent="0.25">
      <c r="A357" s="1"/>
      <c r="B357" s="5" t="s">
        <v>25</v>
      </c>
      <c r="C357" s="52">
        <v>334</v>
      </c>
      <c r="D357" s="52"/>
      <c r="E357" s="1"/>
      <c r="F357" s="1"/>
      <c r="G357" s="1"/>
      <c r="H357" s="1"/>
      <c r="I357" s="1"/>
      <c r="J357" s="1"/>
      <c r="K357" s="1"/>
      <c r="L357" s="1"/>
      <c r="M357" s="1"/>
      <c r="N357" s="1"/>
      <c r="O357" s="1"/>
    </row>
    <row r="358" spans="1:15" x14ac:dyDescent="0.25">
      <c r="A358" s="1"/>
      <c r="B358" s="5" t="s">
        <v>26</v>
      </c>
      <c r="C358" s="5"/>
      <c r="D358" s="5"/>
      <c r="E358" s="51">
        <v>105.1092</v>
      </c>
      <c r="F358" s="1"/>
      <c r="G358" s="1"/>
      <c r="H358" s="1"/>
      <c r="I358" s="1"/>
      <c r="J358" s="1"/>
      <c r="K358" s="1"/>
      <c r="L358" s="1"/>
      <c r="M358" s="1"/>
      <c r="N358" s="1"/>
      <c r="O358" s="1"/>
    </row>
    <row r="359" spans="1:15" x14ac:dyDescent="0.25">
      <c r="A359" s="1"/>
      <c r="B359" s="5" t="s">
        <v>27</v>
      </c>
      <c r="C359" s="5"/>
      <c r="D359" s="51">
        <v>5.2328000000000001</v>
      </c>
      <c r="E359" s="51"/>
      <c r="F359" s="1"/>
      <c r="G359" s="1"/>
      <c r="H359" s="1"/>
      <c r="I359" s="1"/>
      <c r="J359" s="1"/>
      <c r="K359" s="1"/>
      <c r="L359" s="1"/>
      <c r="M359" s="1"/>
      <c r="N359" s="1"/>
      <c r="O359" s="1"/>
    </row>
    <row r="360" spans="1:15" x14ac:dyDescent="0.25">
      <c r="A360" s="1"/>
      <c r="B360" s="5" t="s">
        <v>28</v>
      </c>
      <c r="C360" s="5"/>
      <c r="D360" s="5"/>
      <c r="E360" s="51">
        <v>0.50390000000000001</v>
      </c>
      <c r="F360" s="1"/>
      <c r="G360" s="1"/>
      <c r="H360" s="1"/>
      <c r="I360" s="1"/>
      <c r="J360" s="1"/>
      <c r="K360" s="1"/>
      <c r="L360" s="1"/>
      <c r="M360" s="1"/>
      <c r="N360" s="1"/>
      <c r="O360" s="1"/>
    </row>
    <row r="361" spans="1:15" x14ac:dyDescent="0.25">
      <c r="A361" s="1"/>
      <c r="B361" s="5" t="s">
        <v>29</v>
      </c>
      <c r="C361" s="5"/>
      <c r="D361" s="51">
        <v>7.4800000000000005E-2</v>
      </c>
      <c r="E361" s="51"/>
      <c r="F361" s="1"/>
      <c r="G361" s="1"/>
      <c r="H361" s="1"/>
      <c r="I361" s="1"/>
      <c r="J361" s="1"/>
      <c r="K361" s="1"/>
      <c r="L361" s="1"/>
      <c r="M361" s="1"/>
      <c r="N361" s="1"/>
      <c r="O361" s="1"/>
    </row>
    <row r="362" spans="1:15" x14ac:dyDescent="0.25">
      <c r="A362" s="1"/>
      <c r="B362" s="5" t="s">
        <v>30</v>
      </c>
      <c r="C362" s="56">
        <v>12.9</v>
      </c>
      <c r="D362" s="1"/>
      <c r="E362" s="1"/>
      <c r="F362" s="1"/>
      <c r="G362" s="1"/>
      <c r="H362" s="1"/>
      <c r="I362" s="1"/>
      <c r="J362" s="1"/>
      <c r="K362" s="1"/>
      <c r="L362" s="1"/>
      <c r="M362" s="1"/>
      <c r="N362" s="1"/>
      <c r="O362" s="1"/>
    </row>
    <row r="363" spans="1:15" x14ac:dyDescent="0.25">
      <c r="A363" s="1"/>
      <c r="B363" s="5" t="s">
        <v>31</v>
      </c>
      <c r="C363" s="56">
        <v>2019</v>
      </c>
      <c r="D363" s="5"/>
      <c r="E363" s="1"/>
      <c r="F363" s="1"/>
      <c r="G363" s="1"/>
      <c r="H363" s="1"/>
      <c r="I363" s="1"/>
      <c r="J363" s="1"/>
      <c r="K363" s="1"/>
      <c r="L363" s="1"/>
      <c r="M363" s="1"/>
      <c r="N363" s="1"/>
      <c r="O363" s="1"/>
    </row>
    <row r="364" spans="1:15" x14ac:dyDescent="0.25">
      <c r="A364" s="1"/>
      <c r="B364" s="5" t="s">
        <v>32</v>
      </c>
      <c r="C364" s="5"/>
      <c r="D364" s="1"/>
      <c r="E364" s="1"/>
      <c r="F364" s="1"/>
      <c r="G364" s="1"/>
      <c r="H364" s="1"/>
      <c r="I364" s="1"/>
      <c r="J364" s="1"/>
      <c r="K364" s="1"/>
      <c r="L364" s="1"/>
      <c r="M364" s="1"/>
      <c r="N364" s="1"/>
      <c r="O364" s="1"/>
    </row>
    <row r="365" spans="1:15" x14ac:dyDescent="0.25">
      <c r="A365" s="1"/>
      <c r="B365" s="1"/>
      <c r="C365" s="1"/>
      <c r="D365" s="1"/>
      <c r="E365" s="1"/>
      <c r="F365" s="1"/>
      <c r="G365" s="1"/>
      <c r="H365" s="1"/>
      <c r="I365" s="1"/>
      <c r="J365" s="1"/>
      <c r="K365" s="1"/>
      <c r="L365" s="1"/>
      <c r="M365" s="1"/>
      <c r="N365" s="1"/>
      <c r="O365" s="1"/>
    </row>
    <row r="366" spans="1:15" x14ac:dyDescent="0.25">
      <c r="A366" s="1"/>
      <c r="B366" s="1"/>
      <c r="C366" s="1"/>
      <c r="D366" s="1"/>
      <c r="E366" s="1"/>
      <c r="F366" s="1"/>
      <c r="G366" s="46" t="s">
        <v>5</v>
      </c>
      <c r="H366" s="46"/>
      <c r="I366" s="46"/>
      <c r="J366" s="3" t="s">
        <v>6</v>
      </c>
      <c r="K366" s="3" t="s">
        <v>7</v>
      </c>
      <c r="L366" s="3"/>
      <c r="M366" s="3" t="s">
        <v>8</v>
      </c>
      <c r="N366" s="3" t="s">
        <v>583</v>
      </c>
      <c r="O366" s="3" t="s">
        <v>7</v>
      </c>
    </row>
    <row r="367" spans="1:15" x14ac:dyDescent="0.25">
      <c r="A367" s="1"/>
      <c r="B367" s="1"/>
      <c r="C367" s="1"/>
      <c r="D367" s="1"/>
      <c r="E367" s="1"/>
      <c r="F367" s="1"/>
      <c r="G367" s="4" t="s">
        <v>11</v>
      </c>
      <c r="H367" s="4" t="s">
        <v>12</v>
      </c>
      <c r="I367" s="4"/>
      <c r="J367" s="6">
        <v>1</v>
      </c>
      <c r="K367" s="7">
        <v>20</v>
      </c>
      <c r="L367" s="7"/>
      <c r="M367" s="6">
        <v>1</v>
      </c>
      <c r="N367" s="55">
        <v>90.6</v>
      </c>
      <c r="O367" s="7">
        <v>1.04</v>
      </c>
    </row>
    <row r="368" spans="1:15" x14ac:dyDescent="0.25">
      <c r="A368" s="1"/>
      <c r="B368" s="5" t="s">
        <v>9</v>
      </c>
      <c r="C368" s="4" t="s">
        <v>91</v>
      </c>
      <c r="D368" s="4"/>
      <c r="E368" s="4"/>
      <c r="F368" s="1"/>
      <c r="G368" s="4" t="s">
        <v>39</v>
      </c>
      <c r="H368" s="4" t="s">
        <v>40</v>
      </c>
      <c r="I368" s="4"/>
      <c r="J368" s="6">
        <v>1</v>
      </c>
      <c r="K368" s="7">
        <v>20</v>
      </c>
      <c r="L368" s="7"/>
      <c r="M368" s="6">
        <v>26</v>
      </c>
      <c r="N368" s="45">
        <v>7305</v>
      </c>
      <c r="O368" s="7">
        <v>83.69</v>
      </c>
    </row>
    <row r="369" spans="1:15" x14ac:dyDescent="0.25">
      <c r="A369" s="1"/>
      <c r="B369" s="5" t="s">
        <v>13</v>
      </c>
      <c r="C369" s="4" t="s">
        <v>98</v>
      </c>
      <c r="D369" s="4"/>
      <c r="E369" s="4"/>
      <c r="F369" s="1"/>
      <c r="G369" s="4" t="s">
        <v>15</v>
      </c>
      <c r="H369" s="4" t="s">
        <v>16</v>
      </c>
      <c r="I369" s="4"/>
      <c r="J369" s="6">
        <v>1</v>
      </c>
      <c r="K369" s="7">
        <v>20</v>
      </c>
      <c r="L369" s="7"/>
      <c r="M369" s="6">
        <v>2</v>
      </c>
      <c r="N369" s="45">
        <v>156</v>
      </c>
      <c r="O369" s="7">
        <v>1.79</v>
      </c>
    </row>
    <row r="370" spans="1:15" x14ac:dyDescent="0.25">
      <c r="A370" s="1"/>
      <c r="B370" s="5"/>
      <c r="C370" s="4"/>
      <c r="D370" s="4"/>
      <c r="E370" s="4"/>
      <c r="F370" s="1"/>
      <c r="G370" s="4"/>
      <c r="H370" s="4"/>
      <c r="I370" s="4"/>
      <c r="J370" s="6"/>
      <c r="K370" s="7"/>
      <c r="L370" s="7"/>
      <c r="M370" s="6"/>
      <c r="N370" s="45"/>
      <c r="O370" s="7"/>
    </row>
    <row r="371" spans="1:15" x14ac:dyDescent="0.25">
      <c r="A371" s="1"/>
      <c r="B371" s="5" t="s">
        <v>19</v>
      </c>
      <c r="C371" s="4" t="s">
        <v>47</v>
      </c>
      <c r="D371" s="4"/>
      <c r="E371" s="4"/>
      <c r="F371" s="1"/>
      <c r="G371" s="4" t="s">
        <v>49</v>
      </c>
      <c r="H371" s="4" t="s">
        <v>50</v>
      </c>
      <c r="I371" s="4"/>
      <c r="J371" s="6">
        <v>1</v>
      </c>
      <c r="K371" s="7">
        <v>20</v>
      </c>
      <c r="L371" s="7"/>
      <c r="M371" s="6">
        <v>4</v>
      </c>
      <c r="N371" s="45">
        <v>908.40000000000009</v>
      </c>
      <c r="O371" s="7">
        <v>10.41</v>
      </c>
    </row>
    <row r="372" spans="1:15" x14ac:dyDescent="0.25">
      <c r="A372" s="1"/>
      <c r="B372" s="5"/>
      <c r="C372" s="4"/>
      <c r="D372" s="4"/>
      <c r="E372" s="4"/>
      <c r="F372" s="1"/>
      <c r="G372" s="4" t="s">
        <v>21</v>
      </c>
      <c r="H372" s="4" t="s">
        <v>22</v>
      </c>
      <c r="I372" s="4"/>
      <c r="J372" s="6">
        <v>1</v>
      </c>
      <c r="K372" s="7">
        <v>20</v>
      </c>
      <c r="L372" s="7"/>
      <c r="M372" s="6">
        <v>3</v>
      </c>
      <c r="N372" s="45">
        <v>268.2</v>
      </c>
      <c r="O372" s="7">
        <v>3.07</v>
      </c>
    </row>
    <row r="373" spans="1:15" x14ac:dyDescent="0.25">
      <c r="A373" s="1"/>
      <c r="B373" s="5" t="s">
        <v>23</v>
      </c>
      <c r="C373" s="4" t="s">
        <v>99</v>
      </c>
      <c r="D373" s="4"/>
      <c r="E373" s="4"/>
      <c r="F373" s="1"/>
      <c r="G373" s="1"/>
      <c r="H373" s="1"/>
      <c r="I373" s="1"/>
      <c r="J373" s="1"/>
      <c r="K373" s="1"/>
      <c r="L373" s="1"/>
      <c r="M373" s="1"/>
      <c r="N373" s="1"/>
      <c r="O373" s="1"/>
    </row>
    <row r="374" spans="1:15" x14ac:dyDescent="0.25">
      <c r="A374" s="1"/>
      <c r="B374" s="5" t="s">
        <v>25</v>
      </c>
      <c r="C374" s="52">
        <v>127</v>
      </c>
      <c r="D374" s="52"/>
      <c r="E374" s="1"/>
      <c r="F374" s="1"/>
      <c r="G374" s="1"/>
      <c r="H374" s="1"/>
      <c r="I374" s="1"/>
      <c r="J374" s="1"/>
      <c r="K374" s="1"/>
      <c r="L374" s="1"/>
      <c r="M374" s="1"/>
      <c r="N374" s="1"/>
      <c r="O374" s="1"/>
    </row>
    <row r="375" spans="1:15" x14ac:dyDescent="0.25">
      <c r="A375" s="1"/>
      <c r="B375" s="5" t="s">
        <v>26</v>
      </c>
      <c r="C375" s="5"/>
      <c r="D375" s="5"/>
      <c r="E375" s="51">
        <v>1060.6063999999999</v>
      </c>
      <c r="F375" s="1"/>
      <c r="G375" s="1"/>
      <c r="H375" s="1"/>
      <c r="I375" s="1"/>
      <c r="J375" s="1"/>
      <c r="K375" s="1"/>
      <c r="L375" s="1"/>
      <c r="M375" s="1"/>
      <c r="N375" s="1"/>
      <c r="O375" s="1"/>
    </row>
    <row r="376" spans="1:15" x14ac:dyDescent="0.25">
      <c r="A376" s="1"/>
      <c r="B376" s="5" t="s">
        <v>27</v>
      </c>
      <c r="C376" s="5"/>
      <c r="D376" s="51">
        <v>57.475499999999997</v>
      </c>
      <c r="E376" s="51"/>
      <c r="F376" s="1"/>
      <c r="G376" s="1"/>
      <c r="H376" s="1"/>
      <c r="I376" s="1"/>
      <c r="J376" s="1"/>
      <c r="K376" s="1"/>
      <c r="L376" s="1"/>
      <c r="M376" s="1"/>
      <c r="N376" s="1"/>
      <c r="O376" s="1"/>
    </row>
    <row r="377" spans="1:15" x14ac:dyDescent="0.25">
      <c r="A377" s="1"/>
      <c r="B377" s="5" t="s">
        <v>28</v>
      </c>
      <c r="C377" s="5"/>
      <c r="D377" s="5"/>
      <c r="E377" s="51">
        <v>1.9024000000000001</v>
      </c>
      <c r="F377" s="1"/>
      <c r="G377" s="1"/>
      <c r="H377" s="1"/>
      <c r="I377" s="1"/>
      <c r="J377" s="1"/>
      <c r="K377" s="1"/>
      <c r="L377" s="1"/>
      <c r="M377" s="1"/>
      <c r="N377" s="1"/>
      <c r="O377" s="1"/>
    </row>
    <row r="378" spans="1:15" x14ac:dyDescent="0.25">
      <c r="A378" s="1"/>
      <c r="B378" s="5" t="s">
        <v>29</v>
      </c>
      <c r="C378" s="5"/>
      <c r="D378" s="51">
        <v>0.2046</v>
      </c>
      <c r="E378" s="51"/>
      <c r="F378" s="1"/>
      <c r="G378" s="1"/>
      <c r="H378" s="1"/>
      <c r="I378" s="1"/>
      <c r="J378" s="1"/>
      <c r="K378" s="1"/>
      <c r="L378" s="1"/>
      <c r="M378" s="1"/>
      <c r="N378" s="1"/>
      <c r="O378" s="1"/>
    </row>
    <row r="379" spans="1:15" x14ac:dyDescent="0.25">
      <c r="A379" s="1"/>
      <c r="B379" s="5" t="s">
        <v>30</v>
      </c>
      <c r="C379" s="56">
        <v>11.5</v>
      </c>
      <c r="D379" s="1"/>
      <c r="E379" s="1"/>
      <c r="F379" s="1"/>
      <c r="G379" s="1"/>
      <c r="H379" s="1"/>
      <c r="I379" s="1"/>
      <c r="J379" s="1"/>
      <c r="K379" s="1"/>
      <c r="L379" s="1"/>
      <c r="M379" s="1"/>
      <c r="N379" s="1"/>
      <c r="O379" s="1"/>
    </row>
    <row r="380" spans="1:15" x14ac:dyDescent="0.25">
      <c r="A380" s="1"/>
      <c r="B380" s="5" t="s">
        <v>31</v>
      </c>
      <c r="C380" s="56">
        <v>2019</v>
      </c>
      <c r="D380" s="5"/>
      <c r="E380" s="1"/>
      <c r="F380" s="1"/>
      <c r="G380" s="1"/>
      <c r="H380" s="1"/>
      <c r="I380" s="1"/>
      <c r="J380" s="1"/>
      <c r="K380" s="1"/>
      <c r="L380" s="1"/>
      <c r="M380" s="1"/>
      <c r="N380" s="1"/>
      <c r="O380" s="1"/>
    </row>
    <row r="381" spans="1:15" x14ac:dyDescent="0.25">
      <c r="A381" s="1"/>
      <c r="B381" s="5" t="s">
        <v>32</v>
      </c>
      <c r="C381" s="5"/>
      <c r="D381" s="1"/>
      <c r="E381" s="1"/>
      <c r="F381" s="1"/>
      <c r="G381" s="1"/>
      <c r="H381" s="1"/>
      <c r="I381" s="1"/>
      <c r="J381" s="1"/>
      <c r="K381" s="1"/>
      <c r="L381" s="1"/>
      <c r="M381" s="1"/>
      <c r="N381" s="1"/>
      <c r="O381" s="1"/>
    </row>
    <row r="382" spans="1:15" x14ac:dyDescent="0.25">
      <c r="A382" s="1"/>
      <c r="B382" s="1"/>
      <c r="C382" s="1"/>
      <c r="D382" s="1"/>
      <c r="E382" s="1"/>
      <c r="F382" s="1"/>
      <c r="G382" s="1"/>
      <c r="H382" s="1"/>
      <c r="I382" s="1"/>
      <c r="J382" s="1"/>
      <c r="K382" s="1"/>
      <c r="L382" s="1"/>
      <c r="M382" s="1"/>
      <c r="N382" s="1"/>
      <c r="O382" s="1"/>
    </row>
    <row r="383" spans="1:15" x14ac:dyDescent="0.25">
      <c r="A383" s="1"/>
      <c r="B383" s="1"/>
      <c r="C383" s="1"/>
      <c r="D383" s="1"/>
      <c r="E383" s="1"/>
      <c r="F383" s="1"/>
      <c r="G383" s="1"/>
      <c r="H383" s="1"/>
      <c r="I383" s="1"/>
      <c r="J383" s="1"/>
      <c r="K383" s="1"/>
      <c r="L383" s="1"/>
      <c r="M383" s="1"/>
      <c r="N383" s="1"/>
      <c r="O383" s="1"/>
    </row>
    <row r="384" spans="1:15" x14ac:dyDescent="0.25">
      <c r="A384" s="1"/>
      <c r="B384" s="1"/>
      <c r="C384" s="1"/>
      <c r="D384" s="1"/>
      <c r="E384" s="1"/>
      <c r="F384" s="1"/>
      <c r="G384" s="46" t="s">
        <v>5</v>
      </c>
      <c r="H384" s="46"/>
      <c r="I384" s="46"/>
      <c r="J384" s="3" t="s">
        <v>6</v>
      </c>
      <c r="K384" s="3" t="s">
        <v>7</v>
      </c>
      <c r="L384" s="3"/>
      <c r="M384" s="3" t="s">
        <v>8</v>
      </c>
      <c r="N384" s="3" t="s">
        <v>583</v>
      </c>
      <c r="O384" s="3" t="s">
        <v>7</v>
      </c>
    </row>
    <row r="385" spans="1:15" x14ac:dyDescent="0.25">
      <c r="A385" s="1"/>
      <c r="B385" s="1"/>
      <c r="C385" s="1"/>
      <c r="D385" s="1"/>
      <c r="E385" s="1"/>
      <c r="F385" s="1"/>
      <c r="G385" s="4" t="s">
        <v>33</v>
      </c>
      <c r="H385" s="4" t="s">
        <v>34</v>
      </c>
      <c r="I385" s="4"/>
      <c r="J385" s="6">
        <v>1</v>
      </c>
      <c r="K385" s="7">
        <v>4.55</v>
      </c>
      <c r="L385" s="7"/>
      <c r="M385" s="6">
        <v>1</v>
      </c>
      <c r="N385" s="55">
        <v>94.2</v>
      </c>
      <c r="O385" s="7">
        <v>0.43</v>
      </c>
    </row>
    <row r="386" spans="1:15" x14ac:dyDescent="0.25">
      <c r="A386" s="1"/>
      <c r="B386" s="5" t="s">
        <v>9</v>
      </c>
      <c r="C386" s="4" t="s">
        <v>100</v>
      </c>
      <c r="D386" s="4"/>
      <c r="E386" s="4"/>
      <c r="F386" s="1"/>
      <c r="G386" s="4" t="s">
        <v>36</v>
      </c>
      <c r="H386" s="4" t="s">
        <v>37</v>
      </c>
      <c r="I386" s="4"/>
      <c r="J386" s="6">
        <v>6</v>
      </c>
      <c r="K386" s="7">
        <v>27.27</v>
      </c>
      <c r="L386" s="7"/>
      <c r="M386" s="6">
        <v>6</v>
      </c>
      <c r="N386" s="45">
        <v>735</v>
      </c>
      <c r="O386" s="7">
        <v>3.33</v>
      </c>
    </row>
    <row r="387" spans="1:15" x14ac:dyDescent="0.25">
      <c r="A387" s="1"/>
      <c r="B387" s="5" t="s">
        <v>13</v>
      </c>
      <c r="C387" s="4" t="s">
        <v>101</v>
      </c>
      <c r="D387" s="4"/>
      <c r="E387" s="4"/>
      <c r="F387" s="1"/>
      <c r="G387" s="4" t="s">
        <v>11</v>
      </c>
      <c r="H387" s="4" t="s">
        <v>12</v>
      </c>
      <c r="I387" s="4"/>
      <c r="J387" s="6">
        <v>1</v>
      </c>
      <c r="K387" s="7">
        <v>4.55</v>
      </c>
      <c r="L387" s="7"/>
      <c r="M387" s="6">
        <v>49</v>
      </c>
      <c r="N387" s="45">
        <v>5361.6</v>
      </c>
      <c r="O387" s="7">
        <v>24.28</v>
      </c>
    </row>
    <row r="388" spans="1:15" x14ac:dyDescent="0.25">
      <c r="A388" s="1"/>
      <c r="B388" s="5"/>
      <c r="C388" s="4"/>
      <c r="D388" s="4"/>
      <c r="E388" s="4"/>
      <c r="F388" s="1"/>
      <c r="G388" s="4"/>
      <c r="H388" s="4"/>
      <c r="I388" s="4"/>
      <c r="J388" s="6"/>
      <c r="K388" s="7"/>
      <c r="L388" s="7"/>
      <c r="M388" s="6"/>
      <c r="N388" s="45"/>
      <c r="O388" s="7"/>
    </row>
    <row r="389" spans="1:15" x14ac:dyDescent="0.25">
      <c r="A389" s="1"/>
      <c r="B389" s="5" t="s">
        <v>19</v>
      </c>
      <c r="C389" s="4" t="s">
        <v>20</v>
      </c>
      <c r="D389" s="4"/>
      <c r="E389" s="4"/>
      <c r="F389" s="1"/>
      <c r="G389" s="4" t="s">
        <v>39</v>
      </c>
      <c r="H389" s="4" t="s">
        <v>40</v>
      </c>
      <c r="I389" s="4"/>
      <c r="J389" s="6">
        <v>2</v>
      </c>
      <c r="K389" s="7">
        <v>9.09</v>
      </c>
      <c r="L389" s="7"/>
      <c r="M389" s="6">
        <v>52</v>
      </c>
      <c r="N389" s="45">
        <v>2654.4</v>
      </c>
      <c r="O389" s="7">
        <v>12.02</v>
      </c>
    </row>
    <row r="390" spans="1:15" x14ac:dyDescent="0.25">
      <c r="A390" s="1"/>
      <c r="B390" s="5"/>
      <c r="C390" s="4"/>
      <c r="D390" s="4"/>
      <c r="E390" s="4"/>
      <c r="F390" s="1"/>
      <c r="G390" s="4" t="s">
        <v>309</v>
      </c>
      <c r="H390" s="4" t="s">
        <v>310</v>
      </c>
      <c r="I390" s="4"/>
      <c r="J390" s="6">
        <v>1</v>
      </c>
      <c r="K390" s="7">
        <v>4.55</v>
      </c>
      <c r="L390" s="7"/>
      <c r="M390" s="6">
        <v>1</v>
      </c>
      <c r="N390" s="45">
        <v>130.80000000000001</v>
      </c>
      <c r="O390" s="7">
        <v>0.59</v>
      </c>
    </row>
    <row r="391" spans="1:15" x14ac:dyDescent="0.25">
      <c r="A391" s="1"/>
      <c r="B391" s="5" t="s">
        <v>23</v>
      </c>
      <c r="C391" s="4" t="s">
        <v>102</v>
      </c>
      <c r="D391" s="4"/>
      <c r="E391" s="4"/>
      <c r="F391" s="1"/>
      <c r="G391" s="4" t="s">
        <v>331</v>
      </c>
      <c r="H391" s="4" t="s">
        <v>332</v>
      </c>
      <c r="I391" s="4"/>
      <c r="J391" s="6">
        <v>1</v>
      </c>
      <c r="K391" s="7">
        <v>4.55</v>
      </c>
      <c r="L391" s="7"/>
      <c r="M391" s="6">
        <v>22</v>
      </c>
      <c r="N391" s="45">
        <v>1930.8</v>
      </c>
      <c r="O391" s="7">
        <v>8.74</v>
      </c>
    </row>
    <row r="392" spans="1:15" x14ac:dyDescent="0.25">
      <c r="A392" s="1"/>
      <c r="B392" s="5" t="s">
        <v>25</v>
      </c>
      <c r="C392" s="52">
        <v>301</v>
      </c>
      <c r="D392" s="52"/>
      <c r="E392" s="1"/>
      <c r="F392" s="1"/>
      <c r="G392" s="4" t="s">
        <v>15</v>
      </c>
      <c r="H392" s="4" t="s">
        <v>16</v>
      </c>
      <c r="I392" s="4"/>
      <c r="J392" s="6">
        <v>1</v>
      </c>
      <c r="K392" s="7">
        <v>4.55</v>
      </c>
      <c r="L392" s="7"/>
      <c r="M392" s="6">
        <v>1</v>
      </c>
      <c r="N392" s="45">
        <v>72</v>
      </c>
      <c r="O392" s="7">
        <v>0.33</v>
      </c>
    </row>
    <row r="393" spans="1:15" x14ac:dyDescent="0.25">
      <c r="A393" s="1"/>
      <c r="B393" s="5" t="s">
        <v>26</v>
      </c>
      <c r="C393" s="5"/>
      <c r="D393" s="5"/>
      <c r="E393" s="51">
        <v>580.98339999999996</v>
      </c>
      <c r="F393" s="1"/>
      <c r="G393" s="4" t="s">
        <v>17</v>
      </c>
      <c r="H393" s="4" t="s">
        <v>18</v>
      </c>
      <c r="I393" s="4"/>
      <c r="J393" s="6">
        <v>2</v>
      </c>
      <c r="K393" s="7">
        <v>9.09</v>
      </c>
      <c r="L393" s="7"/>
      <c r="M393" s="6">
        <v>31</v>
      </c>
      <c r="N393" s="45">
        <v>10214.400000000001</v>
      </c>
      <c r="O393" s="7">
        <v>46.26</v>
      </c>
    </row>
    <row r="394" spans="1:15" x14ac:dyDescent="0.25">
      <c r="A394" s="1"/>
      <c r="B394" s="5" t="s">
        <v>27</v>
      </c>
      <c r="C394" s="5"/>
      <c r="D394" s="51">
        <v>33.9617</v>
      </c>
      <c r="E394" s="51"/>
      <c r="F394" s="1"/>
      <c r="G394" s="4" t="s">
        <v>313</v>
      </c>
      <c r="H394" s="4" t="s">
        <v>314</v>
      </c>
      <c r="I394" s="4"/>
      <c r="J394" s="6">
        <v>2</v>
      </c>
      <c r="K394" s="7">
        <v>9.09</v>
      </c>
      <c r="L394" s="7"/>
      <c r="M394" s="6">
        <v>2</v>
      </c>
      <c r="N394" s="45">
        <v>136.79999999999998</v>
      </c>
      <c r="O394" s="7">
        <v>0.62</v>
      </c>
    </row>
    <row r="395" spans="1:15" x14ac:dyDescent="0.25">
      <c r="A395" s="1"/>
      <c r="B395" s="1"/>
      <c r="C395" s="1"/>
      <c r="D395" s="1"/>
      <c r="E395" s="1"/>
      <c r="F395" s="1"/>
      <c r="G395" s="4"/>
      <c r="H395" s="4"/>
      <c r="I395" s="4"/>
      <c r="J395" s="6"/>
      <c r="K395" s="7"/>
      <c r="L395" s="7"/>
      <c r="M395" s="6"/>
      <c r="N395" s="45"/>
      <c r="O395" s="7"/>
    </row>
    <row r="396" spans="1:15" x14ac:dyDescent="0.25">
      <c r="A396" s="1"/>
      <c r="B396" s="5" t="s">
        <v>28</v>
      </c>
      <c r="C396" s="5"/>
      <c r="D396" s="5"/>
      <c r="E396" s="51">
        <v>2.7949000000000002</v>
      </c>
      <c r="F396" s="1"/>
      <c r="G396" s="4" t="s">
        <v>42</v>
      </c>
      <c r="H396" s="4" t="s">
        <v>43</v>
      </c>
      <c r="I396" s="4"/>
      <c r="J396" s="6">
        <v>1</v>
      </c>
      <c r="K396" s="7">
        <v>4.55</v>
      </c>
      <c r="L396" s="7"/>
      <c r="M396" s="6">
        <v>1</v>
      </c>
      <c r="N396" s="45">
        <v>70.8</v>
      </c>
      <c r="O396" s="7">
        <v>0.32</v>
      </c>
    </row>
    <row r="397" spans="1:15" x14ac:dyDescent="0.25">
      <c r="A397" s="1"/>
      <c r="B397" s="5"/>
      <c r="C397" s="5"/>
      <c r="D397" s="5"/>
      <c r="E397" s="51"/>
      <c r="F397" s="1"/>
      <c r="G397" s="4"/>
      <c r="H397" s="4"/>
      <c r="I397" s="4"/>
      <c r="J397" s="6"/>
      <c r="K397" s="7"/>
      <c r="L397" s="7"/>
      <c r="M397" s="6"/>
      <c r="N397" s="45"/>
      <c r="O397" s="7"/>
    </row>
    <row r="398" spans="1:15" x14ac:dyDescent="0.25">
      <c r="A398" s="1"/>
      <c r="B398" s="5" t="s">
        <v>29</v>
      </c>
      <c r="C398" s="5"/>
      <c r="D398" s="51">
        <v>0.1729</v>
      </c>
      <c r="E398" s="51"/>
      <c r="F398" s="1"/>
      <c r="G398" s="4" t="s">
        <v>54</v>
      </c>
      <c r="H398" s="4" t="s">
        <v>55</v>
      </c>
      <c r="I398" s="4"/>
      <c r="J398" s="6">
        <v>1</v>
      </c>
      <c r="K398" s="7">
        <v>4.55</v>
      </c>
      <c r="L398" s="7"/>
      <c r="M398" s="6">
        <v>2</v>
      </c>
      <c r="N398" s="45">
        <v>148.20000000000002</v>
      </c>
      <c r="O398" s="7">
        <v>0.67</v>
      </c>
    </row>
    <row r="399" spans="1:15" x14ac:dyDescent="0.25">
      <c r="A399" s="1"/>
      <c r="B399" s="5"/>
      <c r="C399" s="5"/>
      <c r="D399" s="51"/>
      <c r="E399" s="51"/>
      <c r="F399" s="1"/>
      <c r="G399" s="4"/>
      <c r="H399" s="4"/>
      <c r="I399" s="4"/>
      <c r="J399" s="6"/>
      <c r="K399" s="7"/>
      <c r="L399" s="7"/>
      <c r="M399" s="6"/>
      <c r="N399" s="45"/>
      <c r="O399" s="7"/>
    </row>
    <row r="400" spans="1:15" x14ac:dyDescent="0.25">
      <c r="A400" s="1"/>
      <c r="B400" s="5" t="s">
        <v>30</v>
      </c>
      <c r="C400" s="56">
        <v>36.1</v>
      </c>
      <c r="D400" s="1"/>
      <c r="E400" s="1"/>
      <c r="F400" s="1"/>
      <c r="G400" s="4" t="s">
        <v>323</v>
      </c>
      <c r="H400" s="4" t="s">
        <v>324</v>
      </c>
      <c r="I400" s="4"/>
      <c r="J400" s="6">
        <v>1</v>
      </c>
      <c r="K400" s="7">
        <v>4.55</v>
      </c>
      <c r="L400" s="7"/>
      <c r="M400" s="6">
        <v>1</v>
      </c>
      <c r="N400" s="45">
        <v>114.6</v>
      </c>
      <c r="O400" s="7">
        <v>0.52</v>
      </c>
    </row>
    <row r="401" spans="1:15" x14ac:dyDescent="0.25">
      <c r="A401" s="1"/>
      <c r="B401" s="5"/>
      <c r="C401" s="5"/>
      <c r="D401" s="1"/>
      <c r="E401" s="1"/>
      <c r="F401" s="1"/>
      <c r="G401" s="4" t="s">
        <v>21</v>
      </c>
      <c r="H401" s="4" t="s">
        <v>22</v>
      </c>
      <c r="I401" s="4"/>
      <c r="J401" s="6">
        <v>2</v>
      </c>
      <c r="K401" s="7">
        <v>9.09</v>
      </c>
      <c r="L401" s="7"/>
      <c r="M401" s="6">
        <v>6</v>
      </c>
      <c r="N401" s="45">
        <v>417.6</v>
      </c>
      <c r="O401" s="7">
        <v>1.89</v>
      </c>
    </row>
    <row r="402" spans="1:15" x14ac:dyDescent="0.25">
      <c r="A402" s="1"/>
      <c r="B402" s="5" t="s">
        <v>31</v>
      </c>
      <c r="C402" s="56">
        <v>2016</v>
      </c>
      <c r="D402" s="5"/>
      <c r="E402" s="1"/>
      <c r="F402" s="1"/>
      <c r="G402" s="1"/>
      <c r="H402" s="1"/>
      <c r="I402" s="1"/>
      <c r="J402" s="1"/>
      <c r="K402" s="1"/>
      <c r="L402" s="1"/>
      <c r="M402" s="1"/>
      <c r="N402" s="1"/>
      <c r="O402" s="1"/>
    </row>
    <row r="403" spans="1:15" x14ac:dyDescent="0.25">
      <c r="A403" s="1"/>
      <c r="B403" s="5" t="s">
        <v>32</v>
      </c>
      <c r="C403" s="5"/>
      <c r="D403" s="1"/>
      <c r="E403" s="1"/>
      <c r="F403" s="1"/>
      <c r="G403" s="1"/>
      <c r="H403" s="1"/>
      <c r="I403" s="1"/>
      <c r="J403" s="1"/>
      <c r="K403" s="1"/>
      <c r="L403" s="1"/>
      <c r="M403" s="1"/>
      <c r="N403" s="1"/>
      <c r="O403" s="1"/>
    </row>
    <row r="404" spans="1:15" x14ac:dyDescent="0.25">
      <c r="A404" s="1"/>
      <c r="B404" s="1"/>
      <c r="C404" s="1"/>
      <c r="D404" s="1"/>
      <c r="E404" s="1"/>
      <c r="F404" s="1"/>
      <c r="G404" s="1"/>
      <c r="H404" s="1"/>
      <c r="I404" s="1"/>
      <c r="J404" s="1"/>
      <c r="K404" s="1"/>
      <c r="L404" s="1"/>
      <c r="M404" s="1"/>
      <c r="N404" s="1"/>
      <c r="O404" s="1"/>
    </row>
    <row r="405" spans="1:15" x14ac:dyDescent="0.25">
      <c r="A405" s="1"/>
      <c r="B405" s="1"/>
      <c r="C405" s="1"/>
      <c r="D405" s="1"/>
      <c r="E405" s="1"/>
      <c r="F405" s="1"/>
      <c r="G405" s="46" t="s">
        <v>5</v>
      </c>
      <c r="H405" s="46"/>
      <c r="I405" s="46"/>
      <c r="J405" s="3" t="s">
        <v>6</v>
      </c>
      <c r="K405" s="3" t="s">
        <v>7</v>
      </c>
      <c r="L405" s="3"/>
      <c r="M405" s="3" t="s">
        <v>8</v>
      </c>
      <c r="N405" s="3" t="s">
        <v>583</v>
      </c>
      <c r="O405" s="3" t="s">
        <v>7</v>
      </c>
    </row>
    <row r="406" spans="1:15" x14ac:dyDescent="0.25">
      <c r="A406" s="1"/>
      <c r="B406" s="1"/>
      <c r="C406" s="1"/>
      <c r="D406" s="1"/>
      <c r="E406" s="1"/>
      <c r="F406" s="1"/>
      <c r="G406" s="4" t="s">
        <v>36</v>
      </c>
      <c r="H406" s="4" t="s">
        <v>37</v>
      </c>
      <c r="I406" s="4"/>
      <c r="J406" s="6">
        <v>11</v>
      </c>
      <c r="K406" s="7">
        <v>44</v>
      </c>
      <c r="L406" s="7"/>
      <c r="M406" s="6">
        <v>17</v>
      </c>
      <c r="N406" s="55">
        <v>2572.1999999999998</v>
      </c>
      <c r="O406" s="7">
        <v>18.600000000000001</v>
      </c>
    </row>
    <row r="407" spans="1:15" x14ac:dyDescent="0.25">
      <c r="A407" s="1"/>
      <c r="B407" s="5" t="s">
        <v>9</v>
      </c>
      <c r="C407" s="4" t="s">
        <v>100</v>
      </c>
      <c r="D407" s="4"/>
      <c r="E407" s="4"/>
      <c r="F407" s="1"/>
      <c r="G407" s="4" t="s">
        <v>11</v>
      </c>
      <c r="H407" s="4" t="s">
        <v>12</v>
      </c>
      <c r="I407" s="4"/>
      <c r="J407" s="6">
        <v>2</v>
      </c>
      <c r="K407" s="7">
        <v>8</v>
      </c>
      <c r="L407" s="7"/>
      <c r="M407" s="6">
        <v>3</v>
      </c>
      <c r="N407" s="45">
        <v>299.40000000000003</v>
      </c>
      <c r="O407" s="7">
        <v>2.16</v>
      </c>
    </row>
    <row r="408" spans="1:15" x14ac:dyDescent="0.25">
      <c r="A408" s="1"/>
      <c r="B408" s="5" t="s">
        <v>13</v>
      </c>
      <c r="C408" s="4" t="s">
        <v>46</v>
      </c>
      <c r="D408" s="4"/>
      <c r="E408" s="4"/>
      <c r="F408" s="1"/>
      <c r="G408" s="4" t="s">
        <v>39</v>
      </c>
      <c r="H408" s="4" t="s">
        <v>40</v>
      </c>
      <c r="I408" s="4"/>
      <c r="J408" s="6">
        <v>1</v>
      </c>
      <c r="K408" s="7">
        <v>4</v>
      </c>
      <c r="L408" s="7"/>
      <c r="M408" s="6">
        <v>4</v>
      </c>
      <c r="N408" s="45">
        <v>291.60000000000002</v>
      </c>
      <c r="O408" s="7">
        <v>2.11</v>
      </c>
    </row>
    <row r="409" spans="1:15" x14ac:dyDescent="0.25">
      <c r="A409" s="1"/>
      <c r="B409" s="5"/>
      <c r="C409" s="4"/>
      <c r="D409" s="4"/>
      <c r="E409" s="4"/>
      <c r="F409" s="1"/>
      <c r="G409" s="4"/>
      <c r="H409" s="4"/>
      <c r="I409" s="4"/>
      <c r="J409" s="6"/>
      <c r="K409" s="7"/>
      <c r="L409" s="7"/>
      <c r="M409" s="6"/>
      <c r="N409" s="45"/>
      <c r="O409" s="7"/>
    </row>
    <row r="410" spans="1:15" x14ac:dyDescent="0.25">
      <c r="A410" s="1"/>
      <c r="B410" s="5" t="s">
        <v>19</v>
      </c>
      <c r="C410" s="4" t="s">
        <v>57</v>
      </c>
      <c r="D410" s="4"/>
      <c r="E410" s="4"/>
      <c r="F410" s="1"/>
      <c r="G410" s="4" t="s">
        <v>309</v>
      </c>
      <c r="H410" s="4" t="s">
        <v>310</v>
      </c>
      <c r="I410" s="4"/>
      <c r="J410" s="6">
        <v>2</v>
      </c>
      <c r="K410" s="7">
        <v>8</v>
      </c>
      <c r="L410" s="7"/>
      <c r="M410" s="6">
        <v>35</v>
      </c>
      <c r="N410" s="45">
        <v>4780.8</v>
      </c>
      <c r="O410" s="7">
        <v>34.57</v>
      </c>
    </row>
    <row r="411" spans="1:15" x14ac:dyDescent="0.25">
      <c r="A411" s="1"/>
      <c r="B411" s="5"/>
      <c r="C411" s="4"/>
      <c r="D411" s="4"/>
      <c r="E411" s="4"/>
      <c r="F411" s="1"/>
      <c r="G411" s="4" t="s">
        <v>15</v>
      </c>
      <c r="H411" s="4" t="s">
        <v>16</v>
      </c>
      <c r="I411" s="4"/>
      <c r="J411" s="6">
        <v>4</v>
      </c>
      <c r="K411" s="7">
        <v>16</v>
      </c>
      <c r="L411" s="7"/>
      <c r="M411" s="6">
        <v>11</v>
      </c>
      <c r="N411" s="45">
        <v>1795.8</v>
      </c>
      <c r="O411" s="7">
        <v>12.99</v>
      </c>
    </row>
    <row r="412" spans="1:15" x14ac:dyDescent="0.25">
      <c r="A412" s="1"/>
      <c r="B412" s="5" t="s">
        <v>23</v>
      </c>
      <c r="C412" s="4" t="s">
        <v>103</v>
      </c>
      <c r="D412" s="4"/>
      <c r="E412" s="4"/>
      <c r="F412" s="1"/>
      <c r="G412" s="4" t="s">
        <v>317</v>
      </c>
      <c r="H412" s="4" t="s">
        <v>318</v>
      </c>
      <c r="I412" s="4"/>
      <c r="J412" s="6">
        <v>1</v>
      </c>
      <c r="K412" s="7">
        <v>4</v>
      </c>
      <c r="L412" s="7"/>
      <c r="M412" s="6">
        <v>6</v>
      </c>
      <c r="N412" s="45">
        <v>796.19999999999993</v>
      </c>
      <c r="O412" s="7">
        <v>5.76</v>
      </c>
    </row>
    <row r="413" spans="1:15" x14ac:dyDescent="0.25">
      <c r="A413" s="1"/>
      <c r="B413" s="5" t="s">
        <v>25</v>
      </c>
      <c r="C413" s="52">
        <v>312</v>
      </c>
      <c r="D413" s="52"/>
      <c r="E413" s="1"/>
      <c r="F413" s="1"/>
      <c r="G413" s="4" t="s">
        <v>42</v>
      </c>
      <c r="H413" s="4" t="s">
        <v>43</v>
      </c>
      <c r="I413" s="4"/>
      <c r="J413" s="6">
        <v>1</v>
      </c>
      <c r="K413" s="7">
        <v>4</v>
      </c>
      <c r="L413" s="7"/>
      <c r="M413" s="6">
        <v>1</v>
      </c>
      <c r="N413" s="45">
        <v>72</v>
      </c>
      <c r="O413" s="7">
        <v>0.52</v>
      </c>
    </row>
    <row r="414" spans="1:15" x14ac:dyDescent="0.25">
      <c r="A414" s="1"/>
      <c r="B414" s="5" t="s">
        <v>26</v>
      </c>
      <c r="C414" s="5"/>
      <c r="D414" s="5"/>
      <c r="E414" s="51">
        <v>4781.2055</v>
      </c>
      <c r="F414" s="1"/>
      <c r="G414" s="4" t="s">
        <v>54</v>
      </c>
      <c r="H414" s="4" t="s">
        <v>55</v>
      </c>
      <c r="I414" s="4"/>
      <c r="J414" s="6">
        <v>1</v>
      </c>
      <c r="K414" s="7">
        <v>4</v>
      </c>
      <c r="L414" s="7"/>
      <c r="M414" s="6">
        <v>1</v>
      </c>
      <c r="N414" s="45">
        <v>13.8</v>
      </c>
      <c r="O414" s="7">
        <v>0.1</v>
      </c>
    </row>
    <row r="415" spans="1:15" x14ac:dyDescent="0.25">
      <c r="A415" s="1"/>
      <c r="B415" s="5" t="s">
        <v>27</v>
      </c>
      <c r="C415" s="5"/>
      <c r="D415" s="51">
        <v>15.312799999999999</v>
      </c>
      <c r="E415" s="51"/>
      <c r="F415" s="1"/>
      <c r="G415" s="4" t="s">
        <v>49</v>
      </c>
      <c r="H415" s="4" t="s">
        <v>50</v>
      </c>
      <c r="I415" s="4"/>
      <c r="J415" s="6">
        <v>1</v>
      </c>
      <c r="K415" s="7">
        <v>4</v>
      </c>
      <c r="L415" s="7"/>
      <c r="M415" s="6">
        <v>79</v>
      </c>
      <c r="N415" s="45">
        <v>3025.8</v>
      </c>
      <c r="O415" s="7">
        <v>21.88</v>
      </c>
    </row>
    <row r="416" spans="1:15" x14ac:dyDescent="0.25">
      <c r="A416" s="1"/>
      <c r="B416" s="1"/>
      <c r="C416" s="1"/>
      <c r="D416" s="1"/>
      <c r="E416" s="1"/>
      <c r="F416" s="1"/>
      <c r="G416" s="4"/>
      <c r="H416" s="4"/>
      <c r="I416" s="4"/>
      <c r="J416" s="6"/>
      <c r="K416" s="7"/>
      <c r="L416" s="7"/>
      <c r="M416" s="6"/>
      <c r="N416" s="45"/>
      <c r="O416" s="7"/>
    </row>
    <row r="417" spans="1:15" x14ac:dyDescent="0.25">
      <c r="A417" s="1"/>
      <c r="B417" s="5" t="s">
        <v>28</v>
      </c>
      <c r="C417" s="5"/>
      <c r="D417" s="5"/>
      <c r="E417" s="51">
        <v>2.5882000000000001</v>
      </c>
      <c r="F417" s="1"/>
      <c r="G417" s="4" t="s">
        <v>21</v>
      </c>
      <c r="H417" s="4" t="s">
        <v>22</v>
      </c>
      <c r="I417" s="4"/>
      <c r="J417" s="6">
        <v>1</v>
      </c>
      <c r="K417" s="7">
        <v>4</v>
      </c>
      <c r="L417" s="7"/>
      <c r="M417" s="6">
        <v>3</v>
      </c>
      <c r="N417" s="45">
        <v>181.79999999999998</v>
      </c>
      <c r="O417" s="7">
        <v>1.31</v>
      </c>
    </row>
    <row r="418" spans="1:15" x14ac:dyDescent="0.25">
      <c r="A418" s="1"/>
      <c r="B418" s="5"/>
      <c r="C418" s="5"/>
      <c r="D418" s="5"/>
      <c r="E418" s="51"/>
      <c r="F418" s="1"/>
      <c r="G418" s="4"/>
      <c r="H418" s="4"/>
      <c r="I418" s="4"/>
      <c r="J418" s="6"/>
      <c r="K418" s="7"/>
      <c r="L418" s="7"/>
      <c r="M418" s="6"/>
      <c r="N418" s="45"/>
      <c r="O418" s="7"/>
    </row>
    <row r="419" spans="1:15" x14ac:dyDescent="0.25">
      <c r="A419" s="1"/>
      <c r="B419" s="5" t="s">
        <v>29</v>
      </c>
      <c r="C419" s="5"/>
      <c r="D419" s="51">
        <v>0.25309999999999999</v>
      </c>
      <c r="E419" s="51"/>
      <c r="F419" s="1"/>
      <c r="G419" s="1"/>
      <c r="H419" s="1"/>
      <c r="I419" s="1"/>
      <c r="J419" s="1"/>
      <c r="K419" s="1"/>
      <c r="L419" s="1"/>
      <c r="M419" s="1"/>
      <c r="N419" s="1"/>
      <c r="O419" s="1"/>
    </row>
    <row r="420" spans="1:15" x14ac:dyDescent="0.25">
      <c r="A420" s="1"/>
      <c r="B420" s="5"/>
      <c r="C420" s="5"/>
      <c r="D420" s="51"/>
      <c r="E420" s="51"/>
      <c r="F420" s="1"/>
      <c r="G420" s="1"/>
      <c r="H420" s="1"/>
      <c r="I420" s="1"/>
      <c r="J420" s="1"/>
      <c r="K420" s="1"/>
      <c r="L420" s="1"/>
      <c r="M420" s="1"/>
      <c r="N420" s="1"/>
      <c r="O420" s="1"/>
    </row>
    <row r="421" spans="1:15" x14ac:dyDescent="0.25">
      <c r="A421" s="1"/>
      <c r="B421" s="5" t="s">
        <v>30</v>
      </c>
      <c r="C421" s="56">
        <v>19.3</v>
      </c>
      <c r="D421" s="1"/>
      <c r="E421" s="1"/>
      <c r="F421" s="1"/>
      <c r="G421" s="1"/>
      <c r="H421" s="1"/>
      <c r="I421" s="1"/>
      <c r="J421" s="1"/>
      <c r="K421" s="1"/>
      <c r="L421" s="1"/>
      <c r="M421" s="1"/>
      <c r="N421" s="1"/>
      <c r="O421" s="1"/>
    </row>
    <row r="422" spans="1:15" x14ac:dyDescent="0.25">
      <c r="A422" s="1"/>
      <c r="B422" s="5" t="s">
        <v>31</v>
      </c>
      <c r="C422" s="56">
        <v>2016</v>
      </c>
      <c r="D422" s="5"/>
      <c r="E422" s="1"/>
      <c r="F422" s="1"/>
      <c r="G422" s="1"/>
      <c r="H422" s="1"/>
      <c r="I422" s="1"/>
      <c r="J422" s="1"/>
      <c r="K422" s="1"/>
      <c r="L422" s="1"/>
      <c r="M422" s="1"/>
      <c r="N422" s="1"/>
      <c r="O422" s="1"/>
    </row>
    <row r="423" spans="1:15" x14ac:dyDescent="0.25">
      <c r="A423" s="1"/>
      <c r="B423" s="5" t="s">
        <v>32</v>
      </c>
      <c r="C423" s="5"/>
      <c r="D423" s="1"/>
      <c r="E423" s="1"/>
      <c r="F423" s="1"/>
      <c r="G423" s="1"/>
      <c r="H423" s="1"/>
      <c r="I423" s="1"/>
      <c r="J423" s="1"/>
      <c r="K423" s="1"/>
      <c r="L423" s="1"/>
      <c r="M423" s="1"/>
      <c r="N423" s="1"/>
      <c r="O423" s="1"/>
    </row>
    <row r="424" spans="1:15" x14ac:dyDescent="0.25">
      <c r="A424" s="1"/>
      <c r="B424" s="1"/>
      <c r="C424" s="1"/>
      <c r="D424" s="1"/>
      <c r="E424" s="1"/>
      <c r="F424" s="1"/>
      <c r="G424" s="1"/>
      <c r="H424" s="1"/>
      <c r="I424" s="1"/>
      <c r="J424" s="1"/>
      <c r="K424" s="1"/>
      <c r="L424" s="1"/>
      <c r="M424" s="1"/>
      <c r="N424" s="1"/>
      <c r="O424" s="1"/>
    </row>
    <row r="425" spans="1:15" x14ac:dyDescent="0.25">
      <c r="A425" s="1"/>
      <c r="B425" s="1"/>
      <c r="C425" s="1"/>
      <c r="D425" s="1"/>
      <c r="E425" s="1"/>
      <c r="F425" s="1"/>
      <c r="G425" s="46" t="s">
        <v>5</v>
      </c>
      <c r="H425" s="46"/>
      <c r="I425" s="46"/>
      <c r="J425" s="3" t="s">
        <v>6</v>
      </c>
      <c r="K425" s="3" t="s">
        <v>7</v>
      </c>
      <c r="L425" s="3"/>
      <c r="M425" s="3" t="s">
        <v>8</v>
      </c>
      <c r="N425" s="3" t="s">
        <v>583</v>
      </c>
      <c r="O425" s="3" t="s">
        <v>7</v>
      </c>
    </row>
    <row r="426" spans="1:15" x14ac:dyDescent="0.25">
      <c r="A426" s="1"/>
      <c r="B426" s="1"/>
      <c r="C426" s="1"/>
      <c r="D426" s="1"/>
      <c r="E426" s="1"/>
      <c r="F426" s="1"/>
      <c r="G426" s="4" t="s">
        <v>33</v>
      </c>
      <c r="H426" s="4" t="s">
        <v>34</v>
      </c>
      <c r="I426" s="4"/>
      <c r="J426" s="6">
        <v>2</v>
      </c>
      <c r="K426" s="7">
        <v>8</v>
      </c>
      <c r="L426" s="7"/>
      <c r="M426" s="6">
        <v>2</v>
      </c>
      <c r="N426" s="55">
        <v>273</v>
      </c>
      <c r="O426" s="7">
        <v>2.27</v>
      </c>
    </row>
    <row r="427" spans="1:15" x14ac:dyDescent="0.25">
      <c r="A427" s="1"/>
      <c r="B427" s="5" t="s">
        <v>9</v>
      </c>
      <c r="C427" s="4" t="s">
        <v>100</v>
      </c>
      <c r="D427" s="4"/>
      <c r="E427" s="4"/>
      <c r="F427" s="1"/>
      <c r="G427" s="4" t="s">
        <v>36</v>
      </c>
      <c r="H427" s="4" t="s">
        <v>37</v>
      </c>
      <c r="I427" s="4"/>
      <c r="J427" s="6">
        <v>7</v>
      </c>
      <c r="K427" s="7">
        <v>28</v>
      </c>
      <c r="L427" s="7"/>
      <c r="M427" s="6">
        <v>12</v>
      </c>
      <c r="N427" s="45">
        <v>2860.2000000000003</v>
      </c>
      <c r="O427" s="7">
        <v>23.76</v>
      </c>
    </row>
    <row r="428" spans="1:15" x14ac:dyDescent="0.25">
      <c r="A428" s="1"/>
      <c r="B428" s="5" t="s">
        <v>13</v>
      </c>
      <c r="C428" s="4" t="s">
        <v>104</v>
      </c>
      <c r="D428" s="4"/>
      <c r="E428" s="4"/>
      <c r="F428" s="1"/>
      <c r="G428" s="4" t="s">
        <v>11</v>
      </c>
      <c r="H428" s="4" t="s">
        <v>12</v>
      </c>
      <c r="I428" s="4"/>
      <c r="J428" s="6">
        <v>1</v>
      </c>
      <c r="K428" s="7">
        <v>4</v>
      </c>
      <c r="L428" s="7"/>
      <c r="M428" s="6">
        <v>1</v>
      </c>
      <c r="N428" s="45">
        <v>127.2</v>
      </c>
      <c r="O428" s="7">
        <v>1.06</v>
      </c>
    </row>
    <row r="429" spans="1:15" x14ac:dyDescent="0.25">
      <c r="A429" s="1"/>
      <c r="B429" s="5"/>
      <c r="C429" s="4"/>
      <c r="D429" s="4"/>
      <c r="E429" s="4"/>
      <c r="F429" s="1"/>
      <c r="G429" s="4"/>
      <c r="H429" s="4"/>
      <c r="I429" s="4"/>
      <c r="J429" s="6"/>
      <c r="K429" s="7"/>
      <c r="L429" s="7"/>
      <c r="M429" s="6"/>
      <c r="N429" s="45"/>
      <c r="O429" s="7"/>
    </row>
    <row r="430" spans="1:15" x14ac:dyDescent="0.25">
      <c r="A430" s="1"/>
      <c r="B430" s="5" t="s">
        <v>19</v>
      </c>
      <c r="C430" s="4" t="s">
        <v>38</v>
      </c>
      <c r="D430" s="4"/>
      <c r="E430" s="4"/>
      <c r="F430" s="1"/>
      <c r="G430" s="4" t="s">
        <v>319</v>
      </c>
      <c r="H430" s="4" t="s">
        <v>320</v>
      </c>
      <c r="I430" s="4"/>
      <c r="J430" s="6">
        <v>1</v>
      </c>
      <c r="K430" s="7">
        <v>4</v>
      </c>
      <c r="L430" s="7"/>
      <c r="M430" s="6">
        <v>3</v>
      </c>
      <c r="N430" s="45">
        <v>206.4</v>
      </c>
      <c r="O430" s="7">
        <v>1.71</v>
      </c>
    </row>
    <row r="431" spans="1:15" x14ac:dyDescent="0.25">
      <c r="A431" s="1"/>
      <c r="B431" s="5"/>
      <c r="C431" s="4"/>
      <c r="D431" s="4"/>
      <c r="E431" s="4"/>
      <c r="F431" s="1"/>
      <c r="G431" s="4" t="s">
        <v>39</v>
      </c>
      <c r="H431" s="4" t="s">
        <v>40</v>
      </c>
      <c r="I431" s="4"/>
      <c r="J431" s="6">
        <v>1</v>
      </c>
      <c r="K431" s="7">
        <v>4</v>
      </c>
      <c r="L431" s="7"/>
      <c r="M431" s="6">
        <v>2</v>
      </c>
      <c r="N431" s="45">
        <v>144.60000000000002</v>
      </c>
      <c r="O431" s="7">
        <v>1.2</v>
      </c>
    </row>
    <row r="432" spans="1:15" x14ac:dyDescent="0.25">
      <c r="A432" s="1"/>
      <c r="B432" s="5" t="s">
        <v>23</v>
      </c>
      <c r="C432" s="4" t="s">
        <v>105</v>
      </c>
      <c r="D432" s="4"/>
      <c r="E432" s="4"/>
      <c r="F432" s="1"/>
      <c r="G432" s="4" t="s">
        <v>311</v>
      </c>
      <c r="H432" s="4" t="s">
        <v>312</v>
      </c>
      <c r="I432" s="4"/>
      <c r="J432" s="6">
        <v>1</v>
      </c>
      <c r="K432" s="7">
        <v>4</v>
      </c>
      <c r="L432" s="7"/>
      <c r="M432" s="6">
        <v>53</v>
      </c>
      <c r="N432" s="45">
        <v>5829</v>
      </c>
      <c r="O432" s="7">
        <v>48.42</v>
      </c>
    </row>
    <row r="433" spans="1:15" x14ac:dyDescent="0.25">
      <c r="A433" s="1"/>
      <c r="B433" s="5" t="s">
        <v>25</v>
      </c>
      <c r="C433" s="52">
        <v>379</v>
      </c>
      <c r="D433" s="52"/>
      <c r="E433" s="1"/>
      <c r="F433" s="1"/>
      <c r="G433" s="4" t="s">
        <v>15</v>
      </c>
      <c r="H433" s="4" t="s">
        <v>16</v>
      </c>
      <c r="I433" s="4"/>
      <c r="J433" s="6">
        <v>3</v>
      </c>
      <c r="K433" s="7">
        <v>12</v>
      </c>
      <c r="L433" s="7"/>
      <c r="M433" s="6">
        <v>12</v>
      </c>
      <c r="N433" s="45">
        <v>759</v>
      </c>
      <c r="O433" s="7">
        <v>6.3</v>
      </c>
    </row>
    <row r="434" spans="1:15" x14ac:dyDescent="0.25">
      <c r="A434" s="1"/>
      <c r="B434" s="5" t="s">
        <v>26</v>
      </c>
      <c r="C434" s="5"/>
      <c r="D434" s="5"/>
      <c r="E434" s="51">
        <v>349.37889999999999</v>
      </c>
      <c r="F434" s="1"/>
      <c r="G434" s="4" t="s">
        <v>315</v>
      </c>
      <c r="H434" s="4" t="s">
        <v>316</v>
      </c>
      <c r="I434" s="4"/>
      <c r="J434" s="6">
        <v>1</v>
      </c>
      <c r="K434" s="7">
        <v>4</v>
      </c>
      <c r="L434" s="7"/>
      <c r="M434" s="6">
        <v>3</v>
      </c>
      <c r="N434" s="45">
        <v>139.80000000000001</v>
      </c>
      <c r="O434" s="7">
        <v>1.1599999999999999</v>
      </c>
    </row>
    <row r="435" spans="1:15" x14ac:dyDescent="0.25">
      <c r="A435" s="1"/>
      <c r="B435" s="5" t="s">
        <v>27</v>
      </c>
      <c r="C435" s="5"/>
      <c r="D435" s="51">
        <v>15.3811</v>
      </c>
      <c r="E435" s="51"/>
      <c r="F435" s="1"/>
      <c r="G435" s="4" t="s">
        <v>54</v>
      </c>
      <c r="H435" s="4" t="s">
        <v>55</v>
      </c>
      <c r="I435" s="4"/>
      <c r="J435" s="6">
        <v>1</v>
      </c>
      <c r="K435" s="7">
        <v>4</v>
      </c>
      <c r="L435" s="7"/>
      <c r="M435" s="6">
        <v>1</v>
      </c>
      <c r="N435" s="45">
        <v>51.6</v>
      </c>
      <c r="O435" s="7">
        <v>0.43</v>
      </c>
    </row>
    <row r="436" spans="1:15" x14ac:dyDescent="0.25">
      <c r="A436" s="1"/>
      <c r="B436" s="1"/>
      <c r="C436" s="1"/>
      <c r="D436" s="1"/>
      <c r="E436" s="1"/>
      <c r="F436" s="1"/>
      <c r="G436" s="4"/>
      <c r="H436" s="4"/>
      <c r="I436" s="4"/>
      <c r="J436" s="6"/>
      <c r="K436" s="7"/>
      <c r="L436" s="7"/>
      <c r="M436" s="6"/>
      <c r="N436" s="45"/>
      <c r="O436" s="7"/>
    </row>
    <row r="437" spans="1:15" x14ac:dyDescent="0.25">
      <c r="A437" s="1"/>
      <c r="B437" s="5" t="s">
        <v>28</v>
      </c>
      <c r="C437" s="5"/>
      <c r="D437" s="5"/>
      <c r="E437" s="51">
        <v>2.2856000000000001</v>
      </c>
      <c r="F437" s="1"/>
      <c r="G437" s="4" t="s">
        <v>44</v>
      </c>
      <c r="H437" s="4" t="s">
        <v>45</v>
      </c>
      <c r="I437" s="4"/>
      <c r="J437" s="6">
        <v>1</v>
      </c>
      <c r="K437" s="7">
        <v>4</v>
      </c>
      <c r="L437" s="7"/>
      <c r="M437" s="6">
        <v>2</v>
      </c>
      <c r="N437" s="45">
        <v>104.4</v>
      </c>
      <c r="O437" s="7">
        <v>0.87</v>
      </c>
    </row>
    <row r="438" spans="1:15" x14ac:dyDescent="0.25">
      <c r="A438" s="1"/>
      <c r="B438" s="5"/>
      <c r="C438" s="5"/>
      <c r="D438" s="5"/>
      <c r="E438" s="51"/>
      <c r="F438" s="1"/>
      <c r="G438" s="4"/>
      <c r="H438" s="4"/>
      <c r="I438" s="4"/>
      <c r="J438" s="6"/>
      <c r="K438" s="7"/>
      <c r="L438" s="7"/>
      <c r="M438" s="6"/>
      <c r="N438" s="45"/>
      <c r="O438" s="7"/>
    </row>
    <row r="439" spans="1:15" x14ac:dyDescent="0.25">
      <c r="A439" s="1"/>
      <c r="B439" s="5" t="s">
        <v>29</v>
      </c>
      <c r="C439" s="5"/>
      <c r="D439" s="51">
        <v>0.13980000000000001</v>
      </c>
      <c r="E439" s="51"/>
      <c r="F439" s="1"/>
      <c r="G439" s="4" t="s">
        <v>327</v>
      </c>
      <c r="H439" s="4" t="s">
        <v>328</v>
      </c>
      <c r="I439" s="4"/>
      <c r="J439" s="6">
        <v>1</v>
      </c>
      <c r="K439" s="7">
        <v>4</v>
      </c>
      <c r="L439" s="7"/>
      <c r="M439" s="6">
        <v>1</v>
      </c>
      <c r="N439" s="45">
        <v>54</v>
      </c>
      <c r="O439" s="7">
        <v>0.45</v>
      </c>
    </row>
    <row r="440" spans="1:15" x14ac:dyDescent="0.25">
      <c r="A440" s="1"/>
      <c r="B440" s="5"/>
      <c r="C440" s="5"/>
      <c r="D440" s="51"/>
      <c r="E440" s="51"/>
      <c r="F440" s="1"/>
      <c r="G440" s="4"/>
      <c r="H440" s="4"/>
      <c r="I440" s="4"/>
      <c r="J440" s="6"/>
      <c r="K440" s="7"/>
      <c r="L440" s="7"/>
      <c r="M440" s="6"/>
      <c r="N440" s="45"/>
      <c r="O440" s="7"/>
    </row>
    <row r="441" spans="1:15" x14ac:dyDescent="0.25">
      <c r="A441" s="1"/>
      <c r="B441" s="5" t="s">
        <v>30</v>
      </c>
      <c r="C441" s="56">
        <v>24.3</v>
      </c>
      <c r="D441" s="1"/>
      <c r="E441" s="1"/>
      <c r="F441" s="1"/>
      <c r="G441" s="4" t="s">
        <v>21</v>
      </c>
      <c r="H441" s="4" t="s">
        <v>22</v>
      </c>
      <c r="I441" s="4"/>
      <c r="J441" s="6">
        <v>5</v>
      </c>
      <c r="K441" s="7">
        <v>20</v>
      </c>
      <c r="L441" s="7"/>
      <c r="M441" s="6">
        <v>36</v>
      </c>
      <c r="N441" s="45">
        <v>1489.8</v>
      </c>
      <c r="O441" s="7">
        <v>12.37</v>
      </c>
    </row>
    <row r="442" spans="1:15" x14ac:dyDescent="0.25">
      <c r="A442" s="1"/>
      <c r="B442" s="5"/>
      <c r="C442" s="5"/>
      <c r="D442" s="1"/>
      <c r="E442" s="1"/>
      <c r="F442" s="1"/>
      <c r="G442" s="1"/>
      <c r="H442" s="1"/>
      <c r="I442" s="1"/>
      <c r="J442" s="1"/>
      <c r="K442" s="1"/>
      <c r="L442" s="1"/>
      <c r="M442" s="1"/>
      <c r="N442" s="1"/>
      <c r="O442" s="1"/>
    </row>
    <row r="443" spans="1:15" x14ac:dyDescent="0.25">
      <c r="A443" s="1"/>
      <c r="B443" s="5" t="s">
        <v>31</v>
      </c>
      <c r="C443" s="56">
        <v>2016</v>
      </c>
      <c r="D443" s="5"/>
      <c r="E443" s="1"/>
      <c r="F443" s="1"/>
      <c r="G443" s="1"/>
      <c r="H443" s="1"/>
      <c r="I443" s="1"/>
      <c r="J443" s="1"/>
      <c r="K443" s="1"/>
      <c r="L443" s="1"/>
      <c r="M443" s="1"/>
      <c r="N443" s="1"/>
      <c r="O443" s="1"/>
    </row>
    <row r="444" spans="1:15" x14ac:dyDescent="0.25">
      <c r="A444" s="1"/>
      <c r="B444" s="5" t="s">
        <v>32</v>
      </c>
      <c r="C444" s="5"/>
      <c r="D444" s="1"/>
      <c r="E444" s="1"/>
      <c r="F444" s="1"/>
      <c r="G444" s="1"/>
      <c r="H444" s="1"/>
      <c r="I444" s="1"/>
      <c r="J444" s="1"/>
      <c r="K444" s="1"/>
      <c r="L444" s="1"/>
      <c r="M444" s="1"/>
      <c r="N444" s="1"/>
      <c r="O444" s="1"/>
    </row>
    <row r="445" spans="1:15" x14ac:dyDescent="0.25">
      <c r="A445" s="1"/>
      <c r="B445" s="1"/>
      <c r="C445" s="1"/>
      <c r="D445" s="1"/>
      <c r="E445" s="1"/>
      <c r="F445" s="1"/>
      <c r="G445" s="1"/>
      <c r="H445" s="1"/>
      <c r="I445" s="1"/>
      <c r="J445" s="1"/>
      <c r="K445" s="1"/>
      <c r="L445" s="1"/>
      <c r="M445" s="1"/>
      <c r="N445" s="1"/>
      <c r="O445" s="1"/>
    </row>
    <row r="446" spans="1:15" x14ac:dyDescent="0.25">
      <c r="A446" s="1"/>
      <c r="B446" s="1"/>
      <c r="C446" s="1"/>
      <c r="D446" s="1"/>
      <c r="E446" s="1"/>
      <c r="F446" s="1"/>
      <c r="G446" s="46" t="s">
        <v>5</v>
      </c>
      <c r="H446" s="46"/>
      <c r="I446" s="46"/>
      <c r="J446" s="3" t="s">
        <v>6</v>
      </c>
      <c r="K446" s="3" t="s">
        <v>7</v>
      </c>
      <c r="L446" s="3"/>
      <c r="M446" s="3" t="s">
        <v>8</v>
      </c>
      <c r="N446" s="3" t="s">
        <v>583</v>
      </c>
      <c r="O446" s="3" t="s">
        <v>7</v>
      </c>
    </row>
    <row r="447" spans="1:15" x14ac:dyDescent="0.25">
      <c r="A447" s="1"/>
      <c r="B447" s="1"/>
      <c r="C447" s="1"/>
      <c r="D447" s="1"/>
      <c r="E447" s="1"/>
      <c r="F447" s="1"/>
      <c r="G447" s="4" t="s">
        <v>33</v>
      </c>
      <c r="H447" s="4" t="s">
        <v>34</v>
      </c>
      <c r="I447" s="4"/>
      <c r="J447" s="6">
        <v>2</v>
      </c>
      <c r="K447" s="7">
        <v>6.25</v>
      </c>
      <c r="L447" s="7"/>
      <c r="M447" s="6">
        <v>6</v>
      </c>
      <c r="N447" s="55">
        <v>781.8</v>
      </c>
      <c r="O447" s="7">
        <v>0.59</v>
      </c>
    </row>
    <row r="448" spans="1:15" x14ac:dyDescent="0.25">
      <c r="A448" s="1"/>
      <c r="B448" s="5" t="s">
        <v>9</v>
      </c>
      <c r="C448" s="4" t="s">
        <v>100</v>
      </c>
      <c r="D448" s="4"/>
      <c r="E448" s="4"/>
      <c r="F448" s="1"/>
      <c r="G448" s="4" t="s">
        <v>36</v>
      </c>
      <c r="H448" s="4" t="s">
        <v>37</v>
      </c>
      <c r="I448" s="4"/>
      <c r="J448" s="6">
        <v>14</v>
      </c>
      <c r="K448" s="7">
        <v>43.75</v>
      </c>
      <c r="L448" s="7"/>
      <c r="M448" s="6">
        <v>689</v>
      </c>
      <c r="N448" s="45">
        <v>50724.6</v>
      </c>
      <c r="O448" s="7">
        <v>38.43</v>
      </c>
    </row>
    <row r="449" spans="1:15" x14ac:dyDescent="0.25">
      <c r="A449" s="1"/>
      <c r="B449" s="5" t="s">
        <v>13</v>
      </c>
      <c r="C449" s="4" t="s">
        <v>106</v>
      </c>
      <c r="D449" s="4"/>
      <c r="E449" s="4"/>
      <c r="F449" s="1"/>
      <c r="G449" s="4" t="s">
        <v>11</v>
      </c>
      <c r="H449" s="4" t="s">
        <v>12</v>
      </c>
      <c r="I449" s="4"/>
      <c r="J449" s="6">
        <v>2</v>
      </c>
      <c r="K449" s="7">
        <v>6.25</v>
      </c>
      <c r="L449" s="7"/>
      <c r="M449" s="6">
        <v>6</v>
      </c>
      <c r="N449" s="45">
        <v>455.4</v>
      </c>
      <c r="O449" s="7">
        <v>0.35</v>
      </c>
    </row>
    <row r="450" spans="1:15" x14ac:dyDescent="0.25">
      <c r="A450" s="1"/>
      <c r="B450" s="5"/>
      <c r="C450" s="4"/>
      <c r="D450" s="4"/>
      <c r="E450" s="4"/>
      <c r="F450" s="1"/>
      <c r="G450" s="4"/>
      <c r="H450" s="4"/>
      <c r="I450" s="4"/>
      <c r="J450" s="6"/>
      <c r="K450" s="7"/>
      <c r="L450" s="7"/>
      <c r="M450" s="6"/>
      <c r="N450" s="45"/>
      <c r="O450" s="7"/>
    </row>
    <row r="451" spans="1:15" x14ac:dyDescent="0.25">
      <c r="A451" s="1"/>
      <c r="B451" s="5" t="s">
        <v>19</v>
      </c>
      <c r="C451" s="4" t="s">
        <v>47</v>
      </c>
      <c r="D451" s="4"/>
      <c r="E451" s="4"/>
      <c r="F451" s="1"/>
      <c r="G451" s="4" t="s">
        <v>39</v>
      </c>
      <c r="H451" s="4" t="s">
        <v>40</v>
      </c>
      <c r="I451" s="4"/>
      <c r="J451" s="6">
        <v>3</v>
      </c>
      <c r="K451" s="7">
        <v>9.3800000000000008</v>
      </c>
      <c r="L451" s="7"/>
      <c r="M451" s="6">
        <v>664</v>
      </c>
      <c r="N451" s="45">
        <v>71268</v>
      </c>
      <c r="O451" s="7">
        <v>54</v>
      </c>
    </row>
    <row r="452" spans="1:15" x14ac:dyDescent="0.25">
      <c r="A452" s="1"/>
      <c r="B452" s="5"/>
      <c r="C452" s="4"/>
      <c r="D452" s="4"/>
      <c r="E452" s="4"/>
      <c r="F452" s="1"/>
      <c r="G452" s="4" t="s">
        <v>313</v>
      </c>
      <c r="H452" s="4" t="s">
        <v>314</v>
      </c>
      <c r="I452" s="4"/>
      <c r="J452" s="6">
        <v>1</v>
      </c>
      <c r="K452" s="7">
        <v>3.12</v>
      </c>
      <c r="L452" s="7"/>
      <c r="M452" s="6">
        <v>2</v>
      </c>
      <c r="N452" s="45">
        <v>104.4</v>
      </c>
      <c r="O452" s="7">
        <v>0.08</v>
      </c>
    </row>
    <row r="453" spans="1:15" x14ac:dyDescent="0.25">
      <c r="A453" s="1"/>
      <c r="B453" s="5" t="s">
        <v>23</v>
      </c>
      <c r="C453" s="4" t="s">
        <v>107</v>
      </c>
      <c r="D453" s="4"/>
      <c r="E453" s="4"/>
      <c r="F453" s="1"/>
      <c r="G453" s="4" t="s">
        <v>42</v>
      </c>
      <c r="H453" s="4" t="s">
        <v>43</v>
      </c>
      <c r="I453" s="4"/>
      <c r="J453" s="6">
        <v>1</v>
      </c>
      <c r="K453" s="7">
        <v>3.12</v>
      </c>
      <c r="L453" s="7"/>
      <c r="M453" s="6">
        <v>3</v>
      </c>
      <c r="N453" s="45">
        <v>346.8</v>
      </c>
      <c r="O453" s="7">
        <v>0.26</v>
      </c>
    </row>
    <row r="454" spans="1:15" x14ac:dyDescent="0.25">
      <c r="A454" s="1"/>
      <c r="B454" s="5" t="s">
        <v>25</v>
      </c>
      <c r="C454" s="52">
        <v>673</v>
      </c>
      <c r="D454" s="52"/>
      <c r="E454" s="1"/>
      <c r="F454" s="1"/>
      <c r="G454" s="4" t="s">
        <v>54</v>
      </c>
      <c r="H454" s="4" t="s">
        <v>55</v>
      </c>
      <c r="I454" s="4"/>
      <c r="J454" s="6">
        <v>1</v>
      </c>
      <c r="K454" s="7">
        <v>3.12</v>
      </c>
      <c r="L454" s="7"/>
      <c r="M454" s="6">
        <v>11</v>
      </c>
      <c r="N454" s="45">
        <v>2834.4</v>
      </c>
      <c r="O454" s="7">
        <v>2.15</v>
      </c>
    </row>
    <row r="455" spans="1:15" x14ac:dyDescent="0.25">
      <c r="A455" s="1"/>
      <c r="B455" s="5" t="s">
        <v>26</v>
      </c>
      <c r="C455" s="5"/>
      <c r="D455" s="5"/>
      <c r="E455" s="51">
        <v>554.18290000000002</v>
      </c>
      <c r="F455" s="1"/>
      <c r="G455" s="4" t="s">
        <v>49</v>
      </c>
      <c r="H455" s="4" t="s">
        <v>50</v>
      </c>
      <c r="I455" s="4"/>
      <c r="J455" s="6">
        <v>3</v>
      </c>
      <c r="K455" s="7">
        <v>9.3800000000000008</v>
      </c>
      <c r="L455" s="7"/>
      <c r="M455" s="6">
        <v>14</v>
      </c>
      <c r="N455" s="45">
        <v>1350</v>
      </c>
      <c r="O455" s="7">
        <v>1.02</v>
      </c>
    </row>
    <row r="456" spans="1:15" x14ac:dyDescent="0.25">
      <c r="A456" s="1"/>
      <c r="B456" s="5" t="s">
        <v>27</v>
      </c>
      <c r="C456" s="5"/>
      <c r="D456" s="51">
        <v>105.92440000000001</v>
      </c>
      <c r="E456" s="51"/>
      <c r="F456" s="1"/>
      <c r="G456" s="4" t="s">
        <v>21</v>
      </c>
      <c r="H456" s="4" t="s">
        <v>22</v>
      </c>
      <c r="I456" s="4"/>
      <c r="J456" s="6">
        <v>5</v>
      </c>
      <c r="K456" s="7">
        <v>15.62</v>
      </c>
      <c r="L456" s="7"/>
      <c r="M456" s="6">
        <v>62</v>
      </c>
      <c r="N456" s="45">
        <v>4116</v>
      </c>
      <c r="O456" s="7">
        <v>3.12</v>
      </c>
    </row>
    <row r="457" spans="1:15" x14ac:dyDescent="0.25">
      <c r="A457" s="1"/>
      <c r="B457" s="1"/>
      <c r="C457" s="1"/>
      <c r="D457" s="1"/>
      <c r="E457" s="1"/>
      <c r="F457" s="1"/>
      <c r="G457" s="4"/>
      <c r="H457" s="4"/>
      <c r="I457" s="4"/>
      <c r="J457" s="6"/>
      <c r="K457" s="7"/>
      <c r="L457" s="7"/>
      <c r="M457" s="6"/>
      <c r="N457" s="45"/>
      <c r="O457" s="7"/>
    </row>
    <row r="458" spans="1:15" x14ac:dyDescent="0.25">
      <c r="A458" s="1"/>
      <c r="B458" s="5" t="s">
        <v>28</v>
      </c>
      <c r="C458" s="5"/>
      <c r="D458" s="5"/>
      <c r="E458" s="51">
        <v>3.7847</v>
      </c>
      <c r="F458" s="1"/>
      <c r="G458" s="1"/>
      <c r="H458" s="1"/>
      <c r="I458" s="1"/>
      <c r="J458" s="1"/>
      <c r="K458" s="1"/>
      <c r="L458" s="1"/>
      <c r="M458" s="1"/>
      <c r="N458" s="1"/>
      <c r="O458" s="1"/>
    </row>
    <row r="459" spans="1:15" x14ac:dyDescent="0.25">
      <c r="A459" s="1"/>
      <c r="B459" s="5"/>
      <c r="C459" s="5"/>
      <c r="D459" s="5"/>
      <c r="E459" s="51"/>
      <c r="F459" s="1"/>
      <c r="G459" s="1"/>
      <c r="H459" s="1"/>
      <c r="I459" s="1"/>
      <c r="J459" s="1"/>
      <c r="K459" s="1"/>
      <c r="L459" s="1"/>
      <c r="M459" s="1"/>
      <c r="N459" s="1"/>
      <c r="O459" s="1"/>
    </row>
    <row r="460" spans="1:15" x14ac:dyDescent="0.25">
      <c r="A460" s="1"/>
      <c r="B460" s="5" t="s">
        <v>29</v>
      </c>
      <c r="C460" s="5"/>
      <c r="D460" s="51">
        <v>1.024</v>
      </c>
      <c r="E460" s="51"/>
      <c r="F460" s="1"/>
      <c r="G460" s="1"/>
      <c r="H460" s="1"/>
      <c r="I460" s="1"/>
      <c r="J460" s="1"/>
      <c r="K460" s="1"/>
      <c r="L460" s="1"/>
      <c r="M460" s="1"/>
      <c r="N460" s="1"/>
      <c r="O460" s="1"/>
    </row>
    <row r="461" spans="1:15" x14ac:dyDescent="0.25">
      <c r="A461" s="1"/>
      <c r="B461" s="5" t="s">
        <v>30</v>
      </c>
      <c r="C461" s="56">
        <v>44</v>
      </c>
      <c r="D461" s="1"/>
      <c r="E461" s="1"/>
      <c r="F461" s="1"/>
      <c r="G461" s="1"/>
      <c r="H461" s="1"/>
      <c r="I461" s="1"/>
      <c r="J461" s="1"/>
      <c r="K461" s="1"/>
      <c r="L461" s="1"/>
      <c r="M461" s="1"/>
      <c r="N461" s="1"/>
      <c r="O461" s="1"/>
    </row>
    <row r="462" spans="1:15" x14ac:dyDescent="0.25">
      <c r="A462" s="1"/>
      <c r="B462" s="5" t="s">
        <v>31</v>
      </c>
      <c r="C462" s="56">
        <v>2016</v>
      </c>
      <c r="D462" s="5"/>
      <c r="E462" s="1"/>
      <c r="F462" s="1"/>
      <c r="G462" s="1"/>
      <c r="H462" s="1"/>
      <c r="I462" s="1"/>
      <c r="J462" s="1"/>
      <c r="K462" s="1"/>
      <c r="L462" s="1"/>
      <c r="M462" s="1"/>
      <c r="N462" s="1"/>
      <c r="O462" s="1"/>
    </row>
    <row r="463" spans="1:15" x14ac:dyDescent="0.25">
      <c r="A463" s="1"/>
      <c r="B463" s="5" t="s">
        <v>32</v>
      </c>
      <c r="C463" s="5"/>
      <c r="D463" s="1"/>
      <c r="E463" s="1"/>
      <c r="F463" s="1"/>
      <c r="G463" s="1"/>
      <c r="H463" s="1"/>
      <c r="I463" s="1"/>
      <c r="J463" s="1"/>
      <c r="K463" s="1"/>
      <c r="L463" s="1"/>
      <c r="M463" s="1"/>
      <c r="N463" s="1"/>
      <c r="O463" s="1"/>
    </row>
    <row r="464" spans="1:15" x14ac:dyDescent="0.25">
      <c r="A464" s="1"/>
      <c r="B464" s="1"/>
      <c r="C464" s="1"/>
      <c r="D464" s="1"/>
      <c r="E464" s="1"/>
      <c r="F464" s="1"/>
      <c r="G464" s="1"/>
      <c r="H464" s="1"/>
      <c r="I464" s="1"/>
      <c r="J464" s="1"/>
      <c r="K464" s="1"/>
      <c r="L464" s="1"/>
      <c r="M464" s="1"/>
      <c r="N464" s="1"/>
      <c r="O464" s="1"/>
    </row>
    <row r="465" spans="1:15" x14ac:dyDescent="0.25">
      <c r="A465" s="1"/>
      <c r="B465" s="1"/>
      <c r="C465" s="1"/>
      <c r="D465" s="1"/>
      <c r="E465" s="1"/>
      <c r="F465" s="1"/>
      <c r="G465" s="1"/>
      <c r="H465" s="1"/>
      <c r="I465" s="1"/>
      <c r="J465" s="1"/>
      <c r="K465" s="1"/>
      <c r="L465" s="1"/>
      <c r="M465" s="1"/>
      <c r="N465" s="1"/>
      <c r="O465" s="1"/>
    </row>
    <row r="466" spans="1:15" x14ac:dyDescent="0.25">
      <c r="A466" s="1"/>
      <c r="B466" s="1"/>
      <c r="C466" s="1"/>
      <c r="D466" s="1"/>
      <c r="E466" s="1"/>
      <c r="F466" s="1"/>
      <c r="G466" s="46" t="s">
        <v>5</v>
      </c>
      <c r="H466" s="46"/>
      <c r="I466" s="46"/>
      <c r="J466" s="3" t="s">
        <v>6</v>
      </c>
      <c r="K466" s="3" t="s">
        <v>7</v>
      </c>
      <c r="L466" s="3"/>
      <c r="M466" s="3" t="s">
        <v>8</v>
      </c>
      <c r="N466" s="3" t="s">
        <v>583</v>
      </c>
      <c r="O466" s="3" t="s">
        <v>7</v>
      </c>
    </row>
    <row r="467" spans="1:15" x14ac:dyDescent="0.25">
      <c r="A467" s="1"/>
      <c r="B467" s="1"/>
      <c r="C467" s="1"/>
      <c r="D467" s="1"/>
      <c r="E467" s="1"/>
      <c r="F467" s="1"/>
      <c r="G467" s="4" t="s">
        <v>33</v>
      </c>
      <c r="H467" s="4" t="s">
        <v>34</v>
      </c>
      <c r="I467" s="4"/>
      <c r="J467" s="6">
        <v>1</v>
      </c>
      <c r="K467" s="7">
        <v>8.33</v>
      </c>
      <c r="L467" s="7"/>
      <c r="M467" s="6">
        <v>4</v>
      </c>
      <c r="N467" s="55">
        <v>1006.8000000000001</v>
      </c>
      <c r="O467" s="7">
        <v>17.2</v>
      </c>
    </row>
    <row r="468" spans="1:15" x14ac:dyDescent="0.25">
      <c r="A468" s="1"/>
      <c r="B468" s="5" t="s">
        <v>9</v>
      </c>
      <c r="C468" s="4" t="s">
        <v>110</v>
      </c>
      <c r="D468" s="4"/>
      <c r="E468" s="4"/>
      <c r="F468" s="1"/>
      <c r="G468" s="4" t="s">
        <v>11</v>
      </c>
      <c r="H468" s="4" t="s">
        <v>12</v>
      </c>
      <c r="I468" s="4"/>
      <c r="J468" s="6">
        <v>3</v>
      </c>
      <c r="K468" s="7">
        <v>25</v>
      </c>
      <c r="L468" s="7"/>
      <c r="M468" s="6">
        <v>3</v>
      </c>
      <c r="N468" s="45">
        <v>332.4</v>
      </c>
      <c r="O468" s="7">
        <v>5.68</v>
      </c>
    </row>
    <row r="469" spans="1:15" x14ac:dyDescent="0.25">
      <c r="A469" s="1"/>
      <c r="B469" s="5" t="s">
        <v>13</v>
      </c>
      <c r="C469" s="4" t="s">
        <v>111</v>
      </c>
      <c r="D469" s="4"/>
      <c r="E469" s="4"/>
      <c r="F469" s="1"/>
      <c r="G469" s="4" t="s">
        <v>311</v>
      </c>
      <c r="H469" s="4" t="s">
        <v>312</v>
      </c>
      <c r="I469" s="4"/>
      <c r="J469" s="6">
        <v>1</v>
      </c>
      <c r="K469" s="7">
        <v>8.33</v>
      </c>
      <c r="L469" s="7"/>
      <c r="M469" s="6">
        <v>26</v>
      </c>
      <c r="N469" s="45">
        <v>3550.8</v>
      </c>
      <c r="O469" s="7">
        <v>60.66</v>
      </c>
    </row>
    <row r="470" spans="1:15" x14ac:dyDescent="0.25">
      <c r="A470" s="1"/>
      <c r="B470" s="5"/>
      <c r="C470" s="4"/>
      <c r="D470" s="4"/>
      <c r="E470" s="4"/>
      <c r="F470" s="1"/>
      <c r="G470" s="4"/>
      <c r="H470" s="4"/>
      <c r="I470" s="4"/>
      <c r="J470" s="6"/>
      <c r="K470" s="7"/>
      <c r="L470" s="7"/>
      <c r="M470" s="6"/>
      <c r="N470" s="45"/>
      <c r="O470" s="7"/>
    </row>
    <row r="471" spans="1:15" x14ac:dyDescent="0.25">
      <c r="A471" s="1"/>
      <c r="B471" s="5" t="s">
        <v>19</v>
      </c>
      <c r="C471" s="4" t="s">
        <v>20</v>
      </c>
      <c r="D471" s="4"/>
      <c r="E471" s="4"/>
      <c r="F471" s="1"/>
      <c r="G471" s="4" t="s">
        <v>15</v>
      </c>
      <c r="H471" s="4" t="s">
        <v>16</v>
      </c>
      <c r="I471" s="4"/>
      <c r="J471" s="6">
        <v>2</v>
      </c>
      <c r="K471" s="7">
        <v>16.670000000000002</v>
      </c>
      <c r="L471" s="7"/>
      <c r="M471" s="6">
        <v>28</v>
      </c>
      <c r="N471" s="45">
        <v>700.8</v>
      </c>
      <c r="O471" s="7">
        <v>11.97</v>
      </c>
    </row>
    <row r="472" spans="1:15" x14ac:dyDescent="0.25">
      <c r="A472" s="1"/>
      <c r="B472" s="5"/>
      <c r="C472" s="4"/>
      <c r="D472" s="4"/>
      <c r="E472" s="4"/>
      <c r="F472" s="1"/>
      <c r="G472" s="4" t="s">
        <v>315</v>
      </c>
      <c r="H472" s="4" t="s">
        <v>316</v>
      </c>
      <c r="I472" s="4"/>
      <c r="J472" s="6">
        <v>1</v>
      </c>
      <c r="K472" s="7">
        <v>8.33</v>
      </c>
      <c r="L472" s="7"/>
      <c r="M472" s="6">
        <v>1</v>
      </c>
      <c r="N472" s="45">
        <v>76.2</v>
      </c>
      <c r="O472" s="7">
        <v>1.3</v>
      </c>
    </row>
    <row r="473" spans="1:15" x14ac:dyDescent="0.25">
      <c r="A473" s="1"/>
      <c r="B473" s="5" t="s">
        <v>23</v>
      </c>
      <c r="C473" s="4" t="s">
        <v>112</v>
      </c>
      <c r="D473" s="4"/>
      <c r="E473" s="4"/>
      <c r="F473" s="1"/>
      <c r="G473" s="4" t="s">
        <v>42</v>
      </c>
      <c r="H473" s="4" t="s">
        <v>43</v>
      </c>
      <c r="I473" s="4"/>
      <c r="J473" s="6">
        <v>3</v>
      </c>
      <c r="K473" s="7">
        <v>25</v>
      </c>
      <c r="L473" s="7"/>
      <c r="M473" s="6">
        <v>5</v>
      </c>
      <c r="N473" s="45">
        <v>126.6</v>
      </c>
      <c r="O473" s="7">
        <v>2.16</v>
      </c>
    </row>
    <row r="474" spans="1:15" x14ac:dyDescent="0.25">
      <c r="A474" s="1"/>
      <c r="B474" s="5" t="s">
        <v>25</v>
      </c>
      <c r="C474" s="52">
        <v>192</v>
      </c>
      <c r="D474" s="52"/>
      <c r="E474" s="1"/>
      <c r="F474" s="1"/>
      <c r="G474" s="4" t="s">
        <v>21</v>
      </c>
      <c r="H474" s="4" t="s">
        <v>22</v>
      </c>
      <c r="I474" s="4"/>
      <c r="J474" s="6">
        <v>1</v>
      </c>
      <c r="K474" s="7">
        <v>8.33</v>
      </c>
      <c r="L474" s="7"/>
      <c r="M474" s="6">
        <v>1</v>
      </c>
      <c r="N474" s="45">
        <v>60</v>
      </c>
      <c r="O474" s="7">
        <v>1.03</v>
      </c>
    </row>
    <row r="475" spans="1:15" x14ac:dyDescent="0.25">
      <c r="A475" s="1"/>
      <c r="B475" s="5" t="s">
        <v>26</v>
      </c>
      <c r="C475" s="5"/>
      <c r="D475" s="5"/>
      <c r="E475" s="51">
        <v>199.75899999999999</v>
      </c>
      <c r="F475" s="1"/>
      <c r="G475" s="1"/>
      <c r="H475" s="1"/>
      <c r="I475" s="1"/>
      <c r="J475" s="1"/>
      <c r="K475" s="1"/>
      <c r="L475" s="1"/>
      <c r="M475" s="1"/>
      <c r="N475" s="1"/>
      <c r="O475" s="1"/>
    </row>
    <row r="476" spans="1:15" x14ac:dyDescent="0.25">
      <c r="A476" s="1"/>
      <c r="B476" s="5" t="s">
        <v>27</v>
      </c>
      <c r="C476" s="5"/>
      <c r="D476" s="51">
        <v>18.508800000000001</v>
      </c>
      <c r="E476" s="51"/>
      <c r="F476" s="1"/>
      <c r="G476" s="1"/>
      <c r="H476" s="1"/>
      <c r="I476" s="1"/>
      <c r="J476" s="1"/>
      <c r="K476" s="1"/>
      <c r="L476" s="1"/>
      <c r="M476" s="1"/>
      <c r="N476" s="1"/>
      <c r="O476" s="1"/>
    </row>
    <row r="477" spans="1:15" x14ac:dyDescent="0.25">
      <c r="A477" s="1"/>
      <c r="B477" s="5" t="s">
        <v>28</v>
      </c>
      <c r="C477" s="5"/>
      <c r="D477" s="5"/>
      <c r="E477" s="51">
        <v>1.0446</v>
      </c>
      <c r="F477" s="1"/>
      <c r="G477" s="1"/>
      <c r="H477" s="1"/>
      <c r="I477" s="1"/>
      <c r="J477" s="1"/>
      <c r="K477" s="1"/>
      <c r="L477" s="1"/>
      <c r="M477" s="1"/>
      <c r="N477" s="1"/>
      <c r="O477" s="1"/>
    </row>
    <row r="478" spans="1:15" x14ac:dyDescent="0.25">
      <c r="A478" s="1"/>
      <c r="B478" s="5" t="s">
        <v>29</v>
      </c>
      <c r="C478" s="5"/>
      <c r="D478" s="51">
        <v>0.14599999999999999</v>
      </c>
      <c r="E478" s="51"/>
      <c r="F478" s="1"/>
      <c r="G478" s="1"/>
      <c r="H478" s="1"/>
      <c r="I478" s="1"/>
      <c r="J478" s="1"/>
      <c r="K478" s="1"/>
      <c r="L478" s="1"/>
      <c r="M478" s="1"/>
      <c r="N478" s="1"/>
      <c r="O478" s="1"/>
    </row>
    <row r="479" spans="1:15" x14ac:dyDescent="0.25">
      <c r="A479" s="1"/>
      <c r="B479" s="5" t="s">
        <v>30</v>
      </c>
      <c r="C479" s="56">
        <v>21.4</v>
      </c>
      <c r="D479" s="1"/>
      <c r="E479" s="1"/>
      <c r="F479" s="1"/>
      <c r="G479" s="1"/>
      <c r="H479" s="1"/>
      <c r="I479" s="1"/>
      <c r="J479" s="1"/>
      <c r="K479" s="1"/>
      <c r="L479" s="1"/>
      <c r="M479" s="1"/>
      <c r="N479" s="1"/>
      <c r="O479" s="1"/>
    </row>
    <row r="480" spans="1:15" x14ac:dyDescent="0.25">
      <c r="A480" s="1"/>
      <c r="B480" s="5" t="s">
        <v>31</v>
      </c>
      <c r="C480" s="56">
        <v>2015</v>
      </c>
      <c r="D480" s="5"/>
      <c r="E480" s="1"/>
      <c r="F480" s="1"/>
      <c r="G480" s="1"/>
      <c r="H480" s="1"/>
      <c r="I480" s="1"/>
      <c r="J480" s="1"/>
      <c r="K480" s="1"/>
      <c r="L480" s="1"/>
      <c r="M480" s="1"/>
      <c r="N480" s="1"/>
      <c r="O480" s="1"/>
    </row>
    <row r="481" spans="1:15" x14ac:dyDescent="0.25">
      <c r="A481" s="1"/>
      <c r="B481" s="5" t="s">
        <v>32</v>
      </c>
      <c r="C481" s="5"/>
      <c r="D481" s="1"/>
      <c r="E481" s="1"/>
      <c r="F481" s="1"/>
      <c r="G481" s="1"/>
      <c r="H481" s="1"/>
      <c r="I481" s="1"/>
      <c r="J481" s="1"/>
      <c r="K481" s="1"/>
      <c r="L481" s="1"/>
      <c r="M481" s="1"/>
      <c r="N481" s="1"/>
      <c r="O481" s="1"/>
    </row>
    <row r="482" spans="1:15" x14ac:dyDescent="0.25">
      <c r="A482" s="1"/>
      <c r="B482" s="1"/>
      <c r="C482" s="1"/>
      <c r="D482" s="1"/>
      <c r="E482" s="1"/>
      <c r="F482" s="1"/>
      <c r="G482" s="1"/>
      <c r="H482" s="1"/>
      <c r="I482" s="1"/>
      <c r="J482" s="1"/>
      <c r="K482" s="1"/>
      <c r="L482" s="1"/>
      <c r="M482" s="1"/>
      <c r="N482" s="1"/>
      <c r="O482" s="1"/>
    </row>
    <row r="483" spans="1:15" x14ac:dyDescent="0.25">
      <c r="A483" s="1"/>
      <c r="B483" s="1"/>
      <c r="C483" s="1"/>
      <c r="D483" s="1"/>
      <c r="E483" s="1"/>
      <c r="F483" s="1"/>
      <c r="G483" s="46" t="s">
        <v>5</v>
      </c>
      <c r="H483" s="46"/>
      <c r="I483" s="46"/>
      <c r="J483" s="3" t="s">
        <v>6</v>
      </c>
      <c r="K483" s="3" t="s">
        <v>7</v>
      </c>
      <c r="L483" s="3"/>
      <c r="M483" s="3" t="s">
        <v>8</v>
      </c>
      <c r="N483" s="3" t="s">
        <v>583</v>
      </c>
      <c r="O483" s="3" t="s">
        <v>7</v>
      </c>
    </row>
    <row r="484" spans="1:15" x14ac:dyDescent="0.25">
      <c r="A484" s="1"/>
      <c r="B484" s="1"/>
      <c r="C484" s="1"/>
      <c r="D484" s="1"/>
      <c r="E484" s="1"/>
      <c r="F484" s="1"/>
      <c r="G484" s="4" t="s">
        <v>36</v>
      </c>
      <c r="H484" s="4" t="s">
        <v>37</v>
      </c>
      <c r="I484" s="4"/>
      <c r="J484" s="6">
        <v>3</v>
      </c>
      <c r="K484" s="7">
        <v>16.670000000000002</v>
      </c>
      <c r="L484" s="7"/>
      <c r="M484" s="6">
        <v>9</v>
      </c>
      <c r="N484" s="55">
        <v>1308</v>
      </c>
      <c r="O484" s="7">
        <v>2.4</v>
      </c>
    </row>
    <row r="485" spans="1:15" x14ac:dyDescent="0.25">
      <c r="A485" s="1"/>
      <c r="B485" s="5" t="s">
        <v>9</v>
      </c>
      <c r="C485" s="4" t="s">
        <v>110</v>
      </c>
      <c r="D485" s="4"/>
      <c r="E485" s="4"/>
      <c r="F485" s="1"/>
      <c r="G485" s="4" t="s">
        <v>11</v>
      </c>
      <c r="H485" s="4" t="s">
        <v>12</v>
      </c>
      <c r="I485" s="4"/>
      <c r="J485" s="6">
        <v>1</v>
      </c>
      <c r="K485" s="7">
        <v>5.56</v>
      </c>
      <c r="L485" s="7"/>
      <c r="M485" s="6">
        <v>1</v>
      </c>
      <c r="N485" s="45">
        <v>65.400000000000006</v>
      </c>
      <c r="O485" s="7">
        <v>0.12</v>
      </c>
    </row>
    <row r="486" spans="1:15" x14ac:dyDescent="0.25">
      <c r="A486" s="1"/>
      <c r="B486" s="5" t="s">
        <v>13</v>
      </c>
      <c r="C486" s="4" t="s">
        <v>113</v>
      </c>
      <c r="D486" s="4"/>
      <c r="E486" s="4"/>
      <c r="F486" s="1"/>
      <c r="G486" s="4" t="s">
        <v>39</v>
      </c>
      <c r="H486" s="4" t="s">
        <v>40</v>
      </c>
      <c r="I486" s="4"/>
      <c r="J486" s="6">
        <v>3</v>
      </c>
      <c r="K486" s="7">
        <v>16.670000000000002</v>
      </c>
      <c r="L486" s="7"/>
      <c r="M486" s="6">
        <v>21</v>
      </c>
      <c r="N486" s="45">
        <v>1730.4</v>
      </c>
      <c r="O486" s="7">
        <v>3.18</v>
      </c>
    </row>
    <row r="487" spans="1:15" x14ac:dyDescent="0.25">
      <c r="A487" s="1"/>
      <c r="B487" s="5"/>
      <c r="C487" s="4"/>
      <c r="D487" s="4"/>
      <c r="E487" s="4"/>
      <c r="F487" s="1"/>
      <c r="G487" s="4"/>
      <c r="H487" s="4"/>
      <c r="I487" s="4"/>
      <c r="J487" s="6"/>
      <c r="K487" s="7"/>
      <c r="L487" s="7"/>
      <c r="M487" s="6"/>
      <c r="N487" s="45"/>
      <c r="O487" s="7"/>
    </row>
    <row r="488" spans="1:15" x14ac:dyDescent="0.25">
      <c r="A488" s="1"/>
      <c r="B488" s="5" t="s">
        <v>19</v>
      </c>
      <c r="C488" s="4" t="s">
        <v>57</v>
      </c>
      <c r="D488" s="4"/>
      <c r="E488" s="4"/>
      <c r="F488" s="1"/>
      <c r="G488" s="4" t="s">
        <v>309</v>
      </c>
      <c r="H488" s="4" t="s">
        <v>310</v>
      </c>
      <c r="I488" s="4"/>
      <c r="J488" s="6">
        <v>1</v>
      </c>
      <c r="K488" s="7">
        <v>5.56</v>
      </c>
      <c r="L488" s="7"/>
      <c r="M488" s="6">
        <v>11</v>
      </c>
      <c r="N488" s="45">
        <v>1200</v>
      </c>
      <c r="O488" s="7">
        <v>2.2000000000000002</v>
      </c>
    </row>
    <row r="489" spans="1:15" x14ac:dyDescent="0.25">
      <c r="A489" s="1"/>
      <c r="B489" s="5"/>
      <c r="C489" s="4"/>
      <c r="D489" s="4"/>
      <c r="E489" s="4"/>
      <c r="F489" s="1"/>
      <c r="G489" s="4" t="s">
        <v>311</v>
      </c>
      <c r="H489" s="4" t="s">
        <v>312</v>
      </c>
      <c r="I489" s="4"/>
      <c r="J489" s="6">
        <v>1</v>
      </c>
      <c r="K489" s="7">
        <v>5.56</v>
      </c>
      <c r="L489" s="7"/>
      <c r="M489" s="6">
        <v>4</v>
      </c>
      <c r="N489" s="45">
        <v>168.6</v>
      </c>
      <c r="O489" s="7">
        <v>0.31</v>
      </c>
    </row>
    <row r="490" spans="1:15" x14ac:dyDescent="0.25">
      <c r="A490" s="1"/>
      <c r="B490" s="5" t="s">
        <v>23</v>
      </c>
      <c r="C490" s="4" t="s">
        <v>114</v>
      </c>
      <c r="D490" s="4"/>
      <c r="E490" s="4"/>
      <c r="F490" s="1"/>
      <c r="G490" s="4" t="s">
        <v>15</v>
      </c>
      <c r="H490" s="4" t="s">
        <v>16</v>
      </c>
      <c r="I490" s="4"/>
      <c r="J490" s="6">
        <v>2</v>
      </c>
      <c r="K490" s="7">
        <v>11.11</v>
      </c>
      <c r="L490" s="7"/>
      <c r="M490" s="6">
        <v>4</v>
      </c>
      <c r="N490" s="45">
        <v>459.6</v>
      </c>
      <c r="O490" s="7">
        <v>0.84</v>
      </c>
    </row>
    <row r="491" spans="1:15" x14ac:dyDescent="0.25">
      <c r="A491" s="1"/>
      <c r="B491" s="5" t="s">
        <v>25</v>
      </c>
      <c r="C491" s="52">
        <v>243</v>
      </c>
      <c r="D491" s="52"/>
      <c r="E491" s="1"/>
      <c r="F491" s="1"/>
      <c r="G491" s="4" t="s">
        <v>333</v>
      </c>
      <c r="H491" s="4" t="s">
        <v>334</v>
      </c>
      <c r="I491" s="4"/>
      <c r="J491" s="6">
        <v>1</v>
      </c>
      <c r="K491" s="7">
        <v>5.56</v>
      </c>
      <c r="L491" s="7"/>
      <c r="M491" s="6">
        <v>1</v>
      </c>
      <c r="N491" s="45">
        <v>92.4</v>
      </c>
      <c r="O491" s="7">
        <v>0.17</v>
      </c>
    </row>
    <row r="492" spans="1:15" x14ac:dyDescent="0.25">
      <c r="A492" s="1"/>
      <c r="B492" s="5" t="s">
        <v>26</v>
      </c>
      <c r="C492" s="5"/>
      <c r="D492" s="5"/>
      <c r="E492" s="51">
        <v>968.93169999999998</v>
      </c>
      <c r="F492" s="1"/>
      <c r="G492" s="4" t="s">
        <v>315</v>
      </c>
      <c r="H492" s="4" t="s">
        <v>316</v>
      </c>
      <c r="I492" s="4"/>
      <c r="J492" s="6">
        <v>1</v>
      </c>
      <c r="K492" s="7">
        <v>5.56</v>
      </c>
      <c r="L492" s="7"/>
      <c r="M492" s="6">
        <v>1</v>
      </c>
      <c r="N492" s="45">
        <v>45.6</v>
      </c>
      <c r="O492" s="7">
        <v>0.08</v>
      </c>
    </row>
    <row r="493" spans="1:15" x14ac:dyDescent="0.25">
      <c r="A493" s="1"/>
      <c r="B493" s="5" t="s">
        <v>27</v>
      </c>
      <c r="C493" s="5"/>
      <c r="D493" s="51">
        <v>155.44630000000001</v>
      </c>
      <c r="E493" s="51"/>
      <c r="F493" s="1"/>
      <c r="G493" s="4" t="s">
        <v>42</v>
      </c>
      <c r="H493" s="4" t="s">
        <v>43</v>
      </c>
      <c r="I493" s="4"/>
      <c r="J493" s="6">
        <v>1</v>
      </c>
      <c r="K493" s="7">
        <v>5.56</v>
      </c>
      <c r="L493" s="7"/>
      <c r="M493" s="6">
        <v>8</v>
      </c>
      <c r="N493" s="45">
        <v>385.79999999999995</v>
      </c>
      <c r="O493" s="7">
        <v>0.71</v>
      </c>
    </row>
    <row r="494" spans="1:15" x14ac:dyDescent="0.25">
      <c r="A494" s="1"/>
      <c r="B494" s="1"/>
      <c r="C494" s="1"/>
      <c r="D494" s="1"/>
      <c r="E494" s="1"/>
      <c r="F494" s="1"/>
      <c r="G494" s="4"/>
      <c r="H494" s="4"/>
      <c r="I494" s="4"/>
      <c r="J494" s="6"/>
      <c r="K494" s="7"/>
      <c r="L494" s="7"/>
      <c r="M494" s="6"/>
      <c r="N494" s="45"/>
      <c r="O494" s="7"/>
    </row>
    <row r="495" spans="1:15" x14ac:dyDescent="0.25">
      <c r="A495" s="1"/>
      <c r="B495" s="5" t="s">
        <v>28</v>
      </c>
      <c r="C495" s="5"/>
      <c r="D495" s="5"/>
      <c r="E495" s="51">
        <v>2.5813000000000001</v>
      </c>
      <c r="F495" s="1"/>
      <c r="G495" s="4" t="s">
        <v>54</v>
      </c>
      <c r="H495" s="4" t="s">
        <v>55</v>
      </c>
      <c r="I495" s="4"/>
      <c r="J495" s="6">
        <v>2</v>
      </c>
      <c r="K495" s="7">
        <v>11.11</v>
      </c>
      <c r="L495" s="7"/>
      <c r="M495" s="6">
        <v>194</v>
      </c>
      <c r="N495" s="45">
        <v>11142</v>
      </c>
      <c r="O495" s="7">
        <v>20.45</v>
      </c>
    </row>
    <row r="496" spans="1:15" x14ac:dyDescent="0.25">
      <c r="A496" s="1"/>
      <c r="B496" s="5"/>
      <c r="C496" s="5"/>
      <c r="D496" s="5"/>
      <c r="E496" s="51"/>
      <c r="F496" s="1"/>
      <c r="G496" s="4"/>
      <c r="H496" s="4"/>
      <c r="I496" s="4"/>
      <c r="J496" s="6"/>
      <c r="K496" s="7"/>
      <c r="L496" s="7"/>
      <c r="M496" s="6"/>
      <c r="N496" s="45"/>
      <c r="O496" s="7"/>
    </row>
    <row r="497" spans="1:15" x14ac:dyDescent="0.25">
      <c r="A497" s="1"/>
      <c r="B497" s="5" t="s">
        <v>29</v>
      </c>
      <c r="C497" s="5"/>
      <c r="D497" s="51">
        <v>1.0162</v>
      </c>
      <c r="E497" s="51"/>
      <c r="F497" s="1"/>
      <c r="G497" s="4" t="s">
        <v>335</v>
      </c>
      <c r="H497" s="4" t="s">
        <v>336</v>
      </c>
      <c r="I497" s="4"/>
      <c r="J497" s="6">
        <v>1</v>
      </c>
      <c r="K497" s="7">
        <v>5.56</v>
      </c>
      <c r="L497" s="7"/>
      <c r="M497" s="6">
        <v>247</v>
      </c>
      <c r="N497" s="45">
        <v>37782.600000000006</v>
      </c>
      <c r="O497" s="7">
        <v>69.36</v>
      </c>
    </row>
    <row r="498" spans="1:15" x14ac:dyDescent="0.25">
      <c r="A498" s="1"/>
      <c r="B498" s="5"/>
      <c r="C498" s="5"/>
      <c r="D498" s="51"/>
      <c r="E498" s="51"/>
      <c r="F498" s="1"/>
      <c r="G498" s="4"/>
      <c r="H498" s="4"/>
      <c r="I498" s="4"/>
      <c r="J498" s="6"/>
      <c r="K498" s="7"/>
      <c r="L498" s="7"/>
      <c r="M498" s="6"/>
      <c r="N498" s="45"/>
      <c r="O498" s="7"/>
    </row>
    <row r="499" spans="1:15" x14ac:dyDescent="0.25">
      <c r="A499" s="1"/>
      <c r="B499" s="5" t="s">
        <v>30</v>
      </c>
      <c r="C499" s="56">
        <v>32.5</v>
      </c>
      <c r="D499" s="1"/>
      <c r="E499" s="1"/>
      <c r="F499" s="1"/>
      <c r="G499" s="4" t="s">
        <v>21</v>
      </c>
      <c r="H499" s="4" t="s">
        <v>22</v>
      </c>
      <c r="I499" s="4"/>
      <c r="J499" s="6">
        <v>1</v>
      </c>
      <c r="K499" s="7">
        <v>5.56</v>
      </c>
      <c r="L499" s="7"/>
      <c r="M499" s="6">
        <v>1</v>
      </c>
      <c r="N499" s="45">
        <v>93.600000000000009</v>
      </c>
      <c r="O499" s="7">
        <v>0.17</v>
      </c>
    </row>
    <row r="500" spans="1:15" x14ac:dyDescent="0.25">
      <c r="A500" s="1"/>
      <c r="B500" s="5"/>
      <c r="C500" s="5"/>
      <c r="D500" s="1"/>
      <c r="E500" s="1"/>
      <c r="F500" s="1"/>
      <c r="G500" s="1"/>
      <c r="H500" s="1"/>
      <c r="I500" s="1"/>
      <c r="J500" s="1"/>
      <c r="K500" s="1"/>
      <c r="L500" s="1"/>
      <c r="M500" s="1"/>
      <c r="N500" s="1"/>
      <c r="O500" s="1"/>
    </row>
    <row r="501" spans="1:15" x14ac:dyDescent="0.25">
      <c r="A501" s="1"/>
      <c r="B501" s="5" t="s">
        <v>31</v>
      </c>
      <c r="C501" s="56">
        <v>2015</v>
      </c>
      <c r="D501" s="5"/>
      <c r="E501" s="1"/>
      <c r="F501" s="1"/>
      <c r="G501" s="1"/>
      <c r="H501" s="1"/>
      <c r="I501" s="1"/>
      <c r="J501" s="1"/>
      <c r="K501" s="1"/>
      <c r="L501" s="1"/>
      <c r="M501" s="1"/>
      <c r="N501" s="1"/>
      <c r="O501" s="1"/>
    </row>
    <row r="502" spans="1:15" x14ac:dyDescent="0.25">
      <c r="A502" s="1"/>
      <c r="B502" s="5" t="s">
        <v>32</v>
      </c>
      <c r="C502" s="5"/>
      <c r="D502" s="1"/>
      <c r="E502" s="1"/>
      <c r="F502" s="1"/>
      <c r="G502" s="1"/>
      <c r="H502" s="1"/>
      <c r="I502" s="1"/>
      <c r="J502" s="1"/>
      <c r="K502" s="1"/>
      <c r="L502" s="1"/>
      <c r="M502" s="1"/>
      <c r="N502" s="1"/>
      <c r="O502" s="1"/>
    </row>
    <row r="503" spans="1:15" x14ac:dyDescent="0.25">
      <c r="A503" s="1"/>
      <c r="B503" s="1"/>
      <c r="C503" s="1"/>
      <c r="D503" s="1"/>
      <c r="E503" s="1"/>
      <c r="F503" s="1"/>
      <c r="G503" s="1"/>
      <c r="H503" s="1"/>
      <c r="I503" s="1"/>
      <c r="J503" s="1"/>
      <c r="K503" s="1"/>
      <c r="L503" s="1"/>
      <c r="M503" s="1"/>
      <c r="N503" s="1"/>
      <c r="O503" s="1"/>
    </row>
    <row r="504" spans="1:15" x14ac:dyDescent="0.25">
      <c r="A504" s="1"/>
      <c r="B504" s="1"/>
      <c r="C504" s="1"/>
      <c r="D504" s="1"/>
      <c r="E504" s="1"/>
      <c r="F504" s="1"/>
      <c r="G504" s="46" t="s">
        <v>5</v>
      </c>
      <c r="H504" s="46"/>
      <c r="I504" s="46"/>
      <c r="J504" s="3" t="s">
        <v>6</v>
      </c>
      <c r="K504" s="3" t="s">
        <v>7</v>
      </c>
      <c r="L504" s="3"/>
      <c r="M504" s="3" t="s">
        <v>8</v>
      </c>
      <c r="N504" s="3" t="s">
        <v>583</v>
      </c>
      <c r="O504" s="3" t="s">
        <v>7</v>
      </c>
    </row>
    <row r="505" spans="1:15" x14ac:dyDescent="0.25">
      <c r="A505" s="1"/>
      <c r="B505" s="1"/>
      <c r="C505" s="1"/>
      <c r="D505" s="1"/>
      <c r="E505" s="1"/>
      <c r="F505" s="1"/>
      <c r="G505" s="4" t="s">
        <v>115</v>
      </c>
      <c r="H505" s="4" t="s">
        <v>115</v>
      </c>
      <c r="I505" s="4"/>
      <c r="J505" s="6">
        <v>0</v>
      </c>
      <c r="K505" s="7">
        <v>0</v>
      </c>
      <c r="L505" s="7"/>
      <c r="M505" s="6">
        <v>0</v>
      </c>
      <c r="N505" s="55">
        <v>0</v>
      </c>
      <c r="O505" s="7">
        <v>0</v>
      </c>
    </row>
    <row r="506" spans="1:15" x14ac:dyDescent="0.25">
      <c r="A506" s="1"/>
      <c r="B506" s="5" t="s">
        <v>9</v>
      </c>
      <c r="C506" s="4" t="s">
        <v>110</v>
      </c>
      <c r="D506" s="4"/>
      <c r="E506" s="4"/>
      <c r="F506" s="1"/>
      <c r="G506" s="1"/>
      <c r="H506" s="1"/>
      <c r="I506" s="1"/>
      <c r="J506" s="1"/>
      <c r="K506" s="1"/>
      <c r="L506" s="1"/>
      <c r="M506" s="1"/>
      <c r="N506" s="1"/>
      <c r="O506" s="1"/>
    </row>
    <row r="507" spans="1:15" x14ac:dyDescent="0.25">
      <c r="A507" s="1"/>
      <c r="B507" s="5" t="s">
        <v>13</v>
      </c>
      <c r="C507" s="4" t="s">
        <v>116</v>
      </c>
      <c r="D507" s="4"/>
      <c r="E507" s="4"/>
      <c r="F507" s="1"/>
      <c r="G507" s="1"/>
      <c r="H507" s="1"/>
      <c r="I507" s="1"/>
      <c r="J507" s="1"/>
      <c r="K507" s="1"/>
      <c r="L507" s="1"/>
      <c r="M507" s="1"/>
      <c r="N507" s="1"/>
      <c r="O507" s="1"/>
    </row>
    <row r="508" spans="1:15" x14ac:dyDescent="0.25">
      <c r="A508" s="1"/>
      <c r="B508" s="5" t="s">
        <v>19</v>
      </c>
      <c r="C508" s="4" t="s">
        <v>117</v>
      </c>
      <c r="D508" s="4"/>
      <c r="E508" s="4"/>
      <c r="F508" s="1"/>
      <c r="G508" s="1"/>
      <c r="H508" s="1"/>
      <c r="I508" s="1"/>
      <c r="J508" s="1"/>
      <c r="K508" s="1"/>
      <c r="L508" s="1"/>
      <c r="M508" s="1"/>
      <c r="N508" s="1"/>
      <c r="O508" s="1"/>
    </row>
    <row r="509" spans="1:15" x14ac:dyDescent="0.25">
      <c r="A509" s="1"/>
      <c r="B509" s="5" t="s">
        <v>23</v>
      </c>
      <c r="C509" s="4" t="s">
        <v>118</v>
      </c>
      <c r="D509" s="4"/>
      <c r="E509" s="4"/>
      <c r="F509" s="1"/>
      <c r="G509" s="1"/>
      <c r="H509" s="1"/>
      <c r="I509" s="1"/>
      <c r="J509" s="1"/>
      <c r="K509" s="1"/>
      <c r="L509" s="1"/>
      <c r="M509" s="1"/>
      <c r="N509" s="1"/>
      <c r="O509" s="1"/>
    </row>
    <row r="510" spans="1:15" x14ac:dyDescent="0.25">
      <c r="A510" s="1"/>
      <c r="B510" s="5" t="s">
        <v>25</v>
      </c>
      <c r="C510" s="52">
        <v>0</v>
      </c>
      <c r="D510" s="52"/>
      <c r="E510" s="1"/>
      <c r="F510" s="1"/>
      <c r="G510" s="1"/>
      <c r="H510" s="1"/>
      <c r="I510" s="1"/>
      <c r="J510" s="1"/>
      <c r="K510" s="1"/>
      <c r="L510" s="1"/>
      <c r="M510" s="1"/>
      <c r="N510" s="1"/>
      <c r="O510" s="1"/>
    </row>
    <row r="511" spans="1:15" x14ac:dyDescent="0.25">
      <c r="A511" s="1"/>
      <c r="B511" s="5" t="s">
        <v>26</v>
      </c>
      <c r="C511" s="5"/>
      <c r="D511" s="5"/>
      <c r="E511" s="51">
        <v>0</v>
      </c>
      <c r="F511" s="1"/>
      <c r="G511" s="1"/>
      <c r="H511" s="1"/>
      <c r="I511" s="1"/>
      <c r="J511" s="1"/>
      <c r="K511" s="1"/>
      <c r="L511" s="1"/>
      <c r="M511" s="1"/>
      <c r="N511" s="1"/>
      <c r="O511" s="1"/>
    </row>
    <row r="512" spans="1:15" x14ac:dyDescent="0.25">
      <c r="A512" s="1"/>
      <c r="B512" s="5" t="s">
        <v>27</v>
      </c>
      <c r="C512" s="5"/>
      <c r="D512" s="51">
        <v>0</v>
      </c>
      <c r="E512" s="51"/>
      <c r="F512" s="1"/>
      <c r="G512" s="1"/>
      <c r="H512" s="1"/>
      <c r="I512" s="1"/>
      <c r="J512" s="1"/>
      <c r="K512" s="1"/>
      <c r="L512" s="1"/>
      <c r="M512" s="1"/>
      <c r="N512" s="1"/>
      <c r="O512" s="1"/>
    </row>
    <row r="513" spans="1:15" x14ac:dyDescent="0.25">
      <c r="A513" s="1"/>
      <c r="B513" s="5" t="s">
        <v>28</v>
      </c>
      <c r="C513" s="5"/>
      <c r="D513" s="5"/>
      <c r="E513" s="51">
        <v>0</v>
      </c>
      <c r="F513" s="1"/>
      <c r="G513" s="1"/>
      <c r="H513" s="1"/>
      <c r="I513" s="1"/>
      <c r="J513" s="1"/>
      <c r="K513" s="1"/>
      <c r="L513" s="1"/>
      <c r="M513" s="1"/>
      <c r="N513" s="1"/>
      <c r="O513" s="1"/>
    </row>
    <row r="514" spans="1:15" x14ac:dyDescent="0.25">
      <c r="A514" s="1"/>
      <c r="B514" s="5" t="s">
        <v>29</v>
      </c>
      <c r="C514" s="5"/>
      <c r="D514" s="51">
        <v>0</v>
      </c>
      <c r="E514" s="51"/>
      <c r="F514" s="1"/>
      <c r="G514" s="1"/>
      <c r="H514" s="1"/>
      <c r="I514" s="1"/>
      <c r="J514" s="1"/>
      <c r="K514" s="1"/>
      <c r="L514" s="1"/>
      <c r="M514" s="1"/>
      <c r="N514" s="1"/>
      <c r="O514" s="1"/>
    </row>
    <row r="515" spans="1:15" x14ac:dyDescent="0.25">
      <c r="A515" s="1"/>
      <c r="B515" s="5" t="s">
        <v>30</v>
      </c>
      <c r="C515" s="56"/>
      <c r="D515" s="1"/>
      <c r="E515" s="1"/>
      <c r="F515" s="1"/>
      <c r="G515" s="1"/>
      <c r="H515" s="1"/>
      <c r="I515" s="1"/>
      <c r="J515" s="1"/>
      <c r="K515" s="1"/>
      <c r="L515" s="1"/>
      <c r="M515" s="1"/>
      <c r="N515" s="1"/>
      <c r="O515" s="1"/>
    </row>
    <row r="516" spans="1:15" x14ac:dyDescent="0.25">
      <c r="A516" s="1"/>
      <c r="B516" s="5" t="s">
        <v>31</v>
      </c>
      <c r="C516" s="56"/>
      <c r="D516" s="5"/>
      <c r="E516" s="1"/>
      <c r="F516" s="1"/>
      <c r="G516" s="1"/>
      <c r="H516" s="1"/>
      <c r="I516" s="1"/>
      <c r="J516" s="1"/>
      <c r="K516" s="1"/>
      <c r="L516" s="1"/>
      <c r="M516" s="1"/>
      <c r="N516" s="1"/>
      <c r="O516" s="1"/>
    </row>
    <row r="517" spans="1:15" x14ac:dyDescent="0.25">
      <c r="A517" s="1"/>
      <c r="B517" s="5" t="s">
        <v>32</v>
      </c>
      <c r="C517" s="5"/>
      <c r="D517" s="1"/>
      <c r="E517" s="1"/>
      <c r="F517" s="1"/>
      <c r="G517" s="1"/>
      <c r="H517" s="1"/>
      <c r="I517" s="1"/>
      <c r="J517" s="1"/>
      <c r="K517" s="1"/>
      <c r="L517" s="1"/>
      <c r="M517" s="1"/>
      <c r="N517" s="1"/>
      <c r="O517" s="1"/>
    </row>
    <row r="518" spans="1:15" x14ac:dyDescent="0.25">
      <c r="A518" s="1"/>
      <c r="B518" s="1"/>
      <c r="C518" s="1"/>
      <c r="D518" s="1"/>
      <c r="E518" s="1"/>
      <c r="F518" s="1"/>
      <c r="G518" s="1"/>
      <c r="H518" s="1"/>
      <c r="I518" s="1"/>
      <c r="J518" s="1"/>
      <c r="K518" s="1"/>
      <c r="L518" s="1"/>
      <c r="M518" s="1"/>
      <c r="N518" s="1"/>
      <c r="O518" s="1"/>
    </row>
    <row r="519" spans="1:15" x14ac:dyDescent="0.25">
      <c r="A519" s="1"/>
      <c r="B519" s="1"/>
      <c r="C519" s="1"/>
      <c r="D519" s="1"/>
      <c r="E519" s="1"/>
      <c r="F519" s="1"/>
      <c r="G519" s="1"/>
      <c r="H519" s="1"/>
      <c r="I519" s="1"/>
      <c r="J519" s="1"/>
      <c r="K519" s="1"/>
      <c r="L519" s="1"/>
      <c r="M519" s="1"/>
      <c r="N519" s="1"/>
      <c r="O519" s="1"/>
    </row>
    <row r="520" spans="1:15" x14ac:dyDescent="0.25">
      <c r="A520" s="1"/>
      <c r="B520" s="1"/>
      <c r="C520" s="1"/>
      <c r="D520" s="1"/>
      <c r="E520" s="1"/>
      <c r="F520" s="1"/>
      <c r="G520" s="46" t="s">
        <v>5</v>
      </c>
      <c r="H520" s="46"/>
      <c r="I520" s="46"/>
      <c r="J520" s="3" t="s">
        <v>6</v>
      </c>
      <c r="K520" s="3" t="s">
        <v>7</v>
      </c>
      <c r="L520" s="3"/>
      <c r="M520" s="3" t="s">
        <v>8</v>
      </c>
      <c r="N520" s="3" t="s">
        <v>583</v>
      </c>
      <c r="O520" s="3" t="s">
        <v>7</v>
      </c>
    </row>
    <row r="521" spans="1:15" x14ac:dyDescent="0.25">
      <c r="A521" s="1"/>
      <c r="B521" s="1"/>
      <c r="C521" s="1"/>
      <c r="D521" s="1"/>
      <c r="E521" s="1"/>
      <c r="F521" s="1"/>
      <c r="G521" s="4" t="s">
        <v>33</v>
      </c>
      <c r="H521" s="4" t="s">
        <v>34</v>
      </c>
      <c r="I521" s="4"/>
      <c r="J521" s="6">
        <v>2</v>
      </c>
      <c r="K521" s="7">
        <v>9.09</v>
      </c>
      <c r="L521" s="7"/>
      <c r="M521" s="6">
        <v>3</v>
      </c>
      <c r="N521" s="55">
        <v>252.6</v>
      </c>
      <c r="O521" s="7">
        <v>1.86</v>
      </c>
    </row>
    <row r="522" spans="1:15" x14ac:dyDescent="0.25">
      <c r="A522" s="1"/>
      <c r="B522" s="5" t="s">
        <v>9</v>
      </c>
      <c r="C522" s="4" t="s">
        <v>119</v>
      </c>
      <c r="D522" s="4"/>
      <c r="E522" s="4"/>
      <c r="F522" s="1"/>
      <c r="G522" s="4" t="s">
        <v>36</v>
      </c>
      <c r="H522" s="4" t="s">
        <v>37</v>
      </c>
      <c r="I522" s="4"/>
      <c r="J522" s="6">
        <v>3</v>
      </c>
      <c r="K522" s="7">
        <v>13.64</v>
      </c>
      <c r="L522" s="7"/>
      <c r="M522" s="6">
        <v>8</v>
      </c>
      <c r="N522" s="45">
        <v>222</v>
      </c>
      <c r="O522" s="7">
        <v>1.63</v>
      </c>
    </row>
    <row r="523" spans="1:15" x14ac:dyDescent="0.25">
      <c r="A523" s="1"/>
      <c r="B523" s="5" t="s">
        <v>13</v>
      </c>
      <c r="C523" s="4" t="s">
        <v>120</v>
      </c>
      <c r="D523" s="4"/>
      <c r="E523" s="4"/>
      <c r="F523" s="1"/>
      <c r="G523" s="4" t="s">
        <v>11</v>
      </c>
      <c r="H523" s="4" t="s">
        <v>12</v>
      </c>
      <c r="I523" s="4"/>
      <c r="J523" s="6">
        <v>5</v>
      </c>
      <c r="K523" s="7">
        <v>22.73</v>
      </c>
      <c r="L523" s="7"/>
      <c r="M523" s="6">
        <v>35</v>
      </c>
      <c r="N523" s="45">
        <v>918</v>
      </c>
      <c r="O523" s="7">
        <v>6.75</v>
      </c>
    </row>
    <row r="524" spans="1:15" x14ac:dyDescent="0.25">
      <c r="A524" s="1"/>
      <c r="B524" s="5"/>
      <c r="C524" s="4"/>
      <c r="D524" s="4"/>
      <c r="E524" s="4"/>
      <c r="F524" s="1"/>
      <c r="G524" s="4"/>
      <c r="H524" s="4"/>
      <c r="I524" s="4"/>
      <c r="J524" s="6"/>
      <c r="K524" s="7"/>
      <c r="L524" s="7"/>
      <c r="M524" s="6"/>
      <c r="N524" s="45"/>
      <c r="O524" s="7"/>
    </row>
    <row r="525" spans="1:15" x14ac:dyDescent="0.25">
      <c r="A525" s="1"/>
      <c r="B525" s="5" t="s">
        <v>19</v>
      </c>
      <c r="C525" s="4" t="s">
        <v>57</v>
      </c>
      <c r="D525" s="4"/>
      <c r="E525" s="4"/>
      <c r="F525" s="1"/>
      <c r="G525" s="4" t="s">
        <v>337</v>
      </c>
      <c r="H525" s="4" t="s">
        <v>338</v>
      </c>
      <c r="I525" s="4"/>
      <c r="J525" s="6">
        <v>1</v>
      </c>
      <c r="K525" s="7">
        <v>4.55</v>
      </c>
      <c r="L525" s="7"/>
      <c r="M525" s="6">
        <v>2</v>
      </c>
      <c r="N525" s="45">
        <v>135</v>
      </c>
      <c r="O525" s="7">
        <v>0.99</v>
      </c>
    </row>
    <row r="526" spans="1:15" x14ac:dyDescent="0.25">
      <c r="A526" s="1"/>
      <c r="B526" s="5"/>
      <c r="C526" s="4"/>
      <c r="D526" s="4"/>
      <c r="E526" s="4"/>
      <c r="F526" s="1"/>
      <c r="G526" s="4" t="s">
        <v>139</v>
      </c>
      <c r="H526" s="4" t="s">
        <v>140</v>
      </c>
      <c r="I526" s="4"/>
      <c r="J526" s="6">
        <v>1</v>
      </c>
      <c r="K526" s="7">
        <v>4.55</v>
      </c>
      <c r="L526" s="7"/>
      <c r="M526" s="6">
        <v>60</v>
      </c>
      <c r="N526" s="45">
        <v>6358.8</v>
      </c>
      <c r="O526" s="7">
        <v>46.79</v>
      </c>
    </row>
    <row r="527" spans="1:15" x14ac:dyDescent="0.25">
      <c r="A527" s="1"/>
      <c r="B527" s="5" t="s">
        <v>23</v>
      </c>
      <c r="C527" s="4" t="s">
        <v>121</v>
      </c>
      <c r="D527" s="4"/>
      <c r="E527" s="4"/>
      <c r="F527" s="1"/>
      <c r="G527" s="4" t="s">
        <v>39</v>
      </c>
      <c r="H527" s="4" t="s">
        <v>40</v>
      </c>
      <c r="I527" s="4"/>
      <c r="J527" s="6">
        <v>1</v>
      </c>
      <c r="K527" s="7">
        <v>4.55</v>
      </c>
      <c r="L527" s="7"/>
      <c r="M527" s="6">
        <v>9</v>
      </c>
      <c r="N527" s="45">
        <v>1483.8</v>
      </c>
      <c r="O527" s="7">
        <v>10.92</v>
      </c>
    </row>
    <row r="528" spans="1:15" x14ac:dyDescent="0.25">
      <c r="A528" s="1"/>
      <c r="B528" s="5" t="s">
        <v>25</v>
      </c>
      <c r="C528" s="52">
        <v>778</v>
      </c>
      <c r="D528" s="52"/>
      <c r="E528" s="1"/>
      <c r="F528" s="1"/>
      <c r="G528" s="4" t="s">
        <v>313</v>
      </c>
      <c r="H528" s="4" t="s">
        <v>314</v>
      </c>
      <c r="I528" s="4"/>
      <c r="J528" s="6">
        <v>3</v>
      </c>
      <c r="K528" s="7">
        <v>13.64</v>
      </c>
      <c r="L528" s="7"/>
      <c r="M528" s="6">
        <v>45</v>
      </c>
      <c r="N528" s="45">
        <v>2603.4</v>
      </c>
      <c r="O528" s="7">
        <v>19.16</v>
      </c>
    </row>
    <row r="529" spans="1:15" x14ac:dyDescent="0.25">
      <c r="A529" s="1"/>
      <c r="B529" s="5" t="s">
        <v>26</v>
      </c>
      <c r="C529" s="5"/>
      <c r="D529" s="5"/>
      <c r="E529" s="51">
        <v>319.43349999999998</v>
      </c>
      <c r="F529" s="1"/>
      <c r="G529" s="4" t="s">
        <v>42</v>
      </c>
      <c r="H529" s="4" t="s">
        <v>43</v>
      </c>
      <c r="I529" s="4"/>
      <c r="J529" s="6">
        <v>2</v>
      </c>
      <c r="K529" s="7">
        <v>9.09</v>
      </c>
      <c r="L529" s="7"/>
      <c r="M529" s="6">
        <v>2</v>
      </c>
      <c r="N529" s="45">
        <v>271.8</v>
      </c>
      <c r="O529" s="7">
        <v>2</v>
      </c>
    </row>
    <row r="530" spans="1:15" x14ac:dyDescent="0.25">
      <c r="A530" s="1"/>
      <c r="B530" s="5" t="s">
        <v>27</v>
      </c>
      <c r="C530" s="5"/>
      <c r="D530" s="51">
        <v>8.1738</v>
      </c>
      <c r="E530" s="51"/>
      <c r="F530" s="1"/>
      <c r="G530" s="4" t="s">
        <v>54</v>
      </c>
      <c r="H530" s="4" t="s">
        <v>55</v>
      </c>
      <c r="I530" s="4"/>
      <c r="J530" s="6">
        <v>1</v>
      </c>
      <c r="K530" s="7">
        <v>4.55</v>
      </c>
      <c r="L530" s="7"/>
      <c r="M530" s="6">
        <v>6</v>
      </c>
      <c r="N530" s="45">
        <v>1106.4000000000001</v>
      </c>
      <c r="O530" s="7">
        <v>8.14</v>
      </c>
    </row>
    <row r="531" spans="1:15" x14ac:dyDescent="0.25">
      <c r="A531" s="1"/>
      <c r="B531" s="1"/>
      <c r="C531" s="1"/>
      <c r="D531" s="1"/>
      <c r="E531" s="1"/>
      <c r="F531" s="1"/>
      <c r="G531" s="4"/>
      <c r="H531" s="4"/>
      <c r="I531" s="4"/>
      <c r="J531" s="6"/>
      <c r="K531" s="7"/>
      <c r="L531" s="7"/>
      <c r="M531" s="6"/>
      <c r="N531" s="45"/>
      <c r="O531" s="7"/>
    </row>
    <row r="532" spans="1:15" x14ac:dyDescent="0.25">
      <c r="A532" s="1"/>
      <c r="B532" s="5" t="s">
        <v>28</v>
      </c>
      <c r="C532" s="5"/>
      <c r="D532" s="5"/>
      <c r="E532" s="51">
        <v>1.0579000000000001</v>
      </c>
      <c r="F532" s="1"/>
      <c r="G532" s="4" t="s">
        <v>21</v>
      </c>
      <c r="H532" s="4" t="s">
        <v>22</v>
      </c>
      <c r="I532" s="4"/>
      <c r="J532" s="6">
        <v>3</v>
      </c>
      <c r="K532" s="7">
        <v>13.64</v>
      </c>
      <c r="L532" s="7"/>
      <c r="M532" s="6">
        <v>4</v>
      </c>
      <c r="N532" s="45">
        <v>238.20000000000002</v>
      </c>
      <c r="O532" s="7">
        <v>1.75</v>
      </c>
    </row>
    <row r="533" spans="1:15" x14ac:dyDescent="0.25">
      <c r="A533" s="1"/>
      <c r="B533" s="5"/>
      <c r="C533" s="5"/>
      <c r="D533" s="5"/>
      <c r="E533" s="51"/>
      <c r="F533" s="1"/>
      <c r="G533" s="4"/>
      <c r="H533" s="4"/>
      <c r="I533" s="4"/>
      <c r="J533" s="6"/>
      <c r="K533" s="7"/>
      <c r="L533" s="7"/>
      <c r="M533" s="6"/>
      <c r="N533" s="45"/>
      <c r="O533" s="7"/>
    </row>
    <row r="534" spans="1:15" x14ac:dyDescent="0.25">
      <c r="A534" s="1"/>
      <c r="B534" s="5" t="s">
        <v>29</v>
      </c>
      <c r="C534" s="5"/>
      <c r="D534" s="51">
        <v>7.7100000000000002E-2</v>
      </c>
      <c r="E534" s="51"/>
      <c r="F534" s="1"/>
      <c r="G534" s="1"/>
      <c r="H534" s="1"/>
      <c r="I534" s="1"/>
      <c r="J534" s="1"/>
      <c r="K534" s="1"/>
      <c r="L534" s="1"/>
      <c r="M534" s="1"/>
      <c r="N534" s="1"/>
      <c r="O534" s="1"/>
    </row>
    <row r="535" spans="1:15" x14ac:dyDescent="0.25">
      <c r="A535" s="1"/>
      <c r="B535" s="5"/>
      <c r="C535" s="5"/>
      <c r="D535" s="51"/>
      <c r="E535" s="51"/>
      <c r="F535" s="1"/>
      <c r="G535" s="1"/>
      <c r="H535" s="1"/>
      <c r="I535" s="1"/>
      <c r="J535" s="1"/>
      <c r="K535" s="1"/>
      <c r="L535" s="1"/>
      <c r="M535" s="1"/>
      <c r="N535" s="1"/>
      <c r="O535" s="1"/>
    </row>
    <row r="536" spans="1:15" x14ac:dyDescent="0.25">
      <c r="A536" s="1"/>
      <c r="B536" s="5" t="s">
        <v>30</v>
      </c>
      <c r="C536" s="56">
        <v>20</v>
      </c>
      <c r="D536" s="1"/>
      <c r="E536" s="1"/>
      <c r="F536" s="1"/>
      <c r="G536" s="1"/>
      <c r="H536" s="1"/>
      <c r="I536" s="1"/>
      <c r="J536" s="1"/>
      <c r="K536" s="1"/>
      <c r="L536" s="1"/>
      <c r="M536" s="1"/>
      <c r="N536" s="1"/>
      <c r="O536" s="1"/>
    </row>
    <row r="537" spans="1:15" x14ac:dyDescent="0.25">
      <c r="A537" s="1"/>
      <c r="B537" s="5" t="s">
        <v>31</v>
      </c>
      <c r="C537" s="56">
        <v>2018</v>
      </c>
      <c r="D537" s="5"/>
      <c r="E537" s="1"/>
      <c r="F537" s="1"/>
      <c r="G537" s="1"/>
      <c r="H537" s="1"/>
      <c r="I537" s="1"/>
      <c r="J537" s="1"/>
      <c r="K537" s="1"/>
      <c r="L537" s="1"/>
      <c r="M537" s="1"/>
      <c r="N537" s="1"/>
      <c r="O537" s="1"/>
    </row>
    <row r="538" spans="1:15" x14ac:dyDescent="0.25">
      <c r="A538" s="1"/>
      <c r="B538" s="5" t="s">
        <v>32</v>
      </c>
      <c r="C538" s="5"/>
      <c r="D538" s="1"/>
      <c r="E538" s="1"/>
      <c r="F538" s="1"/>
      <c r="G538" s="1"/>
      <c r="H538" s="1"/>
      <c r="I538" s="1"/>
      <c r="J538" s="1"/>
      <c r="K538" s="1"/>
      <c r="L538" s="1"/>
      <c r="M538" s="1"/>
      <c r="N538" s="1"/>
      <c r="O538" s="1"/>
    </row>
    <row r="539" spans="1:15" x14ac:dyDescent="0.25">
      <c r="A539" s="1"/>
      <c r="B539" s="1"/>
      <c r="C539" s="1"/>
      <c r="D539" s="1"/>
      <c r="E539" s="1"/>
      <c r="F539" s="1"/>
      <c r="G539" s="1"/>
      <c r="H539" s="1"/>
      <c r="I539" s="1"/>
      <c r="J539" s="1"/>
      <c r="K539" s="1"/>
      <c r="L539" s="1"/>
      <c r="M539" s="1"/>
      <c r="N539" s="1"/>
      <c r="O539" s="1"/>
    </row>
    <row r="540" spans="1:15" x14ac:dyDescent="0.25">
      <c r="A540" s="1"/>
      <c r="B540" s="1"/>
      <c r="C540" s="1"/>
      <c r="D540" s="1"/>
      <c r="E540" s="1"/>
      <c r="F540" s="1"/>
      <c r="G540" s="46" t="s">
        <v>5</v>
      </c>
      <c r="H540" s="46"/>
      <c r="I540" s="46"/>
      <c r="J540" s="3" t="s">
        <v>6</v>
      </c>
      <c r="K540" s="3" t="s">
        <v>7</v>
      </c>
      <c r="L540" s="3"/>
      <c r="M540" s="3" t="s">
        <v>8</v>
      </c>
      <c r="N540" s="3" t="s">
        <v>583</v>
      </c>
      <c r="O540" s="3" t="s">
        <v>7</v>
      </c>
    </row>
    <row r="541" spans="1:15" x14ac:dyDescent="0.25">
      <c r="A541" s="1"/>
      <c r="B541" s="1"/>
      <c r="C541" s="1"/>
      <c r="D541" s="1"/>
      <c r="E541" s="1"/>
      <c r="F541" s="1"/>
      <c r="G541" s="4" t="s">
        <v>33</v>
      </c>
      <c r="H541" s="4" t="s">
        <v>34</v>
      </c>
      <c r="I541" s="4"/>
      <c r="J541" s="6">
        <v>1</v>
      </c>
      <c r="K541" s="7">
        <v>5</v>
      </c>
      <c r="L541" s="7"/>
      <c r="M541" s="6">
        <v>2</v>
      </c>
      <c r="N541" s="55">
        <v>307.8</v>
      </c>
      <c r="O541" s="7">
        <v>1.1100000000000001</v>
      </c>
    </row>
    <row r="542" spans="1:15" x14ac:dyDescent="0.25">
      <c r="A542" s="1"/>
      <c r="B542" s="5" t="s">
        <v>9</v>
      </c>
      <c r="C542" s="4" t="s">
        <v>119</v>
      </c>
      <c r="D542" s="4"/>
      <c r="E542" s="4"/>
      <c r="F542" s="1"/>
      <c r="G542" s="4" t="s">
        <v>36</v>
      </c>
      <c r="H542" s="4" t="s">
        <v>37</v>
      </c>
      <c r="I542" s="4"/>
      <c r="J542" s="6">
        <v>3</v>
      </c>
      <c r="K542" s="7">
        <v>15</v>
      </c>
      <c r="L542" s="7"/>
      <c r="M542" s="6">
        <v>9</v>
      </c>
      <c r="N542" s="45">
        <v>300.59999999999997</v>
      </c>
      <c r="O542" s="7">
        <v>1.08</v>
      </c>
    </row>
    <row r="543" spans="1:15" x14ac:dyDescent="0.25">
      <c r="A543" s="1"/>
      <c r="B543" s="5" t="s">
        <v>13</v>
      </c>
      <c r="C543" s="4" t="s">
        <v>122</v>
      </c>
      <c r="D543" s="4"/>
      <c r="E543" s="4"/>
      <c r="F543" s="1"/>
      <c r="G543" s="4" t="s">
        <v>39</v>
      </c>
      <c r="H543" s="4" t="s">
        <v>40</v>
      </c>
      <c r="I543" s="4"/>
      <c r="J543" s="6">
        <v>4</v>
      </c>
      <c r="K543" s="7">
        <v>20</v>
      </c>
      <c r="L543" s="7"/>
      <c r="M543" s="6">
        <v>459</v>
      </c>
      <c r="N543" s="45">
        <v>21008.399999999998</v>
      </c>
      <c r="O543" s="7">
        <v>75.760000000000005</v>
      </c>
    </row>
    <row r="544" spans="1:15" x14ac:dyDescent="0.25">
      <c r="A544" s="1"/>
      <c r="B544" s="5"/>
      <c r="C544" s="4"/>
      <c r="D544" s="4"/>
      <c r="E544" s="4"/>
      <c r="F544" s="1"/>
      <c r="G544" s="4"/>
      <c r="H544" s="4"/>
      <c r="I544" s="4"/>
      <c r="J544" s="6"/>
      <c r="K544" s="7"/>
      <c r="L544" s="7"/>
      <c r="M544" s="6"/>
      <c r="N544" s="45"/>
      <c r="O544" s="7"/>
    </row>
    <row r="545" spans="1:15" x14ac:dyDescent="0.25">
      <c r="A545" s="1"/>
      <c r="B545" s="5" t="s">
        <v>19</v>
      </c>
      <c r="C545" s="4" t="s">
        <v>60</v>
      </c>
      <c r="D545" s="4"/>
      <c r="E545" s="4"/>
      <c r="F545" s="1"/>
      <c r="G545" s="4" t="s">
        <v>17</v>
      </c>
      <c r="H545" s="4" t="s">
        <v>18</v>
      </c>
      <c r="I545" s="4"/>
      <c r="J545" s="6">
        <v>1</v>
      </c>
      <c r="K545" s="7">
        <v>5</v>
      </c>
      <c r="L545" s="7"/>
      <c r="M545" s="6">
        <v>2</v>
      </c>
      <c r="N545" s="45">
        <v>612</v>
      </c>
      <c r="O545" s="7">
        <v>2.21</v>
      </c>
    </row>
    <row r="546" spans="1:15" x14ac:dyDescent="0.25">
      <c r="A546" s="1"/>
      <c r="B546" s="5"/>
      <c r="C546" s="4"/>
      <c r="D546" s="4"/>
      <c r="E546" s="4"/>
      <c r="F546" s="1"/>
      <c r="G546" s="4" t="s">
        <v>313</v>
      </c>
      <c r="H546" s="4" t="s">
        <v>314</v>
      </c>
      <c r="I546" s="4"/>
      <c r="J546" s="6">
        <v>3</v>
      </c>
      <c r="K546" s="7">
        <v>15</v>
      </c>
      <c r="L546" s="7"/>
      <c r="M546" s="6">
        <v>15</v>
      </c>
      <c r="N546" s="45">
        <v>536.4</v>
      </c>
      <c r="O546" s="7">
        <v>1.93</v>
      </c>
    </row>
    <row r="547" spans="1:15" x14ac:dyDescent="0.25">
      <c r="A547" s="1"/>
      <c r="B547" s="5" t="s">
        <v>23</v>
      </c>
      <c r="C547" s="4" t="s">
        <v>123</v>
      </c>
      <c r="D547" s="4"/>
      <c r="E547" s="4"/>
      <c r="F547" s="1"/>
      <c r="G547" s="4" t="s">
        <v>315</v>
      </c>
      <c r="H547" s="4" t="s">
        <v>316</v>
      </c>
      <c r="I547" s="4"/>
      <c r="J547" s="6">
        <v>1</v>
      </c>
      <c r="K547" s="7">
        <v>5</v>
      </c>
      <c r="L547" s="7"/>
      <c r="M547" s="6">
        <v>1</v>
      </c>
      <c r="N547" s="45">
        <v>43.8</v>
      </c>
      <c r="O547" s="7">
        <v>0.16</v>
      </c>
    </row>
    <row r="548" spans="1:15" x14ac:dyDescent="0.25">
      <c r="A548" s="1"/>
      <c r="B548" s="5" t="s">
        <v>25</v>
      </c>
      <c r="C548" s="52">
        <v>457</v>
      </c>
      <c r="D548" s="52"/>
      <c r="E548" s="1"/>
      <c r="F548" s="1"/>
      <c r="G548" s="4" t="s">
        <v>42</v>
      </c>
      <c r="H548" s="4" t="s">
        <v>43</v>
      </c>
      <c r="I548" s="4"/>
      <c r="J548" s="6">
        <v>4</v>
      </c>
      <c r="K548" s="7">
        <v>20</v>
      </c>
      <c r="L548" s="7"/>
      <c r="M548" s="6">
        <v>34</v>
      </c>
      <c r="N548" s="45">
        <v>2885.4</v>
      </c>
      <c r="O548" s="7">
        <v>10.4</v>
      </c>
    </row>
    <row r="549" spans="1:15" x14ac:dyDescent="0.25">
      <c r="A549" s="1"/>
      <c r="B549" s="5" t="s">
        <v>26</v>
      </c>
      <c r="C549" s="5"/>
      <c r="D549" s="5"/>
      <c r="E549" s="51">
        <v>149.64160000000001</v>
      </c>
      <c r="F549" s="1"/>
      <c r="G549" s="4" t="s">
        <v>49</v>
      </c>
      <c r="H549" s="4" t="s">
        <v>50</v>
      </c>
      <c r="I549" s="4"/>
      <c r="J549" s="6">
        <v>1</v>
      </c>
      <c r="K549" s="7">
        <v>5</v>
      </c>
      <c r="L549" s="7"/>
      <c r="M549" s="6">
        <v>2</v>
      </c>
      <c r="N549" s="45">
        <v>1729.8</v>
      </c>
      <c r="O549" s="7">
        <v>6.24</v>
      </c>
    </row>
    <row r="550" spans="1:15" x14ac:dyDescent="0.25">
      <c r="A550" s="1"/>
      <c r="B550" s="5" t="s">
        <v>27</v>
      </c>
      <c r="C550" s="5"/>
      <c r="D550" s="51">
        <v>45.947099999999999</v>
      </c>
      <c r="E550" s="51"/>
      <c r="F550" s="1"/>
      <c r="G550" s="4" t="s">
        <v>21</v>
      </c>
      <c r="H550" s="4" t="s">
        <v>22</v>
      </c>
      <c r="I550" s="4"/>
      <c r="J550" s="6">
        <v>2</v>
      </c>
      <c r="K550" s="7">
        <v>10</v>
      </c>
      <c r="L550" s="7"/>
      <c r="M550" s="6">
        <v>7</v>
      </c>
      <c r="N550" s="45">
        <v>307.8</v>
      </c>
      <c r="O550" s="7">
        <v>1.1100000000000001</v>
      </c>
    </row>
    <row r="551" spans="1:15" x14ac:dyDescent="0.25">
      <c r="A551" s="1"/>
      <c r="B551" s="1"/>
      <c r="C551" s="1"/>
      <c r="D551" s="1"/>
      <c r="E551" s="1"/>
      <c r="F551" s="1"/>
      <c r="G551" s="4"/>
      <c r="H551" s="4"/>
      <c r="I551" s="4"/>
      <c r="J551" s="6"/>
      <c r="K551" s="7"/>
      <c r="L551" s="7"/>
      <c r="M551" s="6"/>
      <c r="N551" s="45"/>
      <c r="O551" s="7"/>
    </row>
    <row r="552" spans="1:15" x14ac:dyDescent="0.25">
      <c r="A552" s="1"/>
      <c r="B552" s="5" t="s">
        <v>28</v>
      </c>
      <c r="C552" s="5"/>
      <c r="D552" s="5"/>
      <c r="E552" s="51">
        <v>1.1080000000000001</v>
      </c>
      <c r="F552" s="1"/>
      <c r="G552" s="1"/>
      <c r="H552" s="1"/>
      <c r="I552" s="1"/>
      <c r="J552" s="1"/>
      <c r="K552" s="1"/>
      <c r="L552" s="1"/>
      <c r="M552" s="1"/>
      <c r="N552" s="1"/>
      <c r="O552" s="1"/>
    </row>
    <row r="553" spans="1:15" x14ac:dyDescent="0.25">
      <c r="A553" s="1"/>
      <c r="B553" s="5"/>
      <c r="C553" s="5"/>
      <c r="D553" s="5"/>
      <c r="E553" s="51"/>
      <c r="F553" s="1"/>
      <c r="G553" s="1"/>
      <c r="H553" s="1"/>
      <c r="I553" s="1"/>
      <c r="J553" s="1"/>
      <c r="K553" s="1"/>
      <c r="L553" s="1"/>
      <c r="M553" s="1"/>
      <c r="N553" s="1"/>
      <c r="O553" s="1"/>
    </row>
    <row r="554" spans="1:15" x14ac:dyDescent="0.25">
      <c r="A554" s="1"/>
      <c r="B554" s="5" t="s">
        <v>29</v>
      </c>
      <c r="C554" s="5"/>
      <c r="D554" s="51">
        <v>1.0039</v>
      </c>
      <c r="E554" s="51"/>
      <c r="F554" s="1"/>
      <c r="G554" s="1"/>
      <c r="H554" s="1"/>
      <c r="I554" s="1"/>
      <c r="J554" s="1"/>
      <c r="K554" s="1"/>
      <c r="L554" s="1"/>
      <c r="M554" s="1"/>
      <c r="N554" s="1"/>
      <c r="O554" s="1"/>
    </row>
    <row r="555" spans="1:15" x14ac:dyDescent="0.25">
      <c r="A555" s="1"/>
      <c r="B555" s="5" t="s">
        <v>30</v>
      </c>
      <c r="C555" s="56">
        <v>32.1</v>
      </c>
      <c r="D555" s="1"/>
      <c r="E555" s="1"/>
      <c r="F555" s="1"/>
      <c r="G555" s="1"/>
      <c r="H555" s="1"/>
      <c r="I555" s="1"/>
      <c r="J555" s="1"/>
      <c r="K555" s="1"/>
      <c r="L555" s="1"/>
      <c r="M555" s="1"/>
      <c r="N555" s="1"/>
      <c r="O555" s="1"/>
    </row>
    <row r="556" spans="1:15" x14ac:dyDescent="0.25">
      <c r="A556" s="1"/>
      <c r="B556" s="5" t="s">
        <v>31</v>
      </c>
      <c r="C556" s="56">
        <v>2018</v>
      </c>
      <c r="D556" s="5"/>
      <c r="E556" s="1"/>
      <c r="F556" s="1"/>
      <c r="G556" s="1"/>
      <c r="H556" s="1"/>
      <c r="I556" s="1"/>
      <c r="J556" s="1"/>
      <c r="K556" s="1"/>
      <c r="L556" s="1"/>
      <c r="M556" s="1"/>
      <c r="N556" s="1"/>
      <c r="O556" s="1"/>
    </row>
    <row r="557" spans="1:15" x14ac:dyDescent="0.25">
      <c r="A557" s="1"/>
      <c r="B557" s="5" t="s">
        <v>32</v>
      </c>
      <c r="C557" s="5"/>
      <c r="D557" s="1"/>
      <c r="E557" s="1"/>
      <c r="F557" s="1"/>
      <c r="G557" s="1"/>
      <c r="H557" s="1"/>
      <c r="I557" s="1"/>
      <c r="J557" s="1"/>
      <c r="K557" s="1"/>
      <c r="L557" s="1"/>
      <c r="M557" s="1"/>
      <c r="N557" s="1"/>
      <c r="O557" s="1"/>
    </row>
    <row r="558" spans="1:15" x14ac:dyDescent="0.25">
      <c r="A558" s="1"/>
      <c r="B558" s="1"/>
      <c r="C558" s="1"/>
      <c r="D558" s="1"/>
      <c r="E558" s="1"/>
      <c r="F558" s="1"/>
      <c r="G558" s="1"/>
      <c r="H558" s="1"/>
      <c r="I558" s="1"/>
      <c r="J558" s="1"/>
      <c r="K558" s="1"/>
      <c r="L558" s="1"/>
      <c r="M558" s="1"/>
      <c r="N558" s="1"/>
      <c r="O558" s="1"/>
    </row>
    <row r="559" spans="1:15" x14ac:dyDescent="0.25">
      <c r="A559" s="1"/>
      <c r="B559" s="1"/>
      <c r="C559" s="1"/>
      <c r="D559" s="1"/>
      <c r="E559" s="1"/>
      <c r="F559" s="1"/>
      <c r="G559" s="46" t="s">
        <v>5</v>
      </c>
      <c r="H559" s="46"/>
      <c r="I559" s="46"/>
      <c r="J559" s="3" t="s">
        <v>6</v>
      </c>
      <c r="K559" s="3" t="s">
        <v>7</v>
      </c>
      <c r="L559" s="3"/>
      <c r="M559" s="3" t="s">
        <v>8</v>
      </c>
      <c r="N559" s="3" t="s">
        <v>583</v>
      </c>
      <c r="O559" s="3" t="s">
        <v>7</v>
      </c>
    </row>
    <row r="560" spans="1:15" x14ac:dyDescent="0.25">
      <c r="A560" s="1"/>
      <c r="B560" s="1"/>
      <c r="C560" s="1"/>
      <c r="D560" s="1"/>
      <c r="E560" s="1"/>
      <c r="F560" s="1"/>
      <c r="G560" s="4" t="s">
        <v>36</v>
      </c>
      <c r="H560" s="4" t="s">
        <v>37</v>
      </c>
      <c r="I560" s="4"/>
      <c r="J560" s="6">
        <v>4</v>
      </c>
      <c r="K560" s="7">
        <v>40</v>
      </c>
      <c r="L560" s="7"/>
      <c r="M560" s="6">
        <v>4</v>
      </c>
      <c r="N560" s="55">
        <v>351</v>
      </c>
      <c r="O560" s="7">
        <v>32.130000000000003</v>
      </c>
    </row>
    <row r="561" spans="1:15" x14ac:dyDescent="0.25">
      <c r="A561" s="1"/>
      <c r="B561" s="5" t="s">
        <v>9</v>
      </c>
      <c r="C561" s="4" t="s">
        <v>119</v>
      </c>
      <c r="D561" s="4"/>
      <c r="E561" s="4"/>
      <c r="F561" s="1"/>
      <c r="G561" s="4" t="s">
        <v>11</v>
      </c>
      <c r="H561" s="4" t="s">
        <v>12</v>
      </c>
      <c r="I561" s="4"/>
      <c r="J561" s="6">
        <v>1</v>
      </c>
      <c r="K561" s="7">
        <v>10</v>
      </c>
      <c r="L561" s="7"/>
      <c r="M561" s="6">
        <v>1</v>
      </c>
      <c r="N561" s="45">
        <v>63</v>
      </c>
      <c r="O561" s="7">
        <v>5.77</v>
      </c>
    </row>
    <row r="562" spans="1:15" x14ac:dyDescent="0.25">
      <c r="A562" s="1"/>
      <c r="B562" s="5" t="s">
        <v>13</v>
      </c>
      <c r="C562" s="4" t="s">
        <v>124</v>
      </c>
      <c r="D562" s="4"/>
      <c r="E562" s="4"/>
      <c r="F562" s="1"/>
      <c r="G562" s="4" t="s">
        <v>39</v>
      </c>
      <c r="H562" s="4" t="s">
        <v>40</v>
      </c>
      <c r="I562" s="4"/>
      <c r="J562" s="6">
        <v>1</v>
      </c>
      <c r="K562" s="7">
        <v>10</v>
      </c>
      <c r="L562" s="7"/>
      <c r="M562" s="6">
        <v>4</v>
      </c>
      <c r="N562" s="45">
        <v>226.2</v>
      </c>
      <c r="O562" s="7">
        <v>20.7</v>
      </c>
    </row>
    <row r="563" spans="1:15" x14ac:dyDescent="0.25">
      <c r="A563" s="1"/>
      <c r="B563" s="5"/>
      <c r="C563" s="4"/>
      <c r="D563" s="4"/>
      <c r="E563" s="4"/>
      <c r="F563" s="1"/>
      <c r="G563" s="4"/>
      <c r="H563" s="4"/>
      <c r="I563" s="4"/>
      <c r="J563" s="6"/>
      <c r="K563" s="7"/>
      <c r="L563" s="7"/>
      <c r="M563" s="6"/>
      <c r="N563" s="45"/>
      <c r="O563" s="7"/>
    </row>
    <row r="564" spans="1:15" x14ac:dyDescent="0.25">
      <c r="A564" s="1"/>
      <c r="B564" s="5" t="s">
        <v>19</v>
      </c>
      <c r="C564" s="4" t="s">
        <v>38</v>
      </c>
      <c r="D564" s="4"/>
      <c r="E564" s="4"/>
      <c r="F564" s="1"/>
      <c r="G564" s="4" t="s">
        <v>311</v>
      </c>
      <c r="H564" s="4" t="s">
        <v>312</v>
      </c>
      <c r="I564" s="4"/>
      <c r="J564" s="6">
        <v>1</v>
      </c>
      <c r="K564" s="7">
        <v>10</v>
      </c>
      <c r="L564" s="7"/>
      <c r="M564" s="6">
        <v>4</v>
      </c>
      <c r="N564" s="45">
        <v>234</v>
      </c>
      <c r="O564" s="7">
        <v>21.42</v>
      </c>
    </row>
    <row r="565" spans="1:15" x14ac:dyDescent="0.25">
      <c r="A565" s="1"/>
      <c r="B565" s="5"/>
      <c r="C565" s="4"/>
      <c r="D565" s="4"/>
      <c r="E565" s="4"/>
      <c r="F565" s="1"/>
      <c r="G565" s="4" t="s">
        <v>15</v>
      </c>
      <c r="H565" s="4" t="s">
        <v>16</v>
      </c>
      <c r="I565" s="4"/>
      <c r="J565" s="6">
        <v>1</v>
      </c>
      <c r="K565" s="7">
        <v>10</v>
      </c>
      <c r="L565" s="7"/>
      <c r="M565" s="6">
        <v>1</v>
      </c>
      <c r="N565" s="45">
        <v>37.200000000000003</v>
      </c>
      <c r="O565" s="7">
        <v>3.4</v>
      </c>
    </row>
    <row r="566" spans="1:15" x14ac:dyDescent="0.25">
      <c r="A566" s="1"/>
      <c r="B566" s="5" t="s">
        <v>23</v>
      </c>
      <c r="C566" s="4" t="s">
        <v>125</v>
      </c>
      <c r="D566" s="4"/>
      <c r="E566" s="4"/>
      <c r="F566" s="1"/>
      <c r="G566" s="4" t="s">
        <v>42</v>
      </c>
      <c r="H566" s="4" t="s">
        <v>43</v>
      </c>
      <c r="I566" s="4"/>
      <c r="J566" s="6">
        <v>1</v>
      </c>
      <c r="K566" s="7">
        <v>10</v>
      </c>
      <c r="L566" s="7"/>
      <c r="M566" s="6">
        <v>2</v>
      </c>
      <c r="N566" s="45">
        <v>96</v>
      </c>
      <c r="O566" s="7">
        <v>8.7899999999999991</v>
      </c>
    </row>
    <row r="567" spans="1:15" x14ac:dyDescent="0.25">
      <c r="A567" s="1"/>
      <c r="B567" s="5" t="s">
        <v>25</v>
      </c>
      <c r="C567" s="52">
        <v>359</v>
      </c>
      <c r="D567" s="52"/>
      <c r="E567" s="1"/>
      <c r="F567" s="1"/>
      <c r="G567" s="4" t="s">
        <v>21</v>
      </c>
      <c r="H567" s="4" t="s">
        <v>22</v>
      </c>
      <c r="I567" s="4"/>
      <c r="J567" s="6">
        <v>1</v>
      </c>
      <c r="K567" s="7">
        <v>10</v>
      </c>
      <c r="L567" s="7"/>
      <c r="M567" s="6">
        <v>2</v>
      </c>
      <c r="N567" s="45">
        <v>85.199999999999989</v>
      </c>
      <c r="O567" s="7">
        <v>7.8</v>
      </c>
    </row>
    <row r="568" spans="1:15" x14ac:dyDescent="0.25">
      <c r="A568" s="1"/>
      <c r="B568" s="5" t="s">
        <v>26</v>
      </c>
      <c r="C568" s="5"/>
      <c r="D568" s="5"/>
      <c r="E568" s="51">
        <v>84.279899999999998</v>
      </c>
      <c r="F568" s="1"/>
      <c r="G568" s="1"/>
      <c r="H568" s="1"/>
      <c r="I568" s="1"/>
      <c r="J568" s="1"/>
      <c r="K568" s="1"/>
      <c r="L568" s="1"/>
      <c r="M568" s="1"/>
      <c r="N568" s="1"/>
      <c r="O568" s="1"/>
    </row>
    <row r="569" spans="1:15" x14ac:dyDescent="0.25">
      <c r="A569" s="1"/>
      <c r="B569" s="5" t="s">
        <v>27</v>
      </c>
      <c r="C569" s="5"/>
      <c r="D569" s="51">
        <v>0.9788</v>
      </c>
      <c r="E569" s="51"/>
      <c r="F569" s="1"/>
      <c r="G569" s="1"/>
      <c r="H569" s="1"/>
      <c r="I569" s="1"/>
      <c r="J569" s="1"/>
      <c r="K569" s="1"/>
      <c r="L569" s="1"/>
      <c r="M569" s="1"/>
      <c r="N569" s="1"/>
      <c r="O569" s="1"/>
    </row>
    <row r="570" spans="1:15" x14ac:dyDescent="0.25">
      <c r="A570" s="1"/>
      <c r="B570" s="5" t="s">
        <v>28</v>
      </c>
      <c r="C570" s="5"/>
      <c r="D570" s="5"/>
      <c r="E570" s="51">
        <v>0.38640000000000002</v>
      </c>
      <c r="F570" s="1"/>
      <c r="G570" s="1"/>
      <c r="H570" s="1"/>
      <c r="I570" s="1"/>
      <c r="J570" s="1"/>
      <c r="K570" s="1"/>
      <c r="L570" s="1"/>
      <c r="M570" s="1"/>
      <c r="N570" s="1"/>
      <c r="O570" s="1"/>
    </row>
    <row r="571" spans="1:15" x14ac:dyDescent="0.25">
      <c r="A571" s="1"/>
      <c r="B571" s="5" t="s">
        <v>29</v>
      </c>
      <c r="C571" s="5"/>
      <c r="D571" s="51">
        <v>1.11E-2</v>
      </c>
      <c r="E571" s="51"/>
      <c r="F571" s="1"/>
      <c r="G571" s="1"/>
      <c r="H571" s="1"/>
      <c r="I571" s="1"/>
      <c r="J571" s="1"/>
      <c r="K571" s="1"/>
      <c r="L571" s="1"/>
      <c r="M571" s="1"/>
      <c r="N571" s="1"/>
      <c r="O571" s="1"/>
    </row>
    <row r="572" spans="1:15" x14ac:dyDescent="0.25">
      <c r="A572" s="1"/>
      <c r="B572" s="5" t="s">
        <v>30</v>
      </c>
      <c r="C572" s="56">
        <v>14.4</v>
      </c>
      <c r="D572" s="1"/>
      <c r="E572" s="1"/>
      <c r="F572" s="1"/>
      <c r="G572" s="1"/>
      <c r="H572" s="1"/>
      <c r="I572" s="1"/>
      <c r="J572" s="1"/>
      <c r="K572" s="1"/>
      <c r="L572" s="1"/>
      <c r="M572" s="1"/>
      <c r="N572" s="1"/>
      <c r="O572" s="1"/>
    </row>
    <row r="573" spans="1:15" x14ac:dyDescent="0.25">
      <c r="A573" s="1"/>
      <c r="B573" s="5" t="s">
        <v>31</v>
      </c>
      <c r="C573" s="56">
        <v>2018</v>
      </c>
      <c r="D573" s="5"/>
      <c r="E573" s="1"/>
      <c r="F573" s="1"/>
      <c r="G573" s="1"/>
      <c r="H573" s="1"/>
      <c r="I573" s="1"/>
      <c r="J573" s="1"/>
      <c r="K573" s="1"/>
      <c r="L573" s="1"/>
      <c r="M573" s="1"/>
      <c r="N573" s="1"/>
      <c r="O573" s="1"/>
    </row>
    <row r="574" spans="1:15" x14ac:dyDescent="0.25">
      <c r="A574" s="1"/>
      <c r="B574" s="5" t="s">
        <v>32</v>
      </c>
      <c r="C574" s="5"/>
      <c r="D574" s="1"/>
      <c r="E574" s="1"/>
      <c r="F574" s="1"/>
      <c r="G574" s="1"/>
      <c r="H574" s="1"/>
      <c r="I574" s="1"/>
      <c r="J574" s="1"/>
      <c r="K574" s="1"/>
      <c r="L574" s="1"/>
      <c r="M574" s="1"/>
      <c r="N574" s="1"/>
      <c r="O574" s="1"/>
    </row>
    <row r="575" spans="1:15" x14ac:dyDescent="0.25">
      <c r="A575" s="1"/>
      <c r="B575" s="1"/>
      <c r="C575" s="1"/>
      <c r="D575" s="1"/>
      <c r="E575" s="1"/>
      <c r="F575" s="1"/>
      <c r="G575" s="1"/>
      <c r="H575" s="1"/>
      <c r="I575" s="1"/>
      <c r="J575" s="1"/>
      <c r="K575" s="1"/>
      <c r="L575" s="1"/>
      <c r="M575" s="1"/>
      <c r="N575" s="1"/>
      <c r="O575" s="1"/>
    </row>
    <row r="576" spans="1:15" x14ac:dyDescent="0.25">
      <c r="A576" s="1"/>
      <c r="B576" s="1"/>
      <c r="C576" s="1"/>
      <c r="D576" s="1"/>
      <c r="E576" s="1"/>
      <c r="F576" s="1"/>
      <c r="G576" s="1"/>
      <c r="H576" s="1"/>
      <c r="I576" s="1"/>
      <c r="J576" s="1"/>
      <c r="K576" s="1"/>
      <c r="L576" s="1"/>
      <c r="M576" s="1"/>
      <c r="N576" s="1"/>
      <c r="O576" s="1"/>
    </row>
    <row r="577" spans="1:15" x14ac:dyDescent="0.25">
      <c r="A577" s="1"/>
      <c r="B577" s="1"/>
      <c r="C577" s="1"/>
      <c r="D577" s="1"/>
      <c r="E577" s="1"/>
      <c r="F577" s="1"/>
      <c r="G577" s="46" t="s">
        <v>5</v>
      </c>
      <c r="H577" s="46"/>
      <c r="I577" s="46"/>
      <c r="J577" s="3" t="s">
        <v>6</v>
      </c>
      <c r="K577" s="3" t="s">
        <v>7</v>
      </c>
      <c r="L577" s="3"/>
      <c r="M577" s="3" t="s">
        <v>8</v>
      </c>
      <c r="N577" s="3" t="s">
        <v>583</v>
      </c>
      <c r="O577" s="3" t="s">
        <v>7</v>
      </c>
    </row>
    <row r="578" spans="1:15" x14ac:dyDescent="0.25">
      <c r="A578" s="1"/>
      <c r="B578" s="1"/>
      <c r="C578" s="1"/>
      <c r="D578" s="1"/>
      <c r="E578" s="1"/>
      <c r="F578" s="1"/>
      <c r="G578" s="4" t="s">
        <v>11</v>
      </c>
      <c r="H578" s="4" t="s">
        <v>12</v>
      </c>
      <c r="I578" s="4"/>
      <c r="J578" s="6">
        <v>1</v>
      </c>
      <c r="K578" s="7">
        <v>7.69</v>
      </c>
      <c r="L578" s="7"/>
      <c r="M578" s="6">
        <v>1</v>
      </c>
      <c r="N578" s="55">
        <v>78.600000000000009</v>
      </c>
      <c r="O578" s="7">
        <v>0.17</v>
      </c>
    </row>
    <row r="579" spans="1:15" x14ac:dyDescent="0.25">
      <c r="A579" s="1"/>
      <c r="B579" s="5" t="s">
        <v>9</v>
      </c>
      <c r="C579" s="4" t="s">
        <v>126</v>
      </c>
      <c r="D579" s="4"/>
      <c r="E579" s="4"/>
      <c r="F579" s="1"/>
      <c r="G579" s="4" t="s">
        <v>39</v>
      </c>
      <c r="H579" s="4" t="s">
        <v>40</v>
      </c>
      <c r="I579" s="4"/>
      <c r="J579" s="6">
        <v>6</v>
      </c>
      <c r="K579" s="7">
        <v>46.15</v>
      </c>
      <c r="L579" s="7"/>
      <c r="M579" s="6">
        <v>168</v>
      </c>
      <c r="N579" s="45">
        <v>23793</v>
      </c>
      <c r="O579" s="7">
        <v>51.21</v>
      </c>
    </row>
    <row r="580" spans="1:15" x14ac:dyDescent="0.25">
      <c r="A580" s="1"/>
      <c r="B580" s="5" t="s">
        <v>13</v>
      </c>
      <c r="C580" s="4" t="s">
        <v>127</v>
      </c>
      <c r="D580" s="4"/>
      <c r="E580" s="4"/>
      <c r="F580" s="1"/>
      <c r="G580" s="4" t="s">
        <v>15</v>
      </c>
      <c r="H580" s="4" t="s">
        <v>16</v>
      </c>
      <c r="I580" s="4"/>
      <c r="J580" s="6">
        <v>3</v>
      </c>
      <c r="K580" s="7">
        <v>23.08</v>
      </c>
      <c r="L580" s="7"/>
      <c r="M580" s="6">
        <v>151</v>
      </c>
      <c r="N580" s="45">
        <v>22251.600000000002</v>
      </c>
      <c r="O580" s="7">
        <v>47.89</v>
      </c>
    </row>
    <row r="581" spans="1:15" x14ac:dyDescent="0.25">
      <c r="A581" s="1"/>
      <c r="B581" s="5"/>
      <c r="C581" s="4"/>
      <c r="D581" s="4"/>
      <c r="E581" s="4"/>
      <c r="F581" s="1"/>
      <c r="G581" s="4"/>
      <c r="H581" s="4"/>
      <c r="I581" s="4"/>
      <c r="J581" s="6"/>
      <c r="K581" s="7"/>
      <c r="L581" s="7"/>
      <c r="M581" s="6"/>
      <c r="N581" s="45"/>
      <c r="O581" s="7"/>
    </row>
    <row r="582" spans="1:15" x14ac:dyDescent="0.25">
      <c r="A582" s="1"/>
      <c r="B582" s="5" t="s">
        <v>19</v>
      </c>
      <c r="C582" s="4" t="s">
        <v>20</v>
      </c>
      <c r="D582" s="4"/>
      <c r="E582" s="4"/>
      <c r="F582" s="1"/>
      <c r="G582" s="4" t="s">
        <v>323</v>
      </c>
      <c r="H582" s="4" t="s">
        <v>324</v>
      </c>
      <c r="I582" s="4"/>
      <c r="J582" s="6">
        <v>1</v>
      </c>
      <c r="K582" s="7">
        <v>7.69</v>
      </c>
      <c r="L582" s="7"/>
      <c r="M582" s="6">
        <v>2</v>
      </c>
      <c r="N582" s="45">
        <v>275.39999999999998</v>
      </c>
      <c r="O582" s="7">
        <v>0.59</v>
      </c>
    </row>
    <row r="583" spans="1:15" x14ac:dyDescent="0.25">
      <c r="A583" s="1"/>
      <c r="B583" s="5"/>
      <c r="C583" s="4"/>
      <c r="D583" s="4"/>
      <c r="E583" s="4"/>
      <c r="F583" s="1"/>
      <c r="G583" s="4" t="s">
        <v>44</v>
      </c>
      <c r="H583" s="4" t="s">
        <v>45</v>
      </c>
      <c r="I583" s="4"/>
      <c r="J583" s="6">
        <v>2</v>
      </c>
      <c r="K583" s="7">
        <v>15.38</v>
      </c>
      <c r="L583" s="7"/>
      <c r="M583" s="6">
        <v>2</v>
      </c>
      <c r="N583" s="45">
        <v>67.2</v>
      </c>
      <c r="O583" s="7">
        <v>0.14000000000000001</v>
      </c>
    </row>
    <row r="584" spans="1:15" x14ac:dyDescent="0.25">
      <c r="A584" s="1"/>
      <c r="B584" s="5" t="s">
        <v>23</v>
      </c>
      <c r="C584" s="4" t="s">
        <v>128</v>
      </c>
      <c r="D584" s="4"/>
      <c r="E584" s="4"/>
      <c r="F584" s="1"/>
      <c r="G584" s="1"/>
      <c r="H584" s="1"/>
      <c r="I584" s="1"/>
      <c r="J584" s="1"/>
      <c r="K584" s="1"/>
      <c r="L584" s="1"/>
      <c r="M584" s="1"/>
      <c r="N584" s="1"/>
      <c r="O584" s="1"/>
    </row>
    <row r="585" spans="1:15" x14ac:dyDescent="0.25">
      <c r="A585" s="1"/>
      <c r="B585" s="5" t="s">
        <v>25</v>
      </c>
      <c r="C585" s="52">
        <v>183</v>
      </c>
      <c r="D585" s="52"/>
      <c r="E585" s="1"/>
      <c r="F585" s="1"/>
      <c r="G585" s="1"/>
      <c r="H585" s="1"/>
      <c r="I585" s="1"/>
      <c r="J585" s="1"/>
      <c r="K585" s="1"/>
      <c r="L585" s="1"/>
      <c r="M585" s="1"/>
      <c r="N585" s="1"/>
      <c r="O585" s="1"/>
    </row>
    <row r="586" spans="1:15" x14ac:dyDescent="0.25">
      <c r="A586" s="1"/>
      <c r="B586" s="5" t="s">
        <v>26</v>
      </c>
      <c r="C586" s="5"/>
      <c r="D586" s="5"/>
      <c r="E586" s="51">
        <v>586.72339999999997</v>
      </c>
      <c r="F586" s="1"/>
      <c r="G586" s="1"/>
      <c r="H586" s="1"/>
      <c r="I586" s="1"/>
      <c r="J586" s="1"/>
      <c r="K586" s="1"/>
      <c r="L586" s="1"/>
      <c r="M586" s="1"/>
      <c r="N586" s="1"/>
      <c r="O586" s="1"/>
    </row>
    <row r="587" spans="1:15" x14ac:dyDescent="0.25">
      <c r="A587" s="1"/>
      <c r="B587" s="5" t="s">
        <v>27</v>
      </c>
      <c r="C587" s="5"/>
      <c r="D587" s="51">
        <v>129.851</v>
      </c>
      <c r="E587" s="51"/>
      <c r="F587" s="1"/>
      <c r="G587" s="1"/>
      <c r="H587" s="1"/>
      <c r="I587" s="1"/>
      <c r="J587" s="1"/>
      <c r="K587" s="1"/>
      <c r="L587" s="1"/>
      <c r="M587" s="1"/>
      <c r="N587" s="1"/>
      <c r="O587" s="1"/>
    </row>
    <row r="588" spans="1:15" x14ac:dyDescent="0.25">
      <c r="A588" s="1"/>
      <c r="B588" s="5" t="s">
        <v>28</v>
      </c>
      <c r="C588" s="5"/>
      <c r="D588" s="5"/>
      <c r="E588" s="51">
        <v>2.1110000000000002</v>
      </c>
      <c r="F588" s="1"/>
      <c r="G588" s="1"/>
      <c r="H588" s="1"/>
      <c r="I588" s="1"/>
      <c r="J588" s="1"/>
      <c r="K588" s="1"/>
      <c r="L588" s="1"/>
      <c r="M588" s="1"/>
      <c r="N588" s="1"/>
      <c r="O588" s="1"/>
    </row>
    <row r="589" spans="1:15" x14ac:dyDescent="0.25">
      <c r="A589" s="1"/>
      <c r="B589" s="5" t="s">
        <v>29</v>
      </c>
      <c r="C589" s="5"/>
      <c r="D589" s="51">
        <v>0.91690000000000005</v>
      </c>
      <c r="E589" s="51"/>
      <c r="F589" s="1"/>
      <c r="G589" s="1"/>
      <c r="H589" s="1"/>
      <c r="I589" s="1"/>
      <c r="J589" s="1"/>
      <c r="K589" s="1"/>
      <c r="L589" s="1"/>
      <c r="M589" s="1"/>
      <c r="N589" s="1"/>
      <c r="O589" s="1"/>
    </row>
    <row r="590" spans="1:15" x14ac:dyDescent="0.25">
      <c r="A590" s="1"/>
      <c r="B590" s="5" t="s">
        <v>30</v>
      </c>
      <c r="C590" s="56">
        <v>49.1</v>
      </c>
      <c r="D590" s="1"/>
      <c r="E590" s="1"/>
      <c r="F590" s="1"/>
      <c r="G590" s="1"/>
      <c r="H590" s="1"/>
      <c r="I590" s="1"/>
      <c r="J590" s="1"/>
      <c r="K590" s="1"/>
      <c r="L590" s="1"/>
      <c r="M590" s="1"/>
      <c r="N590" s="1"/>
      <c r="O590" s="1"/>
    </row>
    <row r="591" spans="1:15" x14ac:dyDescent="0.25">
      <c r="A591" s="1"/>
      <c r="B591" s="5" t="s">
        <v>31</v>
      </c>
      <c r="C591" s="56">
        <v>2016</v>
      </c>
      <c r="D591" s="5"/>
      <c r="E591" s="1"/>
      <c r="F591" s="1"/>
      <c r="G591" s="1"/>
      <c r="H591" s="1"/>
      <c r="I591" s="1"/>
      <c r="J591" s="1"/>
      <c r="K591" s="1"/>
      <c r="L591" s="1"/>
      <c r="M591" s="1"/>
      <c r="N591" s="1"/>
      <c r="O591" s="1"/>
    </row>
    <row r="592" spans="1:15" x14ac:dyDescent="0.25">
      <c r="A592" s="1"/>
      <c r="B592" s="5" t="s">
        <v>32</v>
      </c>
      <c r="C592" s="5"/>
      <c r="D592" s="1"/>
      <c r="E592" s="1"/>
      <c r="F592" s="1"/>
      <c r="G592" s="1"/>
      <c r="H592" s="1"/>
      <c r="I592" s="1"/>
      <c r="J592" s="1"/>
      <c r="K592" s="1"/>
      <c r="L592" s="1"/>
      <c r="M592" s="1"/>
      <c r="N592" s="1"/>
      <c r="O592" s="1"/>
    </row>
    <row r="593" spans="1:15" x14ac:dyDescent="0.25">
      <c r="A593" s="1"/>
      <c r="B593" s="1"/>
      <c r="C593" s="1"/>
      <c r="D593" s="1"/>
      <c r="E593" s="1"/>
      <c r="F593" s="1"/>
      <c r="G593" s="1"/>
      <c r="H593" s="1"/>
      <c r="I593" s="1"/>
      <c r="J593" s="1"/>
      <c r="K593" s="1"/>
      <c r="L593" s="1"/>
      <c r="M593" s="1"/>
      <c r="N593" s="1"/>
      <c r="O593" s="1"/>
    </row>
    <row r="594" spans="1:15" x14ac:dyDescent="0.25">
      <c r="A594" s="1"/>
      <c r="B594" s="1"/>
      <c r="C594" s="1"/>
      <c r="D594" s="1"/>
      <c r="E594" s="1"/>
      <c r="F594" s="1"/>
      <c r="G594" s="46" t="s">
        <v>5</v>
      </c>
      <c r="H594" s="46"/>
      <c r="I594" s="46"/>
      <c r="J594" s="3" t="s">
        <v>6</v>
      </c>
      <c r="K594" s="3" t="s">
        <v>7</v>
      </c>
      <c r="L594" s="3"/>
      <c r="M594" s="3" t="s">
        <v>8</v>
      </c>
      <c r="N594" s="3" t="s">
        <v>583</v>
      </c>
      <c r="O594" s="3" t="s">
        <v>7</v>
      </c>
    </row>
    <row r="595" spans="1:15" x14ac:dyDescent="0.25">
      <c r="A595" s="1"/>
      <c r="B595" s="1"/>
      <c r="C595" s="1"/>
      <c r="D595" s="1"/>
      <c r="E595" s="1"/>
      <c r="F595" s="1"/>
      <c r="G595" s="4" t="s">
        <v>108</v>
      </c>
      <c r="H595" s="4" t="s">
        <v>109</v>
      </c>
      <c r="I595" s="4"/>
      <c r="J595" s="6">
        <v>1</v>
      </c>
      <c r="K595" s="7">
        <v>100</v>
      </c>
      <c r="L595" s="7"/>
      <c r="M595" s="6">
        <v>2</v>
      </c>
      <c r="N595" s="55">
        <v>258.59999999999997</v>
      </c>
      <c r="O595" s="7">
        <v>100</v>
      </c>
    </row>
    <row r="596" spans="1:15" x14ac:dyDescent="0.25">
      <c r="A596" s="1"/>
      <c r="B596" s="5" t="s">
        <v>9</v>
      </c>
      <c r="C596" s="4" t="s">
        <v>126</v>
      </c>
      <c r="D596" s="4"/>
      <c r="E596" s="4"/>
      <c r="F596" s="1"/>
      <c r="G596" s="1"/>
      <c r="H596" s="1"/>
      <c r="I596" s="1"/>
      <c r="J596" s="1"/>
      <c r="K596" s="1"/>
      <c r="L596" s="1"/>
      <c r="M596" s="1"/>
      <c r="N596" s="1"/>
      <c r="O596" s="1"/>
    </row>
    <row r="597" spans="1:15" x14ac:dyDescent="0.25">
      <c r="A597" s="1"/>
      <c r="B597" s="5" t="s">
        <v>13</v>
      </c>
      <c r="C597" s="4" t="s">
        <v>129</v>
      </c>
      <c r="D597" s="4"/>
      <c r="E597" s="4"/>
      <c r="F597" s="1"/>
      <c r="G597" s="1"/>
      <c r="H597" s="1"/>
      <c r="I597" s="1"/>
      <c r="J597" s="1"/>
      <c r="K597" s="1"/>
      <c r="L597" s="1"/>
      <c r="M597" s="1"/>
      <c r="N597" s="1"/>
      <c r="O597" s="1"/>
    </row>
    <row r="598" spans="1:15" x14ac:dyDescent="0.25">
      <c r="A598" s="1"/>
      <c r="B598" s="5" t="s">
        <v>19</v>
      </c>
      <c r="C598" s="4" t="s">
        <v>38</v>
      </c>
      <c r="D598" s="4"/>
      <c r="E598" s="4"/>
      <c r="F598" s="1"/>
      <c r="G598" s="1"/>
      <c r="H598" s="1"/>
      <c r="I598" s="1"/>
      <c r="J598" s="1"/>
      <c r="K598" s="1"/>
      <c r="L598" s="1"/>
      <c r="M598" s="1"/>
      <c r="N598" s="1"/>
      <c r="O598" s="1"/>
    </row>
    <row r="599" spans="1:15" x14ac:dyDescent="0.25">
      <c r="A599" s="1"/>
      <c r="B599" s="5" t="s">
        <v>23</v>
      </c>
      <c r="C599" s="4" t="s">
        <v>130</v>
      </c>
      <c r="D599" s="4"/>
      <c r="E599" s="4"/>
      <c r="F599" s="1"/>
      <c r="G599" s="1"/>
      <c r="H599" s="1"/>
      <c r="I599" s="1"/>
      <c r="J599" s="1"/>
      <c r="K599" s="1"/>
      <c r="L599" s="1"/>
      <c r="M599" s="1"/>
      <c r="N599" s="1"/>
      <c r="O599" s="1"/>
    </row>
    <row r="600" spans="1:15" x14ac:dyDescent="0.25">
      <c r="A600" s="1"/>
      <c r="B600" s="5" t="s">
        <v>25</v>
      </c>
      <c r="C600" s="52">
        <v>71</v>
      </c>
      <c r="D600" s="52"/>
      <c r="E600" s="1"/>
      <c r="F600" s="1"/>
      <c r="G600" s="1"/>
      <c r="H600" s="1"/>
      <c r="I600" s="1"/>
      <c r="J600" s="1"/>
      <c r="K600" s="1"/>
      <c r="L600" s="1"/>
      <c r="M600" s="1"/>
      <c r="N600" s="1"/>
      <c r="O600" s="1"/>
    </row>
    <row r="601" spans="1:15" x14ac:dyDescent="0.25">
      <c r="A601" s="1"/>
      <c r="B601" s="5" t="s">
        <v>26</v>
      </c>
      <c r="C601" s="5"/>
      <c r="D601" s="5"/>
      <c r="E601" s="51">
        <v>254.4025</v>
      </c>
      <c r="F601" s="1"/>
      <c r="G601" s="1"/>
      <c r="H601" s="1"/>
      <c r="I601" s="1"/>
      <c r="J601" s="1"/>
      <c r="K601" s="1"/>
      <c r="L601" s="1"/>
      <c r="M601" s="1"/>
      <c r="N601" s="1"/>
      <c r="O601" s="1"/>
    </row>
    <row r="602" spans="1:15" x14ac:dyDescent="0.25">
      <c r="A602" s="1"/>
      <c r="B602" s="5" t="s">
        <v>27</v>
      </c>
      <c r="C602" s="5"/>
      <c r="D602" s="51">
        <v>3.6553</v>
      </c>
      <c r="E602" s="51"/>
      <c r="F602" s="1"/>
      <c r="G602" s="1"/>
      <c r="H602" s="1"/>
      <c r="I602" s="1"/>
      <c r="J602" s="1"/>
      <c r="K602" s="1"/>
      <c r="L602" s="1"/>
      <c r="M602" s="1"/>
      <c r="N602" s="1"/>
      <c r="O602" s="1"/>
    </row>
    <row r="603" spans="1:15" x14ac:dyDescent="0.25">
      <c r="A603" s="1"/>
      <c r="B603" s="5" t="s">
        <v>28</v>
      </c>
      <c r="C603" s="5"/>
      <c r="D603" s="5"/>
      <c r="E603" s="51">
        <v>1.0408999999999999</v>
      </c>
      <c r="F603" s="1"/>
      <c r="G603" s="1"/>
      <c r="H603" s="1"/>
      <c r="I603" s="1"/>
      <c r="J603" s="1"/>
      <c r="K603" s="1"/>
      <c r="L603" s="1"/>
      <c r="M603" s="1"/>
      <c r="N603" s="1"/>
      <c r="O603" s="1"/>
    </row>
    <row r="604" spans="1:15" x14ac:dyDescent="0.25">
      <c r="A604" s="1"/>
      <c r="B604" s="5" t="s">
        <v>29</v>
      </c>
      <c r="C604" s="5"/>
      <c r="D604" s="51">
        <v>2.8299999999999999E-2</v>
      </c>
      <c r="E604" s="51"/>
      <c r="F604" s="1"/>
      <c r="G604" s="1"/>
      <c r="H604" s="1"/>
      <c r="I604" s="1"/>
      <c r="J604" s="1"/>
      <c r="K604" s="1"/>
      <c r="L604" s="1"/>
      <c r="M604" s="1"/>
      <c r="N604" s="1"/>
      <c r="O604" s="1"/>
    </row>
    <row r="605" spans="1:15" x14ac:dyDescent="0.25">
      <c r="A605" s="1"/>
      <c r="B605" s="5" t="s">
        <v>30</v>
      </c>
      <c r="C605" s="56">
        <v>10.9</v>
      </c>
      <c r="D605" s="1"/>
      <c r="E605" s="1"/>
      <c r="F605" s="1"/>
      <c r="G605" s="1"/>
      <c r="H605" s="1"/>
      <c r="I605" s="1"/>
      <c r="J605" s="1"/>
      <c r="K605" s="1"/>
      <c r="L605" s="1"/>
      <c r="M605" s="1"/>
      <c r="N605" s="1"/>
      <c r="O605" s="1"/>
    </row>
    <row r="606" spans="1:15" x14ac:dyDescent="0.25">
      <c r="A606" s="1"/>
      <c r="B606" s="5" t="s">
        <v>31</v>
      </c>
      <c r="C606" s="56">
        <v>2016</v>
      </c>
      <c r="D606" s="5"/>
      <c r="E606" s="1"/>
      <c r="F606" s="1"/>
      <c r="G606" s="1"/>
      <c r="H606" s="1"/>
      <c r="I606" s="1"/>
      <c r="J606" s="1"/>
      <c r="K606" s="1"/>
      <c r="L606" s="1"/>
      <c r="M606" s="1"/>
      <c r="N606" s="1"/>
      <c r="O606" s="1"/>
    </row>
    <row r="607" spans="1:15" x14ac:dyDescent="0.25">
      <c r="A607" s="1"/>
      <c r="B607" s="5" t="s">
        <v>32</v>
      </c>
      <c r="C607" s="5"/>
      <c r="D607" s="1"/>
      <c r="E607" s="1"/>
      <c r="F607" s="1"/>
      <c r="G607" s="1"/>
      <c r="H607" s="1"/>
      <c r="I607" s="1"/>
      <c r="J607" s="1"/>
      <c r="K607" s="1"/>
      <c r="L607" s="1"/>
      <c r="M607" s="1"/>
      <c r="N607" s="1"/>
      <c r="O607" s="1"/>
    </row>
    <row r="608" spans="1:15" x14ac:dyDescent="0.25">
      <c r="A608" s="1"/>
      <c r="B608" s="1"/>
      <c r="C608" s="1"/>
      <c r="D608" s="1"/>
      <c r="E608" s="1"/>
      <c r="F608" s="1"/>
      <c r="G608" s="1"/>
      <c r="H608" s="1"/>
      <c r="I608" s="1"/>
      <c r="J608" s="1"/>
      <c r="K608" s="1"/>
      <c r="L608" s="1"/>
      <c r="M608" s="1"/>
      <c r="N608" s="1"/>
      <c r="O608" s="1"/>
    </row>
    <row r="609" spans="1:15" x14ac:dyDescent="0.25">
      <c r="A609" s="1"/>
      <c r="B609" s="1"/>
      <c r="C609" s="1"/>
      <c r="D609" s="1"/>
      <c r="E609" s="1"/>
      <c r="F609" s="1"/>
      <c r="G609" s="46" t="s">
        <v>5</v>
      </c>
      <c r="H609" s="46"/>
      <c r="I609" s="46"/>
      <c r="J609" s="3" t="s">
        <v>6</v>
      </c>
      <c r="K609" s="3" t="s">
        <v>7</v>
      </c>
      <c r="L609" s="3"/>
      <c r="M609" s="3" t="s">
        <v>8</v>
      </c>
      <c r="N609" s="3" t="s">
        <v>583</v>
      </c>
      <c r="O609" s="3" t="s">
        <v>7</v>
      </c>
    </row>
    <row r="610" spans="1:15" x14ac:dyDescent="0.25">
      <c r="A610" s="1"/>
      <c r="B610" s="1"/>
      <c r="C610" s="1"/>
      <c r="D610" s="1"/>
      <c r="E610" s="1"/>
      <c r="F610" s="1"/>
      <c r="G610" s="4" t="s">
        <v>11</v>
      </c>
      <c r="H610" s="4" t="s">
        <v>12</v>
      </c>
      <c r="I610" s="4"/>
      <c r="J610" s="6">
        <v>3</v>
      </c>
      <c r="K610" s="7">
        <v>13.64</v>
      </c>
      <c r="L610" s="7"/>
      <c r="M610" s="6">
        <v>5</v>
      </c>
      <c r="N610" s="55">
        <v>614.4</v>
      </c>
      <c r="O610" s="7">
        <v>0.99</v>
      </c>
    </row>
    <row r="611" spans="1:15" x14ac:dyDescent="0.25">
      <c r="A611" s="1"/>
      <c r="B611" s="5" t="s">
        <v>9</v>
      </c>
      <c r="C611" s="4" t="s">
        <v>126</v>
      </c>
      <c r="D611" s="4"/>
      <c r="E611" s="4"/>
      <c r="F611" s="1"/>
      <c r="G611" s="4" t="s">
        <v>39</v>
      </c>
      <c r="H611" s="4" t="s">
        <v>40</v>
      </c>
      <c r="I611" s="4"/>
      <c r="J611" s="6">
        <v>6</v>
      </c>
      <c r="K611" s="7">
        <v>27.27</v>
      </c>
      <c r="L611" s="7"/>
      <c r="M611" s="6">
        <v>328</v>
      </c>
      <c r="N611" s="45">
        <v>28069.200000000001</v>
      </c>
      <c r="O611" s="7">
        <v>45.05</v>
      </c>
    </row>
    <row r="612" spans="1:15" x14ac:dyDescent="0.25">
      <c r="A612" s="1"/>
      <c r="B612" s="5" t="s">
        <v>13</v>
      </c>
      <c r="C612" s="4" t="s">
        <v>131</v>
      </c>
      <c r="D612" s="4"/>
      <c r="E612" s="4"/>
      <c r="F612" s="1"/>
      <c r="G612" s="4" t="s">
        <v>309</v>
      </c>
      <c r="H612" s="4" t="s">
        <v>310</v>
      </c>
      <c r="I612" s="4"/>
      <c r="J612" s="6">
        <v>2</v>
      </c>
      <c r="K612" s="7">
        <v>9.09</v>
      </c>
      <c r="L612" s="7"/>
      <c r="M612" s="6">
        <v>38</v>
      </c>
      <c r="N612" s="45">
        <v>4876.8</v>
      </c>
      <c r="O612" s="7">
        <v>7.83</v>
      </c>
    </row>
    <row r="613" spans="1:15" x14ac:dyDescent="0.25">
      <c r="A613" s="1"/>
      <c r="B613" s="5"/>
      <c r="C613" s="4"/>
      <c r="D613" s="4"/>
      <c r="E613" s="4"/>
      <c r="F613" s="1"/>
      <c r="G613" s="4"/>
      <c r="H613" s="4"/>
      <c r="I613" s="4"/>
      <c r="J613" s="6"/>
      <c r="K613" s="7"/>
      <c r="L613" s="7"/>
      <c r="M613" s="6"/>
      <c r="N613" s="45"/>
      <c r="O613" s="7"/>
    </row>
    <row r="614" spans="1:15" x14ac:dyDescent="0.25">
      <c r="A614" s="1"/>
      <c r="B614" s="5" t="s">
        <v>19</v>
      </c>
      <c r="C614" s="4" t="s">
        <v>47</v>
      </c>
      <c r="D614" s="4"/>
      <c r="E614" s="4"/>
      <c r="F614" s="1"/>
      <c r="G614" s="4" t="s">
        <v>15</v>
      </c>
      <c r="H614" s="4" t="s">
        <v>16</v>
      </c>
      <c r="I614" s="4"/>
      <c r="J614" s="6">
        <v>3</v>
      </c>
      <c r="K614" s="7">
        <v>13.64</v>
      </c>
      <c r="L614" s="7"/>
      <c r="M614" s="6">
        <v>85</v>
      </c>
      <c r="N614" s="45">
        <v>23320.2</v>
      </c>
      <c r="O614" s="7">
        <v>37.43</v>
      </c>
    </row>
    <row r="615" spans="1:15" x14ac:dyDescent="0.25">
      <c r="A615" s="1"/>
      <c r="B615" s="5"/>
      <c r="C615" s="4"/>
      <c r="D615" s="4"/>
      <c r="E615" s="4"/>
      <c r="F615" s="1"/>
      <c r="G615" s="4" t="s">
        <v>17</v>
      </c>
      <c r="H615" s="4" t="s">
        <v>18</v>
      </c>
      <c r="I615" s="4"/>
      <c r="J615" s="6">
        <v>1</v>
      </c>
      <c r="K615" s="7">
        <v>4.55</v>
      </c>
      <c r="L615" s="7"/>
      <c r="M615" s="6">
        <v>1</v>
      </c>
      <c r="N615" s="45">
        <v>423</v>
      </c>
      <c r="O615" s="7">
        <v>0.68</v>
      </c>
    </row>
    <row r="616" spans="1:15" x14ac:dyDescent="0.25">
      <c r="A616" s="1"/>
      <c r="B616" s="5" t="s">
        <v>23</v>
      </c>
      <c r="C616" s="4" t="s">
        <v>132</v>
      </c>
      <c r="D616" s="4"/>
      <c r="E616" s="4"/>
      <c r="F616" s="1"/>
      <c r="G616" s="4" t="s">
        <v>305</v>
      </c>
      <c r="H616" s="4" t="s">
        <v>306</v>
      </c>
      <c r="I616" s="4"/>
      <c r="J616" s="6">
        <v>1</v>
      </c>
      <c r="K616" s="7">
        <v>4.55</v>
      </c>
      <c r="L616" s="7"/>
      <c r="M616" s="6">
        <v>6</v>
      </c>
      <c r="N616" s="45">
        <v>1394.3999999999999</v>
      </c>
      <c r="O616" s="7">
        <v>2.2400000000000002</v>
      </c>
    </row>
    <row r="617" spans="1:15" x14ac:dyDescent="0.25">
      <c r="A617" s="1"/>
      <c r="B617" s="5" t="s">
        <v>25</v>
      </c>
      <c r="C617" s="52">
        <v>286</v>
      </c>
      <c r="D617" s="52"/>
      <c r="E617" s="1"/>
      <c r="F617" s="1"/>
      <c r="G617" s="4" t="s">
        <v>21</v>
      </c>
      <c r="H617" s="4" t="s">
        <v>22</v>
      </c>
      <c r="I617" s="4"/>
      <c r="J617" s="6">
        <v>6</v>
      </c>
      <c r="K617" s="7">
        <v>27.27</v>
      </c>
      <c r="L617" s="7"/>
      <c r="M617" s="6">
        <v>17</v>
      </c>
      <c r="N617" s="45">
        <v>3610.2000000000003</v>
      </c>
      <c r="O617" s="7">
        <v>5.79</v>
      </c>
    </row>
    <row r="618" spans="1:15" x14ac:dyDescent="0.25">
      <c r="A618" s="1"/>
      <c r="B618" s="5" t="s">
        <v>26</v>
      </c>
      <c r="C618" s="5"/>
      <c r="D618" s="5"/>
      <c r="E618" s="51">
        <v>412.87920000000003</v>
      </c>
      <c r="F618" s="1"/>
      <c r="G618" s="1"/>
      <c r="H618" s="1"/>
      <c r="I618" s="1"/>
      <c r="J618" s="1"/>
      <c r="K618" s="1"/>
      <c r="L618" s="1"/>
      <c r="M618" s="1"/>
      <c r="N618" s="1"/>
      <c r="O618" s="1"/>
    </row>
    <row r="619" spans="1:15" x14ac:dyDescent="0.25">
      <c r="A619" s="1"/>
      <c r="B619" s="5" t="s">
        <v>27</v>
      </c>
      <c r="C619" s="5"/>
      <c r="D619" s="51">
        <v>98.030500000000004</v>
      </c>
      <c r="E619" s="51"/>
      <c r="F619" s="1"/>
      <c r="G619" s="1"/>
      <c r="H619" s="1"/>
      <c r="I619" s="1"/>
      <c r="J619" s="1"/>
      <c r="K619" s="1"/>
      <c r="L619" s="1"/>
      <c r="M619" s="1"/>
      <c r="N619" s="1"/>
      <c r="O619" s="1"/>
    </row>
    <row r="620" spans="1:15" x14ac:dyDescent="0.25">
      <c r="A620" s="1"/>
      <c r="B620" s="5" t="s">
        <v>28</v>
      </c>
      <c r="C620" s="5"/>
      <c r="D620" s="5"/>
      <c r="E620" s="51">
        <v>1.9111</v>
      </c>
      <c r="F620" s="1"/>
      <c r="G620" s="1"/>
      <c r="H620" s="1"/>
      <c r="I620" s="1"/>
      <c r="J620" s="1"/>
      <c r="K620" s="1"/>
      <c r="L620" s="1"/>
      <c r="M620" s="1"/>
      <c r="N620" s="1"/>
      <c r="O620" s="1"/>
    </row>
    <row r="621" spans="1:15" x14ac:dyDescent="0.25">
      <c r="A621" s="1"/>
      <c r="B621" s="5" t="s">
        <v>29</v>
      </c>
      <c r="C621" s="5"/>
      <c r="D621" s="51">
        <v>1.1455</v>
      </c>
      <c r="E621" s="51"/>
      <c r="F621" s="1"/>
      <c r="G621" s="1"/>
      <c r="H621" s="1"/>
      <c r="I621" s="1"/>
      <c r="J621" s="1"/>
      <c r="K621" s="1"/>
      <c r="L621" s="1"/>
      <c r="M621" s="1"/>
      <c r="N621" s="1"/>
      <c r="O621" s="1"/>
    </row>
    <row r="622" spans="1:15" x14ac:dyDescent="0.25">
      <c r="A622" s="1"/>
      <c r="B622" s="5" t="s">
        <v>30</v>
      </c>
      <c r="C622" s="56">
        <v>45.3</v>
      </c>
      <c r="D622" s="1"/>
      <c r="E622" s="1"/>
      <c r="F622" s="1"/>
      <c r="G622" s="1"/>
      <c r="H622" s="1"/>
      <c r="I622" s="1"/>
      <c r="J622" s="1"/>
      <c r="K622" s="1"/>
      <c r="L622" s="1"/>
      <c r="M622" s="1"/>
      <c r="N622" s="1"/>
      <c r="O622" s="1"/>
    </row>
    <row r="623" spans="1:15" x14ac:dyDescent="0.25">
      <c r="A623" s="1"/>
      <c r="B623" s="5" t="s">
        <v>31</v>
      </c>
      <c r="C623" s="56">
        <v>2016</v>
      </c>
      <c r="D623" s="5"/>
      <c r="E623" s="1"/>
      <c r="F623" s="1"/>
      <c r="G623" s="1"/>
      <c r="H623" s="1"/>
      <c r="I623" s="1"/>
      <c r="J623" s="1"/>
      <c r="K623" s="1"/>
      <c r="L623" s="1"/>
      <c r="M623" s="1"/>
      <c r="N623" s="1"/>
      <c r="O623" s="1"/>
    </row>
    <row r="624" spans="1:15" x14ac:dyDescent="0.25">
      <c r="A624" s="1"/>
      <c r="B624" s="5" t="s">
        <v>32</v>
      </c>
      <c r="C624" s="5"/>
      <c r="D624" s="1"/>
      <c r="E624" s="1"/>
      <c r="F624" s="1"/>
      <c r="G624" s="1"/>
      <c r="H624" s="1"/>
      <c r="I624" s="1"/>
      <c r="J624" s="1"/>
      <c r="K624" s="1"/>
      <c r="L624" s="1"/>
      <c r="M624" s="1"/>
      <c r="N624" s="1"/>
      <c r="O624" s="1"/>
    </row>
    <row r="625" spans="1:15" x14ac:dyDescent="0.25">
      <c r="A625" s="1"/>
      <c r="B625" s="1"/>
      <c r="C625" s="1"/>
      <c r="D625" s="1"/>
      <c r="E625" s="1"/>
      <c r="F625" s="1"/>
      <c r="G625" s="1"/>
      <c r="H625" s="1"/>
      <c r="I625" s="1"/>
      <c r="J625" s="1"/>
      <c r="K625" s="1"/>
      <c r="L625" s="1"/>
      <c r="M625" s="1"/>
      <c r="N625" s="1"/>
      <c r="O625" s="1"/>
    </row>
    <row r="626" spans="1:15" x14ac:dyDescent="0.25">
      <c r="A626" s="1"/>
      <c r="B626" s="1"/>
      <c r="C626" s="1"/>
      <c r="D626" s="1"/>
      <c r="E626" s="1"/>
      <c r="F626" s="1"/>
      <c r="G626" s="1"/>
      <c r="H626" s="1"/>
      <c r="I626" s="1"/>
      <c r="J626" s="1"/>
      <c r="K626" s="1"/>
      <c r="L626" s="1"/>
      <c r="M626" s="1"/>
      <c r="N626" s="1"/>
      <c r="O626" s="1"/>
    </row>
    <row r="627" spans="1:15" x14ac:dyDescent="0.25">
      <c r="A627" s="1"/>
      <c r="B627" s="1"/>
      <c r="C627" s="1"/>
      <c r="D627" s="1"/>
      <c r="E627" s="1"/>
      <c r="F627" s="1"/>
      <c r="G627" s="46" t="s">
        <v>5</v>
      </c>
      <c r="H627" s="46"/>
      <c r="I627" s="46"/>
      <c r="J627" s="3" t="s">
        <v>6</v>
      </c>
      <c r="K627" s="3" t="s">
        <v>7</v>
      </c>
      <c r="L627" s="3"/>
      <c r="M627" s="3" t="s">
        <v>8</v>
      </c>
      <c r="N627" s="3" t="s">
        <v>583</v>
      </c>
      <c r="O627" s="3" t="s">
        <v>7</v>
      </c>
    </row>
    <row r="628" spans="1:15" x14ac:dyDescent="0.25">
      <c r="A628" s="1"/>
      <c r="B628" s="1"/>
      <c r="C628" s="1"/>
      <c r="D628" s="1"/>
      <c r="E628" s="1"/>
      <c r="F628" s="1"/>
      <c r="G628" s="4" t="s">
        <v>36</v>
      </c>
      <c r="H628" s="4" t="s">
        <v>37</v>
      </c>
      <c r="I628" s="4"/>
      <c r="J628" s="6">
        <v>9</v>
      </c>
      <c r="K628" s="7">
        <v>36</v>
      </c>
      <c r="L628" s="7"/>
      <c r="M628" s="6">
        <v>12</v>
      </c>
      <c r="N628" s="55">
        <v>1835.4</v>
      </c>
      <c r="O628" s="7">
        <v>3.09</v>
      </c>
    </row>
    <row r="629" spans="1:15" x14ac:dyDescent="0.25">
      <c r="A629" s="1"/>
      <c r="B629" s="5" t="s">
        <v>9</v>
      </c>
      <c r="C629" s="4" t="s">
        <v>133</v>
      </c>
      <c r="D629" s="4"/>
      <c r="E629" s="4"/>
      <c r="F629" s="1"/>
      <c r="G629" s="4" t="s">
        <v>11</v>
      </c>
      <c r="H629" s="4" t="s">
        <v>12</v>
      </c>
      <c r="I629" s="4"/>
      <c r="J629" s="6">
        <v>2</v>
      </c>
      <c r="K629" s="7">
        <v>8</v>
      </c>
      <c r="L629" s="7"/>
      <c r="M629" s="6">
        <v>3</v>
      </c>
      <c r="N629" s="45">
        <v>495</v>
      </c>
      <c r="O629" s="7">
        <v>0.83</v>
      </c>
    </row>
    <row r="630" spans="1:15" x14ac:dyDescent="0.25">
      <c r="A630" s="1"/>
      <c r="B630" s="5" t="s">
        <v>13</v>
      </c>
      <c r="C630" s="4" t="s">
        <v>134</v>
      </c>
      <c r="D630" s="4"/>
      <c r="E630" s="4"/>
      <c r="F630" s="1"/>
      <c r="G630" s="4" t="s">
        <v>39</v>
      </c>
      <c r="H630" s="4" t="s">
        <v>40</v>
      </c>
      <c r="I630" s="4"/>
      <c r="J630" s="6">
        <v>2</v>
      </c>
      <c r="K630" s="7">
        <v>8</v>
      </c>
      <c r="L630" s="7"/>
      <c r="M630" s="6">
        <v>462</v>
      </c>
      <c r="N630" s="45">
        <v>15520.2</v>
      </c>
      <c r="O630" s="7">
        <v>26.17</v>
      </c>
    </row>
    <row r="631" spans="1:15" x14ac:dyDescent="0.25">
      <c r="A631" s="1"/>
      <c r="B631" s="5"/>
      <c r="C631" s="4"/>
      <c r="D631" s="4"/>
      <c r="E631" s="4"/>
      <c r="F631" s="1"/>
      <c r="G631" s="4"/>
      <c r="H631" s="4"/>
      <c r="I631" s="4"/>
      <c r="J631" s="6"/>
      <c r="K631" s="7"/>
      <c r="L631" s="7"/>
      <c r="M631" s="6"/>
      <c r="N631" s="45"/>
      <c r="O631" s="7"/>
    </row>
    <row r="632" spans="1:15" x14ac:dyDescent="0.25">
      <c r="A632" s="1"/>
      <c r="B632" s="5" t="s">
        <v>19</v>
      </c>
      <c r="C632" s="4" t="s">
        <v>20</v>
      </c>
      <c r="D632" s="4"/>
      <c r="E632" s="4"/>
      <c r="F632" s="1"/>
      <c r="G632" s="4" t="s">
        <v>15</v>
      </c>
      <c r="H632" s="4" t="s">
        <v>16</v>
      </c>
      <c r="I632" s="4"/>
      <c r="J632" s="6">
        <v>2</v>
      </c>
      <c r="K632" s="7">
        <v>8</v>
      </c>
      <c r="L632" s="7"/>
      <c r="M632" s="6">
        <v>48</v>
      </c>
      <c r="N632" s="45">
        <v>3369.6</v>
      </c>
      <c r="O632" s="7">
        <v>5.68</v>
      </c>
    </row>
    <row r="633" spans="1:15" x14ac:dyDescent="0.25">
      <c r="A633" s="1"/>
      <c r="B633" s="5"/>
      <c r="C633" s="4"/>
      <c r="D633" s="4"/>
      <c r="E633" s="4"/>
      <c r="F633" s="1"/>
      <c r="G633" s="4" t="s">
        <v>313</v>
      </c>
      <c r="H633" s="4" t="s">
        <v>314</v>
      </c>
      <c r="I633" s="4"/>
      <c r="J633" s="6">
        <v>2</v>
      </c>
      <c r="K633" s="7">
        <v>8</v>
      </c>
      <c r="L633" s="7"/>
      <c r="M633" s="6">
        <v>4</v>
      </c>
      <c r="N633" s="45">
        <v>219</v>
      </c>
      <c r="O633" s="7">
        <v>0.37</v>
      </c>
    </row>
    <row r="634" spans="1:15" x14ac:dyDescent="0.25">
      <c r="A634" s="1"/>
      <c r="B634" s="5" t="s">
        <v>23</v>
      </c>
      <c r="C634" s="4" t="s">
        <v>135</v>
      </c>
      <c r="D634" s="4"/>
      <c r="E634" s="4"/>
      <c r="F634" s="1"/>
      <c r="G634" s="4" t="s">
        <v>315</v>
      </c>
      <c r="H634" s="4" t="s">
        <v>316</v>
      </c>
      <c r="I634" s="4"/>
      <c r="J634" s="6">
        <v>1</v>
      </c>
      <c r="K634" s="7">
        <v>4</v>
      </c>
      <c r="L634" s="7"/>
      <c r="M634" s="6">
        <v>3</v>
      </c>
      <c r="N634" s="45">
        <v>212.4</v>
      </c>
      <c r="O634" s="7">
        <v>0.36</v>
      </c>
    </row>
    <row r="635" spans="1:15" x14ac:dyDescent="0.25">
      <c r="A635" s="1"/>
      <c r="B635" s="5" t="s">
        <v>25</v>
      </c>
      <c r="C635" s="52">
        <v>455</v>
      </c>
      <c r="D635" s="52"/>
      <c r="E635" s="1"/>
      <c r="F635" s="1"/>
      <c r="G635" s="4" t="s">
        <v>42</v>
      </c>
      <c r="H635" s="4" t="s">
        <v>43</v>
      </c>
      <c r="I635" s="4"/>
      <c r="J635" s="6">
        <v>2</v>
      </c>
      <c r="K635" s="7">
        <v>8</v>
      </c>
      <c r="L635" s="7"/>
      <c r="M635" s="6">
        <v>2</v>
      </c>
      <c r="N635" s="45">
        <v>147.6</v>
      </c>
      <c r="O635" s="7">
        <v>0.25</v>
      </c>
    </row>
    <row r="636" spans="1:15" x14ac:dyDescent="0.25">
      <c r="A636" s="1"/>
      <c r="B636" s="5" t="s">
        <v>26</v>
      </c>
      <c r="C636" s="5"/>
      <c r="D636" s="5"/>
      <c r="E636" s="51">
        <v>424.87490000000003</v>
      </c>
      <c r="F636" s="1"/>
      <c r="G636" s="4" t="s">
        <v>54</v>
      </c>
      <c r="H636" s="4" t="s">
        <v>55</v>
      </c>
      <c r="I636" s="4"/>
      <c r="J636" s="6">
        <v>1</v>
      </c>
      <c r="K636" s="7">
        <v>4</v>
      </c>
      <c r="L636" s="7"/>
      <c r="M636" s="6">
        <v>43</v>
      </c>
      <c r="N636" s="45">
        <v>1290</v>
      </c>
      <c r="O636" s="7">
        <v>2.17</v>
      </c>
    </row>
    <row r="637" spans="1:15" x14ac:dyDescent="0.25">
      <c r="A637" s="1"/>
      <c r="B637" s="5" t="s">
        <v>27</v>
      </c>
      <c r="C637" s="5"/>
      <c r="D637" s="51">
        <v>78.985399999999998</v>
      </c>
      <c r="E637" s="51"/>
      <c r="F637" s="1"/>
      <c r="G637" s="4" t="s">
        <v>49</v>
      </c>
      <c r="H637" s="4" t="s">
        <v>50</v>
      </c>
      <c r="I637" s="4"/>
      <c r="J637" s="6">
        <v>1</v>
      </c>
      <c r="K637" s="7">
        <v>4</v>
      </c>
      <c r="L637" s="7"/>
      <c r="M637" s="6">
        <v>1</v>
      </c>
      <c r="N637" s="45">
        <v>183</v>
      </c>
      <c r="O637" s="7">
        <v>0.31</v>
      </c>
    </row>
    <row r="638" spans="1:15" x14ac:dyDescent="0.25">
      <c r="A638" s="1"/>
      <c r="B638" s="1"/>
      <c r="C638" s="1"/>
      <c r="D638" s="1"/>
      <c r="E638" s="1"/>
      <c r="F638" s="1"/>
      <c r="G638" s="4"/>
      <c r="H638" s="4"/>
      <c r="I638" s="4"/>
      <c r="J638" s="6"/>
      <c r="K638" s="7"/>
      <c r="L638" s="7"/>
      <c r="M638" s="6"/>
      <c r="N638" s="45"/>
      <c r="O638" s="7"/>
    </row>
    <row r="639" spans="1:15" x14ac:dyDescent="0.25">
      <c r="A639" s="1"/>
      <c r="B639" s="5" t="s">
        <v>28</v>
      </c>
      <c r="C639" s="5"/>
      <c r="D639" s="5"/>
      <c r="E639" s="51">
        <v>1.5791999999999999</v>
      </c>
      <c r="F639" s="1"/>
      <c r="G639" s="4" t="s">
        <v>327</v>
      </c>
      <c r="H639" s="4" t="s">
        <v>328</v>
      </c>
      <c r="I639" s="4"/>
      <c r="J639" s="6">
        <v>1</v>
      </c>
      <c r="K639" s="7">
        <v>4</v>
      </c>
      <c r="L639" s="7"/>
      <c r="M639" s="6">
        <v>453</v>
      </c>
      <c r="N639" s="45">
        <v>35930.400000000001</v>
      </c>
      <c r="O639" s="7">
        <v>60.58</v>
      </c>
    </row>
    <row r="640" spans="1:15" x14ac:dyDescent="0.25">
      <c r="A640" s="1"/>
      <c r="B640" s="5"/>
      <c r="C640" s="5"/>
      <c r="D640" s="5"/>
      <c r="E640" s="51"/>
      <c r="F640" s="1"/>
      <c r="G640" s="4"/>
      <c r="H640" s="4"/>
      <c r="I640" s="4"/>
      <c r="J640" s="6"/>
      <c r="K640" s="7"/>
      <c r="L640" s="7"/>
      <c r="M640" s="6"/>
      <c r="N640" s="45"/>
      <c r="O640" s="7"/>
    </row>
    <row r="641" spans="1:15" x14ac:dyDescent="0.25">
      <c r="A641" s="1"/>
      <c r="B641" s="5" t="s">
        <v>29</v>
      </c>
      <c r="C641" s="5"/>
      <c r="D641" s="51">
        <v>1.0156000000000001</v>
      </c>
      <c r="E641" s="51"/>
      <c r="F641" s="1"/>
      <c r="G641" s="4" t="s">
        <v>21</v>
      </c>
      <c r="H641" s="4" t="s">
        <v>22</v>
      </c>
      <c r="I641" s="4"/>
      <c r="J641" s="6">
        <v>2</v>
      </c>
      <c r="K641" s="7">
        <v>8</v>
      </c>
      <c r="L641" s="7"/>
      <c r="M641" s="6">
        <v>2</v>
      </c>
      <c r="N641" s="45">
        <v>108</v>
      </c>
      <c r="O641" s="7">
        <v>0.18</v>
      </c>
    </row>
    <row r="642" spans="1:15" x14ac:dyDescent="0.25">
      <c r="A642" s="1"/>
      <c r="B642" s="5"/>
      <c r="C642" s="5"/>
      <c r="D642" s="51"/>
      <c r="E642" s="51"/>
      <c r="F642" s="1"/>
      <c r="G642" s="4"/>
      <c r="H642" s="4"/>
      <c r="I642" s="4"/>
      <c r="J642" s="6"/>
      <c r="K642" s="7"/>
      <c r="L642" s="7"/>
      <c r="M642" s="6"/>
      <c r="N642" s="45"/>
      <c r="O642" s="7"/>
    </row>
    <row r="643" spans="1:15" x14ac:dyDescent="0.25">
      <c r="A643" s="1"/>
      <c r="B643" s="5" t="s">
        <v>30</v>
      </c>
      <c r="C643" s="56">
        <v>40.1</v>
      </c>
      <c r="D643" s="1"/>
      <c r="E643" s="1"/>
      <c r="F643" s="1"/>
      <c r="G643" s="1"/>
      <c r="H643" s="1"/>
      <c r="I643" s="1"/>
      <c r="J643" s="1"/>
      <c r="K643" s="1"/>
      <c r="L643" s="1"/>
      <c r="M643" s="1"/>
      <c r="N643" s="1"/>
      <c r="O643" s="1"/>
    </row>
    <row r="644" spans="1:15" x14ac:dyDescent="0.25">
      <c r="A644" s="1"/>
      <c r="B644" s="5"/>
      <c r="C644" s="5"/>
      <c r="D644" s="1"/>
      <c r="E644" s="1"/>
      <c r="F644" s="1"/>
      <c r="G644" s="1"/>
      <c r="H644" s="1"/>
      <c r="I644" s="1"/>
      <c r="J644" s="1"/>
      <c r="K644" s="1"/>
      <c r="L644" s="1"/>
      <c r="M644" s="1"/>
      <c r="N644" s="1"/>
      <c r="O644" s="1"/>
    </row>
    <row r="645" spans="1:15" x14ac:dyDescent="0.25">
      <c r="A645" s="1"/>
      <c r="B645" s="5" t="s">
        <v>31</v>
      </c>
      <c r="C645" s="56">
        <v>2016</v>
      </c>
      <c r="D645" s="5"/>
      <c r="E645" s="1"/>
      <c r="F645" s="1"/>
      <c r="G645" s="1"/>
      <c r="H645" s="1"/>
      <c r="I645" s="1"/>
      <c r="J645" s="1"/>
      <c r="K645" s="1"/>
      <c r="L645" s="1"/>
      <c r="M645" s="1"/>
      <c r="N645" s="1"/>
      <c r="O645" s="1"/>
    </row>
    <row r="646" spans="1:15" x14ac:dyDescent="0.25">
      <c r="A646" s="1"/>
      <c r="B646" s="5" t="s">
        <v>32</v>
      </c>
      <c r="C646" s="5"/>
      <c r="D646" s="1"/>
      <c r="E646" s="1"/>
      <c r="F646" s="1"/>
      <c r="G646" s="1"/>
      <c r="H646" s="1"/>
      <c r="I646" s="1"/>
      <c r="J646" s="1"/>
      <c r="K646" s="1"/>
      <c r="L646" s="1"/>
      <c r="M646" s="1"/>
      <c r="N646" s="1"/>
      <c r="O646" s="1"/>
    </row>
    <row r="647" spans="1:15" x14ac:dyDescent="0.25">
      <c r="A647" s="1"/>
      <c r="B647" s="1"/>
      <c r="C647" s="1"/>
      <c r="D647" s="1"/>
      <c r="E647" s="1"/>
      <c r="F647" s="1"/>
      <c r="G647" s="1"/>
      <c r="H647" s="1"/>
      <c r="I647" s="1"/>
      <c r="J647" s="1"/>
      <c r="K647" s="1"/>
      <c r="L647" s="1"/>
      <c r="M647" s="1"/>
      <c r="N647" s="1"/>
      <c r="O647" s="1"/>
    </row>
    <row r="648" spans="1:15" x14ac:dyDescent="0.25">
      <c r="A648" s="1"/>
      <c r="B648" s="1"/>
      <c r="C648" s="1"/>
      <c r="D648" s="1"/>
      <c r="E648" s="1"/>
      <c r="F648" s="1"/>
      <c r="G648" s="46" t="s">
        <v>5</v>
      </c>
      <c r="H648" s="46"/>
      <c r="I648" s="46"/>
      <c r="J648" s="3" t="s">
        <v>6</v>
      </c>
      <c r="K648" s="3" t="s">
        <v>7</v>
      </c>
      <c r="L648" s="3"/>
      <c r="M648" s="3" t="s">
        <v>8</v>
      </c>
      <c r="N648" s="3" t="s">
        <v>583</v>
      </c>
      <c r="O648" s="3" t="s">
        <v>7</v>
      </c>
    </row>
    <row r="649" spans="1:15" x14ac:dyDescent="0.25">
      <c r="A649" s="1"/>
      <c r="B649" s="1"/>
      <c r="C649" s="1"/>
      <c r="D649" s="1"/>
      <c r="E649" s="1"/>
      <c r="F649" s="1"/>
      <c r="G649" s="4" t="s">
        <v>33</v>
      </c>
      <c r="H649" s="4" t="s">
        <v>34</v>
      </c>
      <c r="I649" s="4"/>
      <c r="J649" s="6">
        <v>1</v>
      </c>
      <c r="K649" s="7">
        <v>6.25</v>
      </c>
      <c r="L649" s="7"/>
      <c r="M649" s="6">
        <v>1</v>
      </c>
      <c r="N649" s="55">
        <v>46.2</v>
      </c>
      <c r="O649" s="7">
        <v>0.13</v>
      </c>
    </row>
    <row r="650" spans="1:15" x14ac:dyDescent="0.25">
      <c r="A650" s="1"/>
      <c r="B650" s="5" t="s">
        <v>9</v>
      </c>
      <c r="C650" s="4" t="s">
        <v>133</v>
      </c>
      <c r="D650" s="4"/>
      <c r="E650" s="4"/>
      <c r="F650" s="1"/>
      <c r="G650" s="4" t="s">
        <v>36</v>
      </c>
      <c r="H650" s="4" t="s">
        <v>37</v>
      </c>
      <c r="I650" s="4"/>
      <c r="J650" s="6">
        <v>3</v>
      </c>
      <c r="K650" s="7">
        <v>18.75</v>
      </c>
      <c r="L650" s="7"/>
      <c r="M650" s="6">
        <v>4</v>
      </c>
      <c r="N650" s="45">
        <v>571.19999999999993</v>
      </c>
      <c r="O650" s="7">
        <v>1.58</v>
      </c>
    </row>
    <row r="651" spans="1:15" x14ac:dyDescent="0.25">
      <c r="A651" s="1"/>
      <c r="B651" s="5" t="s">
        <v>13</v>
      </c>
      <c r="C651" s="4" t="s">
        <v>136</v>
      </c>
      <c r="D651" s="4"/>
      <c r="E651" s="4"/>
      <c r="F651" s="1"/>
      <c r="G651" s="4" t="s">
        <v>11</v>
      </c>
      <c r="H651" s="4" t="s">
        <v>12</v>
      </c>
      <c r="I651" s="4"/>
      <c r="J651" s="6">
        <v>4</v>
      </c>
      <c r="K651" s="7">
        <v>25</v>
      </c>
      <c r="L651" s="7"/>
      <c r="M651" s="6">
        <v>7</v>
      </c>
      <c r="N651" s="45">
        <v>486</v>
      </c>
      <c r="O651" s="7">
        <v>1.34</v>
      </c>
    </row>
    <row r="652" spans="1:15" x14ac:dyDescent="0.25">
      <c r="A652" s="1"/>
      <c r="B652" s="5"/>
      <c r="C652" s="4"/>
      <c r="D652" s="4"/>
      <c r="E652" s="4"/>
      <c r="F652" s="1"/>
      <c r="G652" s="4"/>
      <c r="H652" s="4"/>
      <c r="I652" s="4"/>
      <c r="J652" s="6"/>
      <c r="K652" s="7"/>
      <c r="L652" s="7"/>
      <c r="M652" s="6"/>
      <c r="N652" s="45"/>
      <c r="O652" s="7"/>
    </row>
    <row r="653" spans="1:15" x14ac:dyDescent="0.25">
      <c r="A653" s="1"/>
      <c r="B653" s="5" t="s">
        <v>19</v>
      </c>
      <c r="C653" s="4" t="s">
        <v>57</v>
      </c>
      <c r="D653" s="4"/>
      <c r="E653" s="4"/>
      <c r="F653" s="1"/>
      <c r="G653" s="4" t="s">
        <v>39</v>
      </c>
      <c r="H653" s="4" t="s">
        <v>40</v>
      </c>
      <c r="I653" s="4"/>
      <c r="J653" s="6">
        <v>2</v>
      </c>
      <c r="K653" s="7">
        <v>12.5</v>
      </c>
      <c r="L653" s="7"/>
      <c r="M653" s="6">
        <v>47</v>
      </c>
      <c r="N653" s="45">
        <v>3674.4</v>
      </c>
      <c r="O653" s="7">
        <v>10.16</v>
      </c>
    </row>
    <row r="654" spans="1:15" x14ac:dyDescent="0.25">
      <c r="A654" s="1"/>
      <c r="B654" s="5"/>
      <c r="C654" s="4"/>
      <c r="D654" s="4"/>
      <c r="E654" s="4"/>
      <c r="F654" s="1"/>
      <c r="G654" s="4" t="s">
        <v>309</v>
      </c>
      <c r="H654" s="4" t="s">
        <v>310</v>
      </c>
      <c r="I654" s="4"/>
      <c r="J654" s="6">
        <v>1</v>
      </c>
      <c r="K654" s="7">
        <v>6.25</v>
      </c>
      <c r="L654" s="7"/>
      <c r="M654" s="6">
        <v>204</v>
      </c>
      <c r="N654" s="45">
        <v>14497.8</v>
      </c>
      <c r="O654" s="7">
        <v>40.08</v>
      </c>
    </row>
    <row r="655" spans="1:15" x14ac:dyDescent="0.25">
      <c r="A655" s="1"/>
      <c r="B655" s="5" t="s">
        <v>23</v>
      </c>
      <c r="C655" s="4" t="s">
        <v>137</v>
      </c>
      <c r="D655" s="4"/>
      <c r="E655" s="4"/>
      <c r="F655" s="1"/>
      <c r="G655" s="4" t="s">
        <v>15</v>
      </c>
      <c r="H655" s="4" t="s">
        <v>16</v>
      </c>
      <c r="I655" s="4"/>
      <c r="J655" s="6">
        <v>1</v>
      </c>
      <c r="K655" s="7">
        <v>6.25</v>
      </c>
      <c r="L655" s="7"/>
      <c r="M655" s="6">
        <v>6</v>
      </c>
      <c r="N655" s="45">
        <v>627</v>
      </c>
      <c r="O655" s="7">
        <v>1.73</v>
      </c>
    </row>
    <row r="656" spans="1:15" x14ac:dyDescent="0.25">
      <c r="A656" s="1"/>
      <c r="B656" s="5" t="s">
        <v>25</v>
      </c>
      <c r="C656" s="52">
        <v>210</v>
      </c>
      <c r="D656" s="52"/>
      <c r="E656" s="1"/>
      <c r="F656" s="1"/>
      <c r="G656" s="4" t="s">
        <v>42</v>
      </c>
      <c r="H656" s="4" t="s">
        <v>43</v>
      </c>
      <c r="I656" s="4"/>
      <c r="J656" s="6">
        <v>2</v>
      </c>
      <c r="K656" s="7">
        <v>12.5</v>
      </c>
      <c r="L656" s="7"/>
      <c r="M656" s="6">
        <v>3</v>
      </c>
      <c r="N656" s="45">
        <v>218.4</v>
      </c>
      <c r="O656" s="7">
        <v>0.6</v>
      </c>
    </row>
    <row r="657" spans="1:15" x14ac:dyDescent="0.25">
      <c r="A657" s="1"/>
      <c r="B657" s="5" t="s">
        <v>26</v>
      </c>
      <c r="C657" s="5"/>
      <c r="D657" s="5"/>
      <c r="E657" s="51">
        <v>139.87780000000001</v>
      </c>
      <c r="F657" s="1"/>
      <c r="G657" s="4" t="s">
        <v>327</v>
      </c>
      <c r="H657" s="4" t="s">
        <v>328</v>
      </c>
      <c r="I657" s="4"/>
      <c r="J657" s="6">
        <v>1</v>
      </c>
      <c r="K657" s="7">
        <v>6.25</v>
      </c>
      <c r="L657" s="7"/>
      <c r="M657" s="6">
        <v>205</v>
      </c>
      <c r="N657" s="45">
        <v>15839.400000000001</v>
      </c>
      <c r="O657" s="7">
        <v>43.79</v>
      </c>
    </row>
    <row r="658" spans="1:15" x14ac:dyDescent="0.25">
      <c r="A658" s="1"/>
      <c r="B658" s="5" t="s">
        <v>27</v>
      </c>
      <c r="C658" s="5"/>
      <c r="D658" s="51">
        <v>75.4953</v>
      </c>
      <c r="E658" s="51"/>
      <c r="F658" s="1"/>
      <c r="G658" s="4" t="s">
        <v>21</v>
      </c>
      <c r="H658" s="4" t="s">
        <v>22</v>
      </c>
      <c r="I658" s="4"/>
      <c r="J658" s="6">
        <v>1</v>
      </c>
      <c r="K658" s="7">
        <v>6.25</v>
      </c>
      <c r="L658" s="7"/>
      <c r="M658" s="6">
        <v>5</v>
      </c>
      <c r="N658" s="45">
        <v>210.6</v>
      </c>
      <c r="O658" s="7">
        <v>0.57999999999999996</v>
      </c>
    </row>
    <row r="659" spans="1:15" x14ac:dyDescent="0.25">
      <c r="A659" s="1"/>
      <c r="B659" s="1"/>
      <c r="C659" s="1"/>
      <c r="D659" s="1"/>
      <c r="E659" s="1"/>
      <c r="F659" s="1"/>
      <c r="G659" s="4"/>
      <c r="H659" s="4"/>
      <c r="I659" s="4"/>
      <c r="J659" s="6"/>
      <c r="K659" s="7"/>
      <c r="L659" s="7"/>
      <c r="M659" s="6"/>
      <c r="N659" s="45"/>
      <c r="O659" s="7"/>
    </row>
    <row r="660" spans="1:15" x14ac:dyDescent="0.25">
      <c r="A660" s="1"/>
      <c r="B660" s="5" t="s">
        <v>28</v>
      </c>
      <c r="C660" s="5"/>
      <c r="D660" s="5"/>
      <c r="E660" s="51">
        <v>1.1448</v>
      </c>
      <c r="F660" s="1"/>
      <c r="G660" s="1"/>
      <c r="H660" s="1"/>
      <c r="I660" s="1"/>
      <c r="J660" s="1"/>
      <c r="K660" s="1"/>
      <c r="L660" s="1"/>
      <c r="M660" s="1"/>
      <c r="N660" s="1"/>
      <c r="O660" s="1"/>
    </row>
    <row r="661" spans="1:15" x14ac:dyDescent="0.25">
      <c r="A661" s="1"/>
      <c r="B661" s="5"/>
      <c r="C661" s="5"/>
      <c r="D661" s="5"/>
      <c r="E661" s="51"/>
      <c r="F661" s="1"/>
      <c r="G661" s="1"/>
      <c r="H661" s="1"/>
      <c r="I661" s="1"/>
      <c r="J661" s="1"/>
      <c r="K661" s="1"/>
      <c r="L661" s="1"/>
      <c r="M661" s="1"/>
      <c r="N661" s="1"/>
      <c r="O661" s="1"/>
    </row>
    <row r="662" spans="1:15" x14ac:dyDescent="0.25">
      <c r="A662" s="1"/>
      <c r="B662" s="5" t="s">
        <v>29</v>
      </c>
      <c r="C662" s="5"/>
      <c r="D662" s="51">
        <v>0.97709999999999997</v>
      </c>
      <c r="E662" s="51"/>
      <c r="F662" s="1"/>
      <c r="G662" s="1"/>
      <c r="H662" s="1"/>
      <c r="I662" s="1"/>
      <c r="J662" s="1"/>
      <c r="K662" s="1"/>
      <c r="L662" s="1"/>
      <c r="M662" s="1"/>
      <c r="N662" s="1"/>
      <c r="O662" s="1"/>
    </row>
    <row r="663" spans="1:15" x14ac:dyDescent="0.25">
      <c r="A663" s="1"/>
      <c r="B663" s="5" t="s">
        <v>30</v>
      </c>
      <c r="C663" s="56">
        <v>29.1</v>
      </c>
      <c r="D663" s="1"/>
      <c r="E663" s="1"/>
      <c r="F663" s="1"/>
      <c r="G663" s="1"/>
      <c r="H663" s="1"/>
      <c r="I663" s="1"/>
      <c r="J663" s="1"/>
      <c r="K663" s="1"/>
      <c r="L663" s="1"/>
      <c r="M663" s="1"/>
      <c r="N663" s="1"/>
      <c r="O663" s="1"/>
    </row>
    <row r="664" spans="1:15" x14ac:dyDescent="0.25">
      <c r="A664" s="1"/>
      <c r="B664" s="5" t="s">
        <v>31</v>
      </c>
      <c r="C664" s="56">
        <v>2016</v>
      </c>
      <c r="D664" s="5"/>
      <c r="E664" s="1"/>
      <c r="F664" s="1"/>
      <c r="G664" s="1"/>
      <c r="H664" s="1"/>
      <c r="I664" s="1"/>
      <c r="J664" s="1"/>
      <c r="K664" s="1"/>
      <c r="L664" s="1"/>
      <c r="M664" s="1"/>
      <c r="N664" s="1"/>
      <c r="O664" s="1"/>
    </row>
    <row r="665" spans="1:15" x14ac:dyDescent="0.25">
      <c r="A665" s="1"/>
      <c r="B665" s="5" t="s">
        <v>32</v>
      </c>
      <c r="C665" s="5"/>
      <c r="D665" s="1"/>
      <c r="E665" s="1"/>
      <c r="F665" s="1"/>
      <c r="G665" s="1"/>
      <c r="H665" s="1"/>
      <c r="I665" s="1"/>
      <c r="J665" s="1"/>
      <c r="K665" s="1"/>
      <c r="L665" s="1"/>
      <c r="M665" s="1"/>
      <c r="N665" s="1"/>
      <c r="O665" s="1"/>
    </row>
    <row r="666" spans="1:15" x14ac:dyDescent="0.25">
      <c r="A666" s="1"/>
      <c r="B666" s="1"/>
      <c r="C666" s="1"/>
      <c r="D666" s="1"/>
      <c r="E666" s="1"/>
      <c r="F666" s="1"/>
      <c r="G666" s="1"/>
      <c r="H666" s="1"/>
      <c r="I666" s="1"/>
      <c r="J666" s="1"/>
      <c r="K666" s="1"/>
      <c r="L666" s="1"/>
      <c r="M666" s="1"/>
      <c r="N666" s="1"/>
      <c r="O666" s="1"/>
    </row>
    <row r="667" spans="1:15" x14ac:dyDescent="0.25">
      <c r="A667" s="1"/>
      <c r="B667" s="1"/>
      <c r="C667" s="1"/>
      <c r="D667" s="1"/>
      <c r="E667" s="1"/>
      <c r="F667" s="1"/>
      <c r="G667" s="46" t="s">
        <v>5</v>
      </c>
      <c r="H667" s="46"/>
      <c r="I667" s="46"/>
      <c r="J667" s="3" t="s">
        <v>6</v>
      </c>
      <c r="K667" s="3" t="s">
        <v>7</v>
      </c>
      <c r="L667" s="3"/>
      <c r="M667" s="3" t="s">
        <v>8</v>
      </c>
      <c r="N667" s="3" t="s">
        <v>583</v>
      </c>
      <c r="O667" s="3" t="s">
        <v>7</v>
      </c>
    </row>
    <row r="668" spans="1:15" x14ac:dyDescent="0.25">
      <c r="A668" s="1"/>
      <c r="B668" s="1"/>
      <c r="C668" s="1"/>
      <c r="D668" s="1"/>
      <c r="E668" s="1"/>
      <c r="F668" s="1"/>
      <c r="G668" s="4" t="s">
        <v>33</v>
      </c>
      <c r="H668" s="4" t="s">
        <v>34</v>
      </c>
      <c r="I668" s="4"/>
      <c r="J668" s="6">
        <v>2</v>
      </c>
      <c r="K668" s="7">
        <v>8</v>
      </c>
      <c r="L668" s="7"/>
      <c r="M668" s="6">
        <v>3</v>
      </c>
      <c r="N668" s="55">
        <v>524.4</v>
      </c>
      <c r="O668" s="7">
        <v>0.44</v>
      </c>
    </row>
    <row r="669" spans="1:15" x14ac:dyDescent="0.25">
      <c r="A669" s="1"/>
      <c r="B669" s="5" t="s">
        <v>9</v>
      </c>
      <c r="C669" s="4" t="s">
        <v>133</v>
      </c>
      <c r="D669" s="4"/>
      <c r="E669" s="4"/>
      <c r="F669" s="1"/>
      <c r="G669" s="4" t="s">
        <v>36</v>
      </c>
      <c r="H669" s="4" t="s">
        <v>37</v>
      </c>
      <c r="I669" s="4"/>
      <c r="J669" s="6">
        <v>8</v>
      </c>
      <c r="K669" s="7">
        <v>32</v>
      </c>
      <c r="L669" s="7"/>
      <c r="M669" s="6">
        <v>11</v>
      </c>
      <c r="N669" s="45">
        <v>1372.8</v>
      </c>
      <c r="O669" s="7">
        <v>1.1599999999999999</v>
      </c>
    </row>
    <row r="670" spans="1:15" x14ac:dyDescent="0.25">
      <c r="A670" s="1"/>
      <c r="B670" s="5" t="s">
        <v>13</v>
      </c>
      <c r="C670" s="4" t="s">
        <v>138</v>
      </c>
      <c r="D670" s="4"/>
      <c r="E670" s="4"/>
      <c r="F670" s="1"/>
      <c r="G670" s="4" t="s">
        <v>11</v>
      </c>
      <c r="H670" s="4" t="s">
        <v>12</v>
      </c>
      <c r="I670" s="4"/>
      <c r="J670" s="6">
        <v>2</v>
      </c>
      <c r="K670" s="7">
        <v>8</v>
      </c>
      <c r="L670" s="7"/>
      <c r="M670" s="6">
        <v>3</v>
      </c>
      <c r="N670" s="45">
        <v>411.6</v>
      </c>
      <c r="O670" s="7">
        <v>0.35</v>
      </c>
    </row>
    <row r="671" spans="1:15" x14ac:dyDescent="0.25">
      <c r="A671" s="1"/>
      <c r="B671" s="5"/>
      <c r="C671" s="4"/>
      <c r="D671" s="4"/>
      <c r="E671" s="4"/>
      <c r="F671" s="1"/>
      <c r="G671" s="4"/>
      <c r="H671" s="4"/>
      <c r="I671" s="4"/>
      <c r="J671" s="6"/>
      <c r="K671" s="7"/>
      <c r="L671" s="7"/>
      <c r="M671" s="6"/>
      <c r="N671" s="45"/>
      <c r="O671" s="7"/>
    </row>
    <row r="672" spans="1:15" x14ac:dyDescent="0.25">
      <c r="A672" s="1"/>
      <c r="B672" s="5" t="s">
        <v>19</v>
      </c>
      <c r="C672" s="4" t="s">
        <v>60</v>
      </c>
      <c r="D672" s="4"/>
      <c r="E672" s="4"/>
      <c r="F672" s="1"/>
      <c r="G672" s="4" t="s">
        <v>39</v>
      </c>
      <c r="H672" s="4" t="s">
        <v>40</v>
      </c>
      <c r="I672" s="4"/>
      <c r="J672" s="6">
        <v>4</v>
      </c>
      <c r="K672" s="7">
        <v>16</v>
      </c>
      <c r="L672" s="7"/>
      <c r="M672" s="6">
        <v>82</v>
      </c>
      <c r="N672" s="45">
        <v>8797.7999999999993</v>
      </c>
      <c r="O672" s="7">
        <v>7.46</v>
      </c>
    </row>
    <row r="673" spans="1:15" x14ac:dyDescent="0.25">
      <c r="A673" s="1"/>
      <c r="B673" s="5"/>
      <c r="C673" s="4"/>
      <c r="D673" s="4"/>
      <c r="E673" s="4"/>
      <c r="F673" s="1"/>
      <c r="G673" s="4" t="s">
        <v>311</v>
      </c>
      <c r="H673" s="4" t="s">
        <v>312</v>
      </c>
      <c r="I673" s="4"/>
      <c r="J673" s="6">
        <v>2</v>
      </c>
      <c r="K673" s="7">
        <v>8</v>
      </c>
      <c r="L673" s="7"/>
      <c r="M673" s="6">
        <v>528</v>
      </c>
      <c r="N673" s="45">
        <v>63283.200000000004</v>
      </c>
      <c r="O673" s="7">
        <v>53.66</v>
      </c>
    </row>
    <row r="674" spans="1:15" x14ac:dyDescent="0.25">
      <c r="A674" s="1"/>
      <c r="B674" s="5" t="s">
        <v>23</v>
      </c>
      <c r="C674" s="4" t="s">
        <v>141</v>
      </c>
      <c r="D674" s="4"/>
      <c r="E674" s="4"/>
      <c r="F674" s="1"/>
      <c r="G674" s="4" t="s">
        <v>15</v>
      </c>
      <c r="H674" s="4" t="s">
        <v>16</v>
      </c>
      <c r="I674" s="4"/>
      <c r="J674" s="6">
        <v>1</v>
      </c>
      <c r="K674" s="7">
        <v>4</v>
      </c>
      <c r="L674" s="7"/>
      <c r="M674" s="6">
        <v>1</v>
      </c>
      <c r="N674" s="45">
        <v>237.6</v>
      </c>
      <c r="O674" s="7">
        <v>0.2</v>
      </c>
    </row>
    <row r="675" spans="1:15" x14ac:dyDescent="0.25">
      <c r="A675" s="1"/>
      <c r="B675" s="5" t="s">
        <v>25</v>
      </c>
      <c r="C675" s="52">
        <v>598</v>
      </c>
      <c r="D675" s="52"/>
      <c r="E675" s="1"/>
      <c r="F675" s="1"/>
      <c r="G675" s="4" t="s">
        <v>315</v>
      </c>
      <c r="H675" s="4" t="s">
        <v>316</v>
      </c>
      <c r="I675" s="4"/>
      <c r="J675" s="6">
        <v>2</v>
      </c>
      <c r="K675" s="7">
        <v>8</v>
      </c>
      <c r="L675" s="7"/>
      <c r="M675" s="6">
        <v>2</v>
      </c>
      <c r="N675" s="45">
        <v>165.6</v>
      </c>
      <c r="O675" s="7">
        <v>0.14000000000000001</v>
      </c>
    </row>
    <row r="676" spans="1:15" x14ac:dyDescent="0.25">
      <c r="A676" s="1"/>
      <c r="B676" s="5" t="s">
        <v>26</v>
      </c>
      <c r="C676" s="5"/>
      <c r="D676" s="5"/>
      <c r="E676" s="51">
        <v>269.94080000000002</v>
      </c>
      <c r="F676" s="1"/>
      <c r="G676" s="4" t="s">
        <v>327</v>
      </c>
      <c r="H676" s="4" t="s">
        <v>328</v>
      </c>
      <c r="I676" s="4"/>
      <c r="J676" s="6">
        <v>1</v>
      </c>
      <c r="K676" s="7">
        <v>4</v>
      </c>
      <c r="L676" s="7"/>
      <c r="M676" s="6">
        <v>544</v>
      </c>
      <c r="N676" s="45">
        <v>41199</v>
      </c>
      <c r="O676" s="7">
        <v>34.93</v>
      </c>
    </row>
    <row r="677" spans="1:15" x14ac:dyDescent="0.25">
      <c r="A677" s="1"/>
      <c r="B677" s="5" t="s">
        <v>27</v>
      </c>
      <c r="C677" s="5"/>
      <c r="D677" s="51">
        <v>105.7825</v>
      </c>
      <c r="E677" s="51"/>
      <c r="F677" s="1"/>
      <c r="G677" s="4" t="s">
        <v>21</v>
      </c>
      <c r="H677" s="4" t="s">
        <v>22</v>
      </c>
      <c r="I677" s="4"/>
      <c r="J677" s="6">
        <v>3</v>
      </c>
      <c r="K677" s="7">
        <v>12</v>
      </c>
      <c r="L677" s="7"/>
      <c r="M677" s="6">
        <v>39</v>
      </c>
      <c r="N677" s="45">
        <v>1945.8</v>
      </c>
      <c r="O677" s="7">
        <v>1.65</v>
      </c>
    </row>
    <row r="678" spans="1:15" x14ac:dyDescent="0.25">
      <c r="A678" s="1"/>
      <c r="B678" s="1"/>
      <c r="C678" s="1"/>
      <c r="D678" s="1"/>
      <c r="E678" s="1"/>
      <c r="F678" s="1"/>
      <c r="G678" s="4"/>
      <c r="H678" s="4"/>
      <c r="I678" s="4"/>
      <c r="J678" s="6"/>
      <c r="K678" s="7"/>
      <c r="L678" s="7"/>
      <c r="M678" s="6"/>
      <c r="N678" s="45"/>
      <c r="O678" s="7"/>
    </row>
    <row r="679" spans="1:15" x14ac:dyDescent="0.25">
      <c r="A679" s="1"/>
      <c r="B679" s="5" t="s">
        <v>28</v>
      </c>
      <c r="C679" s="5"/>
      <c r="D679" s="5"/>
      <c r="E679" s="51">
        <v>1.1203000000000001</v>
      </c>
      <c r="F679" s="1"/>
      <c r="G679" s="1"/>
      <c r="H679" s="1"/>
      <c r="I679" s="1"/>
      <c r="J679" s="1"/>
      <c r="K679" s="1"/>
      <c r="L679" s="1"/>
      <c r="M679" s="1"/>
      <c r="N679" s="1"/>
      <c r="O679" s="1"/>
    </row>
    <row r="680" spans="1:15" x14ac:dyDescent="0.25">
      <c r="A680" s="1"/>
      <c r="B680" s="5"/>
      <c r="C680" s="5"/>
      <c r="D680" s="5"/>
      <c r="E680" s="51"/>
      <c r="F680" s="1"/>
      <c r="G680" s="1"/>
      <c r="H680" s="1"/>
      <c r="I680" s="1"/>
      <c r="J680" s="1"/>
      <c r="K680" s="1"/>
      <c r="L680" s="1"/>
      <c r="M680" s="1"/>
      <c r="N680" s="1"/>
      <c r="O680" s="1"/>
    </row>
    <row r="681" spans="1:15" x14ac:dyDescent="0.25">
      <c r="A681" s="1"/>
      <c r="B681" s="5" t="s">
        <v>29</v>
      </c>
      <c r="C681" s="5"/>
      <c r="D681" s="51">
        <v>0.9093</v>
      </c>
      <c r="E681" s="51"/>
      <c r="F681" s="1"/>
      <c r="G681" s="1"/>
      <c r="H681" s="1"/>
      <c r="I681" s="1"/>
      <c r="J681" s="1"/>
      <c r="K681" s="1"/>
      <c r="L681" s="1"/>
      <c r="M681" s="1"/>
      <c r="N681" s="1"/>
      <c r="O681" s="1"/>
    </row>
    <row r="682" spans="1:15" x14ac:dyDescent="0.25">
      <c r="A682" s="1"/>
      <c r="B682" s="5" t="s">
        <v>30</v>
      </c>
      <c r="C682" s="56">
        <v>53.1</v>
      </c>
      <c r="D682" s="1"/>
      <c r="E682" s="1"/>
      <c r="F682" s="1"/>
      <c r="G682" s="1"/>
      <c r="H682" s="1"/>
      <c r="I682" s="1"/>
      <c r="J682" s="1"/>
      <c r="K682" s="1"/>
      <c r="L682" s="1"/>
      <c r="M682" s="1"/>
      <c r="N682" s="1"/>
      <c r="O682" s="1"/>
    </row>
    <row r="683" spans="1:15" x14ac:dyDescent="0.25">
      <c r="A683" s="1"/>
      <c r="B683" s="5" t="s">
        <v>31</v>
      </c>
      <c r="C683" s="56">
        <v>2016</v>
      </c>
      <c r="D683" s="5"/>
      <c r="E683" s="1"/>
      <c r="F683" s="1"/>
      <c r="G683" s="1"/>
      <c r="H683" s="1"/>
      <c r="I683" s="1"/>
      <c r="J683" s="1"/>
      <c r="K683" s="1"/>
      <c r="L683" s="1"/>
      <c r="M683" s="1"/>
      <c r="N683" s="1"/>
      <c r="O683" s="1"/>
    </row>
    <row r="684" spans="1:15" x14ac:dyDescent="0.25">
      <c r="A684" s="1"/>
      <c r="B684" s="5" t="s">
        <v>32</v>
      </c>
      <c r="C684" s="5"/>
      <c r="D684" s="1"/>
      <c r="E684" s="1"/>
      <c r="F684" s="1"/>
      <c r="G684" s="1"/>
      <c r="H684" s="1"/>
      <c r="I684" s="1"/>
      <c r="J684" s="1"/>
      <c r="K684" s="1"/>
      <c r="L684" s="1"/>
      <c r="M684" s="1"/>
      <c r="N684" s="1"/>
      <c r="O684" s="1"/>
    </row>
    <row r="685" spans="1:15" x14ac:dyDescent="0.25">
      <c r="A685" s="1"/>
      <c r="B685" s="1"/>
      <c r="C685" s="1"/>
      <c r="D685" s="1"/>
      <c r="E685" s="1"/>
      <c r="F685" s="1"/>
      <c r="G685" s="1"/>
      <c r="H685" s="1"/>
      <c r="I685" s="1"/>
      <c r="J685" s="1"/>
      <c r="K685" s="1"/>
      <c r="L685" s="1"/>
      <c r="M685" s="1"/>
      <c r="N685" s="1"/>
      <c r="O685" s="1"/>
    </row>
    <row r="686" spans="1:15" x14ac:dyDescent="0.25">
      <c r="A686" s="1"/>
      <c r="B686" s="1"/>
      <c r="C686" s="1"/>
      <c r="D686" s="1"/>
      <c r="E686" s="1"/>
      <c r="F686" s="1"/>
      <c r="G686" s="46" t="s">
        <v>5</v>
      </c>
      <c r="H686" s="46"/>
      <c r="I686" s="46"/>
      <c r="J686" s="3" t="s">
        <v>6</v>
      </c>
      <c r="K686" s="3" t="s">
        <v>7</v>
      </c>
      <c r="L686" s="3"/>
      <c r="M686" s="3" t="s">
        <v>8</v>
      </c>
      <c r="N686" s="3" t="s">
        <v>583</v>
      </c>
      <c r="O686" s="3" t="s">
        <v>7</v>
      </c>
    </row>
    <row r="687" spans="1:15" x14ac:dyDescent="0.25">
      <c r="A687" s="1"/>
      <c r="B687" s="1"/>
      <c r="C687" s="1"/>
      <c r="D687" s="1"/>
      <c r="E687" s="1"/>
      <c r="F687" s="1"/>
      <c r="G687" s="4" t="s">
        <v>33</v>
      </c>
      <c r="H687" s="4" t="s">
        <v>34</v>
      </c>
      <c r="I687" s="4"/>
      <c r="J687" s="6">
        <v>2</v>
      </c>
      <c r="K687" s="7">
        <v>7.41</v>
      </c>
      <c r="L687" s="7"/>
      <c r="M687" s="6">
        <v>3</v>
      </c>
      <c r="N687" s="55">
        <v>164.4</v>
      </c>
      <c r="O687" s="7">
        <v>0.09</v>
      </c>
    </row>
    <row r="688" spans="1:15" x14ac:dyDescent="0.25">
      <c r="A688" s="1"/>
      <c r="B688" s="5" t="s">
        <v>9</v>
      </c>
      <c r="C688" s="4" t="s">
        <v>133</v>
      </c>
      <c r="D688" s="4"/>
      <c r="E688" s="4"/>
      <c r="F688" s="1"/>
      <c r="G688" s="4" t="s">
        <v>36</v>
      </c>
      <c r="H688" s="4" t="s">
        <v>37</v>
      </c>
      <c r="I688" s="4"/>
      <c r="J688" s="6">
        <v>7</v>
      </c>
      <c r="K688" s="7">
        <v>25.93</v>
      </c>
      <c r="L688" s="7"/>
      <c r="M688" s="6">
        <v>10</v>
      </c>
      <c r="N688" s="45">
        <v>826.19999999999993</v>
      </c>
      <c r="O688" s="7">
        <v>0.47</v>
      </c>
    </row>
    <row r="689" spans="1:15" x14ac:dyDescent="0.25">
      <c r="A689" s="1"/>
      <c r="B689" s="5" t="s">
        <v>13</v>
      </c>
      <c r="C689" s="4" t="s">
        <v>142</v>
      </c>
      <c r="D689" s="4"/>
      <c r="E689" s="4"/>
      <c r="F689" s="1"/>
      <c r="G689" s="4" t="s">
        <v>39</v>
      </c>
      <c r="H689" s="4" t="s">
        <v>40</v>
      </c>
      <c r="I689" s="4"/>
      <c r="J689" s="6">
        <v>7</v>
      </c>
      <c r="K689" s="7">
        <v>25.93</v>
      </c>
      <c r="L689" s="7"/>
      <c r="M689" s="6">
        <v>112</v>
      </c>
      <c r="N689" s="45">
        <v>15727.2</v>
      </c>
      <c r="O689" s="7">
        <v>8.9700000000000006</v>
      </c>
    </row>
    <row r="690" spans="1:15" x14ac:dyDescent="0.25">
      <c r="A690" s="1"/>
      <c r="B690" s="5"/>
      <c r="C690" s="4"/>
      <c r="D690" s="4"/>
      <c r="E690" s="4"/>
      <c r="F690" s="1"/>
      <c r="G690" s="4"/>
      <c r="H690" s="4"/>
      <c r="I690" s="4"/>
      <c r="J690" s="6"/>
      <c r="K690" s="7"/>
      <c r="L690" s="7"/>
      <c r="M690" s="6"/>
      <c r="N690" s="45"/>
      <c r="O690" s="7"/>
    </row>
    <row r="691" spans="1:15" x14ac:dyDescent="0.25">
      <c r="A691" s="1"/>
      <c r="B691" s="5" t="s">
        <v>19</v>
      </c>
      <c r="C691" s="4" t="s">
        <v>38</v>
      </c>
      <c r="D691" s="4"/>
      <c r="E691" s="4"/>
      <c r="F691" s="1"/>
      <c r="G691" s="4" t="s">
        <v>311</v>
      </c>
      <c r="H691" s="4" t="s">
        <v>312</v>
      </c>
      <c r="I691" s="4"/>
      <c r="J691" s="6">
        <v>1</v>
      </c>
      <c r="K691" s="7">
        <v>3.7</v>
      </c>
      <c r="L691" s="7"/>
      <c r="M691" s="6">
        <v>359</v>
      </c>
      <c r="N691" s="45">
        <v>125368.8</v>
      </c>
      <c r="O691" s="7">
        <v>71.47</v>
      </c>
    </row>
    <row r="692" spans="1:15" x14ac:dyDescent="0.25">
      <c r="A692" s="1"/>
      <c r="B692" s="5"/>
      <c r="C692" s="4"/>
      <c r="D692" s="4"/>
      <c r="E692" s="4"/>
      <c r="F692" s="1"/>
      <c r="G692" s="4" t="s">
        <v>15</v>
      </c>
      <c r="H692" s="4" t="s">
        <v>16</v>
      </c>
      <c r="I692" s="4"/>
      <c r="J692" s="6">
        <v>1</v>
      </c>
      <c r="K692" s="7">
        <v>3.7</v>
      </c>
      <c r="L692" s="7"/>
      <c r="M692" s="6">
        <v>1</v>
      </c>
      <c r="N692" s="45">
        <v>25.8</v>
      </c>
      <c r="O692" s="7">
        <v>0.01</v>
      </c>
    </row>
    <row r="693" spans="1:15" x14ac:dyDescent="0.25">
      <c r="A693" s="1"/>
      <c r="B693" s="5" t="s">
        <v>23</v>
      </c>
      <c r="C693" s="4" t="s">
        <v>143</v>
      </c>
      <c r="D693" s="4"/>
      <c r="E693" s="4"/>
      <c r="F693" s="1"/>
      <c r="G693" s="4" t="s">
        <v>315</v>
      </c>
      <c r="H693" s="4" t="s">
        <v>316</v>
      </c>
      <c r="I693" s="4"/>
      <c r="J693" s="6">
        <v>1</v>
      </c>
      <c r="K693" s="7">
        <v>3.7</v>
      </c>
      <c r="L693" s="7"/>
      <c r="M693" s="6">
        <v>1</v>
      </c>
      <c r="N693" s="45">
        <v>102.6</v>
      </c>
      <c r="O693" s="7">
        <v>0.06</v>
      </c>
    </row>
    <row r="694" spans="1:15" x14ac:dyDescent="0.25">
      <c r="A694" s="1"/>
      <c r="B694" s="5" t="s">
        <v>25</v>
      </c>
      <c r="C694" s="52">
        <v>363</v>
      </c>
      <c r="D694" s="52"/>
      <c r="E694" s="1"/>
      <c r="F694" s="1"/>
      <c r="G694" s="4" t="s">
        <v>42</v>
      </c>
      <c r="H694" s="4" t="s">
        <v>43</v>
      </c>
      <c r="I694" s="4"/>
      <c r="J694" s="6">
        <v>1</v>
      </c>
      <c r="K694" s="7">
        <v>3.7</v>
      </c>
      <c r="L694" s="7"/>
      <c r="M694" s="6">
        <v>1</v>
      </c>
      <c r="N694" s="45">
        <v>52.2</v>
      </c>
      <c r="O694" s="7">
        <v>0.03</v>
      </c>
    </row>
    <row r="695" spans="1:15" x14ac:dyDescent="0.25">
      <c r="A695" s="1"/>
      <c r="B695" s="5" t="s">
        <v>26</v>
      </c>
      <c r="C695" s="5"/>
      <c r="D695" s="5"/>
      <c r="E695" s="51">
        <v>558.31820000000005</v>
      </c>
      <c r="F695" s="1"/>
      <c r="G695" s="4" t="s">
        <v>54</v>
      </c>
      <c r="H695" s="4" t="s">
        <v>55</v>
      </c>
      <c r="I695" s="4"/>
      <c r="J695" s="6">
        <v>1</v>
      </c>
      <c r="K695" s="7">
        <v>3.7</v>
      </c>
      <c r="L695" s="7"/>
      <c r="M695" s="6">
        <v>2</v>
      </c>
      <c r="N695" s="45">
        <v>88.8</v>
      </c>
      <c r="O695" s="7">
        <v>0.05</v>
      </c>
    </row>
    <row r="696" spans="1:15" x14ac:dyDescent="0.25">
      <c r="A696" s="1"/>
      <c r="B696" s="5" t="s">
        <v>27</v>
      </c>
      <c r="C696" s="5"/>
      <c r="D696" s="51">
        <v>344.92200000000003</v>
      </c>
      <c r="E696" s="51"/>
      <c r="F696" s="1"/>
      <c r="G696" s="4" t="s">
        <v>323</v>
      </c>
      <c r="H696" s="4" t="s">
        <v>324</v>
      </c>
      <c r="I696" s="4"/>
      <c r="J696" s="6">
        <v>2</v>
      </c>
      <c r="K696" s="7">
        <v>7.41</v>
      </c>
      <c r="L696" s="7"/>
      <c r="M696" s="6">
        <v>2</v>
      </c>
      <c r="N696" s="45">
        <v>177.6</v>
      </c>
      <c r="O696" s="7">
        <v>0.1</v>
      </c>
    </row>
    <row r="697" spans="1:15" x14ac:dyDescent="0.25">
      <c r="A697" s="1"/>
      <c r="B697" s="1"/>
      <c r="C697" s="1"/>
      <c r="D697" s="1"/>
      <c r="E697" s="1"/>
      <c r="F697" s="1"/>
      <c r="G697" s="4"/>
      <c r="H697" s="4"/>
      <c r="I697" s="4"/>
      <c r="J697" s="6"/>
      <c r="K697" s="7"/>
      <c r="L697" s="7"/>
      <c r="M697" s="6"/>
      <c r="N697" s="45"/>
      <c r="O697" s="7"/>
    </row>
    <row r="698" spans="1:15" x14ac:dyDescent="0.25">
      <c r="A698" s="1"/>
      <c r="B698" s="5" t="s">
        <v>28</v>
      </c>
      <c r="C698" s="5"/>
      <c r="D698" s="5"/>
      <c r="E698" s="51">
        <v>2.9531999999999998</v>
      </c>
      <c r="F698" s="1"/>
      <c r="G698" s="4" t="s">
        <v>327</v>
      </c>
      <c r="H698" s="4" t="s">
        <v>328</v>
      </c>
      <c r="I698" s="4"/>
      <c r="J698" s="6">
        <v>1</v>
      </c>
      <c r="K698" s="7">
        <v>3.7</v>
      </c>
      <c r="L698" s="7"/>
      <c r="M698" s="6">
        <v>359</v>
      </c>
      <c r="N698" s="45">
        <v>31490.400000000001</v>
      </c>
      <c r="O698" s="7">
        <v>17.95</v>
      </c>
    </row>
    <row r="699" spans="1:15" x14ac:dyDescent="0.25">
      <c r="A699" s="1"/>
      <c r="B699" s="5"/>
      <c r="C699" s="5"/>
      <c r="D699" s="5"/>
      <c r="E699" s="51"/>
      <c r="F699" s="1"/>
      <c r="G699" s="4"/>
      <c r="H699" s="4"/>
      <c r="I699" s="4"/>
      <c r="J699" s="6"/>
      <c r="K699" s="7"/>
      <c r="L699" s="7"/>
      <c r="M699" s="6"/>
      <c r="N699" s="45"/>
      <c r="O699" s="7"/>
    </row>
    <row r="700" spans="1:15" x14ac:dyDescent="0.25">
      <c r="A700" s="1"/>
      <c r="B700" s="5" t="s">
        <v>29</v>
      </c>
      <c r="C700" s="5"/>
      <c r="D700" s="51">
        <v>0.98770000000000002</v>
      </c>
      <c r="E700" s="51"/>
      <c r="F700" s="1"/>
      <c r="G700" s="4" t="s">
        <v>21</v>
      </c>
      <c r="H700" s="4" t="s">
        <v>22</v>
      </c>
      <c r="I700" s="4"/>
      <c r="J700" s="6">
        <v>3</v>
      </c>
      <c r="K700" s="7">
        <v>11.11</v>
      </c>
      <c r="L700" s="7"/>
      <c r="M700" s="6">
        <v>21</v>
      </c>
      <c r="N700" s="45">
        <v>1402.2</v>
      </c>
      <c r="O700" s="7">
        <v>0.8</v>
      </c>
    </row>
    <row r="701" spans="1:15" x14ac:dyDescent="0.25">
      <c r="A701" s="1"/>
      <c r="B701" s="5"/>
      <c r="C701" s="5"/>
      <c r="D701" s="51"/>
      <c r="E701" s="51"/>
      <c r="F701" s="1"/>
      <c r="G701" s="4"/>
      <c r="H701" s="4"/>
      <c r="I701" s="4"/>
      <c r="J701" s="6"/>
      <c r="K701" s="7"/>
      <c r="L701" s="7"/>
      <c r="M701" s="6"/>
      <c r="N701" s="45"/>
      <c r="O701" s="7"/>
    </row>
    <row r="702" spans="1:15" x14ac:dyDescent="0.25">
      <c r="A702" s="1"/>
      <c r="B702" s="5" t="s">
        <v>30</v>
      </c>
      <c r="C702" s="56">
        <v>32.1</v>
      </c>
      <c r="D702" s="1"/>
      <c r="E702" s="1"/>
      <c r="F702" s="1"/>
      <c r="G702" s="1"/>
      <c r="H702" s="1"/>
      <c r="I702" s="1"/>
      <c r="J702" s="1"/>
      <c r="K702" s="1"/>
      <c r="L702" s="1"/>
      <c r="M702" s="1"/>
      <c r="N702" s="1"/>
      <c r="O702" s="1"/>
    </row>
    <row r="703" spans="1:15" x14ac:dyDescent="0.25">
      <c r="A703" s="1"/>
      <c r="B703" s="5"/>
      <c r="C703" s="5"/>
      <c r="D703" s="1"/>
      <c r="E703" s="1"/>
      <c r="F703" s="1"/>
      <c r="G703" s="1"/>
      <c r="H703" s="1"/>
      <c r="I703" s="1"/>
      <c r="J703" s="1"/>
      <c r="K703" s="1"/>
      <c r="L703" s="1"/>
      <c r="M703" s="1"/>
      <c r="N703" s="1"/>
      <c r="O703" s="1"/>
    </row>
    <row r="704" spans="1:15" x14ac:dyDescent="0.25">
      <c r="A704" s="1"/>
      <c r="B704" s="5" t="s">
        <v>31</v>
      </c>
      <c r="C704" s="56">
        <v>2016</v>
      </c>
      <c r="D704" s="5"/>
      <c r="E704" s="1"/>
      <c r="F704" s="1"/>
      <c r="G704" s="1"/>
      <c r="H704" s="1"/>
      <c r="I704" s="1"/>
      <c r="J704" s="1"/>
      <c r="K704" s="1"/>
      <c r="L704" s="1"/>
      <c r="M704" s="1"/>
      <c r="N704" s="1"/>
      <c r="O704" s="1"/>
    </row>
    <row r="705" spans="1:15" x14ac:dyDescent="0.25">
      <c r="A705" s="1"/>
      <c r="B705" s="5" t="s">
        <v>32</v>
      </c>
      <c r="C705" s="5"/>
      <c r="D705" s="1"/>
      <c r="E705" s="1"/>
      <c r="F705" s="1"/>
      <c r="G705" s="1"/>
      <c r="H705" s="1"/>
      <c r="I705" s="1"/>
      <c r="J705" s="1"/>
      <c r="K705" s="1"/>
      <c r="L705" s="1"/>
      <c r="M705" s="1"/>
      <c r="N705" s="1"/>
      <c r="O705" s="1"/>
    </row>
    <row r="706" spans="1:15" x14ac:dyDescent="0.25">
      <c r="A706" s="1"/>
      <c r="B706" s="1"/>
      <c r="C706" s="1"/>
      <c r="D706" s="1"/>
      <c r="E706" s="1"/>
      <c r="F706" s="1"/>
      <c r="G706" s="1"/>
      <c r="H706" s="1"/>
      <c r="I706" s="1"/>
      <c r="J706" s="1"/>
      <c r="K706" s="1"/>
      <c r="L706" s="1"/>
      <c r="M706" s="1"/>
      <c r="N706" s="1"/>
      <c r="O706" s="1"/>
    </row>
    <row r="707" spans="1:15" x14ac:dyDescent="0.25">
      <c r="A707" s="1"/>
      <c r="B707" s="1"/>
      <c r="C707" s="1"/>
      <c r="D707" s="1"/>
      <c r="E707" s="1"/>
      <c r="F707" s="1"/>
      <c r="G707" s="1"/>
      <c r="H707" s="1"/>
      <c r="I707" s="1"/>
      <c r="J707" s="1"/>
      <c r="K707" s="1"/>
      <c r="L707" s="1"/>
      <c r="M707" s="1"/>
      <c r="N707" s="1"/>
      <c r="O707" s="1"/>
    </row>
    <row r="708" spans="1:15" x14ac:dyDescent="0.25">
      <c r="A708" s="1"/>
      <c r="B708" s="1"/>
      <c r="C708" s="1"/>
      <c r="D708" s="1"/>
      <c r="E708" s="1"/>
      <c r="F708" s="1"/>
      <c r="G708" s="46" t="s">
        <v>5</v>
      </c>
      <c r="H708" s="46"/>
      <c r="I708" s="46"/>
      <c r="J708" s="3" t="s">
        <v>6</v>
      </c>
      <c r="K708" s="3" t="s">
        <v>7</v>
      </c>
      <c r="L708" s="3"/>
      <c r="M708" s="3" t="s">
        <v>8</v>
      </c>
      <c r="N708" s="3" t="s">
        <v>583</v>
      </c>
      <c r="O708" s="3" t="s">
        <v>7</v>
      </c>
    </row>
    <row r="709" spans="1:15" x14ac:dyDescent="0.25">
      <c r="A709" s="1"/>
      <c r="B709" s="1"/>
      <c r="C709" s="1"/>
      <c r="D709" s="1"/>
      <c r="E709" s="1"/>
      <c r="F709" s="1"/>
      <c r="G709" s="4" t="s">
        <v>36</v>
      </c>
      <c r="H709" s="4" t="s">
        <v>37</v>
      </c>
      <c r="I709" s="4"/>
      <c r="J709" s="6">
        <v>2</v>
      </c>
      <c r="K709" s="7">
        <v>9.09</v>
      </c>
      <c r="L709" s="7"/>
      <c r="M709" s="6">
        <v>3</v>
      </c>
      <c r="N709" s="55">
        <v>215.39999999999998</v>
      </c>
      <c r="O709" s="7">
        <v>0.31</v>
      </c>
    </row>
    <row r="710" spans="1:15" x14ac:dyDescent="0.25">
      <c r="A710" s="1"/>
      <c r="B710" s="5" t="s">
        <v>9</v>
      </c>
      <c r="C710" s="4" t="s">
        <v>144</v>
      </c>
      <c r="D710" s="4"/>
      <c r="E710" s="4"/>
      <c r="F710" s="1"/>
      <c r="G710" s="4" t="s">
        <v>11</v>
      </c>
      <c r="H710" s="4" t="s">
        <v>12</v>
      </c>
      <c r="I710" s="4"/>
      <c r="J710" s="6">
        <v>4</v>
      </c>
      <c r="K710" s="7">
        <v>18.18</v>
      </c>
      <c r="L710" s="7"/>
      <c r="M710" s="6">
        <v>29</v>
      </c>
      <c r="N710" s="45">
        <v>3306</v>
      </c>
      <c r="O710" s="7">
        <v>4.72</v>
      </c>
    </row>
    <row r="711" spans="1:15" x14ac:dyDescent="0.25">
      <c r="A711" s="1"/>
      <c r="B711" s="5" t="s">
        <v>13</v>
      </c>
      <c r="C711" s="4" t="s">
        <v>145</v>
      </c>
      <c r="D711" s="4"/>
      <c r="E711" s="4"/>
      <c r="F711" s="1"/>
      <c r="G711" s="4" t="s">
        <v>39</v>
      </c>
      <c r="H711" s="4" t="s">
        <v>40</v>
      </c>
      <c r="I711" s="4"/>
      <c r="J711" s="6">
        <v>3</v>
      </c>
      <c r="K711" s="7">
        <v>13.64</v>
      </c>
      <c r="L711" s="7"/>
      <c r="M711" s="6">
        <v>61</v>
      </c>
      <c r="N711" s="45">
        <v>8145</v>
      </c>
      <c r="O711" s="7">
        <v>11.63</v>
      </c>
    </row>
    <row r="712" spans="1:15" x14ac:dyDescent="0.25">
      <c r="A712" s="1"/>
      <c r="B712" s="5"/>
      <c r="C712" s="4"/>
      <c r="D712" s="4"/>
      <c r="E712" s="4"/>
      <c r="F712" s="1"/>
      <c r="G712" s="4"/>
      <c r="H712" s="4"/>
      <c r="I712" s="4"/>
      <c r="J712" s="6"/>
      <c r="K712" s="7"/>
      <c r="L712" s="7"/>
      <c r="M712" s="6"/>
      <c r="N712" s="45"/>
      <c r="O712" s="7"/>
    </row>
    <row r="713" spans="1:15" x14ac:dyDescent="0.25">
      <c r="A713" s="1"/>
      <c r="B713" s="5" t="s">
        <v>19</v>
      </c>
      <c r="C713" s="4" t="s">
        <v>20</v>
      </c>
      <c r="D713" s="4"/>
      <c r="E713" s="4"/>
      <c r="F713" s="1"/>
      <c r="G713" s="4" t="s">
        <v>309</v>
      </c>
      <c r="H713" s="4" t="s">
        <v>310</v>
      </c>
      <c r="I713" s="4"/>
      <c r="J713" s="6">
        <v>2</v>
      </c>
      <c r="K713" s="7">
        <v>9.09</v>
      </c>
      <c r="L713" s="7"/>
      <c r="M713" s="6">
        <v>21</v>
      </c>
      <c r="N713" s="45">
        <v>2459.4</v>
      </c>
      <c r="O713" s="7">
        <v>3.51</v>
      </c>
    </row>
    <row r="714" spans="1:15" x14ac:dyDescent="0.25">
      <c r="A714" s="1"/>
      <c r="B714" s="5"/>
      <c r="C714" s="4"/>
      <c r="D714" s="4"/>
      <c r="E714" s="4"/>
      <c r="F714" s="1"/>
      <c r="G714" s="4" t="s">
        <v>15</v>
      </c>
      <c r="H714" s="4" t="s">
        <v>16</v>
      </c>
      <c r="I714" s="4"/>
      <c r="J714" s="6">
        <v>1</v>
      </c>
      <c r="K714" s="7">
        <v>4.55</v>
      </c>
      <c r="L714" s="7"/>
      <c r="M714" s="6">
        <v>2</v>
      </c>
      <c r="N714" s="45">
        <v>746.4</v>
      </c>
      <c r="O714" s="7">
        <v>1.07</v>
      </c>
    </row>
    <row r="715" spans="1:15" x14ac:dyDescent="0.25">
      <c r="A715" s="1"/>
      <c r="B715" s="5" t="s">
        <v>23</v>
      </c>
      <c r="C715" s="4" t="s">
        <v>146</v>
      </c>
      <c r="D715" s="4"/>
      <c r="E715" s="4"/>
      <c r="F715" s="1"/>
      <c r="G715" s="4" t="s">
        <v>17</v>
      </c>
      <c r="H715" s="4" t="s">
        <v>18</v>
      </c>
      <c r="I715" s="4"/>
      <c r="J715" s="6">
        <v>1</v>
      </c>
      <c r="K715" s="7">
        <v>4.55</v>
      </c>
      <c r="L715" s="7"/>
      <c r="M715" s="6">
        <v>4</v>
      </c>
      <c r="N715" s="45">
        <v>803.40000000000009</v>
      </c>
      <c r="O715" s="7">
        <v>1.1499999999999999</v>
      </c>
    </row>
    <row r="716" spans="1:15" x14ac:dyDescent="0.25">
      <c r="A716" s="1"/>
      <c r="B716" s="5" t="s">
        <v>25</v>
      </c>
      <c r="C716" s="52">
        <v>545</v>
      </c>
      <c r="D716" s="52"/>
      <c r="E716" s="1"/>
      <c r="F716" s="1"/>
      <c r="G716" s="4" t="s">
        <v>313</v>
      </c>
      <c r="H716" s="4" t="s">
        <v>314</v>
      </c>
      <c r="I716" s="4"/>
      <c r="J716" s="6">
        <v>1</v>
      </c>
      <c r="K716" s="7">
        <v>4.55</v>
      </c>
      <c r="L716" s="7"/>
      <c r="M716" s="6">
        <v>18</v>
      </c>
      <c r="N716" s="45">
        <v>1756.2</v>
      </c>
      <c r="O716" s="7">
        <v>2.5099999999999998</v>
      </c>
    </row>
    <row r="717" spans="1:15" x14ac:dyDescent="0.25">
      <c r="A717" s="1"/>
      <c r="B717" s="5" t="s">
        <v>26</v>
      </c>
      <c r="C717" s="5"/>
      <c r="D717" s="5"/>
      <c r="E717" s="51">
        <v>518.82219999999995</v>
      </c>
      <c r="F717" s="1"/>
      <c r="G717" s="4" t="s">
        <v>315</v>
      </c>
      <c r="H717" s="4" t="s">
        <v>316</v>
      </c>
      <c r="I717" s="4"/>
      <c r="J717" s="6">
        <v>2</v>
      </c>
      <c r="K717" s="7">
        <v>9.09</v>
      </c>
      <c r="L717" s="7"/>
      <c r="M717" s="6">
        <v>2</v>
      </c>
      <c r="N717" s="45">
        <v>54</v>
      </c>
      <c r="O717" s="7">
        <v>0.08</v>
      </c>
    </row>
    <row r="718" spans="1:15" x14ac:dyDescent="0.25">
      <c r="A718" s="1"/>
      <c r="B718" s="5" t="s">
        <v>27</v>
      </c>
      <c r="C718" s="5"/>
      <c r="D718" s="51">
        <v>49.913600000000002</v>
      </c>
      <c r="E718" s="51"/>
      <c r="F718" s="1"/>
      <c r="G718" s="4" t="s">
        <v>42</v>
      </c>
      <c r="H718" s="4" t="s">
        <v>43</v>
      </c>
      <c r="I718" s="4"/>
      <c r="J718" s="6">
        <v>3</v>
      </c>
      <c r="K718" s="7">
        <v>13.64</v>
      </c>
      <c r="L718" s="7"/>
      <c r="M718" s="6">
        <v>557</v>
      </c>
      <c r="N718" s="45">
        <v>27217.200000000001</v>
      </c>
      <c r="O718" s="7">
        <v>38.86</v>
      </c>
    </row>
    <row r="719" spans="1:15" x14ac:dyDescent="0.25">
      <c r="A719" s="1"/>
      <c r="B719" s="1"/>
      <c r="C719" s="1"/>
      <c r="D719" s="1"/>
      <c r="E719" s="1"/>
      <c r="F719" s="1"/>
      <c r="G719" s="4"/>
      <c r="H719" s="4"/>
      <c r="I719" s="4"/>
      <c r="J719" s="6"/>
      <c r="K719" s="7"/>
      <c r="L719" s="7"/>
      <c r="M719" s="6"/>
      <c r="N719" s="45"/>
      <c r="O719" s="7"/>
    </row>
    <row r="720" spans="1:15" x14ac:dyDescent="0.25">
      <c r="A720" s="1"/>
      <c r="B720" s="5" t="s">
        <v>28</v>
      </c>
      <c r="C720" s="5"/>
      <c r="D720" s="5"/>
      <c r="E720" s="51">
        <v>2.8197999999999999</v>
      </c>
      <c r="F720" s="1"/>
      <c r="G720" s="4" t="s">
        <v>54</v>
      </c>
      <c r="H720" s="4" t="s">
        <v>55</v>
      </c>
      <c r="I720" s="4"/>
      <c r="J720" s="6">
        <v>1</v>
      </c>
      <c r="K720" s="7">
        <v>4.55</v>
      </c>
      <c r="L720" s="7"/>
      <c r="M720" s="6">
        <v>125</v>
      </c>
      <c r="N720" s="45">
        <v>25083.599999999999</v>
      </c>
      <c r="O720" s="7">
        <v>35.82</v>
      </c>
    </row>
    <row r="721" spans="1:15" x14ac:dyDescent="0.25">
      <c r="A721" s="1"/>
      <c r="B721" s="5"/>
      <c r="C721" s="5"/>
      <c r="D721" s="5"/>
      <c r="E721" s="51"/>
      <c r="F721" s="1"/>
      <c r="G721" s="4"/>
      <c r="H721" s="4"/>
      <c r="I721" s="4"/>
      <c r="J721" s="6"/>
      <c r="K721" s="7"/>
      <c r="L721" s="7"/>
      <c r="M721" s="6"/>
      <c r="N721" s="45"/>
      <c r="O721" s="7"/>
    </row>
    <row r="722" spans="1:15" x14ac:dyDescent="0.25">
      <c r="A722" s="1"/>
      <c r="B722" s="5" t="s">
        <v>29</v>
      </c>
      <c r="C722" s="5"/>
      <c r="D722" s="51">
        <v>1.0215000000000001</v>
      </c>
      <c r="E722" s="51"/>
      <c r="F722" s="1"/>
      <c r="G722" s="4" t="s">
        <v>21</v>
      </c>
      <c r="H722" s="4" t="s">
        <v>22</v>
      </c>
      <c r="I722" s="4"/>
      <c r="J722" s="6">
        <v>2</v>
      </c>
      <c r="K722" s="7">
        <v>9.09</v>
      </c>
      <c r="L722" s="7"/>
      <c r="M722" s="6">
        <v>4</v>
      </c>
      <c r="N722" s="45">
        <v>245.99999999999997</v>
      </c>
      <c r="O722" s="7">
        <v>0.35</v>
      </c>
    </row>
    <row r="723" spans="1:15" x14ac:dyDescent="0.25">
      <c r="A723" s="1"/>
      <c r="B723" s="5"/>
      <c r="C723" s="5"/>
      <c r="D723" s="51"/>
      <c r="E723" s="51"/>
      <c r="F723" s="1"/>
      <c r="G723" s="4"/>
      <c r="H723" s="4"/>
      <c r="I723" s="4"/>
      <c r="J723" s="6"/>
      <c r="K723" s="7"/>
      <c r="L723" s="7"/>
      <c r="M723" s="6"/>
      <c r="N723" s="45"/>
      <c r="O723" s="7"/>
    </row>
    <row r="724" spans="1:15" x14ac:dyDescent="0.25">
      <c r="A724" s="1"/>
      <c r="B724" s="5" t="s">
        <v>30</v>
      </c>
      <c r="C724" s="56" t="s">
        <v>585</v>
      </c>
      <c r="D724" s="1"/>
      <c r="E724" s="1"/>
      <c r="F724" s="1"/>
      <c r="G724" s="1"/>
      <c r="H724" s="1"/>
      <c r="I724" s="1"/>
      <c r="J724" s="1"/>
      <c r="K724" s="1"/>
      <c r="L724" s="1"/>
      <c r="M724" s="1"/>
      <c r="N724" s="1"/>
      <c r="O724" s="1"/>
    </row>
    <row r="725" spans="1:15" x14ac:dyDescent="0.25">
      <c r="A725" s="1"/>
      <c r="B725" s="5"/>
      <c r="C725" s="5"/>
      <c r="D725" s="1"/>
      <c r="E725" s="1"/>
      <c r="F725" s="1"/>
      <c r="G725" s="1"/>
      <c r="H725" s="1"/>
      <c r="I725" s="1"/>
      <c r="J725" s="1"/>
      <c r="K725" s="1"/>
      <c r="L725" s="1"/>
      <c r="M725" s="1"/>
      <c r="N725" s="1"/>
      <c r="O725" s="1"/>
    </row>
    <row r="726" spans="1:15" x14ac:dyDescent="0.25">
      <c r="A726" s="1"/>
      <c r="B726" s="5" t="s">
        <v>31</v>
      </c>
      <c r="C726" s="56">
        <v>2016</v>
      </c>
      <c r="D726" s="5"/>
      <c r="E726" s="1"/>
      <c r="F726" s="1"/>
      <c r="G726" s="1"/>
      <c r="H726" s="1"/>
      <c r="I726" s="1"/>
      <c r="J726" s="1"/>
      <c r="K726" s="1"/>
      <c r="L726" s="1"/>
      <c r="M726" s="1"/>
      <c r="N726" s="1"/>
      <c r="O726" s="1"/>
    </row>
    <row r="727" spans="1:15" x14ac:dyDescent="0.25">
      <c r="A727" s="1"/>
      <c r="B727" s="5" t="s">
        <v>32</v>
      </c>
      <c r="C727" s="5"/>
      <c r="D727" s="1"/>
      <c r="E727" s="1"/>
      <c r="F727" s="1"/>
      <c r="G727" s="1"/>
      <c r="H727" s="1"/>
      <c r="I727" s="1"/>
      <c r="J727" s="1"/>
      <c r="K727" s="1"/>
      <c r="L727" s="1"/>
      <c r="M727" s="1"/>
      <c r="N727" s="1"/>
      <c r="O727" s="1"/>
    </row>
    <row r="728" spans="1:15" x14ac:dyDescent="0.25">
      <c r="A728" s="1"/>
      <c r="B728" s="1"/>
      <c r="C728" s="1"/>
      <c r="D728" s="1"/>
      <c r="E728" s="1"/>
      <c r="F728" s="1"/>
      <c r="G728" s="1"/>
      <c r="H728" s="1"/>
      <c r="I728" s="1"/>
      <c r="J728" s="1"/>
      <c r="K728" s="1"/>
      <c r="L728" s="1"/>
      <c r="M728" s="1"/>
      <c r="N728" s="1"/>
      <c r="O728" s="1"/>
    </row>
    <row r="729" spans="1:15" x14ac:dyDescent="0.25">
      <c r="A729" s="1"/>
      <c r="B729" s="1"/>
      <c r="C729" s="1"/>
      <c r="D729" s="1"/>
      <c r="E729" s="1"/>
      <c r="F729" s="1"/>
      <c r="G729" s="46" t="s">
        <v>5</v>
      </c>
      <c r="H729" s="46"/>
      <c r="I729" s="46"/>
      <c r="J729" s="3" t="s">
        <v>6</v>
      </c>
      <c r="K729" s="3" t="s">
        <v>7</v>
      </c>
      <c r="L729" s="3"/>
      <c r="M729" s="3" t="s">
        <v>8</v>
      </c>
      <c r="N729" s="3" t="s">
        <v>583</v>
      </c>
      <c r="O729" s="3" t="s">
        <v>7</v>
      </c>
    </row>
    <row r="730" spans="1:15" x14ac:dyDescent="0.25">
      <c r="A730" s="1"/>
      <c r="B730" s="1"/>
      <c r="C730" s="1"/>
      <c r="D730" s="1"/>
      <c r="E730" s="1"/>
      <c r="F730" s="1"/>
      <c r="G730" s="4" t="s">
        <v>33</v>
      </c>
      <c r="H730" s="4" t="s">
        <v>34</v>
      </c>
      <c r="I730" s="4"/>
      <c r="J730" s="6">
        <v>5</v>
      </c>
      <c r="K730" s="7">
        <v>10.42</v>
      </c>
      <c r="L730" s="7"/>
      <c r="M730" s="6">
        <v>18</v>
      </c>
      <c r="N730" s="55">
        <v>1601.4</v>
      </c>
      <c r="O730" s="7">
        <v>2.9</v>
      </c>
    </row>
    <row r="731" spans="1:15" x14ac:dyDescent="0.25">
      <c r="A731" s="1"/>
      <c r="B731" s="5" t="s">
        <v>9</v>
      </c>
      <c r="C731" s="4" t="s">
        <v>144</v>
      </c>
      <c r="D731" s="4"/>
      <c r="E731" s="4"/>
      <c r="F731" s="1"/>
      <c r="G731" s="4" t="s">
        <v>36</v>
      </c>
      <c r="H731" s="4" t="s">
        <v>37</v>
      </c>
      <c r="I731" s="4"/>
      <c r="J731" s="6">
        <v>26</v>
      </c>
      <c r="K731" s="7">
        <v>54.17</v>
      </c>
      <c r="L731" s="7"/>
      <c r="M731" s="6">
        <v>207</v>
      </c>
      <c r="N731" s="45">
        <v>31127.999999999996</v>
      </c>
      <c r="O731" s="7">
        <v>56.33</v>
      </c>
    </row>
    <row r="732" spans="1:15" x14ac:dyDescent="0.25">
      <c r="A732" s="1"/>
      <c r="B732" s="5" t="s">
        <v>13</v>
      </c>
      <c r="C732" s="4" t="s">
        <v>147</v>
      </c>
      <c r="D732" s="4"/>
      <c r="E732" s="4"/>
      <c r="F732" s="1"/>
      <c r="G732" s="4" t="s">
        <v>325</v>
      </c>
      <c r="H732" s="4" t="s">
        <v>326</v>
      </c>
      <c r="I732" s="4"/>
      <c r="J732" s="6">
        <v>1</v>
      </c>
      <c r="K732" s="7">
        <v>2.08</v>
      </c>
      <c r="L732" s="7"/>
      <c r="M732" s="6">
        <v>9</v>
      </c>
      <c r="N732" s="45">
        <v>1599</v>
      </c>
      <c r="O732" s="7">
        <v>2.89</v>
      </c>
    </row>
    <row r="733" spans="1:15" x14ac:dyDescent="0.25">
      <c r="A733" s="1"/>
      <c r="B733" s="5"/>
      <c r="C733" s="4"/>
      <c r="D733" s="4"/>
      <c r="E733" s="4"/>
      <c r="F733" s="1"/>
      <c r="G733" s="4"/>
      <c r="H733" s="4"/>
      <c r="I733" s="4"/>
      <c r="J733" s="6"/>
      <c r="K733" s="7"/>
      <c r="L733" s="7"/>
      <c r="M733" s="6"/>
      <c r="N733" s="45"/>
      <c r="O733" s="7"/>
    </row>
    <row r="734" spans="1:15" x14ac:dyDescent="0.25">
      <c r="A734" s="1"/>
      <c r="B734" s="5" t="s">
        <v>19</v>
      </c>
      <c r="C734" s="4" t="s">
        <v>57</v>
      </c>
      <c r="D734" s="4"/>
      <c r="E734" s="4"/>
      <c r="F734" s="1"/>
      <c r="G734" s="4" t="s">
        <v>11</v>
      </c>
      <c r="H734" s="4" t="s">
        <v>12</v>
      </c>
      <c r="I734" s="4"/>
      <c r="J734" s="6">
        <v>3</v>
      </c>
      <c r="K734" s="7">
        <v>6.25</v>
      </c>
      <c r="L734" s="7"/>
      <c r="M734" s="6">
        <v>47</v>
      </c>
      <c r="N734" s="45">
        <v>5717.4000000000005</v>
      </c>
      <c r="O734" s="7">
        <v>10.35</v>
      </c>
    </row>
    <row r="735" spans="1:15" x14ac:dyDescent="0.25">
      <c r="A735" s="1"/>
      <c r="B735" s="5"/>
      <c r="C735" s="4"/>
      <c r="D735" s="4"/>
      <c r="E735" s="4"/>
      <c r="F735" s="1"/>
      <c r="G735" s="4" t="s">
        <v>39</v>
      </c>
      <c r="H735" s="4" t="s">
        <v>40</v>
      </c>
      <c r="I735" s="4"/>
      <c r="J735" s="6">
        <v>7</v>
      </c>
      <c r="K735" s="7">
        <v>14.58</v>
      </c>
      <c r="L735" s="7"/>
      <c r="M735" s="6">
        <v>108</v>
      </c>
      <c r="N735" s="45">
        <v>13780.199999999999</v>
      </c>
      <c r="O735" s="7">
        <v>24.94</v>
      </c>
    </row>
    <row r="736" spans="1:15" x14ac:dyDescent="0.25">
      <c r="A736" s="1"/>
      <c r="B736" s="5" t="s">
        <v>23</v>
      </c>
      <c r="C736" s="4" t="s">
        <v>148</v>
      </c>
      <c r="D736" s="4"/>
      <c r="E736" s="4"/>
      <c r="F736" s="1"/>
      <c r="G736" s="4" t="s">
        <v>15</v>
      </c>
      <c r="H736" s="4" t="s">
        <v>16</v>
      </c>
      <c r="I736" s="4"/>
      <c r="J736" s="6">
        <v>2</v>
      </c>
      <c r="K736" s="7">
        <v>4.17</v>
      </c>
      <c r="L736" s="7"/>
      <c r="M736" s="6">
        <v>9</v>
      </c>
      <c r="N736" s="45">
        <v>799.8</v>
      </c>
      <c r="O736" s="7">
        <v>1.45</v>
      </c>
    </row>
    <row r="737" spans="1:15" x14ac:dyDescent="0.25">
      <c r="A737" s="1"/>
      <c r="B737" s="5" t="s">
        <v>25</v>
      </c>
      <c r="C737" s="52">
        <v>501</v>
      </c>
      <c r="D737" s="52"/>
      <c r="E737" s="1"/>
      <c r="F737" s="1"/>
      <c r="G737" s="4" t="s">
        <v>42</v>
      </c>
      <c r="H737" s="4" t="s">
        <v>43</v>
      </c>
      <c r="I737" s="4"/>
      <c r="J737" s="6">
        <v>3</v>
      </c>
      <c r="K737" s="7">
        <v>6.25</v>
      </c>
      <c r="L737" s="7"/>
      <c r="M737" s="6">
        <v>9</v>
      </c>
      <c r="N737" s="45">
        <v>599.4</v>
      </c>
      <c r="O737" s="7">
        <v>1.08</v>
      </c>
    </row>
    <row r="738" spans="1:15" x14ac:dyDescent="0.25">
      <c r="A738" s="1"/>
      <c r="B738" s="5" t="s">
        <v>26</v>
      </c>
      <c r="C738" s="5"/>
      <c r="D738" s="5"/>
      <c r="E738" s="51">
        <v>272.25209999999998</v>
      </c>
      <c r="F738" s="1"/>
      <c r="G738" s="4" t="s">
        <v>21</v>
      </c>
      <c r="H738" s="4" t="s">
        <v>22</v>
      </c>
      <c r="I738" s="4"/>
      <c r="J738" s="6">
        <v>1</v>
      </c>
      <c r="K738" s="7">
        <v>2.08</v>
      </c>
      <c r="L738" s="7"/>
      <c r="M738" s="6">
        <v>1</v>
      </c>
      <c r="N738" s="45">
        <v>34.199999999999996</v>
      </c>
      <c r="O738" s="7">
        <v>0.06</v>
      </c>
    </row>
    <row r="739" spans="1:15" x14ac:dyDescent="0.25">
      <c r="A739" s="1"/>
      <c r="B739" s="5" t="s">
        <v>27</v>
      </c>
      <c r="C739" s="5"/>
      <c r="D739" s="51">
        <v>62.179900000000004</v>
      </c>
      <c r="E739" s="51"/>
      <c r="F739" s="1"/>
      <c r="G739" s="1"/>
      <c r="H739" s="1"/>
      <c r="I739" s="1"/>
      <c r="J739" s="1"/>
      <c r="K739" s="1"/>
      <c r="L739" s="1"/>
      <c r="M739" s="1"/>
      <c r="N739" s="1"/>
      <c r="O739" s="1"/>
    </row>
    <row r="740" spans="1:15" x14ac:dyDescent="0.25">
      <c r="A740" s="1"/>
      <c r="B740" s="1"/>
      <c r="C740" s="1"/>
      <c r="D740" s="1"/>
      <c r="E740" s="1"/>
      <c r="F740" s="1"/>
      <c r="G740" s="1"/>
      <c r="H740" s="1"/>
      <c r="I740" s="1"/>
      <c r="J740" s="1"/>
      <c r="K740" s="1"/>
      <c r="L740" s="1"/>
      <c r="M740" s="1"/>
      <c r="N740" s="1"/>
      <c r="O740" s="1"/>
    </row>
    <row r="741" spans="1:15" x14ac:dyDescent="0.25">
      <c r="A741" s="1"/>
      <c r="B741" s="5" t="s">
        <v>28</v>
      </c>
      <c r="C741" s="5"/>
      <c r="D741" s="5"/>
      <c r="E741" s="51">
        <v>1.7146999999999999</v>
      </c>
      <c r="F741" s="1"/>
      <c r="G741" s="1"/>
      <c r="H741" s="1"/>
      <c r="I741" s="1"/>
      <c r="J741" s="1"/>
      <c r="K741" s="1"/>
      <c r="L741" s="1"/>
      <c r="M741" s="1"/>
      <c r="N741" s="1"/>
      <c r="O741" s="1"/>
    </row>
    <row r="742" spans="1:15" x14ac:dyDescent="0.25">
      <c r="A742" s="1"/>
      <c r="B742" s="5" t="s">
        <v>29</v>
      </c>
      <c r="C742" s="5"/>
      <c r="D742" s="51">
        <v>0.41349999999999998</v>
      </c>
      <c r="E742" s="51"/>
      <c r="F742" s="1"/>
      <c r="G742" s="1"/>
      <c r="H742" s="1"/>
      <c r="I742" s="1"/>
      <c r="J742" s="1"/>
      <c r="K742" s="1"/>
      <c r="L742" s="1"/>
      <c r="M742" s="1"/>
      <c r="N742" s="1"/>
      <c r="O742" s="1"/>
    </row>
    <row r="743" spans="1:15" x14ac:dyDescent="0.25">
      <c r="A743" s="1"/>
      <c r="B743" s="5" t="s">
        <v>30</v>
      </c>
      <c r="C743" s="56">
        <v>38.1</v>
      </c>
      <c r="D743" s="1"/>
      <c r="E743" s="1"/>
      <c r="F743" s="1"/>
      <c r="G743" s="1"/>
      <c r="H743" s="1"/>
      <c r="I743" s="1"/>
      <c r="J743" s="1"/>
      <c r="K743" s="1"/>
      <c r="L743" s="1"/>
      <c r="M743" s="1"/>
      <c r="N743" s="1"/>
      <c r="O743" s="1"/>
    </row>
    <row r="744" spans="1:15" x14ac:dyDescent="0.25">
      <c r="A744" s="1"/>
      <c r="B744" s="5" t="s">
        <v>31</v>
      </c>
      <c r="C744" s="56">
        <v>2016</v>
      </c>
      <c r="D744" s="5"/>
      <c r="E744" s="1"/>
      <c r="F744" s="1"/>
      <c r="G744" s="1"/>
      <c r="H744" s="1"/>
      <c r="I744" s="1"/>
      <c r="J744" s="1"/>
      <c r="K744" s="1"/>
      <c r="L744" s="1"/>
      <c r="M744" s="1"/>
      <c r="N744" s="1"/>
      <c r="O744" s="1"/>
    </row>
    <row r="745" spans="1:15" x14ac:dyDescent="0.25">
      <c r="A745" s="1"/>
      <c r="B745" s="5" t="s">
        <v>32</v>
      </c>
      <c r="C745" s="5"/>
      <c r="D745" s="1"/>
      <c r="E745" s="1"/>
      <c r="F745" s="1"/>
      <c r="G745" s="1"/>
      <c r="H745" s="1"/>
      <c r="I745" s="1"/>
      <c r="J745" s="1"/>
      <c r="K745" s="1"/>
      <c r="L745" s="1"/>
      <c r="M745" s="1"/>
      <c r="N745" s="1"/>
      <c r="O745" s="1"/>
    </row>
    <row r="746" spans="1:15" x14ac:dyDescent="0.25">
      <c r="A746" s="1"/>
      <c r="B746" s="1"/>
      <c r="C746" s="1"/>
      <c r="D746" s="1"/>
      <c r="E746" s="1"/>
      <c r="F746" s="1"/>
      <c r="G746" s="1"/>
      <c r="H746" s="1"/>
      <c r="I746" s="1"/>
      <c r="J746" s="1"/>
      <c r="K746" s="1"/>
      <c r="L746" s="1"/>
      <c r="M746" s="1"/>
      <c r="N746" s="1"/>
      <c r="O746" s="1"/>
    </row>
    <row r="747" spans="1:15" x14ac:dyDescent="0.25">
      <c r="A747" s="1"/>
      <c r="B747" s="1"/>
      <c r="C747" s="1"/>
      <c r="D747" s="1"/>
      <c r="E747" s="1"/>
      <c r="F747" s="1"/>
      <c r="G747" s="46" t="s">
        <v>5</v>
      </c>
      <c r="H747" s="46"/>
      <c r="I747" s="46"/>
      <c r="J747" s="3" t="s">
        <v>6</v>
      </c>
      <c r="K747" s="3" t="s">
        <v>7</v>
      </c>
      <c r="L747" s="3"/>
      <c r="M747" s="3" t="s">
        <v>8</v>
      </c>
      <c r="N747" s="3" t="s">
        <v>583</v>
      </c>
      <c r="O747" s="3" t="s">
        <v>7</v>
      </c>
    </row>
    <row r="748" spans="1:15" x14ac:dyDescent="0.25">
      <c r="A748" s="1"/>
      <c r="B748" s="1"/>
      <c r="C748" s="1"/>
      <c r="D748" s="1"/>
      <c r="E748" s="1"/>
      <c r="F748" s="1"/>
      <c r="G748" s="4" t="s">
        <v>33</v>
      </c>
      <c r="H748" s="4" t="s">
        <v>34</v>
      </c>
      <c r="I748" s="4"/>
      <c r="J748" s="6">
        <v>1</v>
      </c>
      <c r="K748" s="7">
        <v>10</v>
      </c>
      <c r="L748" s="7"/>
      <c r="M748" s="6">
        <v>4</v>
      </c>
      <c r="N748" s="55">
        <v>366</v>
      </c>
      <c r="O748" s="7">
        <v>1.0900000000000001</v>
      </c>
    </row>
    <row r="749" spans="1:15" x14ac:dyDescent="0.25">
      <c r="A749" s="1"/>
      <c r="B749" s="5" t="s">
        <v>9</v>
      </c>
      <c r="C749" s="4" t="s">
        <v>144</v>
      </c>
      <c r="D749" s="4"/>
      <c r="E749" s="4"/>
      <c r="F749" s="1"/>
      <c r="G749" s="4" t="s">
        <v>36</v>
      </c>
      <c r="H749" s="4" t="s">
        <v>37</v>
      </c>
      <c r="I749" s="4"/>
      <c r="J749" s="6">
        <v>2</v>
      </c>
      <c r="K749" s="7">
        <v>20</v>
      </c>
      <c r="L749" s="7"/>
      <c r="M749" s="6">
        <v>5</v>
      </c>
      <c r="N749" s="45">
        <v>480.59999999999997</v>
      </c>
      <c r="O749" s="7">
        <v>1.43</v>
      </c>
    </row>
    <row r="750" spans="1:15" x14ac:dyDescent="0.25">
      <c r="A750" s="1"/>
      <c r="B750" s="5" t="s">
        <v>13</v>
      </c>
      <c r="C750" s="4" t="s">
        <v>149</v>
      </c>
      <c r="D750" s="4"/>
      <c r="E750" s="4"/>
      <c r="F750" s="1"/>
      <c r="G750" s="4" t="s">
        <v>11</v>
      </c>
      <c r="H750" s="4" t="s">
        <v>12</v>
      </c>
      <c r="I750" s="4"/>
      <c r="J750" s="6">
        <v>2</v>
      </c>
      <c r="K750" s="7">
        <v>20</v>
      </c>
      <c r="L750" s="7"/>
      <c r="M750" s="6">
        <v>3</v>
      </c>
      <c r="N750" s="45">
        <v>144.60000000000002</v>
      </c>
      <c r="O750" s="7">
        <v>0.43</v>
      </c>
    </row>
    <row r="751" spans="1:15" x14ac:dyDescent="0.25">
      <c r="A751" s="1"/>
      <c r="B751" s="5"/>
      <c r="C751" s="4"/>
      <c r="D751" s="4"/>
      <c r="E751" s="4"/>
      <c r="F751" s="1"/>
      <c r="G751" s="4"/>
      <c r="H751" s="4"/>
      <c r="I751" s="4"/>
      <c r="J751" s="6"/>
      <c r="K751" s="7"/>
      <c r="L751" s="7"/>
      <c r="M751" s="6"/>
      <c r="N751" s="45"/>
      <c r="O751" s="7"/>
    </row>
    <row r="752" spans="1:15" x14ac:dyDescent="0.25">
      <c r="A752" s="1"/>
      <c r="B752" s="5" t="s">
        <v>19</v>
      </c>
      <c r="C752" s="4" t="s">
        <v>60</v>
      </c>
      <c r="D752" s="4"/>
      <c r="E752" s="4"/>
      <c r="F752" s="1"/>
      <c r="G752" s="4" t="s">
        <v>39</v>
      </c>
      <c r="H752" s="4" t="s">
        <v>40</v>
      </c>
      <c r="I752" s="4"/>
      <c r="J752" s="6">
        <v>3</v>
      </c>
      <c r="K752" s="7">
        <v>30</v>
      </c>
      <c r="L752" s="7"/>
      <c r="M752" s="6">
        <v>55</v>
      </c>
      <c r="N752" s="45">
        <v>20115.599999999999</v>
      </c>
      <c r="O752" s="7">
        <v>59.67</v>
      </c>
    </row>
    <row r="753" spans="1:15" x14ac:dyDescent="0.25">
      <c r="A753" s="1"/>
      <c r="B753" s="5"/>
      <c r="C753" s="4"/>
      <c r="D753" s="4"/>
      <c r="E753" s="4"/>
      <c r="F753" s="1"/>
      <c r="G753" s="4" t="s">
        <v>323</v>
      </c>
      <c r="H753" s="4" t="s">
        <v>324</v>
      </c>
      <c r="I753" s="4"/>
      <c r="J753" s="6">
        <v>1</v>
      </c>
      <c r="K753" s="7">
        <v>10</v>
      </c>
      <c r="L753" s="7"/>
      <c r="M753" s="6">
        <v>417</v>
      </c>
      <c r="N753" s="45">
        <v>12294.6</v>
      </c>
      <c r="O753" s="7">
        <v>36.47</v>
      </c>
    </row>
    <row r="754" spans="1:15" x14ac:dyDescent="0.25">
      <c r="A754" s="1"/>
      <c r="B754" s="5" t="s">
        <v>23</v>
      </c>
      <c r="C754" s="4" t="s">
        <v>150</v>
      </c>
      <c r="D754" s="4"/>
      <c r="E754" s="4"/>
      <c r="F754" s="1"/>
      <c r="G754" s="4" t="s">
        <v>21</v>
      </c>
      <c r="H754" s="4" t="s">
        <v>22</v>
      </c>
      <c r="I754" s="4"/>
      <c r="J754" s="6">
        <v>1</v>
      </c>
      <c r="K754" s="7">
        <v>10</v>
      </c>
      <c r="L754" s="7"/>
      <c r="M754" s="6">
        <v>2</v>
      </c>
      <c r="N754" s="45">
        <v>307.8</v>
      </c>
      <c r="O754" s="7">
        <v>0.91</v>
      </c>
    </row>
    <row r="755" spans="1:15" x14ac:dyDescent="0.25">
      <c r="A755" s="1"/>
      <c r="B755" s="5" t="s">
        <v>25</v>
      </c>
      <c r="C755" s="52">
        <v>427</v>
      </c>
      <c r="D755" s="52"/>
      <c r="E755" s="1"/>
      <c r="F755" s="1"/>
      <c r="G755" s="1"/>
      <c r="H755" s="1"/>
      <c r="I755" s="1"/>
      <c r="J755" s="1"/>
      <c r="K755" s="1"/>
      <c r="L755" s="1"/>
      <c r="M755" s="1"/>
      <c r="N755" s="1"/>
      <c r="O755" s="1"/>
    </row>
    <row r="756" spans="1:15" x14ac:dyDescent="0.25">
      <c r="A756" s="1"/>
      <c r="B756" s="5" t="s">
        <v>26</v>
      </c>
      <c r="C756" s="5"/>
      <c r="D756" s="5"/>
      <c r="E756" s="51">
        <v>246.56110000000001</v>
      </c>
      <c r="F756" s="1"/>
      <c r="G756" s="1"/>
      <c r="H756" s="1"/>
      <c r="I756" s="1"/>
      <c r="J756" s="1"/>
      <c r="K756" s="1"/>
      <c r="L756" s="1"/>
      <c r="M756" s="1"/>
      <c r="N756" s="1"/>
      <c r="O756" s="1"/>
    </row>
    <row r="757" spans="1:15" x14ac:dyDescent="0.25">
      <c r="A757" s="1"/>
      <c r="B757" s="5" t="s">
        <v>27</v>
      </c>
      <c r="C757" s="5"/>
      <c r="D757" s="51">
        <v>47.151800000000001</v>
      </c>
      <c r="E757" s="51"/>
      <c r="F757" s="1"/>
      <c r="G757" s="1"/>
      <c r="H757" s="1"/>
      <c r="I757" s="1"/>
      <c r="J757" s="1"/>
      <c r="K757" s="1"/>
      <c r="L757" s="1"/>
      <c r="M757" s="1"/>
      <c r="N757" s="1"/>
      <c r="O757" s="1"/>
    </row>
    <row r="758" spans="1:15" x14ac:dyDescent="0.25">
      <c r="A758" s="1"/>
      <c r="B758" s="5" t="s">
        <v>28</v>
      </c>
      <c r="C758" s="5"/>
      <c r="D758" s="5"/>
      <c r="E758" s="51">
        <v>1.5620000000000001</v>
      </c>
      <c r="F758" s="1"/>
      <c r="G758" s="1"/>
      <c r="H758" s="1"/>
      <c r="I758" s="1"/>
      <c r="J758" s="1"/>
      <c r="K758" s="1"/>
      <c r="L758" s="1"/>
      <c r="M758" s="1"/>
      <c r="N758" s="1"/>
      <c r="O758" s="1"/>
    </row>
    <row r="759" spans="1:15" x14ac:dyDescent="0.25">
      <c r="A759" s="1"/>
      <c r="B759" s="5" t="s">
        <v>29</v>
      </c>
      <c r="C759" s="5"/>
      <c r="D759" s="51">
        <v>0.97750000000000004</v>
      </c>
      <c r="E759" s="51"/>
      <c r="F759" s="1"/>
      <c r="G759" s="1"/>
      <c r="H759" s="1"/>
      <c r="I759" s="1"/>
      <c r="J759" s="1"/>
      <c r="K759" s="1"/>
      <c r="L759" s="1"/>
      <c r="M759" s="1"/>
      <c r="N759" s="1"/>
      <c r="O759" s="1"/>
    </row>
    <row r="760" spans="1:15" x14ac:dyDescent="0.25">
      <c r="A760" s="1"/>
      <c r="B760" s="5" t="s">
        <v>30</v>
      </c>
      <c r="C760" s="56">
        <v>22.2</v>
      </c>
      <c r="D760" s="1"/>
      <c r="E760" s="1"/>
      <c r="F760" s="1"/>
      <c r="G760" s="1"/>
      <c r="H760" s="1"/>
      <c r="I760" s="1"/>
      <c r="J760" s="1"/>
      <c r="K760" s="1"/>
      <c r="L760" s="1"/>
      <c r="M760" s="1"/>
      <c r="N760" s="1"/>
      <c r="O760" s="1"/>
    </row>
    <row r="761" spans="1:15" x14ac:dyDescent="0.25">
      <c r="A761" s="1"/>
      <c r="B761" s="5" t="s">
        <v>31</v>
      </c>
      <c r="C761" s="56">
        <v>2016</v>
      </c>
      <c r="D761" s="5"/>
      <c r="E761" s="1"/>
      <c r="F761" s="1"/>
      <c r="G761" s="1"/>
      <c r="H761" s="1"/>
      <c r="I761" s="1"/>
      <c r="J761" s="1"/>
      <c r="K761" s="1"/>
      <c r="L761" s="1"/>
      <c r="M761" s="1"/>
      <c r="N761" s="1"/>
      <c r="O761" s="1"/>
    </row>
    <row r="762" spans="1:15" x14ac:dyDescent="0.25">
      <c r="A762" s="1"/>
      <c r="B762" s="5" t="s">
        <v>32</v>
      </c>
      <c r="C762" s="5"/>
      <c r="D762" s="1"/>
      <c r="E762" s="1"/>
      <c r="F762" s="1"/>
      <c r="G762" s="1"/>
      <c r="H762" s="1"/>
      <c r="I762" s="1"/>
      <c r="J762" s="1"/>
      <c r="K762" s="1"/>
      <c r="L762" s="1"/>
      <c r="M762" s="1"/>
      <c r="N762" s="1"/>
      <c r="O762" s="1"/>
    </row>
    <row r="763" spans="1:15" x14ac:dyDescent="0.25">
      <c r="A763" s="1"/>
      <c r="B763" s="1"/>
      <c r="C763" s="1"/>
      <c r="D763" s="1"/>
      <c r="E763" s="1"/>
      <c r="F763" s="1"/>
      <c r="G763" s="1"/>
      <c r="H763" s="1"/>
      <c r="I763" s="1"/>
      <c r="J763" s="1"/>
      <c r="K763" s="1"/>
      <c r="L763" s="1"/>
      <c r="M763" s="1"/>
      <c r="N763" s="1"/>
      <c r="O763" s="1"/>
    </row>
    <row r="764" spans="1:15" x14ac:dyDescent="0.25">
      <c r="A764" s="1"/>
      <c r="B764" s="1"/>
      <c r="C764" s="1"/>
      <c r="D764" s="1"/>
      <c r="E764" s="1"/>
      <c r="F764" s="1"/>
      <c r="G764" s="1"/>
      <c r="H764" s="1"/>
      <c r="I764" s="1"/>
      <c r="J764" s="1"/>
      <c r="K764" s="1"/>
      <c r="L764" s="1"/>
      <c r="M764" s="1"/>
      <c r="N764" s="1"/>
      <c r="O764" s="1"/>
    </row>
    <row r="765" spans="1:15" x14ac:dyDescent="0.25">
      <c r="A765" s="1"/>
      <c r="B765" s="1"/>
      <c r="C765" s="1"/>
      <c r="D765" s="1"/>
      <c r="E765" s="1"/>
      <c r="F765" s="1"/>
      <c r="G765" s="46" t="s">
        <v>5</v>
      </c>
      <c r="H765" s="46"/>
      <c r="I765" s="46"/>
      <c r="J765" s="3" t="s">
        <v>6</v>
      </c>
      <c r="K765" s="3" t="s">
        <v>7</v>
      </c>
      <c r="L765" s="3"/>
      <c r="M765" s="3" t="s">
        <v>8</v>
      </c>
      <c r="N765" s="3" t="s">
        <v>583</v>
      </c>
      <c r="O765" s="3" t="s">
        <v>7</v>
      </c>
    </row>
    <row r="766" spans="1:15" x14ac:dyDescent="0.25">
      <c r="A766" s="1"/>
      <c r="B766" s="1"/>
      <c r="C766" s="1"/>
      <c r="D766" s="1"/>
      <c r="E766" s="1"/>
      <c r="F766" s="1"/>
      <c r="G766" s="4" t="s">
        <v>33</v>
      </c>
      <c r="H766" s="4" t="s">
        <v>34</v>
      </c>
      <c r="I766" s="4"/>
      <c r="J766" s="6">
        <v>1</v>
      </c>
      <c r="K766" s="7">
        <v>4.55</v>
      </c>
      <c r="L766" s="7"/>
      <c r="M766" s="6">
        <v>1</v>
      </c>
      <c r="N766" s="55">
        <v>115.8</v>
      </c>
      <c r="O766" s="7">
        <v>0.13</v>
      </c>
    </row>
    <row r="767" spans="1:15" x14ac:dyDescent="0.25">
      <c r="A767" s="1"/>
      <c r="B767" s="5" t="s">
        <v>9</v>
      </c>
      <c r="C767" s="4" t="s">
        <v>151</v>
      </c>
      <c r="D767" s="4"/>
      <c r="E767" s="4"/>
      <c r="F767" s="1"/>
      <c r="G767" s="4" t="s">
        <v>36</v>
      </c>
      <c r="H767" s="4" t="s">
        <v>37</v>
      </c>
      <c r="I767" s="4"/>
      <c r="J767" s="6">
        <v>1</v>
      </c>
      <c r="K767" s="7">
        <v>4.55</v>
      </c>
      <c r="L767" s="7"/>
      <c r="M767" s="6">
        <v>4</v>
      </c>
      <c r="N767" s="45">
        <v>127.2</v>
      </c>
      <c r="O767" s="7">
        <v>0.14000000000000001</v>
      </c>
    </row>
    <row r="768" spans="1:15" x14ac:dyDescent="0.25">
      <c r="A768" s="1"/>
      <c r="B768" s="5" t="s">
        <v>13</v>
      </c>
      <c r="C768" s="4" t="s">
        <v>152</v>
      </c>
      <c r="D768" s="4"/>
      <c r="E768" s="4"/>
      <c r="F768" s="1"/>
      <c r="G768" s="4" t="s">
        <v>11</v>
      </c>
      <c r="H768" s="4" t="s">
        <v>12</v>
      </c>
      <c r="I768" s="4"/>
      <c r="J768" s="6">
        <v>3</v>
      </c>
      <c r="K768" s="7">
        <v>13.64</v>
      </c>
      <c r="L768" s="7"/>
      <c r="M768" s="6">
        <v>533</v>
      </c>
      <c r="N768" s="45">
        <v>38587.199999999997</v>
      </c>
      <c r="O768" s="7">
        <v>42.18</v>
      </c>
    </row>
    <row r="769" spans="1:15" x14ac:dyDescent="0.25">
      <c r="A769" s="1"/>
      <c r="B769" s="5"/>
      <c r="C769" s="4"/>
      <c r="D769" s="4"/>
      <c r="E769" s="4"/>
      <c r="F769" s="1"/>
      <c r="G769" s="4"/>
      <c r="H769" s="4"/>
      <c r="I769" s="4"/>
      <c r="J769" s="6"/>
      <c r="K769" s="7"/>
      <c r="L769" s="7"/>
      <c r="M769" s="6"/>
      <c r="N769" s="45"/>
      <c r="O769" s="7"/>
    </row>
    <row r="770" spans="1:15" x14ac:dyDescent="0.25">
      <c r="A770" s="1"/>
      <c r="B770" s="5" t="s">
        <v>19</v>
      </c>
      <c r="C770" s="4" t="s">
        <v>20</v>
      </c>
      <c r="D770" s="4"/>
      <c r="E770" s="4"/>
      <c r="F770" s="1"/>
      <c r="G770" s="4" t="s">
        <v>39</v>
      </c>
      <c r="H770" s="4" t="s">
        <v>40</v>
      </c>
      <c r="I770" s="4"/>
      <c r="J770" s="6">
        <v>3</v>
      </c>
      <c r="K770" s="7">
        <v>13.64</v>
      </c>
      <c r="L770" s="7"/>
      <c r="M770" s="6">
        <v>106</v>
      </c>
      <c r="N770" s="45">
        <v>40377</v>
      </c>
      <c r="O770" s="7">
        <v>44.13</v>
      </c>
    </row>
    <row r="771" spans="1:15" x14ac:dyDescent="0.25">
      <c r="A771" s="1"/>
      <c r="B771" s="5"/>
      <c r="C771" s="4"/>
      <c r="D771" s="4"/>
      <c r="E771" s="4"/>
      <c r="F771" s="1"/>
      <c r="G771" s="4" t="s">
        <v>309</v>
      </c>
      <c r="H771" s="4" t="s">
        <v>310</v>
      </c>
      <c r="I771" s="4"/>
      <c r="J771" s="6">
        <v>2</v>
      </c>
      <c r="K771" s="7">
        <v>9.09</v>
      </c>
      <c r="L771" s="7"/>
      <c r="M771" s="6">
        <v>11</v>
      </c>
      <c r="N771" s="45">
        <v>675.6</v>
      </c>
      <c r="O771" s="7">
        <v>0.74</v>
      </c>
    </row>
    <row r="772" spans="1:15" x14ac:dyDescent="0.25">
      <c r="A772" s="1"/>
      <c r="B772" s="5" t="s">
        <v>23</v>
      </c>
      <c r="C772" s="4" t="s">
        <v>153</v>
      </c>
      <c r="D772" s="4"/>
      <c r="E772" s="4"/>
      <c r="F772" s="1"/>
      <c r="G772" s="4" t="s">
        <v>311</v>
      </c>
      <c r="H772" s="4" t="s">
        <v>312</v>
      </c>
      <c r="I772" s="4"/>
      <c r="J772" s="6">
        <v>1</v>
      </c>
      <c r="K772" s="7">
        <v>4.55</v>
      </c>
      <c r="L772" s="7"/>
      <c r="M772" s="6">
        <v>58</v>
      </c>
      <c r="N772" s="45">
        <v>6398.4</v>
      </c>
      <c r="O772" s="7">
        <v>6.99</v>
      </c>
    </row>
    <row r="773" spans="1:15" x14ac:dyDescent="0.25">
      <c r="A773" s="1"/>
      <c r="B773" s="5" t="s">
        <v>25</v>
      </c>
      <c r="C773" s="52">
        <v>527</v>
      </c>
      <c r="D773" s="52"/>
      <c r="E773" s="1"/>
      <c r="F773" s="1"/>
      <c r="G773" s="4" t="s">
        <v>17</v>
      </c>
      <c r="H773" s="4" t="s">
        <v>18</v>
      </c>
      <c r="I773" s="4"/>
      <c r="J773" s="6">
        <v>1</v>
      </c>
      <c r="K773" s="7">
        <v>4.55</v>
      </c>
      <c r="L773" s="7"/>
      <c r="M773" s="6">
        <v>3</v>
      </c>
      <c r="N773" s="45">
        <v>799.2</v>
      </c>
      <c r="O773" s="7">
        <v>0.87</v>
      </c>
    </row>
    <row r="774" spans="1:15" x14ac:dyDescent="0.25">
      <c r="A774" s="1"/>
      <c r="B774" s="5" t="s">
        <v>26</v>
      </c>
      <c r="C774" s="5"/>
      <c r="D774" s="5"/>
      <c r="E774" s="51">
        <v>343.9452</v>
      </c>
      <c r="F774" s="1"/>
      <c r="G774" s="4" t="s">
        <v>313</v>
      </c>
      <c r="H774" s="4" t="s">
        <v>314</v>
      </c>
      <c r="I774" s="4"/>
      <c r="J774" s="6">
        <v>2</v>
      </c>
      <c r="K774" s="7">
        <v>9.09</v>
      </c>
      <c r="L774" s="7"/>
      <c r="M774" s="6">
        <v>3</v>
      </c>
      <c r="N774" s="45">
        <v>139.80000000000001</v>
      </c>
      <c r="O774" s="7">
        <v>0.15</v>
      </c>
    </row>
    <row r="775" spans="1:15" x14ac:dyDescent="0.25">
      <c r="A775" s="1"/>
      <c r="B775" s="5" t="s">
        <v>27</v>
      </c>
      <c r="C775" s="5"/>
      <c r="D775" s="51">
        <v>76.650300000000001</v>
      </c>
      <c r="E775" s="51"/>
      <c r="F775" s="1"/>
      <c r="G775" s="4" t="s">
        <v>315</v>
      </c>
      <c r="H775" s="4" t="s">
        <v>316</v>
      </c>
      <c r="I775" s="4"/>
      <c r="J775" s="6">
        <v>3</v>
      </c>
      <c r="K775" s="7">
        <v>13.64</v>
      </c>
      <c r="L775" s="7"/>
      <c r="M775" s="6">
        <v>54</v>
      </c>
      <c r="N775" s="45">
        <v>3643.7999999999997</v>
      </c>
      <c r="O775" s="7">
        <v>3.98</v>
      </c>
    </row>
    <row r="776" spans="1:15" x14ac:dyDescent="0.25">
      <c r="A776" s="1"/>
      <c r="B776" s="1"/>
      <c r="C776" s="1"/>
      <c r="D776" s="1"/>
      <c r="E776" s="1"/>
      <c r="F776" s="1"/>
      <c r="G776" s="4"/>
      <c r="H776" s="4"/>
      <c r="I776" s="4"/>
      <c r="J776" s="6"/>
      <c r="K776" s="7"/>
      <c r="L776" s="7"/>
      <c r="M776" s="6"/>
      <c r="N776" s="45"/>
      <c r="O776" s="7"/>
    </row>
    <row r="777" spans="1:15" x14ac:dyDescent="0.25">
      <c r="A777" s="1"/>
      <c r="B777" s="5" t="s">
        <v>28</v>
      </c>
      <c r="C777" s="5"/>
      <c r="D777" s="5"/>
      <c r="E777" s="51">
        <v>1.5391999999999999</v>
      </c>
      <c r="F777" s="1"/>
      <c r="G777" s="4" t="s">
        <v>42</v>
      </c>
      <c r="H777" s="4" t="s">
        <v>43</v>
      </c>
      <c r="I777" s="4"/>
      <c r="J777" s="6">
        <v>3</v>
      </c>
      <c r="K777" s="7">
        <v>13.64</v>
      </c>
      <c r="L777" s="7"/>
      <c r="M777" s="6">
        <v>6</v>
      </c>
      <c r="N777" s="45">
        <v>274.8</v>
      </c>
      <c r="O777" s="7">
        <v>0.3</v>
      </c>
    </row>
    <row r="778" spans="1:15" x14ac:dyDescent="0.25">
      <c r="A778" s="1"/>
      <c r="B778" s="5"/>
      <c r="C778" s="5"/>
      <c r="D778" s="5"/>
      <c r="E778" s="51"/>
      <c r="F778" s="1"/>
      <c r="G778" s="4"/>
      <c r="H778" s="4"/>
      <c r="I778" s="4"/>
      <c r="J778" s="6"/>
      <c r="K778" s="7"/>
      <c r="L778" s="7"/>
      <c r="M778" s="6"/>
      <c r="N778" s="45"/>
      <c r="O778" s="7"/>
    </row>
    <row r="779" spans="1:15" x14ac:dyDescent="0.25">
      <c r="A779" s="1"/>
      <c r="B779" s="5" t="s">
        <v>29</v>
      </c>
      <c r="C779" s="5"/>
      <c r="D779" s="51">
        <v>1.0118</v>
      </c>
      <c r="E779" s="51"/>
      <c r="F779" s="1"/>
      <c r="G779" s="4" t="s">
        <v>21</v>
      </c>
      <c r="H779" s="4" t="s">
        <v>22</v>
      </c>
      <c r="I779" s="4"/>
      <c r="J779" s="6">
        <v>2</v>
      </c>
      <c r="K779" s="7">
        <v>9.09</v>
      </c>
      <c r="L779" s="7"/>
      <c r="M779" s="6">
        <v>5</v>
      </c>
      <c r="N779" s="45">
        <v>353.4</v>
      </c>
      <c r="O779" s="7">
        <v>0.39</v>
      </c>
    </row>
    <row r="780" spans="1:15" x14ac:dyDescent="0.25">
      <c r="A780" s="1"/>
      <c r="B780" s="5"/>
      <c r="C780" s="5"/>
      <c r="D780" s="51"/>
      <c r="E780" s="51"/>
      <c r="F780" s="1"/>
      <c r="G780" s="4"/>
      <c r="H780" s="4"/>
      <c r="I780" s="4"/>
      <c r="J780" s="6"/>
      <c r="K780" s="7"/>
      <c r="L780" s="7"/>
      <c r="M780" s="6"/>
      <c r="N780" s="45"/>
      <c r="O780" s="7"/>
    </row>
    <row r="781" spans="1:15" x14ac:dyDescent="0.25">
      <c r="A781" s="1"/>
      <c r="B781" s="5" t="s">
        <v>30</v>
      </c>
      <c r="C781" s="56">
        <v>18.899999999999999</v>
      </c>
      <c r="D781" s="1"/>
      <c r="E781" s="1"/>
      <c r="F781" s="1"/>
      <c r="G781" s="1"/>
      <c r="H781" s="1"/>
      <c r="I781" s="1"/>
      <c r="J781" s="1"/>
      <c r="K781" s="1"/>
      <c r="L781" s="1"/>
      <c r="M781" s="1"/>
      <c r="N781" s="1"/>
      <c r="O781" s="1"/>
    </row>
    <row r="782" spans="1:15" x14ac:dyDescent="0.25">
      <c r="A782" s="1"/>
      <c r="B782" s="5"/>
      <c r="C782" s="5"/>
      <c r="D782" s="1"/>
      <c r="E782" s="1"/>
      <c r="F782" s="1"/>
      <c r="G782" s="1"/>
      <c r="H782" s="1"/>
      <c r="I782" s="1"/>
      <c r="J782" s="1"/>
      <c r="K782" s="1"/>
      <c r="L782" s="1"/>
      <c r="M782" s="1"/>
      <c r="N782" s="1"/>
      <c r="O782" s="1"/>
    </row>
    <row r="783" spans="1:15" x14ac:dyDescent="0.25">
      <c r="A783" s="1"/>
      <c r="B783" s="5" t="s">
        <v>31</v>
      </c>
      <c r="C783" s="56">
        <v>2016</v>
      </c>
      <c r="D783" s="5"/>
      <c r="E783" s="1"/>
      <c r="F783" s="1"/>
      <c r="G783" s="1"/>
      <c r="H783" s="1"/>
      <c r="I783" s="1"/>
      <c r="J783" s="1"/>
      <c r="K783" s="1"/>
      <c r="L783" s="1"/>
      <c r="M783" s="1"/>
      <c r="N783" s="1"/>
      <c r="O783" s="1"/>
    </row>
    <row r="784" spans="1:15" x14ac:dyDescent="0.25">
      <c r="A784" s="1"/>
      <c r="B784" s="5" t="s">
        <v>32</v>
      </c>
      <c r="C784" s="5"/>
      <c r="D784" s="1"/>
      <c r="E784" s="1"/>
      <c r="F784" s="1"/>
      <c r="G784" s="1"/>
      <c r="H784" s="1"/>
      <c r="I784" s="1"/>
      <c r="J784" s="1"/>
      <c r="K784" s="1"/>
      <c r="L784" s="1"/>
      <c r="M784" s="1"/>
      <c r="N784" s="1"/>
      <c r="O784" s="1"/>
    </row>
    <row r="785" spans="1:15" x14ac:dyDescent="0.25">
      <c r="A785" s="1"/>
      <c r="B785" s="1"/>
      <c r="C785" s="1"/>
      <c r="D785" s="1"/>
      <c r="E785" s="1"/>
      <c r="F785" s="1"/>
      <c r="G785" s="1"/>
      <c r="H785" s="1"/>
      <c r="I785" s="1"/>
      <c r="J785" s="1"/>
      <c r="K785" s="1"/>
      <c r="L785" s="1"/>
      <c r="M785" s="1"/>
      <c r="N785" s="1"/>
      <c r="O785" s="1"/>
    </row>
    <row r="786" spans="1:15" x14ac:dyDescent="0.25">
      <c r="A786" s="1"/>
      <c r="B786" s="1"/>
      <c r="C786" s="1"/>
      <c r="D786" s="1"/>
      <c r="E786" s="1"/>
      <c r="F786" s="1"/>
      <c r="G786" s="46" t="s">
        <v>5</v>
      </c>
      <c r="H786" s="46"/>
      <c r="I786" s="46"/>
      <c r="J786" s="3" t="s">
        <v>6</v>
      </c>
      <c r="K786" s="3" t="s">
        <v>7</v>
      </c>
      <c r="L786" s="3"/>
      <c r="M786" s="3" t="s">
        <v>8</v>
      </c>
      <c r="N786" s="3" t="s">
        <v>583</v>
      </c>
      <c r="O786" s="3" t="s">
        <v>7</v>
      </c>
    </row>
    <row r="787" spans="1:15" x14ac:dyDescent="0.25">
      <c r="A787" s="1"/>
      <c r="B787" s="1"/>
      <c r="C787" s="1"/>
      <c r="D787" s="1"/>
      <c r="E787" s="1"/>
      <c r="F787" s="1"/>
      <c r="G787" s="4" t="s">
        <v>33</v>
      </c>
      <c r="H787" s="4" t="s">
        <v>34</v>
      </c>
      <c r="I787" s="4"/>
      <c r="J787" s="6">
        <v>3</v>
      </c>
      <c r="K787" s="7">
        <v>8.11</v>
      </c>
      <c r="L787" s="7"/>
      <c r="M787" s="6">
        <v>11</v>
      </c>
      <c r="N787" s="55">
        <v>1171.8000000000002</v>
      </c>
      <c r="O787" s="7">
        <v>0.56999999999999995</v>
      </c>
    </row>
    <row r="788" spans="1:15" x14ac:dyDescent="0.25">
      <c r="A788" s="1"/>
      <c r="B788" s="5" t="s">
        <v>9</v>
      </c>
      <c r="C788" s="4" t="s">
        <v>151</v>
      </c>
      <c r="D788" s="4"/>
      <c r="E788" s="4"/>
      <c r="F788" s="1"/>
      <c r="G788" s="4" t="s">
        <v>36</v>
      </c>
      <c r="H788" s="4" t="s">
        <v>37</v>
      </c>
      <c r="I788" s="4"/>
      <c r="J788" s="6">
        <v>2</v>
      </c>
      <c r="K788" s="7">
        <v>5.41</v>
      </c>
      <c r="L788" s="7"/>
      <c r="M788" s="6">
        <v>2</v>
      </c>
      <c r="N788" s="45">
        <v>163.80000000000001</v>
      </c>
      <c r="O788" s="7">
        <v>0.08</v>
      </c>
    </row>
    <row r="789" spans="1:15" x14ac:dyDescent="0.25">
      <c r="A789" s="1"/>
      <c r="B789" s="5" t="s">
        <v>13</v>
      </c>
      <c r="C789" s="4" t="s">
        <v>154</v>
      </c>
      <c r="D789" s="4"/>
      <c r="E789" s="4"/>
      <c r="F789" s="1"/>
      <c r="G789" s="4" t="s">
        <v>11</v>
      </c>
      <c r="H789" s="4" t="s">
        <v>12</v>
      </c>
      <c r="I789" s="4"/>
      <c r="J789" s="6">
        <v>4</v>
      </c>
      <c r="K789" s="7">
        <v>10.81</v>
      </c>
      <c r="L789" s="7"/>
      <c r="M789" s="6">
        <v>18</v>
      </c>
      <c r="N789" s="45">
        <v>1749.6</v>
      </c>
      <c r="O789" s="7">
        <v>0.84</v>
      </c>
    </row>
    <row r="790" spans="1:15" x14ac:dyDescent="0.25">
      <c r="A790" s="1"/>
      <c r="B790" s="5"/>
      <c r="C790" s="4"/>
      <c r="D790" s="4"/>
      <c r="E790" s="4"/>
      <c r="F790" s="1"/>
      <c r="G790" s="4"/>
      <c r="H790" s="4"/>
      <c r="I790" s="4"/>
      <c r="J790" s="6"/>
      <c r="K790" s="7"/>
      <c r="L790" s="7"/>
      <c r="M790" s="6"/>
      <c r="N790" s="45"/>
      <c r="O790" s="7"/>
    </row>
    <row r="791" spans="1:15" x14ac:dyDescent="0.25">
      <c r="A791" s="1"/>
      <c r="B791" s="5" t="s">
        <v>19</v>
      </c>
      <c r="C791" s="4" t="s">
        <v>57</v>
      </c>
      <c r="D791" s="4"/>
      <c r="E791" s="4"/>
      <c r="F791" s="1"/>
      <c r="G791" s="4" t="s">
        <v>39</v>
      </c>
      <c r="H791" s="4" t="s">
        <v>40</v>
      </c>
      <c r="I791" s="4"/>
      <c r="J791" s="6">
        <v>9</v>
      </c>
      <c r="K791" s="7">
        <v>24.32</v>
      </c>
      <c r="L791" s="7"/>
      <c r="M791" s="6">
        <v>983</v>
      </c>
      <c r="N791" s="45">
        <v>144858.6</v>
      </c>
      <c r="O791" s="7">
        <v>69.95</v>
      </c>
    </row>
    <row r="792" spans="1:15" x14ac:dyDescent="0.25">
      <c r="A792" s="1"/>
      <c r="B792" s="5"/>
      <c r="C792" s="4"/>
      <c r="D792" s="4"/>
      <c r="E792" s="4"/>
      <c r="F792" s="1"/>
      <c r="G792" s="4" t="s">
        <v>311</v>
      </c>
      <c r="H792" s="4" t="s">
        <v>312</v>
      </c>
      <c r="I792" s="4"/>
      <c r="J792" s="6">
        <v>3</v>
      </c>
      <c r="K792" s="7">
        <v>8.11</v>
      </c>
      <c r="L792" s="7"/>
      <c r="M792" s="6">
        <v>25</v>
      </c>
      <c r="N792" s="45">
        <v>4603.2</v>
      </c>
      <c r="O792" s="7">
        <v>2.2200000000000002</v>
      </c>
    </row>
    <row r="793" spans="1:15" x14ac:dyDescent="0.25">
      <c r="A793" s="1"/>
      <c r="B793" s="5" t="s">
        <v>23</v>
      </c>
      <c r="C793" s="4" t="s">
        <v>155</v>
      </c>
      <c r="D793" s="4"/>
      <c r="E793" s="4"/>
      <c r="F793" s="1"/>
      <c r="G793" s="4" t="s">
        <v>15</v>
      </c>
      <c r="H793" s="4" t="s">
        <v>16</v>
      </c>
      <c r="I793" s="4"/>
      <c r="J793" s="6">
        <v>1</v>
      </c>
      <c r="K793" s="7">
        <v>2.7</v>
      </c>
      <c r="L793" s="7"/>
      <c r="M793" s="6">
        <v>1</v>
      </c>
      <c r="N793" s="45">
        <v>72</v>
      </c>
      <c r="O793" s="7">
        <v>0.03</v>
      </c>
    </row>
    <row r="794" spans="1:15" x14ac:dyDescent="0.25">
      <c r="A794" s="1"/>
      <c r="B794" s="5" t="s">
        <v>25</v>
      </c>
      <c r="C794" s="52">
        <v>908</v>
      </c>
      <c r="D794" s="52"/>
      <c r="E794" s="1"/>
      <c r="F794" s="1"/>
      <c r="G794" s="4" t="s">
        <v>315</v>
      </c>
      <c r="H794" s="4" t="s">
        <v>316</v>
      </c>
      <c r="I794" s="4"/>
      <c r="J794" s="6">
        <v>6</v>
      </c>
      <c r="K794" s="7">
        <v>16.22</v>
      </c>
      <c r="L794" s="7"/>
      <c r="M794" s="6">
        <v>31</v>
      </c>
      <c r="N794" s="45">
        <v>2101.8000000000002</v>
      </c>
      <c r="O794" s="7">
        <v>1.01</v>
      </c>
    </row>
    <row r="795" spans="1:15" x14ac:dyDescent="0.25">
      <c r="A795" s="1"/>
      <c r="B795" s="5" t="s">
        <v>26</v>
      </c>
      <c r="C795" s="5"/>
      <c r="D795" s="5"/>
      <c r="E795" s="51">
        <v>373.68920000000003</v>
      </c>
      <c r="F795" s="1"/>
      <c r="G795" s="4" t="s">
        <v>42</v>
      </c>
      <c r="H795" s="4" t="s">
        <v>43</v>
      </c>
      <c r="I795" s="4"/>
      <c r="J795" s="6">
        <v>3</v>
      </c>
      <c r="K795" s="7">
        <v>8.11</v>
      </c>
      <c r="L795" s="7"/>
      <c r="M795" s="6">
        <v>3</v>
      </c>
      <c r="N795" s="45">
        <v>120.6</v>
      </c>
      <c r="O795" s="7">
        <v>0.06</v>
      </c>
    </row>
    <row r="796" spans="1:15" x14ac:dyDescent="0.25">
      <c r="A796" s="1"/>
      <c r="B796" s="5" t="s">
        <v>27</v>
      </c>
      <c r="C796" s="5"/>
      <c r="D796" s="51">
        <v>159.4975</v>
      </c>
      <c r="E796" s="51"/>
      <c r="F796" s="1"/>
      <c r="G796" s="4" t="s">
        <v>54</v>
      </c>
      <c r="H796" s="4" t="s">
        <v>55</v>
      </c>
      <c r="I796" s="4"/>
      <c r="J796" s="6">
        <v>2</v>
      </c>
      <c r="K796" s="7">
        <v>5.41</v>
      </c>
      <c r="L796" s="7"/>
      <c r="M796" s="6">
        <v>904</v>
      </c>
      <c r="N796" s="45">
        <v>46902.600000000006</v>
      </c>
      <c r="O796" s="7">
        <v>22.65</v>
      </c>
    </row>
    <row r="797" spans="1:15" x14ac:dyDescent="0.25">
      <c r="A797" s="1"/>
      <c r="B797" s="1"/>
      <c r="C797" s="1"/>
      <c r="D797" s="1"/>
      <c r="E797" s="1"/>
      <c r="F797" s="1"/>
      <c r="G797" s="4"/>
      <c r="H797" s="4"/>
      <c r="I797" s="4"/>
      <c r="J797" s="6"/>
      <c r="K797" s="7"/>
      <c r="L797" s="7"/>
      <c r="M797" s="6"/>
      <c r="N797" s="45"/>
      <c r="O797" s="7"/>
    </row>
    <row r="798" spans="1:15" x14ac:dyDescent="0.25">
      <c r="A798" s="1"/>
      <c r="B798" s="5" t="s">
        <v>28</v>
      </c>
      <c r="C798" s="5"/>
      <c r="D798" s="5"/>
      <c r="E798" s="51">
        <v>1.7516</v>
      </c>
      <c r="F798" s="1"/>
      <c r="G798" s="4" t="s">
        <v>21</v>
      </c>
      <c r="H798" s="4" t="s">
        <v>22</v>
      </c>
      <c r="I798" s="4"/>
      <c r="J798" s="6">
        <v>4</v>
      </c>
      <c r="K798" s="7">
        <v>10.81</v>
      </c>
      <c r="L798" s="7"/>
      <c r="M798" s="6">
        <v>54</v>
      </c>
      <c r="N798" s="45">
        <v>5356.2</v>
      </c>
      <c r="O798" s="7">
        <v>2.59</v>
      </c>
    </row>
    <row r="799" spans="1:15" x14ac:dyDescent="0.25">
      <c r="A799" s="1"/>
      <c r="B799" s="5"/>
      <c r="C799" s="5"/>
      <c r="D799" s="5"/>
      <c r="E799" s="51"/>
      <c r="F799" s="1"/>
      <c r="G799" s="4"/>
      <c r="H799" s="4"/>
      <c r="I799" s="4"/>
      <c r="J799" s="6"/>
      <c r="K799" s="7"/>
      <c r="L799" s="7"/>
      <c r="M799" s="6"/>
      <c r="N799" s="45"/>
      <c r="O799" s="7"/>
    </row>
    <row r="800" spans="1:15" x14ac:dyDescent="0.25">
      <c r="A800" s="1"/>
      <c r="B800" s="5" t="s">
        <v>29</v>
      </c>
      <c r="C800" s="5"/>
      <c r="D800" s="51">
        <v>1.0823</v>
      </c>
      <c r="E800" s="51"/>
      <c r="F800" s="1"/>
      <c r="G800" s="1"/>
      <c r="H800" s="1"/>
      <c r="I800" s="1"/>
      <c r="J800" s="1"/>
      <c r="K800" s="1"/>
      <c r="L800" s="1"/>
      <c r="M800" s="1"/>
      <c r="N800" s="1"/>
      <c r="O800" s="1"/>
    </row>
    <row r="801" spans="1:15" x14ac:dyDescent="0.25">
      <c r="A801" s="1"/>
      <c r="B801" s="5"/>
      <c r="C801" s="5"/>
      <c r="D801" s="51"/>
      <c r="E801" s="51"/>
      <c r="F801" s="1"/>
      <c r="G801" s="1"/>
      <c r="H801" s="1"/>
      <c r="I801" s="1"/>
      <c r="J801" s="1"/>
      <c r="K801" s="1"/>
      <c r="L801" s="1"/>
      <c r="M801" s="1"/>
      <c r="N801" s="1"/>
      <c r="O801" s="1"/>
    </row>
    <row r="802" spans="1:15" x14ac:dyDescent="0.25">
      <c r="A802" s="1"/>
      <c r="B802" s="5" t="s">
        <v>30</v>
      </c>
      <c r="C802" s="56">
        <v>42.4</v>
      </c>
      <c r="D802" s="1"/>
      <c r="E802" s="1"/>
      <c r="F802" s="1"/>
      <c r="G802" s="1"/>
      <c r="H802" s="1"/>
      <c r="I802" s="1"/>
      <c r="J802" s="1"/>
      <c r="K802" s="1"/>
      <c r="L802" s="1"/>
      <c r="M802" s="1"/>
      <c r="N802" s="1"/>
      <c r="O802" s="1"/>
    </row>
    <row r="803" spans="1:15" x14ac:dyDescent="0.25">
      <c r="A803" s="1"/>
      <c r="B803" s="5" t="s">
        <v>31</v>
      </c>
      <c r="C803" s="56">
        <v>2016</v>
      </c>
      <c r="D803" s="5"/>
      <c r="E803" s="1"/>
      <c r="F803" s="1"/>
      <c r="G803" s="1"/>
      <c r="H803" s="1"/>
      <c r="I803" s="1"/>
      <c r="J803" s="1"/>
      <c r="K803" s="1"/>
      <c r="L803" s="1"/>
      <c r="M803" s="1"/>
      <c r="N803" s="1"/>
      <c r="O803" s="1"/>
    </row>
    <row r="804" spans="1:15" x14ac:dyDescent="0.25">
      <c r="A804" s="1"/>
      <c r="B804" s="5" t="s">
        <v>32</v>
      </c>
      <c r="C804" s="5"/>
      <c r="D804" s="1"/>
      <c r="E804" s="1"/>
      <c r="F804" s="1"/>
      <c r="G804" s="1"/>
      <c r="H804" s="1"/>
      <c r="I804" s="1"/>
      <c r="J804" s="1"/>
      <c r="K804" s="1"/>
      <c r="L804" s="1"/>
      <c r="M804" s="1"/>
      <c r="N804" s="1"/>
      <c r="O804" s="1"/>
    </row>
    <row r="805" spans="1:15" x14ac:dyDescent="0.25">
      <c r="A805" s="1"/>
      <c r="B805" s="1"/>
      <c r="C805" s="1"/>
      <c r="D805" s="1"/>
      <c r="E805" s="1"/>
      <c r="F805" s="1"/>
      <c r="G805" s="1"/>
      <c r="H805" s="1"/>
      <c r="I805" s="1"/>
      <c r="J805" s="1"/>
      <c r="K805" s="1"/>
      <c r="L805" s="1"/>
      <c r="M805" s="1"/>
      <c r="N805" s="1"/>
      <c r="O805" s="1"/>
    </row>
    <row r="806" spans="1:15" x14ac:dyDescent="0.25">
      <c r="A806" s="1"/>
      <c r="B806" s="1"/>
      <c r="C806" s="1"/>
      <c r="D806" s="1"/>
      <c r="E806" s="1"/>
      <c r="F806" s="1"/>
      <c r="G806" s="46" t="s">
        <v>5</v>
      </c>
      <c r="H806" s="46"/>
      <c r="I806" s="46"/>
      <c r="J806" s="3" t="s">
        <v>6</v>
      </c>
      <c r="K806" s="3" t="s">
        <v>7</v>
      </c>
      <c r="L806" s="3"/>
      <c r="M806" s="3" t="s">
        <v>8</v>
      </c>
      <c r="N806" s="3" t="s">
        <v>583</v>
      </c>
      <c r="O806" s="3" t="s">
        <v>7</v>
      </c>
    </row>
    <row r="807" spans="1:15" x14ac:dyDescent="0.25">
      <c r="A807" s="1"/>
      <c r="B807" s="1"/>
      <c r="C807" s="1"/>
      <c r="D807" s="1"/>
      <c r="E807" s="1"/>
      <c r="F807" s="1"/>
      <c r="G807" s="4" t="s">
        <v>33</v>
      </c>
      <c r="H807" s="4" t="s">
        <v>34</v>
      </c>
      <c r="I807" s="4"/>
      <c r="J807" s="6">
        <v>4</v>
      </c>
      <c r="K807" s="7">
        <v>11.76</v>
      </c>
      <c r="L807" s="7"/>
      <c r="M807" s="6">
        <v>7</v>
      </c>
      <c r="N807" s="55">
        <v>1516.8000000000002</v>
      </c>
      <c r="O807" s="7">
        <v>4.26</v>
      </c>
    </row>
    <row r="808" spans="1:15" x14ac:dyDescent="0.25">
      <c r="A808" s="1"/>
      <c r="B808" s="5" t="s">
        <v>9</v>
      </c>
      <c r="C808" s="4" t="s">
        <v>151</v>
      </c>
      <c r="D808" s="4"/>
      <c r="E808" s="4"/>
      <c r="F808" s="1"/>
      <c r="G808" s="4" t="s">
        <v>36</v>
      </c>
      <c r="H808" s="4" t="s">
        <v>37</v>
      </c>
      <c r="I808" s="4"/>
      <c r="J808" s="6">
        <v>9</v>
      </c>
      <c r="K808" s="7">
        <v>26.47</v>
      </c>
      <c r="L808" s="7"/>
      <c r="M808" s="6">
        <v>11</v>
      </c>
      <c r="N808" s="45">
        <v>1701.6</v>
      </c>
      <c r="O808" s="7">
        <v>4.7699999999999996</v>
      </c>
    </row>
    <row r="809" spans="1:15" x14ac:dyDescent="0.25">
      <c r="A809" s="1"/>
      <c r="B809" s="5" t="s">
        <v>13</v>
      </c>
      <c r="C809" s="4" t="s">
        <v>156</v>
      </c>
      <c r="D809" s="4"/>
      <c r="E809" s="4"/>
      <c r="F809" s="1"/>
      <c r="G809" s="4" t="s">
        <v>11</v>
      </c>
      <c r="H809" s="4" t="s">
        <v>12</v>
      </c>
      <c r="I809" s="4"/>
      <c r="J809" s="6">
        <v>7</v>
      </c>
      <c r="K809" s="7">
        <v>20.59</v>
      </c>
      <c r="L809" s="7"/>
      <c r="M809" s="6">
        <v>9</v>
      </c>
      <c r="N809" s="45">
        <v>790.2</v>
      </c>
      <c r="O809" s="7">
        <v>2.2200000000000002</v>
      </c>
    </row>
    <row r="810" spans="1:15" x14ac:dyDescent="0.25">
      <c r="A810" s="1"/>
      <c r="B810" s="5"/>
      <c r="C810" s="4"/>
      <c r="D810" s="4"/>
      <c r="E810" s="4"/>
      <c r="F810" s="1"/>
      <c r="G810" s="4"/>
      <c r="H810" s="4"/>
      <c r="I810" s="4"/>
      <c r="J810" s="6"/>
      <c r="K810" s="7"/>
      <c r="L810" s="7"/>
      <c r="M810" s="6"/>
      <c r="N810" s="45"/>
      <c r="O810" s="7"/>
    </row>
    <row r="811" spans="1:15" x14ac:dyDescent="0.25">
      <c r="A811" s="1"/>
      <c r="B811" s="5" t="s">
        <v>19</v>
      </c>
      <c r="C811" s="4" t="s">
        <v>60</v>
      </c>
      <c r="D811" s="4"/>
      <c r="E811" s="4"/>
      <c r="F811" s="1"/>
      <c r="G811" s="4" t="s">
        <v>319</v>
      </c>
      <c r="H811" s="4" t="s">
        <v>320</v>
      </c>
      <c r="I811" s="4"/>
      <c r="J811" s="6">
        <v>1</v>
      </c>
      <c r="K811" s="7">
        <v>2.94</v>
      </c>
      <c r="L811" s="7"/>
      <c r="M811" s="6">
        <v>2</v>
      </c>
      <c r="N811" s="45">
        <v>172.79999999999998</v>
      </c>
      <c r="O811" s="7">
        <v>0.48</v>
      </c>
    </row>
    <row r="812" spans="1:15" x14ac:dyDescent="0.25">
      <c r="A812" s="1"/>
      <c r="B812" s="5"/>
      <c r="C812" s="4"/>
      <c r="D812" s="4"/>
      <c r="E812" s="4"/>
      <c r="F812" s="1"/>
      <c r="G812" s="4" t="s">
        <v>39</v>
      </c>
      <c r="H812" s="4" t="s">
        <v>40</v>
      </c>
      <c r="I812" s="4"/>
      <c r="J812" s="6">
        <v>5</v>
      </c>
      <c r="K812" s="7">
        <v>14.71</v>
      </c>
      <c r="L812" s="7"/>
      <c r="M812" s="6">
        <v>115</v>
      </c>
      <c r="N812" s="45">
        <v>18882</v>
      </c>
      <c r="O812" s="7">
        <v>52.98</v>
      </c>
    </row>
    <row r="813" spans="1:15" x14ac:dyDescent="0.25">
      <c r="A813" s="1"/>
      <c r="B813" s="5" t="s">
        <v>23</v>
      </c>
      <c r="C813" s="4" t="s">
        <v>157</v>
      </c>
      <c r="D813" s="4"/>
      <c r="E813" s="4"/>
      <c r="F813" s="1"/>
      <c r="G813" s="4" t="s">
        <v>309</v>
      </c>
      <c r="H813" s="4" t="s">
        <v>310</v>
      </c>
      <c r="I813" s="4"/>
      <c r="J813" s="6">
        <v>1</v>
      </c>
      <c r="K813" s="7">
        <v>2.94</v>
      </c>
      <c r="L813" s="7"/>
      <c r="M813" s="6">
        <v>1</v>
      </c>
      <c r="N813" s="45">
        <v>41.4</v>
      </c>
      <c r="O813" s="7">
        <v>0.12</v>
      </c>
    </row>
    <row r="814" spans="1:15" x14ac:dyDescent="0.25">
      <c r="A814" s="1"/>
      <c r="B814" s="5" t="s">
        <v>25</v>
      </c>
      <c r="C814" s="52">
        <v>521</v>
      </c>
      <c r="D814" s="52"/>
      <c r="E814" s="1"/>
      <c r="F814" s="1"/>
      <c r="G814" s="4" t="s">
        <v>311</v>
      </c>
      <c r="H814" s="4" t="s">
        <v>312</v>
      </c>
      <c r="I814" s="4"/>
      <c r="J814" s="6">
        <v>1</v>
      </c>
      <c r="K814" s="7">
        <v>2.94</v>
      </c>
      <c r="L814" s="7"/>
      <c r="M814" s="6">
        <v>20</v>
      </c>
      <c r="N814" s="45">
        <v>1093.1999999999998</v>
      </c>
      <c r="O814" s="7">
        <v>3.07</v>
      </c>
    </row>
    <row r="815" spans="1:15" x14ac:dyDescent="0.25">
      <c r="A815" s="1"/>
      <c r="B815" s="5" t="s">
        <v>26</v>
      </c>
      <c r="C815" s="5"/>
      <c r="D815" s="5"/>
      <c r="E815" s="51">
        <v>333.47649999999999</v>
      </c>
      <c r="F815" s="1"/>
      <c r="G815" s="4" t="s">
        <v>15</v>
      </c>
      <c r="H815" s="4" t="s">
        <v>16</v>
      </c>
      <c r="I815" s="4"/>
      <c r="J815" s="6">
        <v>1</v>
      </c>
      <c r="K815" s="7">
        <v>2.94</v>
      </c>
      <c r="L815" s="7"/>
      <c r="M815" s="6">
        <v>2</v>
      </c>
      <c r="N815" s="45">
        <v>178.8</v>
      </c>
      <c r="O815" s="7">
        <v>0.5</v>
      </c>
    </row>
    <row r="816" spans="1:15" x14ac:dyDescent="0.25">
      <c r="A816" s="1"/>
      <c r="B816" s="5" t="s">
        <v>27</v>
      </c>
      <c r="C816" s="5"/>
      <c r="D816" s="51">
        <v>36.230400000000003</v>
      </c>
      <c r="E816" s="51"/>
      <c r="F816" s="1"/>
      <c r="G816" s="4" t="s">
        <v>315</v>
      </c>
      <c r="H816" s="4" t="s">
        <v>316</v>
      </c>
      <c r="I816" s="4"/>
      <c r="J816" s="6">
        <v>1</v>
      </c>
      <c r="K816" s="7">
        <v>2.94</v>
      </c>
      <c r="L816" s="7"/>
      <c r="M816" s="6">
        <v>2</v>
      </c>
      <c r="N816" s="45">
        <v>47.400000000000006</v>
      </c>
      <c r="O816" s="7">
        <v>0.13</v>
      </c>
    </row>
    <row r="817" spans="1:15" x14ac:dyDescent="0.25">
      <c r="A817" s="1"/>
      <c r="B817" s="1"/>
      <c r="C817" s="1"/>
      <c r="D817" s="1"/>
      <c r="E817" s="1"/>
      <c r="F817" s="1"/>
      <c r="G817" s="4"/>
      <c r="H817" s="4"/>
      <c r="I817" s="4"/>
      <c r="J817" s="6"/>
      <c r="K817" s="7"/>
      <c r="L817" s="7"/>
      <c r="M817" s="6"/>
      <c r="N817" s="45"/>
      <c r="O817" s="7"/>
    </row>
    <row r="818" spans="1:15" x14ac:dyDescent="0.25">
      <c r="A818" s="1"/>
      <c r="B818" s="5" t="s">
        <v>28</v>
      </c>
      <c r="C818" s="5"/>
      <c r="D818" s="5"/>
      <c r="E818" s="51">
        <v>1.6129</v>
      </c>
      <c r="F818" s="1"/>
      <c r="G818" s="4" t="s">
        <v>42</v>
      </c>
      <c r="H818" s="4" t="s">
        <v>43</v>
      </c>
      <c r="I818" s="4"/>
      <c r="J818" s="6">
        <v>2</v>
      </c>
      <c r="K818" s="7">
        <v>5.88</v>
      </c>
      <c r="L818" s="7"/>
      <c r="M818" s="6">
        <v>8</v>
      </c>
      <c r="N818" s="45">
        <v>493.20000000000005</v>
      </c>
      <c r="O818" s="7">
        <v>1.38</v>
      </c>
    </row>
    <row r="819" spans="1:15" x14ac:dyDescent="0.25">
      <c r="A819" s="1"/>
      <c r="B819" s="5"/>
      <c r="C819" s="5"/>
      <c r="D819" s="5"/>
      <c r="E819" s="51"/>
      <c r="F819" s="1"/>
      <c r="G819" s="4"/>
      <c r="H819" s="4"/>
      <c r="I819" s="4"/>
      <c r="J819" s="6"/>
      <c r="K819" s="7"/>
      <c r="L819" s="7"/>
      <c r="M819" s="6"/>
      <c r="N819" s="45"/>
      <c r="O819" s="7"/>
    </row>
    <row r="820" spans="1:15" x14ac:dyDescent="0.25">
      <c r="A820" s="1"/>
      <c r="B820" s="5" t="s">
        <v>29</v>
      </c>
      <c r="C820" s="5"/>
      <c r="D820" s="51">
        <v>0.25900000000000001</v>
      </c>
      <c r="E820" s="51"/>
      <c r="F820" s="1"/>
      <c r="G820" s="4" t="s">
        <v>21</v>
      </c>
      <c r="H820" s="4" t="s">
        <v>22</v>
      </c>
      <c r="I820" s="4"/>
      <c r="J820" s="6">
        <v>2</v>
      </c>
      <c r="K820" s="7">
        <v>5.88</v>
      </c>
      <c r="L820" s="7"/>
      <c r="M820" s="6">
        <v>135</v>
      </c>
      <c r="N820" s="45">
        <v>10725.599999999999</v>
      </c>
      <c r="O820" s="7">
        <v>30.09</v>
      </c>
    </row>
    <row r="821" spans="1:15" x14ac:dyDescent="0.25">
      <c r="A821" s="1"/>
      <c r="B821" s="5"/>
      <c r="C821" s="5"/>
      <c r="D821" s="51"/>
      <c r="E821" s="51"/>
      <c r="F821" s="1"/>
      <c r="G821" s="4"/>
      <c r="H821" s="4"/>
      <c r="I821" s="4"/>
      <c r="J821" s="6"/>
      <c r="K821" s="7"/>
      <c r="L821" s="7"/>
      <c r="M821" s="6"/>
      <c r="N821" s="45"/>
      <c r="O821" s="7"/>
    </row>
    <row r="822" spans="1:15" x14ac:dyDescent="0.25">
      <c r="A822" s="1"/>
      <c r="B822" s="5" t="s">
        <v>30</v>
      </c>
      <c r="C822" s="56">
        <v>28.6</v>
      </c>
      <c r="D822" s="1"/>
      <c r="E822" s="1"/>
      <c r="F822" s="1"/>
      <c r="G822" s="1"/>
      <c r="H822" s="1"/>
      <c r="I822" s="1"/>
      <c r="J822" s="1"/>
      <c r="K822" s="1"/>
      <c r="L822" s="1"/>
      <c r="M822" s="1"/>
      <c r="N822" s="1"/>
      <c r="O822" s="1"/>
    </row>
    <row r="823" spans="1:15" x14ac:dyDescent="0.25">
      <c r="A823" s="1"/>
      <c r="B823" s="5"/>
      <c r="C823" s="5"/>
      <c r="D823" s="1"/>
      <c r="E823" s="1"/>
      <c r="F823" s="1"/>
      <c r="G823" s="1"/>
      <c r="H823" s="1"/>
      <c r="I823" s="1"/>
      <c r="J823" s="1"/>
      <c r="K823" s="1"/>
      <c r="L823" s="1"/>
      <c r="M823" s="1"/>
      <c r="N823" s="1"/>
      <c r="O823" s="1"/>
    </row>
    <row r="824" spans="1:15" x14ac:dyDescent="0.25">
      <c r="A824" s="1"/>
      <c r="B824" s="5" t="s">
        <v>31</v>
      </c>
      <c r="C824" s="56">
        <v>2016</v>
      </c>
      <c r="D824" s="5"/>
      <c r="E824" s="1"/>
      <c r="F824" s="1"/>
      <c r="G824" s="1"/>
      <c r="H824" s="1"/>
      <c r="I824" s="1"/>
      <c r="J824" s="1"/>
      <c r="K824" s="1"/>
      <c r="L824" s="1"/>
      <c r="M824" s="1"/>
      <c r="N824" s="1"/>
      <c r="O824" s="1"/>
    </row>
    <row r="825" spans="1:15" x14ac:dyDescent="0.25">
      <c r="A825" s="1"/>
      <c r="B825" s="5" t="s">
        <v>32</v>
      </c>
      <c r="C825" s="5"/>
      <c r="D825" s="1"/>
      <c r="E825" s="1"/>
      <c r="F825" s="1"/>
      <c r="G825" s="1"/>
      <c r="H825" s="1"/>
      <c r="I825" s="1"/>
      <c r="J825" s="1"/>
      <c r="K825" s="1"/>
      <c r="L825" s="1"/>
      <c r="M825" s="1"/>
      <c r="N825" s="1"/>
      <c r="O825" s="1"/>
    </row>
    <row r="826" spans="1:15" x14ac:dyDescent="0.25">
      <c r="A826" s="1"/>
      <c r="B826" s="1"/>
      <c r="C826" s="1"/>
      <c r="D826" s="1"/>
      <c r="E826" s="1"/>
      <c r="F826" s="1"/>
      <c r="G826" s="1"/>
      <c r="H826" s="1"/>
      <c r="I826" s="1"/>
      <c r="J826" s="1"/>
      <c r="K826" s="1"/>
      <c r="L826" s="1"/>
      <c r="M826" s="1"/>
      <c r="N826" s="1"/>
      <c r="O826" s="1"/>
    </row>
    <row r="827" spans="1:15" x14ac:dyDescent="0.25">
      <c r="A827" s="1"/>
      <c r="B827" s="1"/>
      <c r="C827" s="1"/>
      <c r="D827" s="1"/>
      <c r="E827" s="1"/>
      <c r="F827" s="1"/>
      <c r="G827" s="46" t="s">
        <v>5</v>
      </c>
      <c r="H827" s="46"/>
      <c r="I827" s="46"/>
      <c r="J827" s="3" t="s">
        <v>6</v>
      </c>
      <c r="K827" s="3" t="s">
        <v>7</v>
      </c>
      <c r="L827" s="3"/>
      <c r="M827" s="3" t="s">
        <v>8</v>
      </c>
      <c r="N827" s="3" t="s">
        <v>583</v>
      </c>
      <c r="O827" s="3" t="s">
        <v>7</v>
      </c>
    </row>
    <row r="828" spans="1:15" x14ac:dyDescent="0.25">
      <c r="A828" s="1"/>
      <c r="B828" s="1"/>
      <c r="C828" s="1"/>
      <c r="D828" s="1"/>
      <c r="E828" s="1"/>
      <c r="F828" s="1"/>
      <c r="G828" s="4" t="s">
        <v>115</v>
      </c>
      <c r="H828" s="4" t="s">
        <v>115</v>
      </c>
      <c r="I828" s="4"/>
      <c r="J828" s="6">
        <v>0</v>
      </c>
      <c r="K828" s="7">
        <v>0</v>
      </c>
      <c r="L828" s="7"/>
      <c r="M828" s="6">
        <v>0</v>
      </c>
      <c r="N828" s="55">
        <v>0</v>
      </c>
      <c r="O828" s="7">
        <v>0</v>
      </c>
    </row>
    <row r="829" spans="1:15" x14ac:dyDescent="0.25">
      <c r="A829" s="1"/>
      <c r="B829" s="5" t="s">
        <v>9</v>
      </c>
      <c r="C829" s="4" t="s">
        <v>151</v>
      </c>
      <c r="D829" s="4"/>
      <c r="E829" s="4"/>
      <c r="F829" s="1"/>
      <c r="G829" s="1"/>
      <c r="H829" s="1"/>
      <c r="I829" s="1"/>
      <c r="J829" s="1"/>
      <c r="K829" s="1"/>
      <c r="L829" s="1"/>
      <c r="M829" s="1"/>
      <c r="N829" s="1"/>
      <c r="O829" s="1"/>
    </row>
    <row r="830" spans="1:15" x14ac:dyDescent="0.25">
      <c r="A830" s="1"/>
      <c r="B830" s="5" t="s">
        <v>13</v>
      </c>
      <c r="C830" s="4" t="s">
        <v>158</v>
      </c>
      <c r="D830" s="4"/>
      <c r="E830" s="4"/>
      <c r="F830" s="1"/>
      <c r="G830" s="1"/>
      <c r="H830" s="1"/>
      <c r="I830" s="1"/>
      <c r="J830" s="1"/>
      <c r="K830" s="1"/>
      <c r="L830" s="1"/>
      <c r="M830" s="1"/>
      <c r="N830" s="1"/>
      <c r="O830" s="1"/>
    </row>
    <row r="831" spans="1:15" x14ac:dyDescent="0.25">
      <c r="A831" s="1"/>
      <c r="B831" s="5" t="s">
        <v>19</v>
      </c>
      <c r="C831" s="4" t="s">
        <v>38</v>
      </c>
      <c r="D831" s="4"/>
      <c r="E831" s="4"/>
      <c r="F831" s="1"/>
      <c r="G831" s="1"/>
      <c r="H831" s="1"/>
      <c r="I831" s="1"/>
      <c r="J831" s="1"/>
      <c r="K831" s="1"/>
      <c r="L831" s="1"/>
      <c r="M831" s="1"/>
      <c r="N831" s="1"/>
      <c r="O831" s="1"/>
    </row>
    <row r="832" spans="1:15" x14ac:dyDescent="0.25">
      <c r="A832" s="1"/>
      <c r="B832" s="5" t="s">
        <v>23</v>
      </c>
      <c r="C832" s="4" t="s">
        <v>159</v>
      </c>
      <c r="D832" s="4"/>
      <c r="E832" s="4"/>
      <c r="F832" s="1"/>
      <c r="G832" s="1"/>
      <c r="H832" s="1"/>
      <c r="I832" s="1"/>
      <c r="J832" s="1"/>
      <c r="K832" s="1"/>
      <c r="L832" s="1"/>
      <c r="M832" s="1"/>
      <c r="N832" s="1"/>
      <c r="O832" s="1"/>
    </row>
    <row r="833" spans="1:15" x14ac:dyDescent="0.25">
      <c r="A833" s="1"/>
      <c r="B833" s="5" t="s">
        <v>25</v>
      </c>
      <c r="C833" s="52">
        <v>269</v>
      </c>
      <c r="D833" s="52"/>
      <c r="E833" s="1"/>
      <c r="F833" s="1"/>
      <c r="G833" s="1"/>
      <c r="H833" s="1"/>
      <c r="I833" s="1"/>
      <c r="J833" s="1"/>
      <c r="K833" s="1"/>
      <c r="L833" s="1"/>
      <c r="M833" s="1"/>
      <c r="N833" s="1"/>
      <c r="O833" s="1"/>
    </row>
    <row r="834" spans="1:15" x14ac:dyDescent="0.25">
      <c r="A834" s="1"/>
      <c r="B834" s="5" t="s">
        <v>26</v>
      </c>
      <c r="C834" s="5"/>
      <c r="D834" s="5"/>
      <c r="E834" s="51">
        <v>0</v>
      </c>
      <c r="F834" s="1"/>
      <c r="G834" s="1"/>
      <c r="H834" s="1"/>
      <c r="I834" s="1"/>
      <c r="J834" s="1"/>
      <c r="K834" s="1"/>
      <c r="L834" s="1"/>
      <c r="M834" s="1"/>
      <c r="N834" s="1"/>
      <c r="O834" s="1"/>
    </row>
    <row r="835" spans="1:15" x14ac:dyDescent="0.25">
      <c r="A835" s="1"/>
      <c r="B835" s="5" t="s">
        <v>27</v>
      </c>
      <c r="C835" s="5"/>
      <c r="D835" s="51">
        <v>0</v>
      </c>
      <c r="E835" s="51"/>
      <c r="F835" s="1"/>
      <c r="G835" s="1"/>
      <c r="H835" s="1"/>
      <c r="I835" s="1"/>
      <c r="J835" s="1"/>
      <c r="K835" s="1"/>
      <c r="L835" s="1"/>
      <c r="M835" s="1"/>
      <c r="N835" s="1"/>
      <c r="O835" s="1"/>
    </row>
    <row r="836" spans="1:15" x14ac:dyDescent="0.25">
      <c r="A836" s="1"/>
      <c r="B836" s="5" t="s">
        <v>28</v>
      </c>
      <c r="C836" s="5"/>
      <c r="D836" s="5"/>
      <c r="E836" s="51">
        <v>0</v>
      </c>
      <c r="F836" s="1"/>
      <c r="G836" s="1"/>
      <c r="H836" s="1"/>
      <c r="I836" s="1"/>
      <c r="J836" s="1"/>
      <c r="K836" s="1"/>
      <c r="L836" s="1"/>
      <c r="M836" s="1"/>
      <c r="N836" s="1"/>
      <c r="O836" s="1"/>
    </row>
    <row r="837" spans="1:15" x14ac:dyDescent="0.25">
      <c r="A837" s="1"/>
      <c r="B837" s="5" t="s">
        <v>29</v>
      </c>
      <c r="C837" s="5"/>
      <c r="D837" s="51">
        <v>0</v>
      </c>
      <c r="E837" s="51"/>
      <c r="F837" s="1"/>
      <c r="G837" s="1"/>
      <c r="H837" s="1"/>
      <c r="I837" s="1"/>
      <c r="J837" s="1"/>
      <c r="K837" s="1"/>
      <c r="L837" s="1"/>
      <c r="M837" s="1"/>
      <c r="N837" s="1"/>
      <c r="O837" s="1"/>
    </row>
    <row r="838" spans="1:15" x14ac:dyDescent="0.25">
      <c r="A838" s="1"/>
      <c r="B838" s="5" t="s">
        <v>30</v>
      </c>
      <c r="C838" s="5"/>
      <c r="D838" s="1"/>
      <c r="E838" s="1"/>
      <c r="F838" s="1"/>
      <c r="G838" s="1"/>
      <c r="H838" s="1"/>
      <c r="I838" s="1"/>
      <c r="J838" s="1"/>
      <c r="K838" s="1"/>
      <c r="L838" s="1"/>
      <c r="M838" s="1"/>
      <c r="N838" s="1"/>
      <c r="O838" s="1"/>
    </row>
    <row r="839" spans="1:15" x14ac:dyDescent="0.25">
      <c r="A839" s="1"/>
      <c r="B839" s="5" t="s">
        <v>31</v>
      </c>
      <c r="C839" s="5"/>
      <c r="D839" s="5"/>
      <c r="E839" s="1"/>
      <c r="F839" s="1"/>
      <c r="G839" s="1"/>
      <c r="H839" s="1"/>
      <c r="I839" s="1"/>
      <c r="J839" s="1"/>
      <c r="K839" s="1"/>
      <c r="L839" s="1"/>
      <c r="M839" s="1"/>
      <c r="N839" s="1"/>
      <c r="O839" s="1"/>
    </row>
    <row r="840" spans="1:15" x14ac:dyDescent="0.25">
      <c r="A840" s="1"/>
      <c r="B840" s="5" t="s">
        <v>32</v>
      </c>
      <c r="C840" s="5"/>
      <c r="D840" s="1"/>
      <c r="E840" s="1"/>
      <c r="F840" s="1"/>
      <c r="G840" s="1"/>
      <c r="H840" s="1"/>
      <c r="I840" s="1"/>
      <c r="J840" s="1"/>
      <c r="K840" s="1"/>
      <c r="L840" s="1"/>
      <c r="M840" s="1"/>
      <c r="N840" s="1"/>
      <c r="O840" s="1"/>
    </row>
    <row r="841" spans="1:15" x14ac:dyDescent="0.25">
      <c r="A841" s="1"/>
      <c r="B841" s="1"/>
      <c r="C841" s="1"/>
      <c r="D841" s="1"/>
      <c r="E841" s="1"/>
      <c r="F841" s="1"/>
      <c r="G841" s="1"/>
      <c r="H841" s="1"/>
      <c r="I841" s="1"/>
      <c r="J841" s="1"/>
      <c r="K841" s="1"/>
      <c r="L841" s="1"/>
      <c r="M841" s="1"/>
      <c r="N841" s="1"/>
      <c r="O841" s="1"/>
    </row>
    <row r="842" spans="1:15" x14ac:dyDescent="0.25">
      <c r="A842" s="1"/>
      <c r="B842" s="1"/>
      <c r="C842" s="1"/>
      <c r="D842" s="1"/>
      <c r="E842" s="1"/>
      <c r="F842" s="1"/>
      <c r="G842" s="1"/>
      <c r="H842" s="1"/>
      <c r="I842" s="1"/>
      <c r="J842" s="1"/>
      <c r="K842" s="1"/>
      <c r="L842" s="1"/>
      <c r="M842" s="1"/>
      <c r="N842" s="1"/>
      <c r="O842" s="1"/>
    </row>
    <row r="843" spans="1:15" x14ac:dyDescent="0.25">
      <c r="A843" s="1"/>
      <c r="B843" s="1"/>
      <c r="C843" s="1"/>
      <c r="D843" s="1"/>
      <c r="E843" s="1"/>
      <c r="F843" s="1"/>
      <c r="G843" s="46" t="s">
        <v>5</v>
      </c>
      <c r="H843" s="46"/>
      <c r="I843" s="46"/>
      <c r="J843" s="3" t="s">
        <v>6</v>
      </c>
      <c r="K843" s="3" t="s">
        <v>7</v>
      </c>
      <c r="L843" s="3"/>
      <c r="M843" s="3" t="s">
        <v>8</v>
      </c>
      <c r="N843" s="3" t="s">
        <v>583</v>
      </c>
      <c r="O843" s="3" t="s">
        <v>7</v>
      </c>
    </row>
    <row r="844" spans="1:15" x14ac:dyDescent="0.25">
      <c r="A844" s="1"/>
      <c r="B844" s="1"/>
      <c r="C844" s="1"/>
      <c r="D844" s="1"/>
      <c r="E844" s="1"/>
      <c r="F844" s="1"/>
      <c r="G844" s="4" t="s">
        <v>36</v>
      </c>
      <c r="H844" s="4" t="s">
        <v>37</v>
      </c>
      <c r="I844" s="4"/>
      <c r="J844" s="6">
        <v>5</v>
      </c>
      <c r="K844" s="7">
        <v>26.32</v>
      </c>
      <c r="L844" s="7"/>
      <c r="M844" s="6">
        <v>8</v>
      </c>
      <c r="N844" s="55">
        <v>1130.4000000000001</v>
      </c>
      <c r="O844" s="7">
        <v>2.88</v>
      </c>
    </row>
    <row r="845" spans="1:15" x14ac:dyDescent="0.25">
      <c r="A845" s="1"/>
      <c r="B845" s="5" t="s">
        <v>9</v>
      </c>
      <c r="C845" s="4" t="s">
        <v>160</v>
      </c>
      <c r="D845" s="4"/>
      <c r="E845" s="4"/>
      <c r="F845" s="1"/>
      <c r="G845" s="4" t="s">
        <v>11</v>
      </c>
      <c r="H845" s="4" t="s">
        <v>12</v>
      </c>
      <c r="I845" s="4"/>
      <c r="J845" s="6">
        <v>2</v>
      </c>
      <c r="K845" s="7">
        <v>10.53</v>
      </c>
      <c r="L845" s="7"/>
      <c r="M845" s="6">
        <v>227</v>
      </c>
      <c r="N845" s="45">
        <v>10455.599999999999</v>
      </c>
      <c r="O845" s="7">
        <v>26.67</v>
      </c>
    </row>
    <row r="846" spans="1:15" x14ac:dyDescent="0.25">
      <c r="A846" s="1"/>
      <c r="B846" s="5" t="s">
        <v>13</v>
      </c>
      <c r="C846" s="4" t="s">
        <v>161</v>
      </c>
      <c r="D846" s="4"/>
      <c r="E846" s="4"/>
      <c r="F846" s="1"/>
      <c r="G846" s="4" t="s">
        <v>39</v>
      </c>
      <c r="H846" s="4" t="s">
        <v>40</v>
      </c>
      <c r="I846" s="4"/>
      <c r="J846" s="6">
        <v>1</v>
      </c>
      <c r="K846" s="7">
        <v>5.26</v>
      </c>
      <c r="L846" s="7"/>
      <c r="M846" s="6">
        <v>32</v>
      </c>
      <c r="N846" s="45">
        <v>2574</v>
      </c>
      <c r="O846" s="7">
        <v>6.56</v>
      </c>
    </row>
    <row r="847" spans="1:15" x14ac:dyDescent="0.25">
      <c r="A847" s="1"/>
      <c r="B847" s="5"/>
      <c r="C847" s="4"/>
      <c r="D847" s="4"/>
      <c r="E847" s="4"/>
      <c r="F847" s="1"/>
      <c r="G847" s="4"/>
      <c r="H847" s="4"/>
      <c r="I847" s="4"/>
      <c r="J847" s="6"/>
      <c r="K847" s="7"/>
      <c r="L847" s="7"/>
      <c r="M847" s="6"/>
      <c r="N847" s="45"/>
      <c r="O847" s="7"/>
    </row>
    <row r="848" spans="1:15" x14ac:dyDescent="0.25">
      <c r="A848" s="1"/>
      <c r="B848" s="5" t="s">
        <v>19</v>
      </c>
      <c r="C848" s="4" t="s">
        <v>20</v>
      </c>
      <c r="D848" s="4"/>
      <c r="E848" s="4"/>
      <c r="F848" s="1"/>
      <c r="G848" s="4" t="s">
        <v>15</v>
      </c>
      <c r="H848" s="4" t="s">
        <v>16</v>
      </c>
      <c r="I848" s="4"/>
      <c r="J848" s="6">
        <v>4</v>
      </c>
      <c r="K848" s="7">
        <v>21.05</v>
      </c>
      <c r="L848" s="7"/>
      <c r="M848" s="6">
        <v>64</v>
      </c>
      <c r="N848" s="45">
        <v>6672.5999999999995</v>
      </c>
      <c r="O848" s="7">
        <v>17.02</v>
      </c>
    </row>
    <row r="849" spans="1:15" x14ac:dyDescent="0.25">
      <c r="A849" s="1"/>
      <c r="B849" s="5"/>
      <c r="C849" s="4"/>
      <c r="D849" s="4"/>
      <c r="E849" s="4"/>
      <c r="F849" s="1"/>
      <c r="G849" s="4" t="s">
        <v>313</v>
      </c>
      <c r="H849" s="4" t="s">
        <v>314</v>
      </c>
      <c r="I849" s="4"/>
      <c r="J849" s="6">
        <v>1</v>
      </c>
      <c r="K849" s="7">
        <v>5.26</v>
      </c>
      <c r="L849" s="7"/>
      <c r="M849" s="6">
        <v>21</v>
      </c>
      <c r="N849" s="45">
        <v>1501.8000000000002</v>
      </c>
      <c r="O849" s="7">
        <v>3.83</v>
      </c>
    </row>
    <row r="850" spans="1:15" x14ac:dyDescent="0.25">
      <c r="A850" s="1"/>
      <c r="B850" s="5" t="s">
        <v>23</v>
      </c>
      <c r="C850" s="4" t="s">
        <v>162</v>
      </c>
      <c r="D850" s="4"/>
      <c r="E850" s="4"/>
      <c r="F850" s="1"/>
      <c r="G850" s="4" t="s">
        <v>42</v>
      </c>
      <c r="H850" s="4" t="s">
        <v>43</v>
      </c>
      <c r="I850" s="4"/>
      <c r="J850" s="6">
        <v>1</v>
      </c>
      <c r="K850" s="7">
        <v>5.26</v>
      </c>
      <c r="L850" s="7"/>
      <c r="M850" s="6">
        <v>5</v>
      </c>
      <c r="N850" s="45">
        <v>451.8</v>
      </c>
      <c r="O850" s="7">
        <v>1.1499999999999999</v>
      </c>
    </row>
    <row r="851" spans="1:15" x14ac:dyDescent="0.25">
      <c r="A851" s="1"/>
      <c r="B851" s="5" t="s">
        <v>25</v>
      </c>
      <c r="C851" s="52">
        <v>227</v>
      </c>
      <c r="D851" s="52"/>
      <c r="E851" s="1"/>
      <c r="F851" s="1"/>
      <c r="G851" s="4" t="s">
        <v>49</v>
      </c>
      <c r="H851" s="4" t="s">
        <v>50</v>
      </c>
      <c r="I851" s="4"/>
      <c r="J851" s="6">
        <v>1</v>
      </c>
      <c r="K851" s="7">
        <v>5.26</v>
      </c>
      <c r="L851" s="7"/>
      <c r="M851" s="6">
        <v>33</v>
      </c>
      <c r="N851" s="45">
        <v>2599.7999999999997</v>
      </c>
      <c r="O851" s="7">
        <v>6.63</v>
      </c>
    </row>
    <row r="852" spans="1:15" x14ac:dyDescent="0.25">
      <c r="A852" s="1"/>
      <c r="B852" s="5" t="s">
        <v>26</v>
      </c>
      <c r="C852" s="5"/>
      <c r="D852" s="5"/>
      <c r="E852" s="51">
        <v>351.91840000000002</v>
      </c>
      <c r="F852" s="1"/>
      <c r="G852" s="4" t="s">
        <v>323</v>
      </c>
      <c r="H852" s="4" t="s">
        <v>324</v>
      </c>
      <c r="I852" s="4"/>
      <c r="J852" s="6">
        <v>1</v>
      </c>
      <c r="K852" s="7">
        <v>5.26</v>
      </c>
      <c r="L852" s="7"/>
      <c r="M852" s="6">
        <v>15</v>
      </c>
      <c r="N852" s="45">
        <v>1149.5999999999999</v>
      </c>
      <c r="O852" s="7">
        <v>2.93</v>
      </c>
    </row>
    <row r="853" spans="1:15" x14ac:dyDescent="0.25">
      <c r="A853" s="1"/>
      <c r="B853" s="5" t="s">
        <v>27</v>
      </c>
      <c r="C853" s="5"/>
      <c r="D853" s="51">
        <v>55.911999999999999</v>
      </c>
      <c r="E853" s="51"/>
      <c r="F853" s="1"/>
      <c r="G853" s="4" t="s">
        <v>21</v>
      </c>
      <c r="H853" s="4" t="s">
        <v>22</v>
      </c>
      <c r="I853" s="4"/>
      <c r="J853" s="6">
        <v>3</v>
      </c>
      <c r="K853" s="7">
        <v>15.79</v>
      </c>
      <c r="L853" s="7"/>
      <c r="M853" s="6">
        <v>226</v>
      </c>
      <c r="N853" s="45">
        <v>12674.400000000001</v>
      </c>
      <c r="O853" s="7">
        <v>32.32</v>
      </c>
    </row>
    <row r="854" spans="1:15" x14ac:dyDescent="0.25">
      <c r="A854" s="1"/>
      <c r="B854" s="1"/>
      <c r="C854" s="1"/>
      <c r="D854" s="1"/>
      <c r="E854" s="1"/>
      <c r="F854" s="1"/>
      <c r="G854" s="4"/>
      <c r="H854" s="4"/>
      <c r="I854" s="4"/>
      <c r="J854" s="6"/>
      <c r="K854" s="7"/>
      <c r="L854" s="7"/>
      <c r="M854" s="6"/>
      <c r="N854" s="45"/>
      <c r="O854" s="7"/>
    </row>
    <row r="855" spans="1:15" x14ac:dyDescent="0.25">
      <c r="A855" s="1"/>
      <c r="B855" s="5" t="s">
        <v>28</v>
      </c>
      <c r="C855" s="5"/>
      <c r="D855" s="5"/>
      <c r="E855" s="51">
        <v>2.1236000000000002</v>
      </c>
      <c r="F855" s="1"/>
      <c r="G855" s="1"/>
      <c r="H855" s="1"/>
      <c r="I855" s="1"/>
      <c r="J855" s="1"/>
      <c r="K855" s="1"/>
      <c r="L855" s="1"/>
      <c r="M855" s="1"/>
      <c r="N855" s="1"/>
      <c r="O855" s="1"/>
    </row>
    <row r="856" spans="1:15" x14ac:dyDescent="0.25">
      <c r="A856" s="1"/>
      <c r="B856" s="5"/>
      <c r="C856" s="5"/>
      <c r="D856" s="5"/>
      <c r="E856" s="51"/>
      <c r="F856" s="1"/>
      <c r="G856" s="1"/>
      <c r="H856" s="1"/>
      <c r="I856" s="1"/>
      <c r="J856" s="1"/>
      <c r="K856" s="1"/>
      <c r="L856" s="1"/>
      <c r="M856" s="1"/>
      <c r="N856" s="1"/>
      <c r="O856" s="1"/>
    </row>
    <row r="857" spans="1:15" x14ac:dyDescent="0.25">
      <c r="A857" s="1"/>
      <c r="B857" s="5" t="s">
        <v>29</v>
      </c>
      <c r="C857" s="5"/>
      <c r="D857" s="51">
        <v>1.0014000000000001</v>
      </c>
      <c r="E857" s="51"/>
      <c r="F857" s="1"/>
      <c r="G857" s="1"/>
      <c r="H857" s="1"/>
      <c r="I857" s="1"/>
      <c r="J857" s="1"/>
      <c r="K857" s="1"/>
      <c r="L857" s="1"/>
      <c r="M857" s="1"/>
      <c r="N857" s="1"/>
      <c r="O857" s="1"/>
    </row>
    <row r="858" spans="1:15" x14ac:dyDescent="0.25">
      <c r="A858" s="1"/>
      <c r="B858" s="5" t="s">
        <v>30</v>
      </c>
      <c r="C858" s="56">
        <v>39.700000000000003</v>
      </c>
      <c r="D858" s="1"/>
      <c r="E858" s="1"/>
      <c r="F858" s="1"/>
      <c r="G858" s="1"/>
      <c r="H858" s="1"/>
      <c r="I858" s="1"/>
      <c r="J858" s="1"/>
      <c r="K858" s="1"/>
      <c r="L858" s="1"/>
      <c r="M858" s="1"/>
      <c r="N858" s="1"/>
      <c r="O858" s="1"/>
    </row>
    <row r="859" spans="1:15" x14ac:dyDescent="0.25">
      <c r="A859" s="1"/>
      <c r="B859" s="5" t="s">
        <v>31</v>
      </c>
      <c r="C859" s="56">
        <v>2015</v>
      </c>
      <c r="D859" s="5"/>
      <c r="E859" s="1"/>
      <c r="F859" s="1"/>
      <c r="G859" s="1"/>
      <c r="H859" s="1"/>
      <c r="I859" s="1"/>
      <c r="J859" s="1"/>
      <c r="K859" s="1"/>
      <c r="L859" s="1"/>
      <c r="M859" s="1"/>
      <c r="N859" s="1"/>
      <c r="O859" s="1"/>
    </row>
    <row r="860" spans="1:15" x14ac:dyDescent="0.25">
      <c r="A860" s="1"/>
      <c r="B860" s="5" t="s">
        <v>32</v>
      </c>
      <c r="C860" s="5"/>
      <c r="D860" s="1"/>
      <c r="E860" s="1"/>
      <c r="F860" s="1"/>
      <c r="G860" s="1"/>
      <c r="H860" s="1"/>
      <c r="I860" s="1"/>
      <c r="J860" s="1"/>
      <c r="K860" s="1"/>
      <c r="L860" s="1"/>
      <c r="M860" s="1"/>
      <c r="N860" s="1"/>
      <c r="O860" s="1"/>
    </row>
    <row r="861" spans="1:15" x14ac:dyDescent="0.25">
      <c r="A861" s="1"/>
      <c r="B861" s="1"/>
      <c r="C861" s="1"/>
      <c r="D861" s="1"/>
      <c r="E861" s="1"/>
      <c r="F861" s="1"/>
      <c r="G861" s="1"/>
      <c r="H861" s="1"/>
      <c r="I861" s="1"/>
      <c r="J861" s="1"/>
      <c r="K861" s="1"/>
      <c r="L861" s="1"/>
      <c r="M861" s="1"/>
      <c r="N861" s="1"/>
      <c r="O861" s="1"/>
    </row>
    <row r="862" spans="1:15" x14ac:dyDescent="0.25">
      <c r="A862" s="1"/>
      <c r="B862" s="1"/>
      <c r="C862" s="1"/>
      <c r="D862" s="1"/>
      <c r="E862" s="1"/>
      <c r="F862" s="1"/>
      <c r="G862" s="46" t="s">
        <v>5</v>
      </c>
      <c r="H862" s="46"/>
      <c r="I862" s="46"/>
      <c r="J862" s="3" t="s">
        <v>6</v>
      </c>
      <c r="K862" s="3" t="s">
        <v>7</v>
      </c>
      <c r="L862" s="3"/>
      <c r="M862" s="3" t="s">
        <v>8</v>
      </c>
      <c r="N862" s="3" t="s">
        <v>583</v>
      </c>
      <c r="O862" s="3" t="s">
        <v>7</v>
      </c>
    </row>
    <row r="863" spans="1:15" x14ac:dyDescent="0.25">
      <c r="A863" s="1"/>
      <c r="B863" s="1"/>
      <c r="C863" s="1"/>
      <c r="D863" s="1"/>
      <c r="E863" s="1"/>
      <c r="F863" s="1"/>
      <c r="G863" s="4" t="s">
        <v>33</v>
      </c>
      <c r="H863" s="4" t="s">
        <v>34</v>
      </c>
      <c r="I863" s="4"/>
      <c r="J863" s="6">
        <v>4</v>
      </c>
      <c r="K863" s="7">
        <v>9.3000000000000007</v>
      </c>
      <c r="L863" s="7"/>
      <c r="M863" s="6">
        <v>34</v>
      </c>
      <c r="N863" s="55">
        <v>3947.4000000000005</v>
      </c>
      <c r="O863" s="7">
        <v>2.79</v>
      </c>
    </row>
    <row r="864" spans="1:15" x14ac:dyDescent="0.25">
      <c r="A864" s="1"/>
      <c r="B864" s="5" t="s">
        <v>9</v>
      </c>
      <c r="C864" s="4" t="s">
        <v>160</v>
      </c>
      <c r="D864" s="4"/>
      <c r="E864" s="4"/>
      <c r="F864" s="1"/>
      <c r="G864" s="4" t="s">
        <v>36</v>
      </c>
      <c r="H864" s="4" t="s">
        <v>37</v>
      </c>
      <c r="I864" s="4"/>
      <c r="J864" s="6">
        <v>6</v>
      </c>
      <c r="K864" s="7">
        <v>13.95</v>
      </c>
      <c r="L864" s="7"/>
      <c r="M864" s="6">
        <v>11</v>
      </c>
      <c r="N864" s="45">
        <v>1702.2</v>
      </c>
      <c r="O864" s="7">
        <v>1.2</v>
      </c>
    </row>
    <row r="865" spans="1:15" x14ac:dyDescent="0.25">
      <c r="A865" s="1"/>
      <c r="B865" s="5" t="s">
        <v>13</v>
      </c>
      <c r="C865" s="4" t="s">
        <v>163</v>
      </c>
      <c r="D865" s="4"/>
      <c r="E865" s="4"/>
      <c r="F865" s="1"/>
      <c r="G865" s="4" t="s">
        <v>11</v>
      </c>
      <c r="H865" s="4" t="s">
        <v>12</v>
      </c>
      <c r="I865" s="4"/>
      <c r="J865" s="6">
        <v>4</v>
      </c>
      <c r="K865" s="7">
        <v>9.3000000000000007</v>
      </c>
      <c r="L865" s="7"/>
      <c r="M865" s="6">
        <v>478</v>
      </c>
      <c r="N865" s="45">
        <v>23988.6</v>
      </c>
      <c r="O865" s="7">
        <v>16.93</v>
      </c>
    </row>
    <row r="866" spans="1:15" x14ac:dyDescent="0.25">
      <c r="A866" s="1"/>
      <c r="B866" s="5"/>
      <c r="C866" s="4"/>
      <c r="D866" s="4"/>
      <c r="E866" s="4"/>
      <c r="F866" s="1"/>
      <c r="G866" s="4"/>
      <c r="H866" s="4"/>
      <c r="I866" s="4"/>
      <c r="J866" s="6"/>
      <c r="K866" s="7"/>
      <c r="L866" s="7"/>
      <c r="M866" s="6"/>
      <c r="N866" s="45"/>
      <c r="O866" s="7"/>
    </row>
    <row r="867" spans="1:15" x14ac:dyDescent="0.25">
      <c r="A867" s="1"/>
      <c r="B867" s="5" t="s">
        <v>19</v>
      </c>
      <c r="C867" s="4" t="s">
        <v>57</v>
      </c>
      <c r="D867" s="4"/>
      <c r="E867" s="4"/>
      <c r="F867" s="1"/>
      <c r="G867" s="4" t="s">
        <v>339</v>
      </c>
      <c r="H867" s="4" t="s">
        <v>340</v>
      </c>
      <c r="I867" s="4"/>
      <c r="J867" s="6">
        <v>1</v>
      </c>
      <c r="K867" s="7">
        <v>2.33</v>
      </c>
      <c r="L867" s="7"/>
      <c r="M867" s="6">
        <v>1</v>
      </c>
      <c r="N867" s="45">
        <v>58.8</v>
      </c>
      <c r="O867" s="7">
        <v>0.04</v>
      </c>
    </row>
    <row r="868" spans="1:15" x14ac:dyDescent="0.25">
      <c r="A868" s="1"/>
      <c r="B868" s="5"/>
      <c r="C868" s="4"/>
      <c r="D868" s="4"/>
      <c r="E868" s="4"/>
      <c r="F868" s="1"/>
      <c r="G868" s="4" t="s">
        <v>39</v>
      </c>
      <c r="H868" s="4" t="s">
        <v>40</v>
      </c>
      <c r="I868" s="4"/>
      <c r="J868" s="6">
        <v>9</v>
      </c>
      <c r="K868" s="7">
        <v>20.93</v>
      </c>
      <c r="L868" s="7"/>
      <c r="M868" s="6">
        <v>599</v>
      </c>
      <c r="N868" s="45">
        <v>103563</v>
      </c>
      <c r="O868" s="7">
        <v>73.09</v>
      </c>
    </row>
    <row r="869" spans="1:15" x14ac:dyDescent="0.25">
      <c r="A869" s="1"/>
      <c r="B869" s="5" t="s">
        <v>23</v>
      </c>
      <c r="C869" s="4" t="s">
        <v>164</v>
      </c>
      <c r="D869" s="4"/>
      <c r="E869" s="4"/>
      <c r="F869" s="1"/>
      <c r="G869" s="4" t="s">
        <v>309</v>
      </c>
      <c r="H869" s="4" t="s">
        <v>310</v>
      </c>
      <c r="I869" s="4"/>
      <c r="J869" s="6">
        <v>3</v>
      </c>
      <c r="K869" s="7">
        <v>6.98</v>
      </c>
      <c r="L869" s="7"/>
      <c r="M869" s="6">
        <v>39</v>
      </c>
      <c r="N869" s="45">
        <v>5328</v>
      </c>
      <c r="O869" s="7">
        <v>3.76</v>
      </c>
    </row>
    <row r="870" spans="1:15" x14ac:dyDescent="0.25">
      <c r="A870" s="1"/>
      <c r="B870" s="5" t="s">
        <v>25</v>
      </c>
      <c r="C870" s="52">
        <v>363</v>
      </c>
      <c r="D870" s="52"/>
      <c r="E870" s="1"/>
      <c r="F870" s="1"/>
      <c r="G870" s="4" t="s">
        <v>15</v>
      </c>
      <c r="H870" s="4" t="s">
        <v>16</v>
      </c>
      <c r="I870" s="4"/>
      <c r="J870" s="6">
        <v>3</v>
      </c>
      <c r="K870" s="7">
        <v>6.98</v>
      </c>
      <c r="L870" s="7"/>
      <c r="M870" s="6">
        <v>3</v>
      </c>
      <c r="N870" s="45">
        <v>220.2</v>
      </c>
      <c r="O870" s="7">
        <v>0.16</v>
      </c>
    </row>
    <row r="871" spans="1:15" x14ac:dyDescent="0.25">
      <c r="A871" s="1"/>
      <c r="B871" s="5" t="s">
        <v>26</v>
      </c>
      <c r="C871" s="5"/>
      <c r="D871" s="5"/>
      <c r="E871" s="51">
        <v>630.55690000000004</v>
      </c>
      <c r="F871" s="1"/>
      <c r="G871" s="4" t="s">
        <v>317</v>
      </c>
      <c r="H871" s="4" t="s">
        <v>318</v>
      </c>
      <c r="I871" s="4"/>
      <c r="J871" s="6">
        <v>1</v>
      </c>
      <c r="K871" s="7">
        <v>2.33</v>
      </c>
      <c r="L871" s="7"/>
      <c r="M871" s="6">
        <v>5</v>
      </c>
      <c r="N871" s="45">
        <v>1273.8</v>
      </c>
      <c r="O871" s="7">
        <v>0.9</v>
      </c>
    </row>
    <row r="872" spans="1:15" x14ac:dyDescent="0.25">
      <c r="A872" s="1"/>
      <c r="B872" s="5" t="s">
        <v>27</v>
      </c>
      <c r="C872" s="5"/>
      <c r="D872" s="51">
        <v>285.48349999999999</v>
      </c>
      <c r="E872" s="51"/>
      <c r="F872" s="1"/>
      <c r="G872" s="4" t="s">
        <v>313</v>
      </c>
      <c r="H872" s="4" t="s">
        <v>314</v>
      </c>
      <c r="I872" s="4"/>
      <c r="J872" s="6">
        <v>1</v>
      </c>
      <c r="K872" s="7">
        <v>2.33</v>
      </c>
      <c r="L872" s="7"/>
      <c r="M872" s="6">
        <v>1</v>
      </c>
      <c r="N872" s="45">
        <v>87</v>
      </c>
      <c r="O872" s="7">
        <v>0.06</v>
      </c>
    </row>
    <row r="873" spans="1:15" x14ac:dyDescent="0.25">
      <c r="A873" s="1"/>
      <c r="B873" s="1"/>
      <c r="C873" s="1"/>
      <c r="D873" s="1"/>
      <c r="E873" s="1"/>
      <c r="F873" s="1"/>
      <c r="G873" s="4"/>
      <c r="H873" s="4"/>
      <c r="I873" s="4"/>
      <c r="J873" s="6"/>
      <c r="K873" s="7"/>
      <c r="L873" s="7"/>
      <c r="M873" s="6"/>
      <c r="N873" s="45"/>
      <c r="O873" s="7"/>
    </row>
    <row r="874" spans="1:15" x14ac:dyDescent="0.25">
      <c r="A874" s="1"/>
      <c r="B874" s="5" t="s">
        <v>28</v>
      </c>
      <c r="C874" s="5"/>
      <c r="D874" s="5"/>
      <c r="E874" s="51">
        <v>2.4782000000000002</v>
      </c>
      <c r="F874" s="1"/>
      <c r="G874" s="4" t="s">
        <v>315</v>
      </c>
      <c r="H874" s="4" t="s">
        <v>316</v>
      </c>
      <c r="I874" s="4"/>
      <c r="J874" s="6">
        <v>2</v>
      </c>
      <c r="K874" s="7">
        <v>4.6500000000000004</v>
      </c>
      <c r="L874" s="7"/>
      <c r="M874" s="6">
        <v>2</v>
      </c>
      <c r="N874" s="45">
        <v>226.2</v>
      </c>
      <c r="O874" s="7">
        <v>0.16</v>
      </c>
    </row>
    <row r="875" spans="1:15" x14ac:dyDescent="0.25">
      <c r="A875" s="1"/>
      <c r="B875" s="5"/>
      <c r="C875" s="5"/>
      <c r="D875" s="5"/>
      <c r="E875" s="51"/>
      <c r="F875" s="1"/>
      <c r="G875" s="4"/>
      <c r="H875" s="4"/>
      <c r="I875" s="4"/>
      <c r="J875" s="6"/>
      <c r="K875" s="7"/>
      <c r="L875" s="7"/>
      <c r="M875" s="6"/>
      <c r="N875" s="45"/>
      <c r="O875" s="7"/>
    </row>
    <row r="876" spans="1:15" x14ac:dyDescent="0.25">
      <c r="A876" s="1"/>
      <c r="B876" s="5" t="s">
        <v>29</v>
      </c>
      <c r="C876" s="5"/>
      <c r="D876" s="51">
        <v>1.6512</v>
      </c>
      <c r="E876" s="51"/>
      <c r="F876" s="1"/>
      <c r="G876" s="4" t="s">
        <v>42</v>
      </c>
      <c r="H876" s="4" t="s">
        <v>43</v>
      </c>
      <c r="I876" s="4"/>
      <c r="J876" s="6">
        <v>2</v>
      </c>
      <c r="K876" s="7">
        <v>4.6500000000000004</v>
      </c>
      <c r="L876" s="7"/>
      <c r="M876" s="6">
        <v>3</v>
      </c>
      <c r="N876" s="45">
        <v>187.79999999999998</v>
      </c>
      <c r="O876" s="7">
        <v>0.13</v>
      </c>
    </row>
    <row r="877" spans="1:15" x14ac:dyDescent="0.25">
      <c r="A877" s="1"/>
      <c r="B877" s="5"/>
      <c r="C877" s="5"/>
      <c r="D877" s="51"/>
      <c r="E877" s="51"/>
      <c r="F877" s="1"/>
      <c r="G877" s="4"/>
      <c r="H877" s="4"/>
      <c r="I877" s="4"/>
      <c r="J877" s="6"/>
      <c r="K877" s="7"/>
      <c r="L877" s="7"/>
      <c r="M877" s="6"/>
      <c r="N877" s="45"/>
      <c r="O877" s="7"/>
    </row>
    <row r="878" spans="1:15" x14ac:dyDescent="0.25">
      <c r="A878" s="1"/>
      <c r="B878" s="5" t="s">
        <v>30</v>
      </c>
      <c r="C878" s="56">
        <v>51.4</v>
      </c>
      <c r="D878" s="1"/>
      <c r="E878" s="1"/>
      <c r="F878" s="1"/>
      <c r="G878" s="4" t="s">
        <v>44</v>
      </c>
      <c r="H878" s="4" t="s">
        <v>45</v>
      </c>
      <c r="I878" s="4"/>
      <c r="J878" s="6">
        <v>2</v>
      </c>
      <c r="K878" s="7">
        <v>4.6500000000000004</v>
      </c>
      <c r="L878" s="7"/>
      <c r="M878" s="6">
        <v>6</v>
      </c>
      <c r="N878" s="45">
        <v>393</v>
      </c>
      <c r="O878" s="7">
        <v>0.28000000000000003</v>
      </c>
    </row>
    <row r="879" spans="1:15" x14ac:dyDescent="0.25">
      <c r="A879" s="1"/>
      <c r="B879" s="5"/>
      <c r="C879" s="5"/>
      <c r="D879" s="1"/>
      <c r="E879" s="1"/>
      <c r="F879" s="1"/>
      <c r="G879" s="4" t="s">
        <v>21</v>
      </c>
      <c r="H879" s="4" t="s">
        <v>22</v>
      </c>
      <c r="I879" s="4"/>
      <c r="J879" s="6">
        <v>5</v>
      </c>
      <c r="K879" s="7">
        <v>11.63</v>
      </c>
      <c r="L879" s="7"/>
      <c r="M879" s="6">
        <v>10</v>
      </c>
      <c r="N879" s="45">
        <v>719.4</v>
      </c>
      <c r="O879" s="7">
        <v>0.51</v>
      </c>
    </row>
    <row r="880" spans="1:15" x14ac:dyDescent="0.25">
      <c r="A880" s="1"/>
      <c r="B880" s="5" t="s">
        <v>31</v>
      </c>
      <c r="C880" s="56">
        <v>2015</v>
      </c>
      <c r="D880" s="5"/>
      <c r="E880" s="1"/>
      <c r="F880" s="1"/>
      <c r="G880" s="1"/>
      <c r="H880" s="1"/>
      <c r="I880" s="1"/>
      <c r="J880" s="1"/>
      <c r="K880" s="1"/>
      <c r="L880" s="1"/>
      <c r="M880" s="1"/>
      <c r="N880" s="1"/>
      <c r="O880" s="1"/>
    </row>
    <row r="881" spans="1:15" x14ac:dyDescent="0.25">
      <c r="A881" s="1"/>
      <c r="B881" s="5" t="s">
        <v>32</v>
      </c>
      <c r="C881" s="5"/>
      <c r="D881" s="1"/>
      <c r="E881" s="1"/>
      <c r="F881" s="1"/>
      <c r="G881" s="1"/>
      <c r="H881" s="1"/>
      <c r="I881" s="1"/>
      <c r="J881" s="1"/>
      <c r="K881" s="1"/>
      <c r="L881" s="1"/>
      <c r="M881" s="1"/>
      <c r="N881" s="1"/>
      <c r="O881" s="1"/>
    </row>
    <row r="882" spans="1:15" x14ac:dyDescent="0.25">
      <c r="A882" s="1"/>
      <c r="B882" s="1"/>
      <c r="C882" s="1"/>
      <c r="D882" s="1"/>
      <c r="E882" s="1"/>
      <c r="F882" s="1"/>
      <c r="G882" s="1"/>
      <c r="H882" s="1"/>
      <c r="I882" s="1"/>
      <c r="J882" s="1"/>
      <c r="K882" s="1"/>
      <c r="L882" s="1"/>
      <c r="M882" s="1"/>
      <c r="N882" s="1"/>
      <c r="O882" s="1"/>
    </row>
    <row r="883" spans="1:15" x14ac:dyDescent="0.25">
      <c r="A883" s="1"/>
      <c r="B883" s="1"/>
      <c r="C883" s="1"/>
      <c r="D883" s="1"/>
      <c r="E883" s="1"/>
      <c r="F883" s="1"/>
      <c r="G883" s="1"/>
      <c r="H883" s="1"/>
      <c r="I883" s="1"/>
      <c r="J883" s="1"/>
      <c r="K883" s="1"/>
      <c r="L883" s="1"/>
      <c r="M883" s="1"/>
      <c r="N883" s="1"/>
      <c r="O883" s="1"/>
    </row>
    <row r="884" spans="1:15" x14ac:dyDescent="0.25">
      <c r="A884" s="1"/>
      <c r="B884" s="1"/>
      <c r="C884" s="1"/>
      <c r="D884" s="1"/>
      <c r="E884" s="1"/>
      <c r="F884" s="1"/>
      <c r="G884" s="46" t="s">
        <v>5</v>
      </c>
      <c r="H884" s="46"/>
      <c r="I884" s="46"/>
      <c r="J884" s="3" t="s">
        <v>6</v>
      </c>
      <c r="K884" s="3" t="s">
        <v>7</v>
      </c>
      <c r="L884" s="3"/>
      <c r="M884" s="3" t="s">
        <v>8</v>
      </c>
      <c r="N884" s="3" t="s">
        <v>583</v>
      </c>
      <c r="O884" s="3" t="s">
        <v>7</v>
      </c>
    </row>
    <row r="885" spans="1:15" x14ac:dyDescent="0.25">
      <c r="A885" s="1"/>
      <c r="B885" s="1"/>
      <c r="C885" s="1"/>
      <c r="D885" s="1"/>
      <c r="E885" s="1"/>
      <c r="F885" s="1"/>
      <c r="G885" s="4" t="s">
        <v>36</v>
      </c>
      <c r="H885" s="4" t="s">
        <v>37</v>
      </c>
      <c r="I885" s="4"/>
      <c r="J885" s="6">
        <v>7</v>
      </c>
      <c r="K885" s="7">
        <v>33.33</v>
      </c>
      <c r="L885" s="7"/>
      <c r="M885" s="6">
        <v>12</v>
      </c>
      <c r="N885" s="55">
        <v>922.80000000000007</v>
      </c>
      <c r="O885" s="7">
        <v>14.5</v>
      </c>
    </row>
    <row r="886" spans="1:15" x14ac:dyDescent="0.25">
      <c r="A886" s="1"/>
      <c r="B886" s="5" t="s">
        <v>9</v>
      </c>
      <c r="C886" s="4" t="s">
        <v>165</v>
      </c>
      <c r="D886" s="4"/>
      <c r="E886" s="4"/>
      <c r="F886" s="1"/>
      <c r="G886" s="4" t="s">
        <v>11</v>
      </c>
      <c r="H886" s="4" t="s">
        <v>12</v>
      </c>
      <c r="I886" s="4"/>
      <c r="J886" s="6">
        <v>1</v>
      </c>
      <c r="K886" s="7">
        <v>4.76</v>
      </c>
      <c r="L886" s="7"/>
      <c r="M886" s="6">
        <v>1</v>
      </c>
      <c r="N886" s="45">
        <v>30.6</v>
      </c>
      <c r="O886" s="7">
        <v>0.48</v>
      </c>
    </row>
    <row r="887" spans="1:15" x14ac:dyDescent="0.25">
      <c r="A887" s="1"/>
      <c r="B887" s="5" t="s">
        <v>13</v>
      </c>
      <c r="C887" s="4" t="s">
        <v>166</v>
      </c>
      <c r="D887" s="4"/>
      <c r="E887" s="4"/>
      <c r="F887" s="1"/>
      <c r="G887" s="4" t="s">
        <v>39</v>
      </c>
      <c r="H887" s="4" t="s">
        <v>40</v>
      </c>
      <c r="I887" s="4"/>
      <c r="J887" s="6">
        <v>2</v>
      </c>
      <c r="K887" s="7">
        <v>9.52</v>
      </c>
      <c r="L887" s="7"/>
      <c r="M887" s="6">
        <v>8</v>
      </c>
      <c r="N887" s="45">
        <v>505.79999999999995</v>
      </c>
      <c r="O887" s="7">
        <v>7.95</v>
      </c>
    </row>
    <row r="888" spans="1:15" x14ac:dyDescent="0.25">
      <c r="A888" s="1"/>
      <c r="B888" s="5"/>
      <c r="C888" s="4"/>
      <c r="D888" s="4"/>
      <c r="E888" s="4"/>
      <c r="F888" s="1"/>
      <c r="G888" s="4"/>
      <c r="H888" s="4"/>
      <c r="I888" s="4"/>
      <c r="J888" s="6"/>
      <c r="K888" s="7"/>
      <c r="L888" s="7"/>
      <c r="M888" s="6"/>
      <c r="N888" s="45"/>
      <c r="O888" s="7"/>
    </row>
    <row r="889" spans="1:15" x14ac:dyDescent="0.25">
      <c r="A889" s="1"/>
      <c r="B889" s="5" t="s">
        <v>19</v>
      </c>
      <c r="C889" s="4" t="s">
        <v>57</v>
      </c>
      <c r="D889" s="4"/>
      <c r="E889" s="4"/>
      <c r="F889" s="1"/>
      <c r="G889" s="4" t="s">
        <v>15</v>
      </c>
      <c r="H889" s="4" t="s">
        <v>16</v>
      </c>
      <c r="I889" s="4"/>
      <c r="J889" s="6">
        <v>4</v>
      </c>
      <c r="K889" s="7">
        <v>19.05</v>
      </c>
      <c r="L889" s="7"/>
      <c r="M889" s="6">
        <v>27</v>
      </c>
      <c r="N889" s="45">
        <v>3249.6</v>
      </c>
      <c r="O889" s="7">
        <v>51.05</v>
      </c>
    </row>
    <row r="890" spans="1:15" x14ac:dyDescent="0.25">
      <c r="A890" s="1"/>
      <c r="B890" s="5"/>
      <c r="C890" s="4"/>
      <c r="D890" s="4"/>
      <c r="E890" s="4"/>
      <c r="F890" s="1"/>
      <c r="G890" s="4" t="s">
        <v>333</v>
      </c>
      <c r="H890" s="4" t="s">
        <v>334</v>
      </c>
      <c r="I890" s="4"/>
      <c r="J890" s="6">
        <v>1</v>
      </c>
      <c r="K890" s="7">
        <v>4.76</v>
      </c>
      <c r="L890" s="7"/>
      <c r="M890" s="6">
        <v>10</v>
      </c>
      <c r="N890" s="45">
        <v>436.2</v>
      </c>
      <c r="O890" s="7">
        <v>6.85</v>
      </c>
    </row>
    <row r="891" spans="1:15" x14ac:dyDescent="0.25">
      <c r="A891" s="1"/>
      <c r="B891" s="5" t="s">
        <v>23</v>
      </c>
      <c r="C891" s="4" t="s">
        <v>167</v>
      </c>
      <c r="D891" s="4"/>
      <c r="E891" s="4"/>
      <c r="F891" s="1"/>
      <c r="G891" s="4" t="s">
        <v>42</v>
      </c>
      <c r="H891" s="4" t="s">
        <v>43</v>
      </c>
      <c r="I891" s="4"/>
      <c r="J891" s="6">
        <v>4</v>
      </c>
      <c r="K891" s="7">
        <v>19.05</v>
      </c>
      <c r="L891" s="7"/>
      <c r="M891" s="6">
        <v>13</v>
      </c>
      <c r="N891" s="45">
        <v>1121.4000000000001</v>
      </c>
      <c r="O891" s="7">
        <v>17.62</v>
      </c>
    </row>
    <row r="892" spans="1:15" x14ac:dyDescent="0.25">
      <c r="A892" s="1"/>
      <c r="B892" s="5" t="s">
        <v>25</v>
      </c>
      <c r="C892" s="52">
        <v>317</v>
      </c>
      <c r="D892" s="52"/>
      <c r="E892" s="1"/>
      <c r="F892" s="1"/>
      <c r="G892" s="4" t="s">
        <v>21</v>
      </c>
      <c r="H892" s="4" t="s">
        <v>22</v>
      </c>
      <c r="I892" s="4"/>
      <c r="J892" s="6">
        <v>2</v>
      </c>
      <c r="K892" s="7">
        <v>9.52</v>
      </c>
      <c r="L892" s="7"/>
      <c r="M892" s="6">
        <v>3</v>
      </c>
      <c r="N892" s="45">
        <v>99.6</v>
      </c>
      <c r="O892" s="7">
        <v>1.56</v>
      </c>
    </row>
    <row r="893" spans="1:15" x14ac:dyDescent="0.25">
      <c r="A893" s="1"/>
      <c r="B893" s="5" t="s">
        <v>26</v>
      </c>
      <c r="C893" s="5"/>
      <c r="D893" s="5"/>
      <c r="E893" s="51">
        <v>101.34569999999999</v>
      </c>
      <c r="F893" s="1"/>
      <c r="G893" s="1"/>
      <c r="H893" s="1"/>
      <c r="I893" s="1"/>
      <c r="J893" s="1"/>
      <c r="K893" s="1"/>
      <c r="L893" s="1"/>
      <c r="M893" s="1"/>
      <c r="N893" s="1"/>
      <c r="O893" s="1"/>
    </row>
    <row r="894" spans="1:15" x14ac:dyDescent="0.25">
      <c r="A894" s="1"/>
      <c r="B894" s="5" t="s">
        <v>27</v>
      </c>
      <c r="C894" s="5"/>
      <c r="D894" s="51">
        <v>10.2561</v>
      </c>
      <c r="E894" s="51"/>
      <c r="F894" s="1"/>
      <c r="G894" s="1"/>
      <c r="H894" s="1"/>
      <c r="I894" s="1"/>
      <c r="J894" s="1"/>
      <c r="K894" s="1"/>
      <c r="L894" s="1"/>
      <c r="M894" s="1"/>
      <c r="N894" s="1"/>
      <c r="O894" s="1"/>
    </row>
    <row r="895" spans="1:15" x14ac:dyDescent="0.25">
      <c r="A895" s="1"/>
      <c r="B895" s="5" t="s">
        <v>28</v>
      </c>
      <c r="C895" s="5"/>
      <c r="D895" s="5"/>
      <c r="E895" s="51">
        <v>0.32950000000000002</v>
      </c>
      <c r="F895" s="1"/>
      <c r="G895" s="1"/>
      <c r="H895" s="1"/>
      <c r="I895" s="1"/>
      <c r="J895" s="1"/>
      <c r="K895" s="1"/>
      <c r="L895" s="1"/>
      <c r="M895" s="1"/>
      <c r="N895" s="1"/>
      <c r="O895" s="1"/>
    </row>
    <row r="896" spans="1:15" x14ac:dyDescent="0.25">
      <c r="A896" s="1"/>
      <c r="B896" s="5" t="s">
        <v>29</v>
      </c>
      <c r="C896" s="5"/>
      <c r="D896" s="51">
        <v>8.5199999999999998E-2</v>
      </c>
      <c r="E896" s="51"/>
      <c r="F896" s="1"/>
      <c r="G896" s="1"/>
      <c r="H896" s="1"/>
      <c r="I896" s="1"/>
      <c r="J896" s="1"/>
      <c r="K896" s="1"/>
      <c r="L896" s="1"/>
      <c r="M896" s="1"/>
      <c r="N896" s="1"/>
      <c r="O896" s="1"/>
    </row>
    <row r="897" spans="1:15" x14ac:dyDescent="0.25">
      <c r="A897" s="1"/>
      <c r="B897" s="5" t="s">
        <v>30</v>
      </c>
      <c r="C897" s="56">
        <v>23.6</v>
      </c>
      <c r="D897" s="1"/>
      <c r="E897" s="1"/>
      <c r="F897" s="1"/>
      <c r="G897" s="1"/>
      <c r="H897" s="1"/>
      <c r="I897" s="1"/>
      <c r="J897" s="1"/>
      <c r="K897" s="1"/>
      <c r="L897" s="1"/>
      <c r="M897" s="1"/>
      <c r="N897" s="1"/>
      <c r="O897" s="1"/>
    </row>
    <row r="898" spans="1:15" x14ac:dyDescent="0.25">
      <c r="A898" s="1"/>
      <c r="B898" s="5" t="s">
        <v>31</v>
      </c>
      <c r="C898" s="56">
        <v>2016</v>
      </c>
      <c r="D898" s="5"/>
      <c r="E898" s="1"/>
      <c r="F898" s="1"/>
      <c r="G898" s="1"/>
      <c r="H898" s="1"/>
      <c r="I898" s="1"/>
      <c r="J898" s="1"/>
      <c r="K898" s="1"/>
      <c r="L898" s="1"/>
      <c r="M898" s="1"/>
      <c r="N898" s="1"/>
      <c r="O898" s="1"/>
    </row>
    <row r="899" spans="1:15" x14ac:dyDescent="0.25">
      <c r="A899" s="1"/>
      <c r="B899" s="5" t="s">
        <v>32</v>
      </c>
      <c r="C899" s="5"/>
      <c r="D899" s="1"/>
      <c r="E899" s="1"/>
      <c r="F899" s="1"/>
      <c r="G899" s="1"/>
      <c r="H899" s="1"/>
      <c r="I899" s="1"/>
      <c r="J899" s="1"/>
      <c r="K899" s="1"/>
      <c r="L899" s="1"/>
      <c r="M899" s="1"/>
      <c r="N899" s="1"/>
      <c r="O899" s="1"/>
    </row>
    <row r="900" spans="1:15" x14ac:dyDescent="0.25">
      <c r="A900" s="1"/>
      <c r="B900" s="1"/>
      <c r="C900" s="1"/>
      <c r="D900" s="1"/>
      <c r="E900" s="1"/>
      <c r="F900" s="1"/>
      <c r="G900" s="1"/>
      <c r="H900" s="1"/>
      <c r="I900" s="1"/>
      <c r="J900" s="1"/>
      <c r="K900" s="1"/>
      <c r="L900" s="1"/>
      <c r="M900" s="1"/>
      <c r="N900" s="1"/>
      <c r="O900" s="1"/>
    </row>
    <row r="901" spans="1:15" x14ac:dyDescent="0.25">
      <c r="A901" s="1"/>
      <c r="B901" s="1"/>
      <c r="C901" s="1"/>
      <c r="D901" s="1"/>
      <c r="E901" s="1"/>
      <c r="F901" s="1"/>
      <c r="G901" s="46" t="s">
        <v>5</v>
      </c>
      <c r="H901" s="46"/>
      <c r="I901" s="46"/>
      <c r="J901" s="3" t="s">
        <v>6</v>
      </c>
      <c r="K901" s="3" t="s">
        <v>7</v>
      </c>
      <c r="L901" s="3"/>
      <c r="M901" s="3" t="s">
        <v>8</v>
      </c>
      <c r="N901" s="3" t="s">
        <v>583</v>
      </c>
      <c r="O901" s="3" t="s">
        <v>7</v>
      </c>
    </row>
    <row r="902" spans="1:15" x14ac:dyDescent="0.25">
      <c r="A902" s="1"/>
      <c r="B902" s="1"/>
      <c r="C902" s="1"/>
      <c r="D902" s="1"/>
      <c r="E902" s="1"/>
      <c r="F902" s="1"/>
      <c r="G902" s="4" t="s">
        <v>115</v>
      </c>
      <c r="H902" s="4" t="s">
        <v>115</v>
      </c>
      <c r="I902" s="4"/>
      <c r="J902" s="6">
        <v>0</v>
      </c>
      <c r="K902" s="7">
        <v>0</v>
      </c>
      <c r="L902" s="7"/>
      <c r="M902" s="6">
        <v>0</v>
      </c>
      <c r="N902" s="55">
        <v>0</v>
      </c>
      <c r="O902" s="7">
        <v>0</v>
      </c>
    </row>
    <row r="903" spans="1:15" x14ac:dyDescent="0.25">
      <c r="A903" s="1"/>
      <c r="B903" s="5" t="s">
        <v>9</v>
      </c>
      <c r="C903" s="4" t="s">
        <v>165</v>
      </c>
      <c r="D903" s="4"/>
      <c r="E903" s="4"/>
      <c r="F903" s="1"/>
      <c r="G903" s="1"/>
      <c r="H903" s="1"/>
      <c r="I903" s="1"/>
      <c r="J903" s="1"/>
      <c r="K903" s="1"/>
      <c r="L903" s="1"/>
      <c r="M903" s="1"/>
      <c r="N903" s="1"/>
      <c r="O903" s="1"/>
    </row>
    <row r="904" spans="1:15" x14ac:dyDescent="0.25">
      <c r="A904" s="1"/>
      <c r="B904" s="5" t="s">
        <v>13</v>
      </c>
      <c r="C904" s="4" t="s">
        <v>168</v>
      </c>
      <c r="D904" s="4"/>
      <c r="E904" s="4"/>
      <c r="F904" s="1"/>
      <c r="G904" s="1"/>
      <c r="H904" s="1"/>
      <c r="I904" s="1"/>
      <c r="J904" s="1"/>
      <c r="K904" s="1"/>
      <c r="L904" s="1"/>
      <c r="M904" s="1"/>
      <c r="N904" s="1"/>
      <c r="O904" s="1"/>
    </row>
    <row r="905" spans="1:15" x14ac:dyDescent="0.25">
      <c r="A905" s="1"/>
      <c r="B905" s="5" t="s">
        <v>19</v>
      </c>
      <c r="C905" s="4" t="s">
        <v>60</v>
      </c>
      <c r="D905" s="4"/>
      <c r="E905" s="4"/>
      <c r="F905" s="1"/>
      <c r="G905" s="1"/>
      <c r="H905" s="1"/>
      <c r="I905" s="1"/>
      <c r="J905" s="1"/>
      <c r="K905" s="1"/>
      <c r="L905" s="1"/>
      <c r="M905" s="1"/>
      <c r="N905" s="1"/>
      <c r="O905" s="1"/>
    </row>
    <row r="906" spans="1:15" x14ac:dyDescent="0.25">
      <c r="A906" s="1"/>
      <c r="B906" s="5" t="s">
        <v>23</v>
      </c>
      <c r="C906" s="4" t="s">
        <v>169</v>
      </c>
      <c r="D906" s="4"/>
      <c r="E906" s="4"/>
      <c r="F906" s="1"/>
      <c r="G906" s="1"/>
      <c r="H906" s="1"/>
      <c r="I906" s="1"/>
      <c r="J906" s="1"/>
      <c r="K906" s="1"/>
      <c r="L906" s="1"/>
      <c r="M906" s="1"/>
      <c r="N906" s="1"/>
      <c r="O906" s="1"/>
    </row>
    <row r="907" spans="1:15" x14ac:dyDescent="0.25">
      <c r="A907" s="1"/>
      <c r="B907" s="5" t="s">
        <v>25</v>
      </c>
      <c r="C907" s="52">
        <v>36</v>
      </c>
      <c r="D907" s="52"/>
      <c r="E907" s="1"/>
      <c r="F907" s="1"/>
      <c r="G907" s="1"/>
      <c r="H907" s="1"/>
      <c r="I907" s="1"/>
      <c r="J907" s="1"/>
      <c r="K907" s="1"/>
      <c r="L907" s="1"/>
      <c r="M907" s="1"/>
      <c r="N907" s="1"/>
      <c r="O907" s="1"/>
    </row>
    <row r="908" spans="1:15" x14ac:dyDescent="0.25">
      <c r="A908" s="1"/>
      <c r="B908" s="5" t="s">
        <v>26</v>
      </c>
      <c r="C908" s="5"/>
      <c r="D908" s="5"/>
      <c r="E908" s="51">
        <v>26.397500000000001</v>
      </c>
      <c r="F908" s="1"/>
      <c r="G908" s="1"/>
      <c r="H908" s="1"/>
      <c r="I908" s="1"/>
      <c r="J908" s="1"/>
      <c r="K908" s="1"/>
      <c r="L908" s="1"/>
      <c r="M908" s="1"/>
      <c r="N908" s="1"/>
      <c r="O908" s="1"/>
    </row>
    <row r="909" spans="1:15" x14ac:dyDescent="0.25">
      <c r="A909" s="1"/>
      <c r="B909" s="5" t="s">
        <v>27</v>
      </c>
      <c r="C909" s="5"/>
      <c r="D909" s="51">
        <v>0</v>
      </c>
      <c r="E909" s="51"/>
      <c r="F909" s="1"/>
      <c r="G909" s="1"/>
      <c r="H909" s="1"/>
      <c r="I909" s="1"/>
      <c r="J909" s="1"/>
      <c r="K909" s="1"/>
      <c r="L909" s="1"/>
      <c r="M909" s="1"/>
      <c r="N909" s="1"/>
      <c r="O909" s="1"/>
    </row>
    <row r="910" spans="1:15" x14ac:dyDescent="0.25">
      <c r="A910" s="1"/>
      <c r="B910" s="5" t="s">
        <v>28</v>
      </c>
      <c r="C910" s="5"/>
      <c r="D910" s="5"/>
      <c r="E910" s="51">
        <v>0.3972</v>
      </c>
      <c r="F910" s="1"/>
      <c r="G910" s="1"/>
      <c r="H910" s="1"/>
      <c r="I910" s="1"/>
      <c r="J910" s="1"/>
      <c r="K910" s="1"/>
      <c r="L910" s="1"/>
      <c r="M910" s="1"/>
      <c r="N910" s="1"/>
      <c r="O910" s="1"/>
    </row>
    <row r="911" spans="1:15" x14ac:dyDescent="0.25">
      <c r="A911" s="1"/>
      <c r="B911" s="5" t="s">
        <v>29</v>
      </c>
      <c r="C911" s="5"/>
      <c r="D911" s="51">
        <v>0</v>
      </c>
      <c r="E911" s="51"/>
      <c r="F911" s="1"/>
      <c r="G911" s="1"/>
      <c r="H911" s="1"/>
      <c r="I911" s="1"/>
      <c r="J911" s="1"/>
      <c r="K911" s="1"/>
      <c r="L911" s="1"/>
      <c r="M911" s="1"/>
      <c r="N911" s="1"/>
      <c r="O911" s="1"/>
    </row>
    <row r="912" spans="1:15" x14ac:dyDescent="0.25">
      <c r="A912" s="1"/>
      <c r="B912" s="5" t="s">
        <v>30</v>
      </c>
      <c r="C912" s="5"/>
      <c r="D912" s="1"/>
      <c r="E912" s="1"/>
      <c r="F912" s="1"/>
      <c r="G912" s="1"/>
      <c r="H912" s="1"/>
      <c r="I912" s="1"/>
      <c r="J912" s="1"/>
      <c r="K912" s="1"/>
      <c r="L912" s="1"/>
      <c r="M912" s="1"/>
      <c r="N912" s="1"/>
      <c r="O912" s="1"/>
    </row>
    <row r="913" spans="1:15" x14ac:dyDescent="0.25">
      <c r="A913" s="1"/>
      <c r="B913" s="5" t="s">
        <v>31</v>
      </c>
      <c r="C913" s="5"/>
      <c r="D913" s="5"/>
      <c r="E913" s="1"/>
      <c r="F913" s="1"/>
      <c r="G913" s="1"/>
      <c r="H913" s="1"/>
      <c r="I913" s="1"/>
      <c r="J913" s="1"/>
      <c r="K913" s="1"/>
      <c r="L913" s="1"/>
      <c r="M913" s="1"/>
      <c r="N913" s="1"/>
      <c r="O913" s="1"/>
    </row>
    <row r="914" spans="1:15" x14ac:dyDescent="0.25">
      <c r="A914" s="1"/>
      <c r="B914" s="5" t="s">
        <v>32</v>
      </c>
      <c r="C914" s="5"/>
      <c r="D914" s="1"/>
      <c r="E914" s="1"/>
      <c r="F914" s="1"/>
      <c r="G914" s="1"/>
      <c r="H914" s="1"/>
      <c r="I914" s="1"/>
      <c r="J914" s="1"/>
      <c r="K914" s="1"/>
      <c r="L914" s="1"/>
      <c r="M914" s="1"/>
      <c r="N914" s="1"/>
      <c r="O914" s="1"/>
    </row>
    <row r="915" spans="1:15" x14ac:dyDescent="0.25">
      <c r="A915" s="1"/>
      <c r="B915" s="1"/>
      <c r="C915" s="1"/>
      <c r="D915" s="1"/>
      <c r="E915" s="1"/>
      <c r="F915" s="1"/>
      <c r="G915" s="1"/>
      <c r="H915" s="1"/>
      <c r="I915" s="1"/>
      <c r="J915" s="1"/>
      <c r="K915" s="1"/>
      <c r="L915" s="1"/>
      <c r="M915" s="1"/>
      <c r="N915" s="1"/>
      <c r="O915" s="1"/>
    </row>
    <row r="916" spans="1:15" x14ac:dyDescent="0.25">
      <c r="A916" s="1"/>
      <c r="B916" s="1"/>
      <c r="C916" s="1"/>
      <c r="D916" s="1"/>
      <c r="E916" s="1"/>
      <c r="F916" s="1"/>
      <c r="G916" s="46" t="s">
        <v>5</v>
      </c>
      <c r="H916" s="46"/>
      <c r="I916" s="46"/>
      <c r="J916" s="3" t="s">
        <v>6</v>
      </c>
      <c r="K916" s="3" t="s">
        <v>7</v>
      </c>
      <c r="L916" s="3"/>
      <c r="M916" s="3" t="s">
        <v>8</v>
      </c>
      <c r="N916" s="3" t="s">
        <v>583</v>
      </c>
      <c r="O916" s="3" t="s">
        <v>7</v>
      </c>
    </row>
    <row r="917" spans="1:15" x14ac:dyDescent="0.25">
      <c r="A917" s="1"/>
      <c r="B917" s="1"/>
      <c r="C917" s="1"/>
      <c r="D917" s="1"/>
      <c r="E917" s="1"/>
      <c r="F917" s="1"/>
      <c r="G917" s="4" t="s">
        <v>33</v>
      </c>
      <c r="H917" s="4" t="s">
        <v>34</v>
      </c>
      <c r="I917" s="4"/>
      <c r="J917" s="6">
        <v>1</v>
      </c>
      <c r="K917" s="7">
        <v>1.89</v>
      </c>
      <c r="L917" s="7"/>
      <c r="M917" s="6">
        <v>2</v>
      </c>
      <c r="N917" s="55">
        <v>132</v>
      </c>
      <c r="O917" s="7">
        <v>0.3</v>
      </c>
    </row>
    <row r="918" spans="1:15" x14ac:dyDescent="0.25">
      <c r="A918" s="1"/>
      <c r="B918" s="5" t="s">
        <v>9</v>
      </c>
      <c r="C918" s="4" t="s">
        <v>165</v>
      </c>
      <c r="D918" s="4"/>
      <c r="E918" s="4"/>
      <c r="F918" s="1"/>
      <c r="G918" s="4" t="s">
        <v>36</v>
      </c>
      <c r="H918" s="4" t="s">
        <v>37</v>
      </c>
      <c r="I918" s="4"/>
      <c r="J918" s="6">
        <v>14</v>
      </c>
      <c r="K918" s="7">
        <v>26.42</v>
      </c>
      <c r="L918" s="7"/>
      <c r="M918" s="6">
        <v>49</v>
      </c>
      <c r="N918" s="45">
        <v>5367</v>
      </c>
      <c r="O918" s="7">
        <v>12.34</v>
      </c>
    </row>
    <row r="919" spans="1:15" x14ac:dyDescent="0.25">
      <c r="A919" s="1"/>
      <c r="B919" s="5" t="s">
        <v>13</v>
      </c>
      <c r="C919" s="4" t="s">
        <v>170</v>
      </c>
      <c r="D919" s="4"/>
      <c r="E919" s="4"/>
      <c r="F919" s="1"/>
      <c r="G919" s="4" t="s">
        <v>11</v>
      </c>
      <c r="H919" s="4" t="s">
        <v>12</v>
      </c>
      <c r="I919" s="4"/>
      <c r="J919" s="6">
        <v>2</v>
      </c>
      <c r="K919" s="7">
        <v>3.77</v>
      </c>
      <c r="L919" s="7"/>
      <c r="M919" s="6">
        <v>30</v>
      </c>
      <c r="N919" s="45">
        <v>8195.4</v>
      </c>
      <c r="O919" s="7">
        <v>18.84</v>
      </c>
    </row>
    <row r="920" spans="1:15" x14ac:dyDescent="0.25">
      <c r="A920" s="1"/>
      <c r="B920" s="5"/>
      <c r="C920" s="4"/>
      <c r="D920" s="4"/>
      <c r="E920" s="4"/>
      <c r="F920" s="1"/>
      <c r="G920" s="4"/>
      <c r="H920" s="4"/>
      <c r="I920" s="4"/>
      <c r="J920" s="6"/>
      <c r="K920" s="7"/>
      <c r="L920" s="7"/>
      <c r="M920" s="6"/>
      <c r="N920" s="45"/>
      <c r="O920" s="7"/>
    </row>
    <row r="921" spans="1:15" x14ac:dyDescent="0.25">
      <c r="A921" s="1"/>
      <c r="B921" s="5" t="s">
        <v>19</v>
      </c>
      <c r="C921" s="4" t="s">
        <v>38</v>
      </c>
      <c r="D921" s="4"/>
      <c r="E921" s="4"/>
      <c r="F921" s="1"/>
      <c r="G921" s="4" t="s">
        <v>337</v>
      </c>
      <c r="H921" s="4" t="s">
        <v>338</v>
      </c>
      <c r="I921" s="4"/>
      <c r="J921" s="6">
        <v>1</v>
      </c>
      <c r="K921" s="7">
        <v>1.89</v>
      </c>
      <c r="L921" s="7"/>
      <c r="M921" s="6">
        <v>7</v>
      </c>
      <c r="N921" s="45">
        <v>451.8</v>
      </c>
      <c r="O921" s="7">
        <v>1.04</v>
      </c>
    </row>
    <row r="922" spans="1:15" x14ac:dyDescent="0.25">
      <c r="A922" s="1"/>
      <c r="B922" s="5"/>
      <c r="C922" s="4"/>
      <c r="D922" s="4"/>
      <c r="E922" s="4"/>
      <c r="F922" s="1"/>
      <c r="G922" s="4" t="s">
        <v>39</v>
      </c>
      <c r="H922" s="4" t="s">
        <v>40</v>
      </c>
      <c r="I922" s="4"/>
      <c r="J922" s="6">
        <v>16</v>
      </c>
      <c r="K922" s="7">
        <v>30.19</v>
      </c>
      <c r="L922" s="7"/>
      <c r="M922" s="6">
        <v>282</v>
      </c>
      <c r="N922" s="45">
        <v>22124.400000000001</v>
      </c>
      <c r="O922" s="7">
        <v>50.86</v>
      </c>
    </row>
    <row r="923" spans="1:15" x14ac:dyDescent="0.25">
      <c r="A923" s="1"/>
      <c r="B923" s="5" t="s">
        <v>23</v>
      </c>
      <c r="C923" s="4" t="s">
        <v>171</v>
      </c>
      <c r="D923" s="4"/>
      <c r="E923" s="4"/>
      <c r="F923" s="1"/>
      <c r="G923" s="4" t="s">
        <v>309</v>
      </c>
      <c r="H923" s="4" t="s">
        <v>310</v>
      </c>
      <c r="I923" s="4"/>
      <c r="J923" s="6">
        <v>1</v>
      </c>
      <c r="K923" s="7">
        <v>1.89</v>
      </c>
      <c r="L923" s="7"/>
      <c r="M923" s="6">
        <v>17</v>
      </c>
      <c r="N923" s="45">
        <v>1410.6000000000001</v>
      </c>
      <c r="O923" s="7">
        <v>3.24</v>
      </c>
    </row>
    <row r="924" spans="1:15" x14ac:dyDescent="0.25">
      <c r="A924" s="1"/>
      <c r="B924" s="5" t="s">
        <v>25</v>
      </c>
      <c r="C924" s="52">
        <v>1026</v>
      </c>
      <c r="D924" s="52"/>
      <c r="E924" s="1"/>
      <c r="F924" s="1"/>
      <c r="G924" s="4" t="s">
        <v>311</v>
      </c>
      <c r="H924" s="4" t="s">
        <v>312</v>
      </c>
      <c r="I924" s="4"/>
      <c r="J924" s="6">
        <v>1</v>
      </c>
      <c r="K924" s="7">
        <v>1.89</v>
      </c>
      <c r="L924" s="7"/>
      <c r="M924" s="6">
        <v>7</v>
      </c>
      <c r="N924" s="45">
        <v>745.2</v>
      </c>
      <c r="O924" s="7">
        <v>1.71</v>
      </c>
    </row>
    <row r="925" spans="1:15" x14ac:dyDescent="0.25">
      <c r="A925" s="1"/>
      <c r="B925" s="5" t="s">
        <v>26</v>
      </c>
      <c r="C925" s="5"/>
      <c r="D925" s="5"/>
      <c r="E925" s="51">
        <v>248.4194</v>
      </c>
      <c r="F925" s="1"/>
      <c r="G925" s="4" t="s">
        <v>15</v>
      </c>
      <c r="H925" s="4" t="s">
        <v>16</v>
      </c>
      <c r="I925" s="4"/>
      <c r="J925" s="6">
        <v>3</v>
      </c>
      <c r="K925" s="7">
        <v>5.66</v>
      </c>
      <c r="L925" s="7"/>
      <c r="M925" s="6">
        <v>37</v>
      </c>
      <c r="N925" s="45">
        <v>2888.4</v>
      </c>
      <c r="O925" s="7">
        <v>6.64</v>
      </c>
    </row>
    <row r="926" spans="1:15" x14ac:dyDescent="0.25">
      <c r="A926" s="1"/>
      <c r="B926" s="5" t="s">
        <v>27</v>
      </c>
      <c r="C926" s="5"/>
      <c r="D926" s="51">
        <v>21.563199999999998</v>
      </c>
      <c r="E926" s="51"/>
      <c r="F926" s="1"/>
      <c r="G926" s="4" t="s">
        <v>313</v>
      </c>
      <c r="H926" s="4" t="s">
        <v>314</v>
      </c>
      <c r="I926" s="4"/>
      <c r="J926" s="6">
        <v>3</v>
      </c>
      <c r="K926" s="7">
        <v>5.66</v>
      </c>
      <c r="L926" s="7"/>
      <c r="M926" s="6">
        <v>9</v>
      </c>
      <c r="N926" s="45">
        <v>739.8</v>
      </c>
      <c r="O926" s="7">
        <v>1.7</v>
      </c>
    </row>
    <row r="927" spans="1:15" x14ac:dyDescent="0.25">
      <c r="A927" s="1"/>
      <c r="B927" s="1"/>
      <c r="C927" s="1"/>
      <c r="D927" s="1"/>
      <c r="E927" s="1"/>
      <c r="F927" s="1"/>
      <c r="G927" s="4"/>
      <c r="H927" s="4"/>
      <c r="I927" s="4"/>
      <c r="J927" s="6"/>
      <c r="K927" s="7"/>
      <c r="L927" s="7"/>
      <c r="M927" s="6"/>
      <c r="N927" s="45"/>
      <c r="O927" s="7"/>
    </row>
    <row r="928" spans="1:15" x14ac:dyDescent="0.25">
      <c r="A928" s="1"/>
      <c r="B928" s="5" t="s">
        <v>28</v>
      </c>
      <c r="C928" s="5"/>
      <c r="D928" s="5"/>
      <c r="E928" s="51">
        <v>1.2465999999999999</v>
      </c>
      <c r="F928" s="1"/>
      <c r="G928" s="4" t="s">
        <v>315</v>
      </c>
      <c r="H928" s="4" t="s">
        <v>316</v>
      </c>
      <c r="I928" s="4"/>
      <c r="J928" s="6">
        <v>4</v>
      </c>
      <c r="K928" s="7">
        <v>7.55</v>
      </c>
      <c r="L928" s="7"/>
      <c r="M928" s="6">
        <v>38</v>
      </c>
      <c r="N928" s="45">
        <v>975.60000000000014</v>
      </c>
      <c r="O928" s="7">
        <v>2.2400000000000002</v>
      </c>
    </row>
    <row r="929" spans="1:15" x14ac:dyDescent="0.25">
      <c r="A929" s="1"/>
      <c r="B929" s="5"/>
      <c r="C929" s="5"/>
      <c r="D929" s="5"/>
      <c r="E929" s="51"/>
      <c r="F929" s="1"/>
      <c r="G929" s="4"/>
      <c r="H929" s="4"/>
      <c r="I929" s="4"/>
      <c r="J929" s="6"/>
      <c r="K929" s="7"/>
      <c r="L929" s="7"/>
      <c r="M929" s="6"/>
      <c r="N929" s="45"/>
      <c r="O929" s="7"/>
    </row>
    <row r="930" spans="1:15" x14ac:dyDescent="0.25">
      <c r="A930" s="1"/>
      <c r="B930" s="5" t="s">
        <v>29</v>
      </c>
      <c r="C930" s="5"/>
      <c r="D930" s="51">
        <v>0.27489999999999998</v>
      </c>
      <c r="E930" s="51"/>
      <c r="F930" s="1"/>
      <c r="G930" s="4" t="s">
        <v>323</v>
      </c>
      <c r="H930" s="4" t="s">
        <v>324</v>
      </c>
      <c r="I930" s="4"/>
      <c r="J930" s="6">
        <v>1</v>
      </c>
      <c r="K930" s="7">
        <v>1.89</v>
      </c>
      <c r="L930" s="7"/>
      <c r="M930" s="6">
        <v>2</v>
      </c>
      <c r="N930" s="45">
        <v>90.6</v>
      </c>
      <c r="O930" s="7">
        <v>0.21</v>
      </c>
    </row>
    <row r="931" spans="1:15" x14ac:dyDescent="0.25">
      <c r="A931" s="1"/>
      <c r="B931" s="5"/>
      <c r="C931" s="5"/>
      <c r="D931" s="51"/>
      <c r="E931" s="51"/>
      <c r="F931" s="1"/>
      <c r="G931" s="4"/>
      <c r="H931" s="4"/>
      <c r="I931" s="4"/>
      <c r="J931" s="6"/>
      <c r="K931" s="7"/>
      <c r="L931" s="7"/>
      <c r="M931" s="6"/>
      <c r="N931" s="45"/>
      <c r="O931" s="7"/>
    </row>
    <row r="932" spans="1:15" x14ac:dyDescent="0.25">
      <c r="A932" s="1"/>
      <c r="B932" s="5" t="s">
        <v>30</v>
      </c>
      <c r="C932" s="56">
        <v>61.6</v>
      </c>
      <c r="D932" s="1"/>
      <c r="E932" s="1"/>
      <c r="F932" s="1"/>
      <c r="G932" s="4" t="s">
        <v>21</v>
      </c>
      <c r="H932" s="4" t="s">
        <v>22</v>
      </c>
      <c r="I932" s="4"/>
      <c r="J932" s="6">
        <v>6</v>
      </c>
      <c r="K932" s="7">
        <v>11.32</v>
      </c>
      <c r="L932" s="7"/>
      <c r="M932" s="6">
        <v>8</v>
      </c>
      <c r="N932" s="45">
        <v>383.4</v>
      </c>
      <c r="O932" s="7">
        <v>0.88</v>
      </c>
    </row>
    <row r="933" spans="1:15" x14ac:dyDescent="0.25">
      <c r="A933" s="1"/>
      <c r="B933" s="5"/>
      <c r="C933" s="5"/>
      <c r="D933" s="1"/>
      <c r="E933" s="1"/>
      <c r="F933" s="1"/>
      <c r="G933" s="1"/>
      <c r="H933" s="1"/>
      <c r="I933" s="1"/>
      <c r="J933" s="1"/>
      <c r="K933" s="1"/>
      <c r="L933" s="1"/>
      <c r="M933" s="1"/>
      <c r="N933" s="1"/>
      <c r="O933" s="1"/>
    </row>
    <row r="934" spans="1:15" x14ac:dyDescent="0.25">
      <c r="A934" s="1"/>
      <c r="B934" s="5" t="s">
        <v>31</v>
      </c>
      <c r="C934" s="56">
        <v>2016</v>
      </c>
      <c r="D934" s="5"/>
      <c r="E934" s="1"/>
      <c r="F934" s="1"/>
      <c r="G934" s="1"/>
      <c r="H934" s="1"/>
      <c r="I934" s="1"/>
      <c r="J934" s="1"/>
      <c r="K934" s="1"/>
      <c r="L934" s="1"/>
      <c r="M934" s="1"/>
      <c r="N934" s="1"/>
      <c r="O934" s="1"/>
    </row>
    <row r="935" spans="1:15" x14ac:dyDescent="0.25">
      <c r="A935" s="1"/>
      <c r="B935" s="5" t="s">
        <v>32</v>
      </c>
      <c r="C935" s="5"/>
      <c r="D935" s="1"/>
      <c r="E935" s="1"/>
      <c r="F935" s="1"/>
      <c r="G935" s="1"/>
      <c r="H935" s="1"/>
      <c r="I935" s="1"/>
      <c r="J935" s="1"/>
      <c r="K935" s="1"/>
      <c r="L935" s="1"/>
      <c r="M935" s="1"/>
      <c r="N935" s="1"/>
      <c r="O935" s="1"/>
    </row>
    <row r="936" spans="1:15" x14ac:dyDescent="0.25">
      <c r="A936" s="1"/>
      <c r="B936" s="1"/>
      <c r="C936" s="1"/>
      <c r="D936" s="1"/>
      <c r="E936" s="1"/>
      <c r="F936" s="1"/>
      <c r="G936" s="1"/>
      <c r="H936" s="1"/>
      <c r="I936" s="1"/>
      <c r="J936" s="1"/>
      <c r="K936" s="1"/>
      <c r="L936" s="1"/>
      <c r="M936" s="1"/>
      <c r="N936" s="1"/>
      <c r="O936" s="1"/>
    </row>
    <row r="937" spans="1:15" x14ac:dyDescent="0.25">
      <c r="A937" s="1"/>
      <c r="B937" s="1"/>
      <c r="C937" s="1"/>
      <c r="D937" s="1"/>
      <c r="E937" s="1"/>
      <c r="F937" s="1"/>
      <c r="G937" s="1"/>
      <c r="H937" s="1"/>
      <c r="I937" s="1"/>
      <c r="J937" s="1"/>
      <c r="K937" s="1"/>
      <c r="L937" s="1"/>
      <c r="M937" s="1"/>
      <c r="N937" s="1"/>
      <c r="O937" s="1"/>
    </row>
    <row r="938" spans="1:15" x14ac:dyDescent="0.25">
      <c r="A938" s="1"/>
      <c r="B938" s="1"/>
      <c r="C938" s="1"/>
      <c r="D938" s="1"/>
      <c r="E938" s="1"/>
      <c r="F938" s="1"/>
      <c r="G938" s="46" t="s">
        <v>5</v>
      </c>
      <c r="H938" s="46"/>
      <c r="I938" s="46"/>
      <c r="J938" s="3" t="s">
        <v>6</v>
      </c>
      <c r="K938" s="3" t="s">
        <v>7</v>
      </c>
      <c r="L938" s="3"/>
      <c r="M938" s="3" t="s">
        <v>8</v>
      </c>
      <c r="N938" s="3" t="s">
        <v>583</v>
      </c>
      <c r="O938" s="3" t="s">
        <v>7</v>
      </c>
    </row>
    <row r="939" spans="1:15" x14ac:dyDescent="0.25">
      <c r="A939" s="1"/>
      <c r="B939" s="1"/>
      <c r="C939" s="1"/>
      <c r="D939" s="1"/>
      <c r="E939" s="1"/>
      <c r="F939" s="1"/>
      <c r="G939" s="4" t="s">
        <v>33</v>
      </c>
      <c r="H939" s="4" t="s">
        <v>34</v>
      </c>
      <c r="I939" s="4"/>
      <c r="J939" s="6">
        <v>2</v>
      </c>
      <c r="K939" s="7">
        <v>6.9</v>
      </c>
      <c r="L939" s="7"/>
      <c r="M939" s="6">
        <v>3</v>
      </c>
      <c r="N939" s="55">
        <v>138</v>
      </c>
      <c r="O939" s="7">
        <v>0.74</v>
      </c>
    </row>
    <row r="940" spans="1:15" x14ac:dyDescent="0.25">
      <c r="A940" s="1"/>
      <c r="B940" s="5" t="s">
        <v>9</v>
      </c>
      <c r="C940" s="4" t="s">
        <v>172</v>
      </c>
      <c r="D940" s="4"/>
      <c r="E940" s="4"/>
      <c r="F940" s="1"/>
      <c r="G940" s="4" t="s">
        <v>36</v>
      </c>
      <c r="H940" s="4" t="s">
        <v>37</v>
      </c>
      <c r="I940" s="4"/>
      <c r="J940" s="6">
        <v>12</v>
      </c>
      <c r="K940" s="7">
        <v>41.38</v>
      </c>
      <c r="L940" s="7"/>
      <c r="M940" s="6">
        <v>22</v>
      </c>
      <c r="N940" s="45">
        <v>2281.2000000000003</v>
      </c>
      <c r="O940" s="7">
        <v>12.25</v>
      </c>
    </row>
    <row r="941" spans="1:15" x14ac:dyDescent="0.25">
      <c r="A941" s="1"/>
      <c r="B941" s="5" t="s">
        <v>13</v>
      </c>
      <c r="C941" s="4" t="s">
        <v>173</v>
      </c>
      <c r="D941" s="4"/>
      <c r="E941" s="4"/>
      <c r="F941" s="1"/>
      <c r="G941" s="4" t="s">
        <v>11</v>
      </c>
      <c r="H941" s="4" t="s">
        <v>12</v>
      </c>
      <c r="I941" s="4"/>
      <c r="J941" s="6">
        <v>1</v>
      </c>
      <c r="K941" s="7">
        <v>3.45</v>
      </c>
      <c r="L941" s="7"/>
      <c r="M941" s="6">
        <v>2</v>
      </c>
      <c r="N941" s="45">
        <v>84.6</v>
      </c>
      <c r="O941" s="7">
        <v>0.45</v>
      </c>
    </row>
    <row r="942" spans="1:15" x14ac:dyDescent="0.25">
      <c r="A942" s="1"/>
      <c r="B942" s="5"/>
      <c r="C942" s="4"/>
      <c r="D942" s="4"/>
      <c r="E942" s="4"/>
      <c r="F942" s="1"/>
      <c r="G942" s="4"/>
      <c r="H942" s="4"/>
      <c r="I942" s="4"/>
      <c r="J942" s="6"/>
      <c r="K942" s="7"/>
      <c r="L942" s="7"/>
      <c r="M942" s="6"/>
      <c r="N942" s="45"/>
      <c r="O942" s="7"/>
    </row>
    <row r="943" spans="1:15" x14ac:dyDescent="0.25">
      <c r="A943" s="1"/>
      <c r="B943" s="5" t="s">
        <v>19</v>
      </c>
      <c r="C943" s="4" t="s">
        <v>20</v>
      </c>
      <c r="D943" s="4"/>
      <c r="E943" s="4"/>
      <c r="F943" s="1"/>
      <c r="G943" s="4" t="s">
        <v>329</v>
      </c>
      <c r="H943" s="4" t="s">
        <v>330</v>
      </c>
      <c r="I943" s="4"/>
      <c r="J943" s="6">
        <v>1</v>
      </c>
      <c r="K943" s="7">
        <v>3.45</v>
      </c>
      <c r="L943" s="7"/>
      <c r="M943" s="6">
        <v>3</v>
      </c>
      <c r="N943" s="45">
        <v>261.60000000000002</v>
      </c>
      <c r="O943" s="7">
        <v>1.41</v>
      </c>
    </row>
    <row r="944" spans="1:15" x14ac:dyDescent="0.25">
      <c r="A944" s="1"/>
      <c r="B944" s="5"/>
      <c r="C944" s="4"/>
      <c r="D944" s="4"/>
      <c r="E944" s="4"/>
      <c r="F944" s="1"/>
      <c r="G944" s="4" t="s">
        <v>39</v>
      </c>
      <c r="H944" s="4" t="s">
        <v>40</v>
      </c>
      <c r="I944" s="4"/>
      <c r="J944" s="6">
        <v>1</v>
      </c>
      <c r="K944" s="7">
        <v>3.45</v>
      </c>
      <c r="L944" s="7"/>
      <c r="M944" s="6">
        <v>2</v>
      </c>
      <c r="N944" s="45">
        <v>37.200000000000003</v>
      </c>
      <c r="O944" s="7">
        <v>0.2</v>
      </c>
    </row>
    <row r="945" spans="1:15" x14ac:dyDescent="0.25">
      <c r="A945" s="1"/>
      <c r="B945" s="5" t="s">
        <v>23</v>
      </c>
      <c r="C945" s="4" t="s">
        <v>174</v>
      </c>
      <c r="D945" s="4"/>
      <c r="E945" s="4"/>
      <c r="F945" s="1"/>
      <c r="G945" s="4" t="s">
        <v>311</v>
      </c>
      <c r="H945" s="4" t="s">
        <v>312</v>
      </c>
      <c r="I945" s="4"/>
      <c r="J945" s="6">
        <v>2</v>
      </c>
      <c r="K945" s="7">
        <v>6.9</v>
      </c>
      <c r="L945" s="7"/>
      <c r="M945" s="6">
        <v>32</v>
      </c>
      <c r="N945" s="45">
        <v>4107.5999999999995</v>
      </c>
      <c r="O945" s="7">
        <v>22.06</v>
      </c>
    </row>
    <row r="946" spans="1:15" x14ac:dyDescent="0.25">
      <c r="A946" s="1"/>
      <c r="B946" s="5" t="s">
        <v>25</v>
      </c>
      <c r="C946" s="52">
        <v>565</v>
      </c>
      <c r="D946" s="52"/>
      <c r="E946" s="1"/>
      <c r="F946" s="1"/>
      <c r="G946" s="4" t="s">
        <v>341</v>
      </c>
      <c r="H946" s="4" t="s">
        <v>342</v>
      </c>
      <c r="I946" s="4"/>
      <c r="J946" s="6">
        <v>1</v>
      </c>
      <c r="K946" s="7">
        <v>3.45</v>
      </c>
      <c r="L946" s="7"/>
      <c r="M946" s="6">
        <v>1</v>
      </c>
      <c r="N946" s="45">
        <v>48</v>
      </c>
      <c r="O946" s="7">
        <v>0.26</v>
      </c>
    </row>
    <row r="947" spans="1:15" x14ac:dyDescent="0.25">
      <c r="A947" s="1"/>
      <c r="B947" s="5" t="s">
        <v>26</v>
      </c>
      <c r="C947" s="5"/>
      <c r="D947" s="5"/>
      <c r="E947" s="51">
        <v>6.5888999999999998</v>
      </c>
      <c r="F947" s="1"/>
      <c r="G947" s="4" t="s">
        <v>15</v>
      </c>
      <c r="H947" s="4" t="s">
        <v>16</v>
      </c>
      <c r="I947" s="4"/>
      <c r="J947" s="6">
        <v>1</v>
      </c>
      <c r="K947" s="7">
        <v>3.45</v>
      </c>
      <c r="L947" s="7"/>
      <c r="M947" s="6">
        <v>2</v>
      </c>
      <c r="N947" s="45">
        <v>80.400000000000006</v>
      </c>
      <c r="O947" s="7">
        <v>0.43</v>
      </c>
    </row>
    <row r="948" spans="1:15" x14ac:dyDescent="0.25">
      <c r="A948" s="1"/>
      <c r="B948" s="5" t="s">
        <v>27</v>
      </c>
      <c r="C948" s="5"/>
      <c r="D948" s="51">
        <v>14.213200000000001</v>
      </c>
      <c r="E948" s="51"/>
      <c r="F948" s="1"/>
      <c r="G948" s="4" t="s">
        <v>315</v>
      </c>
      <c r="H948" s="4" t="s">
        <v>316</v>
      </c>
      <c r="I948" s="4"/>
      <c r="J948" s="6">
        <v>2</v>
      </c>
      <c r="K948" s="7">
        <v>6.9</v>
      </c>
      <c r="L948" s="7"/>
      <c r="M948" s="6">
        <v>15</v>
      </c>
      <c r="N948" s="45">
        <v>966.59999999999991</v>
      </c>
      <c r="O948" s="7">
        <v>5.19</v>
      </c>
    </row>
    <row r="949" spans="1:15" x14ac:dyDescent="0.25">
      <c r="A949" s="1"/>
      <c r="B949" s="1"/>
      <c r="C949" s="1"/>
      <c r="D949" s="1"/>
      <c r="E949" s="1"/>
      <c r="F949" s="1"/>
      <c r="G949" s="4"/>
      <c r="H949" s="4"/>
      <c r="I949" s="4"/>
      <c r="J949" s="6"/>
      <c r="K949" s="7"/>
      <c r="L949" s="7"/>
      <c r="M949" s="6"/>
      <c r="N949" s="45"/>
      <c r="O949" s="7"/>
    </row>
    <row r="950" spans="1:15" x14ac:dyDescent="0.25">
      <c r="A950" s="1"/>
      <c r="B950" s="5" t="s">
        <v>28</v>
      </c>
      <c r="C950" s="5"/>
      <c r="D950" s="5"/>
      <c r="E950" s="51">
        <v>7.85E-2</v>
      </c>
      <c r="F950" s="1"/>
      <c r="G950" s="4" t="s">
        <v>54</v>
      </c>
      <c r="H950" s="4" t="s">
        <v>55</v>
      </c>
      <c r="I950" s="4"/>
      <c r="J950" s="6">
        <v>1</v>
      </c>
      <c r="K950" s="7">
        <v>3.45</v>
      </c>
      <c r="L950" s="7"/>
      <c r="M950" s="6">
        <v>1</v>
      </c>
      <c r="N950" s="45">
        <v>203.4</v>
      </c>
      <c r="O950" s="7">
        <v>1.0900000000000001</v>
      </c>
    </row>
    <row r="951" spans="1:15" x14ac:dyDescent="0.25">
      <c r="A951" s="1"/>
      <c r="B951" s="5"/>
      <c r="C951" s="5"/>
      <c r="D951" s="5"/>
      <c r="E951" s="51"/>
      <c r="F951" s="1"/>
      <c r="G951" s="4"/>
      <c r="H951" s="4"/>
      <c r="I951" s="4"/>
      <c r="J951" s="6"/>
      <c r="K951" s="7"/>
      <c r="L951" s="7"/>
      <c r="M951" s="6"/>
      <c r="N951" s="45"/>
      <c r="O951" s="7"/>
    </row>
    <row r="952" spans="1:15" x14ac:dyDescent="0.25">
      <c r="A952" s="1"/>
      <c r="B952" s="5" t="s">
        <v>29</v>
      </c>
      <c r="C952" s="5"/>
      <c r="D952" s="51">
        <v>0.1857</v>
      </c>
      <c r="E952" s="51"/>
      <c r="F952" s="1"/>
      <c r="G952" s="4" t="s">
        <v>49</v>
      </c>
      <c r="H952" s="4" t="s">
        <v>50</v>
      </c>
      <c r="I952" s="4"/>
      <c r="J952" s="6">
        <v>2</v>
      </c>
      <c r="K952" s="7">
        <v>6.9</v>
      </c>
      <c r="L952" s="7"/>
      <c r="M952" s="6">
        <v>105</v>
      </c>
      <c r="N952" s="45">
        <v>8036.9999999999991</v>
      </c>
      <c r="O952" s="7">
        <v>43.17</v>
      </c>
    </row>
    <row r="953" spans="1:15" x14ac:dyDescent="0.25">
      <c r="A953" s="1"/>
      <c r="B953" s="5"/>
      <c r="C953" s="5"/>
      <c r="D953" s="51"/>
      <c r="E953" s="51"/>
      <c r="F953" s="1"/>
      <c r="G953" s="4"/>
      <c r="H953" s="4"/>
      <c r="I953" s="4"/>
      <c r="J953" s="6"/>
      <c r="K953" s="7"/>
      <c r="L953" s="7"/>
      <c r="M953" s="6"/>
      <c r="N953" s="45"/>
      <c r="O953" s="7"/>
    </row>
    <row r="954" spans="1:15" x14ac:dyDescent="0.25">
      <c r="A954" s="1"/>
      <c r="B954" s="5" t="s">
        <v>30</v>
      </c>
      <c r="C954" s="56">
        <v>35.9</v>
      </c>
      <c r="D954" s="1"/>
      <c r="E954" s="1"/>
      <c r="F954" s="1"/>
      <c r="G954" s="4" t="s">
        <v>323</v>
      </c>
      <c r="H954" s="4" t="s">
        <v>324</v>
      </c>
      <c r="I954" s="4"/>
      <c r="J954" s="6">
        <v>1</v>
      </c>
      <c r="K954" s="7">
        <v>3.45</v>
      </c>
      <c r="L954" s="7"/>
      <c r="M954" s="6">
        <v>1</v>
      </c>
      <c r="N954" s="45">
        <v>73.2</v>
      </c>
      <c r="O954" s="7">
        <v>0.39</v>
      </c>
    </row>
    <row r="955" spans="1:15" x14ac:dyDescent="0.25">
      <c r="A955" s="1"/>
      <c r="B955" s="5"/>
      <c r="C955" s="5"/>
      <c r="D955" s="1"/>
      <c r="E955" s="1"/>
      <c r="F955" s="1"/>
      <c r="G955" s="4" t="s">
        <v>21</v>
      </c>
      <c r="H955" s="4" t="s">
        <v>22</v>
      </c>
      <c r="I955" s="4"/>
      <c r="J955" s="6">
        <v>2</v>
      </c>
      <c r="K955" s="7">
        <v>6.9</v>
      </c>
      <c r="L955" s="7"/>
      <c r="M955" s="6">
        <v>31</v>
      </c>
      <c r="N955" s="45">
        <v>2299.1999999999998</v>
      </c>
      <c r="O955" s="7">
        <v>12.35</v>
      </c>
    </row>
    <row r="956" spans="1:15" x14ac:dyDescent="0.25">
      <c r="A956" s="1"/>
      <c r="B956" s="5" t="s">
        <v>31</v>
      </c>
      <c r="C956" s="56">
        <v>2017</v>
      </c>
      <c r="D956" s="5"/>
      <c r="E956" s="1"/>
      <c r="F956" s="1"/>
      <c r="G956" s="1"/>
      <c r="H956" s="1"/>
      <c r="I956" s="1"/>
      <c r="J956" s="1"/>
      <c r="K956" s="1"/>
      <c r="L956" s="1"/>
      <c r="M956" s="1"/>
      <c r="N956" s="1"/>
      <c r="O956" s="1"/>
    </row>
    <row r="957" spans="1:15" x14ac:dyDescent="0.25">
      <c r="A957" s="1"/>
      <c r="B957" s="5" t="s">
        <v>32</v>
      </c>
      <c r="C957" s="5"/>
      <c r="D957" s="1"/>
      <c r="E957" s="1"/>
      <c r="F957" s="1"/>
      <c r="G957" s="1"/>
      <c r="H957" s="1"/>
      <c r="I957" s="1"/>
      <c r="J957" s="1"/>
      <c r="K957" s="1"/>
      <c r="L957" s="1"/>
      <c r="M957" s="1"/>
      <c r="N957" s="1"/>
      <c r="O957" s="1"/>
    </row>
    <row r="958" spans="1:15" x14ac:dyDescent="0.25">
      <c r="A958" s="1"/>
      <c r="B958" s="1"/>
      <c r="C958" s="1"/>
      <c r="D958" s="1"/>
      <c r="E958" s="1"/>
      <c r="F958" s="1"/>
      <c r="G958" s="1"/>
      <c r="H958" s="1"/>
      <c r="I958" s="1"/>
      <c r="J958" s="1"/>
      <c r="K958" s="1"/>
      <c r="L958" s="1"/>
      <c r="M958" s="1"/>
      <c r="N958" s="1"/>
      <c r="O958" s="1"/>
    </row>
    <row r="959" spans="1:15" x14ac:dyDescent="0.25">
      <c r="A959" s="1"/>
      <c r="B959" s="1"/>
      <c r="C959" s="1"/>
      <c r="D959" s="1"/>
      <c r="E959" s="1"/>
      <c r="F959" s="1"/>
      <c r="G959" s="46" t="s">
        <v>5</v>
      </c>
      <c r="H959" s="46"/>
      <c r="I959" s="46"/>
      <c r="J959" s="3" t="s">
        <v>6</v>
      </c>
      <c r="K959" s="3" t="s">
        <v>7</v>
      </c>
      <c r="L959" s="3"/>
      <c r="M959" s="3" t="s">
        <v>8</v>
      </c>
      <c r="N959" s="3" t="s">
        <v>583</v>
      </c>
      <c r="O959" s="3" t="s">
        <v>7</v>
      </c>
    </row>
    <row r="960" spans="1:15" x14ac:dyDescent="0.25">
      <c r="A960" s="1"/>
      <c r="B960" s="1"/>
      <c r="C960" s="1"/>
      <c r="D960" s="1"/>
      <c r="E960" s="1"/>
      <c r="F960" s="1"/>
      <c r="G960" s="4" t="s">
        <v>303</v>
      </c>
      <c r="H960" s="4" t="s">
        <v>304</v>
      </c>
      <c r="I960" s="4"/>
      <c r="J960" s="6">
        <v>2</v>
      </c>
      <c r="K960" s="7">
        <v>4.55</v>
      </c>
      <c r="L960" s="7"/>
      <c r="M960" s="6">
        <v>506</v>
      </c>
      <c r="N960" s="55">
        <v>107359.2</v>
      </c>
      <c r="O960" s="7">
        <v>36.9</v>
      </c>
    </row>
    <row r="961" spans="1:15" x14ac:dyDescent="0.25">
      <c r="A961" s="1"/>
      <c r="B961" s="5" t="s">
        <v>9</v>
      </c>
      <c r="C961" s="4" t="s">
        <v>172</v>
      </c>
      <c r="D961" s="4"/>
      <c r="E961" s="4"/>
      <c r="F961" s="1"/>
      <c r="G961" s="4" t="s">
        <v>33</v>
      </c>
      <c r="H961" s="4" t="s">
        <v>34</v>
      </c>
      <c r="I961" s="4"/>
      <c r="J961" s="6">
        <v>4</v>
      </c>
      <c r="K961" s="7">
        <v>9.09</v>
      </c>
      <c r="L961" s="7"/>
      <c r="M961" s="6">
        <v>14</v>
      </c>
      <c r="N961" s="45">
        <v>1492.2</v>
      </c>
      <c r="O961" s="7">
        <v>0.51</v>
      </c>
    </row>
    <row r="962" spans="1:15" x14ac:dyDescent="0.25">
      <c r="A962" s="1"/>
      <c r="B962" s="5" t="s">
        <v>13</v>
      </c>
      <c r="C962" s="4" t="s">
        <v>175</v>
      </c>
      <c r="D962" s="4"/>
      <c r="E962" s="4"/>
      <c r="F962" s="1"/>
      <c r="G962" s="4" t="s">
        <v>36</v>
      </c>
      <c r="H962" s="4" t="s">
        <v>37</v>
      </c>
      <c r="I962" s="4"/>
      <c r="J962" s="6">
        <v>19</v>
      </c>
      <c r="K962" s="7">
        <v>43.18</v>
      </c>
      <c r="L962" s="7"/>
      <c r="M962" s="6">
        <v>64</v>
      </c>
      <c r="N962" s="45">
        <v>6558</v>
      </c>
      <c r="O962" s="7">
        <v>2.25</v>
      </c>
    </row>
    <row r="963" spans="1:15" x14ac:dyDescent="0.25">
      <c r="A963" s="1"/>
      <c r="B963" s="5"/>
      <c r="C963" s="4"/>
      <c r="D963" s="4"/>
      <c r="E963" s="4"/>
      <c r="F963" s="1"/>
      <c r="G963" s="4"/>
      <c r="H963" s="4"/>
      <c r="I963" s="4"/>
      <c r="J963" s="6"/>
      <c r="K963" s="7"/>
      <c r="L963" s="7"/>
      <c r="M963" s="6"/>
      <c r="N963" s="45"/>
      <c r="O963" s="7"/>
    </row>
    <row r="964" spans="1:15" x14ac:dyDescent="0.25">
      <c r="A964" s="1"/>
      <c r="B964" s="5" t="s">
        <v>19</v>
      </c>
      <c r="C964" s="4" t="s">
        <v>57</v>
      </c>
      <c r="D964" s="4"/>
      <c r="E964" s="4"/>
      <c r="F964" s="1"/>
      <c r="G964" s="4" t="s">
        <v>325</v>
      </c>
      <c r="H964" s="4" t="s">
        <v>326</v>
      </c>
      <c r="I964" s="4"/>
      <c r="J964" s="6">
        <v>1</v>
      </c>
      <c r="K964" s="7">
        <v>2.27</v>
      </c>
      <c r="L964" s="7"/>
      <c r="M964" s="6">
        <v>1</v>
      </c>
      <c r="N964" s="45">
        <v>271.8</v>
      </c>
      <c r="O964" s="7">
        <v>0.09</v>
      </c>
    </row>
    <row r="965" spans="1:15" x14ac:dyDescent="0.25">
      <c r="A965" s="1"/>
      <c r="B965" s="5"/>
      <c r="C965" s="4"/>
      <c r="D965" s="4"/>
      <c r="E965" s="4"/>
      <c r="F965" s="1"/>
      <c r="G965" s="4" t="s">
        <v>11</v>
      </c>
      <c r="H965" s="4" t="s">
        <v>12</v>
      </c>
      <c r="I965" s="4"/>
      <c r="J965" s="6">
        <v>6</v>
      </c>
      <c r="K965" s="7">
        <v>13.64</v>
      </c>
      <c r="L965" s="7"/>
      <c r="M965" s="6">
        <v>42</v>
      </c>
      <c r="N965" s="45">
        <v>6855.6</v>
      </c>
      <c r="O965" s="7">
        <v>2.36</v>
      </c>
    </row>
    <row r="966" spans="1:15" x14ac:dyDescent="0.25">
      <c r="A966" s="1"/>
      <c r="B966" s="5" t="s">
        <v>23</v>
      </c>
      <c r="C966" s="4" t="s">
        <v>176</v>
      </c>
      <c r="D966" s="4"/>
      <c r="E966" s="4"/>
      <c r="F966" s="1"/>
      <c r="G966" s="4" t="s">
        <v>319</v>
      </c>
      <c r="H966" s="4" t="s">
        <v>320</v>
      </c>
      <c r="I966" s="4"/>
      <c r="J966" s="6">
        <v>1</v>
      </c>
      <c r="K966" s="7">
        <v>2.27</v>
      </c>
      <c r="L966" s="7"/>
      <c r="M966" s="6">
        <v>472</v>
      </c>
      <c r="N966" s="45">
        <v>162125.40000000002</v>
      </c>
      <c r="O966" s="7">
        <v>55.72</v>
      </c>
    </row>
    <row r="967" spans="1:15" x14ac:dyDescent="0.25">
      <c r="A967" s="1"/>
      <c r="B967" s="5" t="s">
        <v>25</v>
      </c>
      <c r="C967" s="52">
        <v>471</v>
      </c>
      <c r="D967" s="52"/>
      <c r="E967" s="1"/>
      <c r="F967" s="1"/>
      <c r="G967" s="4" t="s">
        <v>39</v>
      </c>
      <c r="H967" s="4" t="s">
        <v>40</v>
      </c>
      <c r="I967" s="4"/>
      <c r="J967" s="6">
        <v>1</v>
      </c>
      <c r="K967" s="7">
        <v>2.27</v>
      </c>
      <c r="L967" s="7"/>
      <c r="M967" s="6">
        <v>2</v>
      </c>
      <c r="N967" s="45">
        <v>73.8</v>
      </c>
      <c r="O967" s="7">
        <v>0.03</v>
      </c>
    </row>
    <row r="968" spans="1:15" x14ac:dyDescent="0.25">
      <c r="A968" s="1"/>
      <c r="B968" s="5" t="s">
        <v>26</v>
      </c>
      <c r="C968" s="5"/>
      <c r="D968" s="5"/>
      <c r="E968" s="51">
        <v>390.78539999999998</v>
      </c>
      <c r="F968" s="1"/>
      <c r="G968" s="4" t="s">
        <v>15</v>
      </c>
      <c r="H968" s="4" t="s">
        <v>16</v>
      </c>
      <c r="I968" s="4"/>
      <c r="J968" s="6">
        <v>3</v>
      </c>
      <c r="K968" s="7">
        <v>6.82</v>
      </c>
      <c r="L968" s="7"/>
      <c r="M968" s="6">
        <v>3</v>
      </c>
      <c r="N968" s="45">
        <v>265.2</v>
      </c>
      <c r="O968" s="7">
        <v>0.09</v>
      </c>
    </row>
    <row r="969" spans="1:15" x14ac:dyDescent="0.25">
      <c r="A969" s="1"/>
      <c r="B969" s="5" t="s">
        <v>27</v>
      </c>
      <c r="C969" s="5"/>
      <c r="D969" s="51">
        <v>343.8725</v>
      </c>
      <c r="E969" s="51"/>
      <c r="F969" s="1"/>
      <c r="G969" s="4" t="s">
        <v>315</v>
      </c>
      <c r="H969" s="4" t="s">
        <v>316</v>
      </c>
      <c r="I969" s="4"/>
      <c r="J969" s="6">
        <v>2</v>
      </c>
      <c r="K969" s="7">
        <v>4.55</v>
      </c>
      <c r="L969" s="7"/>
      <c r="M969" s="6">
        <v>56</v>
      </c>
      <c r="N969" s="45">
        <v>2042.9999999999998</v>
      </c>
      <c r="O969" s="7">
        <v>0.7</v>
      </c>
    </row>
    <row r="970" spans="1:15" x14ac:dyDescent="0.25">
      <c r="A970" s="1"/>
      <c r="B970" s="1"/>
      <c r="C970" s="1"/>
      <c r="D970" s="1"/>
      <c r="E970" s="1"/>
      <c r="F970" s="1"/>
      <c r="G970" s="4"/>
      <c r="H970" s="4"/>
      <c r="I970" s="4"/>
      <c r="J970" s="6"/>
      <c r="K970" s="7"/>
      <c r="L970" s="7"/>
      <c r="M970" s="6"/>
      <c r="N970" s="45"/>
      <c r="O970" s="7"/>
    </row>
    <row r="971" spans="1:15" x14ac:dyDescent="0.25">
      <c r="A971" s="1"/>
      <c r="B971" s="5" t="s">
        <v>28</v>
      </c>
      <c r="C971" s="5"/>
      <c r="D971" s="5"/>
      <c r="E971" s="51">
        <v>2.0990000000000002</v>
      </c>
      <c r="F971" s="1"/>
      <c r="G971" s="4" t="s">
        <v>42</v>
      </c>
      <c r="H971" s="4" t="s">
        <v>43</v>
      </c>
      <c r="I971" s="4"/>
      <c r="J971" s="6">
        <v>1</v>
      </c>
      <c r="K971" s="7">
        <v>2.27</v>
      </c>
      <c r="L971" s="7"/>
      <c r="M971" s="6">
        <v>10</v>
      </c>
      <c r="N971" s="45">
        <v>514.20000000000005</v>
      </c>
      <c r="O971" s="7">
        <v>0.18</v>
      </c>
    </row>
    <row r="972" spans="1:15" x14ac:dyDescent="0.25">
      <c r="A972" s="1"/>
      <c r="B972" s="5"/>
      <c r="C972" s="5"/>
      <c r="D972" s="5"/>
      <c r="E972" s="51"/>
      <c r="F972" s="1"/>
      <c r="G972" s="4"/>
      <c r="H972" s="4"/>
      <c r="I972" s="4"/>
      <c r="J972" s="6"/>
      <c r="K972" s="7"/>
      <c r="L972" s="7"/>
      <c r="M972" s="6"/>
      <c r="N972" s="45"/>
      <c r="O972" s="7"/>
    </row>
    <row r="973" spans="1:15" x14ac:dyDescent="0.25">
      <c r="A973" s="1"/>
      <c r="B973" s="5" t="s">
        <v>29</v>
      </c>
      <c r="C973" s="5"/>
      <c r="D973" s="51">
        <v>1.0731999999999999</v>
      </c>
      <c r="E973" s="51"/>
      <c r="F973" s="1"/>
      <c r="G973" s="4" t="s">
        <v>54</v>
      </c>
      <c r="H973" s="4" t="s">
        <v>55</v>
      </c>
      <c r="I973" s="4"/>
      <c r="J973" s="6">
        <v>1</v>
      </c>
      <c r="K973" s="7">
        <v>2.27</v>
      </c>
      <c r="L973" s="7"/>
      <c r="M973" s="6">
        <v>1</v>
      </c>
      <c r="N973" s="45">
        <v>33.6</v>
      </c>
      <c r="O973" s="7">
        <v>0.01</v>
      </c>
    </row>
    <row r="974" spans="1:15" x14ac:dyDescent="0.25">
      <c r="A974" s="1"/>
      <c r="B974" s="5"/>
      <c r="C974" s="5"/>
      <c r="D974" s="51"/>
      <c r="E974" s="51"/>
      <c r="F974" s="1"/>
      <c r="G974" s="4"/>
      <c r="H974" s="4"/>
      <c r="I974" s="4"/>
      <c r="J974" s="6"/>
      <c r="K974" s="7"/>
      <c r="L974" s="7"/>
      <c r="M974" s="6"/>
      <c r="N974" s="45"/>
      <c r="O974" s="7"/>
    </row>
    <row r="975" spans="1:15" x14ac:dyDescent="0.25">
      <c r="A975" s="1"/>
      <c r="B975" s="5" t="s">
        <v>30</v>
      </c>
      <c r="C975" s="56">
        <v>15.9</v>
      </c>
      <c r="D975" s="1"/>
      <c r="E975" s="1"/>
      <c r="F975" s="1"/>
      <c r="G975" s="4" t="s">
        <v>49</v>
      </c>
      <c r="H975" s="4" t="s">
        <v>50</v>
      </c>
      <c r="I975" s="4"/>
      <c r="J975" s="6">
        <v>1</v>
      </c>
      <c r="K975" s="7">
        <v>2.27</v>
      </c>
      <c r="L975" s="7"/>
      <c r="M975" s="6">
        <v>11</v>
      </c>
      <c r="N975" s="45">
        <v>2697.6</v>
      </c>
      <c r="O975" s="7">
        <v>0.93</v>
      </c>
    </row>
    <row r="976" spans="1:15" x14ac:dyDescent="0.25">
      <c r="A976" s="1"/>
      <c r="B976" s="5"/>
      <c r="C976" s="5"/>
      <c r="D976" s="1"/>
      <c r="E976" s="1"/>
      <c r="F976" s="1"/>
      <c r="G976" s="4" t="s">
        <v>323</v>
      </c>
      <c r="H976" s="4" t="s">
        <v>324</v>
      </c>
      <c r="I976" s="4"/>
      <c r="J976" s="6">
        <v>1</v>
      </c>
      <c r="K976" s="7">
        <v>2.27</v>
      </c>
      <c r="L976" s="7"/>
      <c r="M976" s="6">
        <v>3</v>
      </c>
      <c r="N976" s="45">
        <v>445.79999999999995</v>
      </c>
      <c r="O976" s="7">
        <v>0.15</v>
      </c>
    </row>
    <row r="977" spans="1:15" x14ac:dyDescent="0.25">
      <c r="A977" s="1"/>
      <c r="B977" s="5" t="s">
        <v>31</v>
      </c>
      <c r="C977" s="56">
        <v>2017</v>
      </c>
      <c r="D977" s="5"/>
      <c r="E977" s="1"/>
      <c r="F977" s="1"/>
      <c r="G977" s="4" t="s">
        <v>21</v>
      </c>
      <c r="H977" s="4" t="s">
        <v>22</v>
      </c>
      <c r="I977" s="4"/>
      <c r="J977" s="6">
        <v>1</v>
      </c>
      <c r="K977" s="7">
        <v>2.27</v>
      </c>
      <c r="L977" s="7"/>
      <c r="M977" s="6">
        <v>9</v>
      </c>
      <c r="N977" s="45">
        <v>214.8</v>
      </c>
      <c r="O977" s="7">
        <v>7.0000000000000007E-2</v>
      </c>
    </row>
    <row r="978" spans="1:15" x14ac:dyDescent="0.25">
      <c r="A978" s="1"/>
      <c r="B978" s="5" t="s">
        <v>32</v>
      </c>
      <c r="C978" s="5"/>
      <c r="D978" s="1"/>
      <c r="E978" s="1"/>
      <c r="F978" s="1"/>
      <c r="G978" s="1"/>
      <c r="H978" s="1"/>
      <c r="I978" s="1"/>
      <c r="J978" s="1"/>
      <c r="K978" s="1"/>
      <c r="L978" s="1"/>
      <c r="M978" s="1"/>
      <c r="N978" s="1"/>
      <c r="O978" s="1"/>
    </row>
    <row r="979" spans="1:15" x14ac:dyDescent="0.25">
      <c r="A979" s="1"/>
      <c r="B979" s="1"/>
      <c r="C979" s="1"/>
      <c r="D979" s="1"/>
      <c r="E979" s="1"/>
      <c r="F979" s="1"/>
      <c r="G979" s="1"/>
      <c r="H979" s="1"/>
      <c r="I979" s="1"/>
      <c r="J979" s="1"/>
      <c r="K979" s="1"/>
      <c r="L979" s="1"/>
      <c r="M979" s="1"/>
      <c r="N979" s="1"/>
      <c r="O979" s="1"/>
    </row>
    <row r="980" spans="1:15" x14ac:dyDescent="0.25">
      <c r="A980" s="1"/>
      <c r="B980" s="1"/>
      <c r="C980" s="1"/>
      <c r="D980" s="1"/>
      <c r="E980" s="1"/>
      <c r="F980" s="1"/>
      <c r="G980" s="1"/>
      <c r="H980" s="1"/>
      <c r="I980" s="1"/>
      <c r="J980" s="1"/>
      <c r="K980" s="1"/>
      <c r="L980" s="1"/>
      <c r="M980" s="1"/>
      <c r="N980" s="1"/>
      <c r="O980" s="1"/>
    </row>
    <row r="981" spans="1:15" x14ac:dyDescent="0.25">
      <c r="A981" s="1"/>
      <c r="B981" s="1"/>
      <c r="C981" s="1"/>
      <c r="D981" s="1"/>
      <c r="E981" s="1"/>
      <c r="F981" s="1"/>
      <c r="G981" s="46" t="s">
        <v>5</v>
      </c>
      <c r="H981" s="46"/>
      <c r="I981" s="46"/>
      <c r="J981" s="3" t="s">
        <v>6</v>
      </c>
      <c r="K981" s="3" t="s">
        <v>7</v>
      </c>
      <c r="L981" s="3"/>
      <c r="M981" s="3" t="s">
        <v>8</v>
      </c>
      <c r="N981" s="3" t="s">
        <v>583</v>
      </c>
      <c r="O981" s="3" t="s">
        <v>7</v>
      </c>
    </row>
    <row r="982" spans="1:15" x14ac:dyDescent="0.25">
      <c r="A982" s="1"/>
      <c r="B982" s="1"/>
      <c r="C982" s="1"/>
      <c r="D982" s="1"/>
      <c r="E982" s="1"/>
      <c r="F982" s="1"/>
      <c r="G982" s="4" t="s">
        <v>115</v>
      </c>
      <c r="H982" s="4" t="s">
        <v>115</v>
      </c>
      <c r="I982" s="4"/>
      <c r="J982" s="6">
        <v>0</v>
      </c>
      <c r="K982" s="7">
        <v>0</v>
      </c>
      <c r="L982" s="7"/>
      <c r="M982" s="6">
        <v>0</v>
      </c>
      <c r="N982" s="55">
        <v>0</v>
      </c>
      <c r="O982" s="7">
        <v>0</v>
      </c>
    </row>
    <row r="983" spans="1:15" x14ac:dyDescent="0.25">
      <c r="A983" s="1"/>
      <c r="B983" s="5" t="s">
        <v>9</v>
      </c>
      <c r="C983" s="4" t="s">
        <v>172</v>
      </c>
      <c r="D983" s="4"/>
      <c r="E983" s="4"/>
      <c r="F983" s="1"/>
      <c r="G983" s="1"/>
      <c r="H983" s="1"/>
      <c r="I983" s="1"/>
      <c r="J983" s="1"/>
      <c r="K983" s="1"/>
      <c r="L983" s="1"/>
      <c r="M983" s="1"/>
      <c r="N983" s="1"/>
      <c r="O983" s="1"/>
    </row>
    <row r="984" spans="1:15" x14ac:dyDescent="0.25">
      <c r="A984" s="1"/>
      <c r="B984" s="5" t="s">
        <v>13</v>
      </c>
      <c r="C984" s="4" t="s">
        <v>177</v>
      </c>
      <c r="D984" s="4"/>
      <c r="E984" s="4"/>
      <c r="F984" s="1"/>
      <c r="G984" s="1"/>
      <c r="H984" s="1"/>
      <c r="I984" s="1"/>
      <c r="J984" s="1"/>
      <c r="K984" s="1"/>
      <c r="L984" s="1"/>
      <c r="M984" s="1"/>
      <c r="N984" s="1"/>
      <c r="O984" s="1"/>
    </row>
    <row r="985" spans="1:15" x14ac:dyDescent="0.25">
      <c r="A985" s="1"/>
      <c r="B985" s="5" t="s">
        <v>19</v>
      </c>
      <c r="C985" s="4" t="s">
        <v>60</v>
      </c>
      <c r="D985" s="4"/>
      <c r="E985" s="4"/>
      <c r="F985" s="1"/>
      <c r="G985" s="1"/>
      <c r="H985" s="1"/>
      <c r="I985" s="1"/>
      <c r="J985" s="1"/>
      <c r="K985" s="1"/>
      <c r="L985" s="1"/>
      <c r="M985" s="1"/>
      <c r="N985" s="1"/>
      <c r="O985" s="1"/>
    </row>
    <row r="986" spans="1:15" x14ac:dyDescent="0.25">
      <c r="A986" s="1"/>
      <c r="B986" s="5" t="s">
        <v>23</v>
      </c>
      <c r="C986" s="4" t="s">
        <v>178</v>
      </c>
      <c r="D986" s="4"/>
      <c r="E986" s="4"/>
      <c r="F986" s="1"/>
      <c r="G986" s="1"/>
      <c r="H986" s="1"/>
      <c r="I986" s="1"/>
      <c r="J986" s="1"/>
      <c r="K986" s="1"/>
      <c r="L986" s="1"/>
      <c r="M986" s="1"/>
      <c r="N986" s="1"/>
      <c r="O986" s="1"/>
    </row>
    <row r="987" spans="1:15" x14ac:dyDescent="0.25">
      <c r="A987" s="1"/>
      <c r="B987" s="5" t="s">
        <v>25</v>
      </c>
      <c r="C987" s="52">
        <v>163</v>
      </c>
      <c r="D987" s="52"/>
      <c r="E987" s="1"/>
      <c r="F987" s="1"/>
      <c r="G987" s="1"/>
      <c r="H987" s="1"/>
      <c r="I987" s="1"/>
      <c r="J987" s="1"/>
      <c r="K987" s="1"/>
      <c r="L987" s="1"/>
      <c r="M987" s="1"/>
      <c r="N987" s="1"/>
      <c r="O987" s="1"/>
    </row>
    <row r="988" spans="1:15" x14ac:dyDescent="0.25">
      <c r="A988" s="1"/>
      <c r="B988" s="5" t="s">
        <v>26</v>
      </c>
      <c r="C988" s="5"/>
      <c r="D988" s="5"/>
      <c r="E988" s="51">
        <v>117.4213</v>
      </c>
      <c r="F988" s="1"/>
      <c r="G988" s="1"/>
      <c r="H988" s="1"/>
      <c r="I988" s="1"/>
      <c r="J988" s="1"/>
      <c r="K988" s="1"/>
      <c r="L988" s="1"/>
      <c r="M988" s="1"/>
      <c r="N988" s="1"/>
      <c r="O988" s="1"/>
    </row>
    <row r="989" spans="1:15" x14ac:dyDescent="0.25">
      <c r="A989" s="1"/>
      <c r="B989" s="5" t="s">
        <v>27</v>
      </c>
      <c r="C989" s="5"/>
      <c r="D989" s="51">
        <v>0</v>
      </c>
      <c r="E989" s="51"/>
      <c r="F989" s="1"/>
      <c r="G989" s="1"/>
      <c r="H989" s="1"/>
      <c r="I989" s="1"/>
      <c r="J989" s="1"/>
      <c r="K989" s="1"/>
      <c r="L989" s="1"/>
      <c r="M989" s="1"/>
      <c r="N989" s="1"/>
      <c r="O989" s="1"/>
    </row>
    <row r="990" spans="1:15" x14ac:dyDescent="0.25">
      <c r="A990" s="1"/>
      <c r="B990" s="5" t="s">
        <v>28</v>
      </c>
      <c r="C990" s="5"/>
      <c r="D990" s="5"/>
      <c r="E990" s="51">
        <v>0.48420000000000002</v>
      </c>
      <c r="F990" s="1"/>
      <c r="G990" s="1"/>
      <c r="H990" s="1"/>
      <c r="I990" s="1"/>
      <c r="J990" s="1"/>
      <c r="K990" s="1"/>
      <c r="L990" s="1"/>
      <c r="M990" s="1"/>
      <c r="N990" s="1"/>
      <c r="O990" s="1"/>
    </row>
    <row r="991" spans="1:15" x14ac:dyDescent="0.25">
      <c r="A991" s="1"/>
      <c r="B991" s="5" t="s">
        <v>29</v>
      </c>
      <c r="C991" s="5"/>
      <c r="D991" s="51">
        <v>0</v>
      </c>
      <c r="E991" s="51"/>
      <c r="F991" s="1"/>
      <c r="G991" s="1"/>
      <c r="H991" s="1"/>
      <c r="I991" s="1"/>
      <c r="J991" s="1"/>
      <c r="K991" s="1"/>
      <c r="L991" s="1"/>
      <c r="M991" s="1"/>
      <c r="N991" s="1"/>
      <c r="O991" s="1"/>
    </row>
    <row r="992" spans="1:15" x14ac:dyDescent="0.25">
      <c r="A992" s="1"/>
      <c r="B992" s="5" t="s">
        <v>30</v>
      </c>
      <c r="C992" s="5"/>
      <c r="D992" s="1"/>
      <c r="E992" s="1"/>
      <c r="F992" s="1"/>
      <c r="G992" s="1"/>
      <c r="H992" s="1"/>
      <c r="I992" s="1"/>
      <c r="J992" s="1"/>
      <c r="K992" s="1"/>
      <c r="L992" s="1"/>
      <c r="M992" s="1"/>
      <c r="N992" s="1"/>
      <c r="O992" s="1"/>
    </row>
    <row r="993" spans="1:15" x14ac:dyDescent="0.25">
      <c r="A993" s="1"/>
      <c r="B993" s="5" t="s">
        <v>31</v>
      </c>
      <c r="C993" s="5"/>
      <c r="D993" s="5"/>
      <c r="E993" s="1"/>
      <c r="F993" s="1"/>
      <c r="G993" s="1"/>
      <c r="H993" s="1"/>
      <c r="I993" s="1"/>
      <c r="J993" s="1"/>
      <c r="K993" s="1"/>
      <c r="L993" s="1"/>
      <c r="M993" s="1"/>
      <c r="N993" s="1"/>
      <c r="O993" s="1"/>
    </row>
    <row r="994" spans="1:15" x14ac:dyDescent="0.25">
      <c r="A994" s="1"/>
      <c r="B994" s="5" t="s">
        <v>32</v>
      </c>
      <c r="C994" s="5"/>
      <c r="D994" s="1"/>
      <c r="E994" s="1"/>
      <c r="F994" s="1"/>
      <c r="G994" s="1"/>
      <c r="H994" s="1"/>
      <c r="I994" s="1"/>
      <c r="J994" s="1"/>
      <c r="K994" s="1"/>
      <c r="L994" s="1"/>
      <c r="M994" s="1"/>
      <c r="N994" s="1"/>
      <c r="O994" s="1"/>
    </row>
    <row r="995" spans="1:15" x14ac:dyDescent="0.25">
      <c r="A995" s="1"/>
      <c r="B995" s="1"/>
      <c r="C995" s="1"/>
      <c r="D995" s="1"/>
      <c r="E995" s="1"/>
      <c r="F995" s="1"/>
      <c r="G995" s="1"/>
      <c r="H995" s="1"/>
      <c r="I995" s="1"/>
      <c r="J995" s="1"/>
      <c r="K995" s="1"/>
      <c r="L995" s="1"/>
      <c r="M995" s="1"/>
      <c r="N995" s="1"/>
      <c r="O995" s="1"/>
    </row>
    <row r="996" spans="1:15" x14ac:dyDescent="0.25">
      <c r="A996" s="1"/>
      <c r="B996" s="1"/>
      <c r="C996" s="1"/>
      <c r="D996" s="1"/>
      <c r="E996" s="1"/>
      <c r="F996" s="1"/>
      <c r="G996" s="46" t="s">
        <v>5</v>
      </c>
      <c r="H996" s="46"/>
      <c r="I996" s="46"/>
      <c r="J996" s="3" t="s">
        <v>6</v>
      </c>
      <c r="K996" s="3" t="s">
        <v>7</v>
      </c>
      <c r="L996" s="3"/>
      <c r="M996" s="3" t="s">
        <v>8</v>
      </c>
      <c r="N996" s="3" t="s">
        <v>583</v>
      </c>
      <c r="O996" s="3" t="s">
        <v>7</v>
      </c>
    </row>
    <row r="997" spans="1:15" x14ac:dyDescent="0.25">
      <c r="A997" s="1"/>
      <c r="B997" s="1"/>
      <c r="C997" s="1"/>
      <c r="D997" s="1"/>
      <c r="E997" s="1"/>
      <c r="F997" s="1"/>
      <c r="G997" s="4" t="s">
        <v>33</v>
      </c>
      <c r="H997" s="4" t="s">
        <v>34</v>
      </c>
      <c r="I997" s="4"/>
      <c r="J997" s="6">
        <v>1</v>
      </c>
      <c r="K997" s="7">
        <v>3.57</v>
      </c>
      <c r="L997" s="7"/>
      <c r="M997" s="6">
        <v>1</v>
      </c>
      <c r="N997" s="55">
        <v>112.2</v>
      </c>
      <c r="O997" s="7">
        <v>0.15</v>
      </c>
    </row>
    <row r="998" spans="1:15" x14ac:dyDescent="0.25">
      <c r="A998" s="1"/>
      <c r="B998" s="5" t="s">
        <v>9</v>
      </c>
      <c r="C998" s="4" t="s">
        <v>172</v>
      </c>
      <c r="D998" s="4"/>
      <c r="E998" s="4"/>
      <c r="F998" s="1"/>
      <c r="G998" s="4" t="s">
        <v>36</v>
      </c>
      <c r="H998" s="4" t="s">
        <v>37</v>
      </c>
      <c r="I998" s="4"/>
      <c r="J998" s="6">
        <v>9</v>
      </c>
      <c r="K998" s="7">
        <v>32.14</v>
      </c>
      <c r="L998" s="7"/>
      <c r="M998" s="6">
        <v>13</v>
      </c>
      <c r="N998" s="45">
        <v>1851.6</v>
      </c>
      <c r="O998" s="7">
        <v>2.4700000000000002</v>
      </c>
    </row>
    <row r="999" spans="1:15" x14ac:dyDescent="0.25">
      <c r="A999" s="1"/>
      <c r="B999" s="5" t="s">
        <v>13</v>
      </c>
      <c r="C999" s="4" t="s">
        <v>179</v>
      </c>
      <c r="D999" s="4"/>
      <c r="E999" s="4"/>
      <c r="F999" s="1"/>
      <c r="G999" s="4" t="s">
        <v>11</v>
      </c>
      <c r="H999" s="4" t="s">
        <v>12</v>
      </c>
      <c r="I999" s="4"/>
      <c r="J999" s="6">
        <v>2</v>
      </c>
      <c r="K999" s="7">
        <v>7.14</v>
      </c>
      <c r="L999" s="7"/>
      <c r="M999" s="6">
        <v>254</v>
      </c>
      <c r="N999" s="45">
        <v>26520</v>
      </c>
      <c r="O999" s="7">
        <v>35.42</v>
      </c>
    </row>
    <row r="1000" spans="1:15" x14ac:dyDescent="0.25">
      <c r="A1000" s="1"/>
      <c r="B1000" s="5"/>
      <c r="C1000" s="4"/>
      <c r="D1000" s="4"/>
      <c r="E1000" s="4"/>
      <c r="F1000" s="1"/>
      <c r="G1000" s="4"/>
      <c r="H1000" s="4"/>
      <c r="I1000" s="4"/>
      <c r="J1000" s="6"/>
      <c r="K1000" s="7"/>
      <c r="L1000" s="7"/>
      <c r="M1000" s="6"/>
      <c r="N1000" s="45"/>
      <c r="O1000" s="7"/>
    </row>
    <row r="1001" spans="1:15" x14ac:dyDescent="0.25">
      <c r="A1001" s="1"/>
      <c r="B1001" s="5" t="s">
        <v>19</v>
      </c>
      <c r="C1001" s="4" t="s">
        <v>38</v>
      </c>
      <c r="D1001" s="4"/>
      <c r="E1001" s="4"/>
      <c r="F1001" s="1"/>
      <c r="G1001" s="4" t="s">
        <v>339</v>
      </c>
      <c r="H1001" s="4" t="s">
        <v>340</v>
      </c>
      <c r="I1001" s="4"/>
      <c r="J1001" s="6">
        <v>1</v>
      </c>
      <c r="K1001" s="7">
        <v>3.57</v>
      </c>
      <c r="L1001" s="7"/>
      <c r="M1001" s="6">
        <v>2</v>
      </c>
      <c r="N1001" s="45">
        <v>32.400000000000006</v>
      </c>
      <c r="O1001" s="7">
        <v>0.04</v>
      </c>
    </row>
    <row r="1002" spans="1:15" x14ac:dyDescent="0.25">
      <c r="A1002" s="1"/>
      <c r="B1002" s="5"/>
      <c r="C1002" s="4"/>
      <c r="D1002" s="4"/>
      <c r="E1002" s="4"/>
      <c r="F1002" s="1"/>
      <c r="G1002" s="4" t="s">
        <v>319</v>
      </c>
      <c r="H1002" s="4" t="s">
        <v>320</v>
      </c>
      <c r="I1002" s="4"/>
      <c r="J1002" s="6">
        <v>1</v>
      </c>
      <c r="K1002" s="7">
        <v>3.57</v>
      </c>
      <c r="L1002" s="7"/>
      <c r="M1002" s="6">
        <v>2</v>
      </c>
      <c r="N1002" s="45">
        <v>163.80000000000001</v>
      </c>
      <c r="O1002" s="7">
        <v>0.22</v>
      </c>
    </row>
    <row r="1003" spans="1:15" x14ac:dyDescent="0.25">
      <c r="A1003" s="1"/>
      <c r="B1003" s="5" t="s">
        <v>23</v>
      </c>
      <c r="C1003" s="4" t="s">
        <v>180</v>
      </c>
      <c r="D1003" s="4"/>
      <c r="E1003" s="4"/>
      <c r="F1003" s="1"/>
      <c r="G1003" s="4" t="s">
        <v>39</v>
      </c>
      <c r="H1003" s="4" t="s">
        <v>40</v>
      </c>
      <c r="I1003" s="4"/>
      <c r="J1003" s="6">
        <v>5</v>
      </c>
      <c r="K1003" s="7">
        <v>17.86</v>
      </c>
      <c r="L1003" s="7"/>
      <c r="M1003" s="6">
        <v>476</v>
      </c>
      <c r="N1003" s="45">
        <v>22911.600000000002</v>
      </c>
      <c r="O1003" s="7">
        <v>30.6</v>
      </c>
    </row>
    <row r="1004" spans="1:15" x14ac:dyDescent="0.25">
      <c r="A1004" s="1"/>
      <c r="B1004" s="5" t="s">
        <v>25</v>
      </c>
      <c r="C1004" s="52">
        <v>539</v>
      </c>
      <c r="D1004" s="52"/>
      <c r="E1004" s="1"/>
      <c r="F1004" s="1"/>
      <c r="G1004" s="4" t="s">
        <v>309</v>
      </c>
      <c r="H1004" s="4" t="s">
        <v>310</v>
      </c>
      <c r="I1004" s="4"/>
      <c r="J1004" s="6">
        <v>1</v>
      </c>
      <c r="K1004" s="7">
        <v>3.57</v>
      </c>
      <c r="L1004" s="7"/>
      <c r="M1004" s="6">
        <v>10</v>
      </c>
      <c r="N1004" s="45">
        <v>634.20000000000005</v>
      </c>
      <c r="O1004" s="7">
        <v>0.85</v>
      </c>
    </row>
    <row r="1005" spans="1:15" x14ac:dyDescent="0.25">
      <c r="A1005" s="1"/>
      <c r="B1005" s="5" t="s">
        <v>26</v>
      </c>
      <c r="C1005" s="5"/>
      <c r="D1005" s="5"/>
      <c r="E1005" s="51">
        <v>804.53779999999995</v>
      </c>
      <c r="F1005" s="1"/>
      <c r="G1005" s="4" t="s">
        <v>315</v>
      </c>
      <c r="H1005" s="4" t="s">
        <v>316</v>
      </c>
      <c r="I1005" s="4"/>
      <c r="J1005" s="6">
        <v>1</v>
      </c>
      <c r="K1005" s="7">
        <v>3.57</v>
      </c>
      <c r="L1005" s="7"/>
      <c r="M1005" s="6">
        <v>1</v>
      </c>
      <c r="N1005" s="45">
        <v>96.600000000000009</v>
      </c>
      <c r="O1005" s="7">
        <v>0.13</v>
      </c>
    </row>
    <row r="1006" spans="1:15" x14ac:dyDescent="0.25">
      <c r="A1006" s="1"/>
      <c r="B1006" s="5" t="s">
        <v>27</v>
      </c>
      <c r="C1006" s="5"/>
      <c r="D1006" s="51">
        <v>49.2224</v>
      </c>
      <c r="E1006" s="51"/>
      <c r="F1006" s="1"/>
      <c r="G1006" s="4" t="s">
        <v>42</v>
      </c>
      <c r="H1006" s="4" t="s">
        <v>43</v>
      </c>
      <c r="I1006" s="4"/>
      <c r="J1006" s="6">
        <v>2</v>
      </c>
      <c r="K1006" s="7">
        <v>7.14</v>
      </c>
      <c r="L1006" s="7"/>
      <c r="M1006" s="6">
        <v>3</v>
      </c>
      <c r="N1006" s="45">
        <v>108.60000000000001</v>
      </c>
      <c r="O1006" s="7">
        <v>0.15</v>
      </c>
    </row>
    <row r="1007" spans="1:15" x14ac:dyDescent="0.25">
      <c r="A1007" s="1"/>
      <c r="B1007" s="1"/>
      <c r="C1007" s="1"/>
      <c r="D1007" s="1"/>
      <c r="E1007" s="1"/>
      <c r="F1007" s="1"/>
      <c r="G1007" s="4"/>
      <c r="H1007" s="4"/>
      <c r="I1007" s="4"/>
      <c r="J1007" s="6"/>
      <c r="K1007" s="7"/>
      <c r="L1007" s="7"/>
      <c r="M1007" s="6"/>
      <c r="N1007" s="45"/>
      <c r="O1007" s="7"/>
    </row>
    <row r="1008" spans="1:15" x14ac:dyDescent="0.25">
      <c r="A1008" s="1"/>
      <c r="B1008" s="5" t="s">
        <v>28</v>
      </c>
      <c r="C1008" s="5"/>
      <c r="D1008" s="5"/>
      <c r="E1008" s="51">
        <v>2.0825</v>
      </c>
      <c r="F1008" s="1"/>
      <c r="G1008" s="4" t="s">
        <v>54</v>
      </c>
      <c r="H1008" s="4" t="s">
        <v>55</v>
      </c>
      <c r="I1008" s="4"/>
      <c r="J1008" s="6">
        <v>1</v>
      </c>
      <c r="K1008" s="7">
        <v>3.57</v>
      </c>
      <c r="L1008" s="7"/>
      <c r="M1008" s="6">
        <v>2</v>
      </c>
      <c r="N1008" s="45">
        <v>397.2</v>
      </c>
      <c r="O1008" s="7">
        <v>0.53</v>
      </c>
    </row>
    <row r="1009" spans="1:15" x14ac:dyDescent="0.25">
      <c r="A1009" s="1"/>
      <c r="B1009" s="5"/>
      <c r="C1009" s="5"/>
      <c r="D1009" s="5"/>
      <c r="E1009" s="51"/>
      <c r="F1009" s="1"/>
      <c r="G1009" s="4"/>
      <c r="H1009" s="4"/>
      <c r="I1009" s="4"/>
      <c r="J1009" s="6"/>
      <c r="K1009" s="7"/>
      <c r="L1009" s="7"/>
      <c r="M1009" s="6"/>
      <c r="N1009" s="45"/>
      <c r="O1009" s="7"/>
    </row>
    <row r="1010" spans="1:15" x14ac:dyDescent="0.25">
      <c r="A1010" s="1"/>
      <c r="B1010" s="5" t="s">
        <v>29</v>
      </c>
      <c r="C1010" s="5"/>
      <c r="D1010" s="51">
        <v>1.7427999999999999</v>
      </c>
      <c r="E1010" s="51"/>
      <c r="F1010" s="1"/>
      <c r="G1010" s="4" t="s">
        <v>21</v>
      </c>
      <c r="H1010" s="4" t="s">
        <v>22</v>
      </c>
      <c r="I1010" s="4"/>
      <c r="J1010" s="6">
        <v>4</v>
      </c>
      <c r="K1010" s="7">
        <v>14.29</v>
      </c>
      <c r="L1010" s="7"/>
      <c r="M1010" s="6">
        <v>939</v>
      </c>
      <c r="N1010" s="45">
        <v>22041.600000000002</v>
      </c>
      <c r="O1010" s="7">
        <v>29.44</v>
      </c>
    </row>
    <row r="1011" spans="1:15" x14ac:dyDescent="0.25">
      <c r="A1011" s="1"/>
      <c r="B1011" s="5"/>
      <c r="C1011" s="5"/>
      <c r="D1011" s="51"/>
      <c r="E1011" s="51"/>
      <c r="F1011" s="1"/>
      <c r="G1011" s="4"/>
      <c r="H1011" s="4"/>
      <c r="I1011" s="4"/>
      <c r="J1011" s="6"/>
      <c r="K1011" s="7"/>
      <c r="L1011" s="7"/>
      <c r="M1011" s="6"/>
      <c r="N1011" s="45"/>
      <c r="O1011" s="7"/>
    </row>
    <row r="1012" spans="1:15" x14ac:dyDescent="0.25">
      <c r="A1012" s="1"/>
      <c r="B1012" s="5" t="s">
        <v>30</v>
      </c>
      <c r="C1012" s="56">
        <v>25.6</v>
      </c>
      <c r="D1012" s="1"/>
      <c r="E1012" s="1"/>
      <c r="F1012" s="1"/>
      <c r="G1012" s="1"/>
      <c r="H1012" s="1"/>
      <c r="I1012" s="1"/>
      <c r="J1012" s="1"/>
      <c r="K1012" s="1"/>
      <c r="L1012" s="1"/>
      <c r="M1012" s="1"/>
      <c r="N1012" s="1"/>
      <c r="O1012" s="1"/>
    </row>
    <row r="1013" spans="1:15" x14ac:dyDescent="0.25">
      <c r="A1013" s="1"/>
      <c r="B1013" s="5"/>
      <c r="C1013" s="5"/>
      <c r="D1013" s="1"/>
      <c r="E1013" s="1"/>
      <c r="F1013" s="1"/>
      <c r="G1013" s="1"/>
      <c r="H1013" s="1"/>
      <c r="I1013" s="1"/>
      <c r="J1013" s="1"/>
      <c r="K1013" s="1"/>
      <c r="L1013" s="1"/>
      <c r="M1013" s="1"/>
      <c r="N1013" s="1"/>
      <c r="O1013" s="1"/>
    </row>
    <row r="1014" spans="1:15" x14ac:dyDescent="0.25">
      <c r="A1014" s="1"/>
      <c r="B1014" s="5" t="s">
        <v>31</v>
      </c>
      <c r="C1014" s="56">
        <v>2017</v>
      </c>
      <c r="D1014" s="5"/>
      <c r="E1014" s="1"/>
      <c r="F1014" s="1"/>
      <c r="G1014" s="1"/>
      <c r="H1014" s="1"/>
      <c r="I1014" s="1"/>
      <c r="J1014" s="1"/>
      <c r="K1014" s="1"/>
      <c r="L1014" s="1"/>
      <c r="M1014" s="1"/>
      <c r="N1014" s="1"/>
      <c r="O1014" s="1"/>
    </row>
    <row r="1015" spans="1:15" x14ac:dyDescent="0.25">
      <c r="A1015" s="1"/>
      <c r="B1015" s="5" t="s">
        <v>32</v>
      </c>
      <c r="C1015" s="5"/>
      <c r="D1015" s="1"/>
      <c r="E1015" s="1"/>
      <c r="F1015" s="1"/>
      <c r="G1015" s="1"/>
      <c r="H1015" s="1"/>
      <c r="I1015" s="1"/>
      <c r="J1015" s="1"/>
      <c r="K1015" s="1"/>
      <c r="L1015" s="1"/>
      <c r="M1015" s="1"/>
      <c r="N1015" s="1"/>
      <c r="O1015" s="1"/>
    </row>
    <row r="1016" spans="1:15" x14ac:dyDescent="0.25">
      <c r="A1016" s="1"/>
      <c r="B1016" s="1"/>
      <c r="C1016" s="1"/>
      <c r="D1016" s="1"/>
      <c r="E1016" s="1"/>
      <c r="F1016" s="1"/>
      <c r="G1016" s="1"/>
      <c r="H1016" s="1"/>
      <c r="I1016" s="1"/>
      <c r="J1016" s="1"/>
      <c r="K1016" s="1"/>
      <c r="L1016" s="1"/>
      <c r="M1016" s="1"/>
      <c r="N1016" s="1"/>
      <c r="O1016" s="1"/>
    </row>
    <row r="1017" spans="1:15" x14ac:dyDescent="0.25">
      <c r="A1017" s="1"/>
      <c r="B1017" s="1"/>
      <c r="C1017" s="1"/>
      <c r="D1017" s="1"/>
      <c r="E1017" s="1"/>
      <c r="F1017" s="1"/>
      <c r="G1017" s="1"/>
      <c r="H1017" s="1"/>
      <c r="I1017" s="1"/>
      <c r="J1017" s="1"/>
      <c r="K1017" s="1"/>
      <c r="L1017" s="1"/>
      <c r="M1017" s="1"/>
      <c r="N1017" s="1"/>
      <c r="O1017" s="1"/>
    </row>
    <row r="1018" spans="1:15" x14ac:dyDescent="0.25">
      <c r="A1018" s="1"/>
      <c r="B1018" s="1"/>
      <c r="C1018" s="1"/>
      <c r="D1018" s="1"/>
      <c r="E1018" s="1"/>
      <c r="F1018" s="1"/>
      <c r="G1018" s="46" t="s">
        <v>5</v>
      </c>
      <c r="H1018" s="46"/>
      <c r="I1018" s="46"/>
      <c r="J1018" s="3" t="s">
        <v>6</v>
      </c>
      <c r="K1018" s="3" t="s">
        <v>7</v>
      </c>
      <c r="L1018" s="3"/>
      <c r="M1018" s="3" t="s">
        <v>8</v>
      </c>
      <c r="N1018" s="3" t="s">
        <v>583</v>
      </c>
      <c r="O1018" s="3" t="s">
        <v>7</v>
      </c>
    </row>
    <row r="1019" spans="1:15" x14ac:dyDescent="0.25">
      <c r="A1019" s="1"/>
      <c r="B1019" s="1"/>
      <c r="C1019" s="1"/>
      <c r="D1019" s="1"/>
      <c r="E1019" s="1"/>
      <c r="F1019" s="1"/>
      <c r="G1019" s="4" t="s">
        <v>33</v>
      </c>
      <c r="H1019" s="4" t="s">
        <v>34</v>
      </c>
      <c r="I1019" s="4"/>
      <c r="J1019" s="6">
        <v>3</v>
      </c>
      <c r="K1019" s="7">
        <v>37.5</v>
      </c>
      <c r="L1019" s="7"/>
      <c r="M1019" s="6">
        <v>4</v>
      </c>
      <c r="N1019" s="55">
        <v>880.8</v>
      </c>
      <c r="O1019" s="7">
        <v>6.88</v>
      </c>
    </row>
    <row r="1020" spans="1:15" x14ac:dyDescent="0.25">
      <c r="A1020" s="1"/>
      <c r="B1020" s="5" t="s">
        <v>9</v>
      </c>
      <c r="C1020" s="4" t="s">
        <v>181</v>
      </c>
      <c r="D1020" s="4"/>
      <c r="E1020" s="4"/>
      <c r="F1020" s="1"/>
      <c r="G1020" s="4" t="s">
        <v>39</v>
      </c>
      <c r="H1020" s="4" t="s">
        <v>40</v>
      </c>
      <c r="I1020" s="4"/>
      <c r="J1020" s="6">
        <v>1</v>
      </c>
      <c r="K1020" s="7">
        <v>12.5</v>
      </c>
      <c r="L1020" s="7"/>
      <c r="M1020" s="6">
        <v>1</v>
      </c>
      <c r="N1020" s="45">
        <v>82.2</v>
      </c>
      <c r="O1020" s="7">
        <v>0.64</v>
      </c>
    </row>
    <row r="1021" spans="1:15" x14ac:dyDescent="0.25">
      <c r="A1021" s="1"/>
      <c r="B1021" s="5" t="s">
        <v>13</v>
      </c>
      <c r="C1021" s="4" t="s">
        <v>182</v>
      </c>
      <c r="D1021" s="4"/>
      <c r="E1021" s="4"/>
      <c r="F1021" s="1"/>
      <c r="G1021" s="4" t="s">
        <v>17</v>
      </c>
      <c r="H1021" s="4" t="s">
        <v>18</v>
      </c>
      <c r="I1021" s="4"/>
      <c r="J1021" s="6">
        <v>1</v>
      </c>
      <c r="K1021" s="7">
        <v>12.5</v>
      </c>
      <c r="L1021" s="7"/>
      <c r="M1021" s="6">
        <v>47</v>
      </c>
      <c r="N1021" s="45">
        <v>7544.4</v>
      </c>
      <c r="O1021" s="7">
        <v>58.89</v>
      </c>
    </row>
    <row r="1022" spans="1:15" x14ac:dyDescent="0.25">
      <c r="A1022" s="1"/>
      <c r="B1022" s="5"/>
      <c r="C1022" s="4"/>
      <c r="D1022" s="4"/>
      <c r="E1022" s="4"/>
      <c r="F1022" s="1"/>
      <c r="G1022" s="4"/>
      <c r="H1022" s="4"/>
      <c r="I1022" s="4"/>
      <c r="J1022" s="6"/>
      <c r="K1022" s="7"/>
      <c r="L1022" s="7"/>
      <c r="M1022" s="6"/>
      <c r="N1022" s="45"/>
      <c r="O1022" s="7"/>
    </row>
    <row r="1023" spans="1:15" x14ac:dyDescent="0.25">
      <c r="A1023" s="1"/>
      <c r="B1023" s="5" t="s">
        <v>19</v>
      </c>
      <c r="C1023" s="4" t="s">
        <v>20</v>
      </c>
      <c r="D1023" s="4"/>
      <c r="E1023" s="4"/>
      <c r="F1023" s="1"/>
      <c r="G1023" s="4" t="s">
        <v>54</v>
      </c>
      <c r="H1023" s="4" t="s">
        <v>55</v>
      </c>
      <c r="I1023" s="4"/>
      <c r="J1023" s="6">
        <v>1</v>
      </c>
      <c r="K1023" s="7">
        <v>12.5</v>
      </c>
      <c r="L1023" s="7"/>
      <c r="M1023" s="6">
        <v>1</v>
      </c>
      <c r="N1023" s="45">
        <v>81</v>
      </c>
      <c r="O1023" s="7">
        <v>0.63</v>
      </c>
    </row>
    <row r="1024" spans="1:15" x14ac:dyDescent="0.25">
      <c r="A1024" s="1"/>
      <c r="B1024" s="5"/>
      <c r="C1024" s="4"/>
      <c r="D1024" s="4"/>
      <c r="E1024" s="4"/>
      <c r="F1024" s="1"/>
      <c r="G1024" s="4" t="s">
        <v>44</v>
      </c>
      <c r="H1024" s="4" t="s">
        <v>45</v>
      </c>
      <c r="I1024" s="4"/>
      <c r="J1024" s="6">
        <v>1</v>
      </c>
      <c r="K1024" s="7">
        <v>12.5</v>
      </c>
      <c r="L1024" s="7"/>
      <c r="M1024" s="6">
        <v>27</v>
      </c>
      <c r="N1024" s="45">
        <v>2813.4</v>
      </c>
      <c r="O1024" s="7">
        <v>21.96</v>
      </c>
    </row>
    <row r="1025" spans="1:15" x14ac:dyDescent="0.25">
      <c r="A1025" s="1"/>
      <c r="B1025" s="5" t="s">
        <v>23</v>
      </c>
      <c r="C1025" s="4" t="s">
        <v>183</v>
      </c>
      <c r="D1025" s="4"/>
      <c r="E1025" s="4"/>
      <c r="F1025" s="1"/>
      <c r="G1025" s="4" t="s">
        <v>21</v>
      </c>
      <c r="H1025" s="4" t="s">
        <v>22</v>
      </c>
      <c r="I1025" s="4"/>
      <c r="J1025" s="6">
        <v>1</v>
      </c>
      <c r="K1025" s="7">
        <v>12.5</v>
      </c>
      <c r="L1025" s="7"/>
      <c r="M1025" s="6">
        <v>29</v>
      </c>
      <c r="N1025" s="45">
        <v>1409.3999999999999</v>
      </c>
      <c r="O1025" s="7">
        <v>11</v>
      </c>
    </row>
    <row r="1026" spans="1:15" x14ac:dyDescent="0.25">
      <c r="A1026" s="1"/>
      <c r="B1026" s="5" t="s">
        <v>25</v>
      </c>
      <c r="C1026" s="52">
        <v>132</v>
      </c>
      <c r="D1026" s="52"/>
      <c r="E1026" s="1"/>
      <c r="F1026" s="1"/>
      <c r="G1026" s="1"/>
      <c r="H1026" s="1"/>
      <c r="I1026" s="1"/>
      <c r="J1026" s="1"/>
      <c r="K1026" s="1"/>
      <c r="L1026" s="1"/>
      <c r="M1026" s="1"/>
      <c r="N1026" s="1"/>
      <c r="O1026" s="1"/>
    </row>
    <row r="1027" spans="1:15" x14ac:dyDescent="0.25">
      <c r="A1027" s="1"/>
      <c r="B1027" s="5" t="s">
        <v>26</v>
      </c>
      <c r="C1027" s="5"/>
      <c r="D1027" s="5"/>
      <c r="E1027" s="51">
        <v>594.40940000000001</v>
      </c>
      <c r="F1027" s="1"/>
      <c r="G1027" s="1"/>
      <c r="H1027" s="1"/>
      <c r="I1027" s="1"/>
      <c r="J1027" s="1"/>
      <c r="K1027" s="1"/>
      <c r="L1027" s="1"/>
      <c r="M1027" s="1"/>
      <c r="N1027" s="1"/>
      <c r="O1027" s="1"/>
    </row>
    <row r="1028" spans="1:15" x14ac:dyDescent="0.25">
      <c r="A1028" s="1"/>
      <c r="B1028" s="5" t="s">
        <v>27</v>
      </c>
      <c r="C1028" s="5"/>
      <c r="D1028" s="51">
        <v>57.075800000000001</v>
      </c>
      <c r="E1028" s="51"/>
      <c r="F1028" s="1"/>
      <c r="G1028" s="1"/>
      <c r="H1028" s="1"/>
      <c r="I1028" s="1"/>
      <c r="J1028" s="1"/>
      <c r="K1028" s="1"/>
      <c r="L1028" s="1"/>
      <c r="M1028" s="1"/>
      <c r="N1028" s="1"/>
      <c r="O1028" s="1"/>
    </row>
    <row r="1029" spans="1:15" x14ac:dyDescent="0.25">
      <c r="A1029" s="1"/>
      <c r="B1029" s="5" t="s">
        <v>28</v>
      </c>
      <c r="C1029" s="5"/>
      <c r="D1029" s="5"/>
      <c r="E1029" s="51">
        <v>2.1530999999999998</v>
      </c>
      <c r="F1029" s="1"/>
      <c r="G1029" s="1"/>
      <c r="H1029" s="1"/>
      <c r="I1029" s="1"/>
      <c r="J1029" s="1"/>
      <c r="K1029" s="1"/>
      <c r="L1029" s="1"/>
      <c r="M1029" s="1"/>
      <c r="N1029" s="1"/>
      <c r="O1029" s="1"/>
    </row>
    <row r="1030" spans="1:15" x14ac:dyDescent="0.25">
      <c r="A1030" s="1"/>
      <c r="B1030" s="5" t="s">
        <v>29</v>
      </c>
      <c r="C1030" s="5"/>
      <c r="D1030" s="51">
        <v>0.35560000000000003</v>
      </c>
      <c r="E1030" s="51"/>
      <c r="F1030" s="1"/>
      <c r="G1030" s="1"/>
      <c r="H1030" s="1"/>
      <c r="I1030" s="1"/>
      <c r="J1030" s="1"/>
      <c r="K1030" s="1"/>
      <c r="L1030" s="1"/>
      <c r="M1030" s="1"/>
      <c r="N1030" s="1"/>
      <c r="O1030" s="1"/>
    </row>
    <row r="1031" spans="1:15" x14ac:dyDescent="0.25">
      <c r="A1031" s="1"/>
      <c r="B1031" s="5" t="s">
        <v>30</v>
      </c>
      <c r="C1031" s="56">
        <v>20.3</v>
      </c>
      <c r="D1031" s="1"/>
      <c r="E1031" s="1"/>
      <c r="F1031" s="1"/>
      <c r="G1031" s="1"/>
      <c r="H1031" s="1"/>
      <c r="I1031" s="1"/>
      <c r="J1031" s="1"/>
      <c r="K1031" s="1"/>
      <c r="L1031" s="1"/>
      <c r="M1031" s="1"/>
      <c r="N1031" s="1"/>
      <c r="O1031" s="1"/>
    </row>
    <row r="1032" spans="1:15" x14ac:dyDescent="0.25">
      <c r="A1032" s="1"/>
      <c r="B1032" s="5" t="s">
        <v>31</v>
      </c>
      <c r="C1032" s="56">
        <v>2015</v>
      </c>
      <c r="D1032" s="5"/>
      <c r="E1032" s="1"/>
      <c r="F1032" s="1"/>
      <c r="G1032" s="1"/>
      <c r="H1032" s="1"/>
      <c r="I1032" s="1"/>
      <c r="J1032" s="1"/>
      <c r="K1032" s="1"/>
      <c r="L1032" s="1"/>
      <c r="M1032" s="1"/>
      <c r="N1032" s="1"/>
      <c r="O1032" s="1"/>
    </row>
    <row r="1033" spans="1:15" x14ac:dyDescent="0.25">
      <c r="A1033" s="1"/>
      <c r="B1033" s="5" t="s">
        <v>32</v>
      </c>
      <c r="C1033" s="5"/>
      <c r="D1033" s="1"/>
      <c r="E1033" s="1"/>
      <c r="F1033" s="1"/>
      <c r="G1033" s="1"/>
      <c r="H1033" s="1"/>
      <c r="I1033" s="1"/>
      <c r="J1033" s="1"/>
      <c r="K1033" s="1"/>
      <c r="L1033" s="1"/>
      <c r="M1033" s="1"/>
      <c r="N1033" s="1"/>
      <c r="O1033" s="1"/>
    </row>
    <row r="1034" spans="1:15" x14ac:dyDescent="0.25">
      <c r="A1034" s="1"/>
      <c r="B1034" s="1"/>
      <c r="C1034" s="1"/>
      <c r="D1034" s="1"/>
      <c r="E1034" s="1"/>
      <c r="F1034" s="1"/>
      <c r="G1034" s="1"/>
      <c r="H1034" s="1"/>
      <c r="I1034" s="1"/>
      <c r="J1034" s="1"/>
      <c r="K1034" s="1"/>
      <c r="L1034" s="1"/>
      <c r="M1034" s="1"/>
      <c r="N1034" s="1"/>
      <c r="O1034" s="1"/>
    </row>
    <row r="1035" spans="1:15" x14ac:dyDescent="0.25">
      <c r="A1035" s="1"/>
      <c r="B1035" s="1"/>
      <c r="C1035" s="1"/>
      <c r="D1035" s="1"/>
      <c r="E1035" s="1"/>
      <c r="F1035" s="1"/>
      <c r="G1035" s="46" t="s">
        <v>5</v>
      </c>
      <c r="H1035" s="46"/>
      <c r="I1035" s="46"/>
      <c r="J1035" s="3" t="s">
        <v>6</v>
      </c>
      <c r="K1035" s="3" t="s">
        <v>7</v>
      </c>
      <c r="L1035" s="3"/>
      <c r="M1035" s="3" t="s">
        <v>8</v>
      </c>
      <c r="N1035" s="3" t="s">
        <v>583</v>
      </c>
      <c r="O1035" s="3" t="s">
        <v>7</v>
      </c>
    </row>
    <row r="1036" spans="1:15" x14ac:dyDescent="0.25">
      <c r="A1036" s="1"/>
      <c r="B1036" s="1"/>
      <c r="C1036" s="1"/>
      <c r="D1036" s="1"/>
      <c r="E1036" s="1"/>
      <c r="F1036" s="1"/>
      <c r="G1036" s="4" t="s">
        <v>33</v>
      </c>
      <c r="H1036" s="4" t="s">
        <v>34</v>
      </c>
      <c r="I1036" s="4"/>
      <c r="J1036" s="6">
        <v>3</v>
      </c>
      <c r="K1036" s="7">
        <v>13.04</v>
      </c>
      <c r="L1036" s="7"/>
      <c r="M1036" s="6">
        <v>4</v>
      </c>
      <c r="N1036" s="55">
        <v>658.80000000000007</v>
      </c>
      <c r="O1036" s="7">
        <v>3.63</v>
      </c>
    </row>
    <row r="1037" spans="1:15" x14ac:dyDescent="0.25">
      <c r="A1037" s="1"/>
      <c r="B1037" s="5" t="s">
        <v>9</v>
      </c>
      <c r="C1037" s="4" t="s">
        <v>181</v>
      </c>
      <c r="D1037" s="4"/>
      <c r="E1037" s="4"/>
      <c r="F1037" s="1"/>
      <c r="G1037" s="4" t="s">
        <v>36</v>
      </c>
      <c r="H1037" s="4" t="s">
        <v>37</v>
      </c>
      <c r="I1037" s="4"/>
      <c r="J1037" s="6">
        <v>3</v>
      </c>
      <c r="K1037" s="7">
        <v>13.04</v>
      </c>
      <c r="L1037" s="7"/>
      <c r="M1037" s="6">
        <v>4</v>
      </c>
      <c r="N1037" s="45">
        <v>493.20000000000005</v>
      </c>
      <c r="O1037" s="7">
        <v>2.72</v>
      </c>
    </row>
    <row r="1038" spans="1:15" x14ac:dyDescent="0.25">
      <c r="A1038" s="1"/>
      <c r="B1038" s="5" t="s">
        <v>13</v>
      </c>
      <c r="C1038" s="4" t="s">
        <v>184</v>
      </c>
      <c r="D1038" s="4"/>
      <c r="E1038" s="4"/>
      <c r="F1038" s="1"/>
      <c r="G1038" s="4" t="s">
        <v>11</v>
      </c>
      <c r="H1038" s="4" t="s">
        <v>12</v>
      </c>
      <c r="I1038" s="4"/>
      <c r="J1038" s="6">
        <v>4</v>
      </c>
      <c r="K1038" s="7">
        <v>17.39</v>
      </c>
      <c r="L1038" s="7"/>
      <c r="M1038" s="6">
        <v>185</v>
      </c>
      <c r="N1038" s="45">
        <v>13795.800000000001</v>
      </c>
      <c r="O1038" s="7">
        <v>76.010000000000005</v>
      </c>
    </row>
    <row r="1039" spans="1:15" x14ac:dyDescent="0.25">
      <c r="A1039" s="1"/>
      <c r="B1039" s="5"/>
      <c r="C1039" s="4"/>
      <c r="D1039" s="4"/>
      <c r="E1039" s="4"/>
      <c r="F1039" s="1"/>
      <c r="G1039" s="4"/>
      <c r="H1039" s="4"/>
      <c r="I1039" s="4"/>
      <c r="J1039" s="6"/>
      <c r="K1039" s="7"/>
      <c r="L1039" s="7"/>
      <c r="M1039" s="6"/>
      <c r="N1039" s="45"/>
      <c r="O1039" s="7"/>
    </row>
    <row r="1040" spans="1:15" x14ac:dyDescent="0.25">
      <c r="A1040" s="1"/>
      <c r="B1040" s="5" t="s">
        <v>19</v>
      </c>
      <c r="C1040" s="4" t="s">
        <v>57</v>
      </c>
      <c r="D1040" s="4"/>
      <c r="E1040" s="4"/>
      <c r="F1040" s="1"/>
      <c r="G1040" s="4" t="s">
        <v>39</v>
      </c>
      <c r="H1040" s="4" t="s">
        <v>40</v>
      </c>
      <c r="I1040" s="4"/>
      <c r="J1040" s="6">
        <v>1</v>
      </c>
      <c r="K1040" s="7">
        <v>4.3499999999999996</v>
      </c>
      <c r="L1040" s="7"/>
      <c r="M1040" s="6">
        <v>1</v>
      </c>
      <c r="N1040" s="45">
        <v>214.2</v>
      </c>
      <c r="O1040" s="7">
        <v>1.18</v>
      </c>
    </row>
    <row r="1041" spans="1:15" x14ac:dyDescent="0.25">
      <c r="A1041" s="1"/>
      <c r="B1041" s="5"/>
      <c r="C1041" s="4"/>
      <c r="D1041" s="4"/>
      <c r="E1041" s="4"/>
      <c r="F1041" s="1"/>
      <c r="G1041" s="4" t="s">
        <v>309</v>
      </c>
      <c r="H1041" s="4" t="s">
        <v>310</v>
      </c>
      <c r="I1041" s="4"/>
      <c r="J1041" s="6">
        <v>2</v>
      </c>
      <c r="K1041" s="7">
        <v>8.6999999999999993</v>
      </c>
      <c r="L1041" s="7"/>
      <c r="M1041" s="6">
        <v>5</v>
      </c>
      <c r="N1041" s="45">
        <v>456</v>
      </c>
      <c r="O1041" s="7">
        <v>2.5099999999999998</v>
      </c>
    </row>
    <row r="1042" spans="1:15" x14ac:dyDescent="0.25">
      <c r="A1042" s="1"/>
      <c r="B1042" s="5" t="s">
        <v>23</v>
      </c>
      <c r="C1042" s="4" t="s">
        <v>185</v>
      </c>
      <c r="D1042" s="4"/>
      <c r="E1042" s="4"/>
      <c r="F1042" s="1"/>
      <c r="G1042" s="4" t="s">
        <v>315</v>
      </c>
      <c r="H1042" s="4" t="s">
        <v>316</v>
      </c>
      <c r="I1042" s="4"/>
      <c r="J1042" s="6">
        <v>1</v>
      </c>
      <c r="K1042" s="7">
        <v>4.3499999999999996</v>
      </c>
      <c r="L1042" s="7"/>
      <c r="M1042" s="6">
        <v>1</v>
      </c>
      <c r="N1042" s="45">
        <v>50.4</v>
      </c>
      <c r="O1042" s="7">
        <v>0.28000000000000003</v>
      </c>
    </row>
    <row r="1043" spans="1:15" x14ac:dyDescent="0.25">
      <c r="A1043" s="1"/>
      <c r="B1043" s="5" t="s">
        <v>25</v>
      </c>
      <c r="C1043" s="52">
        <v>527</v>
      </c>
      <c r="D1043" s="52"/>
      <c r="E1043" s="1"/>
      <c r="F1043" s="1"/>
      <c r="G1043" s="4" t="s">
        <v>54</v>
      </c>
      <c r="H1043" s="4" t="s">
        <v>55</v>
      </c>
      <c r="I1043" s="4"/>
      <c r="J1043" s="6">
        <v>1</v>
      </c>
      <c r="K1043" s="7">
        <v>4.3499999999999996</v>
      </c>
      <c r="L1043" s="7"/>
      <c r="M1043" s="6">
        <v>5</v>
      </c>
      <c r="N1043" s="45">
        <v>834</v>
      </c>
      <c r="O1043" s="7">
        <v>4.5999999999999996</v>
      </c>
    </row>
    <row r="1044" spans="1:15" x14ac:dyDescent="0.25">
      <c r="A1044" s="1"/>
      <c r="B1044" s="5" t="s">
        <v>26</v>
      </c>
      <c r="C1044" s="5"/>
      <c r="D1044" s="5"/>
      <c r="E1044" s="51">
        <v>424.83640000000003</v>
      </c>
      <c r="F1044" s="1"/>
      <c r="G1044" s="4" t="s">
        <v>49</v>
      </c>
      <c r="H1044" s="4" t="s">
        <v>50</v>
      </c>
      <c r="I1044" s="4"/>
      <c r="J1044" s="6">
        <v>2</v>
      </c>
      <c r="K1044" s="7">
        <v>8.6999999999999993</v>
      </c>
      <c r="L1044" s="7"/>
      <c r="M1044" s="6">
        <v>2</v>
      </c>
      <c r="N1044" s="45">
        <v>156</v>
      </c>
      <c r="O1044" s="7">
        <v>0.86</v>
      </c>
    </row>
    <row r="1045" spans="1:15" x14ac:dyDescent="0.25">
      <c r="A1045" s="1"/>
      <c r="B1045" s="5" t="s">
        <v>27</v>
      </c>
      <c r="C1045" s="5"/>
      <c r="D1045" s="51">
        <v>26.164300000000001</v>
      </c>
      <c r="E1045" s="51"/>
      <c r="F1045" s="1"/>
      <c r="G1045" s="4" t="s">
        <v>335</v>
      </c>
      <c r="H1045" s="4" t="s">
        <v>336</v>
      </c>
      <c r="I1045" s="4"/>
      <c r="J1045" s="6">
        <v>1</v>
      </c>
      <c r="K1045" s="7">
        <v>4.3499999999999996</v>
      </c>
      <c r="L1045" s="7"/>
      <c r="M1045" s="6">
        <v>5</v>
      </c>
      <c r="N1045" s="45">
        <v>195</v>
      </c>
      <c r="O1045" s="7">
        <v>1.07</v>
      </c>
    </row>
    <row r="1046" spans="1:15" x14ac:dyDescent="0.25">
      <c r="A1046" s="1"/>
      <c r="B1046" s="1"/>
      <c r="C1046" s="1"/>
      <c r="D1046" s="1"/>
      <c r="E1046" s="1"/>
      <c r="F1046" s="1"/>
      <c r="G1046" s="4"/>
      <c r="H1046" s="4"/>
      <c r="I1046" s="4"/>
      <c r="J1046" s="6"/>
      <c r="K1046" s="7"/>
      <c r="L1046" s="7"/>
      <c r="M1046" s="6"/>
      <c r="N1046" s="45"/>
      <c r="O1046" s="7"/>
    </row>
    <row r="1047" spans="1:15" x14ac:dyDescent="0.25">
      <c r="A1047" s="1"/>
      <c r="B1047" s="5" t="s">
        <v>28</v>
      </c>
      <c r="C1047" s="5"/>
      <c r="D1047" s="5"/>
      <c r="E1047" s="51">
        <v>1.6329</v>
      </c>
      <c r="F1047" s="1"/>
      <c r="G1047" s="4" t="s">
        <v>323</v>
      </c>
      <c r="H1047" s="4" t="s">
        <v>324</v>
      </c>
      <c r="I1047" s="4"/>
      <c r="J1047" s="6">
        <v>1</v>
      </c>
      <c r="K1047" s="7">
        <v>4.3499999999999996</v>
      </c>
      <c r="L1047" s="7"/>
      <c r="M1047" s="6">
        <v>1</v>
      </c>
      <c r="N1047" s="45">
        <v>109.2</v>
      </c>
      <c r="O1047" s="7">
        <v>0.6</v>
      </c>
    </row>
    <row r="1048" spans="1:15" x14ac:dyDescent="0.25">
      <c r="A1048" s="1"/>
      <c r="B1048" s="5"/>
      <c r="C1048" s="5"/>
      <c r="D1048" s="5"/>
      <c r="E1048" s="51"/>
      <c r="F1048" s="1"/>
      <c r="G1048" s="4"/>
      <c r="H1048" s="4"/>
      <c r="I1048" s="4"/>
      <c r="J1048" s="6"/>
      <c r="K1048" s="7"/>
      <c r="L1048" s="7"/>
      <c r="M1048" s="6"/>
      <c r="N1048" s="45"/>
      <c r="O1048" s="7"/>
    </row>
    <row r="1049" spans="1:15" x14ac:dyDescent="0.25">
      <c r="A1049" s="1"/>
      <c r="B1049" s="5" t="s">
        <v>29</v>
      </c>
      <c r="C1049" s="5"/>
      <c r="D1049" s="51">
        <v>0.35089999999999999</v>
      </c>
      <c r="E1049" s="51"/>
      <c r="F1049" s="1"/>
      <c r="G1049" s="4" t="s">
        <v>21</v>
      </c>
      <c r="H1049" s="4" t="s">
        <v>22</v>
      </c>
      <c r="I1049" s="4"/>
      <c r="J1049" s="6">
        <v>4</v>
      </c>
      <c r="K1049" s="7">
        <v>17.39</v>
      </c>
      <c r="L1049" s="7"/>
      <c r="M1049" s="6">
        <v>16</v>
      </c>
      <c r="N1049" s="45">
        <v>1187.3999999999999</v>
      </c>
      <c r="O1049" s="7">
        <v>6.54</v>
      </c>
    </row>
    <row r="1050" spans="1:15" x14ac:dyDescent="0.25">
      <c r="A1050" s="1"/>
      <c r="B1050" s="5"/>
      <c r="C1050" s="5"/>
      <c r="D1050" s="51"/>
      <c r="E1050" s="51"/>
      <c r="F1050" s="1"/>
      <c r="G1050" s="4"/>
      <c r="H1050" s="4"/>
      <c r="I1050" s="4"/>
      <c r="J1050" s="6"/>
      <c r="K1050" s="7"/>
      <c r="L1050" s="7"/>
      <c r="M1050" s="6"/>
      <c r="N1050" s="45"/>
      <c r="O1050" s="7"/>
    </row>
    <row r="1051" spans="1:15" x14ac:dyDescent="0.25">
      <c r="A1051" s="1"/>
      <c r="B1051" s="5" t="s">
        <v>30</v>
      </c>
      <c r="C1051" s="56">
        <v>36.799999999999997</v>
      </c>
      <c r="D1051" s="1"/>
      <c r="E1051" s="1"/>
      <c r="F1051" s="1"/>
      <c r="G1051" s="1"/>
      <c r="H1051" s="1"/>
      <c r="I1051" s="1"/>
      <c r="J1051" s="1"/>
      <c r="K1051" s="1"/>
      <c r="L1051" s="1"/>
      <c r="M1051" s="1"/>
      <c r="N1051" s="1"/>
      <c r="O1051" s="1"/>
    </row>
    <row r="1052" spans="1:15" x14ac:dyDescent="0.25">
      <c r="A1052" s="1"/>
      <c r="B1052" s="5"/>
      <c r="C1052" s="5"/>
      <c r="D1052" s="1"/>
      <c r="E1052" s="1"/>
      <c r="F1052" s="1"/>
      <c r="G1052" s="1"/>
      <c r="H1052" s="1"/>
      <c r="I1052" s="1"/>
      <c r="J1052" s="1"/>
      <c r="K1052" s="1"/>
      <c r="L1052" s="1"/>
      <c r="M1052" s="1"/>
      <c r="N1052" s="1"/>
      <c r="O1052" s="1"/>
    </row>
    <row r="1053" spans="1:15" x14ac:dyDescent="0.25">
      <c r="A1053" s="1"/>
      <c r="B1053" s="5" t="s">
        <v>31</v>
      </c>
      <c r="C1053" s="56">
        <v>2015</v>
      </c>
      <c r="D1053" s="5"/>
      <c r="E1053" s="1"/>
      <c r="F1053" s="1"/>
      <c r="G1053" s="1"/>
      <c r="H1053" s="1"/>
      <c r="I1053" s="1"/>
      <c r="J1053" s="1"/>
      <c r="K1053" s="1"/>
      <c r="L1053" s="1"/>
      <c r="M1053" s="1"/>
      <c r="N1053" s="1"/>
      <c r="O1053" s="1"/>
    </row>
    <row r="1054" spans="1:15" x14ac:dyDescent="0.25">
      <c r="A1054" s="1"/>
      <c r="B1054" s="5" t="s">
        <v>32</v>
      </c>
      <c r="C1054" s="5"/>
      <c r="D1054" s="1"/>
      <c r="E1054" s="1"/>
      <c r="F1054" s="1"/>
      <c r="G1054" s="1"/>
      <c r="H1054" s="1"/>
      <c r="I1054" s="1"/>
      <c r="J1054" s="1"/>
      <c r="K1054" s="1"/>
      <c r="L1054" s="1"/>
      <c r="M1054" s="1"/>
      <c r="N1054" s="1"/>
      <c r="O1054" s="1"/>
    </row>
    <row r="1055" spans="1:15" x14ac:dyDescent="0.25">
      <c r="A1055" s="1"/>
      <c r="B1055" s="1"/>
      <c r="C1055" s="1"/>
      <c r="D1055" s="1"/>
      <c r="E1055" s="1"/>
      <c r="F1055" s="1"/>
      <c r="G1055" s="1"/>
      <c r="H1055" s="1"/>
      <c r="I1055" s="1"/>
      <c r="J1055" s="1"/>
      <c r="K1055" s="1"/>
      <c r="L1055" s="1"/>
      <c r="M1055" s="1"/>
      <c r="N1055" s="1"/>
      <c r="O1055" s="1"/>
    </row>
    <row r="1056" spans="1:15" x14ac:dyDescent="0.25">
      <c r="A1056" s="1"/>
      <c r="B1056" s="1"/>
      <c r="C1056" s="1"/>
      <c r="D1056" s="1"/>
      <c r="E1056" s="1"/>
      <c r="F1056" s="1"/>
      <c r="G1056" s="46" t="s">
        <v>5</v>
      </c>
      <c r="H1056" s="46"/>
      <c r="I1056" s="46"/>
      <c r="J1056" s="3" t="s">
        <v>6</v>
      </c>
      <c r="K1056" s="3" t="s">
        <v>7</v>
      </c>
      <c r="L1056" s="3"/>
      <c r="M1056" s="3" t="s">
        <v>8</v>
      </c>
      <c r="N1056" s="3" t="s">
        <v>583</v>
      </c>
      <c r="O1056" s="3" t="s">
        <v>7</v>
      </c>
    </row>
    <row r="1057" spans="1:15" x14ac:dyDescent="0.25">
      <c r="A1057" s="1"/>
      <c r="B1057" s="1"/>
      <c r="C1057" s="1"/>
      <c r="D1057" s="1"/>
      <c r="E1057" s="1"/>
      <c r="F1057" s="1"/>
      <c r="G1057" s="4" t="s">
        <v>33</v>
      </c>
      <c r="H1057" s="4" t="s">
        <v>34</v>
      </c>
      <c r="I1057" s="4"/>
      <c r="J1057" s="6">
        <v>1</v>
      </c>
      <c r="K1057" s="7">
        <v>6.67</v>
      </c>
      <c r="L1057" s="7"/>
      <c r="M1057" s="6">
        <v>1</v>
      </c>
      <c r="N1057" s="55">
        <v>72</v>
      </c>
      <c r="O1057" s="7">
        <v>0.89</v>
      </c>
    </row>
    <row r="1058" spans="1:15" x14ac:dyDescent="0.25">
      <c r="A1058" s="1"/>
      <c r="B1058" s="5" t="s">
        <v>9</v>
      </c>
      <c r="C1058" s="4" t="s">
        <v>181</v>
      </c>
      <c r="D1058" s="4"/>
      <c r="E1058" s="4"/>
      <c r="F1058" s="1"/>
      <c r="G1058" s="4" t="s">
        <v>36</v>
      </c>
      <c r="H1058" s="4" t="s">
        <v>37</v>
      </c>
      <c r="I1058" s="4"/>
      <c r="J1058" s="6">
        <v>2</v>
      </c>
      <c r="K1058" s="7">
        <v>13.33</v>
      </c>
      <c r="L1058" s="7"/>
      <c r="M1058" s="6">
        <v>2</v>
      </c>
      <c r="N1058" s="45">
        <v>302.39999999999998</v>
      </c>
      <c r="O1058" s="7">
        <v>3.72</v>
      </c>
    </row>
    <row r="1059" spans="1:15" x14ac:dyDescent="0.25">
      <c r="A1059" s="1"/>
      <c r="B1059" s="5" t="s">
        <v>13</v>
      </c>
      <c r="C1059" s="4" t="s">
        <v>186</v>
      </c>
      <c r="D1059" s="4"/>
      <c r="E1059" s="4"/>
      <c r="F1059" s="1"/>
      <c r="G1059" s="4" t="s">
        <v>11</v>
      </c>
      <c r="H1059" s="4" t="s">
        <v>12</v>
      </c>
      <c r="I1059" s="4"/>
      <c r="J1059" s="6">
        <v>3</v>
      </c>
      <c r="K1059" s="7">
        <v>20</v>
      </c>
      <c r="L1059" s="7"/>
      <c r="M1059" s="6">
        <v>7</v>
      </c>
      <c r="N1059" s="45">
        <v>724.2</v>
      </c>
      <c r="O1059" s="7">
        <v>8.91</v>
      </c>
    </row>
    <row r="1060" spans="1:15" x14ac:dyDescent="0.25">
      <c r="A1060" s="1"/>
      <c r="B1060" s="5"/>
      <c r="C1060" s="4"/>
      <c r="D1060" s="4"/>
      <c r="E1060" s="4"/>
      <c r="F1060" s="1"/>
      <c r="G1060" s="4"/>
      <c r="H1060" s="4"/>
      <c r="I1060" s="4"/>
      <c r="J1060" s="6"/>
      <c r="K1060" s="7"/>
      <c r="L1060" s="7"/>
      <c r="M1060" s="6"/>
      <c r="N1060" s="45"/>
      <c r="O1060" s="7"/>
    </row>
    <row r="1061" spans="1:15" x14ac:dyDescent="0.25">
      <c r="A1061" s="1"/>
      <c r="B1061" s="5" t="s">
        <v>19</v>
      </c>
      <c r="C1061" s="4" t="s">
        <v>60</v>
      </c>
      <c r="D1061" s="4"/>
      <c r="E1061" s="4"/>
      <c r="F1061" s="1"/>
      <c r="G1061" s="4" t="s">
        <v>343</v>
      </c>
      <c r="H1061" s="4" t="s">
        <v>344</v>
      </c>
      <c r="I1061" s="4"/>
      <c r="J1061" s="6">
        <v>1</v>
      </c>
      <c r="K1061" s="7">
        <v>6.67</v>
      </c>
      <c r="L1061" s="7"/>
      <c r="M1061" s="6">
        <v>3</v>
      </c>
      <c r="N1061" s="45">
        <v>224.4</v>
      </c>
      <c r="O1061" s="7">
        <v>2.76</v>
      </c>
    </row>
    <row r="1062" spans="1:15" x14ac:dyDescent="0.25">
      <c r="A1062" s="1"/>
      <c r="B1062" s="5"/>
      <c r="C1062" s="4"/>
      <c r="D1062" s="4"/>
      <c r="E1062" s="4"/>
      <c r="F1062" s="1"/>
      <c r="G1062" s="4" t="s">
        <v>39</v>
      </c>
      <c r="H1062" s="4" t="s">
        <v>40</v>
      </c>
      <c r="I1062" s="4"/>
      <c r="J1062" s="6">
        <v>1</v>
      </c>
      <c r="K1062" s="7">
        <v>6.67</v>
      </c>
      <c r="L1062" s="7"/>
      <c r="M1062" s="6">
        <v>4</v>
      </c>
      <c r="N1062" s="45">
        <v>309</v>
      </c>
      <c r="O1062" s="7">
        <v>3.8</v>
      </c>
    </row>
    <row r="1063" spans="1:15" x14ac:dyDescent="0.25">
      <c r="A1063" s="1"/>
      <c r="B1063" s="5" t="s">
        <v>23</v>
      </c>
      <c r="C1063" s="4" t="s">
        <v>187</v>
      </c>
      <c r="D1063" s="4"/>
      <c r="E1063" s="4"/>
      <c r="F1063" s="1"/>
      <c r="G1063" s="4" t="s">
        <v>345</v>
      </c>
      <c r="H1063" s="4" t="s">
        <v>346</v>
      </c>
      <c r="I1063" s="4"/>
      <c r="J1063" s="6">
        <v>1</v>
      </c>
      <c r="K1063" s="7">
        <v>6.67</v>
      </c>
      <c r="L1063" s="7"/>
      <c r="M1063" s="6">
        <v>2</v>
      </c>
      <c r="N1063" s="45">
        <v>37.200000000000003</v>
      </c>
      <c r="O1063" s="7">
        <v>0.46</v>
      </c>
    </row>
    <row r="1064" spans="1:15" x14ac:dyDescent="0.25">
      <c r="A1064" s="1"/>
      <c r="B1064" s="5" t="s">
        <v>25</v>
      </c>
      <c r="C1064" s="52">
        <v>526</v>
      </c>
      <c r="D1064" s="52"/>
      <c r="E1064" s="1"/>
      <c r="F1064" s="1"/>
      <c r="G1064" s="4" t="s">
        <v>15</v>
      </c>
      <c r="H1064" s="4" t="s">
        <v>16</v>
      </c>
      <c r="I1064" s="4"/>
      <c r="J1064" s="6">
        <v>1</v>
      </c>
      <c r="K1064" s="7">
        <v>6.67</v>
      </c>
      <c r="L1064" s="7"/>
      <c r="M1064" s="6">
        <v>2</v>
      </c>
      <c r="N1064" s="45">
        <v>76.2</v>
      </c>
      <c r="O1064" s="7">
        <v>0.94</v>
      </c>
    </row>
    <row r="1065" spans="1:15" x14ac:dyDescent="0.25">
      <c r="A1065" s="1"/>
      <c r="B1065" s="5" t="s">
        <v>26</v>
      </c>
      <c r="C1065" s="5"/>
      <c r="D1065" s="5"/>
      <c r="E1065" s="51">
        <v>745.90949999999998</v>
      </c>
      <c r="F1065" s="1"/>
      <c r="G1065" s="4" t="s">
        <v>42</v>
      </c>
      <c r="H1065" s="4" t="s">
        <v>43</v>
      </c>
      <c r="I1065" s="4"/>
      <c r="J1065" s="6">
        <v>1</v>
      </c>
      <c r="K1065" s="7">
        <v>6.67</v>
      </c>
      <c r="L1065" s="7"/>
      <c r="M1065" s="6">
        <v>2</v>
      </c>
      <c r="N1065" s="45">
        <v>412.2</v>
      </c>
      <c r="O1065" s="7">
        <v>5.07</v>
      </c>
    </row>
    <row r="1066" spans="1:15" x14ac:dyDescent="0.25">
      <c r="A1066" s="1"/>
      <c r="B1066" s="5" t="s">
        <v>27</v>
      </c>
      <c r="C1066" s="5"/>
      <c r="D1066" s="51">
        <v>11.002000000000001</v>
      </c>
      <c r="E1066" s="51"/>
      <c r="F1066" s="1"/>
      <c r="G1066" s="4" t="s">
        <v>54</v>
      </c>
      <c r="H1066" s="4" t="s">
        <v>55</v>
      </c>
      <c r="I1066" s="4"/>
      <c r="J1066" s="6">
        <v>2</v>
      </c>
      <c r="K1066" s="7">
        <v>13.33</v>
      </c>
      <c r="L1066" s="7"/>
      <c r="M1066" s="6">
        <v>53</v>
      </c>
      <c r="N1066" s="45">
        <v>5788.8</v>
      </c>
      <c r="O1066" s="7">
        <v>71.2</v>
      </c>
    </row>
    <row r="1067" spans="1:15" x14ac:dyDescent="0.25">
      <c r="A1067" s="1"/>
      <c r="B1067" s="1"/>
      <c r="C1067" s="1"/>
      <c r="D1067" s="1"/>
      <c r="E1067" s="1"/>
      <c r="F1067" s="1"/>
      <c r="G1067" s="4"/>
      <c r="H1067" s="4"/>
      <c r="I1067" s="4"/>
      <c r="J1067" s="6"/>
      <c r="K1067" s="7"/>
      <c r="L1067" s="7"/>
      <c r="M1067" s="6"/>
      <c r="N1067" s="45"/>
      <c r="O1067" s="7"/>
    </row>
    <row r="1068" spans="1:15" x14ac:dyDescent="0.25">
      <c r="A1068" s="1"/>
      <c r="B1068" s="5" t="s">
        <v>28</v>
      </c>
      <c r="C1068" s="5"/>
      <c r="D1068" s="5"/>
      <c r="E1068" s="51">
        <v>2.0047000000000001</v>
      </c>
      <c r="F1068" s="1"/>
      <c r="G1068" s="4" t="s">
        <v>21</v>
      </c>
      <c r="H1068" s="4" t="s">
        <v>22</v>
      </c>
      <c r="I1068" s="4"/>
      <c r="J1068" s="6">
        <v>2</v>
      </c>
      <c r="K1068" s="7">
        <v>13.33</v>
      </c>
      <c r="L1068" s="7"/>
      <c r="M1068" s="6">
        <v>2</v>
      </c>
      <c r="N1068" s="45">
        <v>183.6</v>
      </c>
      <c r="O1068" s="7">
        <v>2.2599999999999998</v>
      </c>
    </row>
    <row r="1069" spans="1:15" x14ac:dyDescent="0.25">
      <c r="A1069" s="1"/>
      <c r="B1069" s="5"/>
      <c r="C1069" s="5"/>
      <c r="D1069" s="5"/>
      <c r="E1069" s="51"/>
      <c r="F1069" s="1"/>
      <c r="G1069" s="4"/>
      <c r="H1069" s="4"/>
      <c r="I1069" s="4"/>
      <c r="J1069" s="6"/>
      <c r="K1069" s="7"/>
      <c r="L1069" s="7"/>
      <c r="M1069" s="6"/>
      <c r="N1069" s="45"/>
      <c r="O1069" s="7"/>
    </row>
    <row r="1070" spans="1:15" x14ac:dyDescent="0.25">
      <c r="A1070" s="1"/>
      <c r="B1070" s="5" t="s">
        <v>29</v>
      </c>
      <c r="C1070" s="5"/>
      <c r="D1070" s="51">
        <v>0.99209999999999998</v>
      </c>
      <c r="E1070" s="51"/>
      <c r="F1070" s="1"/>
      <c r="G1070" s="1"/>
      <c r="H1070" s="1"/>
      <c r="I1070" s="1"/>
      <c r="J1070" s="1"/>
      <c r="K1070" s="1"/>
      <c r="L1070" s="1"/>
      <c r="M1070" s="1"/>
      <c r="N1070" s="1"/>
      <c r="O1070" s="1"/>
    </row>
    <row r="1071" spans="1:15" x14ac:dyDescent="0.25">
      <c r="A1071" s="1"/>
      <c r="B1071" s="5"/>
      <c r="C1071" s="5"/>
      <c r="D1071" s="51"/>
      <c r="E1071" s="51"/>
      <c r="F1071" s="1"/>
      <c r="G1071" s="1"/>
      <c r="H1071" s="1"/>
      <c r="I1071" s="1"/>
      <c r="J1071" s="1"/>
      <c r="K1071" s="1"/>
      <c r="L1071" s="1"/>
      <c r="M1071" s="1"/>
      <c r="N1071" s="1"/>
      <c r="O1071" s="1"/>
    </row>
    <row r="1072" spans="1:15" x14ac:dyDescent="0.25">
      <c r="A1072" s="1"/>
      <c r="B1072" s="5" t="s">
        <v>30</v>
      </c>
      <c r="C1072" s="56">
        <v>45.5</v>
      </c>
      <c r="D1072" s="1"/>
      <c r="E1072" s="1"/>
      <c r="F1072" s="1"/>
      <c r="G1072" s="1"/>
      <c r="H1072" s="1"/>
      <c r="I1072" s="1"/>
      <c r="J1072" s="1"/>
      <c r="K1072" s="1"/>
      <c r="L1072" s="1"/>
      <c r="M1072" s="1"/>
      <c r="N1072" s="1"/>
      <c r="O1072" s="1"/>
    </row>
    <row r="1073" spans="1:15" x14ac:dyDescent="0.25">
      <c r="A1073" s="1"/>
      <c r="B1073" s="5" t="s">
        <v>31</v>
      </c>
      <c r="C1073" s="56">
        <v>2015</v>
      </c>
      <c r="D1073" s="5"/>
      <c r="E1073" s="1"/>
      <c r="F1073" s="1"/>
      <c r="G1073" s="1"/>
      <c r="H1073" s="1"/>
      <c r="I1073" s="1"/>
      <c r="J1073" s="1"/>
      <c r="K1073" s="1"/>
      <c r="L1073" s="1"/>
      <c r="M1073" s="1"/>
      <c r="N1073" s="1"/>
      <c r="O1073" s="1"/>
    </row>
    <row r="1074" spans="1:15" x14ac:dyDescent="0.25">
      <c r="A1074" s="1"/>
      <c r="B1074" s="5" t="s">
        <v>32</v>
      </c>
      <c r="C1074" s="5"/>
      <c r="D1074" s="1"/>
      <c r="E1074" s="1"/>
      <c r="F1074" s="1"/>
      <c r="G1074" s="1"/>
      <c r="H1074" s="1"/>
      <c r="I1074" s="1"/>
      <c r="J1074" s="1"/>
      <c r="K1074" s="1"/>
      <c r="L1074" s="1"/>
      <c r="M1074" s="1"/>
      <c r="N1074" s="1"/>
      <c r="O1074" s="1"/>
    </row>
    <row r="1075" spans="1:15" x14ac:dyDescent="0.25">
      <c r="A1075" s="1"/>
      <c r="B1075" s="1"/>
      <c r="C1075" s="1"/>
      <c r="D1075" s="1"/>
      <c r="E1075" s="1"/>
      <c r="F1075" s="1"/>
      <c r="G1075" s="1"/>
      <c r="H1075" s="1"/>
      <c r="I1075" s="1"/>
      <c r="J1075" s="1"/>
      <c r="K1075" s="1"/>
      <c r="L1075" s="1"/>
      <c r="M1075" s="1"/>
      <c r="N1075" s="1"/>
      <c r="O1075" s="1"/>
    </row>
    <row r="1076" spans="1:15" x14ac:dyDescent="0.25">
      <c r="A1076" s="1"/>
      <c r="B1076" s="1"/>
      <c r="C1076" s="1"/>
      <c r="D1076" s="1"/>
      <c r="E1076" s="1"/>
      <c r="F1076" s="1"/>
      <c r="G1076" s="1"/>
      <c r="H1076" s="1"/>
      <c r="I1076" s="1"/>
      <c r="J1076" s="1"/>
      <c r="K1076" s="1"/>
      <c r="L1076" s="1"/>
      <c r="M1076" s="1"/>
      <c r="N1076" s="1"/>
      <c r="O1076" s="1"/>
    </row>
    <row r="1077" spans="1:15" x14ac:dyDescent="0.25">
      <c r="A1077" s="1"/>
      <c r="B1077" s="1"/>
      <c r="C1077" s="1"/>
      <c r="D1077" s="1"/>
      <c r="E1077" s="1"/>
      <c r="F1077" s="1"/>
      <c r="G1077" s="46" t="s">
        <v>5</v>
      </c>
      <c r="H1077" s="46"/>
      <c r="I1077" s="46"/>
      <c r="J1077" s="3" t="s">
        <v>6</v>
      </c>
      <c r="K1077" s="3" t="s">
        <v>7</v>
      </c>
      <c r="L1077" s="3"/>
      <c r="M1077" s="3" t="s">
        <v>8</v>
      </c>
      <c r="N1077" s="3" t="s">
        <v>583</v>
      </c>
      <c r="O1077" s="3" t="s">
        <v>7</v>
      </c>
    </row>
    <row r="1078" spans="1:15" x14ac:dyDescent="0.25">
      <c r="A1078" s="1"/>
      <c r="B1078" s="1"/>
      <c r="C1078" s="1"/>
      <c r="D1078" s="1"/>
      <c r="E1078" s="1"/>
      <c r="F1078" s="1"/>
      <c r="G1078" s="4" t="s">
        <v>39</v>
      </c>
      <c r="H1078" s="4" t="s">
        <v>40</v>
      </c>
      <c r="I1078" s="4"/>
      <c r="J1078" s="6">
        <v>1</v>
      </c>
      <c r="K1078" s="7">
        <v>100</v>
      </c>
      <c r="L1078" s="7"/>
      <c r="M1078" s="6">
        <v>261</v>
      </c>
      <c r="N1078" s="55">
        <v>11845.199999999999</v>
      </c>
      <c r="O1078" s="7">
        <v>100</v>
      </c>
    </row>
    <row r="1079" spans="1:15" x14ac:dyDescent="0.25">
      <c r="A1079" s="1"/>
      <c r="B1079" s="5" t="s">
        <v>9</v>
      </c>
      <c r="C1079" s="4" t="s">
        <v>188</v>
      </c>
      <c r="D1079" s="4"/>
      <c r="E1079" s="4"/>
      <c r="F1079" s="1"/>
      <c r="G1079" s="1"/>
      <c r="H1079" s="1"/>
      <c r="I1079" s="1"/>
      <c r="J1079" s="1"/>
      <c r="K1079" s="1"/>
      <c r="L1079" s="1"/>
      <c r="M1079" s="1"/>
      <c r="N1079" s="1"/>
      <c r="O1079" s="1"/>
    </row>
    <row r="1080" spans="1:15" x14ac:dyDescent="0.25">
      <c r="A1080" s="1"/>
      <c r="B1080" s="5" t="s">
        <v>13</v>
      </c>
      <c r="C1080" s="4" t="s">
        <v>189</v>
      </c>
      <c r="D1080" s="4"/>
      <c r="E1080" s="4"/>
      <c r="F1080" s="1"/>
      <c r="G1080" s="1"/>
      <c r="H1080" s="1"/>
      <c r="I1080" s="1"/>
      <c r="J1080" s="1"/>
      <c r="K1080" s="1"/>
      <c r="L1080" s="1"/>
      <c r="M1080" s="1"/>
      <c r="N1080" s="1"/>
      <c r="O1080" s="1"/>
    </row>
    <row r="1081" spans="1:15" x14ac:dyDescent="0.25">
      <c r="A1081" s="1"/>
      <c r="B1081" s="5" t="s">
        <v>19</v>
      </c>
      <c r="C1081" s="4" t="s">
        <v>20</v>
      </c>
      <c r="D1081" s="4"/>
      <c r="E1081" s="4"/>
      <c r="F1081" s="1"/>
      <c r="G1081" s="1"/>
      <c r="H1081" s="1"/>
      <c r="I1081" s="1"/>
      <c r="J1081" s="1"/>
      <c r="K1081" s="1"/>
      <c r="L1081" s="1"/>
      <c r="M1081" s="1"/>
      <c r="N1081" s="1"/>
      <c r="O1081" s="1"/>
    </row>
    <row r="1082" spans="1:15" x14ac:dyDescent="0.25">
      <c r="A1082" s="1"/>
      <c r="B1082" s="5" t="s">
        <v>23</v>
      </c>
      <c r="C1082" s="4" t="s">
        <v>190</v>
      </c>
      <c r="D1082" s="4"/>
      <c r="E1082" s="4"/>
      <c r="F1082" s="1"/>
      <c r="G1082" s="1"/>
      <c r="H1082" s="1"/>
      <c r="I1082" s="1"/>
      <c r="J1082" s="1"/>
      <c r="K1082" s="1"/>
      <c r="L1082" s="1"/>
      <c r="M1082" s="1"/>
      <c r="N1082" s="1"/>
      <c r="O1082" s="1"/>
    </row>
    <row r="1083" spans="1:15" x14ac:dyDescent="0.25">
      <c r="A1083" s="1"/>
      <c r="B1083" s="5" t="s">
        <v>25</v>
      </c>
      <c r="C1083" s="52">
        <v>261</v>
      </c>
      <c r="D1083" s="52"/>
      <c r="E1083" s="1"/>
      <c r="F1083" s="1"/>
      <c r="G1083" s="1"/>
      <c r="H1083" s="1"/>
      <c r="I1083" s="1"/>
      <c r="J1083" s="1"/>
      <c r="K1083" s="1"/>
      <c r="L1083" s="1"/>
      <c r="M1083" s="1"/>
      <c r="N1083" s="1"/>
      <c r="O1083" s="1"/>
    </row>
    <row r="1084" spans="1:15" x14ac:dyDescent="0.25">
      <c r="A1084" s="1"/>
      <c r="B1084" s="5" t="s">
        <v>26</v>
      </c>
      <c r="C1084" s="5"/>
      <c r="D1084" s="5"/>
      <c r="E1084" s="51">
        <v>194.35300000000001</v>
      </c>
      <c r="F1084" s="1"/>
      <c r="G1084" s="1"/>
      <c r="H1084" s="1"/>
      <c r="I1084" s="1"/>
      <c r="J1084" s="1"/>
      <c r="K1084" s="1"/>
      <c r="L1084" s="1"/>
      <c r="M1084" s="1"/>
      <c r="N1084" s="1"/>
      <c r="O1084" s="1"/>
    </row>
    <row r="1085" spans="1:15" x14ac:dyDescent="0.25">
      <c r="A1085" s="1"/>
      <c r="B1085" s="5" t="s">
        <v>27</v>
      </c>
      <c r="C1085" s="5"/>
      <c r="D1085" s="51">
        <v>45.454700000000003</v>
      </c>
      <c r="E1085" s="51"/>
      <c r="F1085" s="1"/>
      <c r="G1085" s="1"/>
      <c r="H1085" s="1"/>
      <c r="I1085" s="1"/>
      <c r="J1085" s="1"/>
      <c r="K1085" s="1"/>
      <c r="L1085" s="1"/>
      <c r="M1085" s="1"/>
      <c r="N1085" s="1"/>
      <c r="O1085" s="1"/>
    </row>
    <row r="1086" spans="1:15" x14ac:dyDescent="0.25">
      <c r="A1086" s="1"/>
      <c r="B1086" s="5" t="s">
        <v>28</v>
      </c>
      <c r="C1086" s="5"/>
      <c r="D1086" s="5"/>
      <c r="E1086" s="51">
        <v>1.1735</v>
      </c>
      <c r="F1086" s="1"/>
      <c r="G1086" s="1"/>
      <c r="H1086" s="1"/>
      <c r="I1086" s="1"/>
      <c r="J1086" s="1"/>
      <c r="K1086" s="1"/>
      <c r="L1086" s="1"/>
      <c r="M1086" s="1"/>
      <c r="N1086" s="1"/>
      <c r="O1086" s="1"/>
    </row>
    <row r="1087" spans="1:15" x14ac:dyDescent="0.25">
      <c r="A1087" s="1"/>
      <c r="B1087" s="5" t="s">
        <v>29</v>
      </c>
      <c r="C1087" s="5"/>
      <c r="D1087" s="51">
        <v>1.0016</v>
      </c>
      <c r="E1087" s="51"/>
      <c r="F1087" s="1"/>
      <c r="G1087" s="1"/>
      <c r="H1087" s="1"/>
      <c r="I1087" s="1"/>
      <c r="J1087" s="1"/>
      <c r="K1087" s="1"/>
      <c r="L1087" s="1"/>
      <c r="M1087" s="1"/>
      <c r="N1087" s="1"/>
      <c r="O1087" s="1"/>
    </row>
    <row r="1088" spans="1:15" x14ac:dyDescent="0.25">
      <c r="A1088" s="1"/>
      <c r="B1088" s="5" t="s">
        <v>30</v>
      </c>
      <c r="C1088" s="56">
        <v>15.4</v>
      </c>
      <c r="D1088" s="1"/>
      <c r="E1088" s="1"/>
      <c r="F1088" s="1"/>
      <c r="G1088" s="1"/>
      <c r="H1088" s="1"/>
      <c r="I1088" s="1"/>
      <c r="J1088" s="1"/>
      <c r="K1088" s="1"/>
      <c r="L1088" s="1"/>
      <c r="M1088" s="1"/>
      <c r="N1088" s="1"/>
      <c r="O1088" s="1"/>
    </row>
    <row r="1089" spans="1:15" x14ac:dyDescent="0.25">
      <c r="A1089" s="1"/>
      <c r="B1089" s="5" t="s">
        <v>31</v>
      </c>
      <c r="C1089" s="56">
        <v>2017</v>
      </c>
      <c r="D1089" s="5"/>
      <c r="E1089" s="1"/>
      <c r="F1089" s="1"/>
      <c r="G1089" s="1"/>
      <c r="H1089" s="1"/>
      <c r="I1089" s="1"/>
      <c r="J1089" s="1"/>
      <c r="K1089" s="1"/>
      <c r="L1089" s="1"/>
      <c r="M1089" s="1"/>
      <c r="N1089" s="1"/>
      <c r="O1089" s="1"/>
    </row>
    <row r="1090" spans="1:15" x14ac:dyDescent="0.25">
      <c r="A1090" s="1"/>
      <c r="B1090" s="5" t="s">
        <v>32</v>
      </c>
      <c r="C1090" s="5"/>
      <c r="D1090" s="1"/>
      <c r="E1090" s="1"/>
      <c r="F1090" s="1"/>
      <c r="G1090" s="1"/>
      <c r="H1090" s="1"/>
      <c r="I1090" s="1"/>
      <c r="J1090" s="1"/>
      <c r="K1090" s="1"/>
      <c r="L1090" s="1"/>
      <c r="M1090" s="1"/>
      <c r="N1090" s="1"/>
      <c r="O1090" s="1"/>
    </row>
    <row r="1091" spans="1:15" x14ac:dyDescent="0.25">
      <c r="A1091" s="1"/>
      <c r="B1091" s="1"/>
      <c r="C1091" s="1"/>
      <c r="D1091" s="1"/>
      <c r="E1091" s="1"/>
      <c r="F1091" s="1"/>
      <c r="G1091" s="1"/>
      <c r="H1091" s="1"/>
      <c r="I1091" s="1"/>
      <c r="J1091" s="1"/>
      <c r="K1091" s="1"/>
      <c r="L1091" s="1"/>
      <c r="M1091" s="1"/>
      <c r="N1091" s="1"/>
      <c r="O1091" s="1"/>
    </row>
    <row r="1092" spans="1:15" x14ac:dyDescent="0.25">
      <c r="A1092" s="1"/>
      <c r="B1092" s="1"/>
      <c r="C1092" s="1"/>
      <c r="D1092" s="1"/>
      <c r="E1092" s="1"/>
      <c r="F1092" s="1"/>
      <c r="G1092" s="46" t="s">
        <v>5</v>
      </c>
      <c r="H1092" s="46"/>
      <c r="I1092" s="46"/>
      <c r="J1092" s="3" t="s">
        <v>6</v>
      </c>
      <c r="K1092" s="3" t="s">
        <v>7</v>
      </c>
      <c r="L1092" s="3"/>
      <c r="M1092" s="3" t="s">
        <v>8</v>
      </c>
      <c r="N1092" s="3" t="s">
        <v>583</v>
      </c>
      <c r="O1092" s="3" t="s">
        <v>7</v>
      </c>
    </row>
    <row r="1093" spans="1:15" x14ac:dyDescent="0.25">
      <c r="A1093" s="1"/>
      <c r="B1093" s="1"/>
      <c r="C1093" s="1"/>
      <c r="D1093" s="1"/>
      <c r="E1093" s="1"/>
      <c r="F1093" s="1"/>
      <c r="G1093" s="4" t="s">
        <v>36</v>
      </c>
      <c r="H1093" s="4" t="s">
        <v>37</v>
      </c>
      <c r="I1093" s="4"/>
      <c r="J1093" s="6">
        <v>2</v>
      </c>
      <c r="K1093" s="7">
        <v>50</v>
      </c>
      <c r="L1093" s="7"/>
      <c r="M1093" s="6">
        <v>37</v>
      </c>
      <c r="N1093" s="55">
        <v>750</v>
      </c>
      <c r="O1093" s="7">
        <v>15.94</v>
      </c>
    </row>
    <row r="1094" spans="1:15" x14ac:dyDescent="0.25">
      <c r="A1094" s="1"/>
      <c r="B1094" s="5" t="s">
        <v>9</v>
      </c>
      <c r="C1094" s="4" t="s">
        <v>188</v>
      </c>
      <c r="D1094" s="4"/>
      <c r="E1094" s="4"/>
      <c r="F1094" s="1"/>
      <c r="G1094" s="4" t="s">
        <v>39</v>
      </c>
      <c r="H1094" s="4" t="s">
        <v>40</v>
      </c>
      <c r="I1094" s="4"/>
      <c r="J1094" s="6">
        <v>2</v>
      </c>
      <c r="K1094" s="7">
        <v>50</v>
      </c>
      <c r="L1094" s="7"/>
      <c r="M1094" s="6">
        <v>35</v>
      </c>
      <c r="N1094" s="45">
        <v>3955.2000000000003</v>
      </c>
      <c r="O1094" s="7">
        <v>84.06</v>
      </c>
    </row>
    <row r="1095" spans="1:15" x14ac:dyDescent="0.25">
      <c r="A1095" s="1"/>
      <c r="B1095" s="5" t="s">
        <v>13</v>
      </c>
      <c r="C1095" s="4" t="s">
        <v>191</v>
      </c>
      <c r="D1095" s="4"/>
      <c r="E1095" s="4"/>
      <c r="F1095" s="1"/>
      <c r="G1095" s="1"/>
      <c r="H1095" s="1"/>
      <c r="I1095" s="1"/>
      <c r="J1095" s="1"/>
      <c r="K1095" s="1"/>
      <c r="L1095" s="1"/>
      <c r="M1095" s="1"/>
      <c r="N1095" s="1"/>
      <c r="O1095" s="1"/>
    </row>
    <row r="1096" spans="1:15" x14ac:dyDescent="0.25">
      <c r="A1096" s="1"/>
      <c r="B1096" s="5"/>
      <c r="C1096" s="4"/>
      <c r="D1096" s="4"/>
      <c r="E1096" s="4"/>
      <c r="F1096" s="1"/>
      <c r="G1096" s="1"/>
      <c r="H1096" s="1"/>
      <c r="I1096" s="1"/>
      <c r="J1096" s="1"/>
      <c r="K1096" s="1"/>
      <c r="L1096" s="1"/>
      <c r="M1096" s="1"/>
      <c r="N1096" s="1"/>
      <c r="O1096" s="1"/>
    </row>
    <row r="1097" spans="1:15" x14ac:dyDescent="0.25">
      <c r="A1097" s="1"/>
      <c r="B1097" s="5" t="s">
        <v>19</v>
      </c>
      <c r="C1097" s="4" t="s">
        <v>57</v>
      </c>
      <c r="D1097" s="4"/>
      <c r="E1097" s="4"/>
      <c r="F1097" s="1"/>
      <c r="G1097" s="1"/>
      <c r="H1097" s="1"/>
      <c r="I1097" s="1"/>
      <c r="J1097" s="1"/>
      <c r="K1097" s="1"/>
      <c r="L1097" s="1"/>
      <c r="M1097" s="1"/>
      <c r="N1097" s="1"/>
      <c r="O1097" s="1"/>
    </row>
    <row r="1098" spans="1:15" x14ac:dyDescent="0.25">
      <c r="A1098" s="1"/>
      <c r="B1098" s="5" t="s">
        <v>23</v>
      </c>
      <c r="C1098" s="4" t="s">
        <v>192</v>
      </c>
      <c r="D1098" s="4"/>
      <c r="E1098" s="4"/>
      <c r="F1098" s="1"/>
      <c r="G1098" s="1"/>
      <c r="H1098" s="1"/>
      <c r="I1098" s="1"/>
      <c r="J1098" s="1"/>
      <c r="K1098" s="1"/>
      <c r="L1098" s="1"/>
      <c r="M1098" s="1"/>
      <c r="N1098" s="1"/>
      <c r="O1098" s="1"/>
    </row>
    <row r="1099" spans="1:15" x14ac:dyDescent="0.25">
      <c r="A1099" s="1"/>
      <c r="B1099" s="5" t="s">
        <v>25</v>
      </c>
      <c r="C1099" s="52">
        <v>395</v>
      </c>
      <c r="D1099" s="52"/>
      <c r="E1099" s="1"/>
      <c r="F1099" s="1"/>
      <c r="G1099" s="1"/>
      <c r="H1099" s="1"/>
      <c r="I1099" s="1"/>
      <c r="J1099" s="1"/>
      <c r="K1099" s="1"/>
      <c r="L1099" s="1"/>
      <c r="M1099" s="1"/>
      <c r="N1099" s="1"/>
      <c r="O1099" s="1"/>
    </row>
    <row r="1100" spans="1:15" x14ac:dyDescent="0.25">
      <c r="A1100" s="1"/>
      <c r="B1100" s="5" t="s">
        <v>26</v>
      </c>
      <c r="C1100" s="5"/>
      <c r="D1100" s="5"/>
      <c r="E1100" s="51">
        <v>164.9948</v>
      </c>
      <c r="F1100" s="1"/>
      <c r="G1100" s="1"/>
      <c r="H1100" s="1"/>
      <c r="I1100" s="1"/>
      <c r="J1100" s="1"/>
      <c r="K1100" s="1"/>
      <c r="L1100" s="1"/>
      <c r="M1100" s="1"/>
      <c r="N1100" s="1"/>
      <c r="O1100" s="1"/>
    </row>
    <row r="1101" spans="1:15" x14ac:dyDescent="0.25">
      <c r="A1101" s="1"/>
      <c r="B1101" s="5" t="s">
        <v>27</v>
      </c>
      <c r="C1101" s="5"/>
      <c r="D1101" s="51">
        <v>10.0161</v>
      </c>
      <c r="E1101" s="51"/>
      <c r="F1101" s="1"/>
      <c r="G1101" s="1"/>
      <c r="H1101" s="1"/>
      <c r="I1101" s="1"/>
      <c r="J1101" s="1"/>
      <c r="K1101" s="1"/>
      <c r="L1101" s="1"/>
      <c r="M1101" s="1"/>
      <c r="N1101" s="1"/>
      <c r="O1101" s="1"/>
    </row>
    <row r="1102" spans="1:15" x14ac:dyDescent="0.25">
      <c r="A1102" s="1"/>
      <c r="B1102" s="5" t="s">
        <v>28</v>
      </c>
      <c r="C1102" s="5"/>
      <c r="D1102" s="5"/>
      <c r="E1102" s="51">
        <v>1.2226999999999999</v>
      </c>
      <c r="F1102" s="1"/>
      <c r="G1102" s="1"/>
      <c r="H1102" s="1"/>
      <c r="I1102" s="1"/>
      <c r="J1102" s="1"/>
      <c r="K1102" s="1"/>
      <c r="L1102" s="1"/>
      <c r="M1102" s="1"/>
      <c r="N1102" s="1"/>
      <c r="O1102" s="1"/>
    </row>
    <row r="1103" spans="1:15" x14ac:dyDescent="0.25">
      <c r="A1103" s="1"/>
      <c r="B1103" s="5" t="s">
        <v>29</v>
      </c>
      <c r="C1103" s="5"/>
      <c r="D1103" s="51">
        <v>9.3700000000000006E-2</v>
      </c>
      <c r="E1103" s="51"/>
      <c r="F1103" s="1"/>
      <c r="G1103" s="1"/>
      <c r="H1103" s="1"/>
      <c r="I1103" s="1"/>
      <c r="J1103" s="1"/>
      <c r="K1103" s="1"/>
      <c r="L1103" s="1"/>
      <c r="M1103" s="1"/>
      <c r="N1103" s="1"/>
      <c r="O1103" s="1"/>
    </row>
    <row r="1104" spans="1:15" x14ac:dyDescent="0.25">
      <c r="A1104" s="1"/>
      <c r="B1104" s="5" t="s">
        <v>30</v>
      </c>
      <c r="C1104" s="56">
        <v>3.6</v>
      </c>
      <c r="D1104" s="1"/>
      <c r="E1104" s="1"/>
      <c r="F1104" s="1"/>
      <c r="G1104" s="1"/>
      <c r="H1104" s="1"/>
      <c r="I1104" s="1"/>
      <c r="J1104" s="1"/>
      <c r="K1104" s="1"/>
      <c r="L1104" s="1"/>
      <c r="M1104" s="1"/>
      <c r="N1104" s="1"/>
      <c r="O1104" s="1"/>
    </row>
    <row r="1105" spans="1:15" x14ac:dyDescent="0.25">
      <c r="A1105" s="1"/>
      <c r="B1105" s="5" t="s">
        <v>31</v>
      </c>
      <c r="C1105" s="56">
        <v>2017</v>
      </c>
      <c r="D1105" s="5"/>
      <c r="E1105" s="1"/>
      <c r="F1105" s="1"/>
      <c r="G1105" s="1"/>
      <c r="H1105" s="1"/>
      <c r="I1105" s="1"/>
      <c r="J1105" s="1"/>
      <c r="K1105" s="1"/>
      <c r="L1105" s="1"/>
      <c r="M1105" s="1"/>
      <c r="N1105" s="1"/>
      <c r="O1105" s="1"/>
    </row>
    <row r="1106" spans="1:15" x14ac:dyDescent="0.25">
      <c r="A1106" s="1"/>
      <c r="B1106" s="5" t="s">
        <v>32</v>
      </c>
      <c r="C1106" s="5"/>
      <c r="D1106" s="1"/>
      <c r="E1106" s="1"/>
      <c r="F1106" s="1"/>
      <c r="G1106" s="1"/>
      <c r="H1106" s="1"/>
      <c r="I1106" s="1"/>
      <c r="J1106" s="1"/>
      <c r="K1106" s="1"/>
      <c r="L1106" s="1"/>
      <c r="M1106" s="1"/>
      <c r="N1106" s="1"/>
      <c r="O1106" s="1"/>
    </row>
    <row r="1107" spans="1:15" x14ac:dyDescent="0.25">
      <c r="A1107" s="1"/>
      <c r="B1107" s="1"/>
      <c r="C1107" s="1"/>
      <c r="D1107" s="1"/>
      <c r="E1107" s="1"/>
      <c r="F1107" s="1"/>
      <c r="G1107" s="1"/>
      <c r="H1107" s="1"/>
      <c r="I1107" s="1"/>
      <c r="J1107" s="1"/>
      <c r="K1107" s="1"/>
      <c r="L1107" s="1"/>
      <c r="M1107" s="1"/>
      <c r="N1107" s="1"/>
      <c r="O1107" s="1"/>
    </row>
    <row r="1108" spans="1:15" x14ac:dyDescent="0.25">
      <c r="A1108" s="1"/>
      <c r="B1108" s="1"/>
      <c r="C1108" s="1"/>
      <c r="D1108" s="1"/>
      <c r="E1108" s="1"/>
      <c r="F1108" s="1"/>
      <c r="G1108" s="46" t="s">
        <v>5</v>
      </c>
      <c r="H1108" s="46"/>
      <c r="I1108" s="46"/>
      <c r="J1108" s="3" t="s">
        <v>6</v>
      </c>
      <c r="K1108" s="3" t="s">
        <v>7</v>
      </c>
      <c r="L1108" s="3"/>
      <c r="M1108" s="3" t="s">
        <v>8</v>
      </c>
      <c r="N1108" s="3" t="s">
        <v>583</v>
      </c>
      <c r="O1108" s="3" t="s">
        <v>7</v>
      </c>
    </row>
    <row r="1109" spans="1:15" x14ac:dyDescent="0.25">
      <c r="A1109" s="1"/>
      <c r="B1109" s="1"/>
      <c r="C1109" s="1"/>
      <c r="D1109" s="1"/>
      <c r="E1109" s="1"/>
      <c r="F1109" s="1"/>
      <c r="G1109" s="4" t="s">
        <v>39</v>
      </c>
      <c r="H1109" s="4" t="s">
        <v>40</v>
      </c>
      <c r="I1109" s="4"/>
      <c r="J1109" s="6">
        <v>1</v>
      </c>
      <c r="K1109" s="7">
        <v>100</v>
      </c>
      <c r="L1109" s="7"/>
      <c r="M1109" s="6">
        <v>0</v>
      </c>
      <c r="N1109" s="55">
        <v>0</v>
      </c>
      <c r="O1109" s="7">
        <v>0</v>
      </c>
    </row>
    <row r="1110" spans="1:15" x14ac:dyDescent="0.25">
      <c r="A1110" s="1"/>
      <c r="B1110" s="5" t="s">
        <v>9</v>
      </c>
      <c r="C1110" s="4" t="s">
        <v>188</v>
      </c>
      <c r="D1110" s="4"/>
      <c r="E1110" s="4"/>
      <c r="F1110" s="1"/>
      <c r="G1110" s="1"/>
      <c r="H1110" s="1"/>
      <c r="I1110" s="1"/>
      <c r="J1110" s="1"/>
      <c r="K1110" s="1"/>
      <c r="L1110" s="1"/>
      <c r="M1110" s="1"/>
      <c r="N1110" s="1"/>
      <c r="O1110" s="1"/>
    </row>
    <row r="1111" spans="1:15" x14ac:dyDescent="0.25">
      <c r="A1111" s="1"/>
      <c r="B1111" s="5" t="s">
        <v>13</v>
      </c>
      <c r="C1111" s="4" t="s">
        <v>62</v>
      </c>
      <c r="D1111" s="4"/>
      <c r="E1111" s="4"/>
      <c r="F1111" s="1"/>
      <c r="G1111" s="1"/>
      <c r="H1111" s="1"/>
      <c r="I1111" s="1"/>
      <c r="J1111" s="1"/>
      <c r="K1111" s="1"/>
      <c r="L1111" s="1"/>
      <c r="M1111" s="1"/>
      <c r="N1111" s="1"/>
      <c r="O1111" s="1"/>
    </row>
    <row r="1112" spans="1:15" x14ac:dyDescent="0.25">
      <c r="A1112" s="1"/>
      <c r="B1112" s="5" t="s">
        <v>19</v>
      </c>
      <c r="C1112" s="4" t="s">
        <v>60</v>
      </c>
      <c r="D1112" s="4"/>
      <c r="E1112" s="4"/>
      <c r="F1112" s="1"/>
      <c r="G1112" s="1"/>
      <c r="H1112" s="1"/>
      <c r="I1112" s="1"/>
      <c r="J1112" s="1"/>
      <c r="K1112" s="1"/>
      <c r="L1112" s="1"/>
      <c r="M1112" s="1"/>
      <c r="N1112" s="1"/>
      <c r="O1112" s="1"/>
    </row>
    <row r="1113" spans="1:15" x14ac:dyDescent="0.25">
      <c r="A1113" s="1"/>
      <c r="B1113" s="5" t="s">
        <v>23</v>
      </c>
      <c r="C1113" s="4" t="s">
        <v>193</v>
      </c>
      <c r="D1113" s="4"/>
      <c r="E1113" s="4"/>
      <c r="F1113" s="1"/>
      <c r="G1113" s="1"/>
      <c r="H1113" s="1"/>
      <c r="I1113" s="1"/>
      <c r="J1113" s="1"/>
      <c r="K1113" s="1"/>
      <c r="L1113" s="1"/>
      <c r="M1113" s="1"/>
      <c r="N1113" s="1"/>
      <c r="O1113" s="1"/>
    </row>
    <row r="1114" spans="1:15" x14ac:dyDescent="0.25">
      <c r="A1114" s="1"/>
      <c r="B1114" s="5" t="s">
        <v>25</v>
      </c>
      <c r="C1114" s="52">
        <v>4</v>
      </c>
      <c r="D1114" s="52"/>
      <c r="E1114" s="1"/>
      <c r="F1114" s="1"/>
      <c r="G1114" s="1"/>
      <c r="H1114" s="1"/>
      <c r="I1114" s="1"/>
      <c r="J1114" s="1"/>
      <c r="K1114" s="1"/>
      <c r="L1114" s="1"/>
      <c r="M1114" s="1"/>
      <c r="N1114" s="1"/>
      <c r="O1114" s="1"/>
    </row>
    <row r="1115" spans="1:15" x14ac:dyDescent="0.25">
      <c r="A1115" s="1"/>
      <c r="B1115" s="5" t="s">
        <v>26</v>
      </c>
      <c r="C1115" s="5"/>
      <c r="D1115" s="5"/>
      <c r="E1115" s="51">
        <v>16.3141</v>
      </c>
      <c r="F1115" s="1"/>
      <c r="G1115" s="1"/>
      <c r="H1115" s="1"/>
      <c r="I1115" s="1"/>
      <c r="J1115" s="1"/>
      <c r="K1115" s="1"/>
      <c r="L1115" s="1"/>
      <c r="M1115" s="1"/>
      <c r="N1115" s="1"/>
      <c r="O1115" s="1"/>
    </row>
    <row r="1116" spans="1:15" x14ac:dyDescent="0.25">
      <c r="A1116" s="1"/>
      <c r="B1116" s="5" t="s">
        <v>27</v>
      </c>
      <c r="C1116" s="5"/>
      <c r="D1116" s="51">
        <v>0</v>
      </c>
      <c r="E1116" s="51"/>
      <c r="F1116" s="1"/>
      <c r="G1116" s="1"/>
      <c r="H1116" s="1"/>
      <c r="I1116" s="1"/>
      <c r="J1116" s="1"/>
      <c r="K1116" s="1"/>
      <c r="L1116" s="1"/>
      <c r="M1116" s="1"/>
      <c r="N1116" s="1"/>
      <c r="O1116" s="1"/>
    </row>
    <row r="1117" spans="1:15" x14ac:dyDescent="0.25">
      <c r="A1117" s="1"/>
      <c r="B1117" s="5" t="s">
        <v>28</v>
      </c>
      <c r="C1117" s="5"/>
      <c r="D1117" s="5"/>
      <c r="E1117" s="51">
        <v>0.28849999999999998</v>
      </c>
      <c r="F1117" s="1"/>
      <c r="G1117" s="1"/>
      <c r="H1117" s="1"/>
      <c r="I1117" s="1"/>
      <c r="J1117" s="1"/>
      <c r="K1117" s="1"/>
      <c r="L1117" s="1"/>
      <c r="M1117" s="1"/>
      <c r="N1117" s="1"/>
      <c r="O1117" s="1"/>
    </row>
    <row r="1118" spans="1:15" x14ac:dyDescent="0.25">
      <c r="A1118" s="1"/>
      <c r="B1118" s="5" t="s">
        <v>29</v>
      </c>
      <c r="C1118" s="5"/>
      <c r="D1118" s="51">
        <v>0</v>
      </c>
      <c r="E1118" s="51"/>
      <c r="F1118" s="1"/>
      <c r="G1118" s="1"/>
      <c r="H1118" s="1"/>
      <c r="I1118" s="1"/>
      <c r="J1118" s="1"/>
      <c r="K1118" s="1"/>
      <c r="L1118" s="1"/>
      <c r="M1118" s="1"/>
      <c r="N1118" s="1"/>
      <c r="O1118" s="1"/>
    </row>
    <row r="1119" spans="1:15" x14ac:dyDescent="0.25">
      <c r="A1119" s="1"/>
      <c r="B1119" s="5" t="s">
        <v>30</v>
      </c>
      <c r="C1119" s="5"/>
      <c r="D1119" s="1"/>
      <c r="E1119" s="1"/>
      <c r="F1119" s="1"/>
      <c r="G1119" s="1"/>
      <c r="H1119" s="1"/>
      <c r="I1119" s="1"/>
      <c r="J1119" s="1"/>
      <c r="K1119" s="1"/>
      <c r="L1119" s="1"/>
      <c r="M1119" s="1"/>
      <c r="N1119" s="1"/>
      <c r="O1119" s="1"/>
    </row>
    <row r="1120" spans="1:15" x14ac:dyDescent="0.25">
      <c r="A1120" s="1"/>
      <c r="B1120" s="5" t="s">
        <v>31</v>
      </c>
      <c r="C1120" s="5"/>
      <c r="D1120" s="5"/>
      <c r="E1120" s="1"/>
      <c r="F1120" s="1"/>
      <c r="G1120" s="1"/>
      <c r="H1120" s="1"/>
      <c r="I1120" s="1"/>
      <c r="J1120" s="1"/>
      <c r="K1120" s="1"/>
      <c r="L1120" s="1"/>
      <c r="M1120" s="1"/>
      <c r="N1120" s="1"/>
      <c r="O1120" s="1"/>
    </row>
    <row r="1121" spans="1:15" x14ac:dyDescent="0.25">
      <c r="A1121" s="1"/>
      <c r="B1121" s="5" t="s">
        <v>32</v>
      </c>
      <c r="C1121" s="5"/>
      <c r="D1121" s="1"/>
      <c r="E1121" s="1"/>
      <c r="F1121" s="1"/>
      <c r="G1121" s="1"/>
      <c r="H1121" s="1"/>
      <c r="I1121" s="1"/>
      <c r="J1121" s="1"/>
      <c r="K1121" s="1"/>
      <c r="L1121" s="1"/>
      <c r="M1121" s="1"/>
      <c r="N1121" s="1"/>
      <c r="O1121" s="1"/>
    </row>
    <row r="1122" spans="1:15" x14ac:dyDescent="0.25">
      <c r="A1122" s="1"/>
      <c r="B1122" s="1"/>
      <c r="C1122" s="1"/>
      <c r="D1122" s="1"/>
      <c r="E1122" s="1"/>
      <c r="F1122" s="1"/>
      <c r="G1122" s="1"/>
      <c r="H1122" s="1"/>
      <c r="I1122" s="1"/>
      <c r="J1122" s="1"/>
      <c r="K1122" s="1"/>
      <c r="L1122" s="1"/>
      <c r="M1122" s="1"/>
      <c r="N1122" s="1"/>
      <c r="O1122" s="1"/>
    </row>
    <row r="1123" spans="1:15" x14ac:dyDescent="0.25">
      <c r="A1123" s="1"/>
      <c r="B1123" s="1"/>
      <c r="C1123" s="1"/>
      <c r="D1123" s="1"/>
      <c r="E1123" s="1"/>
      <c r="F1123" s="1"/>
      <c r="G1123" s="1"/>
      <c r="H1123" s="1"/>
      <c r="I1123" s="1"/>
      <c r="J1123" s="1"/>
      <c r="K1123" s="1"/>
      <c r="L1123" s="1"/>
      <c r="M1123" s="1"/>
      <c r="N1123" s="1"/>
      <c r="O1123" s="1"/>
    </row>
    <row r="1124" spans="1:15" x14ac:dyDescent="0.25">
      <c r="A1124" s="1"/>
      <c r="B1124" s="1"/>
      <c r="C1124" s="1"/>
      <c r="D1124" s="1"/>
      <c r="E1124" s="1"/>
      <c r="F1124" s="1"/>
      <c r="G1124" s="46" t="s">
        <v>5</v>
      </c>
      <c r="H1124" s="46"/>
      <c r="I1124" s="46"/>
      <c r="J1124" s="3" t="s">
        <v>6</v>
      </c>
      <c r="K1124" s="3" t="s">
        <v>7</v>
      </c>
      <c r="L1124" s="3"/>
      <c r="M1124" s="3" t="s">
        <v>8</v>
      </c>
      <c r="N1124" s="3" t="s">
        <v>583</v>
      </c>
      <c r="O1124" s="3" t="s">
        <v>7</v>
      </c>
    </row>
    <row r="1125" spans="1:15" x14ac:dyDescent="0.25">
      <c r="A1125" s="1"/>
      <c r="B1125" s="1"/>
      <c r="C1125" s="1"/>
      <c r="D1125" s="1"/>
      <c r="E1125" s="1"/>
      <c r="F1125" s="1"/>
      <c r="G1125" s="4" t="s">
        <v>65</v>
      </c>
      <c r="H1125" s="4" t="s">
        <v>66</v>
      </c>
      <c r="I1125" s="4"/>
      <c r="J1125" s="6">
        <v>1</v>
      </c>
      <c r="K1125" s="7">
        <v>8.33</v>
      </c>
      <c r="L1125" s="7"/>
      <c r="M1125" s="6">
        <v>266</v>
      </c>
      <c r="N1125" s="55">
        <v>33369.599999999999</v>
      </c>
      <c r="O1125" s="7">
        <v>31.26</v>
      </c>
    </row>
    <row r="1126" spans="1:15" x14ac:dyDescent="0.25">
      <c r="A1126" s="1"/>
      <c r="B1126" s="5" t="s">
        <v>9</v>
      </c>
      <c r="C1126" s="4" t="s">
        <v>194</v>
      </c>
      <c r="D1126" s="4"/>
      <c r="E1126" s="4"/>
      <c r="F1126" s="1"/>
      <c r="G1126" s="4" t="s">
        <v>33</v>
      </c>
      <c r="H1126" s="4" t="s">
        <v>34</v>
      </c>
      <c r="I1126" s="4"/>
      <c r="J1126" s="6">
        <v>2</v>
      </c>
      <c r="K1126" s="7">
        <v>16.670000000000002</v>
      </c>
      <c r="L1126" s="7"/>
      <c r="M1126" s="6">
        <v>3</v>
      </c>
      <c r="N1126" s="45">
        <v>222.6</v>
      </c>
      <c r="O1126" s="7">
        <v>0.21</v>
      </c>
    </row>
    <row r="1127" spans="1:15" x14ac:dyDescent="0.25">
      <c r="A1127" s="1"/>
      <c r="B1127" s="5" t="s">
        <v>13</v>
      </c>
      <c r="C1127" s="4" t="s">
        <v>195</v>
      </c>
      <c r="D1127" s="4"/>
      <c r="E1127" s="4"/>
      <c r="F1127" s="1"/>
      <c r="G1127" s="4" t="s">
        <v>36</v>
      </c>
      <c r="H1127" s="4" t="s">
        <v>37</v>
      </c>
      <c r="I1127" s="4"/>
      <c r="J1127" s="6">
        <v>1</v>
      </c>
      <c r="K1127" s="7">
        <v>8.33</v>
      </c>
      <c r="L1127" s="7"/>
      <c r="M1127" s="6">
        <v>1</v>
      </c>
      <c r="N1127" s="45">
        <v>60.6</v>
      </c>
      <c r="O1127" s="7">
        <v>0.06</v>
      </c>
    </row>
    <row r="1128" spans="1:15" x14ac:dyDescent="0.25">
      <c r="A1128" s="1"/>
      <c r="B1128" s="5"/>
      <c r="C1128" s="4"/>
      <c r="D1128" s="4"/>
      <c r="E1128" s="4"/>
      <c r="F1128" s="1"/>
      <c r="G1128" s="4"/>
      <c r="H1128" s="4"/>
      <c r="I1128" s="4"/>
      <c r="J1128" s="6"/>
      <c r="K1128" s="7"/>
      <c r="L1128" s="7"/>
      <c r="M1128" s="6"/>
      <c r="N1128" s="45"/>
      <c r="O1128" s="7"/>
    </row>
    <row r="1129" spans="1:15" x14ac:dyDescent="0.25">
      <c r="A1129" s="1"/>
      <c r="B1129" s="5" t="s">
        <v>19</v>
      </c>
      <c r="C1129" s="4" t="s">
        <v>20</v>
      </c>
      <c r="D1129" s="4"/>
      <c r="E1129" s="4"/>
      <c r="F1129" s="1"/>
      <c r="G1129" s="4" t="s">
        <v>11</v>
      </c>
      <c r="H1129" s="4" t="s">
        <v>12</v>
      </c>
      <c r="I1129" s="4"/>
      <c r="J1129" s="6">
        <v>2</v>
      </c>
      <c r="K1129" s="7">
        <v>16.670000000000002</v>
      </c>
      <c r="L1129" s="7"/>
      <c r="M1129" s="6">
        <v>2</v>
      </c>
      <c r="N1129" s="45">
        <v>213</v>
      </c>
      <c r="O1129" s="7">
        <v>0.2</v>
      </c>
    </row>
    <row r="1130" spans="1:15" x14ac:dyDescent="0.25">
      <c r="A1130" s="1"/>
      <c r="B1130" s="5"/>
      <c r="C1130" s="4"/>
      <c r="D1130" s="4"/>
      <c r="E1130" s="4"/>
      <c r="F1130" s="1"/>
      <c r="G1130" s="4" t="s">
        <v>309</v>
      </c>
      <c r="H1130" s="4" t="s">
        <v>310</v>
      </c>
      <c r="I1130" s="4"/>
      <c r="J1130" s="6">
        <v>1</v>
      </c>
      <c r="K1130" s="7">
        <v>8.33</v>
      </c>
      <c r="L1130" s="7"/>
      <c r="M1130" s="6">
        <v>8</v>
      </c>
      <c r="N1130" s="45">
        <v>931.19999999999993</v>
      </c>
      <c r="O1130" s="7">
        <v>0.87</v>
      </c>
    </row>
    <row r="1131" spans="1:15" x14ac:dyDescent="0.25">
      <c r="A1131" s="1"/>
      <c r="B1131" s="5" t="s">
        <v>23</v>
      </c>
      <c r="C1131" s="4" t="s">
        <v>196</v>
      </c>
      <c r="D1131" s="4"/>
      <c r="E1131" s="4"/>
      <c r="F1131" s="1"/>
      <c r="G1131" s="4" t="s">
        <v>311</v>
      </c>
      <c r="H1131" s="4" t="s">
        <v>312</v>
      </c>
      <c r="I1131" s="4"/>
      <c r="J1131" s="6">
        <v>1</v>
      </c>
      <c r="K1131" s="7">
        <v>8.33</v>
      </c>
      <c r="L1131" s="7"/>
      <c r="M1131" s="6">
        <v>8</v>
      </c>
      <c r="N1131" s="45">
        <v>847.19999999999993</v>
      </c>
      <c r="O1131" s="7">
        <v>0.79</v>
      </c>
    </row>
    <row r="1132" spans="1:15" x14ac:dyDescent="0.25">
      <c r="A1132" s="1"/>
      <c r="B1132" s="5" t="s">
        <v>25</v>
      </c>
      <c r="C1132" s="52">
        <v>265</v>
      </c>
      <c r="D1132" s="52"/>
      <c r="E1132" s="1"/>
      <c r="F1132" s="1"/>
      <c r="G1132" s="4" t="s">
        <v>15</v>
      </c>
      <c r="H1132" s="4" t="s">
        <v>16</v>
      </c>
      <c r="I1132" s="4"/>
      <c r="J1132" s="6">
        <v>2</v>
      </c>
      <c r="K1132" s="7">
        <v>16.670000000000002</v>
      </c>
      <c r="L1132" s="7"/>
      <c r="M1132" s="6">
        <v>267</v>
      </c>
      <c r="N1132" s="45">
        <v>70978.2</v>
      </c>
      <c r="O1132" s="7">
        <v>66.5</v>
      </c>
    </row>
    <row r="1133" spans="1:15" x14ac:dyDescent="0.25">
      <c r="A1133" s="1"/>
      <c r="B1133" s="5" t="s">
        <v>26</v>
      </c>
      <c r="C1133" s="5"/>
      <c r="D1133" s="5"/>
      <c r="E1133" s="51">
        <v>1235.0563999999999</v>
      </c>
      <c r="F1133" s="1"/>
      <c r="G1133" s="4" t="s">
        <v>42</v>
      </c>
      <c r="H1133" s="4" t="s">
        <v>43</v>
      </c>
      <c r="I1133" s="4"/>
      <c r="J1133" s="6">
        <v>2</v>
      </c>
      <c r="K1133" s="7">
        <v>16.670000000000002</v>
      </c>
      <c r="L1133" s="7"/>
      <c r="M1133" s="6">
        <v>2</v>
      </c>
      <c r="N1133" s="45">
        <v>111.60000000000001</v>
      </c>
      <c r="O1133" s="7">
        <v>0.1</v>
      </c>
    </row>
    <row r="1134" spans="1:15" x14ac:dyDescent="0.25">
      <c r="A1134" s="1"/>
      <c r="B1134" s="5" t="s">
        <v>27</v>
      </c>
      <c r="C1134" s="5"/>
      <c r="D1134" s="51">
        <v>268.06450000000001</v>
      </c>
      <c r="E1134" s="51"/>
      <c r="F1134" s="1"/>
      <c r="G1134" s="1"/>
      <c r="H1134" s="1"/>
      <c r="I1134" s="1"/>
      <c r="J1134" s="1"/>
      <c r="K1134" s="1"/>
      <c r="L1134" s="1"/>
      <c r="M1134" s="1"/>
      <c r="N1134" s="1"/>
      <c r="O1134" s="1"/>
    </row>
    <row r="1135" spans="1:15" x14ac:dyDescent="0.25">
      <c r="A1135" s="1"/>
      <c r="B1135" s="1"/>
      <c r="C1135" s="1"/>
      <c r="D1135" s="1"/>
      <c r="E1135" s="1"/>
      <c r="F1135" s="1"/>
      <c r="G1135" s="1"/>
      <c r="H1135" s="1"/>
      <c r="I1135" s="1"/>
      <c r="J1135" s="1"/>
      <c r="K1135" s="1"/>
      <c r="L1135" s="1"/>
      <c r="M1135" s="1"/>
      <c r="N1135" s="1"/>
      <c r="O1135" s="1"/>
    </row>
    <row r="1136" spans="1:15" x14ac:dyDescent="0.25">
      <c r="A1136" s="1"/>
      <c r="B1136" s="5" t="s">
        <v>28</v>
      </c>
      <c r="C1136" s="5"/>
      <c r="D1136" s="5"/>
      <c r="E1136" s="51">
        <v>3.6899000000000002</v>
      </c>
      <c r="F1136" s="1"/>
      <c r="G1136" s="1"/>
      <c r="H1136" s="1"/>
      <c r="I1136" s="1"/>
      <c r="J1136" s="1"/>
      <c r="K1136" s="1"/>
      <c r="L1136" s="1"/>
      <c r="M1136" s="1"/>
      <c r="N1136" s="1"/>
      <c r="O1136" s="1"/>
    </row>
    <row r="1137" spans="1:15" x14ac:dyDescent="0.25">
      <c r="A1137" s="1"/>
      <c r="B1137" s="5" t="s">
        <v>29</v>
      </c>
      <c r="C1137" s="5"/>
      <c r="D1137" s="51">
        <v>1.0084</v>
      </c>
      <c r="E1137" s="51"/>
      <c r="F1137" s="1"/>
      <c r="G1137" s="1"/>
      <c r="H1137" s="1"/>
      <c r="I1137" s="1"/>
      <c r="J1137" s="1"/>
      <c r="K1137" s="1"/>
      <c r="L1137" s="1"/>
      <c r="M1137" s="1"/>
      <c r="N1137" s="1"/>
      <c r="O1137" s="1"/>
    </row>
    <row r="1138" spans="1:15" x14ac:dyDescent="0.25">
      <c r="A1138" s="1"/>
      <c r="B1138" s="5" t="s">
        <v>30</v>
      </c>
      <c r="C1138" s="56">
        <v>44.6</v>
      </c>
      <c r="D1138" s="1"/>
      <c r="E1138" s="1"/>
      <c r="F1138" s="1"/>
      <c r="G1138" s="1"/>
      <c r="H1138" s="1"/>
      <c r="I1138" s="1"/>
      <c r="J1138" s="1"/>
      <c r="K1138" s="1"/>
      <c r="L1138" s="1"/>
      <c r="M1138" s="1"/>
      <c r="N1138" s="1"/>
      <c r="O1138" s="1"/>
    </row>
    <row r="1139" spans="1:15" x14ac:dyDescent="0.25">
      <c r="A1139" s="1"/>
      <c r="B1139" s="5" t="s">
        <v>31</v>
      </c>
      <c r="C1139" s="56">
        <v>2017</v>
      </c>
      <c r="D1139" s="5"/>
      <c r="E1139" s="1"/>
      <c r="F1139" s="1"/>
      <c r="G1139" s="1"/>
      <c r="H1139" s="1"/>
      <c r="I1139" s="1"/>
      <c r="J1139" s="1"/>
      <c r="K1139" s="1"/>
      <c r="L1139" s="1"/>
      <c r="M1139" s="1"/>
      <c r="N1139" s="1"/>
      <c r="O1139" s="1"/>
    </row>
    <row r="1140" spans="1:15" x14ac:dyDescent="0.25">
      <c r="A1140" s="1"/>
      <c r="B1140" s="5" t="s">
        <v>32</v>
      </c>
      <c r="C1140" s="5"/>
      <c r="D1140" s="1"/>
      <c r="E1140" s="1"/>
      <c r="F1140" s="1"/>
      <c r="G1140" s="1"/>
      <c r="H1140" s="1"/>
      <c r="I1140" s="1"/>
      <c r="J1140" s="1"/>
      <c r="K1140" s="1"/>
      <c r="L1140" s="1"/>
      <c r="M1140" s="1"/>
      <c r="N1140" s="1"/>
      <c r="O1140" s="1"/>
    </row>
    <row r="1141" spans="1:15" x14ac:dyDescent="0.25">
      <c r="A1141" s="1"/>
      <c r="B1141" s="1"/>
      <c r="C1141" s="1"/>
      <c r="D1141" s="1"/>
      <c r="E1141" s="1"/>
      <c r="F1141" s="1"/>
      <c r="G1141" s="1"/>
      <c r="H1141" s="1"/>
      <c r="I1141" s="1"/>
      <c r="J1141" s="1"/>
      <c r="K1141" s="1"/>
      <c r="L1141" s="1"/>
      <c r="M1141" s="1"/>
      <c r="N1141" s="1"/>
      <c r="O1141" s="1"/>
    </row>
    <row r="1142" spans="1:15" x14ac:dyDescent="0.25">
      <c r="A1142" s="1"/>
      <c r="B1142" s="1"/>
      <c r="C1142" s="1"/>
      <c r="D1142" s="1"/>
      <c r="E1142" s="1"/>
      <c r="F1142" s="1"/>
      <c r="G1142" s="46" t="s">
        <v>5</v>
      </c>
      <c r="H1142" s="46"/>
      <c r="I1142" s="46"/>
      <c r="J1142" s="3" t="s">
        <v>6</v>
      </c>
      <c r="K1142" s="3" t="s">
        <v>7</v>
      </c>
      <c r="L1142" s="3"/>
      <c r="M1142" s="3" t="s">
        <v>8</v>
      </c>
      <c r="N1142" s="3" t="s">
        <v>583</v>
      </c>
      <c r="O1142" s="3" t="s">
        <v>7</v>
      </c>
    </row>
    <row r="1143" spans="1:15" x14ac:dyDescent="0.25">
      <c r="A1143" s="1"/>
      <c r="B1143" s="1"/>
      <c r="C1143" s="1"/>
      <c r="D1143" s="1"/>
      <c r="E1143" s="1"/>
      <c r="F1143" s="1"/>
      <c r="G1143" s="4" t="s">
        <v>65</v>
      </c>
      <c r="H1143" s="4" t="s">
        <v>66</v>
      </c>
      <c r="I1143" s="4"/>
      <c r="J1143" s="6">
        <v>1</v>
      </c>
      <c r="K1143" s="7">
        <v>4.3499999999999996</v>
      </c>
      <c r="L1143" s="7"/>
      <c r="M1143" s="6">
        <v>266</v>
      </c>
      <c r="N1143" s="55">
        <v>33103.800000000003</v>
      </c>
      <c r="O1143" s="7">
        <v>63.13</v>
      </c>
    </row>
    <row r="1144" spans="1:15" x14ac:dyDescent="0.25">
      <c r="A1144" s="1"/>
      <c r="B1144" s="5" t="s">
        <v>9</v>
      </c>
      <c r="C1144" s="4" t="s">
        <v>194</v>
      </c>
      <c r="D1144" s="4"/>
      <c r="E1144" s="4"/>
      <c r="F1144" s="1"/>
      <c r="G1144" s="4" t="s">
        <v>36</v>
      </c>
      <c r="H1144" s="4" t="s">
        <v>37</v>
      </c>
      <c r="I1144" s="4"/>
      <c r="J1144" s="6">
        <v>1</v>
      </c>
      <c r="K1144" s="7">
        <v>4.3499999999999996</v>
      </c>
      <c r="L1144" s="7"/>
      <c r="M1144" s="6">
        <v>3</v>
      </c>
      <c r="N1144" s="45">
        <v>596.4</v>
      </c>
      <c r="O1144" s="7">
        <v>1.1399999999999999</v>
      </c>
    </row>
    <row r="1145" spans="1:15" x14ac:dyDescent="0.25">
      <c r="A1145" s="1"/>
      <c r="B1145" s="5" t="s">
        <v>13</v>
      </c>
      <c r="C1145" s="4" t="s">
        <v>197</v>
      </c>
      <c r="D1145" s="4"/>
      <c r="E1145" s="4"/>
      <c r="F1145" s="1"/>
      <c r="G1145" s="4" t="s">
        <v>11</v>
      </c>
      <c r="H1145" s="4" t="s">
        <v>12</v>
      </c>
      <c r="I1145" s="4"/>
      <c r="J1145" s="6">
        <v>4</v>
      </c>
      <c r="K1145" s="7">
        <v>17.39</v>
      </c>
      <c r="L1145" s="7"/>
      <c r="M1145" s="6">
        <v>6</v>
      </c>
      <c r="N1145" s="45">
        <v>487.80000000000007</v>
      </c>
      <c r="O1145" s="7">
        <v>0.93</v>
      </c>
    </row>
    <row r="1146" spans="1:15" x14ac:dyDescent="0.25">
      <c r="A1146" s="1"/>
      <c r="B1146" s="5"/>
      <c r="C1146" s="4"/>
      <c r="D1146" s="4"/>
      <c r="E1146" s="4"/>
      <c r="F1146" s="1"/>
      <c r="G1146" s="4"/>
      <c r="H1146" s="4"/>
      <c r="I1146" s="4"/>
      <c r="J1146" s="6"/>
      <c r="K1146" s="7"/>
      <c r="L1146" s="7"/>
      <c r="M1146" s="6"/>
      <c r="N1146" s="45"/>
      <c r="O1146" s="7"/>
    </row>
    <row r="1147" spans="1:15" x14ac:dyDescent="0.25">
      <c r="A1147" s="1"/>
      <c r="B1147" s="5" t="s">
        <v>19</v>
      </c>
      <c r="C1147" s="4" t="s">
        <v>57</v>
      </c>
      <c r="D1147" s="4"/>
      <c r="E1147" s="4"/>
      <c r="F1147" s="1"/>
      <c r="G1147" s="4" t="s">
        <v>319</v>
      </c>
      <c r="H1147" s="4" t="s">
        <v>320</v>
      </c>
      <c r="I1147" s="4"/>
      <c r="J1147" s="6">
        <v>1</v>
      </c>
      <c r="K1147" s="7">
        <v>4.3499999999999996</v>
      </c>
      <c r="L1147" s="7"/>
      <c r="M1147" s="6">
        <v>1</v>
      </c>
      <c r="N1147" s="45">
        <v>76.8</v>
      </c>
      <c r="O1147" s="7">
        <v>0.15</v>
      </c>
    </row>
    <row r="1148" spans="1:15" x14ac:dyDescent="0.25">
      <c r="A1148" s="1"/>
      <c r="B1148" s="5"/>
      <c r="C1148" s="4"/>
      <c r="D1148" s="4"/>
      <c r="E1148" s="4"/>
      <c r="F1148" s="1"/>
      <c r="G1148" s="4" t="s">
        <v>39</v>
      </c>
      <c r="H1148" s="4" t="s">
        <v>40</v>
      </c>
      <c r="I1148" s="4"/>
      <c r="J1148" s="6">
        <v>2</v>
      </c>
      <c r="K1148" s="7">
        <v>8.6999999999999993</v>
      </c>
      <c r="L1148" s="7"/>
      <c r="M1148" s="6">
        <v>27</v>
      </c>
      <c r="N1148" s="45">
        <v>3345.6</v>
      </c>
      <c r="O1148" s="7">
        <v>6.38</v>
      </c>
    </row>
    <row r="1149" spans="1:15" x14ac:dyDescent="0.25">
      <c r="A1149" s="1"/>
      <c r="B1149" s="5" t="s">
        <v>23</v>
      </c>
      <c r="C1149" s="4" t="s">
        <v>198</v>
      </c>
      <c r="D1149" s="4"/>
      <c r="E1149" s="4"/>
      <c r="F1149" s="1"/>
      <c r="G1149" s="4" t="s">
        <v>15</v>
      </c>
      <c r="H1149" s="4" t="s">
        <v>16</v>
      </c>
      <c r="I1149" s="4"/>
      <c r="J1149" s="6">
        <v>2</v>
      </c>
      <c r="K1149" s="7">
        <v>8.6999999999999993</v>
      </c>
      <c r="L1149" s="7"/>
      <c r="M1149" s="6">
        <v>2</v>
      </c>
      <c r="N1149" s="45">
        <v>114.6</v>
      </c>
      <c r="O1149" s="7">
        <v>0.22</v>
      </c>
    </row>
    <row r="1150" spans="1:15" x14ac:dyDescent="0.25">
      <c r="A1150" s="1"/>
      <c r="B1150" s="5" t="s">
        <v>25</v>
      </c>
      <c r="C1150" s="52">
        <v>264</v>
      </c>
      <c r="D1150" s="52"/>
      <c r="E1150" s="1"/>
      <c r="F1150" s="1"/>
      <c r="G1150" s="4" t="s">
        <v>313</v>
      </c>
      <c r="H1150" s="4" t="s">
        <v>314</v>
      </c>
      <c r="I1150" s="4"/>
      <c r="J1150" s="6">
        <v>1</v>
      </c>
      <c r="K1150" s="7">
        <v>4.3499999999999996</v>
      </c>
      <c r="L1150" s="7"/>
      <c r="M1150" s="6">
        <v>2</v>
      </c>
      <c r="N1150" s="45">
        <v>85.199999999999989</v>
      </c>
      <c r="O1150" s="7">
        <v>0.16</v>
      </c>
    </row>
    <row r="1151" spans="1:15" x14ac:dyDescent="0.25">
      <c r="A1151" s="1"/>
      <c r="B1151" s="5" t="s">
        <v>26</v>
      </c>
      <c r="C1151" s="5"/>
      <c r="D1151" s="5"/>
      <c r="E1151" s="51">
        <v>496.52449999999999</v>
      </c>
      <c r="F1151" s="1"/>
      <c r="G1151" s="4" t="s">
        <v>315</v>
      </c>
      <c r="H1151" s="4" t="s">
        <v>316</v>
      </c>
      <c r="I1151" s="4"/>
      <c r="J1151" s="6">
        <v>1</v>
      </c>
      <c r="K1151" s="7">
        <v>4.3499999999999996</v>
      </c>
      <c r="L1151" s="7"/>
      <c r="M1151" s="6">
        <v>2</v>
      </c>
      <c r="N1151" s="45">
        <v>10.200000000000001</v>
      </c>
      <c r="O1151" s="7">
        <v>0.02</v>
      </c>
    </row>
    <row r="1152" spans="1:15" x14ac:dyDescent="0.25">
      <c r="A1152" s="1"/>
      <c r="B1152" s="5" t="s">
        <v>27</v>
      </c>
      <c r="C1152" s="5"/>
      <c r="D1152" s="51">
        <v>125.3216</v>
      </c>
      <c r="E1152" s="51"/>
      <c r="F1152" s="1"/>
      <c r="G1152" s="4" t="s">
        <v>42</v>
      </c>
      <c r="H1152" s="4" t="s">
        <v>43</v>
      </c>
      <c r="I1152" s="4"/>
      <c r="J1152" s="6">
        <v>3</v>
      </c>
      <c r="K1152" s="7">
        <v>13.04</v>
      </c>
      <c r="L1152" s="7"/>
      <c r="M1152" s="6">
        <v>32</v>
      </c>
      <c r="N1152" s="45">
        <v>4311</v>
      </c>
      <c r="O1152" s="7">
        <v>8.2200000000000006</v>
      </c>
    </row>
    <row r="1153" spans="1:15" x14ac:dyDescent="0.25">
      <c r="A1153" s="1"/>
      <c r="B1153" s="1"/>
      <c r="C1153" s="1"/>
      <c r="D1153" s="1"/>
      <c r="E1153" s="1"/>
      <c r="F1153" s="1"/>
      <c r="G1153" s="4"/>
      <c r="H1153" s="4"/>
      <c r="I1153" s="4"/>
      <c r="J1153" s="6"/>
      <c r="K1153" s="7"/>
      <c r="L1153" s="7"/>
      <c r="M1153" s="6"/>
      <c r="N1153" s="45"/>
      <c r="O1153" s="7"/>
    </row>
    <row r="1154" spans="1:15" x14ac:dyDescent="0.25">
      <c r="A1154" s="1"/>
      <c r="B1154" s="5" t="s">
        <v>28</v>
      </c>
      <c r="C1154" s="5"/>
      <c r="D1154" s="5"/>
      <c r="E1154" s="51">
        <v>1.9148000000000001</v>
      </c>
      <c r="F1154" s="1"/>
      <c r="G1154" s="4" t="s">
        <v>54</v>
      </c>
      <c r="H1154" s="4" t="s">
        <v>55</v>
      </c>
      <c r="I1154" s="4"/>
      <c r="J1154" s="6">
        <v>5</v>
      </c>
      <c r="K1154" s="7">
        <v>21.74</v>
      </c>
      <c r="L1154" s="7"/>
      <c r="M1154" s="6">
        <v>277</v>
      </c>
      <c r="N1154" s="45">
        <v>10173.6</v>
      </c>
      <c r="O1154" s="7">
        <v>19.399999999999999</v>
      </c>
    </row>
    <row r="1155" spans="1:15" x14ac:dyDescent="0.25">
      <c r="A1155" s="1"/>
      <c r="B1155" s="5"/>
      <c r="C1155" s="5"/>
      <c r="D1155" s="5"/>
      <c r="E1155" s="51"/>
      <c r="F1155" s="1"/>
      <c r="G1155" s="4"/>
      <c r="H1155" s="4"/>
      <c r="I1155" s="4"/>
      <c r="J1155" s="6"/>
      <c r="K1155" s="7"/>
      <c r="L1155" s="7"/>
      <c r="M1155" s="6"/>
      <c r="N1155" s="45"/>
      <c r="O1155" s="7"/>
    </row>
    <row r="1156" spans="1:15" x14ac:dyDescent="0.25">
      <c r="A1156" s="1"/>
      <c r="B1156" s="5" t="s">
        <v>29</v>
      </c>
      <c r="C1156" s="5"/>
      <c r="D1156" s="51">
        <v>1.0486</v>
      </c>
      <c r="E1156" s="51"/>
      <c r="F1156" s="1"/>
      <c r="G1156" s="4" t="s">
        <v>21</v>
      </c>
      <c r="H1156" s="4" t="s">
        <v>22</v>
      </c>
      <c r="I1156" s="4"/>
      <c r="J1156" s="6">
        <v>2</v>
      </c>
      <c r="K1156" s="7">
        <v>8.6999999999999993</v>
      </c>
      <c r="L1156" s="7"/>
      <c r="M1156" s="6">
        <v>3</v>
      </c>
      <c r="N1156" s="45">
        <v>134.4</v>
      </c>
      <c r="O1156" s="7">
        <v>0.26</v>
      </c>
    </row>
    <row r="1157" spans="1:15" x14ac:dyDescent="0.25">
      <c r="A1157" s="1"/>
      <c r="B1157" s="5"/>
      <c r="C1157" s="5"/>
      <c r="D1157" s="51"/>
      <c r="E1157" s="51"/>
      <c r="F1157" s="1"/>
      <c r="G1157" s="4"/>
      <c r="H1157" s="4"/>
      <c r="I1157" s="4"/>
      <c r="J1157" s="6"/>
      <c r="K1157" s="7"/>
      <c r="L1157" s="7"/>
      <c r="M1157" s="6"/>
      <c r="N1157" s="45"/>
      <c r="O1157" s="7"/>
    </row>
    <row r="1158" spans="1:15" x14ac:dyDescent="0.25">
      <c r="A1158" s="1"/>
      <c r="B1158" s="5" t="s">
        <v>30</v>
      </c>
      <c r="C1158" s="56">
        <v>34.6</v>
      </c>
      <c r="D1158" s="1"/>
      <c r="E1158" s="1"/>
      <c r="F1158" s="1"/>
      <c r="G1158" s="1"/>
      <c r="H1158" s="1"/>
      <c r="I1158" s="1"/>
      <c r="J1158" s="1"/>
      <c r="K1158" s="1"/>
      <c r="L1158" s="1"/>
      <c r="M1158" s="1"/>
      <c r="N1158" s="1"/>
      <c r="O1158" s="1"/>
    </row>
    <row r="1159" spans="1:15" x14ac:dyDescent="0.25">
      <c r="A1159" s="1"/>
      <c r="B1159" s="5"/>
      <c r="C1159" s="5"/>
      <c r="D1159" s="1"/>
      <c r="E1159" s="1"/>
      <c r="F1159" s="1"/>
      <c r="G1159" s="1"/>
      <c r="H1159" s="1"/>
      <c r="I1159" s="1"/>
      <c r="J1159" s="1"/>
      <c r="K1159" s="1"/>
      <c r="L1159" s="1"/>
      <c r="M1159" s="1"/>
      <c r="N1159" s="1"/>
      <c r="O1159" s="1"/>
    </row>
    <row r="1160" spans="1:15" x14ac:dyDescent="0.25">
      <c r="A1160" s="1"/>
      <c r="B1160" s="5" t="s">
        <v>31</v>
      </c>
      <c r="C1160" s="56">
        <v>2015</v>
      </c>
      <c r="D1160" s="5"/>
      <c r="E1160" s="1"/>
      <c r="F1160" s="1"/>
      <c r="G1160" s="1"/>
      <c r="H1160" s="1"/>
      <c r="I1160" s="1"/>
      <c r="J1160" s="1"/>
      <c r="K1160" s="1"/>
      <c r="L1160" s="1"/>
      <c r="M1160" s="1"/>
      <c r="N1160" s="1"/>
      <c r="O1160" s="1"/>
    </row>
    <row r="1161" spans="1:15" x14ac:dyDescent="0.25">
      <c r="A1161" s="1"/>
      <c r="B1161" s="5" t="s">
        <v>32</v>
      </c>
      <c r="C1161" s="5"/>
      <c r="D1161" s="1"/>
      <c r="E1161" s="1"/>
      <c r="F1161" s="1"/>
      <c r="G1161" s="1"/>
      <c r="H1161" s="1"/>
      <c r="I1161" s="1"/>
      <c r="J1161" s="1"/>
      <c r="K1161" s="1"/>
      <c r="L1161" s="1"/>
      <c r="M1161" s="1"/>
      <c r="N1161" s="1"/>
      <c r="O1161" s="1"/>
    </row>
    <row r="1162" spans="1:15" x14ac:dyDescent="0.25">
      <c r="A1162" s="1"/>
      <c r="B1162" s="1"/>
      <c r="C1162" s="1"/>
      <c r="D1162" s="1"/>
      <c r="E1162" s="1"/>
      <c r="F1162" s="1"/>
      <c r="G1162" s="1"/>
      <c r="H1162" s="1"/>
      <c r="I1162" s="1"/>
      <c r="J1162" s="1"/>
      <c r="K1162" s="1"/>
      <c r="L1162" s="1"/>
      <c r="M1162" s="1"/>
      <c r="N1162" s="1"/>
      <c r="O1162" s="1"/>
    </row>
    <row r="1163" spans="1:15" x14ac:dyDescent="0.25">
      <c r="A1163" s="1"/>
      <c r="B1163" s="1"/>
      <c r="C1163" s="1"/>
      <c r="D1163" s="1"/>
      <c r="E1163" s="1"/>
      <c r="F1163" s="1"/>
      <c r="G1163" s="46" t="s">
        <v>5</v>
      </c>
      <c r="H1163" s="46"/>
      <c r="I1163" s="46"/>
      <c r="J1163" s="3" t="s">
        <v>6</v>
      </c>
      <c r="K1163" s="3" t="s">
        <v>7</v>
      </c>
      <c r="L1163" s="3"/>
      <c r="M1163" s="3" t="s">
        <v>8</v>
      </c>
      <c r="N1163" s="3" t="s">
        <v>583</v>
      </c>
      <c r="O1163" s="3" t="s">
        <v>7</v>
      </c>
    </row>
    <row r="1164" spans="1:15" x14ac:dyDescent="0.25">
      <c r="A1164" s="1"/>
      <c r="B1164" s="1"/>
      <c r="C1164" s="1"/>
      <c r="D1164" s="1"/>
      <c r="E1164" s="1"/>
      <c r="F1164" s="1"/>
      <c r="G1164" s="4" t="s">
        <v>65</v>
      </c>
      <c r="H1164" s="4" t="s">
        <v>66</v>
      </c>
      <c r="I1164" s="4"/>
      <c r="J1164" s="6">
        <v>1</v>
      </c>
      <c r="K1164" s="7">
        <v>5</v>
      </c>
      <c r="L1164" s="7"/>
      <c r="M1164" s="6">
        <v>221</v>
      </c>
      <c r="N1164" s="55">
        <v>27728.399999999998</v>
      </c>
      <c r="O1164" s="7">
        <v>23.89</v>
      </c>
    </row>
    <row r="1165" spans="1:15" x14ac:dyDescent="0.25">
      <c r="A1165" s="1"/>
      <c r="B1165" s="5" t="s">
        <v>9</v>
      </c>
      <c r="C1165" s="4" t="s">
        <v>194</v>
      </c>
      <c r="D1165" s="4"/>
      <c r="E1165" s="4"/>
      <c r="F1165" s="1"/>
      <c r="G1165" s="4" t="s">
        <v>33</v>
      </c>
      <c r="H1165" s="4" t="s">
        <v>34</v>
      </c>
      <c r="I1165" s="4"/>
      <c r="J1165" s="6">
        <v>1</v>
      </c>
      <c r="K1165" s="7">
        <v>5</v>
      </c>
      <c r="L1165" s="7"/>
      <c r="M1165" s="6">
        <v>1</v>
      </c>
      <c r="N1165" s="45">
        <v>102</v>
      </c>
      <c r="O1165" s="7">
        <v>0.09</v>
      </c>
    </row>
    <row r="1166" spans="1:15" x14ac:dyDescent="0.25">
      <c r="A1166" s="1"/>
      <c r="B1166" s="5" t="s">
        <v>13</v>
      </c>
      <c r="C1166" s="4" t="s">
        <v>182</v>
      </c>
      <c r="D1166" s="4"/>
      <c r="E1166" s="4"/>
      <c r="F1166" s="1"/>
      <c r="G1166" s="4" t="s">
        <v>36</v>
      </c>
      <c r="H1166" s="4" t="s">
        <v>37</v>
      </c>
      <c r="I1166" s="4"/>
      <c r="J1166" s="6">
        <v>3</v>
      </c>
      <c r="K1166" s="7">
        <v>15</v>
      </c>
      <c r="L1166" s="7"/>
      <c r="M1166" s="6">
        <v>5</v>
      </c>
      <c r="N1166" s="45">
        <v>675</v>
      </c>
      <c r="O1166" s="7">
        <v>0.57999999999999996</v>
      </c>
    </row>
    <row r="1167" spans="1:15" x14ac:dyDescent="0.25">
      <c r="A1167" s="1"/>
      <c r="B1167" s="5"/>
      <c r="C1167" s="4"/>
      <c r="D1167" s="4"/>
      <c r="E1167" s="4"/>
      <c r="F1167" s="1"/>
      <c r="G1167" s="4"/>
      <c r="H1167" s="4"/>
      <c r="I1167" s="4"/>
      <c r="J1167" s="6"/>
      <c r="K1167" s="7"/>
      <c r="L1167" s="7"/>
      <c r="M1167" s="6"/>
      <c r="N1167" s="45"/>
      <c r="O1167" s="7"/>
    </row>
    <row r="1168" spans="1:15" x14ac:dyDescent="0.25">
      <c r="A1168" s="1"/>
      <c r="B1168" s="5" t="s">
        <v>19</v>
      </c>
      <c r="C1168" s="4" t="s">
        <v>60</v>
      </c>
      <c r="D1168" s="4"/>
      <c r="E1168" s="4"/>
      <c r="F1168" s="1"/>
      <c r="G1168" s="4" t="s">
        <v>11</v>
      </c>
      <c r="H1168" s="4" t="s">
        <v>12</v>
      </c>
      <c r="I1168" s="4"/>
      <c r="J1168" s="6">
        <v>1</v>
      </c>
      <c r="K1168" s="7">
        <v>5</v>
      </c>
      <c r="L1168" s="7"/>
      <c r="M1168" s="6">
        <v>5</v>
      </c>
      <c r="N1168" s="45">
        <v>659.4</v>
      </c>
      <c r="O1168" s="7">
        <v>0.56999999999999995</v>
      </c>
    </row>
    <row r="1169" spans="1:15" x14ac:dyDescent="0.25">
      <c r="A1169" s="1"/>
      <c r="B1169" s="5"/>
      <c r="C1169" s="4"/>
      <c r="D1169" s="4"/>
      <c r="E1169" s="4"/>
      <c r="F1169" s="1"/>
      <c r="G1169" s="4" t="s">
        <v>39</v>
      </c>
      <c r="H1169" s="4" t="s">
        <v>40</v>
      </c>
      <c r="I1169" s="4"/>
      <c r="J1169" s="6">
        <v>3</v>
      </c>
      <c r="K1169" s="7">
        <v>15</v>
      </c>
      <c r="L1169" s="7"/>
      <c r="M1169" s="6">
        <v>183</v>
      </c>
      <c r="N1169" s="45">
        <v>23493</v>
      </c>
      <c r="O1169" s="7">
        <v>20.239999999999998</v>
      </c>
    </row>
    <row r="1170" spans="1:15" x14ac:dyDescent="0.25">
      <c r="A1170" s="1"/>
      <c r="B1170" s="5" t="s">
        <v>23</v>
      </c>
      <c r="C1170" s="4" t="s">
        <v>199</v>
      </c>
      <c r="D1170" s="4"/>
      <c r="E1170" s="4"/>
      <c r="F1170" s="1"/>
      <c r="G1170" s="4" t="s">
        <v>309</v>
      </c>
      <c r="H1170" s="4" t="s">
        <v>310</v>
      </c>
      <c r="I1170" s="4"/>
      <c r="J1170" s="6">
        <v>2</v>
      </c>
      <c r="K1170" s="7">
        <v>10</v>
      </c>
      <c r="L1170" s="7"/>
      <c r="M1170" s="6">
        <v>223</v>
      </c>
      <c r="N1170" s="45">
        <v>37696.199999999997</v>
      </c>
      <c r="O1170" s="7">
        <v>32.47</v>
      </c>
    </row>
    <row r="1171" spans="1:15" x14ac:dyDescent="0.25">
      <c r="A1171" s="1"/>
      <c r="B1171" s="5" t="s">
        <v>25</v>
      </c>
      <c r="C1171" s="52">
        <v>219</v>
      </c>
      <c r="D1171" s="52"/>
      <c r="E1171" s="1"/>
      <c r="F1171" s="1"/>
      <c r="G1171" s="4" t="s">
        <v>15</v>
      </c>
      <c r="H1171" s="4" t="s">
        <v>16</v>
      </c>
      <c r="I1171" s="4"/>
      <c r="J1171" s="6">
        <v>3</v>
      </c>
      <c r="K1171" s="7">
        <v>15</v>
      </c>
      <c r="L1171" s="7"/>
      <c r="M1171" s="6">
        <v>11</v>
      </c>
      <c r="N1171" s="45">
        <v>1496.4</v>
      </c>
      <c r="O1171" s="7">
        <v>1.29</v>
      </c>
    </row>
    <row r="1172" spans="1:15" x14ac:dyDescent="0.25">
      <c r="A1172" s="1"/>
      <c r="B1172" s="5" t="s">
        <v>26</v>
      </c>
      <c r="C1172" s="5"/>
      <c r="D1172" s="5"/>
      <c r="E1172" s="51">
        <v>1312.6</v>
      </c>
      <c r="F1172" s="1"/>
      <c r="G1172" s="4" t="s">
        <v>42</v>
      </c>
      <c r="H1172" s="4" t="s">
        <v>43</v>
      </c>
      <c r="I1172" s="4"/>
      <c r="J1172" s="6">
        <v>1</v>
      </c>
      <c r="K1172" s="7">
        <v>5</v>
      </c>
      <c r="L1172" s="7"/>
      <c r="M1172" s="6">
        <v>3</v>
      </c>
      <c r="N1172" s="45">
        <v>406.8</v>
      </c>
      <c r="O1172" s="7">
        <v>0.35</v>
      </c>
    </row>
    <row r="1173" spans="1:15" x14ac:dyDescent="0.25">
      <c r="A1173" s="1"/>
      <c r="B1173" s="5" t="s">
        <v>27</v>
      </c>
      <c r="C1173" s="5"/>
      <c r="D1173" s="51">
        <v>171.84</v>
      </c>
      <c r="E1173" s="51"/>
      <c r="F1173" s="1"/>
      <c r="G1173" s="4" t="s">
        <v>323</v>
      </c>
      <c r="H1173" s="4" t="s">
        <v>324</v>
      </c>
      <c r="I1173" s="4"/>
      <c r="J1173" s="6">
        <v>1</v>
      </c>
      <c r="K1173" s="7">
        <v>5</v>
      </c>
      <c r="L1173" s="7"/>
      <c r="M1173" s="6">
        <v>1</v>
      </c>
      <c r="N1173" s="45">
        <v>70.199999999999989</v>
      </c>
      <c r="O1173" s="7">
        <v>0.06</v>
      </c>
    </row>
    <row r="1174" spans="1:15" x14ac:dyDescent="0.25">
      <c r="A1174" s="1"/>
      <c r="B1174" s="1"/>
      <c r="C1174" s="1"/>
      <c r="D1174" s="1"/>
      <c r="E1174" s="1"/>
      <c r="F1174" s="1"/>
      <c r="G1174" s="4"/>
      <c r="H1174" s="4"/>
      <c r="I1174" s="4"/>
      <c r="J1174" s="6"/>
      <c r="K1174" s="7"/>
      <c r="L1174" s="7"/>
      <c r="M1174" s="6"/>
      <c r="N1174" s="45"/>
      <c r="O1174" s="7"/>
    </row>
    <row r="1175" spans="1:15" x14ac:dyDescent="0.25">
      <c r="A1175" s="1"/>
      <c r="B1175" s="5" t="s">
        <v>28</v>
      </c>
      <c r="C1175" s="5"/>
      <c r="D1175" s="5"/>
      <c r="E1175" s="51">
        <v>3.7370999999999999</v>
      </c>
      <c r="F1175" s="1"/>
      <c r="G1175" s="4" t="s">
        <v>44</v>
      </c>
      <c r="H1175" s="4" t="s">
        <v>45</v>
      </c>
      <c r="I1175" s="4"/>
      <c r="J1175" s="6">
        <v>2</v>
      </c>
      <c r="K1175" s="7">
        <v>10</v>
      </c>
      <c r="L1175" s="7"/>
      <c r="M1175" s="6">
        <v>222</v>
      </c>
      <c r="N1175" s="45">
        <v>23495.399999999998</v>
      </c>
      <c r="O1175" s="7">
        <v>20.239999999999998</v>
      </c>
    </row>
    <row r="1176" spans="1:15" x14ac:dyDescent="0.25">
      <c r="A1176" s="1"/>
      <c r="B1176" s="5"/>
      <c r="C1176" s="5"/>
      <c r="D1176" s="5"/>
      <c r="E1176" s="51"/>
      <c r="F1176" s="1"/>
      <c r="G1176" s="4"/>
      <c r="H1176" s="4"/>
      <c r="I1176" s="4"/>
      <c r="J1176" s="6"/>
      <c r="K1176" s="7"/>
      <c r="L1176" s="7"/>
      <c r="M1176" s="6"/>
      <c r="N1176" s="45"/>
      <c r="O1176" s="7"/>
    </row>
    <row r="1177" spans="1:15" x14ac:dyDescent="0.25">
      <c r="A1177" s="1"/>
      <c r="B1177" s="5" t="s">
        <v>29</v>
      </c>
      <c r="C1177" s="5"/>
      <c r="D1177" s="51">
        <v>1.0165</v>
      </c>
      <c r="E1177" s="51"/>
      <c r="F1177" s="1"/>
      <c r="G1177" s="4" t="s">
        <v>21</v>
      </c>
      <c r="H1177" s="4" t="s">
        <v>22</v>
      </c>
      <c r="I1177" s="4"/>
      <c r="J1177" s="6">
        <v>2</v>
      </c>
      <c r="K1177" s="7">
        <v>10</v>
      </c>
      <c r="L1177" s="7"/>
      <c r="M1177" s="6">
        <v>5</v>
      </c>
      <c r="N1177" s="45">
        <v>266.40000000000003</v>
      </c>
      <c r="O1177" s="7">
        <v>0.23</v>
      </c>
    </row>
    <row r="1178" spans="1:15" x14ac:dyDescent="0.25">
      <c r="A1178" s="1"/>
      <c r="B1178" s="5"/>
      <c r="C1178" s="5"/>
      <c r="D1178" s="51"/>
      <c r="E1178" s="51"/>
      <c r="F1178" s="1"/>
      <c r="G1178" s="4"/>
      <c r="H1178" s="4"/>
      <c r="I1178" s="4"/>
      <c r="J1178" s="6"/>
      <c r="K1178" s="7"/>
      <c r="L1178" s="7"/>
      <c r="M1178" s="6"/>
      <c r="N1178" s="45"/>
      <c r="O1178" s="7"/>
    </row>
    <row r="1179" spans="1:15" x14ac:dyDescent="0.25">
      <c r="A1179" s="1"/>
      <c r="B1179" s="5" t="s">
        <v>30</v>
      </c>
      <c r="C1179" s="56">
        <v>21.9</v>
      </c>
      <c r="D1179" s="1"/>
      <c r="E1179" s="1"/>
      <c r="F1179" s="1"/>
      <c r="G1179" s="1"/>
      <c r="H1179" s="1"/>
      <c r="I1179" s="1"/>
      <c r="J1179" s="1"/>
      <c r="K1179" s="1"/>
      <c r="L1179" s="1"/>
      <c r="M1179" s="1"/>
      <c r="N1179" s="1"/>
      <c r="O1179" s="1"/>
    </row>
    <row r="1180" spans="1:15" x14ac:dyDescent="0.25">
      <c r="A1180" s="1"/>
      <c r="B1180" s="5"/>
      <c r="C1180" s="5"/>
      <c r="D1180" s="1"/>
      <c r="E1180" s="1"/>
      <c r="F1180" s="1"/>
      <c r="G1180" s="1"/>
      <c r="H1180" s="1"/>
      <c r="I1180" s="1"/>
      <c r="J1180" s="1"/>
      <c r="K1180" s="1"/>
      <c r="L1180" s="1"/>
      <c r="M1180" s="1"/>
      <c r="N1180" s="1"/>
      <c r="O1180" s="1"/>
    </row>
    <row r="1181" spans="1:15" x14ac:dyDescent="0.25">
      <c r="A1181" s="1"/>
      <c r="B1181" s="5" t="s">
        <v>31</v>
      </c>
      <c r="C1181" s="56">
        <v>2015</v>
      </c>
      <c r="D1181" s="5"/>
      <c r="E1181" s="1"/>
      <c r="F1181" s="1"/>
      <c r="G1181" s="1"/>
      <c r="H1181" s="1"/>
      <c r="I1181" s="1"/>
      <c r="J1181" s="1"/>
      <c r="K1181" s="1"/>
      <c r="L1181" s="1"/>
      <c r="M1181" s="1"/>
      <c r="N1181" s="1"/>
      <c r="O1181" s="1"/>
    </row>
    <row r="1182" spans="1:15" x14ac:dyDescent="0.25">
      <c r="A1182" s="1"/>
      <c r="B1182" s="5" t="s">
        <v>32</v>
      </c>
      <c r="C1182" s="5"/>
      <c r="D1182" s="1"/>
      <c r="E1182" s="1"/>
      <c r="F1182" s="1"/>
      <c r="G1182" s="1"/>
      <c r="H1182" s="1"/>
      <c r="I1182" s="1"/>
      <c r="J1182" s="1"/>
      <c r="K1182" s="1"/>
      <c r="L1182" s="1"/>
      <c r="M1182" s="1"/>
      <c r="N1182" s="1"/>
      <c r="O1182" s="1"/>
    </row>
    <row r="1183" spans="1:15" x14ac:dyDescent="0.25">
      <c r="A1183" s="1"/>
      <c r="B1183" s="1"/>
      <c r="C1183" s="1"/>
      <c r="D1183" s="1"/>
      <c r="E1183" s="1"/>
      <c r="F1183" s="1"/>
      <c r="G1183" s="1"/>
      <c r="H1183" s="1"/>
      <c r="I1183" s="1"/>
      <c r="J1183" s="1"/>
      <c r="K1183" s="1"/>
      <c r="L1183" s="1"/>
      <c r="M1183" s="1"/>
      <c r="N1183" s="1"/>
      <c r="O1183" s="1"/>
    </row>
    <row r="1184" spans="1:15" x14ac:dyDescent="0.25">
      <c r="A1184" s="1"/>
      <c r="B1184" s="1"/>
      <c r="C1184" s="1"/>
      <c r="D1184" s="1"/>
      <c r="E1184" s="1"/>
      <c r="F1184" s="1"/>
      <c r="G1184" s="46" t="s">
        <v>5</v>
      </c>
      <c r="H1184" s="46"/>
      <c r="I1184" s="46"/>
      <c r="J1184" s="3" t="s">
        <v>6</v>
      </c>
      <c r="K1184" s="3" t="s">
        <v>7</v>
      </c>
      <c r="L1184" s="3"/>
      <c r="M1184" s="3" t="s">
        <v>8</v>
      </c>
      <c r="N1184" s="3" t="s">
        <v>583</v>
      </c>
      <c r="O1184" s="3" t="s">
        <v>7</v>
      </c>
    </row>
    <row r="1185" spans="1:15" x14ac:dyDescent="0.25">
      <c r="A1185" s="1"/>
      <c r="B1185" s="1"/>
      <c r="C1185" s="1"/>
      <c r="D1185" s="1"/>
      <c r="E1185" s="1"/>
      <c r="F1185" s="1"/>
      <c r="G1185" s="4" t="s">
        <v>65</v>
      </c>
      <c r="H1185" s="4" t="s">
        <v>66</v>
      </c>
      <c r="I1185" s="4"/>
      <c r="J1185" s="6">
        <v>1</v>
      </c>
      <c r="K1185" s="7">
        <v>3.03</v>
      </c>
      <c r="L1185" s="7"/>
      <c r="M1185" s="6">
        <v>355</v>
      </c>
      <c r="N1185" s="55">
        <v>43759.8</v>
      </c>
      <c r="O1185" s="7">
        <v>76.88</v>
      </c>
    </row>
    <row r="1186" spans="1:15" x14ac:dyDescent="0.25">
      <c r="A1186" s="1"/>
      <c r="B1186" s="5" t="s">
        <v>9</v>
      </c>
      <c r="C1186" s="4" t="s">
        <v>194</v>
      </c>
      <c r="D1186" s="4"/>
      <c r="E1186" s="4"/>
      <c r="F1186" s="1"/>
      <c r="G1186" s="4" t="s">
        <v>33</v>
      </c>
      <c r="H1186" s="4" t="s">
        <v>34</v>
      </c>
      <c r="I1186" s="4"/>
      <c r="J1186" s="6">
        <v>4</v>
      </c>
      <c r="K1186" s="7">
        <v>12.12</v>
      </c>
      <c r="L1186" s="7"/>
      <c r="M1186" s="6">
        <v>10</v>
      </c>
      <c r="N1186" s="45">
        <v>956.4</v>
      </c>
      <c r="O1186" s="7">
        <v>1.68</v>
      </c>
    </row>
    <row r="1187" spans="1:15" x14ac:dyDescent="0.25">
      <c r="A1187" s="1"/>
      <c r="B1187" s="5" t="s">
        <v>13</v>
      </c>
      <c r="C1187" s="4" t="s">
        <v>200</v>
      </c>
      <c r="D1187" s="4"/>
      <c r="E1187" s="4"/>
      <c r="F1187" s="1"/>
      <c r="G1187" s="4" t="s">
        <v>36</v>
      </c>
      <c r="H1187" s="4" t="s">
        <v>37</v>
      </c>
      <c r="I1187" s="4"/>
      <c r="J1187" s="6">
        <v>6</v>
      </c>
      <c r="K1187" s="7">
        <v>18.18</v>
      </c>
      <c r="L1187" s="7"/>
      <c r="M1187" s="6">
        <v>15</v>
      </c>
      <c r="N1187" s="45">
        <v>2125.8000000000002</v>
      </c>
      <c r="O1187" s="7">
        <v>3.73</v>
      </c>
    </row>
    <row r="1188" spans="1:15" x14ac:dyDescent="0.25">
      <c r="A1188" s="1"/>
      <c r="B1188" s="5"/>
      <c r="C1188" s="4"/>
      <c r="D1188" s="4"/>
      <c r="E1188" s="4"/>
      <c r="F1188" s="1"/>
      <c r="G1188" s="4"/>
      <c r="H1188" s="4"/>
      <c r="I1188" s="4"/>
      <c r="J1188" s="6"/>
      <c r="K1188" s="7"/>
      <c r="L1188" s="7"/>
      <c r="M1188" s="6"/>
      <c r="N1188" s="45"/>
      <c r="O1188" s="7"/>
    </row>
    <row r="1189" spans="1:15" x14ac:dyDescent="0.25">
      <c r="A1189" s="1"/>
      <c r="B1189" s="5" t="s">
        <v>19</v>
      </c>
      <c r="C1189" s="4" t="s">
        <v>38</v>
      </c>
      <c r="D1189" s="4"/>
      <c r="E1189" s="4"/>
      <c r="F1189" s="1"/>
      <c r="G1189" s="4" t="s">
        <v>11</v>
      </c>
      <c r="H1189" s="4" t="s">
        <v>12</v>
      </c>
      <c r="I1189" s="4"/>
      <c r="J1189" s="6">
        <v>2</v>
      </c>
      <c r="K1189" s="7">
        <v>6.06</v>
      </c>
      <c r="L1189" s="7"/>
      <c r="M1189" s="6">
        <v>2</v>
      </c>
      <c r="N1189" s="45">
        <v>127.8</v>
      </c>
      <c r="O1189" s="7">
        <v>0.22</v>
      </c>
    </row>
    <row r="1190" spans="1:15" x14ac:dyDescent="0.25">
      <c r="A1190" s="1"/>
      <c r="B1190" s="5"/>
      <c r="C1190" s="4"/>
      <c r="D1190" s="4"/>
      <c r="E1190" s="4"/>
      <c r="F1190" s="1"/>
      <c r="G1190" s="4" t="s">
        <v>39</v>
      </c>
      <c r="H1190" s="4" t="s">
        <v>40</v>
      </c>
      <c r="I1190" s="4"/>
      <c r="J1190" s="6">
        <v>6</v>
      </c>
      <c r="K1190" s="7">
        <v>18.18</v>
      </c>
      <c r="L1190" s="7"/>
      <c r="M1190" s="6">
        <v>83</v>
      </c>
      <c r="N1190" s="45">
        <v>6759</v>
      </c>
      <c r="O1190" s="7">
        <v>11.88</v>
      </c>
    </row>
    <row r="1191" spans="1:15" x14ac:dyDescent="0.25">
      <c r="A1191" s="1"/>
      <c r="B1191" s="5" t="s">
        <v>23</v>
      </c>
      <c r="C1191" s="4" t="s">
        <v>201</v>
      </c>
      <c r="D1191" s="4"/>
      <c r="E1191" s="4"/>
      <c r="F1191" s="1"/>
      <c r="G1191" s="4" t="s">
        <v>15</v>
      </c>
      <c r="H1191" s="4" t="s">
        <v>16</v>
      </c>
      <c r="I1191" s="4"/>
      <c r="J1191" s="6">
        <v>2</v>
      </c>
      <c r="K1191" s="7">
        <v>6.06</v>
      </c>
      <c r="L1191" s="7"/>
      <c r="M1191" s="6">
        <v>19</v>
      </c>
      <c r="N1191" s="45">
        <v>916.8</v>
      </c>
      <c r="O1191" s="7">
        <v>1.61</v>
      </c>
    </row>
    <row r="1192" spans="1:15" x14ac:dyDescent="0.25">
      <c r="A1192" s="1"/>
      <c r="B1192" s="5" t="s">
        <v>25</v>
      </c>
      <c r="C1192" s="52">
        <v>355</v>
      </c>
      <c r="D1192" s="52"/>
      <c r="E1192" s="1"/>
      <c r="F1192" s="1"/>
      <c r="G1192" s="4" t="s">
        <v>317</v>
      </c>
      <c r="H1192" s="4" t="s">
        <v>318</v>
      </c>
      <c r="I1192" s="4"/>
      <c r="J1192" s="6">
        <v>1</v>
      </c>
      <c r="K1192" s="7">
        <v>3.03</v>
      </c>
      <c r="L1192" s="7"/>
      <c r="M1192" s="6">
        <v>1</v>
      </c>
      <c r="N1192" s="45">
        <v>77.400000000000006</v>
      </c>
      <c r="O1192" s="7">
        <v>0.14000000000000001</v>
      </c>
    </row>
    <row r="1193" spans="1:15" x14ac:dyDescent="0.25">
      <c r="A1193" s="1"/>
      <c r="B1193" s="5" t="s">
        <v>26</v>
      </c>
      <c r="C1193" s="5"/>
      <c r="D1193" s="5"/>
      <c r="E1193" s="51">
        <v>764.37490000000003</v>
      </c>
      <c r="F1193" s="1"/>
      <c r="G1193" s="4" t="s">
        <v>313</v>
      </c>
      <c r="H1193" s="4" t="s">
        <v>314</v>
      </c>
      <c r="I1193" s="4"/>
      <c r="J1193" s="6">
        <v>1</v>
      </c>
      <c r="K1193" s="7">
        <v>3.03</v>
      </c>
      <c r="L1193" s="7"/>
      <c r="M1193" s="6">
        <v>1</v>
      </c>
      <c r="N1193" s="45">
        <v>108</v>
      </c>
      <c r="O1193" s="7">
        <v>0.19</v>
      </c>
    </row>
    <row r="1194" spans="1:15" x14ac:dyDescent="0.25">
      <c r="A1194" s="1"/>
      <c r="B1194" s="5" t="s">
        <v>27</v>
      </c>
      <c r="C1194" s="5"/>
      <c r="D1194" s="51">
        <v>123.3222</v>
      </c>
      <c r="E1194" s="51"/>
      <c r="F1194" s="1"/>
      <c r="G1194" s="4" t="s">
        <v>315</v>
      </c>
      <c r="H1194" s="4" t="s">
        <v>316</v>
      </c>
      <c r="I1194" s="4"/>
      <c r="J1194" s="6">
        <v>1</v>
      </c>
      <c r="K1194" s="7">
        <v>3.03</v>
      </c>
      <c r="L1194" s="7"/>
      <c r="M1194" s="6">
        <v>3</v>
      </c>
      <c r="N1194" s="45">
        <v>260.39999999999998</v>
      </c>
      <c r="O1194" s="7">
        <v>0.46</v>
      </c>
    </row>
    <row r="1195" spans="1:15" x14ac:dyDescent="0.25">
      <c r="A1195" s="1"/>
      <c r="B1195" s="1"/>
      <c r="C1195" s="1"/>
      <c r="D1195" s="1"/>
      <c r="E1195" s="1"/>
      <c r="F1195" s="1"/>
      <c r="G1195" s="4"/>
      <c r="H1195" s="4"/>
      <c r="I1195" s="4"/>
      <c r="J1195" s="6"/>
      <c r="K1195" s="7"/>
      <c r="L1195" s="7"/>
      <c r="M1195" s="6"/>
      <c r="N1195" s="45"/>
      <c r="O1195" s="7"/>
    </row>
    <row r="1196" spans="1:15" x14ac:dyDescent="0.25">
      <c r="A1196" s="1"/>
      <c r="B1196" s="5" t="s">
        <v>28</v>
      </c>
      <c r="C1196" s="5"/>
      <c r="D1196" s="5"/>
      <c r="E1196" s="51">
        <v>2.6046</v>
      </c>
      <c r="F1196" s="1"/>
      <c r="G1196" s="4" t="s">
        <v>42</v>
      </c>
      <c r="H1196" s="4" t="s">
        <v>43</v>
      </c>
      <c r="I1196" s="4"/>
      <c r="J1196" s="6">
        <v>1</v>
      </c>
      <c r="K1196" s="7">
        <v>3.03</v>
      </c>
      <c r="L1196" s="7"/>
      <c r="M1196" s="6">
        <v>1</v>
      </c>
      <c r="N1196" s="45">
        <v>53.4</v>
      </c>
      <c r="O1196" s="7">
        <v>0.09</v>
      </c>
    </row>
    <row r="1197" spans="1:15" x14ac:dyDescent="0.25">
      <c r="A1197" s="1"/>
      <c r="B1197" s="5"/>
      <c r="C1197" s="5"/>
      <c r="D1197" s="5"/>
      <c r="E1197" s="51"/>
      <c r="F1197" s="1"/>
      <c r="G1197" s="4"/>
      <c r="H1197" s="4"/>
      <c r="I1197" s="4"/>
      <c r="J1197" s="6"/>
      <c r="K1197" s="7"/>
      <c r="L1197" s="7"/>
      <c r="M1197" s="6"/>
      <c r="N1197" s="45"/>
      <c r="O1197" s="7"/>
    </row>
    <row r="1198" spans="1:15" x14ac:dyDescent="0.25">
      <c r="A1198" s="1"/>
      <c r="B1198" s="5" t="s">
        <v>29</v>
      </c>
      <c r="C1198" s="5"/>
      <c r="D1198" s="51">
        <v>1.0004999999999999</v>
      </c>
      <c r="E1198" s="51"/>
      <c r="F1198" s="1"/>
      <c r="G1198" s="4" t="s">
        <v>54</v>
      </c>
      <c r="H1198" s="4" t="s">
        <v>55</v>
      </c>
      <c r="I1198" s="4"/>
      <c r="J1198" s="6">
        <v>2</v>
      </c>
      <c r="K1198" s="7">
        <v>6.06</v>
      </c>
      <c r="L1198" s="7"/>
      <c r="M1198" s="6">
        <v>9</v>
      </c>
      <c r="N1198" s="45">
        <v>489</v>
      </c>
      <c r="O1198" s="7">
        <v>0.86</v>
      </c>
    </row>
    <row r="1199" spans="1:15" x14ac:dyDescent="0.25">
      <c r="A1199" s="1"/>
      <c r="B1199" s="5"/>
      <c r="C1199" s="5"/>
      <c r="D1199" s="51"/>
      <c r="E1199" s="51"/>
      <c r="F1199" s="1"/>
      <c r="G1199" s="4"/>
      <c r="H1199" s="4"/>
      <c r="I1199" s="4"/>
      <c r="J1199" s="6"/>
      <c r="K1199" s="7"/>
      <c r="L1199" s="7"/>
      <c r="M1199" s="6"/>
      <c r="N1199" s="45"/>
      <c r="O1199" s="7"/>
    </row>
    <row r="1200" spans="1:15" x14ac:dyDescent="0.25">
      <c r="A1200" s="1"/>
      <c r="B1200" s="5" t="s">
        <v>30</v>
      </c>
      <c r="C1200" s="56">
        <v>36.700000000000003</v>
      </c>
      <c r="D1200" s="1"/>
      <c r="E1200" s="1"/>
      <c r="F1200" s="1"/>
      <c r="G1200" s="4" t="s">
        <v>44</v>
      </c>
      <c r="H1200" s="4" t="s">
        <v>45</v>
      </c>
      <c r="I1200" s="4"/>
      <c r="J1200" s="6">
        <v>5</v>
      </c>
      <c r="K1200" s="7">
        <v>15.15</v>
      </c>
      <c r="L1200" s="7"/>
      <c r="M1200" s="6">
        <v>12</v>
      </c>
      <c r="N1200" s="45">
        <v>1224.5999999999999</v>
      </c>
      <c r="O1200" s="7">
        <v>2.15</v>
      </c>
    </row>
    <row r="1201" spans="1:15" x14ac:dyDescent="0.25">
      <c r="A1201" s="1"/>
      <c r="B1201" s="5"/>
      <c r="C1201" s="5"/>
      <c r="D1201" s="1"/>
      <c r="E1201" s="1"/>
      <c r="F1201" s="1"/>
      <c r="G1201" s="4" t="s">
        <v>21</v>
      </c>
      <c r="H1201" s="4" t="s">
        <v>22</v>
      </c>
      <c r="I1201" s="4"/>
      <c r="J1201" s="6">
        <v>1</v>
      </c>
      <c r="K1201" s="7">
        <v>3.03</v>
      </c>
      <c r="L1201" s="7"/>
      <c r="M1201" s="6">
        <v>1</v>
      </c>
      <c r="N1201" s="45">
        <v>59.4</v>
      </c>
      <c r="O1201" s="7">
        <v>0.1</v>
      </c>
    </row>
    <row r="1202" spans="1:15" x14ac:dyDescent="0.25">
      <c r="A1202" s="1"/>
      <c r="B1202" s="5" t="s">
        <v>31</v>
      </c>
      <c r="C1202" s="56">
        <v>2015</v>
      </c>
      <c r="D1202" s="5"/>
      <c r="E1202" s="1"/>
      <c r="F1202" s="1"/>
      <c r="G1202" s="1"/>
      <c r="H1202" s="1"/>
      <c r="I1202" s="1"/>
      <c r="J1202" s="1"/>
      <c r="K1202" s="1"/>
      <c r="L1202" s="1"/>
      <c r="M1202" s="1"/>
      <c r="N1202" s="1"/>
      <c r="O1202" s="1"/>
    </row>
    <row r="1203" spans="1:15" x14ac:dyDescent="0.25">
      <c r="A1203" s="1"/>
      <c r="B1203" s="5" t="s">
        <v>32</v>
      </c>
      <c r="C1203" s="5"/>
      <c r="D1203" s="1"/>
      <c r="E1203" s="1"/>
      <c r="F1203" s="1"/>
      <c r="G1203" s="1"/>
      <c r="H1203" s="1"/>
      <c r="I1203" s="1"/>
      <c r="J1203" s="1"/>
      <c r="K1203" s="1"/>
      <c r="L1203" s="1"/>
      <c r="M1203" s="1"/>
      <c r="N1203" s="1"/>
      <c r="O1203" s="1"/>
    </row>
    <row r="1204" spans="1:15" x14ac:dyDescent="0.25">
      <c r="A1204" s="1"/>
      <c r="B1204" s="1"/>
      <c r="C1204" s="1"/>
      <c r="D1204" s="1"/>
      <c r="E1204" s="1"/>
      <c r="F1204" s="1"/>
      <c r="G1204" s="1"/>
      <c r="H1204" s="1"/>
      <c r="I1204" s="1"/>
      <c r="J1204" s="1"/>
      <c r="K1204" s="1"/>
      <c r="L1204" s="1"/>
      <c r="M1204" s="1"/>
      <c r="N1204" s="1"/>
      <c r="O1204" s="1"/>
    </row>
    <row r="1205" spans="1:15" x14ac:dyDescent="0.25">
      <c r="A1205" s="1"/>
      <c r="B1205" s="1"/>
      <c r="C1205" s="1"/>
      <c r="D1205" s="1"/>
      <c r="E1205" s="1"/>
      <c r="F1205" s="1"/>
      <c r="G1205" s="46" t="s">
        <v>5</v>
      </c>
      <c r="H1205" s="46"/>
      <c r="I1205" s="46"/>
      <c r="J1205" s="3" t="s">
        <v>6</v>
      </c>
      <c r="K1205" s="3" t="s">
        <v>7</v>
      </c>
      <c r="L1205" s="3"/>
      <c r="M1205" s="3" t="s">
        <v>8</v>
      </c>
      <c r="N1205" s="3" t="s">
        <v>583</v>
      </c>
      <c r="O1205" s="3" t="s">
        <v>7</v>
      </c>
    </row>
    <row r="1206" spans="1:15" x14ac:dyDescent="0.25">
      <c r="A1206" s="1"/>
      <c r="B1206" s="1"/>
      <c r="C1206" s="1"/>
      <c r="D1206" s="1"/>
      <c r="E1206" s="1"/>
      <c r="F1206" s="1"/>
      <c r="G1206" s="4" t="s">
        <v>65</v>
      </c>
      <c r="H1206" s="4" t="s">
        <v>66</v>
      </c>
      <c r="I1206" s="4"/>
      <c r="J1206" s="6">
        <v>1</v>
      </c>
      <c r="K1206" s="7">
        <v>5.88</v>
      </c>
      <c r="L1206" s="7"/>
      <c r="M1206" s="6">
        <v>353</v>
      </c>
      <c r="N1206" s="55">
        <v>43725</v>
      </c>
      <c r="O1206" s="7">
        <v>80.58</v>
      </c>
    </row>
    <row r="1207" spans="1:15" x14ac:dyDescent="0.25">
      <c r="A1207" s="1"/>
      <c r="B1207" s="5" t="s">
        <v>9</v>
      </c>
      <c r="C1207" s="4" t="s">
        <v>194</v>
      </c>
      <c r="D1207" s="4"/>
      <c r="E1207" s="4"/>
      <c r="F1207" s="1"/>
      <c r="G1207" s="4" t="s">
        <v>33</v>
      </c>
      <c r="H1207" s="4" t="s">
        <v>34</v>
      </c>
      <c r="I1207" s="4"/>
      <c r="J1207" s="6">
        <v>1</v>
      </c>
      <c r="K1207" s="7">
        <v>5.88</v>
      </c>
      <c r="L1207" s="7"/>
      <c r="M1207" s="6">
        <v>5</v>
      </c>
      <c r="N1207" s="45">
        <v>336.6</v>
      </c>
      <c r="O1207" s="7">
        <v>0.62</v>
      </c>
    </row>
    <row r="1208" spans="1:15" x14ac:dyDescent="0.25">
      <c r="A1208" s="1"/>
      <c r="B1208" s="5" t="s">
        <v>13</v>
      </c>
      <c r="C1208" s="4" t="s">
        <v>202</v>
      </c>
      <c r="D1208" s="4"/>
      <c r="E1208" s="4"/>
      <c r="F1208" s="1"/>
      <c r="G1208" s="4" t="s">
        <v>39</v>
      </c>
      <c r="H1208" s="4" t="s">
        <v>40</v>
      </c>
      <c r="I1208" s="4"/>
      <c r="J1208" s="6">
        <v>4</v>
      </c>
      <c r="K1208" s="7">
        <v>23.53</v>
      </c>
      <c r="L1208" s="7"/>
      <c r="M1208" s="6">
        <v>13</v>
      </c>
      <c r="N1208" s="45">
        <v>1078.1999999999998</v>
      </c>
      <c r="O1208" s="7">
        <v>1.99</v>
      </c>
    </row>
    <row r="1209" spans="1:15" x14ac:dyDescent="0.25">
      <c r="A1209" s="1"/>
      <c r="B1209" s="5"/>
      <c r="C1209" s="4"/>
      <c r="D1209" s="4"/>
      <c r="E1209" s="4"/>
      <c r="F1209" s="1"/>
      <c r="G1209" s="4"/>
      <c r="H1209" s="4"/>
      <c r="I1209" s="4"/>
      <c r="J1209" s="6"/>
      <c r="K1209" s="7"/>
      <c r="L1209" s="7"/>
      <c r="M1209" s="6"/>
      <c r="N1209" s="45"/>
      <c r="O1209" s="7"/>
    </row>
    <row r="1210" spans="1:15" x14ac:dyDescent="0.25">
      <c r="A1210" s="1"/>
      <c r="B1210" s="5" t="s">
        <v>19</v>
      </c>
      <c r="C1210" s="4" t="s">
        <v>47</v>
      </c>
      <c r="D1210" s="4"/>
      <c r="E1210" s="4"/>
      <c r="F1210" s="1"/>
      <c r="G1210" s="4" t="s">
        <v>309</v>
      </c>
      <c r="H1210" s="4" t="s">
        <v>310</v>
      </c>
      <c r="I1210" s="4"/>
      <c r="J1210" s="6">
        <v>1</v>
      </c>
      <c r="K1210" s="7">
        <v>5.88</v>
      </c>
      <c r="L1210" s="7"/>
      <c r="M1210" s="6">
        <v>36</v>
      </c>
      <c r="N1210" s="45">
        <v>4503</v>
      </c>
      <c r="O1210" s="7">
        <v>8.3000000000000007</v>
      </c>
    </row>
    <row r="1211" spans="1:15" x14ac:dyDescent="0.25">
      <c r="A1211" s="1"/>
      <c r="B1211" s="5"/>
      <c r="C1211" s="4"/>
      <c r="D1211" s="4"/>
      <c r="E1211" s="4"/>
      <c r="F1211" s="1"/>
      <c r="G1211" s="4" t="s">
        <v>311</v>
      </c>
      <c r="H1211" s="4" t="s">
        <v>312</v>
      </c>
      <c r="I1211" s="4"/>
      <c r="J1211" s="6">
        <v>1</v>
      </c>
      <c r="K1211" s="7">
        <v>5.88</v>
      </c>
      <c r="L1211" s="7"/>
      <c r="M1211" s="6">
        <v>2</v>
      </c>
      <c r="N1211" s="45">
        <v>388.2</v>
      </c>
      <c r="O1211" s="7">
        <v>0.72</v>
      </c>
    </row>
    <row r="1212" spans="1:15" x14ac:dyDescent="0.25">
      <c r="A1212" s="1"/>
      <c r="B1212" s="5" t="s">
        <v>23</v>
      </c>
      <c r="C1212" s="4" t="s">
        <v>203</v>
      </c>
      <c r="D1212" s="4"/>
      <c r="E1212" s="4"/>
      <c r="F1212" s="1"/>
      <c r="G1212" s="4" t="s">
        <v>15</v>
      </c>
      <c r="H1212" s="4" t="s">
        <v>16</v>
      </c>
      <c r="I1212" s="4"/>
      <c r="J1212" s="6">
        <v>3</v>
      </c>
      <c r="K1212" s="7">
        <v>17.649999999999999</v>
      </c>
      <c r="L1212" s="7"/>
      <c r="M1212" s="6">
        <v>3</v>
      </c>
      <c r="N1212" s="45">
        <v>334.8</v>
      </c>
      <c r="O1212" s="7">
        <v>0.62</v>
      </c>
    </row>
    <row r="1213" spans="1:15" x14ac:dyDescent="0.25">
      <c r="A1213" s="1"/>
      <c r="B1213" s="5" t="s">
        <v>25</v>
      </c>
      <c r="C1213" s="52">
        <v>358</v>
      </c>
      <c r="D1213" s="52"/>
      <c r="E1213" s="1"/>
      <c r="F1213" s="1"/>
      <c r="G1213" s="4" t="s">
        <v>49</v>
      </c>
      <c r="H1213" s="4" t="s">
        <v>50</v>
      </c>
      <c r="I1213" s="4"/>
      <c r="J1213" s="6">
        <v>1</v>
      </c>
      <c r="K1213" s="7">
        <v>5.88</v>
      </c>
      <c r="L1213" s="7"/>
      <c r="M1213" s="6">
        <v>30</v>
      </c>
      <c r="N1213" s="45">
        <v>3346.8</v>
      </c>
      <c r="O1213" s="7">
        <v>6.17</v>
      </c>
    </row>
    <row r="1214" spans="1:15" x14ac:dyDescent="0.25">
      <c r="A1214" s="1"/>
      <c r="B1214" s="5" t="s">
        <v>26</v>
      </c>
      <c r="C1214" s="5"/>
      <c r="D1214" s="5"/>
      <c r="E1214" s="51">
        <v>591.41639999999995</v>
      </c>
      <c r="F1214" s="1"/>
      <c r="G1214" s="4" t="s">
        <v>21</v>
      </c>
      <c r="H1214" s="4" t="s">
        <v>22</v>
      </c>
      <c r="I1214" s="4"/>
      <c r="J1214" s="6">
        <v>5</v>
      </c>
      <c r="K1214" s="7">
        <v>29.41</v>
      </c>
      <c r="L1214" s="7"/>
      <c r="M1214" s="6">
        <v>6</v>
      </c>
      <c r="N1214" s="45">
        <v>549.6</v>
      </c>
      <c r="O1214" s="7">
        <v>1.01</v>
      </c>
    </row>
    <row r="1215" spans="1:15" x14ac:dyDescent="0.25">
      <c r="A1215" s="1"/>
      <c r="B1215" s="5" t="s">
        <v>27</v>
      </c>
      <c r="C1215" s="5"/>
      <c r="D1215" s="51">
        <v>122.0651</v>
      </c>
      <c r="E1215" s="51"/>
      <c r="F1215" s="1"/>
      <c r="G1215" s="1"/>
      <c r="H1215" s="1"/>
      <c r="I1215" s="1"/>
      <c r="J1215" s="1"/>
      <c r="K1215" s="1"/>
      <c r="L1215" s="1"/>
      <c r="M1215" s="1"/>
      <c r="N1215" s="1"/>
      <c r="O1215" s="1"/>
    </row>
    <row r="1216" spans="1:15" x14ac:dyDescent="0.25">
      <c r="A1216" s="1"/>
      <c r="B1216" s="1"/>
      <c r="C1216" s="1"/>
      <c r="D1216" s="1"/>
      <c r="E1216" s="1"/>
      <c r="F1216" s="1"/>
      <c r="G1216" s="1"/>
      <c r="H1216" s="1"/>
      <c r="I1216" s="1"/>
      <c r="J1216" s="1"/>
      <c r="K1216" s="1"/>
      <c r="L1216" s="1"/>
      <c r="M1216" s="1"/>
      <c r="N1216" s="1"/>
      <c r="O1216" s="1"/>
    </row>
    <row r="1217" spans="1:15" x14ac:dyDescent="0.25">
      <c r="A1217" s="1"/>
      <c r="B1217" s="5" t="s">
        <v>28</v>
      </c>
      <c r="C1217" s="5"/>
      <c r="D1217" s="5"/>
      <c r="E1217" s="51">
        <v>3.0015999999999998</v>
      </c>
      <c r="F1217" s="1"/>
      <c r="G1217" s="1"/>
      <c r="H1217" s="1"/>
      <c r="I1217" s="1"/>
      <c r="J1217" s="1"/>
      <c r="K1217" s="1"/>
      <c r="L1217" s="1"/>
      <c r="M1217" s="1"/>
      <c r="N1217" s="1"/>
      <c r="O1217" s="1"/>
    </row>
    <row r="1218" spans="1:15" x14ac:dyDescent="0.25">
      <c r="A1218" s="1"/>
      <c r="B1218" s="5" t="s">
        <v>29</v>
      </c>
      <c r="C1218" s="5"/>
      <c r="D1218" s="51">
        <v>0.98550000000000004</v>
      </c>
      <c r="E1218" s="51"/>
      <c r="F1218" s="1"/>
      <c r="G1218" s="1"/>
      <c r="H1218" s="1"/>
      <c r="I1218" s="1"/>
      <c r="J1218" s="1"/>
      <c r="K1218" s="1"/>
      <c r="L1218" s="1"/>
      <c r="M1218" s="1"/>
      <c r="N1218" s="1"/>
      <c r="O1218" s="1"/>
    </row>
    <row r="1219" spans="1:15" x14ac:dyDescent="0.25">
      <c r="A1219" s="1"/>
      <c r="B1219" s="5" t="s">
        <v>30</v>
      </c>
      <c r="C1219" s="56">
        <v>46.6</v>
      </c>
      <c r="D1219" s="1"/>
      <c r="E1219" s="1"/>
      <c r="F1219" s="1"/>
      <c r="G1219" s="1"/>
      <c r="H1219" s="1"/>
      <c r="I1219" s="1"/>
      <c r="J1219" s="1"/>
      <c r="K1219" s="1"/>
      <c r="L1219" s="1"/>
      <c r="M1219" s="1"/>
      <c r="N1219" s="1"/>
      <c r="O1219" s="1"/>
    </row>
    <row r="1220" spans="1:15" x14ac:dyDescent="0.25">
      <c r="A1220" s="1"/>
      <c r="B1220" s="5" t="s">
        <v>31</v>
      </c>
      <c r="C1220" s="56">
        <v>2015</v>
      </c>
      <c r="D1220" s="5"/>
      <c r="E1220" s="1"/>
      <c r="F1220" s="1"/>
      <c r="G1220" s="1"/>
      <c r="H1220" s="1"/>
      <c r="I1220" s="1"/>
      <c r="J1220" s="1"/>
      <c r="K1220" s="1"/>
      <c r="L1220" s="1"/>
      <c r="M1220" s="1"/>
      <c r="N1220" s="1"/>
      <c r="O1220" s="1"/>
    </row>
    <row r="1221" spans="1:15" x14ac:dyDescent="0.25">
      <c r="A1221" s="1"/>
      <c r="B1221" s="5" t="s">
        <v>32</v>
      </c>
      <c r="C1221" s="5"/>
      <c r="D1221" s="1"/>
      <c r="E1221" s="1"/>
      <c r="F1221" s="1"/>
      <c r="G1221" s="1"/>
      <c r="H1221" s="1"/>
      <c r="I1221" s="1"/>
      <c r="J1221" s="1"/>
      <c r="K1221" s="1"/>
      <c r="L1221" s="1"/>
      <c r="M1221" s="1"/>
      <c r="N1221" s="1"/>
      <c r="O1221" s="1"/>
    </row>
    <row r="1222" spans="1:15" x14ac:dyDescent="0.25">
      <c r="A1222" s="1"/>
      <c r="B1222" s="1"/>
      <c r="C1222" s="1"/>
      <c r="D1222" s="1"/>
      <c r="E1222" s="1"/>
      <c r="F1222" s="1"/>
      <c r="G1222" s="1"/>
      <c r="H1222" s="1"/>
      <c r="I1222" s="1"/>
      <c r="J1222" s="1"/>
      <c r="K1222" s="1"/>
      <c r="L1222" s="1"/>
      <c r="M1222" s="1"/>
      <c r="N1222" s="1"/>
      <c r="O1222" s="1"/>
    </row>
    <row r="1223" spans="1:15" x14ac:dyDescent="0.25">
      <c r="A1223" s="1"/>
      <c r="B1223" s="1"/>
      <c r="C1223" s="1"/>
      <c r="D1223" s="1"/>
      <c r="E1223" s="1"/>
      <c r="F1223" s="1"/>
      <c r="G1223" s="1"/>
      <c r="H1223" s="1"/>
      <c r="I1223" s="1"/>
      <c r="J1223" s="1"/>
      <c r="K1223" s="1"/>
      <c r="L1223" s="1"/>
      <c r="M1223" s="1"/>
      <c r="N1223" s="1"/>
      <c r="O1223" s="1"/>
    </row>
    <row r="1224" spans="1:15" x14ac:dyDescent="0.25">
      <c r="A1224" s="1"/>
      <c r="B1224" s="1"/>
      <c r="C1224" s="1"/>
      <c r="D1224" s="1"/>
      <c r="E1224" s="1"/>
      <c r="F1224" s="1"/>
      <c r="G1224" s="46" t="s">
        <v>5</v>
      </c>
      <c r="H1224" s="46"/>
      <c r="I1224" s="46"/>
      <c r="J1224" s="3" t="s">
        <v>6</v>
      </c>
      <c r="K1224" s="3" t="s">
        <v>7</v>
      </c>
      <c r="L1224" s="3"/>
      <c r="M1224" s="3" t="s">
        <v>8</v>
      </c>
      <c r="N1224" s="3" t="s">
        <v>583</v>
      </c>
      <c r="O1224" s="3" t="s">
        <v>7</v>
      </c>
    </row>
    <row r="1225" spans="1:15" x14ac:dyDescent="0.25">
      <c r="A1225" s="1"/>
      <c r="B1225" s="1"/>
      <c r="C1225" s="1"/>
      <c r="D1225" s="1"/>
      <c r="E1225" s="1"/>
      <c r="F1225" s="1"/>
      <c r="G1225" s="4" t="s">
        <v>11</v>
      </c>
      <c r="H1225" s="4" t="s">
        <v>12</v>
      </c>
      <c r="I1225" s="4"/>
      <c r="J1225" s="6">
        <v>2</v>
      </c>
      <c r="K1225" s="7">
        <v>66.67</v>
      </c>
      <c r="L1225" s="7"/>
      <c r="M1225" s="6">
        <v>576</v>
      </c>
      <c r="N1225" s="55">
        <v>27512.400000000001</v>
      </c>
      <c r="O1225" s="7">
        <v>99.48</v>
      </c>
    </row>
    <row r="1226" spans="1:15" x14ac:dyDescent="0.25">
      <c r="A1226" s="1"/>
      <c r="B1226" s="5" t="s">
        <v>9</v>
      </c>
      <c r="C1226" s="4" t="s">
        <v>204</v>
      </c>
      <c r="D1226" s="4"/>
      <c r="E1226" s="4"/>
      <c r="F1226" s="1"/>
      <c r="G1226" s="4" t="s">
        <v>21</v>
      </c>
      <c r="H1226" s="4" t="s">
        <v>22</v>
      </c>
      <c r="I1226" s="4"/>
      <c r="J1226" s="6">
        <v>1</v>
      </c>
      <c r="K1226" s="7">
        <v>33.33</v>
      </c>
      <c r="L1226" s="7"/>
      <c r="M1226" s="6">
        <v>3</v>
      </c>
      <c r="N1226" s="45">
        <v>142.79999999999998</v>
      </c>
      <c r="O1226" s="7">
        <v>0.52</v>
      </c>
    </row>
    <row r="1227" spans="1:15" x14ac:dyDescent="0.25">
      <c r="A1227" s="1"/>
      <c r="B1227" s="5" t="s">
        <v>13</v>
      </c>
      <c r="C1227" s="4" t="s">
        <v>205</v>
      </c>
      <c r="D1227" s="4"/>
      <c r="E1227" s="4"/>
      <c r="F1227" s="1"/>
      <c r="G1227" s="1"/>
      <c r="H1227" s="1"/>
      <c r="I1227" s="1"/>
      <c r="J1227" s="1"/>
      <c r="K1227" s="1"/>
      <c r="L1227" s="1"/>
      <c r="M1227" s="1"/>
      <c r="N1227" s="1"/>
      <c r="O1227" s="1"/>
    </row>
    <row r="1228" spans="1:15" x14ac:dyDescent="0.25">
      <c r="A1228" s="1"/>
      <c r="B1228" s="5"/>
      <c r="C1228" s="4"/>
      <c r="D1228" s="4"/>
      <c r="E1228" s="4"/>
      <c r="F1228" s="1"/>
      <c r="G1228" s="1"/>
      <c r="H1228" s="1"/>
      <c r="I1228" s="1"/>
      <c r="J1228" s="1"/>
      <c r="K1228" s="1"/>
      <c r="L1228" s="1"/>
      <c r="M1228" s="1"/>
      <c r="N1228" s="1"/>
      <c r="O1228" s="1"/>
    </row>
    <row r="1229" spans="1:15" x14ac:dyDescent="0.25">
      <c r="A1229" s="1"/>
      <c r="B1229" s="5" t="s">
        <v>19</v>
      </c>
      <c r="C1229" s="4" t="s">
        <v>20</v>
      </c>
      <c r="D1229" s="4"/>
      <c r="E1229" s="4"/>
      <c r="F1229" s="1"/>
      <c r="G1229" s="1"/>
      <c r="H1229" s="1"/>
      <c r="I1229" s="1"/>
      <c r="J1229" s="1"/>
      <c r="K1229" s="1"/>
      <c r="L1229" s="1"/>
      <c r="M1229" s="1"/>
      <c r="N1229" s="1"/>
      <c r="O1229" s="1"/>
    </row>
    <row r="1230" spans="1:15" x14ac:dyDescent="0.25">
      <c r="A1230" s="1"/>
      <c r="B1230" s="5" t="s">
        <v>23</v>
      </c>
      <c r="C1230" s="4" t="s">
        <v>206</v>
      </c>
      <c r="D1230" s="4"/>
      <c r="E1230" s="4"/>
      <c r="F1230" s="1"/>
      <c r="G1230" s="1"/>
      <c r="H1230" s="1"/>
      <c r="I1230" s="1"/>
      <c r="J1230" s="1"/>
      <c r="K1230" s="1"/>
      <c r="L1230" s="1"/>
      <c r="M1230" s="1"/>
      <c r="N1230" s="1"/>
      <c r="O1230" s="1"/>
    </row>
    <row r="1231" spans="1:15" x14ac:dyDescent="0.25">
      <c r="A1231" s="1"/>
      <c r="B1231" s="5" t="s">
        <v>25</v>
      </c>
      <c r="C1231" s="52">
        <v>589</v>
      </c>
      <c r="D1231" s="52"/>
      <c r="E1231" s="1"/>
      <c r="F1231" s="1"/>
      <c r="G1231" s="1"/>
      <c r="H1231" s="1"/>
      <c r="I1231" s="1"/>
      <c r="J1231" s="1"/>
      <c r="K1231" s="1"/>
      <c r="L1231" s="1"/>
      <c r="M1231" s="1"/>
      <c r="N1231" s="1"/>
      <c r="O1231" s="1"/>
    </row>
    <row r="1232" spans="1:15" x14ac:dyDescent="0.25">
      <c r="A1232" s="1"/>
      <c r="B1232" s="5" t="s">
        <v>26</v>
      </c>
      <c r="C1232" s="5"/>
      <c r="D1232" s="5"/>
      <c r="E1232" s="51">
        <v>89.771000000000001</v>
      </c>
      <c r="F1232" s="1"/>
      <c r="G1232" s="1"/>
      <c r="H1232" s="1"/>
      <c r="I1232" s="1"/>
      <c r="J1232" s="1"/>
      <c r="K1232" s="1"/>
      <c r="L1232" s="1"/>
      <c r="M1232" s="1"/>
      <c r="N1232" s="1"/>
      <c r="O1232" s="1"/>
    </row>
    <row r="1233" spans="1:15" x14ac:dyDescent="0.25">
      <c r="A1233" s="1"/>
      <c r="B1233" s="5" t="s">
        <v>27</v>
      </c>
      <c r="C1233" s="5"/>
      <c r="D1233" s="51">
        <v>46.7378</v>
      </c>
      <c r="E1233" s="51"/>
      <c r="F1233" s="1"/>
      <c r="G1233" s="1"/>
      <c r="H1233" s="1"/>
      <c r="I1233" s="1"/>
      <c r="J1233" s="1"/>
      <c r="K1233" s="1"/>
      <c r="L1233" s="1"/>
      <c r="M1233" s="1"/>
      <c r="N1233" s="1"/>
      <c r="O1233" s="1"/>
    </row>
    <row r="1234" spans="1:15" x14ac:dyDescent="0.25">
      <c r="A1234" s="1"/>
      <c r="B1234" s="5" t="s">
        <v>28</v>
      </c>
      <c r="C1234" s="5"/>
      <c r="D1234" s="5"/>
      <c r="E1234" s="51">
        <v>1.3835</v>
      </c>
      <c r="F1234" s="1"/>
      <c r="G1234" s="1"/>
      <c r="H1234" s="1"/>
      <c r="I1234" s="1"/>
      <c r="J1234" s="1"/>
      <c r="K1234" s="1"/>
      <c r="L1234" s="1"/>
      <c r="M1234" s="1"/>
      <c r="N1234" s="1"/>
      <c r="O1234" s="1"/>
    </row>
    <row r="1235" spans="1:15" x14ac:dyDescent="0.25">
      <c r="A1235" s="1"/>
      <c r="B1235" s="5" t="s">
        <v>29</v>
      </c>
      <c r="C1235" s="5"/>
      <c r="D1235" s="51">
        <v>0.97850000000000004</v>
      </c>
      <c r="E1235" s="51"/>
      <c r="F1235" s="1"/>
      <c r="G1235" s="1"/>
      <c r="H1235" s="1"/>
      <c r="I1235" s="1"/>
      <c r="J1235" s="1"/>
      <c r="K1235" s="1"/>
      <c r="L1235" s="1"/>
      <c r="M1235" s="1"/>
      <c r="N1235" s="1"/>
      <c r="O1235" s="1"/>
    </row>
    <row r="1236" spans="1:15" x14ac:dyDescent="0.25">
      <c r="A1236" s="1"/>
      <c r="B1236" s="5" t="s">
        <v>30</v>
      </c>
      <c r="C1236" s="56">
        <v>23.2</v>
      </c>
      <c r="D1236" s="1"/>
      <c r="E1236" s="1"/>
      <c r="F1236" s="1"/>
      <c r="G1236" s="1"/>
      <c r="H1236" s="1"/>
      <c r="I1236" s="1"/>
      <c r="J1236" s="1"/>
      <c r="K1236" s="1"/>
      <c r="L1236" s="1"/>
      <c r="M1236" s="1"/>
      <c r="N1236" s="1"/>
      <c r="O1236" s="1"/>
    </row>
    <row r="1237" spans="1:15" x14ac:dyDescent="0.25">
      <c r="A1237" s="1"/>
      <c r="B1237" s="5" t="s">
        <v>31</v>
      </c>
      <c r="C1237" s="56">
        <v>2015</v>
      </c>
      <c r="D1237" s="5"/>
      <c r="E1237" s="1"/>
      <c r="F1237" s="1"/>
      <c r="G1237" s="1"/>
      <c r="H1237" s="1"/>
      <c r="I1237" s="1"/>
      <c r="J1237" s="1"/>
      <c r="K1237" s="1"/>
      <c r="L1237" s="1"/>
      <c r="M1237" s="1"/>
      <c r="N1237" s="1"/>
      <c r="O1237" s="1"/>
    </row>
    <row r="1238" spans="1:15" x14ac:dyDescent="0.25">
      <c r="A1238" s="1"/>
      <c r="B1238" s="5" t="s">
        <v>32</v>
      </c>
      <c r="C1238" s="5"/>
      <c r="D1238" s="1"/>
      <c r="E1238" s="1"/>
      <c r="F1238" s="1"/>
      <c r="G1238" s="1"/>
      <c r="H1238" s="1"/>
      <c r="I1238" s="1"/>
      <c r="J1238" s="1"/>
      <c r="K1238" s="1"/>
      <c r="L1238" s="1"/>
      <c r="M1238" s="1"/>
      <c r="N1238" s="1"/>
      <c r="O1238" s="1"/>
    </row>
    <row r="1239" spans="1:15" x14ac:dyDescent="0.25">
      <c r="A1239" s="1"/>
      <c r="B1239" s="1"/>
      <c r="C1239" s="1"/>
      <c r="D1239" s="1"/>
      <c r="E1239" s="1"/>
      <c r="F1239" s="1"/>
      <c r="G1239" s="1"/>
      <c r="H1239" s="1"/>
      <c r="I1239" s="1"/>
      <c r="J1239" s="1"/>
      <c r="K1239" s="1"/>
      <c r="L1239" s="1"/>
      <c r="M1239" s="1"/>
      <c r="N1239" s="1"/>
      <c r="O1239" s="1"/>
    </row>
    <row r="1240" spans="1:15" x14ac:dyDescent="0.25">
      <c r="A1240" s="1"/>
      <c r="B1240" s="1"/>
      <c r="C1240" s="1"/>
      <c r="D1240" s="1"/>
      <c r="E1240" s="1"/>
      <c r="F1240" s="1"/>
      <c r="G1240" s="46" t="s">
        <v>5</v>
      </c>
      <c r="H1240" s="46"/>
      <c r="I1240" s="46"/>
      <c r="J1240" s="3" t="s">
        <v>6</v>
      </c>
      <c r="K1240" s="3" t="s">
        <v>7</v>
      </c>
      <c r="L1240" s="3"/>
      <c r="M1240" s="3" t="s">
        <v>8</v>
      </c>
      <c r="N1240" s="3" t="s">
        <v>583</v>
      </c>
      <c r="O1240" s="3" t="s">
        <v>7</v>
      </c>
    </row>
    <row r="1241" spans="1:15" x14ac:dyDescent="0.25">
      <c r="A1241" s="1"/>
      <c r="B1241" s="1"/>
      <c r="C1241" s="1"/>
      <c r="D1241" s="1"/>
      <c r="E1241" s="1"/>
      <c r="F1241" s="1"/>
      <c r="G1241" s="4" t="s">
        <v>65</v>
      </c>
      <c r="H1241" s="4" t="s">
        <v>66</v>
      </c>
      <c r="I1241" s="4"/>
      <c r="J1241" s="6">
        <v>1</v>
      </c>
      <c r="K1241" s="7">
        <v>2.27</v>
      </c>
      <c r="L1241" s="7"/>
      <c r="M1241" s="6">
        <v>472</v>
      </c>
      <c r="N1241" s="55">
        <v>60250.799999999996</v>
      </c>
      <c r="O1241" s="7">
        <v>53.53</v>
      </c>
    </row>
    <row r="1242" spans="1:15" x14ac:dyDescent="0.25">
      <c r="A1242" s="1"/>
      <c r="B1242" s="5" t="s">
        <v>9</v>
      </c>
      <c r="C1242" s="4" t="s">
        <v>204</v>
      </c>
      <c r="D1242" s="4"/>
      <c r="E1242" s="4"/>
      <c r="F1242" s="1"/>
      <c r="G1242" s="4" t="s">
        <v>33</v>
      </c>
      <c r="H1242" s="4" t="s">
        <v>34</v>
      </c>
      <c r="I1242" s="4"/>
      <c r="J1242" s="6">
        <v>7</v>
      </c>
      <c r="K1242" s="7">
        <v>15.91</v>
      </c>
      <c r="L1242" s="7"/>
      <c r="M1242" s="6">
        <v>164</v>
      </c>
      <c r="N1242" s="45">
        <v>34928.400000000001</v>
      </c>
      <c r="O1242" s="7">
        <v>31.04</v>
      </c>
    </row>
    <row r="1243" spans="1:15" x14ac:dyDescent="0.25">
      <c r="A1243" s="1"/>
      <c r="B1243" s="5" t="s">
        <v>13</v>
      </c>
      <c r="C1243" s="4" t="s">
        <v>207</v>
      </c>
      <c r="D1243" s="4"/>
      <c r="E1243" s="4"/>
      <c r="F1243" s="1"/>
      <c r="G1243" s="4" t="s">
        <v>36</v>
      </c>
      <c r="H1243" s="4" t="s">
        <v>37</v>
      </c>
      <c r="I1243" s="4"/>
      <c r="J1243" s="6">
        <v>17</v>
      </c>
      <c r="K1243" s="7">
        <v>38.64</v>
      </c>
      <c r="L1243" s="7"/>
      <c r="M1243" s="6">
        <v>66</v>
      </c>
      <c r="N1243" s="45">
        <v>4188.6000000000004</v>
      </c>
      <c r="O1243" s="7">
        <v>3.72</v>
      </c>
    </row>
    <row r="1244" spans="1:15" x14ac:dyDescent="0.25">
      <c r="A1244" s="1"/>
      <c r="B1244" s="5"/>
      <c r="C1244" s="4"/>
      <c r="D1244" s="4"/>
      <c r="E1244" s="4"/>
      <c r="F1244" s="1"/>
      <c r="G1244" s="4"/>
      <c r="H1244" s="4"/>
      <c r="I1244" s="4"/>
      <c r="J1244" s="6"/>
      <c r="K1244" s="7"/>
      <c r="L1244" s="7"/>
      <c r="M1244" s="6"/>
      <c r="N1244" s="45"/>
      <c r="O1244" s="7"/>
    </row>
    <row r="1245" spans="1:15" x14ac:dyDescent="0.25">
      <c r="A1245" s="1"/>
      <c r="B1245" s="5" t="s">
        <v>19</v>
      </c>
      <c r="C1245" s="4" t="s">
        <v>57</v>
      </c>
      <c r="D1245" s="4"/>
      <c r="E1245" s="4"/>
      <c r="F1245" s="1"/>
      <c r="G1245" s="4" t="s">
        <v>11</v>
      </c>
      <c r="H1245" s="4" t="s">
        <v>12</v>
      </c>
      <c r="I1245" s="4"/>
      <c r="J1245" s="6">
        <v>1</v>
      </c>
      <c r="K1245" s="7">
        <v>2.27</v>
      </c>
      <c r="L1245" s="7"/>
      <c r="M1245" s="6">
        <v>1</v>
      </c>
      <c r="N1245" s="45">
        <v>76.2</v>
      </c>
      <c r="O1245" s="7">
        <v>7.0000000000000007E-2</v>
      </c>
    </row>
    <row r="1246" spans="1:15" x14ac:dyDescent="0.25">
      <c r="A1246" s="1"/>
      <c r="B1246" s="5"/>
      <c r="C1246" s="4"/>
      <c r="D1246" s="4"/>
      <c r="E1246" s="4"/>
      <c r="F1246" s="1"/>
      <c r="G1246" s="4" t="s">
        <v>39</v>
      </c>
      <c r="H1246" s="4" t="s">
        <v>40</v>
      </c>
      <c r="I1246" s="4"/>
      <c r="J1246" s="6">
        <v>5</v>
      </c>
      <c r="K1246" s="7">
        <v>11.36</v>
      </c>
      <c r="L1246" s="7"/>
      <c r="M1246" s="6">
        <v>68</v>
      </c>
      <c r="N1246" s="45">
        <v>3883.2</v>
      </c>
      <c r="O1246" s="7">
        <v>3.45</v>
      </c>
    </row>
    <row r="1247" spans="1:15" x14ac:dyDescent="0.25">
      <c r="A1247" s="1"/>
      <c r="B1247" s="5" t="s">
        <v>23</v>
      </c>
      <c r="C1247" s="4" t="s">
        <v>208</v>
      </c>
      <c r="D1247" s="4"/>
      <c r="E1247" s="4"/>
      <c r="F1247" s="1"/>
      <c r="G1247" s="4" t="s">
        <v>15</v>
      </c>
      <c r="H1247" s="4" t="s">
        <v>16</v>
      </c>
      <c r="I1247" s="4"/>
      <c r="J1247" s="6">
        <v>1</v>
      </c>
      <c r="K1247" s="7">
        <v>2.27</v>
      </c>
      <c r="L1247" s="7"/>
      <c r="M1247" s="6">
        <v>1</v>
      </c>
      <c r="N1247" s="45">
        <v>136.19999999999999</v>
      </c>
      <c r="O1247" s="7">
        <v>0.12</v>
      </c>
    </row>
    <row r="1248" spans="1:15" x14ac:dyDescent="0.25">
      <c r="A1248" s="1"/>
      <c r="B1248" s="5" t="s">
        <v>25</v>
      </c>
      <c r="C1248" s="52">
        <v>481</v>
      </c>
      <c r="D1248" s="52"/>
      <c r="E1248" s="1"/>
      <c r="F1248" s="1"/>
      <c r="G1248" s="4" t="s">
        <v>313</v>
      </c>
      <c r="H1248" s="4" t="s">
        <v>314</v>
      </c>
      <c r="I1248" s="4"/>
      <c r="J1248" s="6">
        <v>3</v>
      </c>
      <c r="K1248" s="7">
        <v>6.82</v>
      </c>
      <c r="L1248" s="7"/>
      <c r="M1248" s="6">
        <v>20</v>
      </c>
      <c r="N1248" s="45">
        <v>1878.6</v>
      </c>
      <c r="O1248" s="7">
        <v>1.67</v>
      </c>
    </row>
    <row r="1249" spans="1:15" x14ac:dyDescent="0.25">
      <c r="A1249" s="1"/>
      <c r="B1249" s="5" t="s">
        <v>26</v>
      </c>
      <c r="C1249" s="5"/>
      <c r="D1249" s="5"/>
      <c r="E1249" s="51">
        <v>190.40880000000001</v>
      </c>
      <c r="F1249" s="1"/>
      <c r="G1249" s="4" t="s">
        <v>315</v>
      </c>
      <c r="H1249" s="4" t="s">
        <v>316</v>
      </c>
      <c r="I1249" s="4"/>
      <c r="J1249" s="6">
        <v>5</v>
      </c>
      <c r="K1249" s="7">
        <v>11.36</v>
      </c>
      <c r="L1249" s="7"/>
      <c r="M1249" s="6">
        <v>43</v>
      </c>
      <c r="N1249" s="45">
        <v>3291.6</v>
      </c>
      <c r="O1249" s="7">
        <v>2.92</v>
      </c>
    </row>
    <row r="1250" spans="1:15" x14ac:dyDescent="0.25">
      <c r="A1250" s="1"/>
      <c r="B1250" s="5" t="s">
        <v>27</v>
      </c>
      <c r="C1250" s="5"/>
      <c r="D1250" s="51">
        <v>125.2381</v>
      </c>
      <c r="E1250" s="51"/>
      <c r="F1250" s="1"/>
      <c r="G1250" s="4" t="s">
        <v>42</v>
      </c>
      <c r="H1250" s="4" t="s">
        <v>43</v>
      </c>
      <c r="I1250" s="4"/>
      <c r="J1250" s="6">
        <v>2</v>
      </c>
      <c r="K1250" s="7">
        <v>4.55</v>
      </c>
      <c r="L1250" s="7"/>
      <c r="M1250" s="6">
        <v>4</v>
      </c>
      <c r="N1250" s="45">
        <v>158.4</v>
      </c>
      <c r="O1250" s="7">
        <v>0.14000000000000001</v>
      </c>
    </row>
    <row r="1251" spans="1:15" x14ac:dyDescent="0.25">
      <c r="A1251" s="1"/>
      <c r="B1251" s="1"/>
      <c r="C1251" s="1"/>
      <c r="D1251" s="1"/>
      <c r="E1251" s="1"/>
      <c r="F1251" s="1"/>
      <c r="G1251" s="4"/>
      <c r="H1251" s="4"/>
      <c r="I1251" s="4"/>
      <c r="J1251" s="6"/>
      <c r="K1251" s="7"/>
      <c r="L1251" s="7"/>
      <c r="M1251" s="6"/>
      <c r="N1251" s="45"/>
      <c r="O1251" s="7"/>
    </row>
    <row r="1252" spans="1:15" x14ac:dyDescent="0.25">
      <c r="A1252" s="1"/>
      <c r="B1252" s="5" t="s">
        <v>28</v>
      </c>
      <c r="C1252" s="5"/>
      <c r="D1252" s="5"/>
      <c r="E1252" s="51">
        <v>1.3178000000000001</v>
      </c>
      <c r="F1252" s="1"/>
      <c r="G1252" s="4" t="s">
        <v>21</v>
      </c>
      <c r="H1252" s="4" t="s">
        <v>22</v>
      </c>
      <c r="I1252" s="4"/>
      <c r="J1252" s="6">
        <v>2</v>
      </c>
      <c r="K1252" s="7">
        <v>4.55</v>
      </c>
      <c r="L1252" s="7"/>
      <c r="M1252" s="6">
        <v>40</v>
      </c>
      <c r="N1252" s="45">
        <v>3753</v>
      </c>
      <c r="O1252" s="7">
        <v>3.33</v>
      </c>
    </row>
    <row r="1253" spans="1:15" x14ac:dyDescent="0.25">
      <c r="A1253" s="1"/>
      <c r="B1253" s="5"/>
      <c r="C1253" s="5"/>
      <c r="D1253" s="5"/>
      <c r="E1253" s="51"/>
      <c r="F1253" s="1"/>
      <c r="G1253" s="4"/>
      <c r="H1253" s="4"/>
      <c r="I1253" s="4"/>
      <c r="J1253" s="6"/>
      <c r="K1253" s="7"/>
      <c r="L1253" s="7"/>
      <c r="M1253" s="6"/>
      <c r="N1253" s="45"/>
      <c r="O1253" s="7"/>
    </row>
    <row r="1254" spans="1:15" x14ac:dyDescent="0.25">
      <c r="A1254" s="1"/>
      <c r="B1254" s="5" t="s">
        <v>29</v>
      </c>
      <c r="C1254" s="5"/>
      <c r="D1254" s="51">
        <v>0.98109999999999997</v>
      </c>
      <c r="E1254" s="51"/>
      <c r="F1254" s="1"/>
      <c r="G1254" s="1"/>
      <c r="H1254" s="1"/>
      <c r="I1254" s="1"/>
      <c r="J1254" s="1"/>
      <c r="K1254" s="1"/>
      <c r="L1254" s="1"/>
      <c r="M1254" s="1"/>
      <c r="N1254" s="1"/>
      <c r="O1254" s="1"/>
    </row>
    <row r="1255" spans="1:15" x14ac:dyDescent="0.25">
      <c r="A1255" s="1"/>
      <c r="B1255" s="5"/>
      <c r="C1255" s="5"/>
      <c r="D1255" s="51"/>
      <c r="E1255" s="51"/>
      <c r="F1255" s="1"/>
      <c r="G1255" s="1"/>
      <c r="H1255" s="1"/>
      <c r="I1255" s="1"/>
      <c r="J1255" s="1"/>
      <c r="K1255" s="1"/>
      <c r="L1255" s="1"/>
      <c r="M1255" s="1"/>
      <c r="N1255" s="1"/>
      <c r="O1255" s="1"/>
    </row>
    <row r="1256" spans="1:15" x14ac:dyDescent="0.25">
      <c r="A1256" s="1"/>
      <c r="B1256" s="5" t="s">
        <v>30</v>
      </c>
      <c r="C1256" s="56">
        <v>10.199999999999999</v>
      </c>
      <c r="D1256" s="1"/>
      <c r="E1256" s="1"/>
      <c r="F1256" s="1"/>
      <c r="G1256" s="1"/>
      <c r="H1256" s="1"/>
      <c r="I1256" s="1"/>
      <c r="J1256" s="1"/>
      <c r="K1256" s="1"/>
      <c r="L1256" s="1"/>
      <c r="M1256" s="1"/>
      <c r="N1256" s="1"/>
      <c r="O1256" s="1"/>
    </row>
    <row r="1257" spans="1:15" x14ac:dyDescent="0.25">
      <c r="A1257" s="1"/>
      <c r="B1257" s="5" t="s">
        <v>31</v>
      </c>
      <c r="C1257" s="56">
        <v>2015</v>
      </c>
      <c r="D1257" s="5"/>
      <c r="E1257" s="1"/>
      <c r="F1257" s="1"/>
      <c r="G1257" s="1"/>
      <c r="H1257" s="1"/>
      <c r="I1257" s="1"/>
      <c r="J1257" s="1"/>
      <c r="K1257" s="1"/>
      <c r="L1257" s="1"/>
      <c r="M1257" s="1"/>
      <c r="N1257" s="1"/>
      <c r="O1257" s="1"/>
    </row>
    <row r="1258" spans="1:15" x14ac:dyDescent="0.25">
      <c r="A1258" s="1"/>
      <c r="B1258" s="5" t="s">
        <v>32</v>
      </c>
      <c r="C1258" s="5"/>
      <c r="D1258" s="1"/>
      <c r="E1258" s="1"/>
      <c r="F1258" s="1"/>
      <c r="G1258" s="1"/>
      <c r="H1258" s="1"/>
      <c r="I1258" s="1"/>
      <c r="J1258" s="1"/>
      <c r="K1258" s="1"/>
      <c r="L1258" s="1"/>
      <c r="M1258" s="1"/>
      <c r="N1258" s="1"/>
      <c r="O1258" s="1"/>
    </row>
    <row r="1259" spans="1:15" x14ac:dyDescent="0.25">
      <c r="A1259" s="1"/>
      <c r="B1259" s="1"/>
      <c r="C1259" s="1"/>
      <c r="D1259" s="1"/>
      <c r="E1259" s="1"/>
      <c r="F1259" s="1"/>
      <c r="G1259" s="1"/>
      <c r="H1259" s="1"/>
      <c r="I1259" s="1"/>
      <c r="J1259" s="1"/>
      <c r="K1259" s="1"/>
      <c r="L1259" s="1"/>
      <c r="M1259" s="1"/>
      <c r="N1259" s="1"/>
      <c r="O1259" s="1"/>
    </row>
    <row r="1260" spans="1:15" x14ac:dyDescent="0.25">
      <c r="A1260" s="1"/>
      <c r="B1260" s="1"/>
      <c r="C1260" s="1"/>
      <c r="D1260" s="1"/>
      <c r="E1260" s="1"/>
      <c r="F1260" s="1"/>
      <c r="G1260" s="46" t="s">
        <v>5</v>
      </c>
      <c r="H1260" s="46"/>
      <c r="I1260" s="46"/>
      <c r="J1260" s="3" t="s">
        <v>6</v>
      </c>
      <c r="K1260" s="3" t="s">
        <v>7</v>
      </c>
      <c r="L1260" s="3"/>
      <c r="M1260" s="3" t="s">
        <v>8</v>
      </c>
      <c r="N1260" s="3" t="s">
        <v>583</v>
      </c>
      <c r="O1260" s="3" t="s">
        <v>7</v>
      </c>
    </row>
    <row r="1261" spans="1:15" x14ac:dyDescent="0.25">
      <c r="A1261" s="1"/>
      <c r="B1261" s="1"/>
      <c r="C1261" s="1"/>
      <c r="D1261" s="1"/>
      <c r="E1261" s="1"/>
      <c r="F1261" s="1"/>
      <c r="G1261" s="4" t="s">
        <v>115</v>
      </c>
      <c r="H1261" s="4" t="s">
        <v>115</v>
      </c>
      <c r="I1261" s="4"/>
      <c r="J1261" s="6">
        <v>0</v>
      </c>
      <c r="K1261" s="7">
        <v>0</v>
      </c>
      <c r="L1261" s="7"/>
      <c r="M1261" s="6">
        <v>0</v>
      </c>
      <c r="N1261" s="55">
        <v>0</v>
      </c>
      <c r="O1261" s="7">
        <v>0</v>
      </c>
    </row>
    <row r="1262" spans="1:15" x14ac:dyDescent="0.25">
      <c r="A1262" s="1"/>
      <c r="B1262" s="5" t="s">
        <v>9</v>
      </c>
      <c r="C1262" s="4" t="s">
        <v>204</v>
      </c>
      <c r="D1262" s="4"/>
      <c r="E1262" s="4"/>
      <c r="F1262" s="1"/>
      <c r="G1262" s="1"/>
      <c r="H1262" s="1"/>
      <c r="I1262" s="1"/>
      <c r="J1262" s="1"/>
      <c r="K1262" s="1"/>
      <c r="L1262" s="1"/>
      <c r="M1262" s="1"/>
      <c r="N1262" s="1"/>
      <c r="O1262" s="1"/>
    </row>
    <row r="1263" spans="1:15" x14ac:dyDescent="0.25">
      <c r="A1263" s="1"/>
      <c r="B1263" s="5" t="s">
        <v>13</v>
      </c>
      <c r="C1263" s="4" t="s">
        <v>209</v>
      </c>
      <c r="D1263" s="4"/>
      <c r="E1263" s="4"/>
      <c r="F1263" s="1"/>
      <c r="G1263" s="1"/>
      <c r="H1263" s="1"/>
      <c r="I1263" s="1"/>
      <c r="J1263" s="1"/>
      <c r="K1263" s="1"/>
      <c r="L1263" s="1"/>
      <c r="M1263" s="1"/>
      <c r="N1263" s="1"/>
      <c r="O1263" s="1"/>
    </row>
    <row r="1264" spans="1:15" x14ac:dyDescent="0.25">
      <c r="A1264" s="1"/>
      <c r="B1264" s="5" t="s">
        <v>19</v>
      </c>
      <c r="C1264" s="4" t="s">
        <v>60</v>
      </c>
      <c r="D1264" s="4"/>
      <c r="E1264" s="4"/>
      <c r="F1264" s="1"/>
      <c r="G1264" s="1"/>
      <c r="H1264" s="1"/>
      <c r="I1264" s="1"/>
      <c r="J1264" s="1"/>
      <c r="K1264" s="1"/>
      <c r="L1264" s="1"/>
      <c r="M1264" s="1"/>
      <c r="N1264" s="1"/>
      <c r="O1264" s="1"/>
    </row>
    <row r="1265" spans="1:15" x14ac:dyDescent="0.25">
      <c r="A1265" s="1"/>
      <c r="B1265" s="5" t="s">
        <v>23</v>
      </c>
      <c r="C1265" s="4" t="s">
        <v>210</v>
      </c>
      <c r="D1265" s="4"/>
      <c r="E1265" s="4"/>
      <c r="F1265" s="1"/>
      <c r="G1265" s="1"/>
      <c r="H1265" s="1"/>
      <c r="I1265" s="1"/>
      <c r="J1265" s="1"/>
      <c r="K1265" s="1"/>
      <c r="L1265" s="1"/>
      <c r="M1265" s="1"/>
      <c r="N1265" s="1"/>
      <c r="O1265" s="1"/>
    </row>
    <row r="1266" spans="1:15" x14ac:dyDescent="0.25">
      <c r="A1266" s="1"/>
      <c r="B1266" s="5" t="s">
        <v>25</v>
      </c>
      <c r="C1266" s="52">
        <v>8</v>
      </c>
      <c r="D1266" s="52"/>
      <c r="E1266" s="1"/>
      <c r="F1266" s="1"/>
      <c r="G1266" s="1"/>
      <c r="H1266" s="1"/>
      <c r="I1266" s="1"/>
      <c r="J1266" s="1"/>
      <c r="K1266" s="1"/>
      <c r="L1266" s="1"/>
      <c r="M1266" s="1"/>
      <c r="N1266" s="1"/>
      <c r="O1266" s="1"/>
    </row>
    <row r="1267" spans="1:15" x14ac:dyDescent="0.25">
      <c r="A1267" s="1"/>
      <c r="B1267" s="5" t="s">
        <v>26</v>
      </c>
      <c r="C1267" s="5"/>
      <c r="D1267" s="5"/>
      <c r="E1267" s="51">
        <v>112.36960000000001</v>
      </c>
      <c r="F1267" s="1"/>
      <c r="G1267" s="1"/>
      <c r="H1267" s="1"/>
      <c r="I1267" s="1"/>
      <c r="J1267" s="1"/>
      <c r="K1267" s="1"/>
      <c r="L1267" s="1"/>
      <c r="M1267" s="1"/>
      <c r="N1267" s="1"/>
      <c r="O1267" s="1"/>
    </row>
    <row r="1268" spans="1:15" x14ac:dyDescent="0.25">
      <c r="A1268" s="1"/>
      <c r="B1268" s="5" t="s">
        <v>27</v>
      </c>
      <c r="C1268" s="5"/>
      <c r="D1268" s="51">
        <v>0</v>
      </c>
      <c r="E1268" s="51"/>
      <c r="F1268" s="1"/>
      <c r="G1268" s="1"/>
      <c r="H1268" s="1"/>
      <c r="I1268" s="1"/>
      <c r="J1268" s="1"/>
      <c r="K1268" s="1"/>
      <c r="L1268" s="1"/>
      <c r="M1268" s="1"/>
      <c r="N1268" s="1"/>
      <c r="O1268" s="1"/>
    </row>
    <row r="1269" spans="1:15" x14ac:dyDescent="0.25">
      <c r="A1269" s="1"/>
      <c r="B1269" s="5" t="s">
        <v>28</v>
      </c>
      <c r="C1269" s="5"/>
      <c r="D1269" s="5"/>
      <c r="E1269" s="51">
        <v>0.7</v>
      </c>
      <c r="F1269" s="1"/>
      <c r="G1269" s="1"/>
      <c r="H1269" s="1"/>
      <c r="I1269" s="1"/>
      <c r="J1269" s="1"/>
      <c r="K1269" s="1"/>
      <c r="L1269" s="1"/>
      <c r="M1269" s="1"/>
      <c r="N1269" s="1"/>
      <c r="O1269" s="1"/>
    </row>
    <row r="1270" spans="1:15" x14ac:dyDescent="0.25">
      <c r="A1270" s="1"/>
      <c r="B1270" s="5" t="s">
        <v>29</v>
      </c>
      <c r="C1270" s="5"/>
      <c r="D1270" s="51">
        <v>0</v>
      </c>
      <c r="E1270" s="51"/>
      <c r="F1270" s="1"/>
      <c r="G1270" s="1"/>
      <c r="H1270" s="1"/>
      <c r="I1270" s="1"/>
      <c r="J1270" s="1"/>
      <c r="K1270" s="1"/>
      <c r="L1270" s="1"/>
      <c r="M1270" s="1"/>
      <c r="N1270" s="1"/>
      <c r="O1270" s="1"/>
    </row>
    <row r="1271" spans="1:15" x14ac:dyDescent="0.25">
      <c r="A1271" s="1"/>
      <c r="B1271" s="5" t="s">
        <v>30</v>
      </c>
      <c r="C1271" s="5"/>
      <c r="D1271" s="1"/>
      <c r="E1271" s="1"/>
      <c r="F1271" s="1"/>
      <c r="G1271" s="1"/>
      <c r="H1271" s="1"/>
      <c r="I1271" s="1"/>
      <c r="J1271" s="1"/>
      <c r="K1271" s="1"/>
      <c r="L1271" s="1"/>
      <c r="M1271" s="1"/>
      <c r="N1271" s="1"/>
      <c r="O1271" s="1"/>
    </row>
    <row r="1272" spans="1:15" x14ac:dyDescent="0.25">
      <c r="A1272" s="1"/>
      <c r="B1272" s="5" t="s">
        <v>31</v>
      </c>
      <c r="C1272" s="5"/>
      <c r="D1272" s="5"/>
      <c r="E1272" s="1"/>
      <c r="F1272" s="1"/>
      <c r="G1272" s="1"/>
      <c r="H1272" s="1"/>
      <c r="I1272" s="1"/>
      <c r="J1272" s="1"/>
      <c r="K1272" s="1"/>
      <c r="L1272" s="1"/>
      <c r="M1272" s="1"/>
      <c r="N1272" s="1"/>
      <c r="O1272" s="1"/>
    </row>
    <row r="1273" spans="1:15" x14ac:dyDescent="0.25">
      <c r="A1273" s="1"/>
      <c r="B1273" s="5" t="s">
        <v>32</v>
      </c>
      <c r="C1273" s="5"/>
      <c r="D1273" s="1"/>
      <c r="E1273" s="1"/>
      <c r="F1273" s="1"/>
      <c r="G1273" s="1"/>
      <c r="H1273" s="1"/>
      <c r="I1273" s="1"/>
      <c r="J1273" s="1"/>
      <c r="K1273" s="1"/>
      <c r="L1273" s="1"/>
      <c r="M1273" s="1"/>
      <c r="N1273" s="1"/>
      <c r="O1273" s="1"/>
    </row>
    <row r="1274" spans="1:15" x14ac:dyDescent="0.25">
      <c r="A1274" s="1"/>
      <c r="B1274" s="1"/>
      <c r="C1274" s="1"/>
      <c r="D1274" s="1"/>
      <c r="E1274" s="1"/>
      <c r="F1274" s="1"/>
      <c r="G1274" s="1"/>
      <c r="H1274" s="1"/>
      <c r="I1274" s="1"/>
      <c r="J1274" s="1"/>
      <c r="K1274" s="1"/>
      <c r="L1274" s="1"/>
      <c r="M1274" s="1"/>
      <c r="N1274" s="1"/>
      <c r="O1274" s="1"/>
    </row>
    <row r="1275" spans="1:15" x14ac:dyDescent="0.25">
      <c r="A1275" s="1"/>
      <c r="B1275" s="1"/>
      <c r="C1275" s="1"/>
      <c r="D1275" s="1"/>
      <c r="E1275" s="1"/>
      <c r="F1275" s="1"/>
      <c r="G1275" s="1"/>
      <c r="H1275" s="1"/>
      <c r="I1275" s="1"/>
      <c r="J1275" s="1"/>
      <c r="K1275" s="1"/>
      <c r="L1275" s="1"/>
      <c r="M1275" s="1"/>
      <c r="N1275" s="1"/>
      <c r="O1275" s="1"/>
    </row>
    <row r="1276" spans="1:15" x14ac:dyDescent="0.25">
      <c r="A1276" s="1"/>
      <c r="B1276" s="1"/>
      <c r="C1276" s="1"/>
      <c r="D1276" s="1"/>
      <c r="E1276" s="1"/>
      <c r="F1276" s="1"/>
      <c r="G1276" s="46" t="s">
        <v>5</v>
      </c>
      <c r="H1276" s="46"/>
      <c r="I1276" s="46"/>
      <c r="J1276" s="3" t="s">
        <v>6</v>
      </c>
      <c r="K1276" s="3" t="s">
        <v>7</v>
      </c>
      <c r="L1276" s="3"/>
      <c r="M1276" s="3" t="s">
        <v>8</v>
      </c>
      <c r="N1276" s="3" t="s">
        <v>583</v>
      </c>
      <c r="O1276" s="3" t="s">
        <v>7</v>
      </c>
    </row>
    <row r="1277" spans="1:15" x14ac:dyDescent="0.25">
      <c r="A1277" s="1"/>
      <c r="B1277" s="1"/>
      <c r="C1277" s="1"/>
      <c r="D1277" s="1"/>
      <c r="E1277" s="1"/>
      <c r="F1277" s="1"/>
      <c r="G1277" s="4" t="s">
        <v>36</v>
      </c>
      <c r="H1277" s="4" t="s">
        <v>37</v>
      </c>
      <c r="I1277" s="4"/>
      <c r="J1277" s="6">
        <v>5</v>
      </c>
      <c r="K1277" s="7">
        <v>27.78</v>
      </c>
      <c r="L1277" s="7"/>
      <c r="M1277" s="6">
        <v>137</v>
      </c>
      <c r="N1277" s="55">
        <v>15240.599999999999</v>
      </c>
      <c r="O1277" s="7">
        <v>28.25</v>
      </c>
    </row>
    <row r="1278" spans="1:15" x14ac:dyDescent="0.25">
      <c r="A1278" s="1"/>
      <c r="B1278" s="5" t="s">
        <v>9</v>
      </c>
      <c r="C1278" s="4" t="s">
        <v>211</v>
      </c>
      <c r="D1278" s="4"/>
      <c r="E1278" s="4"/>
      <c r="F1278" s="1"/>
      <c r="G1278" s="4" t="s">
        <v>11</v>
      </c>
      <c r="H1278" s="4" t="s">
        <v>12</v>
      </c>
      <c r="I1278" s="4"/>
      <c r="J1278" s="6">
        <v>1</v>
      </c>
      <c r="K1278" s="7">
        <v>5.56</v>
      </c>
      <c r="L1278" s="7"/>
      <c r="M1278" s="6">
        <v>4</v>
      </c>
      <c r="N1278" s="45">
        <v>1603.8</v>
      </c>
      <c r="O1278" s="7">
        <v>2.97</v>
      </c>
    </row>
    <row r="1279" spans="1:15" x14ac:dyDescent="0.25">
      <c r="A1279" s="1"/>
      <c r="B1279" s="5" t="s">
        <v>13</v>
      </c>
      <c r="C1279" s="4" t="s">
        <v>52</v>
      </c>
      <c r="D1279" s="4"/>
      <c r="E1279" s="4"/>
      <c r="F1279" s="1"/>
      <c r="G1279" s="4" t="s">
        <v>139</v>
      </c>
      <c r="H1279" s="4" t="s">
        <v>140</v>
      </c>
      <c r="I1279" s="4"/>
      <c r="J1279" s="6">
        <v>1</v>
      </c>
      <c r="K1279" s="7">
        <v>5.56</v>
      </c>
      <c r="L1279" s="7"/>
      <c r="M1279" s="6">
        <v>1</v>
      </c>
      <c r="N1279" s="45">
        <v>95.4</v>
      </c>
      <c r="O1279" s="7">
        <v>0.18</v>
      </c>
    </row>
    <row r="1280" spans="1:15" x14ac:dyDescent="0.25">
      <c r="A1280" s="1"/>
      <c r="B1280" s="5"/>
      <c r="C1280" s="4"/>
      <c r="D1280" s="4"/>
      <c r="E1280" s="4"/>
      <c r="F1280" s="1"/>
      <c r="G1280" s="4"/>
      <c r="H1280" s="4"/>
      <c r="I1280" s="4"/>
      <c r="J1280" s="6"/>
      <c r="K1280" s="7"/>
      <c r="L1280" s="7"/>
      <c r="M1280" s="6"/>
      <c r="N1280" s="45"/>
      <c r="O1280" s="7"/>
    </row>
    <row r="1281" spans="1:15" x14ac:dyDescent="0.25">
      <c r="A1281" s="1"/>
      <c r="B1281" s="5" t="s">
        <v>19</v>
      </c>
      <c r="C1281" s="4" t="s">
        <v>20</v>
      </c>
      <c r="D1281" s="4"/>
      <c r="E1281" s="4"/>
      <c r="F1281" s="1"/>
      <c r="G1281" s="4" t="s">
        <v>319</v>
      </c>
      <c r="H1281" s="4" t="s">
        <v>320</v>
      </c>
      <c r="I1281" s="4"/>
      <c r="J1281" s="6">
        <v>1</v>
      </c>
      <c r="K1281" s="7">
        <v>5.56</v>
      </c>
      <c r="L1281" s="7"/>
      <c r="M1281" s="6">
        <v>8</v>
      </c>
      <c r="N1281" s="45">
        <v>1609.8</v>
      </c>
      <c r="O1281" s="7">
        <v>2.98</v>
      </c>
    </row>
    <row r="1282" spans="1:15" x14ac:dyDescent="0.25">
      <c r="A1282" s="1"/>
      <c r="B1282" s="5"/>
      <c r="C1282" s="4"/>
      <c r="D1282" s="4"/>
      <c r="E1282" s="4"/>
      <c r="F1282" s="1"/>
      <c r="G1282" s="4" t="s">
        <v>39</v>
      </c>
      <c r="H1282" s="4" t="s">
        <v>40</v>
      </c>
      <c r="I1282" s="4"/>
      <c r="J1282" s="6">
        <v>2</v>
      </c>
      <c r="K1282" s="7">
        <v>11.11</v>
      </c>
      <c r="L1282" s="7"/>
      <c r="M1282" s="6">
        <v>370</v>
      </c>
      <c r="N1282" s="45">
        <v>28762.2</v>
      </c>
      <c r="O1282" s="7">
        <v>53.31</v>
      </c>
    </row>
    <row r="1283" spans="1:15" x14ac:dyDescent="0.25">
      <c r="A1283" s="1"/>
      <c r="B1283" s="5" t="s">
        <v>23</v>
      </c>
      <c r="C1283" s="4" t="s">
        <v>212</v>
      </c>
      <c r="D1283" s="4"/>
      <c r="E1283" s="4"/>
      <c r="F1283" s="1"/>
      <c r="G1283" s="4" t="s">
        <v>311</v>
      </c>
      <c r="H1283" s="4" t="s">
        <v>312</v>
      </c>
      <c r="I1283" s="4"/>
      <c r="J1283" s="6">
        <v>1</v>
      </c>
      <c r="K1283" s="7">
        <v>5.56</v>
      </c>
      <c r="L1283" s="7"/>
      <c r="M1283" s="6">
        <v>6</v>
      </c>
      <c r="N1283" s="45">
        <v>1809.6</v>
      </c>
      <c r="O1283" s="7">
        <v>3.35</v>
      </c>
    </row>
    <row r="1284" spans="1:15" x14ac:dyDescent="0.25">
      <c r="A1284" s="1"/>
      <c r="B1284" s="5" t="s">
        <v>25</v>
      </c>
      <c r="C1284" s="52">
        <v>369</v>
      </c>
      <c r="D1284" s="52"/>
      <c r="E1284" s="1"/>
      <c r="F1284" s="1"/>
      <c r="G1284" s="4" t="s">
        <v>15</v>
      </c>
      <c r="H1284" s="4" t="s">
        <v>16</v>
      </c>
      <c r="I1284" s="4"/>
      <c r="J1284" s="6">
        <v>1</v>
      </c>
      <c r="K1284" s="7">
        <v>5.56</v>
      </c>
      <c r="L1284" s="7"/>
      <c r="M1284" s="6">
        <v>1</v>
      </c>
      <c r="N1284" s="45">
        <v>74.400000000000006</v>
      </c>
      <c r="O1284" s="7">
        <v>0.14000000000000001</v>
      </c>
    </row>
    <row r="1285" spans="1:15" x14ac:dyDescent="0.25">
      <c r="A1285" s="1"/>
      <c r="B1285" s="5" t="s">
        <v>26</v>
      </c>
      <c r="C1285" s="5"/>
      <c r="D1285" s="5"/>
      <c r="E1285" s="51">
        <v>158.43709999999999</v>
      </c>
      <c r="F1285" s="1"/>
      <c r="G1285" s="4" t="s">
        <v>315</v>
      </c>
      <c r="H1285" s="4" t="s">
        <v>316</v>
      </c>
      <c r="I1285" s="4"/>
      <c r="J1285" s="6">
        <v>5</v>
      </c>
      <c r="K1285" s="7">
        <v>27.78</v>
      </c>
      <c r="L1285" s="7"/>
      <c r="M1285" s="6">
        <v>63</v>
      </c>
      <c r="N1285" s="45">
        <v>4703.3999999999996</v>
      </c>
      <c r="O1285" s="7">
        <v>8.7200000000000006</v>
      </c>
    </row>
    <row r="1286" spans="1:15" x14ac:dyDescent="0.25">
      <c r="A1286" s="1"/>
      <c r="B1286" s="5" t="s">
        <v>27</v>
      </c>
      <c r="C1286" s="5"/>
      <c r="D1286" s="51">
        <v>78.019599999999997</v>
      </c>
      <c r="E1286" s="51"/>
      <c r="F1286" s="1"/>
      <c r="G1286" s="4" t="s">
        <v>42</v>
      </c>
      <c r="H1286" s="4" t="s">
        <v>43</v>
      </c>
      <c r="I1286" s="4"/>
      <c r="J1286" s="6">
        <v>1</v>
      </c>
      <c r="K1286" s="7">
        <v>5.56</v>
      </c>
      <c r="L1286" s="7"/>
      <c r="M1286" s="6">
        <v>1</v>
      </c>
      <c r="N1286" s="45">
        <v>48.6</v>
      </c>
      <c r="O1286" s="7">
        <v>0.09</v>
      </c>
    </row>
    <row r="1287" spans="1:15" x14ac:dyDescent="0.25">
      <c r="A1287" s="1"/>
      <c r="B1287" s="1"/>
      <c r="C1287" s="1"/>
      <c r="D1287" s="1"/>
      <c r="E1287" s="1"/>
      <c r="F1287" s="1"/>
      <c r="G1287" s="4"/>
      <c r="H1287" s="4"/>
      <c r="I1287" s="4"/>
      <c r="J1287" s="6"/>
      <c r="K1287" s="7"/>
      <c r="L1287" s="7"/>
      <c r="M1287" s="6"/>
      <c r="N1287" s="45"/>
      <c r="O1287" s="7"/>
    </row>
    <row r="1288" spans="1:15" x14ac:dyDescent="0.25">
      <c r="A1288" s="1"/>
      <c r="B1288" s="5" t="s">
        <v>28</v>
      </c>
      <c r="C1288" s="5"/>
      <c r="D1288" s="5"/>
      <c r="E1288" s="51">
        <v>0.85560000000000003</v>
      </c>
      <c r="F1288" s="1"/>
      <c r="G1288" s="1"/>
      <c r="H1288" s="1"/>
      <c r="I1288" s="1"/>
      <c r="J1288" s="1"/>
      <c r="K1288" s="1"/>
      <c r="L1288" s="1"/>
      <c r="M1288" s="1"/>
      <c r="N1288" s="1"/>
      <c r="O1288" s="1"/>
    </row>
    <row r="1289" spans="1:15" x14ac:dyDescent="0.25">
      <c r="A1289" s="1"/>
      <c r="B1289" s="5"/>
      <c r="C1289" s="5"/>
      <c r="D1289" s="5"/>
      <c r="E1289" s="51"/>
      <c r="F1289" s="1"/>
      <c r="G1289" s="1"/>
      <c r="H1289" s="1"/>
      <c r="I1289" s="1"/>
      <c r="J1289" s="1"/>
      <c r="K1289" s="1"/>
      <c r="L1289" s="1"/>
      <c r="M1289" s="1"/>
      <c r="N1289" s="1"/>
      <c r="O1289" s="1"/>
    </row>
    <row r="1290" spans="1:15" x14ac:dyDescent="0.25">
      <c r="A1290" s="1"/>
      <c r="B1290" s="5" t="s">
        <v>29</v>
      </c>
      <c r="C1290" s="5"/>
      <c r="D1290" s="51">
        <v>1.0037</v>
      </c>
      <c r="E1290" s="51"/>
      <c r="F1290" s="1"/>
      <c r="G1290" s="1"/>
      <c r="H1290" s="1"/>
      <c r="I1290" s="1"/>
      <c r="J1290" s="1"/>
      <c r="K1290" s="1"/>
      <c r="L1290" s="1"/>
      <c r="M1290" s="1"/>
      <c r="N1290" s="1"/>
      <c r="O1290" s="1"/>
    </row>
    <row r="1291" spans="1:15" x14ac:dyDescent="0.25">
      <c r="A1291" s="1"/>
      <c r="B1291" s="5" t="s">
        <v>30</v>
      </c>
      <c r="C1291" s="56">
        <v>17</v>
      </c>
      <c r="D1291" s="1"/>
      <c r="E1291" s="1"/>
      <c r="F1291" s="1"/>
      <c r="G1291" s="1"/>
      <c r="H1291" s="1"/>
      <c r="I1291" s="1"/>
      <c r="J1291" s="1"/>
      <c r="K1291" s="1"/>
      <c r="L1291" s="1"/>
      <c r="M1291" s="1"/>
      <c r="N1291" s="1"/>
      <c r="O1291" s="1"/>
    </row>
    <row r="1292" spans="1:15" x14ac:dyDescent="0.25">
      <c r="A1292" s="1"/>
      <c r="B1292" s="5" t="s">
        <v>31</v>
      </c>
      <c r="C1292" s="56">
        <v>2015</v>
      </c>
      <c r="D1292" s="5"/>
      <c r="E1292" s="1"/>
      <c r="F1292" s="1"/>
      <c r="G1292" s="1"/>
      <c r="H1292" s="1"/>
      <c r="I1292" s="1"/>
      <c r="J1292" s="1"/>
      <c r="K1292" s="1"/>
      <c r="L1292" s="1"/>
      <c r="M1292" s="1"/>
      <c r="N1292" s="1"/>
      <c r="O1292" s="1"/>
    </row>
    <row r="1293" spans="1:15" x14ac:dyDescent="0.25">
      <c r="A1293" s="1"/>
      <c r="B1293" s="5" t="s">
        <v>32</v>
      </c>
      <c r="C1293" s="5"/>
      <c r="D1293" s="1"/>
      <c r="E1293" s="1"/>
      <c r="F1293" s="1"/>
      <c r="G1293" s="1"/>
      <c r="H1293" s="1"/>
      <c r="I1293" s="1"/>
      <c r="J1293" s="1"/>
      <c r="K1293" s="1"/>
      <c r="L1293" s="1"/>
      <c r="M1293" s="1"/>
      <c r="N1293" s="1"/>
      <c r="O1293" s="1"/>
    </row>
    <row r="1294" spans="1:15" x14ac:dyDescent="0.25">
      <c r="A1294" s="1"/>
      <c r="B1294" s="1"/>
      <c r="C1294" s="1"/>
      <c r="D1294" s="1"/>
      <c r="E1294" s="1"/>
      <c r="F1294" s="1"/>
      <c r="G1294" s="1"/>
      <c r="H1294" s="1"/>
      <c r="I1294" s="1"/>
      <c r="J1294" s="1"/>
      <c r="K1294" s="1"/>
      <c r="L1294" s="1"/>
      <c r="M1294" s="1"/>
      <c r="N1294" s="1"/>
      <c r="O1294" s="1"/>
    </row>
    <row r="1295" spans="1:15" x14ac:dyDescent="0.25">
      <c r="A1295" s="1"/>
      <c r="B1295" s="1"/>
      <c r="C1295" s="1"/>
      <c r="D1295" s="1"/>
      <c r="E1295" s="1"/>
      <c r="F1295" s="1"/>
      <c r="G1295" s="46" t="s">
        <v>5</v>
      </c>
      <c r="H1295" s="46"/>
      <c r="I1295" s="46"/>
      <c r="J1295" s="3" t="s">
        <v>6</v>
      </c>
      <c r="K1295" s="3" t="s">
        <v>7</v>
      </c>
      <c r="L1295" s="3"/>
      <c r="M1295" s="3" t="s">
        <v>8</v>
      </c>
      <c r="N1295" s="3" t="s">
        <v>583</v>
      </c>
      <c r="O1295" s="3" t="s">
        <v>7</v>
      </c>
    </row>
    <row r="1296" spans="1:15" x14ac:dyDescent="0.25">
      <c r="A1296" s="1"/>
      <c r="B1296" s="1"/>
      <c r="C1296" s="1"/>
      <c r="D1296" s="1"/>
      <c r="E1296" s="1"/>
      <c r="F1296" s="1"/>
      <c r="G1296" s="4" t="s">
        <v>33</v>
      </c>
      <c r="H1296" s="4" t="s">
        <v>34</v>
      </c>
      <c r="I1296" s="4"/>
      <c r="J1296" s="6">
        <v>1</v>
      </c>
      <c r="K1296" s="7">
        <v>10</v>
      </c>
      <c r="L1296" s="7"/>
      <c r="M1296" s="6">
        <v>2</v>
      </c>
      <c r="N1296" s="55">
        <v>159.60000000000002</v>
      </c>
      <c r="O1296" s="7">
        <v>1.59</v>
      </c>
    </row>
    <row r="1297" spans="1:15" x14ac:dyDescent="0.25">
      <c r="A1297" s="1"/>
      <c r="B1297" s="5" t="s">
        <v>9</v>
      </c>
      <c r="C1297" s="4" t="s">
        <v>211</v>
      </c>
      <c r="D1297" s="4"/>
      <c r="E1297" s="4"/>
      <c r="F1297" s="1"/>
      <c r="G1297" s="4" t="s">
        <v>36</v>
      </c>
      <c r="H1297" s="4" t="s">
        <v>37</v>
      </c>
      <c r="I1297" s="4"/>
      <c r="J1297" s="6">
        <v>6</v>
      </c>
      <c r="K1297" s="7">
        <v>60</v>
      </c>
      <c r="L1297" s="7"/>
      <c r="M1297" s="6">
        <v>44</v>
      </c>
      <c r="N1297" s="45">
        <v>5479.2</v>
      </c>
      <c r="O1297" s="7">
        <v>54.47</v>
      </c>
    </row>
    <row r="1298" spans="1:15" x14ac:dyDescent="0.25">
      <c r="A1298" s="1"/>
      <c r="B1298" s="5" t="s">
        <v>13</v>
      </c>
      <c r="C1298" s="4" t="s">
        <v>89</v>
      </c>
      <c r="D1298" s="4"/>
      <c r="E1298" s="4"/>
      <c r="F1298" s="1"/>
      <c r="G1298" s="4" t="s">
        <v>11</v>
      </c>
      <c r="H1298" s="4" t="s">
        <v>12</v>
      </c>
      <c r="I1298" s="4"/>
      <c r="J1298" s="6">
        <v>2</v>
      </c>
      <c r="K1298" s="7">
        <v>20</v>
      </c>
      <c r="L1298" s="7"/>
      <c r="M1298" s="6">
        <v>69</v>
      </c>
      <c r="N1298" s="45">
        <v>4299</v>
      </c>
      <c r="O1298" s="7">
        <v>42.74</v>
      </c>
    </row>
    <row r="1299" spans="1:15" x14ac:dyDescent="0.25">
      <c r="A1299" s="1"/>
      <c r="B1299" s="5"/>
      <c r="C1299" s="4"/>
      <c r="D1299" s="4"/>
      <c r="E1299" s="4"/>
      <c r="F1299" s="1"/>
      <c r="G1299" s="4"/>
      <c r="H1299" s="4"/>
      <c r="I1299" s="4"/>
      <c r="J1299" s="6"/>
      <c r="K1299" s="7"/>
      <c r="L1299" s="7"/>
      <c r="M1299" s="6"/>
      <c r="N1299" s="45"/>
      <c r="O1299" s="7"/>
    </row>
    <row r="1300" spans="1:15" x14ac:dyDescent="0.25">
      <c r="A1300" s="1"/>
      <c r="B1300" s="5" t="s">
        <v>19</v>
      </c>
      <c r="C1300" s="4" t="s">
        <v>57</v>
      </c>
      <c r="D1300" s="4"/>
      <c r="E1300" s="4"/>
      <c r="F1300" s="1"/>
      <c r="G1300" s="4" t="s">
        <v>39</v>
      </c>
      <c r="H1300" s="4" t="s">
        <v>40</v>
      </c>
      <c r="I1300" s="4"/>
      <c r="J1300" s="6">
        <v>1</v>
      </c>
      <c r="K1300" s="7">
        <v>10</v>
      </c>
      <c r="L1300" s="7"/>
      <c r="M1300" s="6">
        <v>1</v>
      </c>
      <c r="N1300" s="45">
        <v>121.79999999999998</v>
      </c>
      <c r="O1300" s="7">
        <v>1.21</v>
      </c>
    </row>
    <row r="1301" spans="1:15" x14ac:dyDescent="0.25">
      <c r="A1301" s="1"/>
      <c r="B1301" s="5"/>
      <c r="C1301" s="4"/>
      <c r="D1301" s="4"/>
      <c r="E1301" s="4"/>
      <c r="F1301" s="1"/>
      <c r="G1301" s="1"/>
      <c r="H1301" s="1"/>
      <c r="I1301" s="1"/>
      <c r="J1301" s="1"/>
      <c r="K1301" s="1"/>
      <c r="L1301" s="1"/>
      <c r="M1301" s="1"/>
      <c r="N1301" s="1"/>
      <c r="O1301" s="1"/>
    </row>
    <row r="1302" spans="1:15" x14ac:dyDescent="0.25">
      <c r="A1302" s="1"/>
      <c r="B1302" s="5" t="s">
        <v>23</v>
      </c>
      <c r="C1302" s="4" t="s">
        <v>213</v>
      </c>
      <c r="D1302" s="4"/>
      <c r="E1302" s="4"/>
      <c r="F1302" s="1"/>
      <c r="G1302" s="1"/>
      <c r="H1302" s="1"/>
      <c r="I1302" s="1"/>
      <c r="J1302" s="1"/>
      <c r="K1302" s="1"/>
      <c r="L1302" s="1"/>
      <c r="M1302" s="1"/>
      <c r="N1302" s="1"/>
      <c r="O1302" s="1"/>
    </row>
    <row r="1303" spans="1:15" x14ac:dyDescent="0.25">
      <c r="A1303" s="1"/>
      <c r="B1303" s="5" t="s">
        <v>25</v>
      </c>
      <c r="C1303" s="52">
        <v>302</v>
      </c>
      <c r="D1303" s="52"/>
      <c r="E1303" s="1"/>
      <c r="F1303" s="1"/>
      <c r="G1303" s="1"/>
      <c r="H1303" s="1"/>
      <c r="I1303" s="1"/>
      <c r="J1303" s="1"/>
      <c r="K1303" s="1"/>
      <c r="L1303" s="1"/>
      <c r="M1303" s="1"/>
      <c r="N1303" s="1"/>
      <c r="O1303" s="1"/>
    </row>
    <row r="1304" spans="1:15" x14ac:dyDescent="0.25">
      <c r="A1304" s="1"/>
      <c r="B1304" s="5" t="s">
        <v>26</v>
      </c>
      <c r="C1304" s="5"/>
      <c r="D1304" s="5"/>
      <c r="E1304" s="51">
        <v>64.0017</v>
      </c>
      <c r="F1304" s="1"/>
      <c r="G1304" s="1"/>
      <c r="H1304" s="1"/>
      <c r="I1304" s="1"/>
      <c r="J1304" s="1"/>
      <c r="K1304" s="1"/>
      <c r="L1304" s="1"/>
      <c r="M1304" s="1"/>
      <c r="N1304" s="1"/>
      <c r="O1304" s="1"/>
    </row>
    <row r="1305" spans="1:15" x14ac:dyDescent="0.25">
      <c r="A1305" s="1"/>
      <c r="B1305" s="5" t="s">
        <v>27</v>
      </c>
      <c r="C1305" s="5"/>
      <c r="D1305" s="51">
        <v>18.170100000000001</v>
      </c>
      <c r="E1305" s="51"/>
      <c r="F1305" s="1"/>
      <c r="G1305" s="1"/>
      <c r="H1305" s="1"/>
      <c r="I1305" s="1"/>
      <c r="J1305" s="1"/>
      <c r="K1305" s="1"/>
      <c r="L1305" s="1"/>
      <c r="M1305" s="1"/>
      <c r="N1305" s="1"/>
      <c r="O1305" s="1"/>
    </row>
    <row r="1306" spans="1:15" x14ac:dyDescent="0.25">
      <c r="A1306" s="1"/>
      <c r="B1306" s="5" t="s">
        <v>28</v>
      </c>
      <c r="C1306" s="5"/>
      <c r="D1306" s="5"/>
      <c r="E1306" s="51">
        <v>0.5857</v>
      </c>
      <c r="F1306" s="1"/>
      <c r="G1306" s="1"/>
      <c r="H1306" s="1"/>
      <c r="I1306" s="1"/>
      <c r="J1306" s="1"/>
      <c r="K1306" s="1"/>
      <c r="L1306" s="1"/>
      <c r="M1306" s="1"/>
      <c r="N1306" s="1"/>
      <c r="O1306" s="1"/>
    </row>
    <row r="1307" spans="1:15" x14ac:dyDescent="0.25">
      <c r="A1307" s="1"/>
      <c r="B1307" s="5" t="s">
        <v>29</v>
      </c>
      <c r="C1307" s="5"/>
      <c r="D1307" s="51">
        <v>0.2288</v>
      </c>
      <c r="E1307" s="51"/>
      <c r="F1307" s="1"/>
      <c r="G1307" s="1"/>
      <c r="H1307" s="1"/>
      <c r="I1307" s="1"/>
      <c r="J1307" s="1"/>
      <c r="K1307" s="1"/>
      <c r="L1307" s="1"/>
      <c r="M1307" s="1"/>
      <c r="N1307" s="1"/>
      <c r="O1307" s="1"/>
    </row>
    <row r="1308" spans="1:15" x14ac:dyDescent="0.25">
      <c r="A1308" s="1"/>
      <c r="B1308" s="5" t="s">
        <v>30</v>
      </c>
      <c r="C1308" s="56">
        <v>8.8000000000000007</v>
      </c>
      <c r="D1308" s="1"/>
      <c r="E1308" s="1"/>
      <c r="F1308" s="1"/>
      <c r="G1308" s="1"/>
      <c r="H1308" s="1"/>
      <c r="I1308" s="1"/>
      <c r="J1308" s="1"/>
      <c r="K1308" s="1"/>
      <c r="L1308" s="1"/>
      <c r="M1308" s="1"/>
      <c r="N1308" s="1"/>
      <c r="O1308" s="1"/>
    </row>
    <row r="1309" spans="1:15" x14ac:dyDescent="0.25">
      <c r="A1309" s="1"/>
      <c r="B1309" s="5" t="s">
        <v>31</v>
      </c>
      <c r="C1309" s="56">
        <v>2015</v>
      </c>
      <c r="D1309" s="5"/>
      <c r="E1309" s="1"/>
      <c r="F1309" s="1"/>
      <c r="G1309" s="1"/>
      <c r="H1309" s="1"/>
      <c r="I1309" s="1"/>
      <c r="J1309" s="1"/>
      <c r="K1309" s="1"/>
      <c r="L1309" s="1"/>
      <c r="M1309" s="1"/>
      <c r="N1309" s="1"/>
      <c r="O1309" s="1"/>
    </row>
    <row r="1310" spans="1:15" x14ac:dyDescent="0.25">
      <c r="A1310" s="1"/>
      <c r="B1310" s="5" t="s">
        <v>32</v>
      </c>
      <c r="C1310" s="5"/>
      <c r="D1310" s="1"/>
      <c r="E1310" s="1"/>
      <c r="F1310" s="1"/>
      <c r="G1310" s="1"/>
      <c r="H1310" s="1"/>
      <c r="I1310" s="1"/>
      <c r="J1310" s="1"/>
      <c r="K1310" s="1"/>
      <c r="L1310" s="1"/>
      <c r="M1310" s="1"/>
      <c r="N1310" s="1"/>
      <c r="O1310" s="1"/>
    </row>
    <row r="1311" spans="1:15" x14ac:dyDescent="0.25">
      <c r="A1311" s="1"/>
      <c r="B1311" s="1"/>
      <c r="C1311" s="1"/>
      <c r="D1311" s="1"/>
      <c r="E1311" s="1"/>
      <c r="F1311" s="1"/>
      <c r="G1311" s="1"/>
      <c r="H1311" s="1"/>
      <c r="I1311" s="1"/>
      <c r="J1311" s="1"/>
      <c r="K1311" s="1"/>
      <c r="L1311" s="1"/>
      <c r="M1311" s="1"/>
      <c r="N1311" s="1"/>
      <c r="O1311" s="1"/>
    </row>
    <row r="1312" spans="1:15" x14ac:dyDescent="0.25">
      <c r="A1312" s="1"/>
      <c r="B1312" s="1"/>
      <c r="C1312" s="1"/>
      <c r="D1312" s="1"/>
      <c r="E1312" s="1"/>
      <c r="F1312" s="1"/>
      <c r="G1312" s="46" t="s">
        <v>5</v>
      </c>
      <c r="H1312" s="46"/>
      <c r="I1312" s="46"/>
      <c r="J1312" s="3" t="s">
        <v>6</v>
      </c>
      <c r="K1312" s="3" t="s">
        <v>7</v>
      </c>
      <c r="L1312" s="3"/>
      <c r="M1312" s="3" t="s">
        <v>8</v>
      </c>
      <c r="N1312" s="3" t="s">
        <v>583</v>
      </c>
      <c r="O1312" s="3" t="s">
        <v>7</v>
      </c>
    </row>
    <row r="1313" spans="1:15" x14ac:dyDescent="0.25">
      <c r="A1313" s="1"/>
      <c r="B1313" s="1"/>
      <c r="C1313" s="1"/>
      <c r="D1313" s="1"/>
      <c r="E1313" s="1"/>
      <c r="F1313" s="1"/>
      <c r="G1313" s="4" t="s">
        <v>36</v>
      </c>
      <c r="H1313" s="4" t="s">
        <v>37</v>
      </c>
      <c r="I1313" s="4"/>
      <c r="J1313" s="6">
        <v>1</v>
      </c>
      <c r="K1313" s="7">
        <v>4.17</v>
      </c>
      <c r="L1313" s="7"/>
      <c r="M1313" s="6">
        <v>5</v>
      </c>
      <c r="N1313" s="55">
        <v>838.2</v>
      </c>
      <c r="O1313" s="7">
        <v>6.84</v>
      </c>
    </row>
    <row r="1314" spans="1:15" x14ac:dyDescent="0.25">
      <c r="A1314" s="1"/>
      <c r="B1314" s="5" t="s">
        <v>9</v>
      </c>
      <c r="C1314" s="4" t="s">
        <v>211</v>
      </c>
      <c r="D1314" s="4"/>
      <c r="E1314" s="4"/>
      <c r="F1314" s="1"/>
      <c r="G1314" s="4" t="s">
        <v>11</v>
      </c>
      <c r="H1314" s="4" t="s">
        <v>12</v>
      </c>
      <c r="I1314" s="4"/>
      <c r="J1314" s="6">
        <v>6</v>
      </c>
      <c r="K1314" s="7">
        <v>25</v>
      </c>
      <c r="L1314" s="7"/>
      <c r="M1314" s="6">
        <v>10</v>
      </c>
      <c r="N1314" s="45">
        <v>1896.6</v>
      </c>
      <c r="O1314" s="7">
        <v>15.48</v>
      </c>
    </row>
    <row r="1315" spans="1:15" x14ac:dyDescent="0.25">
      <c r="A1315" s="1"/>
      <c r="B1315" s="5" t="s">
        <v>13</v>
      </c>
      <c r="C1315" s="4" t="s">
        <v>214</v>
      </c>
      <c r="D1315" s="4"/>
      <c r="E1315" s="4"/>
      <c r="F1315" s="1"/>
      <c r="G1315" s="4" t="s">
        <v>39</v>
      </c>
      <c r="H1315" s="4" t="s">
        <v>40</v>
      </c>
      <c r="I1315" s="4"/>
      <c r="J1315" s="6">
        <v>2</v>
      </c>
      <c r="K1315" s="7">
        <v>8.33</v>
      </c>
      <c r="L1315" s="7"/>
      <c r="M1315" s="6">
        <v>4</v>
      </c>
      <c r="N1315" s="45">
        <v>848.40000000000009</v>
      </c>
      <c r="O1315" s="7">
        <v>6.92</v>
      </c>
    </row>
    <row r="1316" spans="1:15" x14ac:dyDescent="0.25">
      <c r="A1316" s="1"/>
      <c r="B1316" s="5"/>
      <c r="C1316" s="4"/>
      <c r="D1316" s="4"/>
      <c r="E1316" s="4"/>
      <c r="F1316" s="1"/>
      <c r="G1316" s="4"/>
      <c r="H1316" s="4"/>
      <c r="I1316" s="4"/>
      <c r="J1316" s="6"/>
      <c r="K1316" s="7"/>
      <c r="L1316" s="7"/>
      <c r="M1316" s="6"/>
      <c r="N1316" s="45"/>
      <c r="O1316" s="7"/>
    </row>
    <row r="1317" spans="1:15" x14ac:dyDescent="0.25">
      <c r="A1317" s="1"/>
      <c r="B1317" s="5" t="s">
        <v>19</v>
      </c>
      <c r="C1317" s="4" t="s">
        <v>60</v>
      </c>
      <c r="D1317" s="4"/>
      <c r="E1317" s="4"/>
      <c r="F1317" s="1"/>
      <c r="G1317" s="4" t="s">
        <v>341</v>
      </c>
      <c r="H1317" s="4" t="s">
        <v>342</v>
      </c>
      <c r="I1317" s="4"/>
      <c r="J1317" s="6">
        <v>1</v>
      </c>
      <c r="K1317" s="7">
        <v>4.17</v>
      </c>
      <c r="L1317" s="7"/>
      <c r="M1317" s="6">
        <v>38</v>
      </c>
      <c r="N1317" s="45">
        <v>1714.8</v>
      </c>
      <c r="O1317" s="7">
        <v>14</v>
      </c>
    </row>
    <row r="1318" spans="1:15" x14ac:dyDescent="0.25">
      <c r="A1318" s="1"/>
      <c r="B1318" s="5"/>
      <c r="C1318" s="4"/>
      <c r="D1318" s="4"/>
      <c r="E1318" s="4"/>
      <c r="F1318" s="1"/>
      <c r="G1318" s="4" t="s">
        <v>15</v>
      </c>
      <c r="H1318" s="4" t="s">
        <v>16</v>
      </c>
      <c r="I1318" s="4"/>
      <c r="J1318" s="6">
        <v>2</v>
      </c>
      <c r="K1318" s="7">
        <v>8.33</v>
      </c>
      <c r="L1318" s="7"/>
      <c r="M1318" s="6">
        <v>3</v>
      </c>
      <c r="N1318" s="45">
        <v>495</v>
      </c>
      <c r="O1318" s="7">
        <v>4.04</v>
      </c>
    </row>
    <row r="1319" spans="1:15" x14ac:dyDescent="0.25">
      <c r="A1319" s="1"/>
      <c r="B1319" s="5" t="s">
        <v>23</v>
      </c>
      <c r="C1319" s="4" t="s">
        <v>215</v>
      </c>
      <c r="D1319" s="4"/>
      <c r="E1319" s="4"/>
      <c r="F1319" s="1"/>
      <c r="G1319" s="4" t="s">
        <v>347</v>
      </c>
      <c r="H1319" s="4" t="s">
        <v>348</v>
      </c>
      <c r="I1319" s="4"/>
      <c r="J1319" s="6">
        <v>1</v>
      </c>
      <c r="K1319" s="7">
        <v>4.17</v>
      </c>
      <c r="L1319" s="7"/>
      <c r="M1319" s="6">
        <v>28</v>
      </c>
      <c r="N1319" s="45">
        <v>1448.4</v>
      </c>
      <c r="O1319" s="7">
        <v>11.82</v>
      </c>
    </row>
    <row r="1320" spans="1:15" x14ac:dyDescent="0.25">
      <c r="A1320" s="1"/>
      <c r="B1320" s="5" t="s">
        <v>25</v>
      </c>
      <c r="C1320" s="52">
        <v>744</v>
      </c>
      <c r="D1320" s="52"/>
      <c r="E1320" s="1"/>
      <c r="F1320" s="1"/>
      <c r="G1320" s="4" t="s">
        <v>313</v>
      </c>
      <c r="H1320" s="4" t="s">
        <v>314</v>
      </c>
      <c r="I1320" s="4"/>
      <c r="J1320" s="6">
        <v>2</v>
      </c>
      <c r="K1320" s="7">
        <v>8.33</v>
      </c>
      <c r="L1320" s="7"/>
      <c r="M1320" s="6">
        <v>16</v>
      </c>
      <c r="N1320" s="45">
        <v>924</v>
      </c>
      <c r="O1320" s="7">
        <v>7.54</v>
      </c>
    </row>
    <row r="1321" spans="1:15" x14ac:dyDescent="0.25">
      <c r="A1321" s="1"/>
      <c r="B1321" s="5" t="s">
        <v>26</v>
      </c>
      <c r="C1321" s="5"/>
      <c r="D1321" s="5"/>
      <c r="E1321" s="51">
        <v>155.8878</v>
      </c>
      <c r="F1321" s="1"/>
      <c r="G1321" s="4" t="s">
        <v>315</v>
      </c>
      <c r="H1321" s="4" t="s">
        <v>316</v>
      </c>
      <c r="I1321" s="4"/>
      <c r="J1321" s="6">
        <v>2</v>
      </c>
      <c r="K1321" s="7">
        <v>8.33</v>
      </c>
      <c r="L1321" s="7"/>
      <c r="M1321" s="6">
        <v>16</v>
      </c>
      <c r="N1321" s="45">
        <v>987.6</v>
      </c>
      <c r="O1321" s="7">
        <v>8.06</v>
      </c>
    </row>
    <row r="1322" spans="1:15" x14ac:dyDescent="0.25">
      <c r="A1322" s="1"/>
      <c r="B1322" s="5" t="s">
        <v>27</v>
      </c>
      <c r="C1322" s="5"/>
      <c r="D1322" s="51">
        <v>2.9914999999999998</v>
      </c>
      <c r="E1322" s="51"/>
      <c r="F1322" s="1"/>
      <c r="G1322" s="4" t="s">
        <v>42</v>
      </c>
      <c r="H1322" s="4" t="s">
        <v>43</v>
      </c>
      <c r="I1322" s="4"/>
      <c r="J1322" s="6">
        <v>4</v>
      </c>
      <c r="K1322" s="7">
        <v>16.670000000000002</v>
      </c>
      <c r="L1322" s="7"/>
      <c r="M1322" s="6">
        <v>18</v>
      </c>
      <c r="N1322" s="45">
        <v>871.8</v>
      </c>
      <c r="O1322" s="7">
        <v>7.12</v>
      </c>
    </row>
    <row r="1323" spans="1:15" x14ac:dyDescent="0.25">
      <c r="A1323" s="1"/>
      <c r="B1323" s="1"/>
      <c r="C1323" s="1"/>
      <c r="D1323" s="1"/>
      <c r="E1323" s="1"/>
      <c r="F1323" s="1"/>
      <c r="G1323" s="4"/>
      <c r="H1323" s="4"/>
      <c r="I1323" s="4"/>
      <c r="J1323" s="6"/>
      <c r="K1323" s="7"/>
      <c r="L1323" s="7"/>
      <c r="M1323" s="6"/>
      <c r="N1323" s="45"/>
      <c r="O1323" s="7"/>
    </row>
    <row r="1324" spans="1:15" x14ac:dyDescent="0.25">
      <c r="A1324" s="1"/>
      <c r="B1324" s="5" t="s">
        <v>28</v>
      </c>
      <c r="C1324" s="5"/>
      <c r="D1324" s="5"/>
      <c r="E1324" s="51">
        <v>1.1701999999999999</v>
      </c>
      <c r="F1324" s="1"/>
      <c r="G1324" s="4" t="s">
        <v>21</v>
      </c>
      <c r="H1324" s="4" t="s">
        <v>22</v>
      </c>
      <c r="I1324" s="4"/>
      <c r="J1324" s="6">
        <v>3</v>
      </c>
      <c r="K1324" s="7">
        <v>12.5</v>
      </c>
      <c r="L1324" s="7"/>
      <c r="M1324" s="6">
        <v>28</v>
      </c>
      <c r="N1324" s="45">
        <v>2226.6</v>
      </c>
      <c r="O1324" s="7">
        <v>18.170000000000002</v>
      </c>
    </row>
    <row r="1325" spans="1:15" x14ac:dyDescent="0.25">
      <c r="A1325" s="1"/>
      <c r="B1325" s="5"/>
      <c r="C1325" s="5"/>
      <c r="D1325" s="5"/>
      <c r="E1325" s="51"/>
      <c r="F1325" s="1"/>
      <c r="G1325" s="4"/>
      <c r="H1325" s="4"/>
      <c r="I1325" s="4"/>
      <c r="J1325" s="6"/>
      <c r="K1325" s="7"/>
      <c r="L1325" s="7"/>
      <c r="M1325" s="6"/>
      <c r="N1325" s="45"/>
      <c r="O1325" s="7"/>
    </row>
    <row r="1326" spans="1:15" x14ac:dyDescent="0.25">
      <c r="A1326" s="1"/>
      <c r="B1326" s="5" t="s">
        <v>29</v>
      </c>
      <c r="C1326" s="5"/>
      <c r="D1326" s="51">
        <v>5.11E-2</v>
      </c>
      <c r="E1326" s="51"/>
      <c r="F1326" s="1"/>
      <c r="G1326" s="1"/>
      <c r="H1326" s="1"/>
      <c r="I1326" s="1"/>
      <c r="J1326" s="1"/>
      <c r="K1326" s="1"/>
      <c r="L1326" s="1"/>
      <c r="M1326" s="1"/>
      <c r="N1326" s="1"/>
      <c r="O1326" s="1"/>
    </row>
    <row r="1327" spans="1:15" x14ac:dyDescent="0.25">
      <c r="A1327" s="1"/>
      <c r="B1327" s="5"/>
      <c r="C1327" s="5"/>
      <c r="D1327" s="51"/>
      <c r="E1327" s="51"/>
      <c r="F1327" s="1"/>
      <c r="G1327" s="1"/>
      <c r="H1327" s="1"/>
      <c r="I1327" s="1"/>
      <c r="J1327" s="1"/>
      <c r="K1327" s="1"/>
      <c r="L1327" s="1"/>
      <c r="M1327" s="1"/>
      <c r="N1327" s="1"/>
      <c r="O1327" s="1"/>
    </row>
    <row r="1328" spans="1:15" x14ac:dyDescent="0.25">
      <c r="A1328" s="1"/>
      <c r="B1328" s="5" t="s">
        <v>30</v>
      </c>
      <c r="C1328" s="56">
        <v>26.2</v>
      </c>
      <c r="D1328" s="1"/>
      <c r="E1328" s="1"/>
      <c r="F1328" s="1"/>
      <c r="G1328" s="1"/>
      <c r="H1328" s="1"/>
      <c r="I1328" s="1"/>
      <c r="J1328" s="1"/>
      <c r="K1328" s="1"/>
      <c r="L1328" s="1"/>
      <c r="M1328" s="1"/>
      <c r="N1328" s="1"/>
      <c r="O1328" s="1"/>
    </row>
    <row r="1329" spans="1:15" x14ac:dyDescent="0.25">
      <c r="A1329" s="1"/>
      <c r="B1329" s="5" t="s">
        <v>31</v>
      </c>
      <c r="C1329" s="56">
        <v>2015</v>
      </c>
      <c r="D1329" s="5"/>
      <c r="E1329" s="1"/>
      <c r="F1329" s="1"/>
      <c r="G1329" s="1"/>
      <c r="H1329" s="1"/>
      <c r="I1329" s="1"/>
      <c r="J1329" s="1"/>
      <c r="K1329" s="1"/>
      <c r="L1329" s="1"/>
      <c r="M1329" s="1"/>
      <c r="N1329" s="1"/>
      <c r="O1329" s="1"/>
    </row>
    <row r="1330" spans="1:15" x14ac:dyDescent="0.25">
      <c r="A1330" s="1"/>
      <c r="B1330" s="5" t="s">
        <v>32</v>
      </c>
      <c r="C1330" s="5"/>
      <c r="D1330" s="1"/>
      <c r="E1330" s="1"/>
      <c r="F1330" s="1"/>
      <c r="G1330" s="1"/>
      <c r="H1330" s="1"/>
      <c r="I1330" s="1"/>
      <c r="J1330" s="1"/>
      <c r="K1330" s="1"/>
      <c r="L1330" s="1"/>
      <c r="M1330" s="1"/>
      <c r="N1330" s="1"/>
      <c r="O1330" s="1"/>
    </row>
    <row r="1331" spans="1:15" x14ac:dyDescent="0.25">
      <c r="A1331" s="1"/>
      <c r="B1331" s="1"/>
      <c r="C1331" s="1"/>
      <c r="D1331" s="1"/>
      <c r="E1331" s="1"/>
      <c r="F1331" s="1"/>
      <c r="G1331" s="1"/>
      <c r="H1331" s="1"/>
      <c r="I1331" s="1"/>
      <c r="J1331" s="1"/>
      <c r="K1331" s="1"/>
      <c r="L1331" s="1"/>
      <c r="M1331" s="1"/>
      <c r="N1331" s="1"/>
      <c r="O1331" s="1"/>
    </row>
    <row r="1332" spans="1:15" x14ac:dyDescent="0.25">
      <c r="A1332" s="1"/>
      <c r="B1332" s="1"/>
      <c r="C1332" s="1"/>
      <c r="D1332" s="1"/>
      <c r="E1332" s="1"/>
      <c r="F1332" s="1"/>
      <c r="G1332" s="1"/>
      <c r="H1332" s="1"/>
      <c r="I1332" s="1"/>
      <c r="J1332" s="1"/>
      <c r="K1332" s="1"/>
      <c r="L1332" s="1"/>
      <c r="M1332" s="1"/>
      <c r="N1332" s="1"/>
      <c r="O1332" s="1"/>
    </row>
    <row r="1333" spans="1:15" x14ac:dyDescent="0.25">
      <c r="A1333" s="1"/>
      <c r="B1333" s="1"/>
      <c r="C1333" s="1"/>
      <c r="D1333" s="1"/>
      <c r="E1333" s="1"/>
      <c r="F1333" s="1"/>
      <c r="G1333" s="46" t="s">
        <v>5</v>
      </c>
      <c r="H1333" s="46"/>
      <c r="I1333" s="46"/>
      <c r="J1333" s="3" t="s">
        <v>6</v>
      </c>
      <c r="K1333" s="3" t="s">
        <v>7</v>
      </c>
      <c r="L1333" s="3"/>
      <c r="M1333" s="3" t="s">
        <v>8</v>
      </c>
      <c r="N1333" s="3" t="s">
        <v>583</v>
      </c>
      <c r="O1333" s="3" t="s">
        <v>7</v>
      </c>
    </row>
    <row r="1334" spans="1:15" x14ac:dyDescent="0.25">
      <c r="A1334" s="1"/>
      <c r="B1334" s="1"/>
      <c r="C1334" s="1"/>
      <c r="D1334" s="1"/>
      <c r="E1334" s="1"/>
      <c r="F1334" s="1"/>
      <c r="G1334" s="4" t="s">
        <v>33</v>
      </c>
      <c r="H1334" s="4" t="s">
        <v>34</v>
      </c>
      <c r="I1334" s="4"/>
      <c r="J1334" s="6">
        <v>4</v>
      </c>
      <c r="K1334" s="7">
        <v>12.12</v>
      </c>
      <c r="L1334" s="7"/>
      <c r="M1334" s="6">
        <v>9</v>
      </c>
      <c r="N1334" s="55">
        <v>1214.3999999999999</v>
      </c>
      <c r="O1334" s="7">
        <v>2.02</v>
      </c>
    </row>
    <row r="1335" spans="1:15" x14ac:dyDescent="0.25">
      <c r="A1335" s="1"/>
      <c r="B1335" s="5" t="s">
        <v>9</v>
      </c>
      <c r="C1335" s="4" t="s">
        <v>216</v>
      </c>
      <c r="D1335" s="4"/>
      <c r="E1335" s="4"/>
      <c r="F1335" s="1"/>
      <c r="G1335" s="4" t="s">
        <v>36</v>
      </c>
      <c r="H1335" s="4" t="s">
        <v>37</v>
      </c>
      <c r="I1335" s="4"/>
      <c r="J1335" s="6">
        <v>8</v>
      </c>
      <c r="K1335" s="7">
        <v>24.24</v>
      </c>
      <c r="L1335" s="7"/>
      <c r="M1335" s="6">
        <v>13</v>
      </c>
      <c r="N1335" s="45">
        <v>1836.6</v>
      </c>
      <c r="O1335" s="7">
        <v>3.06</v>
      </c>
    </row>
    <row r="1336" spans="1:15" x14ac:dyDescent="0.25">
      <c r="A1336" s="1"/>
      <c r="B1336" s="5" t="s">
        <v>13</v>
      </c>
      <c r="C1336" s="4" t="s">
        <v>78</v>
      </c>
      <c r="D1336" s="4"/>
      <c r="E1336" s="4"/>
      <c r="F1336" s="1"/>
      <c r="G1336" s="4" t="s">
        <v>11</v>
      </c>
      <c r="H1336" s="4" t="s">
        <v>12</v>
      </c>
      <c r="I1336" s="4"/>
      <c r="J1336" s="6">
        <v>3</v>
      </c>
      <c r="K1336" s="7">
        <v>9.09</v>
      </c>
      <c r="L1336" s="7"/>
      <c r="M1336" s="6">
        <v>68</v>
      </c>
      <c r="N1336" s="45">
        <v>4890.6000000000004</v>
      </c>
      <c r="O1336" s="7">
        <v>8.15</v>
      </c>
    </row>
    <row r="1337" spans="1:15" x14ac:dyDescent="0.25">
      <c r="A1337" s="1"/>
      <c r="B1337" s="5"/>
      <c r="C1337" s="4"/>
      <c r="D1337" s="4"/>
      <c r="E1337" s="4"/>
      <c r="F1337" s="1"/>
      <c r="G1337" s="4"/>
      <c r="H1337" s="4"/>
      <c r="I1337" s="4"/>
      <c r="J1337" s="6"/>
      <c r="K1337" s="7"/>
      <c r="L1337" s="7"/>
      <c r="M1337" s="6"/>
      <c r="N1337" s="45"/>
      <c r="O1337" s="7"/>
    </row>
    <row r="1338" spans="1:15" x14ac:dyDescent="0.25">
      <c r="A1338" s="1"/>
      <c r="B1338" s="5" t="s">
        <v>19</v>
      </c>
      <c r="C1338" s="4" t="s">
        <v>57</v>
      </c>
      <c r="D1338" s="4"/>
      <c r="E1338" s="4"/>
      <c r="F1338" s="1"/>
      <c r="G1338" s="4" t="s">
        <v>39</v>
      </c>
      <c r="H1338" s="4" t="s">
        <v>40</v>
      </c>
      <c r="I1338" s="4"/>
      <c r="J1338" s="6">
        <v>2</v>
      </c>
      <c r="K1338" s="7">
        <v>6.06</v>
      </c>
      <c r="L1338" s="7"/>
      <c r="M1338" s="6">
        <v>547</v>
      </c>
      <c r="N1338" s="45">
        <v>17823</v>
      </c>
      <c r="O1338" s="7">
        <v>29.7</v>
      </c>
    </row>
    <row r="1339" spans="1:15" x14ac:dyDescent="0.25">
      <c r="A1339" s="1"/>
      <c r="B1339" s="5"/>
      <c r="C1339" s="4"/>
      <c r="D1339" s="4"/>
      <c r="E1339" s="4"/>
      <c r="F1339" s="1"/>
      <c r="G1339" s="4" t="s">
        <v>311</v>
      </c>
      <c r="H1339" s="4" t="s">
        <v>312</v>
      </c>
      <c r="I1339" s="4"/>
      <c r="J1339" s="6">
        <v>2</v>
      </c>
      <c r="K1339" s="7">
        <v>6.06</v>
      </c>
      <c r="L1339" s="7"/>
      <c r="M1339" s="6">
        <v>36</v>
      </c>
      <c r="N1339" s="45">
        <v>4902.5999999999995</v>
      </c>
      <c r="O1339" s="7">
        <v>8.17</v>
      </c>
    </row>
    <row r="1340" spans="1:15" x14ac:dyDescent="0.25">
      <c r="A1340" s="1"/>
      <c r="B1340" s="5" t="s">
        <v>23</v>
      </c>
      <c r="C1340" s="4" t="s">
        <v>217</v>
      </c>
      <c r="D1340" s="4"/>
      <c r="E1340" s="4"/>
      <c r="F1340" s="1"/>
      <c r="G1340" s="4" t="s">
        <v>317</v>
      </c>
      <c r="H1340" s="4" t="s">
        <v>318</v>
      </c>
      <c r="I1340" s="4"/>
      <c r="J1340" s="6">
        <v>1</v>
      </c>
      <c r="K1340" s="7">
        <v>3.03</v>
      </c>
      <c r="L1340" s="7"/>
      <c r="M1340" s="6">
        <v>1</v>
      </c>
      <c r="N1340" s="45">
        <v>115.19999999999999</v>
      </c>
      <c r="O1340" s="7">
        <v>0.19</v>
      </c>
    </row>
    <row r="1341" spans="1:15" x14ac:dyDescent="0.25">
      <c r="A1341" s="1"/>
      <c r="B1341" s="5" t="s">
        <v>25</v>
      </c>
      <c r="C1341" s="52">
        <v>545</v>
      </c>
      <c r="D1341" s="52"/>
      <c r="E1341" s="1"/>
      <c r="F1341" s="1"/>
      <c r="G1341" s="4" t="s">
        <v>313</v>
      </c>
      <c r="H1341" s="4" t="s">
        <v>314</v>
      </c>
      <c r="I1341" s="4"/>
      <c r="J1341" s="6">
        <v>1</v>
      </c>
      <c r="K1341" s="7">
        <v>3.03</v>
      </c>
      <c r="L1341" s="7"/>
      <c r="M1341" s="6">
        <v>538</v>
      </c>
      <c r="N1341" s="45">
        <v>16830.599999999999</v>
      </c>
      <c r="O1341" s="7">
        <v>28.04</v>
      </c>
    </row>
    <row r="1342" spans="1:15" x14ac:dyDescent="0.25">
      <c r="A1342" s="1"/>
      <c r="B1342" s="5" t="s">
        <v>26</v>
      </c>
      <c r="C1342" s="5"/>
      <c r="D1342" s="5"/>
      <c r="E1342" s="51">
        <v>121.5368</v>
      </c>
      <c r="F1342" s="1"/>
      <c r="G1342" s="4" t="s">
        <v>315</v>
      </c>
      <c r="H1342" s="4" t="s">
        <v>316</v>
      </c>
      <c r="I1342" s="4"/>
      <c r="J1342" s="6">
        <v>1</v>
      </c>
      <c r="K1342" s="7">
        <v>3.03</v>
      </c>
      <c r="L1342" s="7"/>
      <c r="M1342" s="6">
        <v>3</v>
      </c>
      <c r="N1342" s="45">
        <v>336.6</v>
      </c>
      <c r="O1342" s="7">
        <v>0.56000000000000005</v>
      </c>
    </row>
    <row r="1343" spans="1:15" x14ac:dyDescent="0.25">
      <c r="A1343" s="1"/>
      <c r="B1343" s="5" t="s">
        <v>27</v>
      </c>
      <c r="C1343" s="5"/>
      <c r="D1343" s="51">
        <v>32.7273</v>
      </c>
      <c r="E1343" s="51"/>
      <c r="F1343" s="1"/>
      <c r="G1343" s="4" t="s">
        <v>42</v>
      </c>
      <c r="H1343" s="4" t="s">
        <v>43</v>
      </c>
      <c r="I1343" s="4"/>
      <c r="J1343" s="6">
        <v>6</v>
      </c>
      <c r="K1343" s="7">
        <v>18.18</v>
      </c>
      <c r="L1343" s="7"/>
      <c r="M1343" s="6">
        <v>90</v>
      </c>
      <c r="N1343" s="45">
        <v>7368.6</v>
      </c>
      <c r="O1343" s="7">
        <v>12.28</v>
      </c>
    </row>
    <row r="1344" spans="1:15" x14ac:dyDescent="0.25">
      <c r="A1344" s="1"/>
      <c r="B1344" s="1"/>
      <c r="C1344" s="1"/>
      <c r="D1344" s="1"/>
      <c r="E1344" s="1"/>
      <c r="F1344" s="1"/>
      <c r="G1344" s="4"/>
      <c r="H1344" s="4"/>
      <c r="I1344" s="4"/>
      <c r="J1344" s="6"/>
      <c r="K1344" s="7"/>
      <c r="L1344" s="7"/>
      <c r="M1344" s="6"/>
      <c r="N1344" s="45"/>
      <c r="O1344" s="7"/>
    </row>
    <row r="1345" spans="1:15" x14ac:dyDescent="0.25">
      <c r="A1345" s="1"/>
      <c r="B1345" s="5" t="s">
        <v>28</v>
      </c>
      <c r="C1345" s="5"/>
      <c r="D1345" s="5"/>
      <c r="E1345" s="51">
        <v>1.1469</v>
      </c>
      <c r="F1345" s="1"/>
      <c r="G1345" s="4" t="s">
        <v>54</v>
      </c>
      <c r="H1345" s="4" t="s">
        <v>55</v>
      </c>
      <c r="I1345" s="4"/>
      <c r="J1345" s="6">
        <v>1</v>
      </c>
      <c r="K1345" s="7">
        <v>3.03</v>
      </c>
      <c r="L1345" s="7"/>
      <c r="M1345" s="6">
        <v>19</v>
      </c>
      <c r="N1345" s="45">
        <v>1279.2</v>
      </c>
      <c r="O1345" s="7">
        <v>2.13</v>
      </c>
    </row>
    <row r="1346" spans="1:15" x14ac:dyDescent="0.25">
      <c r="A1346" s="1"/>
      <c r="B1346" s="5"/>
      <c r="C1346" s="5"/>
      <c r="D1346" s="5"/>
      <c r="E1346" s="51"/>
      <c r="F1346" s="1"/>
      <c r="G1346" s="4"/>
      <c r="H1346" s="4"/>
      <c r="I1346" s="4"/>
      <c r="J1346" s="6"/>
      <c r="K1346" s="7"/>
      <c r="L1346" s="7"/>
      <c r="M1346" s="6"/>
      <c r="N1346" s="45"/>
      <c r="O1346" s="7"/>
    </row>
    <row r="1347" spans="1:15" x14ac:dyDescent="0.25">
      <c r="A1347" s="1"/>
      <c r="B1347" s="5" t="s">
        <v>29</v>
      </c>
      <c r="C1347" s="5"/>
      <c r="D1347" s="51">
        <v>1.0044</v>
      </c>
      <c r="E1347" s="51"/>
      <c r="F1347" s="1"/>
      <c r="G1347" s="4" t="s">
        <v>21</v>
      </c>
      <c r="H1347" s="4" t="s">
        <v>22</v>
      </c>
      <c r="I1347" s="4"/>
      <c r="J1347" s="6">
        <v>4</v>
      </c>
      <c r="K1347" s="7">
        <v>12.12</v>
      </c>
      <c r="L1347" s="7"/>
      <c r="M1347" s="6">
        <v>44</v>
      </c>
      <c r="N1347" s="45">
        <v>3422.4</v>
      </c>
      <c r="O1347" s="7">
        <v>5.7</v>
      </c>
    </row>
    <row r="1348" spans="1:15" x14ac:dyDescent="0.25">
      <c r="A1348" s="1"/>
      <c r="B1348" s="5"/>
      <c r="C1348" s="5"/>
      <c r="D1348" s="51"/>
      <c r="E1348" s="51"/>
      <c r="F1348" s="1"/>
      <c r="G1348" s="4"/>
      <c r="H1348" s="4"/>
      <c r="I1348" s="4"/>
      <c r="J1348" s="6"/>
      <c r="K1348" s="7"/>
      <c r="L1348" s="7"/>
      <c r="M1348" s="6"/>
      <c r="N1348" s="45"/>
      <c r="O1348" s="7"/>
    </row>
    <row r="1349" spans="1:15" x14ac:dyDescent="0.25">
      <c r="A1349" s="1"/>
      <c r="B1349" s="5" t="s">
        <v>30</v>
      </c>
      <c r="C1349" s="56">
        <v>15</v>
      </c>
      <c r="D1349" s="1"/>
      <c r="E1349" s="1"/>
      <c r="F1349" s="1"/>
      <c r="G1349" s="1"/>
      <c r="H1349" s="1"/>
      <c r="I1349" s="1"/>
      <c r="J1349" s="1"/>
      <c r="K1349" s="1"/>
      <c r="L1349" s="1"/>
      <c r="M1349" s="1"/>
      <c r="N1349" s="1"/>
      <c r="O1349" s="1"/>
    </row>
    <row r="1350" spans="1:15" x14ac:dyDescent="0.25">
      <c r="A1350" s="1"/>
      <c r="B1350" s="5"/>
      <c r="C1350" s="5"/>
      <c r="D1350" s="1"/>
      <c r="E1350" s="1"/>
      <c r="F1350" s="1"/>
      <c r="G1350" s="1"/>
      <c r="H1350" s="1"/>
      <c r="I1350" s="1"/>
      <c r="J1350" s="1"/>
      <c r="K1350" s="1"/>
      <c r="L1350" s="1"/>
      <c r="M1350" s="1"/>
      <c r="N1350" s="1"/>
      <c r="O1350" s="1"/>
    </row>
    <row r="1351" spans="1:15" x14ac:dyDescent="0.25">
      <c r="A1351" s="1"/>
      <c r="B1351" s="5" t="s">
        <v>31</v>
      </c>
      <c r="C1351" s="56">
        <v>2015</v>
      </c>
      <c r="D1351" s="5"/>
      <c r="E1351" s="1"/>
      <c r="F1351" s="1"/>
      <c r="G1351" s="1"/>
      <c r="H1351" s="1"/>
      <c r="I1351" s="1"/>
      <c r="J1351" s="1"/>
      <c r="K1351" s="1"/>
      <c r="L1351" s="1"/>
      <c r="M1351" s="1"/>
      <c r="N1351" s="1"/>
      <c r="O1351" s="1"/>
    </row>
    <row r="1352" spans="1:15" x14ac:dyDescent="0.25">
      <c r="A1352" s="1"/>
      <c r="B1352" s="5" t="s">
        <v>32</v>
      </c>
      <c r="C1352" s="5"/>
      <c r="D1352" s="1"/>
      <c r="E1352" s="1"/>
      <c r="F1352" s="1"/>
      <c r="G1352" s="1"/>
      <c r="H1352" s="1"/>
      <c r="I1352" s="1"/>
      <c r="J1352" s="1"/>
      <c r="K1352" s="1"/>
      <c r="L1352" s="1"/>
      <c r="M1352" s="1"/>
      <c r="N1352" s="1"/>
      <c r="O1352" s="1"/>
    </row>
    <row r="1353" spans="1:15" x14ac:dyDescent="0.25">
      <c r="A1353" s="1"/>
      <c r="B1353" s="1"/>
      <c r="C1353" s="1"/>
      <c r="D1353" s="1"/>
      <c r="E1353" s="1"/>
      <c r="F1353" s="1"/>
      <c r="G1353" s="1"/>
      <c r="H1353" s="1"/>
      <c r="I1353" s="1"/>
      <c r="J1353" s="1"/>
      <c r="K1353" s="1"/>
      <c r="L1353" s="1"/>
      <c r="M1353" s="1"/>
      <c r="N1353" s="1"/>
      <c r="O1353" s="1"/>
    </row>
    <row r="1354" spans="1:15" x14ac:dyDescent="0.25">
      <c r="A1354" s="1"/>
      <c r="B1354" s="1"/>
      <c r="C1354" s="1"/>
      <c r="D1354" s="1"/>
      <c r="E1354" s="1"/>
      <c r="F1354" s="1"/>
      <c r="G1354" s="46" t="s">
        <v>5</v>
      </c>
      <c r="H1354" s="46"/>
      <c r="I1354" s="46"/>
      <c r="J1354" s="3" t="s">
        <v>6</v>
      </c>
      <c r="K1354" s="3" t="s">
        <v>7</v>
      </c>
      <c r="L1354" s="3"/>
      <c r="M1354" s="3" t="s">
        <v>8</v>
      </c>
      <c r="N1354" s="3" t="s">
        <v>583</v>
      </c>
      <c r="O1354" s="3" t="s">
        <v>7</v>
      </c>
    </row>
    <row r="1355" spans="1:15" x14ac:dyDescent="0.25">
      <c r="A1355" s="1"/>
      <c r="B1355" s="1"/>
      <c r="C1355" s="1"/>
      <c r="D1355" s="1"/>
      <c r="E1355" s="1"/>
      <c r="F1355" s="1"/>
      <c r="G1355" s="4" t="s">
        <v>33</v>
      </c>
      <c r="H1355" s="4" t="s">
        <v>34</v>
      </c>
      <c r="I1355" s="4"/>
      <c r="J1355" s="6">
        <v>1</v>
      </c>
      <c r="K1355" s="7">
        <v>7.14</v>
      </c>
      <c r="L1355" s="7"/>
      <c r="M1355" s="6">
        <v>2</v>
      </c>
      <c r="N1355" s="55">
        <v>285.59999999999997</v>
      </c>
      <c r="O1355" s="7">
        <v>1.32</v>
      </c>
    </row>
    <row r="1356" spans="1:15" x14ac:dyDescent="0.25">
      <c r="A1356" s="1"/>
      <c r="B1356" s="5" t="s">
        <v>9</v>
      </c>
      <c r="C1356" s="4" t="s">
        <v>216</v>
      </c>
      <c r="D1356" s="4"/>
      <c r="E1356" s="4"/>
      <c r="F1356" s="1"/>
      <c r="G1356" s="4" t="s">
        <v>36</v>
      </c>
      <c r="H1356" s="4" t="s">
        <v>37</v>
      </c>
      <c r="I1356" s="4"/>
      <c r="J1356" s="6">
        <v>3</v>
      </c>
      <c r="K1356" s="7">
        <v>21.43</v>
      </c>
      <c r="L1356" s="7"/>
      <c r="M1356" s="6">
        <v>7</v>
      </c>
      <c r="N1356" s="45">
        <v>730.8</v>
      </c>
      <c r="O1356" s="7">
        <v>3.37</v>
      </c>
    </row>
    <row r="1357" spans="1:15" x14ac:dyDescent="0.25">
      <c r="A1357" s="1"/>
      <c r="B1357" s="5" t="s">
        <v>13</v>
      </c>
      <c r="C1357" s="4" t="s">
        <v>52</v>
      </c>
      <c r="D1357" s="4"/>
      <c r="E1357" s="4"/>
      <c r="F1357" s="1"/>
      <c r="G1357" s="4" t="s">
        <v>313</v>
      </c>
      <c r="H1357" s="4" t="s">
        <v>314</v>
      </c>
      <c r="I1357" s="4"/>
      <c r="J1357" s="6">
        <v>1</v>
      </c>
      <c r="K1357" s="7">
        <v>7.14</v>
      </c>
      <c r="L1357" s="7"/>
      <c r="M1357" s="6">
        <v>198</v>
      </c>
      <c r="N1357" s="45">
        <v>6412.2000000000007</v>
      </c>
      <c r="O1357" s="7">
        <v>29.59</v>
      </c>
    </row>
    <row r="1358" spans="1:15" x14ac:dyDescent="0.25">
      <c r="A1358" s="1"/>
      <c r="B1358" s="5"/>
      <c r="C1358" s="4"/>
      <c r="D1358" s="4"/>
      <c r="E1358" s="4"/>
      <c r="F1358" s="1"/>
      <c r="G1358" s="4"/>
      <c r="H1358" s="4"/>
      <c r="I1358" s="4"/>
      <c r="J1358" s="6"/>
      <c r="K1358" s="7"/>
      <c r="L1358" s="7"/>
      <c r="M1358" s="6"/>
      <c r="N1358" s="45"/>
      <c r="O1358" s="7"/>
    </row>
    <row r="1359" spans="1:15" x14ac:dyDescent="0.25">
      <c r="A1359" s="1"/>
      <c r="B1359" s="5" t="s">
        <v>19</v>
      </c>
      <c r="C1359" s="4" t="s">
        <v>60</v>
      </c>
      <c r="D1359" s="4"/>
      <c r="E1359" s="4"/>
      <c r="F1359" s="1"/>
      <c r="G1359" s="4" t="s">
        <v>42</v>
      </c>
      <c r="H1359" s="4" t="s">
        <v>43</v>
      </c>
      <c r="I1359" s="4"/>
      <c r="J1359" s="6">
        <v>8</v>
      </c>
      <c r="K1359" s="7">
        <v>57.14</v>
      </c>
      <c r="L1359" s="7"/>
      <c r="M1359" s="6">
        <v>108</v>
      </c>
      <c r="N1359" s="45">
        <v>13126.8</v>
      </c>
      <c r="O1359" s="7">
        <v>60.57</v>
      </c>
    </row>
    <row r="1360" spans="1:15" x14ac:dyDescent="0.25">
      <c r="A1360" s="1"/>
      <c r="B1360" s="5"/>
      <c r="C1360" s="4"/>
      <c r="D1360" s="4"/>
      <c r="E1360" s="4"/>
      <c r="F1360" s="1"/>
      <c r="G1360" s="4" t="s">
        <v>21</v>
      </c>
      <c r="H1360" s="4" t="s">
        <v>22</v>
      </c>
      <c r="I1360" s="4"/>
      <c r="J1360" s="6">
        <v>1</v>
      </c>
      <c r="K1360" s="7">
        <v>7.14</v>
      </c>
      <c r="L1360" s="7"/>
      <c r="M1360" s="6">
        <v>12</v>
      </c>
      <c r="N1360" s="45">
        <v>1116.5999999999999</v>
      </c>
      <c r="O1360" s="7">
        <v>5.15</v>
      </c>
    </row>
    <row r="1361" spans="1:15" x14ac:dyDescent="0.25">
      <c r="A1361" s="1"/>
      <c r="B1361" s="5" t="s">
        <v>23</v>
      </c>
      <c r="C1361" s="4" t="s">
        <v>218</v>
      </c>
      <c r="D1361" s="4"/>
      <c r="E1361" s="4"/>
      <c r="F1361" s="1"/>
      <c r="G1361" s="1"/>
      <c r="H1361" s="1"/>
      <c r="I1361" s="1"/>
      <c r="J1361" s="1"/>
      <c r="K1361" s="1"/>
      <c r="L1361" s="1"/>
      <c r="M1361" s="1"/>
      <c r="N1361" s="1"/>
      <c r="O1361" s="1"/>
    </row>
    <row r="1362" spans="1:15" x14ac:dyDescent="0.25">
      <c r="A1362" s="1"/>
      <c r="B1362" s="5" t="s">
        <v>25</v>
      </c>
      <c r="C1362" s="52">
        <v>201</v>
      </c>
      <c r="D1362" s="52"/>
      <c r="E1362" s="1"/>
      <c r="F1362" s="1"/>
      <c r="G1362" s="1"/>
      <c r="H1362" s="1"/>
      <c r="I1362" s="1"/>
      <c r="J1362" s="1"/>
      <c r="K1362" s="1"/>
      <c r="L1362" s="1"/>
      <c r="M1362" s="1"/>
      <c r="N1362" s="1"/>
      <c r="O1362" s="1"/>
    </row>
    <row r="1363" spans="1:15" x14ac:dyDescent="0.25">
      <c r="A1363" s="1"/>
      <c r="B1363" s="5" t="s">
        <v>26</v>
      </c>
      <c r="C1363" s="5"/>
      <c r="D1363" s="5"/>
      <c r="E1363" s="51">
        <v>256.64749999999998</v>
      </c>
      <c r="F1363" s="1"/>
      <c r="G1363" s="1"/>
      <c r="H1363" s="1"/>
      <c r="I1363" s="1"/>
      <c r="J1363" s="1"/>
      <c r="K1363" s="1"/>
      <c r="L1363" s="1"/>
      <c r="M1363" s="1"/>
      <c r="N1363" s="1"/>
      <c r="O1363" s="1"/>
    </row>
    <row r="1364" spans="1:15" x14ac:dyDescent="0.25">
      <c r="A1364" s="1"/>
      <c r="B1364" s="5" t="s">
        <v>27</v>
      </c>
      <c r="C1364" s="5"/>
      <c r="D1364" s="51">
        <v>65.427300000000002</v>
      </c>
      <c r="E1364" s="51"/>
      <c r="F1364" s="1"/>
      <c r="G1364" s="1"/>
      <c r="H1364" s="1"/>
      <c r="I1364" s="1"/>
      <c r="J1364" s="1"/>
      <c r="K1364" s="1"/>
      <c r="L1364" s="1"/>
      <c r="M1364" s="1"/>
      <c r="N1364" s="1"/>
      <c r="O1364" s="1"/>
    </row>
    <row r="1365" spans="1:15" x14ac:dyDescent="0.25">
      <c r="A1365" s="1"/>
      <c r="B1365" s="5" t="s">
        <v>28</v>
      </c>
      <c r="C1365" s="5"/>
      <c r="D1365" s="5"/>
      <c r="E1365" s="51">
        <v>1.3646</v>
      </c>
      <c r="F1365" s="1"/>
      <c r="G1365" s="1"/>
      <c r="H1365" s="1"/>
      <c r="I1365" s="1"/>
      <c r="J1365" s="1"/>
      <c r="K1365" s="1"/>
      <c r="L1365" s="1"/>
      <c r="M1365" s="1"/>
      <c r="N1365" s="1"/>
      <c r="O1365" s="1"/>
    </row>
    <row r="1366" spans="1:15" x14ac:dyDescent="0.25">
      <c r="A1366" s="1"/>
      <c r="B1366" s="5" t="s">
        <v>29</v>
      </c>
      <c r="C1366" s="5"/>
      <c r="D1366" s="51">
        <v>0.98680000000000001</v>
      </c>
      <c r="E1366" s="51"/>
      <c r="F1366" s="1"/>
      <c r="G1366" s="1"/>
      <c r="H1366" s="1"/>
      <c r="I1366" s="1"/>
      <c r="J1366" s="1"/>
      <c r="K1366" s="1"/>
      <c r="L1366" s="1"/>
      <c r="M1366" s="1"/>
      <c r="N1366" s="1"/>
      <c r="O1366" s="1"/>
    </row>
    <row r="1367" spans="1:15" x14ac:dyDescent="0.25">
      <c r="A1367" s="1"/>
      <c r="B1367" s="5" t="s">
        <v>30</v>
      </c>
      <c r="C1367" s="56">
        <v>42.2</v>
      </c>
      <c r="D1367" s="1"/>
      <c r="E1367" s="1"/>
      <c r="F1367" s="1"/>
      <c r="G1367" s="1"/>
      <c r="H1367" s="1"/>
      <c r="I1367" s="1"/>
      <c r="J1367" s="1"/>
      <c r="K1367" s="1"/>
      <c r="L1367" s="1"/>
      <c r="M1367" s="1"/>
      <c r="N1367" s="1"/>
      <c r="O1367" s="1"/>
    </row>
    <row r="1368" spans="1:15" x14ac:dyDescent="0.25">
      <c r="A1368" s="1"/>
      <c r="B1368" s="5" t="s">
        <v>31</v>
      </c>
      <c r="C1368" s="56">
        <v>2015</v>
      </c>
      <c r="D1368" s="5"/>
      <c r="E1368" s="1"/>
      <c r="F1368" s="1"/>
      <c r="G1368" s="1"/>
      <c r="H1368" s="1"/>
      <c r="I1368" s="1"/>
      <c r="J1368" s="1"/>
      <c r="K1368" s="1"/>
      <c r="L1368" s="1"/>
      <c r="M1368" s="1"/>
      <c r="N1368" s="1"/>
      <c r="O1368" s="1"/>
    </row>
    <row r="1369" spans="1:15" x14ac:dyDescent="0.25">
      <c r="A1369" s="1"/>
      <c r="B1369" s="5" t="s">
        <v>32</v>
      </c>
      <c r="C1369" s="5"/>
      <c r="D1369" s="1"/>
      <c r="E1369" s="1"/>
      <c r="F1369" s="1"/>
      <c r="G1369" s="1"/>
      <c r="H1369" s="1"/>
      <c r="I1369" s="1"/>
      <c r="J1369" s="1"/>
      <c r="K1369" s="1"/>
      <c r="L1369" s="1"/>
      <c r="M1369" s="1"/>
      <c r="N1369" s="1"/>
      <c r="O1369" s="1"/>
    </row>
    <row r="1370" spans="1:15" x14ac:dyDescent="0.25">
      <c r="A1370" s="1"/>
      <c r="B1370" s="1"/>
      <c r="C1370" s="1"/>
      <c r="D1370" s="1"/>
      <c r="E1370" s="1"/>
      <c r="F1370" s="1"/>
      <c r="G1370" s="1"/>
      <c r="H1370" s="1"/>
      <c r="I1370" s="1"/>
      <c r="J1370" s="1"/>
      <c r="K1370" s="1"/>
      <c r="L1370" s="1"/>
      <c r="M1370" s="1"/>
      <c r="N1370" s="1"/>
      <c r="O1370" s="1"/>
    </row>
    <row r="1371" spans="1:15" x14ac:dyDescent="0.25">
      <c r="A1371" s="1"/>
      <c r="B1371" s="1"/>
      <c r="C1371" s="1"/>
      <c r="D1371" s="1"/>
      <c r="E1371" s="1"/>
      <c r="F1371" s="1"/>
      <c r="G1371" s="46" t="s">
        <v>5</v>
      </c>
      <c r="H1371" s="46"/>
      <c r="I1371" s="46"/>
      <c r="J1371" s="3" t="s">
        <v>6</v>
      </c>
      <c r="K1371" s="3" t="s">
        <v>7</v>
      </c>
      <c r="L1371" s="3"/>
      <c r="M1371" s="3" t="s">
        <v>8</v>
      </c>
      <c r="N1371" s="3" t="s">
        <v>583</v>
      </c>
      <c r="O1371" s="3" t="s">
        <v>7</v>
      </c>
    </row>
    <row r="1372" spans="1:15" x14ac:dyDescent="0.25">
      <c r="A1372" s="1"/>
      <c r="B1372" s="1"/>
      <c r="C1372" s="1"/>
      <c r="D1372" s="1"/>
      <c r="E1372" s="1"/>
      <c r="F1372" s="1"/>
      <c r="G1372" s="4" t="s">
        <v>11</v>
      </c>
      <c r="H1372" s="4" t="s">
        <v>12</v>
      </c>
      <c r="I1372" s="4"/>
      <c r="J1372" s="6">
        <v>2</v>
      </c>
      <c r="K1372" s="7">
        <v>20</v>
      </c>
      <c r="L1372" s="7"/>
      <c r="M1372" s="6">
        <v>2</v>
      </c>
      <c r="N1372" s="55">
        <v>141.6</v>
      </c>
      <c r="O1372" s="7">
        <v>0.65</v>
      </c>
    </row>
    <row r="1373" spans="1:15" x14ac:dyDescent="0.25">
      <c r="A1373" s="1"/>
      <c r="B1373" s="5" t="s">
        <v>9</v>
      </c>
      <c r="C1373" s="4" t="s">
        <v>216</v>
      </c>
      <c r="D1373" s="4"/>
      <c r="E1373" s="4"/>
      <c r="F1373" s="1"/>
      <c r="G1373" s="4" t="s">
        <v>311</v>
      </c>
      <c r="H1373" s="4" t="s">
        <v>312</v>
      </c>
      <c r="I1373" s="4"/>
      <c r="J1373" s="6">
        <v>1</v>
      </c>
      <c r="K1373" s="7">
        <v>10</v>
      </c>
      <c r="L1373" s="7"/>
      <c r="M1373" s="6">
        <v>32</v>
      </c>
      <c r="N1373" s="45">
        <v>3604.2</v>
      </c>
      <c r="O1373" s="7">
        <v>16.579999999999998</v>
      </c>
    </row>
    <row r="1374" spans="1:15" x14ac:dyDescent="0.25">
      <c r="A1374" s="1"/>
      <c r="B1374" s="5" t="s">
        <v>13</v>
      </c>
      <c r="C1374" s="4" t="s">
        <v>219</v>
      </c>
      <c r="D1374" s="4"/>
      <c r="E1374" s="4"/>
      <c r="F1374" s="1"/>
      <c r="G1374" s="4" t="s">
        <v>15</v>
      </c>
      <c r="H1374" s="4" t="s">
        <v>16</v>
      </c>
      <c r="I1374" s="4"/>
      <c r="J1374" s="6">
        <v>1</v>
      </c>
      <c r="K1374" s="7">
        <v>10</v>
      </c>
      <c r="L1374" s="7"/>
      <c r="M1374" s="6">
        <v>3</v>
      </c>
      <c r="N1374" s="45">
        <v>220.2</v>
      </c>
      <c r="O1374" s="7">
        <v>1.01</v>
      </c>
    </row>
    <row r="1375" spans="1:15" x14ac:dyDescent="0.25">
      <c r="A1375" s="1"/>
      <c r="B1375" s="5"/>
      <c r="C1375" s="4"/>
      <c r="D1375" s="4"/>
      <c r="E1375" s="4"/>
      <c r="F1375" s="1"/>
      <c r="G1375" s="4"/>
      <c r="H1375" s="4"/>
      <c r="I1375" s="4"/>
      <c r="J1375" s="6"/>
      <c r="K1375" s="7"/>
      <c r="L1375" s="7"/>
      <c r="M1375" s="6"/>
      <c r="N1375" s="45"/>
      <c r="O1375" s="7"/>
    </row>
    <row r="1376" spans="1:15" x14ac:dyDescent="0.25">
      <c r="A1376" s="1"/>
      <c r="B1376" s="5" t="s">
        <v>19</v>
      </c>
      <c r="C1376" s="4" t="s">
        <v>47</v>
      </c>
      <c r="D1376" s="4"/>
      <c r="E1376" s="4"/>
      <c r="F1376" s="1"/>
      <c r="G1376" s="4" t="s">
        <v>313</v>
      </c>
      <c r="H1376" s="4" t="s">
        <v>314</v>
      </c>
      <c r="I1376" s="4"/>
      <c r="J1376" s="6">
        <v>1</v>
      </c>
      <c r="K1376" s="7">
        <v>10</v>
      </c>
      <c r="L1376" s="7"/>
      <c r="M1376" s="6">
        <v>210</v>
      </c>
      <c r="N1376" s="45">
        <v>6888</v>
      </c>
      <c r="O1376" s="7">
        <v>31.68</v>
      </c>
    </row>
    <row r="1377" spans="1:15" x14ac:dyDescent="0.25">
      <c r="A1377" s="1"/>
      <c r="B1377" s="5"/>
      <c r="C1377" s="4"/>
      <c r="D1377" s="4"/>
      <c r="E1377" s="4"/>
      <c r="F1377" s="1"/>
      <c r="G1377" s="4" t="s">
        <v>54</v>
      </c>
      <c r="H1377" s="4" t="s">
        <v>55</v>
      </c>
      <c r="I1377" s="4"/>
      <c r="J1377" s="6">
        <v>1</v>
      </c>
      <c r="K1377" s="7">
        <v>10</v>
      </c>
      <c r="L1377" s="7"/>
      <c r="M1377" s="6">
        <v>62</v>
      </c>
      <c r="N1377" s="45">
        <v>9218.4</v>
      </c>
      <c r="O1377" s="7">
        <v>42.39</v>
      </c>
    </row>
    <row r="1378" spans="1:15" x14ac:dyDescent="0.25">
      <c r="A1378" s="1"/>
      <c r="B1378" s="5" t="s">
        <v>23</v>
      </c>
      <c r="C1378" s="4" t="s">
        <v>220</v>
      </c>
      <c r="D1378" s="4"/>
      <c r="E1378" s="4"/>
      <c r="F1378" s="1"/>
      <c r="G1378" s="4" t="s">
        <v>335</v>
      </c>
      <c r="H1378" s="4" t="s">
        <v>336</v>
      </c>
      <c r="I1378" s="4"/>
      <c r="J1378" s="6">
        <v>1</v>
      </c>
      <c r="K1378" s="7">
        <v>10</v>
      </c>
      <c r="L1378" s="7"/>
      <c r="M1378" s="6">
        <v>3</v>
      </c>
      <c r="N1378" s="45">
        <v>336</v>
      </c>
      <c r="O1378" s="7">
        <v>1.55</v>
      </c>
    </row>
    <row r="1379" spans="1:15" x14ac:dyDescent="0.25">
      <c r="A1379" s="1"/>
      <c r="B1379" s="5" t="s">
        <v>25</v>
      </c>
      <c r="C1379" s="52">
        <v>207</v>
      </c>
      <c r="D1379" s="52"/>
      <c r="E1379" s="1"/>
      <c r="F1379" s="1"/>
      <c r="G1379" s="4" t="s">
        <v>21</v>
      </c>
      <c r="H1379" s="4" t="s">
        <v>22</v>
      </c>
      <c r="I1379" s="4"/>
      <c r="J1379" s="6">
        <v>3</v>
      </c>
      <c r="K1379" s="7">
        <v>30</v>
      </c>
      <c r="L1379" s="7"/>
      <c r="M1379" s="6">
        <v>20</v>
      </c>
      <c r="N1379" s="45">
        <v>1336.2</v>
      </c>
      <c r="O1379" s="7">
        <v>6.14</v>
      </c>
    </row>
    <row r="1380" spans="1:15" x14ac:dyDescent="0.25">
      <c r="A1380" s="1"/>
      <c r="B1380" s="5" t="s">
        <v>26</v>
      </c>
      <c r="C1380" s="5"/>
      <c r="D1380" s="5"/>
      <c r="E1380" s="51">
        <v>209.70599999999999</v>
      </c>
      <c r="F1380" s="1"/>
      <c r="G1380" s="1"/>
      <c r="H1380" s="1"/>
      <c r="I1380" s="1"/>
      <c r="J1380" s="1"/>
      <c r="K1380" s="1"/>
      <c r="L1380" s="1"/>
      <c r="M1380" s="1"/>
      <c r="N1380" s="1"/>
      <c r="O1380" s="1"/>
    </row>
    <row r="1381" spans="1:15" x14ac:dyDescent="0.25">
      <c r="A1381" s="1"/>
      <c r="B1381" s="5" t="s">
        <v>27</v>
      </c>
      <c r="C1381" s="5"/>
      <c r="D1381" s="51">
        <v>44.604300000000002</v>
      </c>
      <c r="E1381" s="51"/>
      <c r="F1381" s="1"/>
      <c r="G1381" s="1"/>
      <c r="H1381" s="1"/>
      <c r="I1381" s="1"/>
      <c r="J1381" s="1"/>
      <c r="K1381" s="1"/>
      <c r="L1381" s="1"/>
      <c r="M1381" s="1"/>
      <c r="N1381" s="1"/>
      <c r="O1381" s="1"/>
    </row>
    <row r="1382" spans="1:15" x14ac:dyDescent="0.25">
      <c r="A1382" s="1"/>
      <c r="B1382" s="5" t="s">
        <v>28</v>
      </c>
      <c r="C1382" s="5"/>
      <c r="D1382" s="5"/>
      <c r="E1382" s="51">
        <v>1.3519000000000001</v>
      </c>
      <c r="F1382" s="1"/>
      <c r="G1382" s="1"/>
      <c r="H1382" s="1"/>
      <c r="I1382" s="1"/>
      <c r="J1382" s="1"/>
      <c r="K1382" s="1"/>
      <c r="L1382" s="1"/>
      <c r="M1382" s="1"/>
      <c r="N1382" s="1"/>
      <c r="O1382" s="1"/>
    </row>
    <row r="1383" spans="1:15" x14ac:dyDescent="0.25">
      <c r="A1383" s="1"/>
      <c r="B1383" s="5" t="s">
        <v>29</v>
      </c>
      <c r="C1383" s="5"/>
      <c r="D1383" s="51">
        <v>1.0161</v>
      </c>
      <c r="E1383" s="51"/>
      <c r="F1383" s="1"/>
      <c r="G1383" s="1"/>
      <c r="H1383" s="1"/>
      <c r="I1383" s="1"/>
      <c r="J1383" s="1"/>
      <c r="K1383" s="1"/>
      <c r="L1383" s="1"/>
      <c r="M1383" s="1"/>
      <c r="N1383" s="1"/>
      <c r="O1383" s="1"/>
    </row>
    <row r="1384" spans="1:15" x14ac:dyDescent="0.25">
      <c r="A1384" s="1"/>
      <c r="B1384" s="5" t="s">
        <v>30</v>
      </c>
      <c r="C1384" s="56">
        <v>28.6</v>
      </c>
      <c r="D1384" s="1"/>
      <c r="E1384" s="1"/>
      <c r="F1384" s="1"/>
      <c r="G1384" s="1"/>
      <c r="H1384" s="1"/>
      <c r="I1384" s="1"/>
      <c r="J1384" s="1"/>
      <c r="K1384" s="1"/>
      <c r="L1384" s="1"/>
      <c r="M1384" s="1"/>
      <c r="N1384" s="1"/>
      <c r="O1384" s="1"/>
    </row>
    <row r="1385" spans="1:15" x14ac:dyDescent="0.25">
      <c r="A1385" s="1"/>
      <c r="B1385" s="5" t="s">
        <v>31</v>
      </c>
      <c r="C1385" s="56">
        <v>2015</v>
      </c>
      <c r="D1385" s="5"/>
      <c r="E1385" s="1"/>
      <c r="F1385" s="1"/>
      <c r="G1385" s="1"/>
      <c r="H1385" s="1"/>
      <c r="I1385" s="1"/>
      <c r="J1385" s="1"/>
      <c r="K1385" s="1"/>
      <c r="L1385" s="1"/>
      <c r="M1385" s="1"/>
      <c r="N1385" s="1"/>
      <c r="O1385" s="1"/>
    </row>
    <row r="1386" spans="1:15" x14ac:dyDescent="0.25">
      <c r="A1386" s="1"/>
      <c r="B1386" s="5" t="s">
        <v>32</v>
      </c>
      <c r="C1386" s="5"/>
      <c r="D1386" s="1"/>
      <c r="E1386" s="1"/>
      <c r="F1386" s="1"/>
      <c r="G1386" s="1"/>
      <c r="H1386" s="1"/>
      <c r="I1386" s="1"/>
      <c r="J1386" s="1"/>
      <c r="K1386" s="1"/>
      <c r="L1386" s="1"/>
      <c r="M1386" s="1"/>
      <c r="N1386" s="1"/>
      <c r="O1386" s="1"/>
    </row>
    <row r="1387" spans="1:15" x14ac:dyDescent="0.25">
      <c r="A1387" s="1"/>
      <c r="B1387" s="1"/>
      <c r="C1387" s="1"/>
      <c r="D1387" s="1"/>
      <c r="E1387" s="1"/>
      <c r="F1387" s="1"/>
      <c r="G1387" s="1"/>
      <c r="H1387" s="1"/>
      <c r="I1387" s="1"/>
      <c r="J1387" s="1"/>
      <c r="K1387" s="1"/>
      <c r="L1387" s="1"/>
      <c r="M1387" s="1"/>
      <c r="N1387" s="1"/>
      <c r="O1387" s="1"/>
    </row>
    <row r="1388" spans="1:15" x14ac:dyDescent="0.25">
      <c r="A1388" s="1"/>
      <c r="B1388" s="1"/>
      <c r="C1388" s="1"/>
      <c r="D1388" s="1"/>
      <c r="E1388" s="1"/>
      <c r="F1388" s="1"/>
      <c r="G1388" s="46" t="s">
        <v>5</v>
      </c>
      <c r="H1388" s="46"/>
      <c r="I1388" s="46"/>
      <c r="J1388" s="3" t="s">
        <v>6</v>
      </c>
      <c r="K1388" s="3" t="s">
        <v>7</v>
      </c>
      <c r="L1388" s="3"/>
      <c r="M1388" s="3" t="s">
        <v>8</v>
      </c>
      <c r="N1388" s="3" t="s">
        <v>583</v>
      </c>
      <c r="O1388" s="3" t="s">
        <v>7</v>
      </c>
    </row>
    <row r="1389" spans="1:15" x14ac:dyDescent="0.25">
      <c r="A1389" s="1"/>
      <c r="B1389" s="1"/>
      <c r="C1389" s="1"/>
      <c r="D1389" s="1"/>
      <c r="E1389" s="1"/>
      <c r="F1389" s="1"/>
      <c r="G1389" s="4" t="s">
        <v>313</v>
      </c>
      <c r="H1389" s="4" t="s">
        <v>314</v>
      </c>
      <c r="I1389" s="4"/>
      <c r="J1389" s="6">
        <v>1</v>
      </c>
      <c r="K1389" s="7">
        <v>100</v>
      </c>
      <c r="L1389" s="7"/>
      <c r="M1389" s="6">
        <v>2</v>
      </c>
      <c r="N1389" s="55">
        <v>66</v>
      </c>
      <c r="O1389" s="7">
        <v>100</v>
      </c>
    </row>
    <row r="1390" spans="1:15" x14ac:dyDescent="0.25">
      <c r="A1390" s="1"/>
      <c r="B1390" s="5" t="s">
        <v>9</v>
      </c>
      <c r="C1390" s="4" t="s">
        <v>216</v>
      </c>
      <c r="D1390" s="4"/>
      <c r="E1390" s="4"/>
      <c r="F1390" s="1"/>
      <c r="G1390" s="1"/>
      <c r="H1390" s="1"/>
      <c r="I1390" s="1"/>
      <c r="J1390" s="1"/>
      <c r="K1390" s="1"/>
      <c r="L1390" s="1"/>
      <c r="M1390" s="1"/>
      <c r="N1390" s="1"/>
      <c r="O1390" s="1"/>
    </row>
    <row r="1391" spans="1:15" x14ac:dyDescent="0.25">
      <c r="A1391" s="1"/>
      <c r="B1391" s="5" t="s">
        <v>13</v>
      </c>
      <c r="C1391" s="4" t="s">
        <v>221</v>
      </c>
      <c r="D1391" s="4"/>
      <c r="E1391" s="4"/>
      <c r="F1391" s="1"/>
      <c r="G1391" s="1"/>
      <c r="H1391" s="1"/>
      <c r="I1391" s="1"/>
      <c r="J1391" s="1"/>
      <c r="K1391" s="1"/>
      <c r="L1391" s="1"/>
      <c r="M1391" s="1"/>
      <c r="N1391" s="1"/>
      <c r="O1391" s="1"/>
    </row>
    <row r="1392" spans="1:15" x14ac:dyDescent="0.25">
      <c r="A1392" s="1"/>
      <c r="B1392" s="5" t="s">
        <v>19</v>
      </c>
      <c r="C1392" s="4" t="s">
        <v>222</v>
      </c>
      <c r="D1392" s="4"/>
      <c r="E1392" s="4"/>
      <c r="F1392" s="1"/>
      <c r="G1392" s="1"/>
      <c r="H1392" s="1"/>
      <c r="I1392" s="1"/>
      <c r="J1392" s="1"/>
      <c r="K1392" s="1"/>
      <c r="L1392" s="1"/>
      <c r="M1392" s="1"/>
      <c r="N1392" s="1"/>
      <c r="O1392" s="1"/>
    </row>
    <row r="1393" spans="1:15" x14ac:dyDescent="0.25">
      <c r="A1393" s="1"/>
      <c r="B1393" s="5" t="s">
        <v>23</v>
      </c>
      <c r="C1393" s="4" t="s">
        <v>223</v>
      </c>
      <c r="D1393" s="4"/>
      <c r="E1393" s="4"/>
      <c r="F1393" s="1"/>
      <c r="G1393" s="1"/>
      <c r="H1393" s="1"/>
      <c r="I1393" s="1"/>
      <c r="J1393" s="1"/>
      <c r="K1393" s="1"/>
      <c r="L1393" s="1"/>
      <c r="M1393" s="1"/>
      <c r="N1393" s="1"/>
      <c r="O1393" s="1"/>
    </row>
    <row r="1394" spans="1:15" x14ac:dyDescent="0.25">
      <c r="A1394" s="1"/>
      <c r="B1394" s="5" t="s">
        <v>25</v>
      </c>
      <c r="C1394" s="52">
        <v>2</v>
      </c>
      <c r="D1394" s="52"/>
      <c r="E1394" s="1"/>
      <c r="F1394" s="1"/>
      <c r="G1394" s="1"/>
      <c r="H1394" s="1"/>
      <c r="I1394" s="1"/>
      <c r="J1394" s="1"/>
      <c r="K1394" s="1"/>
      <c r="L1394" s="1"/>
      <c r="M1394" s="1"/>
      <c r="N1394" s="1"/>
      <c r="O1394" s="1"/>
    </row>
    <row r="1395" spans="1:15" x14ac:dyDescent="0.25">
      <c r="A1395" s="1"/>
      <c r="B1395" s="5" t="s">
        <v>26</v>
      </c>
      <c r="C1395" s="5"/>
      <c r="D1395" s="5"/>
      <c r="E1395" s="51">
        <v>97.06</v>
      </c>
      <c r="F1395" s="1"/>
      <c r="G1395" s="1"/>
      <c r="H1395" s="1"/>
      <c r="I1395" s="1"/>
      <c r="J1395" s="1"/>
      <c r="K1395" s="1"/>
      <c r="L1395" s="1"/>
      <c r="M1395" s="1"/>
      <c r="N1395" s="1"/>
      <c r="O1395" s="1"/>
    </row>
    <row r="1396" spans="1:15" x14ac:dyDescent="0.25">
      <c r="A1396" s="1"/>
      <c r="B1396" s="5" t="s">
        <v>27</v>
      </c>
      <c r="C1396" s="5"/>
      <c r="D1396" s="51">
        <v>33.066699999999997</v>
      </c>
      <c r="E1396" s="51"/>
      <c r="F1396" s="1"/>
      <c r="G1396" s="1"/>
      <c r="H1396" s="1"/>
      <c r="I1396" s="1"/>
      <c r="J1396" s="1"/>
      <c r="K1396" s="1"/>
      <c r="L1396" s="1"/>
      <c r="M1396" s="1"/>
      <c r="N1396" s="1"/>
      <c r="O1396" s="1"/>
    </row>
    <row r="1397" spans="1:15" x14ac:dyDescent="0.25">
      <c r="A1397" s="1"/>
      <c r="B1397" s="5" t="s">
        <v>28</v>
      </c>
      <c r="C1397" s="5"/>
      <c r="D1397" s="5"/>
      <c r="E1397" s="51">
        <v>0.6</v>
      </c>
      <c r="F1397" s="1"/>
      <c r="G1397" s="1"/>
      <c r="H1397" s="1"/>
      <c r="I1397" s="1"/>
      <c r="J1397" s="1"/>
      <c r="K1397" s="1"/>
      <c r="L1397" s="1"/>
      <c r="M1397" s="1"/>
      <c r="N1397" s="1"/>
      <c r="O1397" s="1"/>
    </row>
    <row r="1398" spans="1:15" x14ac:dyDescent="0.25">
      <c r="A1398" s="1"/>
      <c r="B1398" s="5" t="s">
        <v>29</v>
      </c>
      <c r="C1398" s="5"/>
      <c r="D1398" s="51">
        <v>1</v>
      </c>
      <c r="E1398" s="51"/>
      <c r="F1398" s="1"/>
      <c r="G1398" s="1"/>
      <c r="H1398" s="1"/>
      <c r="I1398" s="1"/>
      <c r="J1398" s="1"/>
      <c r="K1398" s="1"/>
      <c r="L1398" s="1"/>
      <c r="M1398" s="1"/>
      <c r="N1398" s="1"/>
      <c r="O1398" s="1"/>
    </row>
    <row r="1399" spans="1:15" x14ac:dyDescent="0.25">
      <c r="A1399" s="1"/>
      <c r="B1399" s="5" t="s">
        <v>30</v>
      </c>
      <c r="C1399" s="56">
        <v>4</v>
      </c>
      <c r="D1399" s="1"/>
      <c r="E1399" s="1"/>
      <c r="F1399" s="1"/>
      <c r="G1399" s="1"/>
      <c r="H1399" s="1"/>
      <c r="I1399" s="1"/>
      <c r="J1399" s="1"/>
      <c r="K1399" s="1"/>
      <c r="L1399" s="1"/>
      <c r="M1399" s="1"/>
      <c r="N1399" s="1"/>
      <c r="O1399" s="1"/>
    </row>
    <row r="1400" spans="1:15" x14ac:dyDescent="0.25">
      <c r="A1400" s="1"/>
      <c r="B1400" s="5" t="s">
        <v>31</v>
      </c>
      <c r="C1400" s="56">
        <v>2015</v>
      </c>
      <c r="D1400" s="5"/>
      <c r="E1400" s="1"/>
      <c r="F1400" s="1"/>
      <c r="G1400" s="1"/>
      <c r="H1400" s="1"/>
      <c r="I1400" s="1"/>
      <c r="J1400" s="1"/>
      <c r="K1400" s="1"/>
      <c r="L1400" s="1"/>
      <c r="M1400" s="1"/>
      <c r="N1400" s="1"/>
      <c r="O1400" s="1"/>
    </row>
    <row r="1401" spans="1:15" x14ac:dyDescent="0.25">
      <c r="A1401" s="1"/>
      <c r="B1401" s="5" t="s">
        <v>32</v>
      </c>
      <c r="C1401" s="5"/>
      <c r="D1401" s="1"/>
      <c r="E1401" s="1"/>
      <c r="F1401" s="1"/>
      <c r="G1401" s="1"/>
      <c r="H1401" s="1"/>
      <c r="I1401" s="1"/>
      <c r="J1401" s="1"/>
      <c r="K1401" s="1"/>
      <c r="L1401" s="1"/>
      <c r="M1401" s="1"/>
      <c r="N1401" s="1"/>
      <c r="O1401" s="1"/>
    </row>
    <row r="1402" spans="1:15" x14ac:dyDescent="0.25">
      <c r="A1402" s="1"/>
      <c r="B1402" s="1"/>
      <c r="C1402" s="1"/>
      <c r="D1402" s="1"/>
      <c r="E1402" s="1"/>
      <c r="F1402" s="1"/>
      <c r="G1402" s="1"/>
      <c r="H1402" s="1"/>
      <c r="I1402" s="1"/>
      <c r="J1402" s="1"/>
      <c r="K1402" s="1"/>
      <c r="L1402" s="1"/>
      <c r="M1402" s="1"/>
      <c r="N1402" s="1"/>
      <c r="O1402" s="1"/>
    </row>
    <row r="1403" spans="1:15" x14ac:dyDescent="0.25">
      <c r="A1403" s="1"/>
      <c r="B1403" s="1"/>
      <c r="C1403" s="1"/>
      <c r="D1403" s="1"/>
      <c r="E1403" s="1"/>
      <c r="F1403" s="1"/>
      <c r="G1403" s="1"/>
      <c r="H1403" s="1"/>
      <c r="I1403" s="1"/>
      <c r="J1403" s="1"/>
      <c r="K1403" s="1"/>
      <c r="L1403" s="1"/>
      <c r="M1403" s="1"/>
      <c r="N1403" s="1"/>
      <c r="O1403" s="1"/>
    </row>
    <row r="1404" spans="1:15" x14ac:dyDescent="0.25">
      <c r="A1404" s="1"/>
      <c r="B1404" s="1"/>
      <c r="C1404" s="1"/>
      <c r="D1404" s="1"/>
      <c r="E1404" s="1"/>
      <c r="F1404" s="1"/>
      <c r="G1404" s="46" t="s">
        <v>5</v>
      </c>
      <c r="H1404" s="46"/>
      <c r="I1404" s="46"/>
      <c r="J1404" s="3" t="s">
        <v>6</v>
      </c>
      <c r="K1404" s="3" t="s">
        <v>7</v>
      </c>
      <c r="L1404" s="3"/>
      <c r="M1404" s="3" t="s">
        <v>8</v>
      </c>
      <c r="N1404" s="3" t="s">
        <v>583</v>
      </c>
      <c r="O1404" s="3" t="s">
        <v>7</v>
      </c>
    </row>
    <row r="1405" spans="1:15" x14ac:dyDescent="0.25">
      <c r="A1405" s="1"/>
      <c r="B1405" s="1"/>
      <c r="C1405" s="1"/>
      <c r="D1405" s="1"/>
      <c r="E1405" s="1"/>
      <c r="F1405" s="1"/>
      <c r="G1405" s="4" t="s">
        <v>33</v>
      </c>
      <c r="H1405" s="4" t="s">
        <v>34</v>
      </c>
      <c r="I1405" s="4"/>
      <c r="J1405" s="6">
        <v>2</v>
      </c>
      <c r="K1405" s="7">
        <v>12.5</v>
      </c>
      <c r="L1405" s="7"/>
      <c r="M1405" s="6">
        <v>2</v>
      </c>
      <c r="N1405" s="55">
        <v>150</v>
      </c>
      <c r="O1405" s="7">
        <v>1.1200000000000001</v>
      </c>
    </row>
    <row r="1406" spans="1:15" x14ac:dyDescent="0.25">
      <c r="A1406" s="1"/>
      <c r="B1406" s="5" t="s">
        <v>9</v>
      </c>
      <c r="C1406" s="4" t="s">
        <v>224</v>
      </c>
      <c r="D1406" s="4"/>
      <c r="E1406" s="4"/>
      <c r="F1406" s="1"/>
      <c r="G1406" s="4" t="s">
        <v>36</v>
      </c>
      <c r="H1406" s="4" t="s">
        <v>37</v>
      </c>
      <c r="I1406" s="4"/>
      <c r="J1406" s="6">
        <v>3</v>
      </c>
      <c r="K1406" s="7">
        <v>18.75</v>
      </c>
      <c r="L1406" s="7"/>
      <c r="M1406" s="6">
        <v>5</v>
      </c>
      <c r="N1406" s="45">
        <v>571.79999999999995</v>
      </c>
      <c r="O1406" s="7">
        <v>4.26</v>
      </c>
    </row>
    <row r="1407" spans="1:15" x14ac:dyDescent="0.25">
      <c r="A1407" s="1"/>
      <c r="B1407" s="5" t="s">
        <v>13</v>
      </c>
      <c r="C1407" s="4" t="s">
        <v>225</v>
      </c>
      <c r="D1407" s="4"/>
      <c r="E1407" s="4"/>
      <c r="F1407" s="1"/>
      <c r="G1407" s="4" t="s">
        <v>11</v>
      </c>
      <c r="H1407" s="4" t="s">
        <v>12</v>
      </c>
      <c r="I1407" s="4"/>
      <c r="J1407" s="6">
        <v>1</v>
      </c>
      <c r="K1407" s="7">
        <v>6.25</v>
      </c>
      <c r="L1407" s="7"/>
      <c r="M1407" s="6">
        <v>1</v>
      </c>
      <c r="N1407" s="45">
        <v>142.20000000000002</v>
      </c>
      <c r="O1407" s="7">
        <v>1.06</v>
      </c>
    </row>
    <row r="1408" spans="1:15" x14ac:dyDescent="0.25">
      <c r="A1408" s="1"/>
      <c r="B1408" s="5"/>
      <c r="C1408" s="4"/>
      <c r="D1408" s="4"/>
      <c r="E1408" s="4"/>
      <c r="F1408" s="1"/>
      <c r="G1408" s="4"/>
      <c r="H1408" s="4"/>
      <c r="I1408" s="4"/>
      <c r="J1408" s="6"/>
      <c r="K1408" s="7"/>
      <c r="L1408" s="7"/>
      <c r="M1408" s="6"/>
      <c r="N1408" s="45"/>
      <c r="O1408" s="7"/>
    </row>
    <row r="1409" spans="1:15" x14ac:dyDescent="0.25">
      <c r="A1409" s="1"/>
      <c r="B1409" s="5" t="s">
        <v>19</v>
      </c>
      <c r="C1409" s="4" t="s">
        <v>20</v>
      </c>
      <c r="D1409" s="4"/>
      <c r="E1409" s="4"/>
      <c r="F1409" s="1"/>
      <c r="G1409" s="4" t="s">
        <v>139</v>
      </c>
      <c r="H1409" s="4" t="s">
        <v>140</v>
      </c>
      <c r="I1409" s="4"/>
      <c r="J1409" s="6">
        <v>1</v>
      </c>
      <c r="K1409" s="7">
        <v>6.25</v>
      </c>
      <c r="L1409" s="7"/>
      <c r="M1409" s="6">
        <v>1</v>
      </c>
      <c r="N1409" s="45">
        <v>122.99999999999999</v>
      </c>
      <c r="O1409" s="7">
        <v>0.92</v>
      </c>
    </row>
    <row r="1410" spans="1:15" x14ac:dyDescent="0.25">
      <c r="A1410" s="1"/>
      <c r="B1410" s="5"/>
      <c r="C1410" s="4"/>
      <c r="D1410" s="4"/>
      <c r="E1410" s="4"/>
      <c r="F1410" s="1"/>
      <c r="G1410" s="4" t="s">
        <v>39</v>
      </c>
      <c r="H1410" s="4" t="s">
        <v>40</v>
      </c>
      <c r="I1410" s="4"/>
      <c r="J1410" s="6">
        <v>2</v>
      </c>
      <c r="K1410" s="7">
        <v>12.5</v>
      </c>
      <c r="L1410" s="7"/>
      <c r="M1410" s="6">
        <v>24</v>
      </c>
      <c r="N1410" s="45">
        <v>3004.7999999999997</v>
      </c>
      <c r="O1410" s="7">
        <v>22.36</v>
      </c>
    </row>
    <row r="1411" spans="1:15" x14ac:dyDescent="0.25">
      <c r="A1411" s="1"/>
      <c r="B1411" s="5" t="s">
        <v>23</v>
      </c>
      <c r="C1411" s="4" t="s">
        <v>226</v>
      </c>
      <c r="D1411" s="4"/>
      <c r="E1411" s="4"/>
      <c r="F1411" s="1"/>
      <c r="G1411" s="4" t="s">
        <v>309</v>
      </c>
      <c r="H1411" s="4" t="s">
        <v>310</v>
      </c>
      <c r="I1411" s="4"/>
      <c r="J1411" s="6">
        <v>3</v>
      </c>
      <c r="K1411" s="7">
        <v>18.75</v>
      </c>
      <c r="L1411" s="7"/>
      <c r="M1411" s="6">
        <v>21</v>
      </c>
      <c r="N1411" s="45">
        <v>3589.2</v>
      </c>
      <c r="O1411" s="7">
        <v>26.71</v>
      </c>
    </row>
    <row r="1412" spans="1:15" x14ac:dyDescent="0.25">
      <c r="A1412" s="1"/>
      <c r="B1412" s="5" t="s">
        <v>25</v>
      </c>
      <c r="C1412" s="52">
        <v>238</v>
      </c>
      <c r="D1412" s="52"/>
      <c r="E1412" s="1"/>
      <c r="F1412" s="1"/>
      <c r="G1412" s="4" t="s">
        <v>313</v>
      </c>
      <c r="H1412" s="4" t="s">
        <v>314</v>
      </c>
      <c r="I1412" s="4"/>
      <c r="J1412" s="6">
        <v>1</v>
      </c>
      <c r="K1412" s="7">
        <v>6.25</v>
      </c>
      <c r="L1412" s="7"/>
      <c r="M1412" s="6">
        <v>1</v>
      </c>
      <c r="N1412" s="45">
        <v>54</v>
      </c>
      <c r="O1412" s="7">
        <v>0.4</v>
      </c>
    </row>
    <row r="1413" spans="1:15" x14ac:dyDescent="0.25">
      <c r="A1413" s="1"/>
      <c r="B1413" s="5" t="s">
        <v>26</v>
      </c>
      <c r="C1413" s="5"/>
      <c r="D1413" s="5"/>
      <c r="E1413" s="51">
        <v>273.23439999999999</v>
      </c>
      <c r="F1413" s="1"/>
      <c r="G1413" s="4" t="s">
        <v>54</v>
      </c>
      <c r="H1413" s="4" t="s">
        <v>55</v>
      </c>
      <c r="I1413" s="4"/>
      <c r="J1413" s="6">
        <v>2</v>
      </c>
      <c r="K1413" s="7">
        <v>12.5</v>
      </c>
      <c r="L1413" s="7"/>
      <c r="M1413" s="6">
        <v>38</v>
      </c>
      <c r="N1413" s="45">
        <v>5725.8</v>
      </c>
      <c r="O1413" s="7">
        <v>42.61</v>
      </c>
    </row>
    <row r="1414" spans="1:15" x14ac:dyDescent="0.25">
      <c r="A1414" s="1"/>
      <c r="B1414" s="5" t="s">
        <v>27</v>
      </c>
      <c r="C1414" s="5"/>
      <c r="D1414" s="51">
        <v>24.081499999999998</v>
      </c>
      <c r="E1414" s="51"/>
      <c r="F1414" s="1"/>
      <c r="G1414" s="4" t="s">
        <v>21</v>
      </c>
      <c r="H1414" s="4" t="s">
        <v>22</v>
      </c>
      <c r="I1414" s="4"/>
      <c r="J1414" s="6">
        <v>1</v>
      </c>
      <c r="K1414" s="7">
        <v>6.25</v>
      </c>
      <c r="L1414" s="7"/>
      <c r="M1414" s="6">
        <v>1</v>
      </c>
      <c r="N1414" s="45">
        <v>76.2</v>
      </c>
      <c r="O1414" s="7">
        <v>0.56999999999999995</v>
      </c>
    </row>
    <row r="1415" spans="1:15" x14ac:dyDescent="0.25">
      <c r="A1415" s="1"/>
      <c r="B1415" s="1"/>
      <c r="C1415" s="1"/>
      <c r="D1415" s="1"/>
      <c r="E1415" s="1"/>
      <c r="F1415" s="1"/>
      <c r="G1415" s="4"/>
      <c r="H1415" s="4"/>
      <c r="I1415" s="4"/>
      <c r="J1415" s="6"/>
      <c r="K1415" s="7"/>
      <c r="L1415" s="7"/>
      <c r="M1415" s="6"/>
      <c r="N1415" s="45"/>
      <c r="O1415" s="7"/>
    </row>
    <row r="1416" spans="1:15" x14ac:dyDescent="0.25">
      <c r="A1416" s="1"/>
      <c r="B1416" s="5" t="s">
        <v>28</v>
      </c>
      <c r="C1416" s="5"/>
      <c r="D1416" s="5"/>
      <c r="E1416" s="51">
        <v>1.4383999999999999</v>
      </c>
      <c r="F1416" s="1"/>
      <c r="G1416" s="1"/>
      <c r="H1416" s="1"/>
      <c r="I1416" s="1"/>
      <c r="J1416" s="1"/>
      <c r="K1416" s="1"/>
      <c r="L1416" s="1"/>
      <c r="M1416" s="1"/>
      <c r="N1416" s="1"/>
      <c r="O1416" s="1"/>
    </row>
    <row r="1417" spans="1:15" x14ac:dyDescent="0.25">
      <c r="A1417" s="1"/>
      <c r="B1417" s="5"/>
      <c r="C1417" s="5"/>
      <c r="D1417" s="5"/>
      <c r="E1417" s="51"/>
      <c r="F1417" s="1"/>
      <c r="G1417" s="1"/>
      <c r="H1417" s="1"/>
      <c r="I1417" s="1"/>
      <c r="J1417" s="1"/>
      <c r="K1417" s="1"/>
      <c r="L1417" s="1"/>
      <c r="M1417" s="1"/>
      <c r="N1417" s="1"/>
      <c r="O1417" s="1"/>
    </row>
    <row r="1418" spans="1:15" x14ac:dyDescent="0.25">
      <c r="A1418" s="1"/>
      <c r="B1418" s="5" t="s">
        <v>29</v>
      </c>
      <c r="C1418" s="5"/>
      <c r="D1418" s="51">
        <v>0.1598</v>
      </c>
      <c r="E1418" s="51"/>
      <c r="F1418" s="1"/>
      <c r="G1418" s="1"/>
      <c r="H1418" s="1"/>
      <c r="I1418" s="1"/>
      <c r="J1418" s="1"/>
      <c r="K1418" s="1"/>
      <c r="L1418" s="1"/>
      <c r="M1418" s="1"/>
      <c r="N1418" s="1"/>
      <c r="O1418" s="1"/>
    </row>
    <row r="1419" spans="1:15" x14ac:dyDescent="0.25">
      <c r="A1419" s="1"/>
      <c r="B1419" s="5" t="s">
        <v>30</v>
      </c>
      <c r="C1419" s="56">
        <v>51</v>
      </c>
      <c r="D1419" s="1"/>
      <c r="E1419" s="1"/>
      <c r="F1419" s="1"/>
      <c r="G1419" s="1"/>
      <c r="H1419" s="1"/>
      <c r="I1419" s="1"/>
      <c r="J1419" s="1"/>
      <c r="K1419" s="1"/>
      <c r="L1419" s="1"/>
      <c r="M1419" s="1"/>
      <c r="N1419" s="1"/>
      <c r="O1419" s="1"/>
    </row>
    <row r="1420" spans="1:15" x14ac:dyDescent="0.25">
      <c r="A1420" s="1"/>
      <c r="B1420" s="5" t="s">
        <v>31</v>
      </c>
      <c r="C1420" s="56">
        <v>2017</v>
      </c>
      <c r="D1420" s="5"/>
      <c r="E1420" s="1"/>
      <c r="F1420" s="1"/>
      <c r="G1420" s="1"/>
      <c r="H1420" s="1"/>
      <c r="I1420" s="1"/>
      <c r="J1420" s="1"/>
      <c r="K1420" s="1"/>
      <c r="L1420" s="1"/>
      <c r="M1420" s="1"/>
      <c r="N1420" s="1"/>
      <c r="O1420" s="1"/>
    </row>
    <row r="1421" spans="1:15" x14ac:dyDescent="0.25">
      <c r="A1421" s="1"/>
      <c r="B1421" s="5" t="s">
        <v>32</v>
      </c>
      <c r="C1421" s="5"/>
      <c r="D1421" s="1"/>
      <c r="E1421" s="1"/>
      <c r="F1421" s="1"/>
      <c r="G1421" s="1"/>
      <c r="H1421" s="1"/>
      <c r="I1421" s="1"/>
      <c r="J1421" s="1"/>
      <c r="K1421" s="1"/>
      <c r="L1421" s="1"/>
      <c r="M1421" s="1"/>
      <c r="N1421" s="1"/>
      <c r="O1421" s="1"/>
    </row>
    <row r="1422" spans="1:15" x14ac:dyDescent="0.25">
      <c r="A1422" s="1"/>
      <c r="B1422" s="1"/>
      <c r="C1422" s="1"/>
      <c r="D1422" s="1"/>
      <c r="E1422" s="1"/>
      <c r="F1422" s="1"/>
      <c r="G1422" s="1"/>
      <c r="H1422" s="1"/>
      <c r="I1422" s="1"/>
      <c r="J1422" s="1"/>
      <c r="K1422" s="1"/>
      <c r="L1422" s="1"/>
      <c r="M1422" s="1"/>
      <c r="N1422" s="1"/>
      <c r="O1422" s="1"/>
    </row>
    <row r="1423" spans="1:15" x14ac:dyDescent="0.25">
      <c r="A1423" s="1"/>
      <c r="B1423" s="1"/>
      <c r="C1423" s="1"/>
      <c r="D1423" s="1"/>
      <c r="E1423" s="1"/>
      <c r="F1423" s="1"/>
      <c r="G1423" s="46" t="s">
        <v>5</v>
      </c>
      <c r="H1423" s="46"/>
      <c r="I1423" s="46"/>
      <c r="J1423" s="3" t="s">
        <v>6</v>
      </c>
      <c r="K1423" s="3" t="s">
        <v>7</v>
      </c>
      <c r="L1423" s="3"/>
      <c r="M1423" s="3" t="s">
        <v>8</v>
      </c>
      <c r="N1423" s="3" t="s">
        <v>583</v>
      </c>
      <c r="O1423" s="3" t="s">
        <v>7</v>
      </c>
    </row>
    <row r="1424" spans="1:15" x14ac:dyDescent="0.25">
      <c r="A1424" s="1"/>
      <c r="B1424" s="1"/>
      <c r="C1424" s="1"/>
      <c r="D1424" s="1"/>
      <c r="E1424" s="1"/>
      <c r="F1424" s="1"/>
      <c r="G1424" s="4" t="s">
        <v>36</v>
      </c>
      <c r="H1424" s="4" t="s">
        <v>37</v>
      </c>
      <c r="I1424" s="4"/>
      <c r="J1424" s="6">
        <v>2</v>
      </c>
      <c r="K1424" s="7">
        <v>15.38</v>
      </c>
      <c r="L1424" s="7"/>
      <c r="M1424" s="6">
        <v>3</v>
      </c>
      <c r="N1424" s="55">
        <v>267</v>
      </c>
      <c r="O1424" s="7">
        <v>1.01</v>
      </c>
    </row>
    <row r="1425" spans="1:15" x14ac:dyDescent="0.25">
      <c r="A1425" s="1"/>
      <c r="B1425" s="5" t="s">
        <v>9</v>
      </c>
      <c r="C1425" s="4" t="s">
        <v>224</v>
      </c>
      <c r="D1425" s="4"/>
      <c r="E1425" s="4"/>
      <c r="F1425" s="1"/>
      <c r="G1425" s="4" t="s">
        <v>11</v>
      </c>
      <c r="H1425" s="4" t="s">
        <v>12</v>
      </c>
      <c r="I1425" s="4"/>
      <c r="J1425" s="6">
        <v>1</v>
      </c>
      <c r="K1425" s="7">
        <v>7.69</v>
      </c>
      <c r="L1425" s="7"/>
      <c r="M1425" s="6">
        <v>45</v>
      </c>
      <c r="N1425" s="45">
        <v>1038.5999999999999</v>
      </c>
      <c r="O1425" s="7">
        <v>3.94</v>
      </c>
    </row>
    <row r="1426" spans="1:15" x14ac:dyDescent="0.25">
      <c r="A1426" s="1"/>
      <c r="B1426" s="5" t="s">
        <v>13</v>
      </c>
      <c r="C1426" s="4" t="s">
        <v>227</v>
      </c>
      <c r="D1426" s="4"/>
      <c r="E1426" s="4"/>
      <c r="F1426" s="1"/>
      <c r="G1426" s="4" t="s">
        <v>39</v>
      </c>
      <c r="H1426" s="4" t="s">
        <v>40</v>
      </c>
      <c r="I1426" s="4"/>
      <c r="J1426" s="6">
        <v>4</v>
      </c>
      <c r="K1426" s="7">
        <v>30.77</v>
      </c>
      <c r="L1426" s="7"/>
      <c r="M1426" s="6">
        <v>324</v>
      </c>
      <c r="N1426" s="45">
        <v>23143.800000000003</v>
      </c>
      <c r="O1426" s="7">
        <v>87.87</v>
      </c>
    </row>
    <row r="1427" spans="1:15" x14ac:dyDescent="0.25">
      <c r="A1427" s="1"/>
      <c r="B1427" s="5"/>
      <c r="C1427" s="4"/>
      <c r="D1427" s="4"/>
      <c r="E1427" s="4"/>
      <c r="F1427" s="1"/>
      <c r="G1427" s="4"/>
      <c r="H1427" s="4"/>
      <c r="I1427" s="4"/>
      <c r="J1427" s="6"/>
      <c r="K1427" s="7"/>
      <c r="L1427" s="7"/>
      <c r="M1427" s="6"/>
      <c r="N1427" s="45"/>
      <c r="O1427" s="7"/>
    </row>
    <row r="1428" spans="1:15" x14ac:dyDescent="0.25">
      <c r="A1428" s="1"/>
      <c r="B1428" s="5" t="s">
        <v>19</v>
      </c>
      <c r="C1428" s="4" t="s">
        <v>57</v>
      </c>
      <c r="D1428" s="4"/>
      <c r="E1428" s="4"/>
      <c r="F1428" s="1"/>
      <c r="G1428" s="4" t="s">
        <v>42</v>
      </c>
      <c r="H1428" s="4" t="s">
        <v>43</v>
      </c>
      <c r="I1428" s="4"/>
      <c r="J1428" s="6">
        <v>1</v>
      </c>
      <c r="K1428" s="7">
        <v>7.69</v>
      </c>
      <c r="L1428" s="7"/>
      <c r="M1428" s="6">
        <v>1</v>
      </c>
      <c r="N1428" s="45">
        <v>72</v>
      </c>
      <c r="O1428" s="7">
        <v>0.27</v>
      </c>
    </row>
    <row r="1429" spans="1:15" x14ac:dyDescent="0.25">
      <c r="A1429" s="1"/>
      <c r="B1429" s="5"/>
      <c r="C1429" s="4"/>
      <c r="D1429" s="4"/>
      <c r="E1429" s="4"/>
      <c r="F1429" s="1"/>
      <c r="G1429" s="4" t="s">
        <v>54</v>
      </c>
      <c r="H1429" s="4" t="s">
        <v>55</v>
      </c>
      <c r="I1429" s="4"/>
      <c r="J1429" s="6">
        <v>3</v>
      </c>
      <c r="K1429" s="7">
        <v>23.08</v>
      </c>
      <c r="L1429" s="7"/>
      <c r="M1429" s="6">
        <v>34</v>
      </c>
      <c r="N1429" s="45">
        <v>1509.6</v>
      </c>
      <c r="O1429" s="7">
        <v>5.73</v>
      </c>
    </row>
    <row r="1430" spans="1:15" x14ac:dyDescent="0.25">
      <c r="A1430" s="1"/>
      <c r="B1430" s="5" t="s">
        <v>23</v>
      </c>
      <c r="C1430" s="4" t="s">
        <v>228</v>
      </c>
      <c r="D1430" s="4"/>
      <c r="E1430" s="4"/>
      <c r="F1430" s="1"/>
      <c r="G1430" s="4" t="s">
        <v>21</v>
      </c>
      <c r="H1430" s="4" t="s">
        <v>22</v>
      </c>
      <c r="I1430" s="4"/>
      <c r="J1430" s="6">
        <v>2</v>
      </c>
      <c r="K1430" s="7">
        <v>15.38</v>
      </c>
      <c r="L1430" s="7"/>
      <c r="M1430" s="6">
        <v>3</v>
      </c>
      <c r="N1430" s="45">
        <v>306.60000000000002</v>
      </c>
      <c r="O1430" s="7">
        <v>1.1599999999999999</v>
      </c>
    </row>
    <row r="1431" spans="1:15" x14ac:dyDescent="0.25">
      <c r="A1431" s="1"/>
      <c r="B1431" s="5" t="s">
        <v>25</v>
      </c>
      <c r="C1431" s="52">
        <v>222</v>
      </c>
      <c r="D1431" s="52"/>
      <c r="E1431" s="1"/>
      <c r="F1431" s="1"/>
      <c r="G1431" s="1"/>
      <c r="H1431" s="1"/>
      <c r="I1431" s="1"/>
      <c r="J1431" s="1"/>
      <c r="K1431" s="1"/>
      <c r="L1431" s="1"/>
      <c r="M1431" s="1"/>
      <c r="N1431" s="1"/>
      <c r="O1431" s="1"/>
    </row>
    <row r="1432" spans="1:15" x14ac:dyDescent="0.25">
      <c r="A1432" s="1"/>
      <c r="B1432" s="5" t="s">
        <v>26</v>
      </c>
      <c r="C1432" s="5"/>
      <c r="D1432" s="5"/>
      <c r="E1432" s="51">
        <v>268.75540000000001</v>
      </c>
      <c r="F1432" s="1"/>
      <c r="G1432" s="1"/>
      <c r="H1432" s="1"/>
      <c r="I1432" s="1"/>
      <c r="J1432" s="1"/>
      <c r="K1432" s="1"/>
      <c r="L1432" s="1"/>
      <c r="M1432" s="1"/>
      <c r="N1432" s="1"/>
      <c r="O1432" s="1"/>
    </row>
    <row r="1433" spans="1:15" x14ac:dyDescent="0.25">
      <c r="A1433" s="1"/>
      <c r="B1433" s="5" t="s">
        <v>27</v>
      </c>
      <c r="C1433" s="5"/>
      <c r="D1433" s="51">
        <v>104.2139</v>
      </c>
      <c r="E1433" s="51"/>
      <c r="F1433" s="1"/>
      <c r="G1433" s="1"/>
      <c r="H1433" s="1"/>
      <c r="I1433" s="1"/>
      <c r="J1433" s="1"/>
      <c r="K1433" s="1"/>
      <c r="L1433" s="1"/>
      <c r="M1433" s="1"/>
      <c r="N1433" s="1"/>
      <c r="O1433" s="1"/>
    </row>
    <row r="1434" spans="1:15" x14ac:dyDescent="0.25">
      <c r="A1434" s="1"/>
      <c r="B1434" s="5" t="s">
        <v>28</v>
      </c>
      <c r="C1434" s="5"/>
      <c r="D1434" s="5"/>
      <c r="E1434" s="51">
        <v>1.2850999999999999</v>
      </c>
      <c r="F1434" s="1"/>
      <c r="G1434" s="1"/>
      <c r="H1434" s="1"/>
      <c r="I1434" s="1"/>
      <c r="J1434" s="1"/>
      <c r="K1434" s="1"/>
      <c r="L1434" s="1"/>
      <c r="M1434" s="1"/>
      <c r="N1434" s="1"/>
      <c r="O1434" s="1"/>
    </row>
    <row r="1435" spans="1:15" x14ac:dyDescent="0.25">
      <c r="A1435" s="1"/>
      <c r="B1435" s="5" t="s">
        <v>29</v>
      </c>
      <c r="C1435" s="5"/>
      <c r="D1435" s="51">
        <v>1.4589000000000001</v>
      </c>
      <c r="E1435" s="51"/>
      <c r="F1435" s="1"/>
      <c r="G1435" s="1"/>
      <c r="H1435" s="1"/>
      <c r="I1435" s="1"/>
      <c r="J1435" s="1"/>
      <c r="K1435" s="1"/>
      <c r="L1435" s="1"/>
      <c r="M1435" s="1"/>
      <c r="N1435" s="1"/>
      <c r="O1435" s="1"/>
    </row>
    <row r="1436" spans="1:15" x14ac:dyDescent="0.25">
      <c r="A1436" s="1"/>
      <c r="B1436" s="5" t="s">
        <v>30</v>
      </c>
      <c r="C1436" s="56">
        <v>20.9</v>
      </c>
      <c r="D1436" s="1"/>
      <c r="E1436" s="1"/>
      <c r="F1436" s="1"/>
      <c r="G1436" s="1"/>
      <c r="H1436" s="1"/>
      <c r="I1436" s="1"/>
      <c r="J1436" s="1"/>
      <c r="K1436" s="1"/>
      <c r="L1436" s="1"/>
      <c r="M1436" s="1"/>
      <c r="N1436" s="1"/>
      <c r="O1436" s="1"/>
    </row>
    <row r="1437" spans="1:15" x14ac:dyDescent="0.25">
      <c r="A1437" s="1"/>
      <c r="B1437" s="5" t="s">
        <v>31</v>
      </c>
      <c r="C1437" s="56">
        <v>2017</v>
      </c>
      <c r="D1437" s="5"/>
      <c r="E1437" s="1"/>
      <c r="F1437" s="1"/>
      <c r="G1437" s="1"/>
      <c r="H1437" s="1"/>
      <c r="I1437" s="1"/>
      <c r="J1437" s="1"/>
      <c r="K1437" s="1"/>
      <c r="L1437" s="1"/>
      <c r="M1437" s="1"/>
      <c r="N1437" s="1"/>
      <c r="O1437" s="1"/>
    </row>
    <row r="1438" spans="1:15" x14ac:dyDescent="0.25">
      <c r="A1438" s="1"/>
      <c r="B1438" s="5" t="s">
        <v>32</v>
      </c>
      <c r="C1438" s="5"/>
      <c r="D1438" s="1"/>
      <c r="E1438" s="1"/>
      <c r="F1438" s="1"/>
      <c r="G1438" s="1"/>
      <c r="H1438" s="1"/>
      <c r="I1438" s="1"/>
      <c r="J1438" s="1"/>
      <c r="K1438" s="1"/>
      <c r="L1438" s="1"/>
      <c r="M1438" s="1"/>
      <c r="N1438" s="1"/>
      <c r="O1438" s="1"/>
    </row>
    <row r="1439" spans="1:15" x14ac:dyDescent="0.25">
      <c r="A1439" s="1"/>
      <c r="B1439" s="1"/>
      <c r="C1439" s="1"/>
      <c r="D1439" s="1"/>
      <c r="E1439" s="1"/>
      <c r="F1439" s="1"/>
      <c r="G1439" s="1"/>
      <c r="H1439" s="1"/>
      <c r="I1439" s="1"/>
      <c r="J1439" s="1"/>
      <c r="K1439" s="1"/>
      <c r="L1439" s="1"/>
      <c r="M1439" s="1"/>
      <c r="N1439" s="1"/>
      <c r="O1439" s="1"/>
    </row>
    <row r="1440" spans="1:15" x14ac:dyDescent="0.25">
      <c r="A1440" s="1"/>
      <c r="B1440" s="1"/>
      <c r="C1440" s="1"/>
      <c r="D1440" s="1"/>
      <c r="E1440" s="1"/>
      <c r="F1440" s="1"/>
      <c r="G1440" s="1"/>
      <c r="H1440" s="1"/>
      <c r="I1440" s="1"/>
      <c r="J1440" s="1"/>
      <c r="K1440" s="1"/>
      <c r="L1440" s="1"/>
      <c r="M1440" s="1"/>
      <c r="N1440" s="1"/>
      <c r="O1440" s="1"/>
    </row>
    <row r="1441" spans="1:15" x14ac:dyDescent="0.25">
      <c r="A1441" s="1"/>
      <c r="B1441" s="1"/>
      <c r="C1441" s="1"/>
      <c r="D1441" s="1"/>
      <c r="E1441" s="1"/>
      <c r="F1441" s="1"/>
      <c r="G1441" s="46" t="s">
        <v>5</v>
      </c>
      <c r="H1441" s="46"/>
      <c r="I1441" s="46"/>
      <c r="J1441" s="3" t="s">
        <v>6</v>
      </c>
      <c r="K1441" s="3" t="s">
        <v>7</v>
      </c>
      <c r="L1441" s="3"/>
      <c r="M1441" s="3" t="s">
        <v>8</v>
      </c>
      <c r="N1441" s="3" t="s">
        <v>583</v>
      </c>
      <c r="O1441" s="3" t="s">
        <v>7</v>
      </c>
    </row>
    <row r="1442" spans="1:15" x14ac:dyDescent="0.25">
      <c r="A1442" s="1"/>
      <c r="B1442" s="1"/>
      <c r="C1442" s="1"/>
      <c r="D1442" s="1"/>
      <c r="E1442" s="1"/>
      <c r="F1442" s="1"/>
      <c r="G1442" s="4" t="s">
        <v>36</v>
      </c>
      <c r="H1442" s="4" t="s">
        <v>37</v>
      </c>
      <c r="I1442" s="4"/>
      <c r="J1442" s="6">
        <v>1</v>
      </c>
      <c r="K1442" s="7">
        <v>16.670000000000002</v>
      </c>
      <c r="L1442" s="7"/>
      <c r="M1442" s="6">
        <v>10</v>
      </c>
      <c r="N1442" s="55">
        <v>2963.4</v>
      </c>
      <c r="O1442" s="7">
        <v>9.02</v>
      </c>
    </row>
    <row r="1443" spans="1:15" x14ac:dyDescent="0.25">
      <c r="A1443" s="1"/>
      <c r="B1443" s="5" t="s">
        <v>9</v>
      </c>
      <c r="C1443" s="4" t="s">
        <v>229</v>
      </c>
      <c r="D1443" s="4"/>
      <c r="E1443" s="4"/>
      <c r="F1443" s="1"/>
      <c r="G1443" s="4" t="s">
        <v>311</v>
      </c>
      <c r="H1443" s="4" t="s">
        <v>312</v>
      </c>
      <c r="I1443" s="4"/>
      <c r="J1443" s="6">
        <v>1</v>
      </c>
      <c r="K1443" s="7">
        <v>16.670000000000002</v>
      </c>
      <c r="L1443" s="7"/>
      <c r="M1443" s="6">
        <v>329</v>
      </c>
      <c r="N1443" s="45">
        <v>28628.399999999998</v>
      </c>
      <c r="O1443" s="7">
        <v>87.12</v>
      </c>
    </row>
    <row r="1444" spans="1:15" x14ac:dyDescent="0.25">
      <c r="A1444" s="1"/>
      <c r="B1444" s="5" t="s">
        <v>13</v>
      </c>
      <c r="C1444" s="4" t="s">
        <v>230</v>
      </c>
      <c r="D1444" s="4"/>
      <c r="E1444" s="4"/>
      <c r="F1444" s="1"/>
      <c r="G1444" s="4" t="s">
        <v>313</v>
      </c>
      <c r="H1444" s="4" t="s">
        <v>314</v>
      </c>
      <c r="I1444" s="4"/>
      <c r="J1444" s="6">
        <v>1</v>
      </c>
      <c r="K1444" s="7">
        <v>16.670000000000002</v>
      </c>
      <c r="L1444" s="7"/>
      <c r="M1444" s="6">
        <v>1</v>
      </c>
      <c r="N1444" s="45">
        <v>52.2</v>
      </c>
      <c r="O1444" s="7">
        <v>0.16</v>
      </c>
    </row>
    <row r="1445" spans="1:15" x14ac:dyDescent="0.25">
      <c r="A1445" s="1"/>
      <c r="B1445" s="5"/>
      <c r="C1445" s="4"/>
      <c r="D1445" s="4"/>
      <c r="E1445" s="4"/>
      <c r="F1445" s="1"/>
      <c r="G1445" s="4"/>
      <c r="H1445" s="4"/>
      <c r="I1445" s="4"/>
      <c r="J1445" s="6"/>
      <c r="K1445" s="7"/>
      <c r="L1445" s="7"/>
      <c r="M1445" s="6"/>
      <c r="N1445" s="45"/>
      <c r="O1445" s="7"/>
    </row>
    <row r="1446" spans="1:15" x14ac:dyDescent="0.25">
      <c r="A1446" s="1"/>
      <c r="B1446" s="5" t="s">
        <v>19</v>
      </c>
      <c r="C1446" s="4" t="s">
        <v>20</v>
      </c>
      <c r="D1446" s="4"/>
      <c r="E1446" s="4"/>
      <c r="F1446" s="1"/>
      <c r="G1446" s="4" t="s">
        <v>315</v>
      </c>
      <c r="H1446" s="4" t="s">
        <v>316</v>
      </c>
      <c r="I1446" s="4"/>
      <c r="J1446" s="6">
        <v>1</v>
      </c>
      <c r="K1446" s="7">
        <v>16.670000000000002</v>
      </c>
      <c r="L1446" s="7"/>
      <c r="M1446" s="6">
        <v>5</v>
      </c>
      <c r="N1446" s="45">
        <v>191.4</v>
      </c>
      <c r="O1446" s="7">
        <v>0.57999999999999996</v>
      </c>
    </row>
    <row r="1447" spans="1:15" x14ac:dyDescent="0.25">
      <c r="A1447" s="1"/>
      <c r="B1447" s="5"/>
      <c r="C1447" s="4"/>
      <c r="D1447" s="4"/>
      <c r="E1447" s="4"/>
      <c r="F1447" s="1"/>
      <c r="G1447" s="4" t="s">
        <v>21</v>
      </c>
      <c r="H1447" s="4" t="s">
        <v>22</v>
      </c>
      <c r="I1447" s="4"/>
      <c r="J1447" s="6">
        <v>2</v>
      </c>
      <c r="K1447" s="7">
        <v>33.33</v>
      </c>
      <c r="L1447" s="7"/>
      <c r="M1447" s="6">
        <v>18</v>
      </c>
      <c r="N1447" s="45">
        <v>1024.8</v>
      </c>
      <c r="O1447" s="7">
        <v>3.12</v>
      </c>
    </row>
    <row r="1448" spans="1:15" x14ac:dyDescent="0.25">
      <c r="A1448" s="1"/>
      <c r="B1448" s="5" t="s">
        <v>23</v>
      </c>
      <c r="C1448" s="4" t="s">
        <v>231</v>
      </c>
      <c r="D1448" s="4"/>
      <c r="E1448" s="4"/>
      <c r="F1448" s="1"/>
      <c r="G1448" s="1"/>
      <c r="H1448" s="1"/>
      <c r="I1448" s="1"/>
      <c r="J1448" s="1"/>
      <c r="K1448" s="1"/>
      <c r="L1448" s="1"/>
      <c r="M1448" s="1"/>
      <c r="N1448" s="1"/>
      <c r="O1448" s="1"/>
    </row>
    <row r="1449" spans="1:15" x14ac:dyDescent="0.25">
      <c r="A1449" s="1"/>
      <c r="B1449" s="5" t="s">
        <v>25</v>
      </c>
      <c r="C1449" s="52">
        <v>341</v>
      </c>
      <c r="D1449" s="52"/>
      <c r="E1449" s="1"/>
      <c r="F1449" s="1"/>
      <c r="G1449" s="1"/>
      <c r="H1449" s="1"/>
      <c r="I1449" s="1"/>
      <c r="J1449" s="1"/>
      <c r="K1449" s="1"/>
      <c r="L1449" s="1"/>
      <c r="M1449" s="1"/>
      <c r="N1449" s="1"/>
      <c r="O1449" s="1"/>
    </row>
    <row r="1450" spans="1:15" x14ac:dyDescent="0.25">
      <c r="A1450" s="1"/>
      <c r="B1450" s="5" t="s">
        <v>26</v>
      </c>
      <c r="C1450" s="5"/>
      <c r="D1450" s="5"/>
      <c r="E1450" s="51">
        <v>165.58590000000001</v>
      </c>
      <c r="F1450" s="1"/>
      <c r="G1450" s="1"/>
      <c r="H1450" s="1"/>
      <c r="I1450" s="1"/>
      <c r="J1450" s="1"/>
      <c r="K1450" s="1"/>
      <c r="L1450" s="1"/>
      <c r="M1450" s="1"/>
      <c r="N1450" s="1"/>
      <c r="O1450" s="1"/>
    </row>
    <row r="1451" spans="1:15" x14ac:dyDescent="0.25">
      <c r="A1451" s="1"/>
      <c r="B1451" s="5" t="s">
        <v>27</v>
      </c>
      <c r="C1451" s="5"/>
      <c r="D1451" s="51">
        <v>84.055599999999998</v>
      </c>
      <c r="E1451" s="51"/>
      <c r="F1451" s="1"/>
      <c r="G1451" s="1"/>
      <c r="H1451" s="1"/>
      <c r="I1451" s="1"/>
      <c r="J1451" s="1"/>
      <c r="K1451" s="1"/>
      <c r="L1451" s="1"/>
      <c r="M1451" s="1"/>
      <c r="N1451" s="1"/>
      <c r="O1451" s="1"/>
    </row>
    <row r="1452" spans="1:15" x14ac:dyDescent="0.25">
      <c r="A1452" s="1"/>
      <c r="B1452" s="5" t="s">
        <v>28</v>
      </c>
      <c r="C1452" s="5"/>
      <c r="D1452" s="5"/>
      <c r="E1452" s="51">
        <v>1.5097</v>
      </c>
      <c r="F1452" s="1"/>
      <c r="G1452" s="1"/>
      <c r="H1452" s="1"/>
      <c r="I1452" s="1"/>
      <c r="J1452" s="1"/>
      <c r="K1452" s="1"/>
      <c r="L1452" s="1"/>
      <c r="M1452" s="1"/>
      <c r="N1452" s="1"/>
      <c r="O1452" s="1"/>
    </row>
    <row r="1453" spans="1:15" x14ac:dyDescent="0.25">
      <c r="A1453" s="1"/>
      <c r="B1453" s="5" t="s">
        <v>29</v>
      </c>
      <c r="C1453" s="5"/>
      <c r="D1453" s="51">
        <v>0.96599999999999997</v>
      </c>
      <c r="E1453" s="51"/>
      <c r="F1453" s="1"/>
      <c r="G1453" s="1"/>
      <c r="H1453" s="1"/>
      <c r="I1453" s="1"/>
      <c r="J1453" s="1"/>
      <c r="K1453" s="1"/>
      <c r="L1453" s="1"/>
      <c r="M1453" s="1"/>
      <c r="N1453" s="1"/>
      <c r="O1453" s="1"/>
    </row>
    <row r="1454" spans="1:15" x14ac:dyDescent="0.25">
      <c r="A1454" s="1"/>
      <c r="B1454" s="5" t="s">
        <v>30</v>
      </c>
      <c r="C1454" s="56">
        <v>7.8</v>
      </c>
      <c r="D1454" s="1"/>
      <c r="E1454" s="1"/>
      <c r="F1454" s="1"/>
      <c r="G1454" s="1"/>
      <c r="H1454" s="1"/>
      <c r="I1454" s="1"/>
      <c r="J1454" s="1"/>
      <c r="K1454" s="1"/>
      <c r="L1454" s="1"/>
      <c r="M1454" s="1"/>
      <c r="N1454" s="1"/>
      <c r="O1454" s="1"/>
    </row>
    <row r="1455" spans="1:15" x14ac:dyDescent="0.25">
      <c r="A1455" s="1"/>
      <c r="B1455" s="5" t="s">
        <v>31</v>
      </c>
      <c r="C1455" s="56">
        <v>2017</v>
      </c>
      <c r="D1455" s="5"/>
      <c r="E1455" s="1"/>
      <c r="F1455" s="1"/>
      <c r="G1455" s="1"/>
      <c r="H1455" s="1"/>
      <c r="I1455" s="1"/>
      <c r="J1455" s="1"/>
      <c r="K1455" s="1"/>
      <c r="L1455" s="1"/>
      <c r="M1455" s="1"/>
      <c r="N1455" s="1"/>
      <c r="O1455" s="1"/>
    </row>
    <row r="1456" spans="1:15" x14ac:dyDescent="0.25">
      <c r="A1456" s="1"/>
      <c r="B1456" s="5" t="s">
        <v>32</v>
      </c>
      <c r="C1456" s="5"/>
      <c r="D1456" s="1"/>
      <c r="E1456" s="1"/>
      <c r="F1456" s="1"/>
      <c r="G1456" s="1"/>
      <c r="H1456" s="1"/>
      <c r="I1456" s="1"/>
      <c r="J1456" s="1"/>
      <c r="K1456" s="1"/>
      <c r="L1456" s="1"/>
      <c r="M1456" s="1"/>
      <c r="N1456" s="1"/>
      <c r="O1456" s="1"/>
    </row>
    <row r="1457" spans="1:15" x14ac:dyDescent="0.25">
      <c r="A1457" s="1"/>
      <c r="B1457" s="1"/>
      <c r="C1457" s="1"/>
      <c r="D1457" s="1"/>
      <c r="E1457" s="1"/>
      <c r="F1457" s="1"/>
      <c r="G1457" s="1"/>
      <c r="H1457" s="1"/>
      <c r="I1457" s="1"/>
      <c r="J1457" s="1"/>
      <c r="K1457" s="1"/>
      <c r="L1457" s="1"/>
      <c r="M1457" s="1"/>
      <c r="N1457" s="1"/>
      <c r="O1457" s="1"/>
    </row>
    <row r="1458" spans="1:15" x14ac:dyDescent="0.25">
      <c r="A1458" s="1"/>
      <c r="B1458" s="1"/>
      <c r="C1458" s="1"/>
      <c r="D1458" s="1"/>
      <c r="E1458" s="1"/>
      <c r="F1458" s="1"/>
      <c r="G1458" s="46" t="s">
        <v>5</v>
      </c>
      <c r="H1458" s="46"/>
      <c r="I1458" s="46"/>
      <c r="J1458" s="3" t="s">
        <v>6</v>
      </c>
      <c r="K1458" s="3" t="s">
        <v>7</v>
      </c>
      <c r="L1458" s="3"/>
      <c r="M1458" s="3" t="s">
        <v>8</v>
      </c>
      <c r="N1458" s="3" t="s">
        <v>583</v>
      </c>
      <c r="O1458" s="3" t="s">
        <v>7</v>
      </c>
    </row>
    <row r="1459" spans="1:15" x14ac:dyDescent="0.25">
      <c r="A1459" s="1"/>
      <c r="B1459" s="1"/>
      <c r="C1459" s="1"/>
      <c r="D1459" s="1"/>
      <c r="E1459" s="1"/>
      <c r="F1459" s="1"/>
      <c r="G1459" s="4" t="s">
        <v>33</v>
      </c>
      <c r="H1459" s="4" t="s">
        <v>34</v>
      </c>
      <c r="I1459" s="4"/>
      <c r="J1459" s="6">
        <v>1</v>
      </c>
      <c r="K1459" s="7">
        <v>33.33</v>
      </c>
      <c r="L1459" s="7"/>
      <c r="M1459" s="6">
        <v>2</v>
      </c>
      <c r="N1459" s="55">
        <v>177</v>
      </c>
      <c r="O1459" s="7">
        <v>13.73</v>
      </c>
    </row>
    <row r="1460" spans="1:15" x14ac:dyDescent="0.25">
      <c r="A1460" s="1"/>
      <c r="B1460" s="5" t="s">
        <v>9</v>
      </c>
      <c r="C1460" s="4" t="s">
        <v>229</v>
      </c>
      <c r="D1460" s="4"/>
      <c r="E1460" s="4"/>
      <c r="F1460" s="1"/>
      <c r="G1460" s="4" t="s">
        <v>39</v>
      </c>
      <c r="H1460" s="4" t="s">
        <v>40</v>
      </c>
      <c r="I1460" s="4"/>
      <c r="J1460" s="6">
        <v>1</v>
      </c>
      <c r="K1460" s="7">
        <v>33.33</v>
      </c>
      <c r="L1460" s="7"/>
      <c r="M1460" s="6">
        <v>7</v>
      </c>
      <c r="N1460" s="45">
        <v>811.19999999999993</v>
      </c>
      <c r="O1460" s="7">
        <v>62.91</v>
      </c>
    </row>
    <row r="1461" spans="1:15" x14ac:dyDescent="0.25">
      <c r="A1461" s="1"/>
      <c r="B1461" s="5" t="s">
        <v>13</v>
      </c>
      <c r="C1461" s="4" t="s">
        <v>232</v>
      </c>
      <c r="D1461" s="4"/>
      <c r="E1461" s="4"/>
      <c r="F1461" s="1"/>
      <c r="G1461" s="4" t="s">
        <v>15</v>
      </c>
      <c r="H1461" s="4" t="s">
        <v>16</v>
      </c>
      <c r="I1461" s="4"/>
      <c r="J1461" s="6">
        <v>1</v>
      </c>
      <c r="K1461" s="7">
        <v>33.33</v>
      </c>
      <c r="L1461" s="7"/>
      <c r="M1461" s="6">
        <v>4</v>
      </c>
      <c r="N1461" s="45">
        <v>301.2</v>
      </c>
      <c r="O1461" s="7">
        <v>23.36</v>
      </c>
    </row>
    <row r="1462" spans="1:15" x14ac:dyDescent="0.25">
      <c r="A1462" s="1"/>
      <c r="B1462" s="5"/>
      <c r="C1462" s="4"/>
      <c r="D1462" s="4"/>
      <c r="E1462" s="4"/>
      <c r="F1462" s="1"/>
      <c r="G1462" s="4"/>
      <c r="H1462" s="4"/>
      <c r="I1462" s="4"/>
      <c r="J1462" s="6"/>
      <c r="K1462" s="7"/>
      <c r="L1462" s="7"/>
      <c r="M1462" s="6"/>
      <c r="N1462" s="45"/>
      <c r="O1462" s="7"/>
    </row>
    <row r="1463" spans="1:15" x14ac:dyDescent="0.25">
      <c r="A1463" s="1"/>
      <c r="B1463" s="5" t="s">
        <v>19</v>
      </c>
      <c r="C1463" s="4" t="s">
        <v>57</v>
      </c>
      <c r="D1463" s="4"/>
      <c r="E1463" s="4"/>
      <c r="F1463" s="1"/>
      <c r="G1463" s="1"/>
      <c r="H1463" s="1"/>
      <c r="I1463" s="1"/>
      <c r="J1463" s="1"/>
      <c r="K1463" s="1"/>
      <c r="L1463" s="1"/>
      <c r="M1463" s="1"/>
      <c r="N1463" s="1"/>
      <c r="O1463" s="1"/>
    </row>
    <row r="1464" spans="1:15" x14ac:dyDescent="0.25">
      <c r="A1464" s="1"/>
      <c r="B1464" s="5"/>
      <c r="C1464" s="4"/>
      <c r="D1464" s="4"/>
      <c r="E1464" s="4"/>
      <c r="F1464" s="1"/>
      <c r="G1464" s="1"/>
      <c r="H1464" s="1"/>
      <c r="I1464" s="1"/>
      <c r="J1464" s="1"/>
      <c r="K1464" s="1"/>
      <c r="L1464" s="1"/>
      <c r="M1464" s="1"/>
      <c r="N1464" s="1"/>
      <c r="O1464" s="1"/>
    </row>
    <row r="1465" spans="1:15" x14ac:dyDescent="0.25">
      <c r="A1465" s="1"/>
      <c r="B1465" s="5" t="s">
        <v>23</v>
      </c>
      <c r="C1465" s="4" t="s">
        <v>233</v>
      </c>
      <c r="D1465" s="4"/>
      <c r="E1465" s="4"/>
      <c r="F1465" s="1"/>
      <c r="G1465" s="1"/>
      <c r="H1465" s="1"/>
      <c r="I1465" s="1"/>
      <c r="J1465" s="1"/>
      <c r="K1465" s="1"/>
      <c r="L1465" s="1"/>
      <c r="M1465" s="1"/>
      <c r="N1465" s="1"/>
      <c r="O1465" s="1"/>
    </row>
    <row r="1466" spans="1:15" x14ac:dyDescent="0.25">
      <c r="A1466" s="1"/>
      <c r="B1466" s="5" t="s">
        <v>25</v>
      </c>
      <c r="C1466" s="52">
        <v>50</v>
      </c>
      <c r="D1466" s="52"/>
      <c r="E1466" s="1"/>
      <c r="F1466" s="1"/>
      <c r="G1466" s="1"/>
      <c r="H1466" s="1"/>
      <c r="I1466" s="1"/>
      <c r="J1466" s="1"/>
      <c r="K1466" s="1"/>
      <c r="L1466" s="1"/>
      <c r="M1466" s="1"/>
      <c r="N1466" s="1"/>
      <c r="O1466" s="1"/>
    </row>
    <row r="1467" spans="1:15" x14ac:dyDescent="0.25">
      <c r="A1467" s="1"/>
      <c r="B1467" s="5" t="s">
        <v>26</v>
      </c>
      <c r="C1467" s="5"/>
      <c r="D1467" s="5"/>
      <c r="E1467" s="51">
        <v>68.711500000000001</v>
      </c>
      <c r="F1467" s="1"/>
      <c r="G1467" s="1"/>
      <c r="H1467" s="1"/>
      <c r="I1467" s="1"/>
      <c r="J1467" s="1"/>
      <c r="K1467" s="1"/>
      <c r="L1467" s="1"/>
      <c r="M1467" s="1"/>
      <c r="N1467" s="1"/>
      <c r="O1467" s="1"/>
    </row>
    <row r="1468" spans="1:15" x14ac:dyDescent="0.25">
      <c r="A1468" s="1"/>
      <c r="B1468" s="5" t="s">
        <v>27</v>
      </c>
      <c r="C1468" s="5"/>
      <c r="D1468" s="51">
        <v>16.1356</v>
      </c>
      <c r="E1468" s="51"/>
      <c r="F1468" s="1"/>
      <c r="G1468" s="1"/>
      <c r="H1468" s="1"/>
      <c r="I1468" s="1"/>
      <c r="J1468" s="1"/>
      <c r="K1468" s="1"/>
      <c r="L1468" s="1"/>
      <c r="M1468" s="1"/>
      <c r="N1468" s="1"/>
      <c r="O1468" s="1"/>
    </row>
    <row r="1469" spans="1:15" x14ac:dyDescent="0.25">
      <c r="A1469" s="1"/>
      <c r="B1469" s="5" t="s">
        <v>28</v>
      </c>
      <c r="C1469" s="5"/>
      <c r="D1469" s="5"/>
      <c r="E1469" s="51">
        <v>0.6603</v>
      </c>
      <c r="F1469" s="1"/>
      <c r="G1469" s="1"/>
      <c r="H1469" s="1"/>
      <c r="I1469" s="1"/>
      <c r="J1469" s="1"/>
      <c r="K1469" s="1"/>
      <c r="L1469" s="1"/>
      <c r="M1469" s="1"/>
      <c r="N1469" s="1"/>
      <c r="O1469" s="1"/>
    </row>
    <row r="1470" spans="1:15" x14ac:dyDescent="0.25">
      <c r="A1470" s="1"/>
      <c r="B1470" s="5" t="s">
        <v>29</v>
      </c>
      <c r="C1470" s="5"/>
      <c r="D1470" s="51">
        <v>0.13919999999999999</v>
      </c>
      <c r="E1470" s="51"/>
      <c r="F1470" s="1"/>
      <c r="G1470" s="1"/>
      <c r="H1470" s="1"/>
      <c r="I1470" s="1"/>
      <c r="J1470" s="1"/>
      <c r="K1470" s="1"/>
      <c r="L1470" s="1"/>
      <c r="M1470" s="1"/>
      <c r="N1470" s="1"/>
      <c r="O1470" s="1"/>
    </row>
    <row r="1471" spans="1:15" x14ac:dyDescent="0.25">
      <c r="A1471" s="1"/>
      <c r="B1471" s="5" t="s">
        <v>30</v>
      </c>
      <c r="C1471" s="56">
        <v>1.6</v>
      </c>
      <c r="D1471" s="1"/>
      <c r="E1471" s="1"/>
      <c r="F1471" s="1"/>
      <c r="G1471" s="1"/>
      <c r="H1471" s="1"/>
      <c r="I1471" s="1"/>
      <c r="J1471" s="1"/>
      <c r="K1471" s="1"/>
      <c r="L1471" s="1"/>
      <c r="M1471" s="1"/>
      <c r="N1471" s="1"/>
      <c r="O1471" s="1"/>
    </row>
    <row r="1472" spans="1:15" x14ac:dyDescent="0.25">
      <c r="A1472" s="1"/>
      <c r="B1472" s="5" t="s">
        <v>31</v>
      </c>
      <c r="C1472" s="56">
        <v>2017</v>
      </c>
      <c r="D1472" s="5"/>
      <c r="E1472" s="1"/>
      <c r="F1472" s="1"/>
      <c r="G1472" s="1"/>
      <c r="H1472" s="1"/>
      <c r="I1472" s="1"/>
      <c r="J1472" s="1"/>
      <c r="K1472" s="1"/>
      <c r="L1472" s="1"/>
      <c r="M1472" s="1"/>
      <c r="N1472" s="1"/>
      <c r="O1472" s="1"/>
    </row>
    <row r="1473" spans="1:15" x14ac:dyDescent="0.25">
      <c r="A1473" s="1"/>
      <c r="B1473" s="5" t="s">
        <v>32</v>
      </c>
      <c r="C1473" s="5"/>
      <c r="D1473" s="1"/>
      <c r="E1473" s="1"/>
      <c r="F1473" s="1"/>
      <c r="G1473" s="1"/>
      <c r="H1473" s="1"/>
      <c r="I1473" s="1"/>
      <c r="J1473" s="1"/>
      <c r="K1473" s="1"/>
      <c r="L1473" s="1"/>
      <c r="M1473" s="1"/>
      <c r="N1473" s="1"/>
      <c r="O1473" s="1"/>
    </row>
    <row r="1474" spans="1:15" x14ac:dyDescent="0.25">
      <c r="A1474" s="1"/>
      <c r="B1474" s="1"/>
      <c r="C1474" s="1"/>
      <c r="D1474" s="1"/>
      <c r="E1474" s="1"/>
      <c r="F1474" s="1"/>
      <c r="G1474" s="1"/>
      <c r="H1474" s="1"/>
      <c r="I1474" s="1"/>
      <c r="J1474" s="1"/>
      <c r="K1474" s="1"/>
      <c r="L1474" s="1"/>
      <c r="M1474" s="1"/>
      <c r="N1474" s="1"/>
      <c r="O1474" s="1"/>
    </row>
    <row r="1475" spans="1:15" x14ac:dyDescent="0.25">
      <c r="A1475" s="1"/>
      <c r="B1475" s="1"/>
      <c r="C1475" s="1"/>
      <c r="D1475" s="1"/>
      <c r="E1475" s="1"/>
      <c r="F1475" s="1"/>
      <c r="G1475" s="46" t="s">
        <v>5</v>
      </c>
      <c r="H1475" s="46"/>
      <c r="I1475" s="46"/>
      <c r="J1475" s="3" t="s">
        <v>6</v>
      </c>
      <c r="K1475" s="3" t="s">
        <v>7</v>
      </c>
      <c r="L1475" s="3"/>
      <c r="M1475" s="3" t="s">
        <v>8</v>
      </c>
      <c r="N1475" s="3" t="s">
        <v>583</v>
      </c>
      <c r="O1475" s="3" t="s">
        <v>7</v>
      </c>
    </row>
    <row r="1476" spans="1:15" x14ac:dyDescent="0.25">
      <c r="A1476" s="1"/>
      <c r="B1476" s="1"/>
      <c r="C1476" s="1"/>
      <c r="D1476" s="1"/>
      <c r="E1476" s="1"/>
      <c r="F1476" s="1"/>
      <c r="G1476" s="4" t="s">
        <v>36</v>
      </c>
      <c r="H1476" s="4" t="s">
        <v>37</v>
      </c>
      <c r="I1476" s="4"/>
      <c r="J1476" s="6">
        <v>1</v>
      </c>
      <c r="K1476" s="7">
        <v>14.29</v>
      </c>
      <c r="L1476" s="7"/>
      <c r="M1476" s="6">
        <v>3</v>
      </c>
      <c r="N1476" s="55">
        <v>282</v>
      </c>
      <c r="O1476" s="7">
        <v>7.68</v>
      </c>
    </row>
    <row r="1477" spans="1:15" x14ac:dyDescent="0.25">
      <c r="A1477" s="1"/>
      <c r="B1477" s="5" t="s">
        <v>9</v>
      </c>
      <c r="C1477" s="4" t="s">
        <v>229</v>
      </c>
      <c r="D1477" s="4"/>
      <c r="E1477" s="4"/>
      <c r="F1477" s="1"/>
      <c r="G1477" s="4" t="s">
        <v>39</v>
      </c>
      <c r="H1477" s="4" t="s">
        <v>40</v>
      </c>
      <c r="I1477" s="4"/>
      <c r="J1477" s="6">
        <v>5</v>
      </c>
      <c r="K1477" s="7">
        <v>71.430000000000007</v>
      </c>
      <c r="L1477" s="7"/>
      <c r="M1477" s="6">
        <v>16</v>
      </c>
      <c r="N1477" s="45">
        <v>3322.8</v>
      </c>
      <c r="O1477" s="7">
        <v>90.55</v>
      </c>
    </row>
    <row r="1478" spans="1:15" x14ac:dyDescent="0.25">
      <c r="A1478" s="1"/>
      <c r="B1478" s="5" t="s">
        <v>13</v>
      </c>
      <c r="C1478" s="4" t="s">
        <v>234</v>
      </c>
      <c r="D1478" s="4"/>
      <c r="E1478" s="4"/>
      <c r="F1478" s="1"/>
      <c r="G1478" s="4" t="s">
        <v>42</v>
      </c>
      <c r="H1478" s="4" t="s">
        <v>43</v>
      </c>
      <c r="I1478" s="4"/>
      <c r="J1478" s="6">
        <v>1</v>
      </c>
      <c r="K1478" s="7">
        <v>14.29</v>
      </c>
      <c r="L1478" s="7"/>
      <c r="M1478" s="6">
        <v>1</v>
      </c>
      <c r="N1478" s="45">
        <v>64.800000000000011</v>
      </c>
      <c r="O1478" s="7">
        <v>1.77</v>
      </c>
    </row>
    <row r="1479" spans="1:15" x14ac:dyDescent="0.25">
      <c r="A1479" s="1"/>
      <c r="B1479" s="5"/>
      <c r="C1479" s="4"/>
      <c r="D1479" s="4"/>
      <c r="E1479" s="4"/>
      <c r="F1479" s="1"/>
      <c r="G1479" s="4"/>
      <c r="H1479" s="4"/>
      <c r="I1479" s="4"/>
      <c r="J1479" s="6"/>
      <c r="K1479" s="7"/>
      <c r="L1479" s="7"/>
      <c r="M1479" s="6"/>
      <c r="N1479" s="45"/>
      <c r="O1479" s="7"/>
    </row>
    <row r="1480" spans="1:15" x14ac:dyDescent="0.25">
      <c r="A1480" s="1"/>
      <c r="B1480" s="5" t="s">
        <v>19</v>
      </c>
      <c r="C1480" s="4" t="s">
        <v>60</v>
      </c>
      <c r="D1480" s="4"/>
      <c r="E1480" s="4"/>
      <c r="F1480" s="1"/>
      <c r="G1480" s="1"/>
      <c r="H1480" s="1"/>
      <c r="I1480" s="1"/>
      <c r="J1480" s="1"/>
      <c r="K1480" s="1"/>
      <c r="L1480" s="1"/>
      <c r="M1480" s="1"/>
      <c r="N1480" s="1"/>
      <c r="O1480" s="1"/>
    </row>
    <row r="1481" spans="1:15" x14ac:dyDescent="0.25">
      <c r="A1481" s="1"/>
      <c r="B1481" s="5"/>
      <c r="C1481" s="4"/>
      <c r="D1481" s="4"/>
      <c r="E1481" s="4"/>
      <c r="F1481" s="1"/>
      <c r="G1481" s="1"/>
      <c r="H1481" s="1"/>
      <c r="I1481" s="1"/>
      <c r="J1481" s="1"/>
      <c r="K1481" s="1"/>
      <c r="L1481" s="1"/>
      <c r="M1481" s="1"/>
      <c r="N1481" s="1"/>
      <c r="O1481" s="1"/>
    </row>
    <row r="1482" spans="1:15" x14ac:dyDescent="0.25">
      <c r="A1482" s="1"/>
      <c r="B1482" s="5" t="s">
        <v>23</v>
      </c>
      <c r="C1482" s="4" t="s">
        <v>235</v>
      </c>
      <c r="D1482" s="4"/>
      <c r="E1482" s="4"/>
      <c r="F1482" s="1"/>
      <c r="G1482" s="1"/>
      <c r="H1482" s="1"/>
      <c r="I1482" s="1"/>
      <c r="J1482" s="1"/>
      <c r="K1482" s="1"/>
      <c r="L1482" s="1"/>
      <c r="M1482" s="1"/>
      <c r="N1482" s="1"/>
      <c r="O1482" s="1"/>
    </row>
    <row r="1483" spans="1:15" x14ac:dyDescent="0.25">
      <c r="A1483" s="1"/>
      <c r="B1483" s="5" t="s">
        <v>25</v>
      </c>
      <c r="C1483" s="52">
        <v>197</v>
      </c>
      <c r="D1483" s="52"/>
      <c r="E1483" s="1"/>
      <c r="F1483" s="1"/>
      <c r="G1483" s="1"/>
      <c r="H1483" s="1"/>
      <c r="I1483" s="1"/>
      <c r="J1483" s="1"/>
      <c r="K1483" s="1"/>
      <c r="L1483" s="1"/>
      <c r="M1483" s="1"/>
      <c r="N1483" s="1"/>
      <c r="O1483" s="1"/>
    </row>
    <row r="1484" spans="1:15" x14ac:dyDescent="0.25">
      <c r="A1484" s="1"/>
      <c r="B1484" s="5" t="s">
        <v>26</v>
      </c>
      <c r="C1484" s="5"/>
      <c r="D1484" s="5"/>
      <c r="E1484" s="51">
        <v>168.85400000000001</v>
      </c>
      <c r="F1484" s="1"/>
      <c r="G1484" s="1"/>
      <c r="H1484" s="1"/>
      <c r="I1484" s="1"/>
      <c r="J1484" s="1"/>
      <c r="K1484" s="1"/>
      <c r="L1484" s="1"/>
      <c r="M1484" s="1"/>
      <c r="N1484" s="1"/>
      <c r="O1484" s="1"/>
    </row>
    <row r="1485" spans="1:15" x14ac:dyDescent="0.25">
      <c r="A1485" s="1"/>
      <c r="B1485" s="5" t="s">
        <v>27</v>
      </c>
      <c r="C1485" s="5"/>
      <c r="D1485" s="51">
        <v>16.865400000000001</v>
      </c>
      <c r="E1485" s="51"/>
      <c r="F1485" s="1"/>
      <c r="G1485" s="1"/>
      <c r="H1485" s="1"/>
      <c r="I1485" s="1"/>
      <c r="J1485" s="1"/>
      <c r="K1485" s="1"/>
      <c r="L1485" s="1"/>
      <c r="M1485" s="1"/>
      <c r="N1485" s="1"/>
      <c r="O1485" s="1"/>
    </row>
    <row r="1486" spans="1:15" x14ac:dyDescent="0.25">
      <c r="A1486" s="1"/>
      <c r="B1486" s="5" t="s">
        <v>28</v>
      </c>
      <c r="C1486" s="5"/>
      <c r="D1486" s="5"/>
      <c r="E1486" s="51">
        <v>0.95720000000000005</v>
      </c>
      <c r="F1486" s="1"/>
      <c r="G1486" s="1"/>
      <c r="H1486" s="1"/>
      <c r="I1486" s="1"/>
      <c r="J1486" s="1"/>
      <c r="K1486" s="1"/>
      <c r="L1486" s="1"/>
      <c r="M1486" s="1"/>
      <c r="N1486" s="1"/>
      <c r="O1486" s="1"/>
    </row>
    <row r="1487" spans="1:15" x14ac:dyDescent="0.25">
      <c r="A1487" s="1"/>
      <c r="B1487" s="5" t="s">
        <v>29</v>
      </c>
      <c r="C1487" s="5"/>
      <c r="D1487" s="51">
        <v>2.0402</v>
      </c>
      <c r="E1487" s="51"/>
      <c r="F1487" s="1"/>
      <c r="G1487" s="1"/>
      <c r="H1487" s="1"/>
      <c r="I1487" s="1"/>
      <c r="J1487" s="1"/>
      <c r="K1487" s="1"/>
      <c r="L1487" s="1"/>
      <c r="M1487" s="1"/>
      <c r="N1487" s="1"/>
      <c r="O1487" s="1"/>
    </row>
    <row r="1488" spans="1:15" x14ac:dyDescent="0.25">
      <c r="A1488" s="1"/>
      <c r="B1488" s="5" t="s">
        <v>30</v>
      </c>
      <c r="C1488" s="56">
        <v>4.5999999999999996</v>
      </c>
      <c r="D1488" s="1"/>
      <c r="E1488" s="1"/>
      <c r="F1488" s="1"/>
      <c r="G1488" s="1"/>
      <c r="H1488" s="1"/>
      <c r="I1488" s="1"/>
      <c r="J1488" s="1"/>
      <c r="K1488" s="1"/>
      <c r="L1488" s="1"/>
      <c r="M1488" s="1"/>
      <c r="N1488" s="1"/>
      <c r="O1488" s="1"/>
    </row>
    <row r="1489" spans="1:15" x14ac:dyDescent="0.25">
      <c r="A1489" s="1"/>
      <c r="B1489" s="5" t="s">
        <v>31</v>
      </c>
      <c r="C1489" s="56">
        <v>2017</v>
      </c>
      <c r="D1489" s="5"/>
      <c r="E1489" s="1"/>
      <c r="F1489" s="1"/>
      <c r="G1489" s="1"/>
      <c r="H1489" s="1"/>
      <c r="I1489" s="1"/>
      <c r="J1489" s="1"/>
      <c r="K1489" s="1"/>
      <c r="L1489" s="1"/>
      <c r="M1489" s="1"/>
      <c r="N1489" s="1"/>
      <c r="O1489" s="1"/>
    </row>
    <row r="1490" spans="1:15" x14ac:dyDescent="0.25">
      <c r="A1490" s="1"/>
      <c r="B1490" s="5" t="s">
        <v>32</v>
      </c>
      <c r="C1490" s="5"/>
      <c r="D1490" s="1"/>
      <c r="E1490" s="1"/>
      <c r="F1490" s="1"/>
      <c r="G1490" s="1"/>
      <c r="H1490" s="1"/>
      <c r="I1490" s="1"/>
      <c r="J1490" s="1"/>
      <c r="K1490" s="1"/>
      <c r="L1490" s="1"/>
      <c r="M1490" s="1"/>
      <c r="N1490" s="1"/>
      <c r="O1490" s="1"/>
    </row>
    <row r="1491" spans="1:15" x14ac:dyDescent="0.25">
      <c r="A1491" s="1"/>
      <c r="B1491" s="1"/>
      <c r="C1491" s="1"/>
      <c r="D1491" s="1"/>
      <c r="E1491" s="1"/>
      <c r="F1491" s="1"/>
      <c r="G1491" s="1"/>
      <c r="H1491" s="1"/>
      <c r="I1491" s="1"/>
      <c r="J1491" s="1"/>
      <c r="K1491" s="1"/>
      <c r="L1491" s="1"/>
      <c r="M1491" s="1"/>
      <c r="N1491" s="1"/>
      <c r="O1491" s="1"/>
    </row>
    <row r="1492" spans="1:15" x14ac:dyDescent="0.25">
      <c r="A1492" s="1"/>
      <c r="B1492" s="1"/>
      <c r="C1492" s="1"/>
      <c r="D1492" s="1"/>
      <c r="E1492" s="1"/>
      <c r="F1492" s="1"/>
      <c r="G1492" s="46" t="s">
        <v>5</v>
      </c>
      <c r="H1492" s="46"/>
      <c r="I1492" s="46"/>
      <c r="J1492" s="3" t="s">
        <v>6</v>
      </c>
      <c r="K1492" s="3" t="s">
        <v>7</v>
      </c>
      <c r="L1492" s="3"/>
      <c r="M1492" s="3" t="s">
        <v>8</v>
      </c>
      <c r="N1492" s="3" t="s">
        <v>583</v>
      </c>
      <c r="O1492" s="3" t="s">
        <v>7</v>
      </c>
    </row>
    <row r="1493" spans="1:15" x14ac:dyDescent="0.25">
      <c r="A1493" s="1"/>
      <c r="B1493" s="1"/>
      <c r="C1493" s="1"/>
      <c r="D1493" s="1"/>
      <c r="E1493" s="1"/>
      <c r="F1493" s="1"/>
      <c r="G1493" s="4" t="s">
        <v>11</v>
      </c>
      <c r="H1493" s="4" t="s">
        <v>12</v>
      </c>
      <c r="I1493" s="4"/>
      <c r="J1493" s="6">
        <v>1</v>
      </c>
      <c r="K1493" s="7">
        <v>25</v>
      </c>
      <c r="L1493" s="7"/>
      <c r="M1493" s="6">
        <v>1</v>
      </c>
      <c r="N1493" s="55">
        <v>38.4</v>
      </c>
      <c r="O1493" s="7">
        <v>5.65</v>
      </c>
    </row>
    <row r="1494" spans="1:15" x14ac:dyDescent="0.25">
      <c r="A1494" s="1"/>
      <c r="B1494" s="5" t="s">
        <v>9</v>
      </c>
      <c r="C1494" s="4" t="s">
        <v>229</v>
      </c>
      <c r="D1494" s="4"/>
      <c r="E1494" s="4"/>
      <c r="F1494" s="1"/>
      <c r="G1494" s="4" t="s">
        <v>311</v>
      </c>
      <c r="H1494" s="4" t="s">
        <v>312</v>
      </c>
      <c r="I1494" s="4"/>
      <c r="J1494" s="6">
        <v>1</v>
      </c>
      <c r="K1494" s="7">
        <v>25</v>
      </c>
      <c r="L1494" s="7"/>
      <c r="M1494" s="6">
        <v>1</v>
      </c>
      <c r="N1494" s="45">
        <v>44.4</v>
      </c>
      <c r="O1494" s="7">
        <v>6.54</v>
      </c>
    </row>
    <row r="1495" spans="1:15" x14ac:dyDescent="0.25">
      <c r="A1495" s="1"/>
      <c r="B1495" s="5" t="s">
        <v>13</v>
      </c>
      <c r="C1495" s="4" t="s">
        <v>236</v>
      </c>
      <c r="D1495" s="4"/>
      <c r="E1495" s="4"/>
      <c r="F1495" s="1"/>
      <c r="G1495" s="4" t="s">
        <v>21</v>
      </c>
      <c r="H1495" s="4" t="s">
        <v>22</v>
      </c>
      <c r="I1495" s="4"/>
      <c r="J1495" s="6">
        <v>2</v>
      </c>
      <c r="K1495" s="7">
        <v>50</v>
      </c>
      <c r="L1495" s="7"/>
      <c r="M1495" s="6">
        <v>6</v>
      </c>
      <c r="N1495" s="45">
        <v>596.4</v>
      </c>
      <c r="O1495" s="7">
        <v>87.81</v>
      </c>
    </row>
    <row r="1496" spans="1:15" x14ac:dyDescent="0.25">
      <c r="A1496" s="1"/>
      <c r="B1496" s="5"/>
      <c r="C1496" s="4"/>
      <c r="D1496" s="4"/>
      <c r="E1496" s="4"/>
      <c r="F1496" s="1"/>
      <c r="G1496" s="4"/>
      <c r="H1496" s="4"/>
      <c r="I1496" s="4"/>
      <c r="J1496" s="6"/>
      <c r="K1496" s="7"/>
      <c r="L1496" s="7"/>
      <c r="M1496" s="6"/>
      <c r="N1496" s="45"/>
      <c r="O1496" s="7"/>
    </row>
    <row r="1497" spans="1:15" x14ac:dyDescent="0.25">
      <c r="A1497" s="1"/>
      <c r="B1497" s="5" t="s">
        <v>19</v>
      </c>
      <c r="C1497" s="4" t="s">
        <v>38</v>
      </c>
      <c r="D1497" s="4"/>
      <c r="E1497" s="4"/>
      <c r="F1497" s="1"/>
      <c r="G1497" s="1"/>
      <c r="H1497" s="1"/>
      <c r="I1497" s="1"/>
      <c r="J1497" s="1"/>
      <c r="K1497" s="1"/>
      <c r="L1497" s="1"/>
      <c r="M1497" s="1"/>
      <c r="N1497" s="1"/>
      <c r="O1497" s="1"/>
    </row>
    <row r="1498" spans="1:15" x14ac:dyDescent="0.25">
      <c r="A1498" s="1"/>
      <c r="B1498" s="5"/>
      <c r="C1498" s="4"/>
      <c r="D1498" s="4"/>
      <c r="E1498" s="4"/>
      <c r="F1498" s="1"/>
      <c r="G1498" s="1"/>
      <c r="H1498" s="1"/>
      <c r="I1498" s="1"/>
      <c r="J1498" s="1"/>
      <c r="K1498" s="1"/>
      <c r="L1498" s="1"/>
      <c r="M1498" s="1"/>
      <c r="N1498" s="1"/>
      <c r="O1498" s="1"/>
    </row>
    <row r="1499" spans="1:15" x14ac:dyDescent="0.25">
      <c r="A1499" s="1"/>
      <c r="B1499" s="5" t="s">
        <v>23</v>
      </c>
      <c r="C1499" s="4" t="s">
        <v>237</v>
      </c>
      <c r="D1499" s="4"/>
      <c r="E1499" s="4"/>
      <c r="F1499" s="1"/>
      <c r="G1499" s="1"/>
      <c r="H1499" s="1"/>
      <c r="I1499" s="1"/>
      <c r="J1499" s="1"/>
      <c r="K1499" s="1"/>
      <c r="L1499" s="1"/>
      <c r="M1499" s="1"/>
      <c r="N1499" s="1"/>
      <c r="O1499" s="1"/>
    </row>
    <row r="1500" spans="1:15" x14ac:dyDescent="0.25">
      <c r="A1500" s="1"/>
      <c r="B1500" s="5" t="s">
        <v>25</v>
      </c>
      <c r="C1500" s="52">
        <v>98</v>
      </c>
      <c r="D1500" s="52"/>
      <c r="E1500" s="1"/>
      <c r="F1500" s="1"/>
      <c r="G1500" s="1"/>
      <c r="H1500" s="1"/>
      <c r="I1500" s="1"/>
      <c r="J1500" s="1"/>
      <c r="K1500" s="1"/>
      <c r="L1500" s="1"/>
      <c r="M1500" s="1"/>
      <c r="N1500" s="1"/>
      <c r="O1500" s="1"/>
    </row>
    <row r="1501" spans="1:15" x14ac:dyDescent="0.25">
      <c r="A1501" s="1"/>
      <c r="B1501" s="5" t="s">
        <v>26</v>
      </c>
      <c r="C1501" s="5"/>
      <c r="D1501" s="5"/>
      <c r="E1501" s="51">
        <v>90.844800000000006</v>
      </c>
      <c r="F1501" s="1"/>
      <c r="G1501" s="1"/>
      <c r="H1501" s="1"/>
      <c r="I1501" s="1"/>
      <c r="J1501" s="1"/>
      <c r="K1501" s="1"/>
      <c r="L1501" s="1"/>
      <c r="M1501" s="1"/>
      <c r="N1501" s="1"/>
      <c r="O1501" s="1"/>
    </row>
    <row r="1502" spans="1:15" x14ac:dyDescent="0.25">
      <c r="A1502" s="1"/>
      <c r="B1502" s="5" t="s">
        <v>27</v>
      </c>
      <c r="C1502" s="5"/>
      <c r="D1502" s="51">
        <v>6.056</v>
      </c>
      <c r="E1502" s="51"/>
      <c r="F1502" s="1"/>
      <c r="G1502" s="1"/>
      <c r="H1502" s="1"/>
      <c r="I1502" s="1"/>
      <c r="J1502" s="1"/>
      <c r="K1502" s="1"/>
      <c r="L1502" s="1"/>
      <c r="M1502" s="1"/>
      <c r="N1502" s="1"/>
      <c r="O1502" s="1"/>
    </row>
    <row r="1503" spans="1:15" x14ac:dyDescent="0.25">
      <c r="A1503" s="1"/>
      <c r="B1503" s="5" t="s">
        <v>28</v>
      </c>
      <c r="C1503" s="5"/>
      <c r="D1503" s="5"/>
      <c r="E1503" s="51">
        <v>0.67469999999999997</v>
      </c>
      <c r="F1503" s="1"/>
      <c r="G1503" s="1"/>
      <c r="H1503" s="1"/>
      <c r="I1503" s="1"/>
      <c r="J1503" s="1"/>
      <c r="K1503" s="1"/>
      <c r="L1503" s="1"/>
      <c r="M1503" s="1"/>
      <c r="N1503" s="1"/>
      <c r="O1503" s="1"/>
    </row>
    <row r="1504" spans="1:15" x14ac:dyDescent="0.25">
      <c r="A1504" s="1"/>
      <c r="B1504" s="5" t="s">
        <v>29</v>
      </c>
      <c r="C1504" s="5"/>
      <c r="D1504" s="51">
        <v>6.0999999999999999E-2</v>
      </c>
      <c r="E1504" s="51"/>
      <c r="F1504" s="1"/>
      <c r="G1504" s="1"/>
      <c r="H1504" s="1"/>
      <c r="I1504" s="1"/>
      <c r="J1504" s="1"/>
      <c r="K1504" s="1"/>
      <c r="L1504" s="1"/>
      <c r="M1504" s="1"/>
      <c r="N1504" s="1"/>
      <c r="O1504" s="1"/>
    </row>
    <row r="1505" spans="1:15" x14ac:dyDescent="0.25">
      <c r="A1505" s="1"/>
      <c r="B1505" s="5" t="s">
        <v>30</v>
      </c>
      <c r="C1505" s="56">
        <v>7.9</v>
      </c>
      <c r="D1505" s="1"/>
      <c r="E1505" s="1"/>
      <c r="F1505" s="1"/>
      <c r="G1505" s="1"/>
      <c r="H1505" s="1"/>
      <c r="I1505" s="1"/>
      <c r="J1505" s="1"/>
      <c r="K1505" s="1"/>
      <c r="L1505" s="1"/>
      <c r="M1505" s="1"/>
      <c r="N1505" s="1"/>
      <c r="O1505" s="1"/>
    </row>
    <row r="1506" spans="1:15" x14ac:dyDescent="0.25">
      <c r="A1506" s="1"/>
      <c r="B1506" s="5" t="s">
        <v>31</v>
      </c>
      <c r="C1506" s="56">
        <v>2017</v>
      </c>
      <c r="D1506" s="5"/>
      <c r="E1506" s="1"/>
      <c r="F1506" s="1"/>
      <c r="G1506" s="1"/>
      <c r="H1506" s="1"/>
      <c r="I1506" s="1"/>
      <c r="J1506" s="1"/>
      <c r="K1506" s="1"/>
      <c r="L1506" s="1"/>
      <c r="M1506" s="1"/>
      <c r="N1506" s="1"/>
      <c r="O1506" s="1"/>
    </row>
    <row r="1507" spans="1:15" x14ac:dyDescent="0.25">
      <c r="A1507" s="1"/>
      <c r="B1507" s="5" t="s">
        <v>32</v>
      </c>
      <c r="C1507" s="5"/>
      <c r="D1507" s="1"/>
      <c r="E1507" s="1"/>
      <c r="F1507" s="1"/>
      <c r="G1507" s="1"/>
      <c r="H1507" s="1"/>
      <c r="I1507" s="1"/>
      <c r="J1507" s="1"/>
      <c r="K1507" s="1"/>
      <c r="L1507" s="1"/>
      <c r="M1507" s="1"/>
      <c r="N1507" s="1"/>
      <c r="O1507" s="1"/>
    </row>
    <row r="1508" spans="1:15" x14ac:dyDescent="0.25">
      <c r="A1508" s="1"/>
      <c r="B1508" s="1"/>
      <c r="C1508" s="1"/>
      <c r="D1508" s="1"/>
      <c r="E1508" s="1"/>
      <c r="F1508" s="1"/>
      <c r="G1508" s="1"/>
      <c r="H1508" s="1"/>
      <c r="I1508" s="1"/>
      <c r="J1508" s="1"/>
      <c r="K1508" s="1"/>
      <c r="L1508" s="1"/>
      <c r="M1508" s="1"/>
      <c r="N1508" s="1"/>
      <c r="O1508" s="1"/>
    </row>
    <row r="1509" spans="1:15" x14ac:dyDescent="0.25">
      <c r="A1509" s="1"/>
      <c r="B1509" s="1"/>
      <c r="C1509" s="1"/>
      <c r="D1509" s="1"/>
      <c r="E1509" s="1"/>
      <c r="F1509" s="1"/>
      <c r="G1509" s="1"/>
      <c r="H1509" s="1"/>
      <c r="I1509" s="1"/>
      <c r="J1509" s="1"/>
      <c r="K1509" s="1"/>
      <c r="L1509" s="1"/>
      <c r="M1509" s="1"/>
      <c r="N1509" s="1"/>
      <c r="O1509" s="1"/>
    </row>
    <row r="1510" spans="1:15" x14ac:dyDescent="0.25">
      <c r="A1510" s="1"/>
      <c r="B1510" s="1"/>
      <c r="C1510" s="1"/>
      <c r="D1510" s="1"/>
      <c r="E1510" s="1"/>
      <c r="F1510" s="1"/>
      <c r="G1510" s="46" t="s">
        <v>5</v>
      </c>
      <c r="H1510" s="46"/>
      <c r="I1510" s="46"/>
      <c r="J1510" s="3" t="s">
        <v>6</v>
      </c>
      <c r="K1510" s="3" t="s">
        <v>7</v>
      </c>
      <c r="L1510" s="3"/>
      <c r="M1510" s="3" t="s">
        <v>8</v>
      </c>
      <c r="N1510" s="3" t="s">
        <v>583</v>
      </c>
      <c r="O1510" s="3" t="s">
        <v>7</v>
      </c>
    </row>
    <row r="1511" spans="1:15" x14ac:dyDescent="0.25">
      <c r="A1511" s="1"/>
      <c r="B1511" s="1"/>
      <c r="C1511" s="1"/>
      <c r="D1511" s="1"/>
      <c r="E1511" s="1"/>
      <c r="F1511" s="1"/>
      <c r="G1511" s="4" t="s">
        <v>36</v>
      </c>
      <c r="H1511" s="4" t="s">
        <v>37</v>
      </c>
      <c r="I1511" s="4"/>
      <c r="J1511" s="6">
        <v>2</v>
      </c>
      <c r="K1511" s="7">
        <v>22.22</v>
      </c>
      <c r="L1511" s="7"/>
      <c r="M1511" s="6">
        <v>7</v>
      </c>
      <c r="N1511" s="55">
        <v>388.2</v>
      </c>
      <c r="O1511" s="7">
        <v>4.29</v>
      </c>
    </row>
    <row r="1512" spans="1:15" x14ac:dyDescent="0.25">
      <c r="A1512" s="1"/>
      <c r="B1512" s="5" t="s">
        <v>9</v>
      </c>
      <c r="C1512" s="4" t="s">
        <v>238</v>
      </c>
      <c r="D1512" s="4"/>
      <c r="E1512" s="4"/>
      <c r="F1512" s="1"/>
      <c r="G1512" s="4" t="s">
        <v>39</v>
      </c>
      <c r="H1512" s="4" t="s">
        <v>40</v>
      </c>
      <c r="I1512" s="4"/>
      <c r="J1512" s="6">
        <v>3</v>
      </c>
      <c r="K1512" s="7">
        <v>33.33</v>
      </c>
      <c r="L1512" s="7"/>
      <c r="M1512" s="6">
        <v>46</v>
      </c>
      <c r="N1512" s="45">
        <v>7048.2</v>
      </c>
      <c r="O1512" s="7">
        <v>77.8</v>
      </c>
    </row>
    <row r="1513" spans="1:15" x14ac:dyDescent="0.25">
      <c r="A1513" s="1"/>
      <c r="B1513" s="5" t="s">
        <v>13</v>
      </c>
      <c r="C1513" s="4" t="s">
        <v>46</v>
      </c>
      <c r="D1513" s="4"/>
      <c r="E1513" s="4"/>
      <c r="F1513" s="1"/>
      <c r="G1513" s="4" t="s">
        <v>15</v>
      </c>
      <c r="H1513" s="4" t="s">
        <v>16</v>
      </c>
      <c r="I1513" s="4"/>
      <c r="J1513" s="6">
        <v>2</v>
      </c>
      <c r="K1513" s="7">
        <v>22.22</v>
      </c>
      <c r="L1513" s="7"/>
      <c r="M1513" s="6">
        <v>15</v>
      </c>
      <c r="N1513" s="45">
        <v>1116</v>
      </c>
      <c r="O1513" s="7">
        <v>12.32</v>
      </c>
    </row>
    <row r="1514" spans="1:15" x14ac:dyDescent="0.25">
      <c r="A1514" s="1"/>
      <c r="B1514" s="5"/>
      <c r="C1514" s="4"/>
      <c r="D1514" s="4"/>
      <c r="E1514" s="4"/>
      <c r="F1514" s="1"/>
      <c r="G1514" s="4"/>
      <c r="H1514" s="4"/>
      <c r="I1514" s="4"/>
      <c r="J1514" s="6"/>
      <c r="K1514" s="7"/>
      <c r="L1514" s="7"/>
      <c r="M1514" s="6"/>
      <c r="N1514" s="45"/>
      <c r="O1514" s="7"/>
    </row>
    <row r="1515" spans="1:15" x14ac:dyDescent="0.25">
      <c r="A1515" s="1"/>
      <c r="B1515" s="5" t="s">
        <v>19</v>
      </c>
      <c r="C1515" s="4" t="s">
        <v>20</v>
      </c>
      <c r="D1515" s="4"/>
      <c r="E1515" s="4"/>
      <c r="F1515" s="1"/>
      <c r="G1515" s="4" t="s">
        <v>315</v>
      </c>
      <c r="H1515" s="4" t="s">
        <v>316</v>
      </c>
      <c r="I1515" s="4"/>
      <c r="J1515" s="6">
        <v>1</v>
      </c>
      <c r="K1515" s="7">
        <v>11.11</v>
      </c>
      <c r="L1515" s="7"/>
      <c r="M1515" s="6">
        <v>2</v>
      </c>
      <c r="N1515" s="45">
        <v>115.8</v>
      </c>
      <c r="O1515" s="7">
        <v>1.28</v>
      </c>
    </row>
    <row r="1516" spans="1:15" x14ac:dyDescent="0.25">
      <c r="A1516" s="1"/>
      <c r="B1516" s="5"/>
      <c r="C1516" s="4"/>
      <c r="D1516" s="4"/>
      <c r="E1516" s="4"/>
      <c r="F1516" s="1"/>
      <c r="G1516" s="4" t="s">
        <v>42</v>
      </c>
      <c r="H1516" s="4" t="s">
        <v>43</v>
      </c>
      <c r="I1516" s="4"/>
      <c r="J1516" s="6">
        <v>1</v>
      </c>
      <c r="K1516" s="7">
        <v>11.11</v>
      </c>
      <c r="L1516" s="7"/>
      <c r="M1516" s="6">
        <v>7</v>
      </c>
      <c r="N1516" s="45">
        <v>391.2</v>
      </c>
      <c r="O1516" s="7">
        <v>4.32</v>
      </c>
    </row>
    <row r="1517" spans="1:15" x14ac:dyDescent="0.25">
      <c r="A1517" s="1"/>
      <c r="B1517" s="5" t="s">
        <v>23</v>
      </c>
      <c r="C1517" s="4" t="s">
        <v>239</v>
      </c>
      <c r="D1517" s="4"/>
      <c r="E1517" s="4"/>
      <c r="F1517" s="1"/>
      <c r="G1517" s="1"/>
      <c r="H1517" s="1"/>
      <c r="I1517" s="1"/>
      <c r="J1517" s="1"/>
      <c r="K1517" s="1"/>
      <c r="L1517" s="1"/>
      <c r="M1517" s="1"/>
      <c r="N1517" s="1"/>
      <c r="O1517" s="1"/>
    </row>
    <row r="1518" spans="1:15" x14ac:dyDescent="0.25">
      <c r="A1518" s="1"/>
      <c r="B1518" s="5" t="s">
        <v>25</v>
      </c>
      <c r="C1518" s="52">
        <v>381</v>
      </c>
      <c r="D1518" s="52"/>
      <c r="E1518" s="1"/>
      <c r="F1518" s="1"/>
      <c r="G1518" s="1"/>
      <c r="H1518" s="1"/>
      <c r="I1518" s="1"/>
      <c r="J1518" s="1"/>
      <c r="K1518" s="1"/>
      <c r="L1518" s="1"/>
      <c r="M1518" s="1"/>
      <c r="N1518" s="1"/>
      <c r="O1518" s="1"/>
    </row>
    <row r="1519" spans="1:15" x14ac:dyDescent="0.25">
      <c r="A1519" s="1"/>
      <c r="B1519" s="5" t="s">
        <v>26</v>
      </c>
      <c r="C1519" s="5"/>
      <c r="D1519" s="5"/>
      <c r="E1519" s="51">
        <v>263.95049999999998</v>
      </c>
      <c r="F1519" s="1"/>
      <c r="G1519" s="1"/>
      <c r="H1519" s="1"/>
      <c r="I1519" s="1"/>
      <c r="J1519" s="1"/>
      <c r="K1519" s="1"/>
      <c r="L1519" s="1"/>
      <c r="M1519" s="1"/>
      <c r="N1519" s="1"/>
      <c r="O1519" s="1"/>
    </row>
    <row r="1520" spans="1:15" x14ac:dyDescent="0.25">
      <c r="A1520" s="1"/>
      <c r="B1520" s="5" t="s">
        <v>27</v>
      </c>
      <c r="C1520" s="5"/>
      <c r="D1520" s="51">
        <v>18.476400000000002</v>
      </c>
      <c r="E1520" s="51"/>
      <c r="F1520" s="1"/>
      <c r="G1520" s="1"/>
      <c r="H1520" s="1"/>
      <c r="I1520" s="1"/>
      <c r="J1520" s="1"/>
      <c r="K1520" s="1"/>
      <c r="L1520" s="1"/>
      <c r="M1520" s="1"/>
      <c r="N1520" s="1"/>
      <c r="O1520" s="1"/>
    </row>
    <row r="1521" spans="1:15" x14ac:dyDescent="0.25">
      <c r="A1521" s="1"/>
      <c r="B1521" s="5" t="s">
        <v>28</v>
      </c>
      <c r="C1521" s="5"/>
      <c r="D1521" s="5"/>
      <c r="E1521" s="51">
        <v>1.48</v>
      </c>
      <c r="F1521" s="1"/>
      <c r="G1521" s="1"/>
      <c r="H1521" s="1"/>
      <c r="I1521" s="1"/>
      <c r="J1521" s="1"/>
      <c r="K1521" s="1"/>
      <c r="L1521" s="1"/>
      <c r="M1521" s="1"/>
      <c r="N1521" s="1"/>
      <c r="O1521" s="1"/>
    </row>
    <row r="1522" spans="1:15" x14ac:dyDescent="0.25">
      <c r="A1522" s="1"/>
      <c r="B1522" s="5" t="s">
        <v>29</v>
      </c>
      <c r="C1522" s="5"/>
      <c r="D1522" s="51">
        <v>0.1206</v>
      </c>
      <c r="E1522" s="51"/>
      <c r="F1522" s="1"/>
      <c r="G1522" s="1"/>
      <c r="H1522" s="1"/>
      <c r="I1522" s="1"/>
      <c r="J1522" s="1"/>
      <c r="K1522" s="1"/>
      <c r="L1522" s="1"/>
      <c r="M1522" s="1"/>
      <c r="N1522" s="1"/>
      <c r="O1522" s="1"/>
    </row>
    <row r="1523" spans="1:15" x14ac:dyDescent="0.25">
      <c r="A1523" s="1"/>
      <c r="B1523" s="5" t="s">
        <v>30</v>
      </c>
      <c r="C1523" s="56">
        <v>67.900000000000006</v>
      </c>
      <c r="D1523" s="1"/>
      <c r="E1523" s="1"/>
      <c r="F1523" s="1"/>
      <c r="G1523" s="1"/>
      <c r="H1523" s="1"/>
      <c r="I1523" s="1"/>
      <c r="J1523" s="1"/>
      <c r="K1523" s="1"/>
      <c r="L1523" s="1"/>
      <c r="M1523" s="1"/>
      <c r="N1523" s="1"/>
      <c r="O1523" s="1"/>
    </row>
    <row r="1524" spans="1:15" x14ac:dyDescent="0.25">
      <c r="A1524" s="1"/>
      <c r="B1524" s="5" t="s">
        <v>31</v>
      </c>
      <c r="C1524" s="56">
        <v>2019</v>
      </c>
      <c r="D1524" s="5"/>
      <c r="E1524" s="1"/>
      <c r="F1524" s="1"/>
      <c r="G1524" s="1"/>
      <c r="H1524" s="1"/>
      <c r="I1524" s="1"/>
      <c r="J1524" s="1"/>
      <c r="K1524" s="1"/>
      <c r="L1524" s="1"/>
      <c r="M1524" s="1"/>
      <c r="N1524" s="1"/>
      <c r="O1524" s="1"/>
    </row>
    <row r="1525" spans="1:15" x14ac:dyDescent="0.25">
      <c r="A1525" s="1"/>
      <c r="B1525" s="5" t="s">
        <v>32</v>
      </c>
      <c r="C1525" s="5"/>
      <c r="D1525" s="1"/>
      <c r="E1525" s="1"/>
      <c r="F1525" s="1"/>
      <c r="G1525" s="1"/>
      <c r="H1525" s="1"/>
      <c r="I1525" s="1"/>
      <c r="J1525" s="1"/>
      <c r="K1525" s="1"/>
      <c r="L1525" s="1"/>
      <c r="M1525" s="1"/>
      <c r="N1525" s="1"/>
      <c r="O1525" s="1"/>
    </row>
    <row r="1526" spans="1:15" x14ac:dyDescent="0.25">
      <c r="A1526" s="1"/>
      <c r="B1526" s="1"/>
      <c r="C1526" s="1"/>
      <c r="D1526" s="1"/>
      <c r="E1526" s="1"/>
      <c r="F1526" s="1"/>
      <c r="G1526" s="1"/>
      <c r="H1526" s="1"/>
      <c r="I1526" s="1"/>
      <c r="J1526" s="1"/>
      <c r="K1526" s="1"/>
      <c r="L1526" s="1"/>
      <c r="M1526" s="1"/>
      <c r="N1526" s="1"/>
      <c r="O1526" s="1"/>
    </row>
    <row r="1527" spans="1:15" x14ac:dyDescent="0.25">
      <c r="A1527" s="1"/>
      <c r="B1527" s="1"/>
      <c r="C1527" s="1"/>
      <c r="D1527" s="1"/>
      <c r="E1527" s="1"/>
      <c r="F1527" s="1"/>
      <c r="G1527" s="46" t="s">
        <v>5</v>
      </c>
      <c r="H1527" s="46"/>
      <c r="I1527" s="46"/>
      <c r="J1527" s="3" t="s">
        <v>6</v>
      </c>
      <c r="K1527" s="3" t="s">
        <v>7</v>
      </c>
      <c r="L1527" s="3"/>
      <c r="M1527" s="3" t="s">
        <v>8</v>
      </c>
      <c r="N1527" s="3" t="s">
        <v>583</v>
      </c>
      <c r="O1527" s="3" t="s">
        <v>7</v>
      </c>
    </row>
    <row r="1528" spans="1:15" x14ac:dyDescent="0.25">
      <c r="A1528" s="1"/>
      <c r="B1528" s="1"/>
      <c r="C1528" s="1"/>
      <c r="D1528" s="1"/>
      <c r="E1528" s="1"/>
      <c r="F1528" s="1"/>
      <c r="G1528" s="4" t="s">
        <v>36</v>
      </c>
      <c r="H1528" s="4" t="s">
        <v>37</v>
      </c>
      <c r="I1528" s="4"/>
      <c r="J1528" s="6">
        <v>3</v>
      </c>
      <c r="K1528" s="7">
        <v>8.57</v>
      </c>
      <c r="L1528" s="7"/>
      <c r="M1528" s="6">
        <v>3</v>
      </c>
      <c r="N1528" s="55">
        <v>261.60000000000002</v>
      </c>
      <c r="O1528" s="7">
        <v>0.39</v>
      </c>
    </row>
    <row r="1529" spans="1:15" x14ac:dyDescent="0.25">
      <c r="A1529" s="1"/>
      <c r="B1529" s="5" t="s">
        <v>9</v>
      </c>
      <c r="C1529" s="4" t="s">
        <v>238</v>
      </c>
      <c r="D1529" s="4"/>
      <c r="E1529" s="4"/>
      <c r="F1529" s="1"/>
      <c r="G1529" s="4" t="s">
        <v>11</v>
      </c>
      <c r="H1529" s="4" t="s">
        <v>12</v>
      </c>
      <c r="I1529" s="4"/>
      <c r="J1529" s="6">
        <v>6</v>
      </c>
      <c r="K1529" s="7">
        <v>17.14</v>
      </c>
      <c r="L1529" s="7"/>
      <c r="M1529" s="6">
        <v>69</v>
      </c>
      <c r="N1529" s="45">
        <v>6798.6</v>
      </c>
      <c r="O1529" s="7">
        <v>10.17</v>
      </c>
    </row>
    <row r="1530" spans="1:15" x14ac:dyDescent="0.25">
      <c r="A1530" s="1"/>
      <c r="B1530" s="5" t="s">
        <v>13</v>
      </c>
      <c r="C1530" s="4" t="s">
        <v>240</v>
      </c>
      <c r="D1530" s="4"/>
      <c r="E1530" s="4"/>
      <c r="F1530" s="1"/>
      <c r="G1530" s="4" t="s">
        <v>39</v>
      </c>
      <c r="H1530" s="4" t="s">
        <v>40</v>
      </c>
      <c r="I1530" s="4"/>
      <c r="J1530" s="6">
        <v>7</v>
      </c>
      <c r="K1530" s="7">
        <v>20</v>
      </c>
      <c r="L1530" s="7"/>
      <c r="M1530" s="6">
        <v>165</v>
      </c>
      <c r="N1530" s="45">
        <v>50029.8</v>
      </c>
      <c r="O1530" s="7">
        <v>74.81</v>
      </c>
    </row>
    <row r="1531" spans="1:15" x14ac:dyDescent="0.25">
      <c r="A1531" s="1"/>
      <c r="B1531" s="5"/>
      <c r="C1531" s="4"/>
      <c r="D1531" s="4"/>
      <c r="E1531" s="4"/>
      <c r="F1531" s="1"/>
      <c r="G1531" s="4"/>
      <c r="H1531" s="4"/>
      <c r="I1531" s="4"/>
      <c r="J1531" s="6"/>
      <c r="K1531" s="7"/>
      <c r="L1531" s="7"/>
      <c r="M1531" s="6"/>
      <c r="N1531" s="45"/>
      <c r="O1531" s="7"/>
    </row>
    <row r="1532" spans="1:15" x14ac:dyDescent="0.25">
      <c r="A1532" s="1"/>
      <c r="B1532" s="5" t="s">
        <v>19</v>
      </c>
      <c r="C1532" s="4" t="s">
        <v>57</v>
      </c>
      <c r="D1532" s="4"/>
      <c r="E1532" s="4"/>
      <c r="F1532" s="1"/>
      <c r="G1532" s="4" t="s">
        <v>311</v>
      </c>
      <c r="H1532" s="4" t="s">
        <v>312</v>
      </c>
      <c r="I1532" s="4"/>
      <c r="J1532" s="6">
        <v>2</v>
      </c>
      <c r="K1532" s="7">
        <v>5.71</v>
      </c>
      <c r="L1532" s="7"/>
      <c r="M1532" s="6">
        <v>31</v>
      </c>
      <c r="N1532" s="45">
        <v>3312.6</v>
      </c>
      <c r="O1532" s="7">
        <v>4.95</v>
      </c>
    </row>
    <row r="1533" spans="1:15" x14ac:dyDescent="0.25">
      <c r="A1533" s="1"/>
      <c r="B1533" s="5"/>
      <c r="C1533" s="4"/>
      <c r="D1533" s="4"/>
      <c r="E1533" s="4"/>
      <c r="F1533" s="1"/>
      <c r="G1533" s="4" t="s">
        <v>15</v>
      </c>
      <c r="H1533" s="4" t="s">
        <v>16</v>
      </c>
      <c r="I1533" s="4"/>
      <c r="J1533" s="6">
        <v>5</v>
      </c>
      <c r="K1533" s="7">
        <v>14.29</v>
      </c>
      <c r="L1533" s="7"/>
      <c r="M1533" s="6">
        <v>9</v>
      </c>
      <c r="N1533" s="45">
        <v>1161</v>
      </c>
      <c r="O1533" s="7">
        <v>1.74</v>
      </c>
    </row>
    <row r="1534" spans="1:15" x14ac:dyDescent="0.25">
      <c r="A1534" s="1"/>
      <c r="B1534" s="5" t="s">
        <v>23</v>
      </c>
      <c r="C1534" s="4" t="s">
        <v>241</v>
      </c>
      <c r="D1534" s="4"/>
      <c r="E1534" s="4"/>
      <c r="F1534" s="1"/>
      <c r="G1534" s="4" t="s">
        <v>42</v>
      </c>
      <c r="H1534" s="4" t="s">
        <v>43</v>
      </c>
      <c r="I1534" s="4"/>
      <c r="J1534" s="6">
        <v>1</v>
      </c>
      <c r="K1534" s="7">
        <v>2.86</v>
      </c>
      <c r="L1534" s="7"/>
      <c r="M1534" s="6">
        <v>1</v>
      </c>
      <c r="N1534" s="45">
        <v>78</v>
      </c>
      <c r="O1534" s="7">
        <v>0.12</v>
      </c>
    </row>
    <row r="1535" spans="1:15" x14ac:dyDescent="0.25">
      <c r="A1535" s="1"/>
      <c r="B1535" s="5" t="s">
        <v>25</v>
      </c>
      <c r="C1535" s="52">
        <v>558</v>
      </c>
      <c r="D1535" s="52"/>
      <c r="E1535" s="1"/>
      <c r="F1535" s="1"/>
      <c r="G1535" s="4" t="s">
        <v>54</v>
      </c>
      <c r="H1535" s="4" t="s">
        <v>55</v>
      </c>
      <c r="I1535" s="4"/>
      <c r="J1535" s="6">
        <v>1</v>
      </c>
      <c r="K1535" s="7">
        <v>2.86</v>
      </c>
      <c r="L1535" s="7"/>
      <c r="M1535" s="6">
        <v>13</v>
      </c>
      <c r="N1535" s="45">
        <v>2356.2000000000003</v>
      </c>
      <c r="O1535" s="7">
        <v>3.52</v>
      </c>
    </row>
    <row r="1536" spans="1:15" x14ac:dyDescent="0.25">
      <c r="A1536" s="1"/>
      <c r="B1536" s="5" t="s">
        <v>26</v>
      </c>
      <c r="C1536" s="5"/>
      <c r="D1536" s="5"/>
      <c r="E1536" s="51">
        <v>491.18619999999999</v>
      </c>
      <c r="F1536" s="1"/>
      <c r="G1536" s="4" t="s">
        <v>44</v>
      </c>
      <c r="H1536" s="4" t="s">
        <v>45</v>
      </c>
      <c r="I1536" s="4"/>
      <c r="J1536" s="6">
        <v>1</v>
      </c>
      <c r="K1536" s="7">
        <v>2.86</v>
      </c>
      <c r="L1536" s="7"/>
      <c r="M1536" s="6">
        <v>1</v>
      </c>
      <c r="N1536" s="45">
        <v>90</v>
      </c>
      <c r="O1536" s="7">
        <v>0.13</v>
      </c>
    </row>
    <row r="1537" spans="1:15" x14ac:dyDescent="0.25">
      <c r="A1537" s="1"/>
      <c r="B1537" s="5" t="s">
        <v>27</v>
      </c>
      <c r="C1537" s="5"/>
      <c r="D1537" s="51">
        <v>89.687700000000007</v>
      </c>
      <c r="E1537" s="51"/>
      <c r="F1537" s="1"/>
      <c r="G1537" s="4" t="s">
        <v>21</v>
      </c>
      <c r="H1537" s="4" t="s">
        <v>22</v>
      </c>
      <c r="I1537" s="4"/>
      <c r="J1537" s="6">
        <v>9</v>
      </c>
      <c r="K1537" s="7">
        <v>25.71</v>
      </c>
      <c r="L1537" s="7"/>
      <c r="M1537" s="6">
        <v>37</v>
      </c>
      <c r="N1537" s="45">
        <v>2784.6</v>
      </c>
      <c r="O1537" s="7">
        <v>4.16</v>
      </c>
    </row>
    <row r="1538" spans="1:15" x14ac:dyDescent="0.25">
      <c r="A1538" s="1"/>
      <c r="B1538" s="1"/>
      <c r="C1538" s="1"/>
      <c r="D1538" s="1"/>
      <c r="E1538" s="1"/>
      <c r="F1538" s="1"/>
      <c r="G1538" s="4"/>
      <c r="H1538" s="4"/>
      <c r="I1538" s="4"/>
      <c r="J1538" s="6"/>
      <c r="K1538" s="7"/>
      <c r="L1538" s="7"/>
      <c r="M1538" s="6"/>
      <c r="N1538" s="45"/>
      <c r="O1538" s="7"/>
    </row>
    <row r="1539" spans="1:15" x14ac:dyDescent="0.25">
      <c r="A1539" s="1"/>
      <c r="B1539" s="5" t="s">
        <v>28</v>
      </c>
      <c r="C1539" s="5"/>
      <c r="D1539" s="5"/>
      <c r="E1539" s="51">
        <v>2.2635000000000001</v>
      </c>
      <c r="F1539" s="1"/>
      <c r="G1539" s="1"/>
      <c r="H1539" s="1"/>
      <c r="I1539" s="1"/>
      <c r="J1539" s="1"/>
      <c r="K1539" s="1"/>
      <c r="L1539" s="1"/>
      <c r="M1539" s="1"/>
      <c r="N1539" s="1"/>
      <c r="O1539" s="1"/>
    </row>
    <row r="1540" spans="1:15" x14ac:dyDescent="0.25">
      <c r="A1540" s="1"/>
      <c r="B1540" s="5"/>
      <c r="C1540" s="5"/>
      <c r="D1540" s="5"/>
      <c r="E1540" s="51"/>
      <c r="F1540" s="1"/>
      <c r="G1540" s="1"/>
      <c r="H1540" s="1"/>
      <c r="I1540" s="1"/>
      <c r="J1540" s="1"/>
      <c r="K1540" s="1"/>
      <c r="L1540" s="1"/>
      <c r="M1540" s="1"/>
      <c r="N1540" s="1"/>
      <c r="O1540" s="1"/>
    </row>
    <row r="1541" spans="1:15" x14ac:dyDescent="0.25">
      <c r="A1541" s="1"/>
      <c r="B1541" s="5" t="s">
        <v>29</v>
      </c>
      <c r="C1541" s="5"/>
      <c r="D1541" s="51">
        <v>0.29580000000000001</v>
      </c>
      <c r="E1541" s="51"/>
      <c r="F1541" s="1"/>
      <c r="G1541" s="1"/>
      <c r="H1541" s="1"/>
      <c r="I1541" s="1"/>
      <c r="J1541" s="1"/>
      <c r="K1541" s="1"/>
      <c r="L1541" s="1"/>
      <c r="M1541" s="1"/>
      <c r="N1541" s="1"/>
      <c r="O1541" s="1"/>
    </row>
    <row r="1542" spans="1:15" x14ac:dyDescent="0.25">
      <c r="A1542" s="1"/>
      <c r="B1542" s="5" t="s">
        <v>30</v>
      </c>
      <c r="C1542" s="56">
        <v>85</v>
      </c>
      <c r="D1542" s="1"/>
      <c r="E1542" s="1"/>
      <c r="F1542" s="1"/>
      <c r="G1542" s="1"/>
      <c r="H1542" s="1"/>
      <c r="I1542" s="1"/>
      <c r="J1542" s="1"/>
      <c r="K1542" s="1"/>
      <c r="L1542" s="1"/>
      <c r="M1542" s="1"/>
      <c r="N1542" s="1"/>
      <c r="O1542" s="1"/>
    </row>
    <row r="1543" spans="1:15" x14ac:dyDescent="0.25">
      <c r="A1543" s="1"/>
      <c r="B1543" s="5" t="s">
        <v>31</v>
      </c>
      <c r="C1543" s="56">
        <v>2019</v>
      </c>
      <c r="D1543" s="5"/>
      <c r="E1543" s="1"/>
      <c r="F1543" s="1"/>
      <c r="G1543" s="1"/>
      <c r="H1543" s="1"/>
      <c r="I1543" s="1"/>
      <c r="J1543" s="1"/>
      <c r="K1543" s="1"/>
      <c r="L1543" s="1"/>
      <c r="M1543" s="1"/>
      <c r="N1543" s="1"/>
      <c r="O1543" s="1"/>
    </row>
    <row r="1544" spans="1:15" x14ac:dyDescent="0.25">
      <c r="A1544" s="1"/>
      <c r="B1544" s="5" t="s">
        <v>32</v>
      </c>
      <c r="C1544" s="5"/>
      <c r="D1544" s="1"/>
      <c r="E1544" s="1"/>
      <c r="F1544" s="1"/>
      <c r="G1544" s="1"/>
      <c r="H1544" s="1"/>
      <c r="I1544" s="1"/>
      <c r="J1544" s="1"/>
      <c r="K1544" s="1"/>
      <c r="L1544" s="1"/>
      <c r="M1544" s="1"/>
      <c r="N1544" s="1"/>
      <c r="O1544" s="1"/>
    </row>
    <row r="1545" spans="1:15" x14ac:dyDescent="0.25">
      <c r="A1545" s="1"/>
      <c r="B1545" s="1"/>
      <c r="C1545" s="1"/>
      <c r="D1545" s="1"/>
      <c r="E1545" s="1"/>
      <c r="F1545" s="1"/>
      <c r="G1545" s="1"/>
      <c r="H1545" s="1"/>
      <c r="I1545" s="1"/>
      <c r="J1545" s="1"/>
      <c r="K1545" s="1"/>
      <c r="L1545" s="1"/>
      <c r="M1545" s="1"/>
      <c r="N1545" s="1"/>
      <c r="O1545" s="1"/>
    </row>
    <row r="1546" spans="1:15" x14ac:dyDescent="0.25">
      <c r="A1546" s="1"/>
      <c r="B1546" s="1"/>
      <c r="C1546" s="1"/>
      <c r="D1546" s="1"/>
      <c r="E1546" s="1"/>
      <c r="F1546" s="1"/>
      <c r="G1546" s="46" t="s">
        <v>5</v>
      </c>
      <c r="H1546" s="46"/>
      <c r="I1546" s="46"/>
      <c r="J1546" s="3" t="s">
        <v>6</v>
      </c>
      <c r="K1546" s="3" t="s">
        <v>7</v>
      </c>
      <c r="L1546" s="3"/>
      <c r="M1546" s="3" t="s">
        <v>8</v>
      </c>
      <c r="N1546" s="3" t="s">
        <v>583</v>
      </c>
      <c r="O1546" s="3" t="s">
        <v>7</v>
      </c>
    </row>
    <row r="1547" spans="1:15" x14ac:dyDescent="0.25">
      <c r="A1547" s="1"/>
      <c r="B1547" s="1"/>
      <c r="C1547" s="1"/>
      <c r="D1547" s="1"/>
      <c r="E1547" s="1"/>
      <c r="F1547" s="1"/>
      <c r="G1547" s="4" t="s">
        <v>33</v>
      </c>
      <c r="H1547" s="4" t="s">
        <v>34</v>
      </c>
      <c r="I1547" s="4"/>
      <c r="J1547" s="6">
        <v>1</v>
      </c>
      <c r="K1547" s="7">
        <v>5.56</v>
      </c>
      <c r="L1547" s="7"/>
      <c r="M1547" s="6">
        <v>1</v>
      </c>
      <c r="N1547" s="55">
        <v>114.6</v>
      </c>
      <c r="O1547" s="7">
        <v>0.42</v>
      </c>
    </row>
    <row r="1548" spans="1:15" x14ac:dyDescent="0.25">
      <c r="A1548" s="1"/>
      <c r="B1548" s="5" t="s">
        <v>9</v>
      </c>
      <c r="C1548" s="4" t="s">
        <v>238</v>
      </c>
      <c r="D1548" s="4"/>
      <c r="E1548" s="4"/>
      <c r="F1548" s="1"/>
      <c r="G1548" s="4" t="s">
        <v>36</v>
      </c>
      <c r="H1548" s="4" t="s">
        <v>37</v>
      </c>
      <c r="I1548" s="4"/>
      <c r="J1548" s="6">
        <v>1</v>
      </c>
      <c r="K1548" s="7">
        <v>5.56</v>
      </c>
      <c r="L1548" s="7"/>
      <c r="M1548" s="6">
        <v>5</v>
      </c>
      <c r="N1548" s="45">
        <v>1608.6</v>
      </c>
      <c r="O1548" s="7">
        <v>5.89</v>
      </c>
    </row>
    <row r="1549" spans="1:15" x14ac:dyDescent="0.25">
      <c r="A1549" s="1"/>
      <c r="B1549" s="5" t="s">
        <v>13</v>
      </c>
      <c r="C1549" s="4" t="s">
        <v>242</v>
      </c>
      <c r="D1549" s="4"/>
      <c r="E1549" s="4"/>
      <c r="F1549" s="1"/>
      <c r="G1549" s="4" t="s">
        <v>11</v>
      </c>
      <c r="H1549" s="4" t="s">
        <v>12</v>
      </c>
      <c r="I1549" s="4"/>
      <c r="J1549" s="6">
        <v>3</v>
      </c>
      <c r="K1549" s="7">
        <v>16.670000000000002</v>
      </c>
      <c r="L1549" s="7"/>
      <c r="M1549" s="6">
        <v>46</v>
      </c>
      <c r="N1549" s="45">
        <v>5430</v>
      </c>
      <c r="O1549" s="7">
        <v>19.899999999999999</v>
      </c>
    </row>
    <row r="1550" spans="1:15" x14ac:dyDescent="0.25">
      <c r="A1550" s="1"/>
      <c r="B1550" s="5"/>
      <c r="C1550" s="4"/>
      <c r="D1550" s="4"/>
      <c r="E1550" s="4"/>
      <c r="F1550" s="1"/>
      <c r="G1550" s="4"/>
      <c r="H1550" s="4"/>
      <c r="I1550" s="4"/>
      <c r="J1550" s="6"/>
      <c r="K1550" s="7"/>
      <c r="L1550" s="7"/>
      <c r="M1550" s="6"/>
      <c r="N1550" s="45"/>
      <c r="O1550" s="7"/>
    </row>
    <row r="1551" spans="1:15" x14ac:dyDescent="0.25">
      <c r="A1551" s="1"/>
      <c r="B1551" s="5" t="s">
        <v>19</v>
      </c>
      <c r="C1551" s="4" t="s">
        <v>38</v>
      </c>
      <c r="D1551" s="4"/>
      <c r="E1551" s="4"/>
      <c r="F1551" s="1"/>
      <c r="G1551" s="4" t="s">
        <v>39</v>
      </c>
      <c r="H1551" s="4" t="s">
        <v>40</v>
      </c>
      <c r="I1551" s="4"/>
      <c r="J1551" s="6">
        <v>3</v>
      </c>
      <c r="K1551" s="7">
        <v>16.670000000000002</v>
      </c>
      <c r="L1551" s="7"/>
      <c r="M1551" s="6">
        <v>36</v>
      </c>
      <c r="N1551" s="45">
        <v>4252.7999999999993</v>
      </c>
      <c r="O1551" s="7">
        <v>15.58</v>
      </c>
    </row>
    <row r="1552" spans="1:15" x14ac:dyDescent="0.25">
      <c r="A1552" s="1"/>
      <c r="B1552" s="5"/>
      <c r="C1552" s="4"/>
      <c r="D1552" s="4"/>
      <c r="E1552" s="4"/>
      <c r="F1552" s="1"/>
      <c r="G1552" s="4" t="s">
        <v>309</v>
      </c>
      <c r="H1552" s="4" t="s">
        <v>310</v>
      </c>
      <c r="I1552" s="4"/>
      <c r="J1552" s="6">
        <v>2</v>
      </c>
      <c r="K1552" s="7">
        <v>11.11</v>
      </c>
      <c r="L1552" s="7"/>
      <c r="M1552" s="6">
        <v>111</v>
      </c>
      <c r="N1552" s="45">
        <v>14049.6</v>
      </c>
      <c r="O1552" s="7">
        <v>51.48</v>
      </c>
    </row>
    <row r="1553" spans="1:15" x14ac:dyDescent="0.25">
      <c r="A1553" s="1"/>
      <c r="B1553" s="5" t="s">
        <v>23</v>
      </c>
      <c r="C1553" s="4" t="s">
        <v>243</v>
      </c>
      <c r="D1553" s="4"/>
      <c r="E1553" s="4"/>
      <c r="F1553" s="1"/>
      <c r="G1553" s="4" t="s">
        <v>311</v>
      </c>
      <c r="H1553" s="4" t="s">
        <v>312</v>
      </c>
      <c r="I1553" s="4"/>
      <c r="J1553" s="6">
        <v>1</v>
      </c>
      <c r="K1553" s="7">
        <v>5.56</v>
      </c>
      <c r="L1553" s="7"/>
      <c r="M1553" s="6">
        <v>1</v>
      </c>
      <c r="N1553" s="45">
        <v>174</v>
      </c>
      <c r="O1553" s="7">
        <v>0.64</v>
      </c>
    </row>
    <row r="1554" spans="1:15" x14ac:dyDescent="0.25">
      <c r="A1554" s="1"/>
      <c r="B1554" s="5" t="s">
        <v>25</v>
      </c>
      <c r="C1554" s="52">
        <v>385</v>
      </c>
      <c r="D1554" s="52"/>
      <c r="E1554" s="1"/>
      <c r="F1554" s="1"/>
      <c r="G1554" s="4" t="s">
        <v>15</v>
      </c>
      <c r="H1554" s="4" t="s">
        <v>16</v>
      </c>
      <c r="I1554" s="4"/>
      <c r="J1554" s="6">
        <v>2</v>
      </c>
      <c r="K1554" s="7">
        <v>11.11</v>
      </c>
      <c r="L1554" s="7"/>
      <c r="M1554" s="6">
        <v>12</v>
      </c>
      <c r="N1554" s="45">
        <v>1010.4</v>
      </c>
      <c r="O1554" s="7">
        <v>3.7</v>
      </c>
    </row>
    <row r="1555" spans="1:15" x14ac:dyDescent="0.25">
      <c r="A1555" s="1"/>
      <c r="B1555" s="5" t="s">
        <v>26</v>
      </c>
      <c r="C1555" s="5"/>
      <c r="D1555" s="5"/>
      <c r="E1555" s="51">
        <v>636.67259999999999</v>
      </c>
      <c r="F1555" s="1"/>
      <c r="G1555" s="4" t="s">
        <v>21</v>
      </c>
      <c r="H1555" s="4" t="s">
        <v>22</v>
      </c>
      <c r="I1555" s="4"/>
      <c r="J1555" s="6">
        <v>5</v>
      </c>
      <c r="K1555" s="7">
        <v>27.78</v>
      </c>
      <c r="L1555" s="7"/>
      <c r="M1555" s="6">
        <v>9</v>
      </c>
      <c r="N1555" s="45">
        <v>649.20000000000005</v>
      </c>
      <c r="O1555" s="7">
        <v>2.38</v>
      </c>
    </row>
    <row r="1556" spans="1:15" x14ac:dyDescent="0.25">
      <c r="A1556" s="1"/>
      <c r="B1556" s="5" t="s">
        <v>27</v>
      </c>
      <c r="C1556" s="5"/>
      <c r="D1556" s="51">
        <v>36.456400000000002</v>
      </c>
      <c r="E1556" s="51"/>
      <c r="F1556" s="1"/>
      <c r="G1556" s="1"/>
      <c r="H1556" s="1"/>
      <c r="I1556" s="1"/>
      <c r="J1556" s="1"/>
      <c r="K1556" s="1"/>
      <c r="L1556" s="1"/>
      <c r="M1556" s="1"/>
      <c r="N1556" s="1"/>
      <c r="O1556" s="1"/>
    </row>
    <row r="1557" spans="1:15" x14ac:dyDescent="0.25">
      <c r="A1557" s="1"/>
      <c r="B1557" s="1"/>
      <c r="C1557" s="1"/>
      <c r="D1557" s="1"/>
      <c r="E1557" s="1"/>
      <c r="F1557" s="1"/>
      <c r="G1557" s="1"/>
      <c r="H1557" s="1"/>
      <c r="I1557" s="1"/>
      <c r="J1557" s="1"/>
      <c r="K1557" s="1"/>
      <c r="L1557" s="1"/>
      <c r="M1557" s="1"/>
      <c r="N1557" s="1"/>
      <c r="O1557" s="1"/>
    </row>
    <row r="1558" spans="1:15" x14ac:dyDescent="0.25">
      <c r="A1558" s="1"/>
      <c r="B1558" s="5" t="s">
        <v>28</v>
      </c>
      <c r="C1558" s="5"/>
      <c r="D1558" s="5"/>
      <c r="E1558" s="51">
        <v>2.9695</v>
      </c>
      <c r="F1558" s="1"/>
      <c r="G1558" s="1"/>
      <c r="H1558" s="1"/>
      <c r="I1558" s="1"/>
      <c r="J1558" s="1"/>
      <c r="K1558" s="1"/>
      <c r="L1558" s="1"/>
      <c r="M1558" s="1"/>
      <c r="N1558" s="1"/>
      <c r="O1558" s="1"/>
    </row>
    <row r="1559" spans="1:15" x14ac:dyDescent="0.25">
      <c r="A1559" s="1"/>
      <c r="B1559" s="5" t="s">
        <v>29</v>
      </c>
      <c r="C1559" s="5"/>
      <c r="D1559" s="51">
        <v>0.28799999999999998</v>
      </c>
      <c r="E1559" s="51"/>
      <c r="F1559" s="1"/>
      <c r="G1559" s="1"/>
      <c r="H1559" s="1"/>
      <c r="I1559" s="1"/>
      <c r="J1559" s="1"/>
      <c r="K1559" s="1"/>
      <c r="L1559" s="1"/>
      <c r="M1559" s="1"/>
      <c r="N1559" s="1"/>
      <c r="O1559" s="1"/>
    </row>
    <row r="1560" spans="1:15" x14ac:dyDescent="0.25">
      <c r="A1560" s="1"/>
      <c r="B1560" s="5" t="s">
        <v>30</v>
      </c>
      <c r="C1560" s="56">
        <v>38.6</v>
      </c>
      <c r="D1560" s="1"/>
      <c r="E1560" s="1"/>
      <c r="F1560" s="1"/>
      <c r="G1560" s="1"/>
      <c r="H1560" s="1"/>
      <c r="I1560" s="1"/>
      <c r="J1560" s="1"/>
      <c r="K1560" s="1"/>
      <c r="L1560" s="1"/>
      <c r="M1560" s="1"/>
      <c r="N1560" s="1"/>
      <c r="O1560" s="1"/>
    </row>
    <row r="1561" spans="1:15" x14ac:dyDescent="0.25">
      <c r="A1561" s="1"/>
      <c r="B1561" s="5" t="s">
        <v>31</v>
      </c>
      <c r="C1561" s="56">
        <v>2019</v>
      </c>
      <c r="D1561" s="5"/>
      <c r="E1561" s="1"/>
      <c r="F1561" s="1"/>
      <c r="G1561" s="1"/>
      <c r="H1561" s="1"/>
      <c r="I1561" s="1"/>
      <c r="J1561" s="1"/>
      <c r="K1561" s="1"/>
      <c r="L1561" s="1"/>
      <c r="M1561" s="1"/>
      <c r="N1561" s="1"/>
      <c r="O1561" s="1"/>
    </row>
    <row r="1562" spans="1:15" x14ac:dyDescent="0.25">
      <c r="A1562" s="1"/>
      <c r="B1562" s="5" t="s">
        <v>32</v>
      </c>
      <c r="C1562" s="5"/>
      <c r="D1562" s="1"/>
      <c r="E1562" s="1"/>
      <c r="F1562" s="1"/>
      <c r="G1562" s="1"/>
      <c r="H1562" s="1"/>
      <c r="I1562" s="1"/>
      <c r="J1562" s="1"/>
      <c r="K1562" s="1"/>
      <c r="L1562" s="1"/>
      <c r="M1562" s="1"/>
      <c r="N1562" s="1"/>
      <c r="O1562" s="1"/>
    </row>
    <row r="1563" spans="1:15" x14ac:dyDescent="0.25">
      <c r="A1563" s="1"/>
      <c r="B1563" s="1"/>
      <c r="C1563" s="1"/>
      <c r="D1563" s="1"/>
      <c r="E1563" s="1"/>
      <c r="F1563" s="1"/>
      <c r="G1563" s="1"/>
      <c r="H1563" s="1"/>
      <c r="I1563" s="1"/>
      <c r="J1563" s="1"/>
      <c r="K1563" s="1"/>
      <c r="L1563" s="1"/>
      <c r="M1563" s="1"/>
      <c r="N1563" s="1"/>
      <c r="O1563" s="1"/>
    </row>
    <row r="1564" spans="1:15" x14ac:dyDescent="0.25">
      <c r="A1564" s="1"/>
      <c r="B1564" s="1"/>
      <c r="C1564" s="1"/>
      <c r="D1564" s="1"/>
      <c r="E1564" s="1"/>
      <c r="F1564" s="1"/>
      <c r="G1564" s="46" t="s">
        <v>5</v>
      </c>
      <c r="H1564" s="46"/>
      <c r="I1564" s="46"/>
      <c r="J1564" s="3" t="s">
        <v>6</v>
      </c>
      <c r="K1564" s="3" t="s">
        <v>7</v>
      </c>
      <c r="L1564" s="3"/>
      <c r="M1564" s="3" t="s">
        <v>8</v>
      </c>
      <c r="N1564" s="3" t="s">
        <v>583</v>
      </c>
      <c r="O1564" s="3" t="s">
        <v>7</v>
      </c>
    </row>
    <row r="1565" spans="1:15" x14ac:dyDescent="0.25">
      <c r="A1565" s="1"/>
      <c r="B1565" s="1"/>
      <c r="C1565" s="1"/>
      <c r="D1565" s="1"/>
      <c r="E1565" s="1"/>
      <c r="F1565" s="1"/>
      <c r="G1565" s="4" t="s">
        <v>115</v>
      </c>
      <c r="H1565" s="4" t="s">
        <v>115</v>
      </c>
      <c r="I1565" s="4"/>
      <c r="J1565" s="6">
        <v>0</v>
      </c>
      <c r="K1565" s="7">
        <v>0</v>
      </c>
      <c r="L1565" s="7"/>
      <c r="M1565" s="6">
        <v>0</v>
      </c>
      <c r="N1565" s="55">
        <v>0</v>
      </c>
      <c r="O1565" s="7">
        <v>0</v>
      </c>
    </row>
    <row r="1566" spans="1:15" x14ac:dyDescent="0.25">
      <c r="A1566" s="1"/>
      <c r="B1566" s="5" t="s">
        <v>9</v>
      </c>
      <c r="C1566" s="4" t="s">
        <v>238</v>
      </c>
      <c r="D1566" s="4"/>
      <c r="E1566" s="4"/>
      <c r="F1566" s="1"/>
      <c r="G1566" s="1"/>
      <c r="H1566" s="1"/>
      <c r="I1566" s="1"/>
      <c r="J1566" s="1"/>
      <c r="K1566" s="1"/>
      <c r="L1566" s="1"/>
      <c r="M1566" s="1"/>
      <c r="N1566" s="1"/>
      <c r="O1566" s="1"/>
    </row>
    <row r="1567" spans="1:15" x14ac:dyDescent="0.25">
      <c r="A1567" s="1"/>
      <c r="B1567" s="5" t="s">
        <v>13</v>
      </c>
      <c r="C1567" s="4" t="s">
        <v>244</v>
      </c>
      <c r="D1567" s="4"/>
      <c r="E1567" s="4"/>
      <c r="F1567" s="1"/>
      <c r="G1567" s="1"/>
      <c r="H1567" s="1"/>
      <c r="I1567" s="1"/>
      <c r="J1567" s="1"/>
      <c r="K1567" s="1"/>
      <c r="L1567" s="1"/>
      <c r="M1567" s="1"/>
      <c r="N1567" s="1"/>
      <c r="O1567" s="1"/>
    </row>
    <row r="1568" spans="1:15" x14ac:dyDescent="0.25">
      <c r="A1568" s="1"/>
      <c r="B1568" s="5" t="s">
        <v>19</v>
      </c>
      <c r="C1568" s="4" t="s">
        <v>117</v>
      </c>
      <c r="D1568" s="4"/>
      <c r="E1568" s="4"/>
      <c r="F1568" s="1"/>
      <c r="G1568" s="1"/>
      <c r="H1568" s="1"/>
      <c r="I1568" s="1"/>
      <c r="J1568" s="1"/>
      <c r="K1568" s="1"/>
      <c r="L1568" s="1"/>
      <c r="M1568" s="1"/>
      <c r="N1568" s="1"/>
      <c r="O1568" s="1"/>
    </row>
    <row r="1569" spans="1:15" x14ac:dyDescent="0.25">
      <c r="A1569" s="1"/>
      <c r="B1569" s="5" t="s">
        <v>23</v>
      </c>
      <c r="C1569" s="4" t="s">
        <v>245</v>
      </c>
      <c r="D1569" s="4"/>
      <c r="E1569" s="4"/>
      <c r="F1569" s="1"/>
      <c r="G1569" s="1"/>
      <c r="H1569" s="1"/>
      <c r="I1569" s="1"/>
      <c r="J1569" s="1"/>
      <c r="K1569" s="1"/>
      <c r="L1569" s="1"/>
      <c r="M1569" s="1"/>
      <c r="N1569" s="1"/>
      <c r="O1569" s="1"/>
    </row>
    <row r="1570" spans="1:15" x14ac:dyDescent="0.25">
      <c r="A1570" s="1"/>
      <c r="B1570" s="5" t="s">
        <v>25</v>
      </c>
      <c r="C1570" s="52">
        <v>0</v>
      </c>
      <c r="D1570" s="52"/>
      <c r="E1570" s="1"/>
      <c r="F1570" s="1"/>
      <c r="G1570" s="1"/>
      <c r="H1570" s="1"/>
      <c r="I1570" s="1"/>
      <c r="J1570" s="1"/>
      <c r="K1570" s="1"/>
      <c r="L1570" s="1"/>
      <c r="M1570" s="1"/>
      <c r="N1570" s="1"/>
      <c r="O1570" s="1"/>
    </row>
    <row r="1571" spans="1:15" x14ac:dyDescent="0.25">
      <c r="A1571" s="1"/>
      <c r="B1571" s="5" t="s">
        <v>26</v>
      </c>
      <c r="C1571" s="5"/>
      <c r="D1571" s="5"/>
      <c r="E1571" s="51">
        <v>0</v>
      </c>
      <c r="F1571" s="1"/>
      <c r="G1571" s="1"/>
      <c r="H1571" s="1"/>
      <c r="I1571" s="1"/>
      <c r="J1571" s="1"/>
      <c r="K1571" s="1"/>
      <c r="L1571" s="1"/>
      <c r="M1571" s="1"/>
      <c r="N1571" s="1"/>
      <c r="O1571" s="1"/>
    </row>
    <row r="1572" spans="1:15" x14ac:dyDescent="0.25">
      <c r="A1572" s="1"/>
      <c r="B1572" s="5" t="s">
        <v>27</v>
      </c>
      <c r="C1572" s="5"/>
      <c r="D1572" s="51">
        <v>0</v>
      </c>
      <c r="E1572" s="51"/>
      <c r="F1572" s="1"/>
      <c r="G1572" s="1"/>
      <c r="H1572" s="1"/>
      <c r="I1572" s="1"/>
      <c r="J1572" s="1"/>
      <c r="K1572" s="1"/>
      <c r="L1572" s="1"/>
      <c r="M1572" s="1"/>
      <c r="N1572" s="1"/>
      <c r="O1572" s="1"/>
    </row>
    <row r="1573" spans="1:15" x14ac:dyDescent="0.25">
      <c r="A1573" s="1"/>
      <c r="B1573" s="5" t="s">
        <v>28</v>
      </c>
      <c r="C1573" s="5"/>
      <c r="D1573" s="5"/>
      <c r="E1573" s="51">
        <v>0</v>
      </c>
      <c r="F1573" s="1"/>
      <c r="G1573" s="1"/>
      <c r="H1573" s="1"/>
      <c r="I1573" s="1"/>
      <c r="J1573" s="1"/>
      <c r="K1573" s="1"/>
      <c r="L1573" s="1"/>
      <c r="M1573" s="1"/>
      <c r="N1573" s="1"/>
      <c r="O1573" s="1"/>
    </row>
    <row r="1574" spans="1:15" x14ac:dyDescent="0.25">
      <c r="A1574" s="1"/>
      <c r="B1574" s="5" t="s">
        <v>29</v>
      </c>
      <c r="C1574" s="5"/>
      <c r="D1574" s="51">
        <v>0</v>
      </c>
      <c r="E1574" s="51"/>
      <c r="F1574" s="1"/>
      <c r="G1574" s="1"/>
      <c r="H1574" s="1"/>
      <c r="I1574" s="1"/>
      <c r="J1574" s="1"/>
      <c r="K1574" s="1"/>
      <c r="L1574" s="1"/>
      <c r="M1574" s="1"/>
      <c r="N1574" s="1"/>
      <c r="O1574" s="1"/>
    </row>
    <row r="1575" spans="1:15" x14ac:dyDescent="0.25">
      <c r="A1575" s="1"/>
      <c r="B1575" s="5" t="s">
        <v>30</v>
      </c>
      <c r="C1575" s="5"/>
      <c r="D1575" s="1"/>
      <c r="E1575" s="1"/>
      <c r="F1575" s="1"/>
      <c r="G1575" s="1"/>
      <c r="H1575" s="1"/>
      <c r="I1575" s="1"/>
      <c r="J1575" s="1"/>
      <c r="K1575" s="1"/>
      <c r="L1575" s="1"/>
      <c r="M1575" s="1"/>
      <c r="N1575" s="1"/>
      <c r="O1575" s="1"/>
    </row>
    <row r="1576" spans="1:15" x14ac:dyDescent="0.25">
      <c r="A1576" s="1"/>
      <c r="B1576" s="5" t="s">
        <v>31</v>
      </c>
      <c r="C1576" s="5"/>
      <c r="D1576" s="5"/>
      <c r="E1576" s="1"/>
      <c r="F1576" s="1"/>
      <c r="G1576" s="1"/>
      <c r="H1576" s="1"/>
      <c r="I1576" s="1"/>
      <c r="J1576" s="1"/>
      <c r="K1576" s="1"/>
      <c r="L1576" s="1"/>
      <c r="M1576" s="1"/>
      <c r="N1576" s="1"/>
      <c r="O1576" s="1"/>
    </row>
    <row r="1577" spans="1:15" x14ac:dyDescent="0.25">
      <c r="A1577" s="1"/>
      <c r="B1577" s="5" t="s">
        <v>32</v>
      </c>
      <c r="C1577" s="5"/>
      <c r="D1577" s="1"/>
      <c r="E1577" s="1"/>
      <c r="F1577" s="1"/>
      <c r="G1577" s="1"/>
      <c r="H1577" s="1"/>
      <c r="I1577" s="1"/>
      <c r="J1577" s="1"/>
      <c r="K1577" s="1"/>
      <c r="L1577" s="1"/>
      <c r="M1577" s="1"/>
      <c r="N1577" s="1"/>
      <c r="O1577" s="1"/>
    </row>
    <row r="1578" spans="1:15" x14ac:dyDescent="0.25">
      <c r="A1578" s="1"/>
      <c r="B1578" s="1"/>
      <c r="C1578" s="1"/>
      <c r="D1578" s="1"/>
      <c r="E1578" s="1"/>
      <c r="F1578" s="1"/>
      <c r="G1578" s="1"/>
      <c r="H1578" s="1"/>
      <c r="I1578" s="1"/>
      <c r="J1578" s="1"/>
      <c r="K1578" s="1"/>
      <c r="L1578" s="1"/>
      <c r="M1578" s="1"/>
      <c r="N1578" s="1"/>
      <c r="O1578" s="1"/>
    </row>
    <row r="1579" spans="1:15" x14ac:dyDescent="0.25">
      <c r="A1579" s="1"/>
      <c r="B1579" s="1"/>
      <c r="C1579" s="1"/>
      <c r="D1579" s="1"/>
      <c r="E1579" s="1"/>
      <c r="F1579" s="1"/>
      <c r="G1579" s="1"/>
      <c r="H1579" s="1"/>
      <c r="I1579" s="1"/>
      <c r="J1579" s="1"/>
      <c r="K1579" s="1"/>
      <c r="L1579" s="1"/>
      <c r="M1579" s="1"/>
      <c r="N1579" s="1"/>
      <c r="O1579" s="1"/>
    </row>
    <row r="1580" spans="1:15" x14ac:dyDescent="0.25">
      <c r="A1580" s="1"/>
      <c r="B1580" s="1"/>
      <c r="C1580" s="1"/>
      <c r="D1580" s="1"/>
      <c r="E1580" s="1"/>
      <c r="F1580" s="1"/>
      <c r="G1580" s="46" t="s">
        <v>5</v>
      </c>
      <c r="H1580" s="46"/>
      <c r="I1580" s="46"/>
      <c r="J1580" s="3" t="s">
        <v>6</v>
      </c>
      <c r="K1580" s="3" t="s">
        <v>7</v>
      </c>
      <c r="L1580" s="3"/>
      <c r="M1580" s="3" t="s">
        <v>8</v>
      </c>
      <c r="N1580" s="3" t="s">
        <v>583</v>
      </c>
      <c r="O1580" s="3" t="s">
        <v>7</v>
      </c>
    </row>
    <row r="1581" spans="1:15" x14ac:dyDescent="0.25">
      <c r="A1581" s="1"/>
      <c r="B1581" s="1"/>
      <c r="C1581" s="1"/>
      <c r="D1581" s="1"/>
      <c r="E1581" s="1"/>
      <c r="F1581" s="1"/>
      <c r="G1581" s="4" t="s">
        <v>33</v>
      </c>
      <c r="H1581" s="4" t="s">
        <v>34</v>
      </c>
      <c r="I1581" s="4"/>
      <c r="J1581" s="6">
        <v>1</v>
      </c>
      <c r="K1581" s="7">
        <v>16.670000000000002</v>
      </c>
      <c r="L1581" s="7"/>
      <c r="M1581" s="6">
        <v>1</v>
      </c>
      <c r="N1581" s="55">
        <v>69.599999999999994</v>
      </c>
      <c r="O1581" s="7">
        <v>6.78</v>
      </c>
    </row>
    <row r="1582" spans="1:15" x14ac:dyDescent="0.25">
      <c r="A1582" s="1"/>
      <c r="B1582" s="5" t="s">
        <v>9</v>
      </c>
      <c r="C1582" s="4" t="s">
        <v>246</v>
      </c>
      <c r="D1582" s="4"/>
      <c r="E1582" s="4"/>
      <c r="F1582" s="1"/>
      <c r="G1582" s="4" t="s">
        <v>36</v>
      </c>
      <c r="H1582" s="4" t="s">
        <v>37</v>
      </c>
      <c r="I1582" s="4"/>
      <c r="J1582" s="6">
        <v>1</v>
      </c>
      <c r="K1582" s="7">
        <v>16.670000000000002</v>
      </c>
      <c r="L1582" s="7"/>
      <c r="M1582" s="6">
        <v>3</v>
      </c>
      <c r="N1582" s="45">
        <v>96.600000000000009</v>
      </c>
      <c r="O1582" s="7">
        <v>9.41</v>
      </c>
    </row>
    <row r="1583" spans="1:15" x14ac:dyDescent="0.25">
      <c r="A1583" s="1"/>
      <c r="B1583" s="5" t="s">
        <v>13</v>
      </c>
      <c r="C1583" s="4" t="s">
        <v>247</v>
      </c>
      <c r="D1583" s="4"/>
      <c r="E1583" s="4"/>
      <c r="F1583" s="1"/>
      <c r="G1583" s="4" t="s">
        <v>315</v>
      </c>
      <c r="H1583" s="4" t="s">
        <v>316</v>
      </c>
      <c r="I1583" s="4"/>
      <c r="J1583" s="6">
        <v>1</v>
      </c>
      <c r="K1583" s="7">
        <v>16.670000000000002</v>
      </c>
      <c r="L1583" s="7"/>
      <c r="M1583" s="6">
        <v>1</v>
      </c>
      <c r="N1583" s="45">
        <v>56.4</v>
      </c>
      <c r="O1583" s="7">
        <v>5.49</v>
      </c>
    </row>
    <row r="1584" spans="1:15" x14ac:dyDescent="0.25">
      <c r="A1584" s="1"/>
      <c r="B1584" s="5"/>
      <c r="C1584" s="4"/>
      <c r="D1584" s="4"/>
      <c r="E1584" s="4"/>
      <c r="F1584" s="1"/>
      <c r="G1584" s="4"/>
      <c r="H1584" s="4"/>
      <c r="I1584" s="4"/>
      <c r="J1584" s="6"/>
      <c r="K1584" s="7"/>
      <c r="L1584" s="7"/>
      <c r="M1584" s="6"/>
      <c r="N1584" s="45"/>
      <c r="O1584" s="7"/>
    </row>
    <row r="1585" spans="1:15" x14ac:dyDescent="0.25">
      <c r="A1585" s="1"/>
      <c r="B1585" s="5" t="s">
        <v>19</v>
      </c>
      <c r="C1585" s="4" t="s">
        <v>57</v>
      </c>
      <c r="D1585" s="4"/>
      <c r="E1585" s="4"/>
      <c r="F1585" s="1"/>
      <c r="G1585" s="4" t="s">
        <v>42</v>
      </c>
      <c r="H1585" s="4" t="s">
        <v>43</v>
      </c>
      <c r="I1585" s="4"/>
      <c r="J1585" s="6">
        <v>2</v>
      </c>
      <c r="K1585" s="7">
        <v>33.33</v>
      </c>
      <c r="L1585" s="7"/>
      <c r="M1585" s="6">
        <v>6</v>
      </c>
      <c r="N1585" s="45">
        <v>688.80000000000007</v>
      </c>
      <c r="O1585" s="7">
        <v>67.099999999999994</v>
      </c>
    </row>
    <row r="1586" spans="1:15" x14ac:dyDescent="0.25">
      <c r="A1586" s="1"/>
      <c r="B1586" s="5"/>
      <c r="C1586" s="4"/>
      <c r="D1586" s="4"/>
      <c r="E1586" s="4"/>
      <c r="F1586" s="1"/>
      <c r="G1586" s="4" t="s">
        <v>21</v>
      </c>
      <c r="H1586" s="4" t="s">
        <v>22</v>
      </c>
      <c r="I1586" s="4"/>
      <c r="J1586" s="6">
        <v>1</v>
      </c>
      <c r="K1586" s="7">
        <v>16.670000000000002</v>
      </c>
      <c r="L1586" s="7"/>
      <c r="M1586" s="6">
        <v>3</v>
      </c>
      <c r="N1586" s="45">
        <v>115.19999999999999</v>
      </c>
      <c r="O1586" s="7">
        <v>11.22</v>
      </c>
    </row>
    <row r="1587" spans="1:15" x14ac:dyDescent="0.25">
      <c r="A1587" s="1"/>
      <c r="B1587" s="5" t="s">
        <v>23</v>
      </c>
      <c r="C1587" s="4" t="s">
        <v>248</v>
      </c>
      <c r="D1587" s="4"/>
      <c r="E1587" s="4"/>
      <c r="F1587" s="1"/>
      <c r="G1587" s="1"/>
      <c r="H1587" s="1"/>
      <c r="I1587" s="1"/>
      <c r="J1587" s="1"/>
      <c r="K1587" s="1"/>
      <c r="L1587" s="1"/>
      <c r="M1587" s="1"/>
      <c r="N1587" s="1"/>
      <c r="O1587" s="1"/>
    </row>
    <row r="1588" spans="1:15" x14ac:dyDescent="0.25">
      <c r="A1588" s="1"/>
      <c r="B1588" s="5" t="s">
        <v>25</v>
      </c>
      <c r="C1588" s="52">
        <v>731</v>
      </c>
      <c r="D1588" s="52"/>
      <c r="E1588" s="1"/>
      <c r="F1588" s="1"/>
      <c r="G1588" s="1"/>
      <c r="H1588" s="1"/>
      <c r="I1588" s="1"/>
      <c r="J1588" s="1"/>
      <c r="K1588" s="1"/>
      <c r="L1588" s="1"/>
      <c r="M1588" s="1"/>
      <c r="N1588" s="1"/>
      <c r="O1588" s="1"/>
    </row>
    <row r="1589" spans="1:15" x14ac:dyDescent="0.25">
      <c r="A1589" s="1"/>
      <c r="B1589" s="5" t="s">
        <v>26</v>
      </c>
      <c r="C1589" s="5"/>
      <c r="D1589" s="5"/>
      <c r="E1589" s="51">
        <v>132.71510000000001</v>
      </c>
      <c r="F1589" s="1"/>
      <c r="G1589" s="1"/>
      <c r="H1589" s="1"/>
      <c r="I1589" s="1"/>
      <c r="J1589" s="1"/>
      <c r="K1589" s="1"/>
      <c r="L1589" s="1"/>
      <c r="M1589" s="1"/>
      <c r="N1589" s="1"/>
      <c r="O1589" s="1"/>
    </row>
    <row r="1590" spans="1:15" x14ac:dyDescent="0.25">
      <c r="A1590" s="1"/>
      <c r="B1590" s="5" t="s">
        <v>27</v>
      </c>
      <c r="C1590" s="5"/>
      <c r="D1590" s="51">
        <v>0.94279999999999997</v>
      </c>
      <c r="E1590" s="51"/>
      <c r="F1590" s="1"/>
      <c r="G1590" s="1"/>
      <c r="H1590" s="1"/>
      <c r="I1590" s="1"/>
      <c r="J1590" s="1"/>
      <c r="K1590" s="1"/>
      <c r="L1590" s="1"/>
      <c r="M1590" s="1"/>
      <c r="N1590" s="1"/>
      <c r="O1590" s="1"/>
    </row>
    <row r="1591" spans="1:15" x14ac:dyDescent="0.25">
      <c r="A1591" s="1"/>
      <c r="B1591" s="5" t="s">
        <v>28</v>
      </c>
      <c r="C1591" s="5"/>
      <c r="D1591" s="5"/>
      <c r="E1591" s="51">
        <v>1.4514</v>
      </c>
      <c r="F1591" s="1"/>
      <c r="G1591" s="1"/>
      <c r="H1591" s="1"/>
      <c r="I1591" s="1"/>
      <c r="J1591" s="1"/>
      <c r="K1591" s="1"/>
      <c r="L1591" s="1"/>
      <c r="M1591" s="1"/>
      <c r="N1591" s="1"/>
      <c r="O1591" s="1"/>
    </row>
    <row r="1592" spans="1:15" x14ac:dyDescent="0.25">
      <c r="A1592" s="1"/>
      <c r="B1592" s="5" t="s">
        <v>29</v>
      </c>
      <c r="C1592" s="5"/>
      <c r="D1592" s="51">
        <v>8.2000000000000007E-3</v>
      </c>
      <c r="E1592" s="51"/>
      <c r="F1592" s="1"/>
      <c r="G1592" s="1"/>
      <c r="H1592" s="1"/>
      <c r="I1592" s="1"/>
      <c r="J1592" s="1"/>
      <c r="K1592" s="1"/>
      <c r="L1592" s="1"/>
      <c r="M1592" s="1"/>
      <c r="N1592" s="1"/>
      <c r="O1592" s="1"/>
    </row>
    <row r="1593" spans="1:15" x14ac:dyDescent="0.25">
      <c r="A1593" s="1"/>
      <c r="B1593" s="5" t="s">
        <v>30</v>
      </c>
      <c r="C1593" s="56">
        <v>30.2</v>
      </c>
      <c r="D1593" s="1"/>
      <c r="E1593" s="1"/>
      <c r="F1593" s="1"/>
      <c r="G1593" s="1"/>
      <c r="H1593" s="1"/>
      <c r="I1593" s="1"/>
      <c r="J1593" s="1"/>
      <c r="K1593" s="1"/>
      <c r="L1593" s="1"/>
      <c r="M1593" s="1"/>
      <c r="N1593" s="1"/>
      <c r="O1593" s="1"/>
    </row>
    <row r="1594" spans="1:15" x14ac:dyDescent="0.25">
      <c r="A1594" s="1"/>
      <c r="B1594" s="5" t="s">
        <v>31</v>
      </c>
      <c r="C1594" s="56">
        <v>2015</v>
      </c>
      <c r="D1594" s="5"/>
      <c r="E1594" s="1"/>
      <c r="F1594" s="1"/>
      <c r="G1594" s="1"/>
      <c r="H1594" s="1"/>
      <c r="I1594" s="1"/>
      <c r="J1594" s="1"/>
      <c r="K1594" s="1"/>
      <c r="L1594" s="1"/>
      <c r="M1594" s="1"/>
      <c r="N1594" s="1"/>
      <c r="O1594" s="1"/>
    </row>
    <row r="1595" spans="1:15" x14ac:dyDescent="0.25">
      <c r="A1595" s="1"/>
      <c r="B1595" s="5" t="s">
        <v>32</v>
      </c>
      <c r="C1595" s="5"/>
      <c r="D1595" s="1"/>
      <c r="E1595" s="1"/>
      <c r="F1595" s="1"/>
      <c r="G1595" s="1"/>
      <c r="H1595" s="1"/>
      <c r="I1595" s="1"/>
      <c r="J1595" s="1"/>
      <c r="K1595" s="1"/>
      <c r="L1595" s="1"/>
      <c r="M1595" s="1"/>
      <c r="N1595" s="1"/>
      <c r="O1595" s="1"/>
    </row>
    <row r="1596" spans="1:15" x14ac:dyDescent="0.25">
      <c r="A1596" s="1"/>
      <c r="B1596" s="1"/>
      <c r="C1596" s="1"/>
      <c r="D1596" s="1"/>
      <c r="E1596" s="1"/>
      <c r="F1596" s="1"/>
      <c r="G1596" s="1"/>
      <c r="H1596" s="1"/>
      <c r="I1596" s="1"/>
      <c r="J1596" s="1"/>
      <c r="K1596" s="1"/>
      <c r="L1596" s="1"/>
      <c r="M1596" s="1"/>
      <c r="N1596" s="1"/>
      <c r="O1596" s="1"/>
    </row>
    <row r="1597" spans="1:15" x14ac:dyDescent="0.25">
      <c r="A1597" s="1"/>
      <c r="B1597" s="1"/>
      <c r="C1597" s="1"/>
      <c r="D1597" s="1"/>
      <c r="E1597" s="1"/>
      <c r="F1597" s="1"/>
      <c r="G1597" s="46" t="s">
        <v>5</v>
      </c>
      <c r="H1597" s="46"/>
      <c r="I1597" s="46"/>
      <c r="J1597" s="3" t="s">
        <v>6</v>
      </c>
      <c r="K1597" s="3" t="s">
        <v>7</v>
      </c>
      <c r="L1597" s="3"/>
      <c r="M1597" s="3" t="s">
        <v>8</v>
      </c>
      <c r="N1597" s="3" t="s">
        <v>583</v>
      </c>
      <c r="O1597" s="3" t="s">
        <v>7</v>
      </c>
    </row>
    <row r="1598" spans="1:15" x14ac:dyDescent="0.25">
      <c r="A1598" s="1"/>
      <c r="B1598" s="1"/>
      <c r="C1598" s="1"/>
      <c r="D1598" s="1"/>
      <c r="E1598" s="1"/>
      <c r="F1598" s="1"/>
      <c r="G1598" s="4" t="s">
        <v>115</v>
      </c>
      <c r="H1598" s="4" t="s">
        <v>115</v>
      </c>
      <c r="I1598" s="4"/>
      <c r="J1598" s="6">
        <v>0</v>
      </c>
      <c r="K1598" s="7">
        <v>0</v>
      </c>
      <c r="L1598" s="7"/>
      <c r="M1598" s="6">
        <v>0</v>
      </c>
      <c r="N1598" s="55">
        <v>0</v>
      </c>
      <c r="O1598" s="7">
        <v>0</v>
      </c>
    </row>
    <row r="1599" spans="1:15" x14ac:dyDescent="0.25">
      <c r="A1599" s="1"/>
      <c r="B1599" s="5" t="s">
        <v>9</v>
      </c>
      <c r="C1599" s="4" t="s">
        <v>246</v>
      </c>
      <c r="D1599" s="4"/>
      <c r="E1599" s="4"/>
      <c r="F1599" s="1"/>
      <c r="G1599" s="1"/>
      <c r="H1599" s="1"/>
      <c r="I1599" s="1"/>
      <c r="J1599" s="1"/>
      <c r="K1599" s="1"/>
      <c r="L1599" s="1"/>
      <c r="M1599" s="1"/>
      <c r="N1599" s="1"/>
      <c r="O1599" s="1"/>
    </row>
    <row r="1600" spans="1:15" x14ac:dyDescent="0.25">
      <c r="A1600" s="1"/>
      <c r="B1600" s="5" t="s">
        <v>13</v>
      </c>
      <c r="C1600" s="4" t="s">
        <v>251</v>
      </c>
      <c r="D1600" s="4"/>
      <c r="E1600" s="4"/>
      <c r="F1600" s="1"/>
      <c r="G1600" s="1"/>
      <c r="H1600" s="1"/>
      <c r="I1600" s="1"/>
      <c r="J1600" s="1"/>
      <c r="K1600" s="1"/>
      <c r="L1600" s="1"/>
      <c r="M1600" s="1"/>
      <c r="N1600" s="1"/>
      <c r="O1600" s="1"/>
    </row>
    <row r="1601" spans="1:15" x14ac:dyDescent="0.25">
      <c r="A1601" s="1"/>
      <c r="B1601" s="5" t="s">
        <v>19</v>
      </c>
      <c r="C1601" s="4" t="s">
        <v>60</v>
      </c>
      <c r="D1601" s="4"/>
      <c r="E1601" s="4"/>
      <c r="F1601" s="1"/>
      <c r="G1601" s="1"/>
      <c r="H1601" s="1"/>
      <c r="I1601" s="1"/>
      <c r="J1601" s="1"/>
      <c r="K1601" s="1"/>
      <c r="L1601" s="1"/>
      <c r="M1601" s="1"/>
      <c r="N1601" s="1"/>
      <c r="O1601" s="1"/>
    </row>
    <row r="1602" spans="1:15" x14ac:dyDescent="0.25">
      <c r="A1602" s="1"/>
      <c r="B1602" s="5" t="s">
        <v>23</v>
      </c>
      <c r="C1602" s="4" t="s">
        <v>252</v>
      </c>
      <c r="D1602" s="4"/>
      <c r="E1602" s="4"/>
      <c r="F1602" s="1"/>
      <c r="G1602" s="1"/>
      <c r="H1602" s="1"/>
      <c r="I1602" s="1"/>
      <c r="J1602" s="1"/>
      <c r="K1602" s="1"/>
      <c r="L1602" s="1"/>
      <c r="M1602" s="1"/>
      <c r="N1602" s="1"/>
      <c r="O1602" s="1"/>
    </row>
    <row r="1603" spans="1:15" x14ac:dyDescent="0.25">
      <c r="A1603" s="1"/>
      <c r="B1603" s="5" t="s">
        <v>25</v>
      </c>
      <c r="C1603" s="52">
        <v>542</v>
      </c>
      <c r="D1603" s="52"/>
      <c r="E1603" s="1"/>
      <c r="F1603" s="1"/>
      <c r="G1603" s="1"/>
      <c r="H1603" s="1"/>
      <c r="I1603" s="1"/>
      <c r="J1603" s="1"/>
      <c r="K1603" s="1"/>
      <c r="L1603" s="1"/>
      <c r="M1603" s="1"/>
      <c r="N1603" s="1"/>
      <c r="O1603" s="1"/>
    </row>
    <row r="1604" spans="1:15" x14ac:dyDescent="0.25">
      <c r="A1604" s="1"/>
      <c r="B1604" s="5" t="s">
        <v>26</v>
      </c>
      <c r="C1604" s="5"/>
      <c r="D1604" s="5"/>
      <c r="E1604" s="51">
        <v>77.203199999999995</v>
      </c>
      <c r="F1604" s="1"/>
      <c r="G1604" s="1"/>
      <c r="H1604" s="1"/>
      <c r="I1604" s="1"/>
      <c r="J1604" s="1"/>
      <c r="K1604" s="1"/>
      <c r="L1604" s="1"/>
      <c r="M1604" s="1"/>
      <c r="N1604" s="1"/>
      <c r="O1604" s="1"/>
    </row>
    <row r="1605" spans="1:15" x14ac:dyDescent="0.25">
      <c r="A1605" s="1"/>
      <c r="B1605" s="5" t="s">
        <v>27</v>
      </c>
      <c r="C1605" s="5"/>
      <c r="D1605" s="51">
        <v>0</v>
      </c>
      <c r="E1605" s="51"/>
      <c r="F1605" s="1"/>
      <c r="G1605" s="1"/>
      <c r="H1605" s="1"/>
      <c r="I1605" s="1"/>
      <c r="J1605" s="1"/>
      <c r="K1605" s="1"/>
      <c r="L1605" s="1"/>
      <c r="M1605" s="1"/>
      <c r="N1605" s="1"/>
      <c r="O1605" s="1"/>
    </row>
    <row r="1606" spans="1:15" x14ac:dyDescent="0.25">
      <c r="A1606" s="1"/>
      <c r="B1606" s="5" t="s">
        <v>28</v>
      </c>
      <c r="C1606" s="5"/>
      <c r="D1606" s="5"/>
      <c r="E1606" s="51">
        <v>0.75449999999999995</v>
      </c>
      <c r="F1606" s="1"/>
      <c r="G1606" s="1"/>
      <c r="H1606" s="1"/>
      <c r="I1606" s="1"/>
      <c r="J1606" s="1"/>
      <c r="K1606" s="1"/>
      <c r="L1606" s="1"/>
      <c r="M1606" s="1"/>
      <c r="N1606" s="1"/>
      <c r="O1606" s="1"/>
    </row>
    <row r="1607" spans="1:15" x14ac:dyDescent="0.25">
      <c r="A1607" s="1"/>
      <c r="B1607" s="5" t="s">
        <v>29</v>
      </c>
      <c r="C1607" s="5"/>
      <c r="D1607" s="51">
        <v>0</v>
      </c>
      <c r="E1607" s="51"/>
      <c r="F1607" s="1"/>
      <c r="G1607" s="1"/>
      <c r="H1607" s="1"/>
      <c r="I1607" s="1"/>
      <c r="J1607" s="1"/>
      <c r="K1607" s="1"/>
      <c r="L1607" s="1"/>
      <c r="M1607" s="1"/>
      <c r="N1607" s="1"/>
      <c r="O1607" s="1"/>
    </row>
    <row r="1608" spans="1:15" x14ac:dyDescent="0.25">
      <c r="A1608" s="1"/>
      <c r="B1608" s="5" t="s">
        <v>30</v>
      </c>
      <c r="C1608" s="56"/>
      <c r="D1608" s="1"/>
      <c r="E1608" s="1"/>
      <c r="F1608" s="1"/>
      <c r="G1608" s="1"/>
      <c r="H1608" s="1"/>
      <c r="I1608" s="1"/>
      <c r="J1608" s="1"/>
      <c r="K1608" s="1"/>
      <c r="L1608" s="1"/>
      <c r="M1608" s="1"/>
      <c r="N1608" s="1"/>
      <c r="O1608" s="1"/>
    </row>
    <row r="1609" spans="1:15" x14ac:dyDescent="0.25">
      <c r="A1609" s="1"/>
      <c r="B1609" s="5" t="s">
        <v>31</v>
      </c>
      <c r="C1609" s="5"/>
      <c r="D1609" s="5"/>
      <c r="E1609" s="1"/>
      <c r="F1609" s="1"/>
      <c r="G1609" s="1"/>
      <c r="H1609" s="1"/>
      <c r="I1609" s="1"/>
      <c r="J1609" s="1"/>
      <c r="K1609" s="1"/>
      <c r="L1609" s="1"/>
      <c r="M1609" s="1"/>
      <c r="N1609" s="1"/>
      <c r="O1609" s="1"/>
    </row>
    <row r="1610" spans="1:15" x14ac:dyDescent="0.25">
      <c r="A1610" s="1"/>
      <c r="B1610" s="5" t="s">
        <v>32</v>
      </c>
      <c r="C1610" s="5"/>
      <c r="D1610" s="1"/>
      <c r="E1610" s="1"/>
      <c r="F1610" s="1"/>
      <c r="G1610" s="1"/>
      <c r="H1610" s="1"/>
      <c r="I1610" s="1"/>
      <c r="J1610" s="1"/>
      <c r="K1610" s="1"/>
      <c r="L1610" s="1"/>
      <c r="M1610" s="1"/>
      <c r="N1610" s="1"/>
      <c r="O1610" s="1"/>
    </row>
    <row r="1611" spans="1:15" x14ac:dyDescent="0.25">
      <c r="A1611" s="1"/>
      <c r="B1611" s="1"/>
      <c r="C1611" s="1"/>
      <c r="D1611" s="1"/>
      <c r="E1611" s="1"/>
      <c r="F1611" s="1"/>
      <c r="G1611" s="1"/>
      <c r="H1611" s="1"/>
      <c r="I1611" s="1"/>
      <c r="J1611" s="1"/>
      <c r="K1611" s="1"/>
      <c r="L1611" s="1"/>
      <c r="M1611" s="1"/>
      <c r="N1611" s="1"/>
      <c r="O1611" s="1"/>
    </row>
    <row r="1612" spans="1:15" x14ac:dyDescent="0.25">
      <c r="A1612" s="1"/>
      <c r="B1612" s="1"/>
      <c r="C1612" s="1"/>
      <c r="D1612" s="1"/>
      <c r="E1612" s="1"/>
      <c r="F1612" s="1"/>
      <c r="G1612" s="46" t="s">
        <v>5</v>
      </c>
      <c r="H1612" s="46"/>
      <c r="I1612" s="46"/>
      <c r="J1612" s="3" t="s">
        <v>6</v>
      </c>
      <c r="K1612" s="3" t="s">
        <v>7</v>
      </c>
      <c r="L1612" s="3"/>
      <c r="M1612" s="3" t="s">
        <v>8</v>
      </c>
      <c r="N1612" s="3" t="s">
        <v>583</v>
      </c>
      <c r="O1612" s="3" t="s">
        <v>7</v>
      </c>
    </row>
    <row r="1613" spans="1:15" x14ac:dyDescent="0.25">
      <c r="A1613" s="1"/>
      <c r="B1613" s="1"/>
      <c r="C1613" s="1"/>
      <c r="D1613" s="1"/>
      <c r="E1613" s="1"/>
      <c r="F1613" s="1"/>
      <c r="G1613" s="4" t="s">
        <v>115</v>
      </c>
      <c r="H1613" s="4" t="s">
        <v>115</v>
      </c>
      <c r="I1613" s="4"/>
      <c r="J1613" s="6">
        <v>0</v>
      </c>
      <c r="K1613" s="7">
        <v>0</v>
      </c>
      <c r="L1613" s="7"/>
      <c r="M1613" s="6">
        <v>0</v>
      </c>
      <c r="N1613" s="55">
        <v>0</v>
      </c>
      <c r="O1613" s="7">
        <v>0</v>
      </c>
    </row>
    <row r="1614" spans="1:15" x14ac:dyDescent="0.25">
      <c r="A1614" s="1"/>
      <c r="B1614" s="5" t="s">
        <v>9</v>
      </c>
      <c r="C1614" s="4" t="s">
        <v>246</v>
      </c>
      <c r="D1614" s="4"/>
      <c r="E1614" s="4"/>
      <c r="F1614" s="1"/>
      <c r="G1614" s="1"/>
      <c r="H1614" s="1"/>
      <c r="I1614" s="1"/>
      <c r="J1614" s="1"/>
      <c r="K1614" s="1"/>
      <c r="L1614" s="1"/>
      <c r="M1614" s="1"/>
      <c r="N1614" s="1"/>
      <c r="O1614" s="1"/>
    </row>
    <row r="1615" spans="1:15" x14ac:dyDescent="0.25">
      <c r="A1615" s="1"/>
      <c r="B1615" s="5" t="s">
        <v>13</v>
      </c>
      <c r="C1615" s="4" t="s">
        <v>253</v>
      </c>
      <c r="D1615" s="4"/>
      <c r="E1615" s="4"/>
      <c r="F1615" s="1"/>
      <c r="G1615" s="1"/>
      <c r="H1615" s="1"/>
      <c r="I1615" s="1"/>
      <c r="J1615" s="1"/>
      <c r="K1615" s="1"/>
      <c r="L1615" s="1"/>
      <c r="M1615" s="1"/>
      <c r="N1615" s="1"/>
      <c r="O1615" s="1"/>
    </row>
    <row r="1616" spans="1:15" x14ac:dyDescent="0.25">
      <c r="A1616" s="1"/>
      <c r="B1616" s="5" t="s">
        <v>19</v>
      </c>
      <c r="C1616" s="4" t="s">
        <v>47</v>
      </c>
      <c r="D1616" s="4"/>
      <c r="E1616" s="4"/>
      <c r="F1616" s="1"/>
      <c r="G1616" s="1"/>
      <c r="H1616" s="1"/>
      <c r="I1616" s="1"/>
      <c r="J1616" s="1"/>
      <c r="K1616" s="1"/>
      <c r="L1616" s="1"/>
      <c r="M1616" s="1"/>
      <c r="N1616" s="1"/>
      <c r="O1616" s="1"/>
    </row>
    <row r="1617" spans="1:15" x14ac:dyDescent="0.25">
      <c r="A1617" s="1"/>
      <c r="B1617" s="5" t="s">
        <v>23</v>
      </c>
      <c r="C1617" s="4" t="s">
        <v>254</v>
      </c>
      <c r="D1617" s="4"/>
      <c r="E1617" s="4"/>
      <c r="F1617" s="1"/>
      <c r="G1617" s="1"/>
      <c r="H1617" s="1"/>
      <c r="I1617" s="1"/>
      <c r="J1617" s="1"/>
      <c r="K1617" s="1"/>
      <c r="L1617" s="1"/>
      <c r="M1617" s="1"/>
      <c r="N1617" s="1"/>
      <c r="O1617" s="1"/>
    </row>
    <row r="1618" spans="1:15" x14ac:dyDescent="0.25">
      <c r="A1618" s="1"/>
      <c r="B1618" s="5" t="s">
        <v>25</v>
      </c>
      <c r="C1618" s="52">
        <v>87</v>
      </c>
      <c r="D1618" s="52"/>
      <c r="E1618" s="1"/>
      <c r="F1618" s="1"/>
      <c r="G1618" s="1"/>
      <c r="H1618" s="1"/>
      <c r="I1618" s="1"/>
      <c r="J1618" s="1"/>
      <c r="K1618" s="1"/>
      <c r="L1618" s="1"/>
      <c r="M1618" s="1"/>
      <c r="N1618" s="1"/>
      <c r="O1618" s="1"/>
    </row>
    <row r="1619" spans="1:15" x14ac:dyDescent="0.25">
      <c r="A1619" s="1"/>
      <c r="B1619" s="5" t="s">
        <v>26</v>
      </c>
      <c r="C1619" s="5"/>
      <c r="D1619" s="5"/>
      <c r="E1619" s="51">
        <v>12.091699999999999</v>
      </c>
      <c r="F1619" s="1"/>
      <c r="G1619" s="1"/>
      <c r="H1619" s="1"/>
      <c r="I1619" s="1"/>
      <c r="J1619" s="1"/>
      <c r="K1619" s="1"/>
      <c r="L1619" s="1"/>
      <c r="M1619" s="1"/>
      <c r="N1619" s="1"/>
      <c r="O1619" s="1"/>
    </row>
    <row r="1620" spans="1:15" x14ac:dyDescent="0.25">
      <c r="A1620" s="1"/>
      <c r="B1620" s="5" t="s">
        <v>27</v>
      </c>
      <c r="C1620" s="5"/>
      <c r="D1620" s="51">
        <v>0</v>
      </c>
      <c r="E1620" s="51"/>
      <c r="F1620" s="1"/>
      <c r="G1620" s="1"/>
      <c r="H1620" s="1"/>
      <c r="I1620" s="1"/>
      <c r="J1620" s="1"/>
      <c r="K1620" s="1"/>
      <c r="L1620" s="1"/>
      <c r="M1620" s="1"/>
      <c r="N1620" s="1"/>
      <c r="O1620" s="1"/>
    </row>
    <row r="1621" spans="1:15" x14ac:dyDescent="0.25">
      <c r="A1621" s="1"/>
      <c r="B1621" s="5" t="s">
        <v>28</v>
      </c>
      <c r="C1621" s="5"/>
      <c r="D1621" s="5"/>
      <c r="E1621" s="51">
        <v>0.60260000000000002</v>
      </c>
      <c r="F1621" s="1"/>
      <c r="G1621" s="1"/>
      <c r="H1621" s="1"/>
      <c r="I1621" s="1"/>
      <c r="J1621" s="1"/>
      <c r="K1621" s="1"/>
      <c r="L1621" s="1"/>
      <c r="M1621" s="1"/>
      <c r="N1621" s="1"/>
      <c r="O1621" s="1"/>
    </row>
    <row r="1622" spans="1:15" x14ac:dyDescent="0.25">
      <c r="A1622" s="1"/>
      <c r="B1622" s="5" t="s">
        <v>29</v>
      </c>
      <c r="C1622" s="5"/>
      <c r="D1622" s="51">
        <v>0</v>
      </c>
      <c r="E1622" s="51"/>
      <c r="F1622" s="1"/>
      <c r="G1622" s="1"/>
      <c r="H1622" s="1"/>
      <c r="I1622" s="1"/>
      <c r="J1622" s="1"/>
      <c r="K1622" s="1"/>
      <c r="L1622" s="1"/>
      <c r="M1622" s="1"/>
      <c r="N1622" s="1"/>
      <c r="O1622" s="1"/>
    </row>
    <row r="1623" spans="1:15" x14ac:dyDescent="0.25">
      <c r="A1623" s="1"/>
      <c r="B1623" s="5" t="s">
        <v>30</v>
      </c>
      <c r="C1623" s="5"/>
      <c r="D1623" s="1"/>
      <c r="E1623" s="1"/>
      <c r="F1623" s="1"/>
      <c r="G1623" s="1"/>
      <c r="H1623" s="1"/>
      <c r="I1623" s="1"/>
      <c r="J1623" s="1"/>
      <c r="K1623" s="1"/>
      <c r="L1623" s="1"/>
      <c r="M1623" s="1"/>
      <c r="N1623" s="1"/>
      <c r="O1623" s="1"/>
    </row>
    <row r="1624" spans="1:15" x14ac:dyDescent="0.25">
      <c r="A1624" s="1"/>
      <c r="B1624" s="5" t="s">
        <v>31</v>
      </c>
      <c r="C1624" s="5"/>
      <c r="D1624" s="5"/>
      <c r="E1624" s="1"/>
      <c r="F1624" s="1"/>
      <c r="G1624" s="1"/>
      <c r="H1624" s="1"/>
      <c r="I1624" s="1"/>
      <c r="J1624" s="1"/>
      <c r="K1624" s="1"/>
      <c r="L1624" s="1"/>
      <c r="M1624" s="1"/>
      <c r="N1624" s="1"/>
      <c r="O1624" s="1"/>
    </row>
    <row r="1625" spans="1:15" x14ac:dyDescent="0.25">
      <c r="A1625" s="1"/>
      <c r="B1625" s="5" t="s">
        <v>32</v>
      </c>
      <c r="C1625" s="5"/>
      <c r="D1625" s="1"/>
      <c r="E1625" s="1"/>
      <c r="F1625" s="1"/>
      <c r="G1625" s="1"/>
      <c r="H1625" s="1"/>
      <c r="I1625" s="1"/>
      <c r="J1625" s="1"/>
      <c r="K1625" s="1"/>
      <c r="L1625" s="1"/>
      <c r="M1625" s="1"/>
      <c r="N1625" s="1"/>
      <c r="O1625" s="1"/>
    </row>
    <row r="1626" spans="1:15" x14ac:dyDescent="0.25">
      <c r="A1626" s="1"/>
      <c r="B1626" s="1"/>
      <c r="C1626" s="1"/>
      <c r="D1626" s="1"/>
      <c r="E1626" s="1"/>
      <c r="F1626" s="1"/>
      <c r="G1626" s="1"/>
      <c r="H1626" s="1"/>
      <c r="I1626" s="1"/>
      <c r="J1626" s="1"/>
      <c r="K1626" s="1"/>
      <c r="L1626" s="1"/>
      <c r="M1626" s="1"/>
      <c r="N1626" s="1"/>
      <c r="O1626" s="1"/>
    </row>
    <row r="1627" spans="1:15" x14ac:dyDescent="0.25">
      <c r="A1627" s="1"/>
      <c r="B1627" s="1"/>
      <c r="C1627" s="1"/>
      <c r="D1627" s="1"/>
      <c r="E1627" s="1"/>
      <c r="F1627" s="1"/>
      <c r="G1627" s="46" t="s">
        <v>5</v>
      </c>
      <c r="H1627" s="46"/>
      <c r="I1627" s="46"/>
      <c r="J1627" s="3" t="s">
        <v>6</v>
      </c>
      <c r="K1627" s="3" t="s">
        <v>7</v>
      </c>
      <c r="L1627" s="3"/>
      <c r="M1627" s="3" t="s">
        <v>8</v>
      </c>
      <c r="N1627" s="3" t="s">
        <v>583</v>
      </c>
      <c r="O1627" s="3" t="s">
        <v>7</v>
      </c>
    </row>
    <row r="1628" spans="1:15" x14ac:dyDescent="0.25">
      <c r="A1628" s="1"/>
      <c r="B1628" s="1"/>
      <c r="C1628" s="1"/>
      <c r="D1628" s="1"/>
      <c r="E1628" s="1"/>
      <c r="F1628" s="1"/>
      <c r="G1628" s="4" t="s">
        <v>115</v>
      </c>
      <c r="H1628" s="4" t="s">
        <v>115</v>
      </c>
      <c r="I1628" s="4"/>
      <c r="J1628" s="6">
        <v>0</v>
      </c>
      <c r="K1628" s="7">
        <v>0</v>
      </c>
      <c r="L1628" s="7"/>
      <c r="M1628" s="6">
        <v>0</v>
      </c>
      <c r="N1628" s="55">
        <v>0</v>
      </c>
      <c r="O1628" s="7">
        <v>0</v>
      </c>
    </row>
    <row r="1629" spans="1:15" x14ac:dyDescent="0.25">
      <c r="A1629" s="1"/>
      <c r="B1629" s="5" t="s">
        <v>9</v>
      </c>
      <c r="C1629" s="4" t="s">
        <v>246</v>
      </c>
      <c r="D1629" s="4"/>
      <c r="E1629" s="4"/>
      <c r="F1629" s="1"/>
      <c r="G1629" s="1"/>
      <c r="H1629" s="1"/>
      <c r="I1629" s="1"/>
      <c r="J1629" s="1"/>
      <c r="K1629" s="1"/>
      <c r="L1629" s="1"/>
      <c r="M1629" s="1"/>
      <c r="N1629" s="1"/>
      <c r="O1629" s="1"/>
    </row>
    <row r="1630" spans="1:15" x14ac:dyDescent="0.25">
      <c r="A1630" s="1"/>
      <c r="B1630" s="5" t="s">
        <v>13</v>
      </c>
      <c r="C1630" s="4" t="s">
        <v>255</v>
      </c>
      <c r="D1630" s="4"/>
      <c r="E1630" s="4"/>
      <c r="F1630" s="1"/>
      <c r="G1630" s="1"/>
      <c r="H1630" s="1"/>
      <c r="I1630" s="1"/>
      <c r="J1630" s="1"/>
      <c r="K1630" s="1"/>
      <c r="L1630" s="1"/>
      <c r="M1630" s="1"/>
      <c r="N1630" s="1"/>
      <c r="O1630" s="1"/>
    </row>
    <row r="1631" spans="1:15" x14ac:dyDescent="0.25">
      <c r="A1631" s="1"/>
      <c r="B1631" s="5" t="s">
        <v>19</v>
      </c>
      <c r="C1631" s="4" t="s">
        <v>222</v>
      </c>
      <c r="D1631" s="4"/>
      <c r="E1631" s="4"/>
      <c r="F1631" s="1"/>
      <c r="G1631" s="1"/>
      <c r="H1631" s="1"/>
      <c r="I1631" s="1"/>
      <c r="J1631" s="1"/>
      <c r="K1631" s="1"/>
      <c r="L1631" s="1"/>
      <c r="M1631" s="1"/>
      <c r="N1631" s="1"/>
      <c r="O1631" s="1"/>
    </row>
    <row r="1632" spans="1:15" x14ac:dyDescent="0.25">
      <c r="A1632" s="1"/>
      <c r="B1632" s="5" t="s">
        <v>23</v>
      </c>
      <c r="C1632" s="4" t="s">
        <v>256</v>
      </c>
      <c r="D1632" s="4"/>
      <c r="E1632" s="4"/>
      <c r="F1632" s="1"/>
      <c r="G1632" s="1"/>
      <c r="H1632" s="1"/>
      <c r="I1632" s="1"/>
      <c r="J1632" s="1"/>
      <c r="K1632" s="1"/>
      <c r="L1632" s="1"/>
      <c r="M1632" s="1"/>
      <c r="N1632" s="1"/>
      <c r="O1632" s="1"/>
    </row>
    <row r="1633" spans="1:15" x14ac:dyDescent="0.25">
      <c r="A1633" s="1"/>
      <c r="B1633" s="5" t="s">
        <v>25</v>
      </c>
      <c r="C1633" s="52">
        <v>13</v>
      </c>
      <c r="D1633" s="52"/>
      <c r="E1633" s="1"/>
      <c r="F1633" s="1"/>
      <c r="G1633" s="1"/>
      <c r="H1633" s="1"/>
      <c r="I1633" s="1"/>
      <c r="J1633" s="1"/>
      <c r="K1633" s="1"/>
      <c r="L1633" s="1"/>
      <c r="M1633" s="1"/>
      <c r="N1633" s="1"/>
      <c r="O1633" s="1"/>
    </row>
    <row r="1634" spans="1:15" x14ac:dyDescent="0.25">
      <c r="A1634" s="1"/>
      <c r="B1634" s="5" t="s">
        <v>26</v>
      </c>
      <c r="C1634" s="5"/>
      <c r="D1634" s="5"/>
      <c r="E1634" s="51">
        <v>69.550399999999996</v>
      </c>
      <c r="F1634" s="1"/>
      <c r="G1634" s="1"/>
      <c r="H1634" s="1"/>
      <c r="I1634" s="1"/>
      <c r="J1634" s="1"/>
      <c r="K1634" s="1"/>
      <c r="L1634" s="1"/>
      <c r="M1634" s="1"/>
      <c r="N1634" s="1"/>
      <c r="O1634" s="1"/>
    </row>
    <row r="1635" spans="1:15" x14ac:dyDescent="0.25">
      <c r="A1635" s="1"/>
      <c r="B1635" s="5" t="s">
        <v>27</v>
      </c>
      <c r="C1635" s="5"/>
      <c r="D1635" s="51">
        <v>0</v>
      </c>
      <c r="E1635" s="51"/>
      <c r="F1635" s="1"/>
      <c r="G1635" s="1"/>
      <c r="H1635" s="1"/>
      <c r="I1635" s="1"/>
      <c r="J1635" s="1"/>
      <c r="K1635" s="1"/>
      <c r="L1635" s="1"/>
      <c r="M1635" s="1"/>
      <c r="N1635" s="1"/>
      <c r="O1635" s="1"/>
    </row>
    <row r="1636" spans="1:15" x14ac:dyDescent="0.25">
      <c r="A1636" s="1"/>
      <c r="B1636" s="5" t="s">
        <v>28</v>
      </c>
      <c r="C1636" s="5"/>
      <c r="D1636" s="5"/>
      <c r="E1636" s="51">
        <v>0.73040000000000005</v>
      </c>
      <c r="F1636" s="1"/>
      <c r="G1636" s="1"/>
      <c r="H1636" s="1"/>
      <c r="I1636" s="1"/>
      <c r="J1636" s="1"/>
      <c r="K1636" s="1"/>
      <c r="L1636" s="1"/>
      <c r="M1636" s="1"/>
      <c r="N1636" s="1"/>
      <c r="O1636" s="1"/>
    </row>
    <row r="1637" spans="1:15" x14ac:dyDescent="0.25">
      <c r="A1637" s="1"/>
      <c r="B1637" s="5" t="s">
        <v>29</v>
      </c>
      <c r="C1637" s="5"/>
      <c r="D1637" s="51">
        <v>0</v>
      </c>
      <c r="E1637" s="51"/>
      <c r="F1637" s="1"/>
      <c r="G1637" s="1"/>
      <c r="H1637" s="1"/>
      <c r="I1637" s="1"/>
      <c r="J1637" s="1"/>
      <c r="K1637" s="1"/>
      <c r="L1637" s="1"/>
      <c r="M1637" s="1"/>
      <c r="N1637" s="1"/>
      <c r="O1637" s="1"/>
    </row>
    <row r="1638" spans="1:15" x14ac:dyDescent="0.25">
      <c r="A1638" s="1"/>
      <c r="B1638" s="5" t="s">
        <v>30</v>
      </c>
      <c r="C1638" s="5"/>
      <c r="D1638" s="1"/>
      <c r="E1638" s="1"/>
      <c r="F1638" s="1"/>
      <c r="G1638" s="1"/>
      <c r="H1638" s="1"/>
      <c r="I1638" s="1"/>
      <c r="J1638" s="1"/>
      <c r="K1638" s="1"/>
      <c r="L1638" s="1"/>
      <c r="M1638" s="1"/>
      <c r="N1638" s="1"/>
      <c r="O1638" s="1"/>
    </row>
    <row r="1639" spans="1:15" x14ac:dyDescent="0.25">
      <c r="A1639" s="1"/>
      <c r="B1639" s="5" t="s">
        <v>31</v>
      </c>
      <c r="C1639" s="5"/>
      <c r="D1639" s="5"/>
      <c r="E1639" s="1"/>
      <c r="F1639" s="1"/>
      <c r="G1639" s="1"/>
      <c r="H1639" s="1"/>
      <c r="I1639" s="1"/>
      <c r="J1639" s="1"/>
      <c r="K1639" s="1"/>
      <c r="L1639" s="1"/>
      <c r="M1639" s="1"/>
      <c r="N1639" s="1"/>
      <c r="O1639" s="1"/>
    </row>
    <row r="1640" spans="1:15" x14ac:dyDescent="0.25">
      <c r="A1640" s="1"/>
      <c r="B1640" s="5" t="s">
        <v>32</v>
      </c>
      <c r="C1640" s="5"/>
      <c r="D1640" s="1"/>
      <c r="E1640" s="1"/>
      <c r="F1640" s="1"/>
      <c r="G1640" s="1"/>
      <c r="H1640" s="1"/>
      <c r="I1640" s="1"/>
      <c r="J1640" s="1"/>
      <c r="K1640" s="1"/>
      <c r="L1640" s="1"/>
      <c r="M1640" s="1"/>
      <c r="N1640" s="1"/>
      <c r="O1640" s="1"/>
    </row>
    <row r="1641" spans="1:15" x14ac:dyDescent="0.25">
      <c r="A1641" s="1"/>
      <c r="B1641" s="1"/>
      <c r="C1641" s="1"/>
      <c r="D1641" s="1"/>
      <c r="E1641" s="1"/>
      <c r="F1641" s="1"/>
      <c r="G1641" s="1"/>
      <c r="H1641" s="1"/>
      <c r="I1641" s="1"/>
      <c r="J1641" s="1"/>
      <c r="K1641" s="1"/>
      <c r="L1641" s="1"/>
      <c r="M1641" s="1"/>
      <c r="N1641" s="1"/>
      <c r="O1641" s="1"/>
    </row>
    <row r="1642" spans="1:15" x14ac:dyDescent="0.25">
      <c r="A1642" s="1"/>
      <c r="B1642" s="1"/>
      <c r="C1642" s="1"/>
      <c r="D1642" s="1"/>
      <c r="E1642" s="1"/>
      <c r="F1642" s="1"/>
      <c r="G1642" s="46" t="s">
        <v>5</v>
      </c>
      <c r="H1642" s="46"/>
      <c r="I1642" s="46"/>
      <c r="J1642" s="3" t="s">
        <v>6</v>
      </c>
      <c r="K1642" s="3" t="s">
        <v>7</v>
      </c>
      <c r="L1642" s="3"/>
      <c r="M1642" s="3" t="s">
        <v>8</v>
      </c>
      <c r="N1642" s="3" t="s">
        <v>583</v>
      </c>
      <c r="O1642" s="3" t="s">
        <v>7</v>
      </c>
    </row>
    <row r="1643" spans="1:15" x14ac:dyDescent="0.25">
      <c r="A1643" s="1"/>
      <c r="B1643" s="1"/>
      <c r="C1643" s="1"/>
      <c r="D1643" s="1"/>
      <c r="E1643" s="1"/>
      <c r="F1643" s="1"/>
      <c r="G1643" s="4" t="s">
        <v>115</v>
      </c>
      <c r="H1643" s="4" t="s">
        <v>115</v>
      </c>
      <c r="I1643" s="4"/>
      <c r="J1643" s="6">
        <v>0</v>
      </c>
      <c r="K1643" s="7">
        <v>0</v>
      </c>
      <c r="L1643" s="7"/>
      <c r="M1643" s="6">
        <v>0</v>
      </c>
      <c r="N1643" s="55">
        <v>0</v>
      </c>
      <c r="O1643" s="7">
        <v>0</v>
      </c>
    </row>
    <row r="1644" spans="1:15" x14ac:dyDescent="0.25">
      <c r="A1644" s="1"/>
      <c r="B1644" s="5" t="s">
        <v>9</v>
      </c>
      <c r="C1644" s="4" t="s">
        <v>246</v>
      </c>
      <c r="D1644" s="4"/>
      <c r="E1644" s="4"/>
      <c r="F1644" s="1"/>
      <c r="G1644" s="1"/>
      <c r="H1644" s="1"/>
      <c r="I1644" s="1"/>
      <c r="J1644" s="1"/>
      <c r="K1644" s="1"/>
      <c r="L1644" s="1"/>
      <c r="M1644" s="1"/>
      <c r="N1644" s="1"/>
      <c r="O1644" s="1"/>
    </row>
    <row r="1645" spans="1:15" x14ac:dyDescent="0.25">
      <c r="A1645" s="1"/>
      <c r="B1645" s="5" t="s">
        <v>13</v>
      </c>
      <c r="C1645" s="4" t="s">
        <v>257</v>
      </c>
      <c r="D1645" s="4"/>
      <c r="E1645" s="4"/>
      <c r="F1645" s="1"/>
      <c r="G1645" s="1"/>
      <c r="H1645" s="1"/>
      <c r="I1645" s="1"/>
      <c r="J1645" s="1"/>
      <c r="K1645" s="1"/>
      <c r="L1645" s="1"/>
      <c r="M1645" s="1"/>
      <c r="N1645" s="1"/>
      <c r="O1645" s="1"/>
    </row>
    <row r="1646" spans="1:15" x14ac:dyDescent="0.25">
      <c r="A1646" s="1"/>
      <c r="B1646" s="5" t="s">
        <v>19</v>
      </c>
      <c r="C1646" s="4" t="s">
        <v>258</v>
      </c>
      <c r="D1646" s="4"/>
      <c r="E1646" s="4"/>
      <c r="F1646" s="1"/>
      <c r="G1646" s="1"/>
      <c r="H1646" s="1"/>
      <c r="I1646" s="1"/>
      <c r="J1646" s="1"/>
      <c r="K1646" s="1"/>
      <c r="L1646" s="1"/>
      <c r="M1646" s="1"/>
      <c r="N1646" s="1"/>
      <c r="O1646" s="1"/>
    </row>
    <row r="1647" spans="1:15" x14ac:dyDescent="0.25">
      <c r="A1647" s="1"/>
      <c r="B1647" s="5" t="s">
        <v>23</v>
      </c>
      <c r="C1647" s="4" t="s">
        <v>259</v>
      </c>
      <c r="D1647" s="4"/>
      <c r="E1647" s="4"/>
      <c r="F1647" s="1"/>
      <c r="G1647" s="1"/>
      <c r="H1647" s="1"/>
      <c r="I1647" s="1"/>
      <c r="J1647" s="1"/>
      <c r="K1647" s="1"/>
      <c r="L1647" s="1"/>
      <c r="M1647" s="1"/>
      <c r="N1647" s="1"/>
      <c r="O1647" s="1"/>
    </row>
    <row r="1648" spans="1:15" x14ac:dyDescent="0.25">
      <c r="A1648" s="1"/>
      <c r="B1648" s="5" t="s">
        <v>25</v>
      </c>
      <c r="C1648" s="52">
        <v>0</v>
      </c>
      <c r="D1648" s="52"/>
      <c r="E1648" s="1"/>
      <c r="F1648" s="1"/>
      <c r="G1648" s="1"/>
      <c r="H1648" s="1"/>
      <c r="I1648" s="1"/>
      <c r="J1648" s="1"/>
      <c r="K1648" s="1"/>
      <c r="L1648" s="1"/>
      <c r="M1648" s="1"/>
      <c r="N1648" s="1"/>
      <c r="O1648" s="1"/>
    </row>
    <row r="1649" spans="1:15" x14ac:dyDescent="0.25">
      <c r="A1649" s="1"/>
      <c r="B1649" s="5" t="s">
        <v>26</v>
      </c>
      <c r="C1649" s="5"/>
      <c r="D1649" s="5"/>
      <c r="E1649" s="51">
        <v>0</v>
      </c>
      <c r="F1649" s="1"/>
      <c r="G1649" s="1"/>
      <c r="H1649" s="1"/>
      <c r="I1649" s="1"/>
      <c r="J1649" s="1"/>
      <c r="K1649" s="1"/>
      <c r="L1649" s="1"/>
      <c r="M1649" s="1"/>
      <c r="N1649" s="1"/>
      <c r="O1649" s="1"/>
    </row>
    <row r="1650" spans="1:15" x14ac:dyDescent="0.25">
      <c r="A1650" s="1"/>
      <c r="B1650" s="5" t="s">
        <v>27</v>
      </c>
      <c r="C1650" s="5"/>
      <c r="D1650" s="51">
        <v>0</v>
      </c>
      <c r="E1650" s="51"/>
      <c r="F1650" s="1"/>
      <c r="G1650" s="1"/>
      <c r="H1650" s="1"/>
      <c r="I1650" s="1"/>
      <c r="J1650" s="1"/>
      <c r="K1650" s="1"/>
      <c r="L1650" s="1"/>
      <c r="M1650" s="1"/>
      <c r="N1650" s="1"/>
      <c r="O1650" s="1"/>
    </row>
    <row r="1651" spans="1:15" x14ac:dyDescent="0.25">
      <c r="A1651" s="1"/>
      <c r="B1651" s="5" t="s">
        <v>28</v>
      </c>
      <c r="C1651" s="5"/>
      <c r="D1651" s="5"/>
      <c r="E1651" s="51">
        <v>0</v>
      </c>
      <c r="F1651" s="1"/>
      <c r="G1651" s="1"/>
      <c r="H1651" s="1"/>
      <c r="I1651" s="1"/>
      <c r="J1651" s="1"/>
      <c r="K1651" s="1"/>
      <c r="L1651" s="1"/>
      <c r="M1651" s="1"/>
      <c r="N1651" s="1"/>
      <c r="O1651" s="1"/>
    </row>
    <row r="1652" spans="1:15" x14ac:dyDescent="0.25">
      <c r="A1652" s="1"/>
      <c r="B1652" s="5" t="s">
        <v>29</v>
      </c>
      <c r="C1652" s="5"/>
      <c r="D1652" s="51">
        <v>0</v>
      </c>
      <c r="E1652" s="51"/>
      <c r="F1652" s="1"/>
      <c r="G1652" s="1"/>
      <c r="H1652" s="1"/>
      <c r="I1652" s="1"/>
      <c r="J1652" s="1"/>
      <c r="K1652" s="1"/>
      <c r="L1652" s="1"/>
      <c r="M1652" s="1"/>
      <c r="N1652" s="1"/>
      <c r="O1652" s="1"/>
    </row>
    <row r="1653" spans="1:15" x14ac:dyDescent="0.25">
      <c r="A1653" s="1"/>
      <c r="B1653" s="5" t="s">
        <v>30</v>
      </c>
      <c r="C1653" s="5"/>
      <c r="D1653" s="1"/>
      <c r="E1653" s="1"/>
      <c r="F1653" s="1"/>
      <c r="G1653" s="1"/>
      <c r="H1653" s="1"/>
      <c r="I1653" s="1"/>
      <c r="J1653" s="1"/>
      <c r="K1653" s="1"/>
      <c r="L1653" s="1"/>
      <c r="M1653" s="1"/>
      <c r="N1653" s="1"/>
      <c r="O1653" s="1"/>
    </row>
    <row r="1654" spans="1:15" x14ac:dyDescent="0.25">
      <c r="A1654" s="1"/>
      <c r="B1654" s="5" t="s">
        <v>31</v>
      </c>
      <c r="C1654" s="5"/>
      <c r="D1654" s="5"/>
      <c r="E1654" s="1"/>
      <c r="F1654" s="1"/>
      <c r="G1654" s="1"/>
      <c r="H1654" s="1"/>
      <c r="I1654" s="1"/>
      <c r="J1654" s="1"/>
      <c r="K1654" s="1"/>
      <c r="L1654" s="1"/>
      <c r="M1654" s="1"/>
      <c r="N1654" s="1"/>
      <c r="O1654" s="1"/>
    </row>
    <row r="1655" spans="1:15" x14ac:dyDescent="0.25">
      <c r="A1655" s="1"/>
      <c r="B1655" s="5" t="s">
        <v>32</v>
      </c>
      <c r="C1655" s="5"/>
      <c r="D1655" s="1"/>
      <c r="E1655" s="1"/>
      <c r="F1655" s="1"/>
      <c r="G1655" s="1"/>
      <c r="H1655" s="1"/>
      <c r="I1655" s="1"/>
      <c r="J1655" s="1"/>
      <c r="K1655" s="1"/>
      <c r="L1655" s="1"/>
      <c r="M1655" s="1"/>
      <c r="N1655" s="1"/>
      <c r="O1655" s="1"/>
    </row>
    <row r="1656" spans="1:15" x14ac:dyDescent="0.25">
      <c r="A1656" s="1"/>
      <c r="B1656" s="1"/>
      <c r="C1656" s="1"/>
      <c r="D1656" s="1"/>
      <c r="E1656" s="1"/>
      <c r="F1656" s="1"/>
      <c r="G1656" s="1"/>
      <c r="H1656" s="1"/>
      <c r="I1656" s="1"/>
      <c r="J1656" s="1"/>
      <c r="K1656" s="1"/>
      <c r="L1656" s="1"/>
      <c r="M1656" s="1"/>
      <c r="N1656" s="1"/>
      <c r="O1656" s="1"/>
    </row>
    <row r="1657" spans="1:15" x14ac:dyDescent="0.25">
      <c r="A1657" s="1"/>
      <c r="B1657" s="1"/>
      <c r="C1657" s="1"/>
      <c r="D1657" s="1"/>
      <c r="E1657" s="1"/>
      <c r="F1657" s="1"/>
      <c r="G1657" s="1"/>
      <c r="H1657" s="1"/>
      <c r="I1657" s="1"/>
      <c r="J1657" s="1"/>
      <c r="K1657" s="1"/>
      <c r="L1657" s="1"/>
      <c r="M1657" s="1"/>
      <c r="N1657" s="1"/>
      <c r="O1657" s="1"/>
    </row>
    <row r="1658" spans="1:15" x14ac:dyDescent="0.25">
      <c r="A1658" s="1"/>
      <c r="B1658" s="1"/>
      <c r="C1658" s="1"/>
      <c r="D1658" s="1"/>
      <c r="E1658" s="1"/>
      <c r="F1658" s="1"/>
      <c r="G1658" s="46" t="s">
        <v>5</v>
      </c>
      <c r="H1658" s="46"/>
      <c r="I1658" s="46"/>
      <c r="J1658" s="3" t="s">
        <v>6</v>
      </c>
      <c r="K1658" s="3" t="s">
        <v>7</v>
      </c>
      <c r="L1658" s="3"/>
      <c r="M1658" s="3" t="s">
        <v>8</v>
      </c>
      <c r="N1658" s="3" t="s">
        <v>583</v>
      </c>
      <c r="O1658" s="3" t="s">
        <v>7</v>
      </c>
    </row>
    <row r="1659" spans="1:15" x14ac:dyDescent="0.25">
      <c r="A1659" s="1"/>
      <c r="B1659" s="1"/>
      <c r="C1659" s="1"/>
      <c r="D1659" s="1"/>
      <c r="E1659" s="1"/>
      <c r="F1659" s="1"/>
      <c r="G1659" s="4" t="s">
        <v>115</v>
      </c>
      <c r="H1659" s="4" t="s">
        <v>115</v>
      </c>
      <c r="I1659" s="4"/>
      <c r="J1659" s="6">
        <v>0</v>
      </c>
      <c r="K1659" s="7">
        <v>0</v>
      </c>
      <c r="L1659" s="7"/>
      <c r="M1659" s="6">
        <v>0</v>
      </c>
      <c r="N1659" s="55">
        <v>0</v>
      </c>
      <c r="O1659" s="7">
        <v>0</v>
      </c>
    </row>
    <row r="1660" spans="1:15" x14ac:dyDescent="0.25">
      <c r="A1660" s="1"/>
      <c r="B1660" s="5" t="s">
        <v>9</v>
      </c>
      <c r="C1660" s="4" t="s">
        <v>260</v>
      </c>
      <c r="D1660" s="4"/>
      <c r="E1660" s="4"/>
      <c r="F1660" s="1"/>
      <c r="G1660" s="1"/>
      <c r="H1660" s="1"/>
      <c r="I1660" s="1"/>
      <c r="J1660" s="1"/>
      <c r="K1660" s="1"/>
      <c r="L1660" s="1"/>
      <c r="M1660" s="1"/>
      <c r="N1660" s="1"/>
      <c r="O1660" s="1"/>
    </row>
    <row r="1661" spans="1:15" x14ac:dyDescent="0.25">
      <c r="A1661" s="1"/>
      <c r="B1661" s="5" t="s">
        <v>13</v>
      </c>
      <c r="C1661" s="4" t="s">
        <v>261</v>
      </c>
      <c r="D1661" s="4"/>
      <c r="E1661" s="4"/>
      <c r="F1661" s="1"/>
      <c r="G1661" s="1"/>
      <c r="H1661" s="1"/>
      <c r="I1661" s="1"/>
      <c r="J1661" s="1"/>
      <c r="K1661" s="1"/>
      <c r="L1661" s="1"/>
      <c r="M1661" s="1"/>
      <c r="N1661" s="1"/>
      <c r="O1661" s="1"/>
    </row>
    <row r="1662" spans="1:15" x14ac:dyDescent="0.25">
      <c r="A1662" s="1"/>
      <c r="B1662" s="5" t="s">
        <v>19</v>
      </c>
      <c r="C1662" s="4" t="s">
        <v>57</v>
      </c>
      <c r="D1662" s="4"/>
      <c r="E1662" s="4"/>
      <c r="F1662" s="1"/>
      <c r="G1662" s="1"/>
      <c r="H1662" s="1"/>
      <c r="I1662" s="1"/>
      <c r="J1662" s="1"/>
      <c r="K1662" s="1"/>
      <c r="L1662" s="1"/>
      <c r="M1662" s="1"/>
      <c r="N1662" s="1"/>
      <c r="O1662" s="1"/>
    </row>
    <row r="1663" spans="1:15" x14ac:dyDescent="0.25">
      <c r="A1663" s="1"/>
      <c r="B1663" s="5" t="s">
        <v>23</v>
      </c>
      <c r="C1663" s="4" t="s">
        <v>262</v>
      </c>
      <c r="D1663" s="4"/>
      <c r="E1663" s="4"/>
      <c r="F1663" s="1"/>
      <c r="G1663" s="1"/>
      <c r="H1663" s="1"/>
      <c r="I1663" s="1"/>
      <c r="J1663" s="1"/>
      <c r="K1663" s="1"/>
      <c r="L1663" s="1"/>
      <c r="M1663" s="1"/>
      <c r="N1663" s="1"/>
      <c r="O1663" s="1"/>
    </row>
    <row r="1664" spans="1:15" x14ac:dyDescent="0.25">
      <c r="A1664" s="1"/>
      <c r="B1664" s="5" t="s">
        <v>25</v>
      </c>
      <c r="C1664" s="52">
        <v>0</v>
      </c>
      <c r="D1664" s="52"/>
      <c r="E1664" s="1"/>
      <c r="F1664" s="1"/>
      <c r="G1664" s="1"/>
      <c r="H1664" s="1"/>
      <c r="I1664" s="1"/>
      <c r="J1664" s="1"/>
      <c r="K1664" s="1"/>
      <c r="L1664" s="1"/>
      <c r="M1664" s="1"/>
      <c r="N1664" s="1"/>
      <c r="O1664" s="1"/>
    </row>
    <row r="1665" spans="1:15" x14ac:dyDescent="0.25">
      <c r="A1665" s="1"/>
      <c r="B1665" s="5" t="s">
        <v>26</v>
      </c>
      <c r="C1665" s="5"/>
      <c r="D1665" s="5"/>
      <c r="E1665" s="51">
        <v>0</v>
      </c>
      <c r="F1665" s="1"/>
      <c r="G1665" s="1"/>
      <c r="H1665" s="1"/>
      <c r="I1665" s="1"/>
      <c r="J1665" s="1"/>
      <c r="K1665" s="1"/>
      <c r="L1665" s="1"/>
      <c r="M1665" s="1"/>
      <c r="N1665" s="1"/>
      <c r="O1665" s="1"/>
    </row>
    <row r="1666" spans="1:15" x14ac:dyDescent="0.25">
      <c r="A1666" s="1"/>
      <c r="B1666" s="5" t="s">
        <v>27</v>
      </c>
      <c r="C1666" s="5"/>
      <c r="D1666" s="51">
        <v>0</v>
      </c>
      <c r="E1666" s="51"/>
      <c r="F1666" s="1"/>
      <c r="G1666" s="1"/>
      <c r="H1666" s="1"/>
      <c r="I1666" s="1"/>
      <c r="J1666" s="1"/>
      <c r="K1666" s="1"/>
      <c r="L1666" s="1"/>
      <c r="M1666" s="1"/>
      <c r="N1666" s="1"/>
      <c r="O1666" s="1"/>
    </row>
    <row r="1667" spans="1:15" x14ac:dyDescent="0.25">
      <c r="A1667" s="1"/>
      <c r="B1667" s="5" t="s">
        <v>28</v>
      </c>
      <c r="C1667" s="5"/>
      <c r="D1667" s="5"/>
      <c r="E1667" s="51">
        <v>0</v>
      </c>
      <c r="F1667" s="1"/>
      <c r="G1667" s="1"/>
      <c r="H1667" s="1"/>
      <c r="I1667" s="1"/>
      <c r="J1667" s="1"/>
      <c r="K1667" s="1"/>
      <c r="L1667" s="1"/>
      <c r="M1667" s="1"/>
      <c r="N1667" s="1"/>
      <c r="O1667" s="1"/>
    </row>
    <row r="1668" spans="1:15" x14ac:dyDescent="0.25">
      <c r="A1668" s="1"/>
      <c r="B1668" s="5" t="s">
        <v>29</v>
      </c>
      <c r="C1668" s="5"/>
      <c r="D1668" s="51">
        <v>0</v>
      </c>
      <c r="E1668" s="51"/>
      <c r="F1668" s="1"/>
      <c r="G1668" s="1"/>
      <c r="H1668" s="1"/>
      <c r="I1668" s="1"/>
      <c r="J1668" s="1"/>
      <c r="K1668" s="1"/>
      <c r="L1668" s="1"/>
      <c r="M1668" s="1"/>
      <c r="N1668" s="1"/>
      <c r="O1668" s="1"/>
    </row>
    <row r="1669" spans="1:15" x14ac:dyDescent="0.25">
      <c r="A1669" s="1"/>
      <c r="B1669" s="5" t="s">
        <v>30</v>
      </c>
      <c r="C1669" s="5"/>
      <c r="D1669" s="1"/>
      <c r="E1669" s="1"/>
      <c r="F1669" s="1"/>
      <c r="G1669" s="1"/>
      <c r="H1669" s="1"/>
      <c r="I1669" s="1"/>
      <c r="J1669" s="1"/>
      <c r="K1669" s="1"/>
      <c r="L1669" s="1"/>
      <c r="M1669" s="1"/>
      <c r="N1669" s="1"/>
      <c r="O1669" s="1"/>
    </row>
    <row r="1670" spans="1:15" x14ac:dyDescent="0.25">
      <c r="A1670" s="1"/>
      <c r="B1670" s="5" t="s">
        <v>31</v>
      </c>
      <c r="C1670" s="5"/>
      <c r="D1670" s="5"/>
      <c r="E1670" s="1"/>
      <c r="F1670" s="1"/>
      <c r="G1670" s="1"/>
      <c r="H1670" s="1"/>
      <c r="I1670" s="1"/>
      <c r="J1670" s="1"/>
      <c r="K1670" s="1"/>
      <c r="L1670" s="1"/>
      <c r="M1670" s="1"/>
      <c r="N1670" s="1"/>
      <c r="O1670" s="1"/>
    </row>
    <row r="1671" spans="1:15" x14ac:dyDescent="0.25">
      <c r="A1671" s="1"/>
      <c r="B1671" s="5" t="s">
        <v>32</v>
      </c>
      <c r="C1671" s="5"/>
      <c r="D1671" s="1"/>
      <c r="E1671" s="1"/>
      <c r="F1671" s="1"/>
      <c r="G1671" s="1"/>
      <c r="H1671" s="1"/>
      <c r="I1671" s="1"/>
      <c r="J1671" s="1"/>
      <c r="K1671" s="1"/>
      <c r="L1671" s="1"/>
      <c r="M1671" s="1"/>
      <c r="N1671" s="1"/>
      <c r="O1671" s="1"/>
    </row>
    <row r="1672" spans="1:15" x14ac:dyDescent="0.25">
      <c r="A1672" s="1"/>
      <c r="B1672" s="1"/>
      <c r="C1672" s="1"/>
      <c r="D1672" s="1"/>
      <c r="E1672" s="1"/>
      <c r="F1672" s="1"/>
      <c r="G1672" s="1"/>
      <c r="H1672" s="1"/>
      <c r="I1672" s="1"/>
      <c r="J1672" s="1"/>
      <c r="K1672" s="1"/>
      <c r="L1672" s="1"/>
      <c r="M1672" s="1"/>
      <c r="N1672" s="1"/>
      <c r="O1672" s="1"/>
    </row>
    <row r="1673" spans="1:15" x14ac:dyDescent="0.25">
      <c r="A1673" s="1"/>
      <c r="B1673" s="1"/>
      <c r="C1673" s="1"/>
      <c r="D1673" s="1"/>
      <c r="E1673" s="1"/>
      <c r="F1673" s="1"/>
      <c r="G1673" s="46" t="s">
        <v>5</v>
      </c>
      <c r="H1673" s="46"/>
      <c r="I1673" s="46"/>
      <c r="J1673" s="3" t="s">
        <v>6</v>
      </c>
      <c r="K1673" s="3" t="s">
        <v>7</v>
      </c>
      <c r="L1673" s="3"/>
      <c r="M1673" s="3" t="s">
        <v>8</v>
      </c>
      <c r="N1673" s="3" t="s">
        <v>583</v>
      </c>
      <c r="O1673" s="3" t="s">
        <v>7</v>
      </c>
    </row>
    <row r="1674" spans="1:15" x14ac:dyDescent="0.25">
      <c r="A1674" s="1"/>
      <c r="B1674" s="1"/>
      <c r="C1674" s="1"/>
      <c r="D1674" s="1"/>
      <c r="E1674" s="1"/>
      <c r="F1674" s="1"/>
      <c r="G1674" s="4" t="s">
        <v>21</v>
      </c>
      <c r="H1674" s="4" t="s">
        <v>22</v>
      </c>
      <c r="I1674" s="4"/>
      <c r="J1674" s="6">
        <v>1</v>
      </c>
      <c r="K1674" s="7">
        <v>100</v>
      </c>
      <c r="L1674" s="7"/>
      <c r="M1674" s="6">
        <v>0</v>
      </c>
      <c r="N1674" s="55">
        <v>0</v>
      </c>
      <c r="O1674" s="7">
        <v>0</v>
      </c>
    </row>
    <row r="1675" spans="1:15" x14ac:dyDescent="0.25">
      <c r="A1675" s="1"/>
      <c r="B1675" s="5" t="s">
        <v>9</v>
      </c>
      <c r="C1675" s="4" t="s">
        <v>260</v>
      </c>
      <c r="D1675" s="4"/>
      <c r="E1675" s="4"/>
      <c r="F1675" s="1"/>
      <c r="G1675" s="1"/>
      <c r="H1675" s="1"/>
      <c r="I1675" s="1"/>
      <c r="J1675" s="1"/>
      <c r="K1675" s="1"/>
      <c r="L1675" s="1"/>
      <c r="M1675" s="1"/>
      <c r="N1675" s="1"/>
      <c r="O1675" s="1"/>
    </row>
    <row r="1676" spans="1:15" x14ac:dyDescent="0.25">
      <c r="A1676" s="1"/>
      <c r="B1676" s="5" t="s">
        <v>13</v>
      </c>
      <c r="C1676" s="4" t="s">
        <v>263</v>
      </c>
      <c r="D1676" s="4"/>
      <c r="E1676" s="4"/>
      <c r="F1676" s="1"/>
      <c r="G1676" s="1"/>
      <c r="H1676" s="1"/>
      <c r="I1676" s="1"/>
      <c r="J1676" s="1"/>
      <c r="K1676" s="1"/>
      <c r="L1676" s="1"/>
      <c r="M1676" s="1"/>
      <c r="N1676" s="1"/>
      <c r="O1676" s="1"/>
    </row>
    <row r="1677" spans="1:15" x14ac:dyDescent="0.25">
      <c r="A1677" s="1"/>
      <c r="B1677" s="5" t="s">
        <v>19</v>
      </c>
      <c r="C1677" s="4" t="s">
        <v>60</v>
      </c>
      <c r="D1677" s="4"/>
      <c r="E1677" s="4"/>
      <c r="F1677" s="1"/>
      <c r="G1677" s="1"/>
      <c r="H1677" s="1"/>
      <c r="I1677" s="1"/>
      <c r="J1677" s="1"/>
      <c r="K1677" s="1"/>
      <c r="L1677" s="1"/>
      <c r="M1677" s="1"/>
      <c r="N1677" s="1"/>
      <c r="O1677" s="1"/>
    </row>
    <row r="1678" spans="1:15" x14ac:dyDescent="0.25">
      <c r="A1678" s="1"/>
      <c r="B1678" s="5" t="s">
        <v>23</v>
      </c>
      <c r="C1678" s="4" t="s">
        <v>264</v>
      </c>
      <c r="D1678" s="4"/>
      <c r="E1678" s="4"/>
      <c r="F1678" s="1"/>
      <c r="G1678" s="1"/>
      <c r="H1678" s="1"/>
      <c r="I1678" s="1"/>
      <c r="J1678" s="1"/>
      <c r="K1678" s="1"/>
      <c r="L1678" s="1"/>
      <c r="M1678" s="1"/>
      <c r="N1678" s="1"/>
      <c r="O1678" s="1"/>
    </row>
    <row r="1679" spans="1:15" x14ac:dyDescent="0.25">
      <c r="A1679" s="1"/>
      <c r="B1679" s="5" t="s">
        <v>25</v>
      </c>
      <c r="C1679" s="52">
        <v>1</v>
      </c>
      <c r="D1679" s="52"/>
      <c r="E1679" s="1"/>
      <c r="F1679" s="1"/>
      <c r="G1679" s="1"/>
      <c r="H1679" s="1"/>
      <c r="I1679" s="1"/>
      <c r="J1679" s="1"/>
      <c r="K1679" s="1"/>
      <c r="L1679" s="1"/>
      <c r="M1679" s="1"/>
      <c r="N1679" s="1"/>
      <c r="O1679" s="1"/>
    </row>
    <row r="1680" spans="1:15" x14ac:dyDescent="0.25">
      <c r="A1680" s="1"/>
      <c r="B1680" s="5" t="s">
        <v>26</v>
      </c>
      <c r="C1680" s="5"/>
      <c r="D1680" s="5"/>
      <c r="E1680" s="51">
        <v>398.33330000000001</v>
      </c>
      <c r="F1680" s="1"/>
      <c r="G1680" s="1"/>
      <c r="H1680" s="1"/>
      <c r="I1680" s="1"/>
      <c r="J1680" s="1"/>
      <c r="K1680" s="1"/>
      <c r="L1680" s="1"/>
      <c r="M1680" s="1"/>
      <c r="N1680" s="1"/>
      <c r="O1680" s="1"/>
    </row>
    <row r="1681" spans="1:15" x14ac:dyDescent="0.25">
      <c r="A1681" s="1"/>
      <c r="B1681" s="5" t="s">
        <v>27</v>
      </c>
      <c r="C1681" s="5"/>
      <c r="D1681" s="51">
        <v>0</v>
      </c>
      <c r="E1681" s="51"/>
      <c r="F1681" s="1"/>
      <c r="G1681" s="1"/>
      <c r="H1681" s="1"/>
      <c r="I1681" s="1"/>
      <c r="J1681" s="1"/>
      <c r="K1681" s="1"/>
      <c r="L1681" s="1"/>
      <c r="M1681" s="1"/>
      <c r="N1681" s="1"/>
      <c r="O1681" s="1"/>
    </row>
    <row r="1682" spans="1:15" x14ac:dyDescent="0.25">
      <c r="A1682" s="1"/>
      <c r="B1682" s="5" t="s">
        <v>28</v>
      </c>
      <c r="C1682" s="5"/>
      <c r="D1682" s="5"/>
      <c r="E1682" s="51">
        <v>2.8</v>
      </c>
      <c r="F1682" s="1"/>
      <c r="G1682" s="1"/>
      <c r="H1682" s="1"/>
      <c r="I1682" s="1"/>
      <c r="J1682" s="1"/>
      <c r="K1682" s="1"/>
      <c r="L1682" s="1"/>
      <c r="M1682" s="1"/>
      <c r="N1682" s="1"/>
      <c r="O1682" s="1"/>
    </row>
    <row r="1683" spans="1:15" x14ac:dyDescent="0.25">
      <c r="A1683" s="1"/>
      <c r="B1683" s="5" t="s">
        <v>29</v>
      </c>
      <c r="C1683" s="5"/>
      <c r="D1683" s="51">
        <v>0</v>
      </c>
      <c r="E1683" s="51"/>
      <c r="F1683" s="1"/>
      <c r="G1683" s="1"/>
      <c r="H1683" s="1"/>
      <c r="I1683" s="1"/>
      <c r="J1683" s="1"/>
      <c r="K1683" s="1"/>
      <c r="L1683" s="1"/>
      <c r="M1683" s="1"/>
      <c r="N1683" s="1"/>
      <c r="O1683" s="1"/>
    </row>
    <row r="1684" spans="1:15" x14ac:dyDescent="0.25">
      <c r="A1684" s="1"/>
      <c r="B1684" s="5" t="s">
        <v>30</v>
      </c>
      <c r="C1684" s="5"/>
      <c r="D1684" s="1"/>
      <c r="E1684" s="1"/>
      <c r="F1684" s="1"/>
      <c r="G1684" s="1"/>
      <c r="H1684" s="1"/>
      <c r="I1684" s="1"/>
      <c r="J1684" s="1"/>
      <c r="K1684" s="1"/>
      <c r="L1684" s="1"/>
      <c r="M1684" s="1"/>
      <c r="N1684" s="1"/>
      <c r="O1684" s="1"/>
    </row>
    <row r="1685" spans="1:15" x14ac:dyDescent="0.25">
      <c r="A1685" s="1"/>
      <c r="B1685" s="5" t="s">
        <v>31</v>
      </c>
      <c r="C1685" s="5"/>
      <c r="D1685" s="5"/>
      <c r="E1685" s="1"/>
      <c r="F1685" s="1"/>
      <c r="G1685" s="1"/>
      <c r="H1685" s="1"/>
      <c r="I1685" s="1"/>
      <c r="J1685" s="1"/>
      <c r="K1685" s="1"/>
      <c r="L1685" s="1"/>
      <c r="M1685" s="1"/>
      <c r="N1685" s="1"/>
      <c r="O1685" s="1"/>
    </row>
    <row r="1686" spans="1:15" x14ac:dyDescent="0.25">
      <c r="A1686" s="1"/>
      <c r="B1686" s="5" t="s">
        <v>32</v>
      </c>
      <c r="C1686" s="5"/>
      <c r="D1686" s="1"/>
      <c r="E1686" s="1"/>
      <c r="F1686" s="1"/>
      <c r="G1686" s="1"/>
      <c r="H1686" s="1"/>
      <c r="I1686" s="1"/>
      <c r="J1686" s="1"/>
      <c r="K1686" s="1"/>
      <c r="L1686" s="1"/>
      <c r="M1686" s="1"/>
      <c r="N1686" s="1"/>
      <c r="O1686" s="1"/>
    </row>
    <row r="1687" spans="1:15" x14ac:dyDescent="0.25">
      <c r="A1687" s="1"/>
      <c r="B1687" s="1"/>
      <c r="C1687" s="1"/>
      <c r="D1687" s="1"/>
      <c r="E1687" s="1"/>
      <c r="F1687" s="1"/>
      <c r="G1687" s="1"/>
      <c r="H1687" s="1"/>
      <c r="I1687" s="1"/>
      <c r="J1687" s="1"/>
      <c r="K1687" s="1"/>
      <c r="L1687" s="1"/>
      <c r="M1687" s="1"/>
      <c r="N1687" s="1"/>
      <c r="O1687" s="1"/>
    </row>
    <row r="1688" spans="1:15" x14ac:dyDescent="0.25">
      <c r="A1688" s="1"/>
      <c r="B1688" s="1"/>
      <c r="C1688" s="1"/>
      <c r="D1688" s="1"/>
      <c r="E1688" s="1"/>
      <c r="F1688" s="1"/>
      <c r="G1688" s="46" t="s">
        <v>5</v>
      </c>
      <c r="H1688" s="46"/>
      <c r="I1688" s="46"/>
      <c r="J1688" s="3" t="s">
        <v>6</v>
      </c>
      <c r="K1688" s="3" t="s">
        <v>7</v>
      </c>
      <c r="L1688" s="3"/>
      <c r="M1688" s="3" t="s">
        <v>8</v>
      </c>
      <c r="N1688" s="3" t="s">
        <v>583</v>
      </c>
      <c r="O1688" s="3" t="s">
        <v>7</v>
      </c>
    </row>
    <row r="1689" spans="1:15" x14ac:dyDescent="0.25">
      <c r="A1689" s="1"/>
      <c r="B1689" s="1"/>
      <c r="C1689" s="1"/>
      <c r="D1689" s="1"/>
      <c r="E1689" s="1"/>
      <c r="F1689" s="1"/>
      <c r="G1689" s="4" t="s">
        <v>313</v>
      </c>
      <c r="H1689" s="4" t="s">
        <v>314</v>
      </c>
      <c r="I1689" s="4"/>
      <c r="J1689" s="6">
        <v>3</v>
      </c>
      <c r="K1689" s="7">
        <v>75</v>
      </c>
      <c r="L1689" s="7"/>
      <c r="M1689" s="6">
        <v>101</v>
      </c>
      <c r="N1689" s="55">
        <v>21046.199999999997</v>
      </c>
      <c r="O1689" s="7">
        <v>75.900000000000006</v>
      </c>
    </row>
    <row r="1690" spans="1:15" x14ac:dyDescent="0.25">
      <c r="A1690" s="1"/>
      <c r="B1690" s="5" t="s">
        <v>9</v>
      </c>
      <c r="C1690" s="4" t="s">
        <v>260</v>
      </c>
      <c r="D1690" s="4"/>
      <c r="E1690" s="4"/>
      <c r="F1690" s="1"/>
      <c r="G1690" s="4" t="s">
        <v>42</v>
      </c>
      <c r="H1690" s="4" t="s">
        <v>43</v>
      </c>
      <c r="I1690" s="4"/>
      <c r="J1690" s="6">
        <v>1</v>
      </c>
      <c r="K1690" s="7">
        <v>25</v>
      </c>
      <c r="L1690" s="7"/>
      <c r="M1690" s="6">
        <v>33</v>
      </c>
      <c r="N1690" s="45">
        <v>6682.7999999999993</v>
      </c>
      <c r="O1690" s="7">
        <v>24.1</v>
      </c>
    </row>
    <row r="1691" spans="1:15" x14ac:dyDescent="0.25">
      <c r="A1691" s="1"/>
      <c r="B1691" s="5" t="s">
        <v>13</v>
      </c>
      <c r="C1691" s="4" t="s">
        <v>265</v>
      </c>
      <c r="D1691" s="4"/>
      <c r="E1691" s="4"/>
      <c r="F1691" s="1"/>
      <c r="G1691" s="1"/>
      <c r="H1691" s="1"/>
      <c r="I1691" s="1"/>
      <c r="J1691" s="1"/>
      <c r="K1691" s="1"/>
      <c r="L1691" s="1"/>
      <c r="M1691" s="1"/>
      <c r="N1691" s="1"/>
      <c r="O1691" s="1"/>
    </row>
    <row r="1692" spans="1:15" x14ac:dyDescent="0.25">
      <c r="A1692" s="1"/>
      <c r="B1692" s="5"/>
      <c r="C1692" s="4"/>
      <c r="D1692" s="4"/>
      <c r="E1692" s="4"/>
      <c r="F1692" s="1"/>
      <c r="G1692" s="1"/>
      <c r="H1692" s="1"/>
      <c r="I1692" s="1"/>
      <c r="J1692" s="1"/>
      <c r="K1692" s="1"/>
      <c r="L1692" s="1"/>
      <c r="M1692" s="1"/>
      <c r="N1692" s="1"/>
      <c r="O1692" s="1"/>
    </row>
    <row r="1693" spans="1:15" x14ac:dyDescent="0.25">
      <c r="A1693" s="1"/>
      <c r="B1693" s="5" t="s">
        <v>19</v>
      </c>
      <c r="C1693" s="4" t="s">
        <v>38</v>
      </c>
      <c r="D1693" s="4"/>
      <c r="E1693" s="4"/>
      <c r="F1693" s="1"/>
      <c r="G1693" s="1"/>
      <c r="H1693" s="1"/>
      <c r="I1693" s="1"/>
      <c r="J1693" s="1"/>
      <c r="K1693" s="1"/>
      <c r="L1693" s="1"/>
      <c r="M1693" s="1"/>
      <c r="N1693" s="1"/>
      <c r="O1693" s="1"/>
    </row>
    <row r="1694" spans="1:15" x14ac:dyDescent="0.25">
      <c r="A1694" s="1"/>
      <c r="B1694" s="5" t="s">
        <v>23</v>
      </c>
      <c r="C1694" s="4" t="s">
        <v>266</v>
      </c>
      <c r="D1694" s="4"/>
      <c r="E1694" s="4"/>
      <c r="F1694" s="1"/>
      <c r="G1694" s="1"/>
      <c r="H1694" s="1"/>
      <c r="I1694" s="1"/>
      <c r="J1694" s="1"/>
      <c r="K1694" s="1"/>
      <c r="L1694" s="1"/>
      <c r="M1694" s="1"/>
      <c r="N1694" s="1"/>
      <c r="O1694" s="1"/>
    </row>
    <row r="1695" spans="1:15" x14ac:dyDescent="0.25">
      <c r="A1695" s="1"/>
      <c r="B1695" s="5" t="s">
        <v>25</v>
      </c>
      <c r="C1695" s="52">
        <v>35</v>
      </c>
      <c r="D1695" s="52"/>
      <c r="E1695" s="1"/>
      <c r="F1695" s="1"/>
      <c r="G1695" s="1"/>
      <c r="H1695" s="1"/>
      <c r="I1695" s="1"/>
      <c r="J1695" s="1"/>
      <c r="K1695" s="1"/>
      <c r="L1695" s="1"/>
      <c r="M1695" s="1"/>
      <c r="N1695" s="1"/>
      <c r="O1695" s="1"/>
    </row>
    <row r="1696" spans="1:15" x14ac:dyDescent="0.25">
      <c r="A1696" s="1"/>
      <c r="B1696" s="5" t="s">
        <v>26</v>
      </c>
      <c r="C1696" s="5"/>
      <c r="D1696" s="5"/>
      <c r="E1696" s="51">
        <v>1208.2809</v>
      </c>
      <c r="F1696" s="1"/>
      <c r="G1696" s="1"/>
      <c r="H1696" s="1"/>
      <c r="I1696" s="1"/>
      <c r="J1696" s="1"/>
      <c r="K1696" s="1"/>
      <c r="L1696" s="1"/>
      <c r="M1696" s="1"/>
      <c r="N1696" s="1"/>
      <c r="O1696" s="1"/>
    </row>
    <row r="1697" spans="1:15" x14ac:dyDescent="0.25">
      <c r="A1697" s="1"/>
      <c r="B1697" s="5" t="s">
        <v>27</v>
      </c>
      <c r="C1697" s="5"/>
      <c r="D1697" s="51">
        <v>608.09789999999998</v>
      </c>
      <c r="E1697" s="51"/>
      <c r="F1697" s="1"/>
      <c r="G1697" s="1"/>
      <c r="H1697" s="1"/>
      <c r="I1697" s="1"/>
      <c r="J1697" s="1"/>
      <c r="K1697" s="1"/>
      <c r="L1697" s="1"/>
      <c r="M1697" s="1"/>
      <c r="N1697" s="1"/>
      <c r="O1697" s="1"/>
    </row>
    <row r="1698" spans="1:15" x14ac:dyDescent="0.25">
      <c r="A1698" s="1"/>
      <c r="B1698" s="5" t="s">
        <v>28</v>
      </c>
      <c r="C1698" s="5"/>
      <c r="D1698" s="5"/>
      <c r="E1698" s="51">
        <v>10.2225</v>
      </c>
      <c r="F1698" s="1"/>
      <c r="G1698" s="1"/>
      <c r="H1698" s="1"/>
      <c r="I1698" s="1"/>
      <c r="J1698" s="1"/>
      <c r="K1698" s="1"/>
      <c r="L1698" s="1"/>
      <c r="M1698" s="1"/>
      <c r="N1698" s="1"/>
      <c r="O1698" s="1"/>
    </row>
    <row r="1699" spans="1:15" x14ac:dyDescent="0.25">
      <c r="A1699" s="1"/>
      <c r="B1699" s="5" t="s">
        <v>29</v>
      </c>
      <c r="C1699" s="5"/>
      <c r="D1699" s="51">
        <v>2.9182000000000001</v>
      </c>
      <c r="E1699" s="51"/>
      <c r="F1699" s="1"/>
      <c r="G1699" s="1"/>
      <c r="H1699" s="1"/>
      <c r="I1699" s="1"/>
      <c r="J1699" s="1"/>
      <c r="K1699" s="1"/>
      <c r="L1699" s="1"/>
      <c r="M1699" s="1"/>
      <c r="N1699" s="1"/>
      <c r="O1699" s="1"/>
    </row>
    <row r="1700" spans="1:15" x14ac:dyDescent="0.25">
      <c r="A1700" s="1"/>
      <c r="B1700" s="5" t="s">
        <v>30</v>
      </c>
      <c r="C1700" s="56">
        <v>7.7</v>
      </c>
      <c r="D1700" s="1"/>
      <c r="E1700" s="1"/>
      <c r="F1700" s="1"/>
      <c r="G1700" s="1"/>
      <c r="H1700" s="1"/>
      <c r="I1700" s="1"/>
      <c r="J1700" s="1"/>
      <c r="K1700" s="1"/>
      <c r="L1700" s="1"/>
      <c r="M1700" s="1"/>
      <c r="N1700" s="1"/>
      <c r="O1700" s="1"/>
    </row>
    <row r="1701" spans="1:15" x14ac:dyDescent="0.25">
      <c r="A1701" s="1"/>
      <c r="B1701" s="5" t="s">
        <v>31</v>
      </c>
      <c r="C1701" s="5"/>
      <c r="D1701" s="5"/>
      <c r="E1701" s="1"/>
      <c r="F1701" s="1"/>
      <c r="G1701" s="1"/>
      <c r="H1701" s="1"/>
      <c r="I1701" s="1"/>
      <c r="J1701" s="1"/>
      <c r="K1701" s="1"/>
      <c r="L1701" s="1"/>
      <c r="M1701" s="1"/>
      <c r="N1701" s="1"/>
      <c r="O1701" s="1"/>
    </row>
    <row r="1702" spans="1:15" x14ac:dyDescent="0.25">
      <c r="A1702" s="1"/>
      <c r="B1702" s="5" t="s">
        <v>32</v>
      </c>
      <c r="C1702" s="5"/>
      <c r="D1702" s="1"/>
      <c r="E1702" s="1"/>
      <c r="F1702" s="1"/>
      <c r="G1702" s="1"/>
      <c r="H1702" s="1"/>
      <c r="I1702" s="1"/>
      <c r="J1702" s="1"/>
      <c r="K1702" s="1"/>
      <c r="L1702" s="1"/>
      <c r="M1702" s="1"/>
      <c r="N1702" s="1"/>
      <c r="O1702" s="1"/>
    </row>
    <row r="1703" spans="1:15" x14ac:dyDescent="0.25">
      <c r="A1703" s="1"/>
      <c r="B1703" s="1"/>
      <c r="C1703" s="1"/>
      <c r="D1703" s="1"/>
      <c r="E1703" s="1"/>
      <c r="F1703" s="1"/>
      <c r="G1703" s="1"/>
      <c r="H1703" s="1"/>
      <c r="I1703" s="1"/>
      <c r="J1703" s="1"/>
      <c r="K1703" s="1"/>
      <c r="L1703" s="1"/>
      <c r="M1703" s="1"/>
      <c r="N1703" s="1"/>
      <c r="O1703" s="1"/>
    </row>
    <row r="1704" spans="1:15" x14ac:dyDescent="0.25">
      <c r="A1704" s="1"/>
      <c r="B1704" s="1"/>
      <c r="C1704" s="1"/>
      <c r="D1704" s="1"/>
      <c r="E1704" s="1"/>
      <c r="F1704" s="1"/>
      <c r="G1704" s="46" t="s">
        <v>5</v>
      </c>
      <c r="H1704" s="46"/>
      <c r="I1704" s="46"/>
      <c r="J1704" s="3" t="s">
        <v>6</v>
      </c>
      <c r="K1704" s="3" t="s">
        <v>7</v>
      </c>
      <c r="L1704" s="3"/>
      <c r="M1704" s="3" t="s">
        <v>8</v>
      </c>
      <c r="N1704" s="3" t="s">
        <v>583</v>
      </c>
      <c r="O1704" s="3" t="s">
        <v>7</v>
      </c>
    </row>
    <row r="1705" spans="1:15" x14ac:dyDescent="0.25">
      <c r="A1705" s="1"/>
      <c r="B1705" s="1"/>
      <c r="C1705" s="1"/>
      <c r="D1705" s="1"/>
      <c r="E1705" s="1"/>
      <c r="F1705" s="1"/>
      <c r="G1705" s="4" t="s">
        <v>36</v>
      </c>
      <c r="H1705" s="4" t="s">
        <v>37</v>
      </c>
      <c r="I1705" s="4"/>
      <c r="J1705" s="6">
        <v>1</v>
      </c>
      <c r="K1705" s="7">
        <v>50</v>
      </c>
      <c r="L1705" s="7"/>
      <c r="M1705" s="6">
        <v>2</v>
      </c>
      <c r="N1705" s="55">
        <v>33</v>
      </c>
      <c r="O1705" s="7">
        <v>100</v>
      </c>
    </row>
    <row r="1706" spans="1:15" x14ac:dyDescent="0.25">
      <c r="A1706" s="1"/>
      <c r="B1706" s="5" t="s">
        <v>9</v>
      </c>
      <c r="C1706" s="4" t="s">
        <v>260</v>
      </c>
      <c r="D1706" s="4"/>
      <c r="E1706" s="4"/>
      <c r="F1706" s="1"/>
      <c r="G1706" s="4" t="s">
        <v>21</v>
      </c>
      <c r="H1706" s="4" t="s">
        <v>22</v>
      </c>
      <c r="I1706" s="4"/>
      <c r="J1706" s="6">
        <v>1</v>
      </c>
      <c r="K1706" s="7">
        <v>50</v>
      </c>
      <c r="L1706" s="7"/>
      <c r="M1706" s="6">
        <v>0</v>
      </c>
      <c r="N1706" s="45">
        <v>0</v>
      </c>
      <c r="O1706" s="7">
        <v>0</v>
      </c>
    </row>
    <row r="1707" spans="1:15" x14ac:dyDescent="0.25">
      <c r="A1707" s="1"/>
      <c r="B1707" s="5" t="s">
        <v>13</v>
      </c>
      <c r="C1707" s="4" t="s">
        <v>267</v>
      </c>
      <c r="D1707" s="4"/>
      <c r="E1707" s="4"/>
      <c r="F1707" s="1"/>
      <c r="G1707" s="1"/>
      <c r="H1707" s="1"/>
      <c r="I1707" s="1"/>
      <c r="J1707" s="1"/>
      <c r="K1707" s="1"/>
      <c r="L1707" s="1"/>
      <c r="M1707" s="1"/>
      <c r="N1707" s="1"/>
      <c r="O1707" s="1"/>
    </row>
    <row r="1708" spans="1:15" x14ac:dyDescent="0.25">
      <c r="A1708" s="1"/>
      <c r="B1708" s="5"/>
      <c r="C1708" s="4"/>
      <c r="D1708" s="4"/>
      <c r="E1708" s="4"/>
      <c r="F1708" s="1"/>
      <c r="G1708" s="1"/>
      <c r="H1708" s="1"/>
      <c r="I1708" s="1"/>
      <c r="J1708" s="1"/>
      <c r="K1708" s="1"/>
      <c r="L1708" s="1"/>
      <c r="M1708" s="1"/>
      <c r="N1708" s="1"/>
      <c r="O1708" s="1"/>
    </row>
    <row r="1709" spans="1:15" x14ac:dyDescent="0.25">
      <c r="A1709" s="1"/>
      <c r="B1709" s="5" t="s">
        <v>19</v>
      </c>
      <c r="C1709" s="4" t="s">
        <v>47</v>
      </c>
      <c r="D1709" s="4"/>
      <c r="E1709" s="4"/>
      <c r="F1709" s="1"/>
      <c r="G1709" s="1"/>
      <c r="H1709" s="1"/>
      <c r="I1709" s="1"/>
      <c r="J1709" s="1"/>
      <c r="K1709" s="1"/>
      <c r="L1709" s="1"/>
      <c r="M1709" s="1"/>
      <c r="N1709" s="1"/>
      <c r="O1709" s="1"/>
    </row>
    <row r="1710" spans="1:15" x14ac:dyDescent="0.25">
      <c r="A1710" s="1"/>
      <c r="B1710" s="5" t="s">
        <v>23</v>
      </c>
      <c r="C1710" s="4" t="s">
        <v>268</v>
      </c>
      <c r="D1710" s="4"/>
      <c r="E1710" s="4"/>
      <c r="F1710" s="1"/>
      <c r="G1710" s="1"/>
      <c r="H1710" s="1"/>
      <c r="I1710" s="1"/>
      <c r="J1710" s="1"/>
      <c r="K1710" s="1"/>
      <c r="L1710" s="1"/>
      <c r="M1710" s="1"/>
      <c r="N1710" s="1"/>
      <c r="O1710" s="1"/>
    </row>
    <row r="1711" spans="1:15" x14ac:dyDescent="0.25">
      <c r="A1711" s="1"/>
      <c r="B1711" s="5" t="s">
        <v>25</v>
      </c>
      <c r="C1711" s="52">
        <v>2</v>
      </c>
      <c r="D1711" s="52"/>
      <c r="E1711" s="1"/>
      <c r="F1711" s="1"/>
      <c r="G1711" s="1"/>
      <c r="H1711" s="1"/>
      <c r="I1711" s="1"/>
      <c r="J1711" s="1"/>
      <c r="K1711" s="1"/>
      <c r="L1711" s="1"/>
      <c r="M1711" s="1"/>
      <c r="N1711" s="1"/>
      <c r="O1711" s="1"/>
    </row>
    <row r="1712" spans="1:15" x14ac:dyDescent="0.25">
      <c r="A1712" s="1"/>
      <c r="B1712" s="5" t="s">
        <v>26</v>
      </c>
      <c r="C1712" s="5"/>
      <c r="D1712" s="5"/>
      <c r="E1712" s="51">
        <v>106.1348</v>
      </c>
      <c r="F1712" s="1"/>
      <c r="G1712" s="1"/>
      <c r="H1712" s="1"/>
      <c r="I1712" s="1"/>
      <c r="J1712" s="1"/>
      <c r="K1712" s="1"/>
      <c r="L1712" s="1"/>
      <c r="M1712" s="1"/>
      <c r="N1712" s="1"/>
      <c r="O1712" s="1"/>
    </row>
    <row r="1713" spans="1:15" x14ac:dyDescent="0.25">
      <c r="A1713" s="1"/>
      <c r="B1713" s="5" t="s">
        <v>27</v>
      </c>
      <c r="C1713" s="5"/>
      <c r="D1713" s="51">
        <v>17.588699999999999</v>
      </c>
      <c r="E1713" s="51"/>
      <c r="F1713" s="1"/>
      <c r="G1713" s="1"/>
      <c r="H1713" s="1"/>
      <c r="I1713" s="1"/>
      <c r="J1713" s="1"/>
      <c r="K1713" s="1"/>
      <c r="L1713" s="1"/>
      <c r="M1713" s="1"/>
      <c r="N1713" s="1"/>
      <c r="O1713" s="1"/>
    </row>
    <row r="1714" spans="1:15" x14ac:dyDescent="0.25">
      <c r="A1714" s="1"/>
      <c r="B1714" s="5" t="s">
        <v>28</v>
      </c>
      <c r="C1714" s="5"/>
      <c r="D1714" s="5"/>
      <c r="E1714" s="51">
        <v>1.0638000000000001</v>
      </c>
      <c r="F1714" s="1"/>
      <c r="G1714" s="1"/>
      <c r="H1714" s="1"/>
      <c r="I1714" s="1"/>
      <c r="J1714" s="1"/>
      <c r="K1714" s="1"/>
      <c r="L1714" s="1"/>
      <c r="M1714" s="1"/>
      <c r="N1714" s="1"/>
      <c r="O1714" s="1"/>
    </row>
    <row r="1715" spans="1:15" x14ac:dyDescent="0.25">
      <c r="A1715" s="1"/>
      <c r="B1715" s="5" t="s">
        <v>29</v>
      </c>
      <c r="C1715" s="5"/>
      <c r="D1715" s="51">
        <v>1.0638000000000001</v>
      </c>
      <c r="E1715" s="51"/>
      <c r="F1715" s="1"/>
      <c r="G1715" s="1"/>
      <c r="H1715" s="1"/>
      <c r="I1715" s="1"/>
      <c r="J1715" s="1"/>
      <c r="K1715" s="1"/>
      <c r="L1715" s="1"/>
      <c r="M1715" s="1"/>
      <c r="N1715" s="1"/>
      <c r="O1715" s="1"/>
    </row>
    <row r="1716" spans="1:15" x14ac:dyDescent="0.25">
      <c r="A1716" s="1"/>
      <c r="B1716" s="5" t="s">
        <v>30</v>
      </c>
      <c r="C1716" s="56">
        <v>5.5</v>
      </c>
      <c r="D1716" s="1"/>
      <c r="E1716" s="1"/>
      <c r="F1716" s="1"/>
      <c r="G1716" s="1"/>
      <c r="H1716" s="1"/>
      <c r="I1716" s="1"/>
      <c r="J1716" s="1"/>
      <c r="K1716" s="1"/>
      <c r="L1716" s="1"/>
      <c r="M1716" s="1"/>
      <c r="N1716" s="1"/>
      <c r="O1716" s="1"/>
    </row>
    <row r="1717" spans="1:15" x14ac:dyDescent="0.25">
      <c r="A1717" s="1"/>
      <c r="B1717" s="5" t="s">
        <v>31</v>
      </c>
      <c r="C1717" s="5"/>
      <c r="D1717" s="5"/>
      <c r="E1717" s="1"/>
      <c r="F1717" s="1"/>
      <c r="G1717" s="1"/>
      <c r="H1717" s="1"/>
      <c r="I1717" s="1"/>
      <c r="J1717" s="1"/>
      <c r="K1717" s="1"/>
      <c r="L1717" s="1"/>
      <c r="M1717" s="1"/>
      <c r="N1717" s="1"/>
      <c r="O1717" s="1"/>
    </row>
    <row r="1718" spans="1:15" x14ac:dyDescent="0.25">
      <c r="A1718" s="1"/>
      <c r="B1718" s="5" t="s">
        <v>32</v>
      </c>
      <c r="C1718" s="5"/>
      <c r="D1718" s="1"/>
      <c r="E1718" s="1"/>
      <c r="F1718" s="1"/>
      <c r="G1718" s="1"/>
      <c r="H1718" s="1"/>
      <c r="I1718" s="1"/>
      <c r="J1718" s="1"/>
      <c r="K1718" s="1"/>
      <c r="L1718" s="1"/>
      <c r="M1718" s="1"/>
      <c r="N1718" s="1"/>
      <c r="O1718" s="1"/>
    </row>
    <row r="1719" spans="1:15" x14ac:dyDescent="0.25">
      <c r="A1719" s="1"/>
      <c r="B1719" s="1"/>
      <c r="C1719" s="1"/>
      <c r="D1719" s="1"/>
      <c r="E1719" s="1"/>
      <c r="F1719" s="1"/>
      <c r="G1719" s="1"/>
      <c r="H1719" s="1"/>
      <c r="I1719" s="1"/>
      <c r="J1719" s="1"/>
      <c r="K1719" s="1"/>
      <c r="L1719" s="1"/>
      <c r="M1719" s="1"/>
      <c r="N1719" s="1"/>
      <c r="O1719" s="1"/>
    </row>
    <row r="1720" spans="1:15" x14ac:dyDescent="0.25">
      <c r="A1720" s="1"/>
      <c r="B1720" s="1"/>
      <c r="C1720" s="1"/>
      <c r="D1720" s="1"/>
      <c r="E1720" s="1"/>
      <c r="F1720" s="1"/>
      <c r="G1720" s="1"/>
      <c r="H1720" s="1"/>
      <c r="I1720" s="1"/>
      <c r="J1720" s="1"/>
      <c r="K1720" s="1"/>
      <c r="L1720" s="1"/>
      <c r="M1720" s="1"/>
      <c r="N1720" s="1"/>
      <c r="O1720" s="1"/>
    </row>
    <row r="1721" spans="1:15" x14ac:dyDescent="0.25">
      <c r="A1721" s="1"/>
      <c r="B1721" s="1"/>
      <c r="C1721" s="1"/>
      <c r="D1721" s="1"/>
      <c r="E1721" s="1"/>
      <c r="F1721" s="1"/>
      <c r="G1721" s="1"/>
      <c r="H1721" s="1"/>
      <c r="I1721" s="1"/>
      <c r="J1721" s="1"/>
      <c r="K1721" s="1"/>
      <c r="L1721" s="1"/>
      <c r="M1721" s="1"/>
      <c r="N1721" s="1"/>
      <c r="O1721" s="1"/>
    </row>
    <row r="1722" spans="1:15" x14ac:dyDescent="0.25">
      <c r="A1722" s="1"/>
      <c r="B1722" s="1"/>
      <c r="C1722" s="1"/>
      <c r="D1722" s="1"/>
      <c r="E1722" s="1"/>
      <c r="F1722" s="1"/>
      <c r="G1722" s="1"/>
      <c r="H1722" s="1"/>
      <c r="I1722" s="1"/>
      <c r="J1722" s="1"/>
      <c r="K1722" s="1"/>
      <c r="L1722" s="1"/>
      <c r="M1722" s="1"/>
      <c r="N1722" s="1"/>
      <c r="O1722" s="1"/>
    </row>
    <row r="1723" spans="1:15" x14ac:dyDescent="0.25">
      <c r="A1723" s="1"/>
      <c r="B1723" s="4" t="s">
        <v>269</v>
      </c>
      <c r="C1723" s="4"/>
      <c r="D1723" s="45">
        <v>62477.65</v>
      </c>
      <c r="E1723" s="45"/>
      <c r="F1723" s="1" t="s">
        <v>584</v>
      </c>
      <c r="G1723" s="1"/>
      <c r="H1723" s="1"/>
      <c r="I1723" s="1">
        <f>D1723*60</f>
        <v>3748659</v>
      </c>
      <c r="J1723" s="1"/>
      <c r="K1723" s="1"/>
      <c r="L1723" s="1"/>
      <c r="M1723" s="1"/>
      <c r="N1723" s="1"/>
      <c r="O1723" s="1"/>
    </row>
    <row r="1724" spans="1:15" x14ac:dyDescent="0.25">
      <c r="A1724" s="1"/>
      <c r="B1724" s="4" t="s">
        <v>270</v>
      </c>
      <c r="C1724" s="4"/>
      <c r="D1724" s="6">
        <v>39657</v>
      </c>
      <c r="E1724" s="6"/>
      <c r="F1724" s="1"/>
      <c r="G1724" s="1"/>
      <c r="H1724" s="1"/>
      <c r="I1724" s="1"/>
      <c r="J1724" s="1"/>
      <c r="K1724" s="1"/>
      <c r="L1724" s="1"/>
      <c r="M1724" s="1"/>
      <c r="N1724" s="1"/>
      <c r="O1724" s="1"/>
    </row>
    <row r="1725" spans="1:15" x14ac:dyDescent="0.25">
      <c r="A1725" s="1"/>
      <c r="B1725" s="4" t="s">
        <v>271</v>
      </c>
      <c r="C1725" s="4"/>
      <c r="D1725" s="6">
        <v>1442</v>
      </c>
      <c r="E1725" s="6"/>
      <c r="F1725" s="1"/>
      <c r="G1725" s="1"/>
      <c r="H1725" s="1"/>
      <c r="I1725" s="1"/>
      <c r="J1725" s="1"/>
      <c r="K1725" s="1"/>
      <c r="L1725" s="1"/>
      <c r="M1725" s="1"/>
      <c r="N1725" s="1"/>
      <c r="O1725" s="1"/>
    </row>
    <row r="1726" spans="1:15" x14ac:dyDescent="0.25">
      <c r="A1726" s="1"/>
      <c r="B1726" s="1"/>
      <c r="C1726" s="1"/>
      <c r="D1726" s="1"/>
      <c r="E1726" s="1"/>
      <c r="F1726" s="1"/>
      <c r="G1726" s="1"/>
      <c r="H1726" s="1"/>
      <c r="I1726" s="1"/>
      <c r="J1726" s="1"/>
      <c r="K1726" s="1"/>
      <c r="L1726" s="1"/>
      <c r="M1726" s="1"/>
      <c r="N1726" s="1"/>
      <c r="O1726" s="1"/>
    </row>
    <row r="1727" spans="1:15" x14ac:dyDescent="0.25">
      <c r="A1727" s="1"/>
      <c r="B1727" s="1"/>
      <c r="C1727" s="1"/>
      <c r="D1727" s="1"/>
      <c r="E1727" s="1"/>
      <c r="F1727" s="1"/>
      <c r="G1727" s="1"/>
      <c r="H1727" s="1"/>
      <c r="I1727" s="1"/>
      <c r="J1727" s="1"/>
      <c r="K1727" s="1"/>
      <c r="L1727" s="1"/>
      <c r="M1727" s="1"/>
      <c r="N1727" s="1"/>
      <c r="O1727" s="1"/>
    </row>
    <row r="1728" spans="1:15" x14ac:dyDescent="0.25">
      <c r="A1728" s="1"/>
      <c r="B1728" s="1"/>
      <c r="C1728" s="1"/>
      <c r="D1728" s="1"/>
      <c r="E1728" s="1"/>
      <c r="F1728" s="1"/>
      <c r="G1728" s="54" t="s">
        <v>273</v>
      </c>
      <c r="H1728" s="54"/>
      <c r="I1728" s="54"/>
      <c r="J1728" s="54"/>
      <c r="K1728" s="54"/>
      <c r="L1728" s="1"/>
      <c r="M1728" s="1"/>
      <c r="N1728" s="1"/>
      <c r="O1728" s="1"/>
    </row>
    <row r="1729" spans="1:15" x14ac:dyDescent="0.25">
      <c r="A1729" s="53" t="s">
        <v>272</v>
      </c>
      <c r="B1729" s="53"/>
      <c r="C1729" s="1"/>
      <c r="D1729" s="1"/>
      <c r="E1729" s="1"/>
      <c r="F1729" s="1"/>
      <c r="G1729" s="1"/>
      <c r="H1729" s="1"/>
      <c r="I1729" s="1"/>
      <c r="J1729" s="1"/>
      <c r="K1729" s="1"/>
      <c r="L1729" s="1"/>
      <c r="M1729" s="1"/>
      <c r="N1729" s="1"/>
      <c r="O1729" s="1"/>
    </row>
    <row r="1730" spans="1:15" x14ac:dyDescent="0.25">
      <c r="A1730" s="1"/>
      <c r="B1730" s="1"/>
      <c r="C1730" s="1"/>
      <c r="D1730" s="1"/>
      <c r="E1730" s="1"/>
      <c r="F1730" s="1"/>
    </row>
  </sheetData>
  <pageMargins left="0.16666666666666666" right="0.16666666666666666" top="0.16666666666666666" bottom="0.16666666666666666" header="0" footer="0"/>
  <pageSetup fitToHeight="0"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8E0D2-3E01-4008-A083-C8EAFE8F2C89}">
  <sheetPr>
    <pageSetUpPr fitToPage="1"/>
  </sheetPr>
  <dimension ref="A1:CM194"/>
  <sheetViews>
    <sheetView topLeftCell="A40" zoomScale="90" zoomScaleNormal="90" workbookViewId="0">
      <selection activeCell="C30" sqref="C30"/>
    </sheetView>
  </sheetViews>
  <sheetFormatPr defaultColWidth="9.140625" defaultRowHeight="12.75" x14ac:dyDescent="0.2"/>
  <cols>
    <col min="1" max="1" width="26.7109375" style="8" bestFit="1" customWidth="1"/>
    <col min="2" max="2" width="15.85546875" style="8" bestFit="1" customWidth="1"/>
    <col min="3" max="3" width="26.140625" style="8" bestFit="1" customWidth="1"/>
    <col min="4" max="4" width="39" style="8" bestFit="1" customWidth="1"/>
    <col min="5" max="5" width="10.7109375" style="8" bestFit="1" customWidth="1"/>
    <col min="6" max="6" width="12.7109375" style="8" bestFit="1" customWidth="1"/>
    <col min="7" max="7" width="8.85546875" style="8" bestFit="1" customWidth="1"/>
    <col min="8" max="8" width="15.42578125" style="8" bestFit="1" customWidth="1"/>
    <col min="9" max="9" width="17.5703125" style="8" bestFit="1" customWidth="1"/>
    <col min="10" max="10" width="12" style="8" bestFit="1" customWidth="1"/>
    <col min="11" max="11" width="13.85546875" style="8" bestFit="1" customWidth="1"/>
    <col min="12" max="12" width="20.140625" style="9" bestFit="1" customWidth="1"/>
    <col min="13" max="13" width="15.42578125" style="8" bestFit="1" customWidth="1"/>
    <col min="14" max="14" width="18.28515625" style="8" bestFit="1" customWidth="1"/>
    <col min="15" max="15" width="5" style="8" bestFit="1" customWidth="1"/>
    <col min="16" max="16" width="17.7109375" style="8" bestFit="1" customWidth="1"/>
    <col min="17" max="17" width="8.7109375" style="8" bestFit="1" customWidth="1"/>
    <col min="18" max="18" width="16.85546875" style="8" bestFit="1" customWidth="1"/>
    <col min="19" max="19" width="6" style="12" bestFit="1" customWidth="1"/>
    <col min="20" max="20" width="16.28515625" style="8" bestFit="1" customWidth="1"/>
    <col min="21" max="21" width="6" style="13" bestFit="1" customWidth="1"/>
    <col min="22" max="22" width="16.42578125" style="8" bestFit="1" customWidth="1"/>
    <col min="23" max="23" width="6" style="13" bestFit="1" customWidth="1"/>
    <col min="24" max="24" width="17.5703125" style="8" bestFit="1" customWidth="1"/>
    <col min="25" max="25" width="6" style="13" bestFit="1" customWidth="1"/>
    <col min="26" max="26" width="36.7109375" style="8" bestFit="1" customWidth="1"/>
    <col min="27" max="27" width="6" style="13" bestFit="1" customWidth="1"/>
    <col min="28" max="28" width="20.42578125" style="8" bestFit="1" customWidth="1"/>
    <col min="29" max="29" width="6" style="13" bestFit="1" customWidth="1"/>
    <col min="30" max="30" width="40.140625" style="8" bestFit="1" customWidth="1"/>
    <col min="31" max="31" width="6" style="13" bestFit="1" customWidth="1"/>
    <col min="32" max="32" width="13" style="8" bestFit="1" customWidth="1"/>
    <col min="33" max="33" width="6" style="13" bestFit="1" customWidth="1"/>
    <col min="34" max="34" width="39.28515625" style="8" bestFit="1" customWidth="1"/>
    <col min="35" max="35" width="6" style="13" bestFit="1" customWidth="1"/>
    <col min="36" max="36" width="37.7109375" style="8" bestFit="1" customWidth="1"/>
    <col min="37" max="37" width="6" style="13" bestFit="1" customWidth="1"/>
    <col min="38" max="38" width="35.5703125" style="8" bestFit="1" customWidth="1"/>
    <col min="39" max="39" width="6" style="13" bestFit="1" customWidth="1"/>
    <col min="40" max="40" width="15.5703125" style="8" bestFit="1" customWidth="1"/>
    <col min="41" max="41" width="6" style="13" bestFit="1" customWidth="1"/>
    <col min="42" max="42" width="57" style="8" bestFit="1" customWidth="1"/>
    <col min="43" max="43" width="6" style="13" bestFit="1" customWidth="1"/>
    <col min="44" max="44" width="22.7109375" style="8" bestFit="1" customWidth="1"/>
    <col min="45" max="45" width="6" style="13" bestFit="1" customWidth="1"/>
    <col min="46" max="46" width="27" style="8" bestFit="1" customWidth="1"/>
    <col min="47" max="47" width="6" style="13" bestFit="1" customWidth="1"/>
    <col min="48" max="48" width="22.5703125" style="8" bestFit="1" customWidth="1"/>
    <col min="49" max="49" width="6" style="13" bestFit="1" customWidth="1"/>
    <col min="50" max="50" width="13.85546875" style="8" bestFit="1" customWidth="1"/>
    <col min="51" max="51" width="6" style="13" bestFit="1" customWidth="1"/>
    <col min="52" max="52" width="19" style="8" bestFit="1" customWidth="1"/>
    <col min="53" max="53" width="6" style="13" bestFit="1" customWidth="1"/>
    <col min="54" max="54" width="27.85546875" style="8" bestFit="1" customWidth="1"/>
    <col min="55" max="55" width="6" style="13" bestFit="1" customWidth="1"/>
    <col min="56" max="56" width="13.85546875" style="8" bestFit="1" customWidth="1"/>
    <col min="57" max="57" width="6" style="13" bestFit="1" customWidth="1"/>
    <col min="58" max="58" width="13.85546875" style="8" bestFit="1" customWidth="1"/>
    <col min="59" max="59" width="6" style="13" bestFit="1" customWidth="1"/>
    <col min="60" max="60" width="18.5703125" style="8" bestFit="1" customWidth="1"/>
    <col min="61" max="61" width="6" style="13" bestFit="1" customWidth="1"/>
    <col min="62" max="62" width="15.7109375" style="8" bestFit="1" customWidth="1"/>
    <col min="63" max="63" width="6" style="13" bestFit="1" customWidth="1"/>
    <col min="64" max="64" width="13.85546875" style="8" bestFit="1" customWidth="1"/>
    <col min="65" max="65" width="6" style="13" bestFit="1" customWidth="1"/>
    <col min="66" max="66" width="17.140625" style="8" bestFit="1" customWidth="1"/>
    <col min="67" max="67" width="6" style="13" bestFit="1" customWidth="1"/>
    <col min="68" max="68" width="20.42578125" style="8" bestFit="1" customWidth="1"/>
    <col min="69" max="69" width="6" style="13" bestFit="1" customWidth="1"/>
    <col min="70" max="70" width="17.28515625" style="8" bestFit="1" customWidth="1"/>
    <col min="71" max="71" width="6" style="13" bestFit="1" customWidth="1"/>
    <col min="72" max="72" width="22.140625" style="8" bestFit="1" customWidth="1"/>
    <col min="73" max="73" width="6" style="13" bestFit="1" customWidth="1"/>
    <col min="74" max="74" width="11.5703125" style="8" bestFit="1" customWidth="1"/>
    <col min="75" max="75" width="6" style="13" bestFit="1" customWidth="1"/>
    <col min="76" max="76" width="8.28515625" style="8" bestFit="1" customWidth="1"/>
    <col min="77" max="77" width="6" style="13" bestFit="1" customWidth="1"/>
    <col min="78" max="78" width="19.140625" style="8" bestFit="1" customWidth="1"/>
    <col min="79" max="79" width="6" style="13" bestFit="1" customWidth="1"/>
    <col min="80" max="80" width="14.28515625" style="8" bestFit="1" customWidth="1"/>
    <col min="81" max="81" width="6" style="13" bestFit="1" customWidth="1"/>
    <col min="82" max="82" width="57.5703125" style="8" bestFit="1" customWidth="1"/>
    <col min="83" max="83" width="6" style="13" bestFit="1" customWidth="1"/>
    <col min="84" max="84" width="16.42578125" style="8" bestFit="1" customWidth="1"/>
    <col min="85" max="85" width="6" style="13" bestFit="1" customWidth="1"/>
    <col min="86" max="86" width="9.85546875" style="8" bestFit="1" customWidth="1"/>
    <col min="87" max="87" width="6" style="13" bestFit="1" customWidth="1"/>
    <col min="88" max="88" width="18.85546875" style="8" bestFit="1" customWidth="1"/>
    <col min="89" max="89" width="6" style="13" bestFit="1" customWidth="1"/>
    <col min="90" max="16384" width="9.140625" style="8"/>
  </cols>
  <sheetData>
    <row r="1" spans="1:9" ht="13.5" thickBot="1" x14ac:dyDescent="0.25">
      <c r="A1" s="80" t="s">
        <v>307</v>
      </c>
      <c r="B1" s="80"/>
      <c r="C1" s="80"/>
      <c r="D1" s="80"/>
      <c r="E1" s="80"/>
      <c r="F1" s="80"/>
      <c r="G1" s="80"/>
      <c r="H1" s="80"/>
      <c r="I1" s="80"/>
    </row>
    <row r="2" spans="1:9" ht="13.5" thickTop="1" x14ac:dyDescent="0.2"/>
    <row r="3" spans="1:9" x14ac:dyDescent="0.2">
      <c r="A3" s="81" t="s">
        <v>274</v>
      </c>
      <c r="B3" s="81"/>
      <c r="C3" s="81"/>
      <c r="D3" s="81"/>
      <c r="E3" s="81"/>
      <c r="F3" s="81"/>
      <c r="G3" s="81"/>
      <c r="H3" s="81"/>
      <c r="I3" s="81"/>
    </row>
    <row r="5" spans="1:9" x14ac:dyDescent="0.2">
      <c r="D5" s="10" t="s">
        <v>275</v>
      </c>
      <c r="E5" s="9">
        <v>1.1000000000000001</v>
      </c>
      <c r="F5" s="82" t="s">
        <v>276</v>
      </c>
      <c r="G5" s="82"/>
      <c r="H5" s="82"/>
      <c r="I5" s="82"/>
    </row>
    <row r="6" spans="1:9" x14ac:dyDescent="0.2">
      <c r="D6" s="10" t="s">
        <v>277</v>
      </c>
      <c r="E6" s="9">
        <v>1.2</v>
      </c>
      <c r="F6" s="79" t="s">
        <v>349</v>
      </c>
      <c r="G6" s="79"/>
      <c r="H6" s="79"/>
      <c r="I6" s="79"/>
    </row>
    <row r="7" spans="1:9" x14ac:dyDescent="0.2">
      <c r="D7" s="10" t="s">
        <v>278</v>
      </c>
      <c r="E7" s="9">
        <v>1.3</v>
      </c>
      <c r="F7" s="83" t="s">
        <v>350</v>
      </c>
      <c r="G7" s="79"/>
      <c r="H7" s="79"/>
      <c r="I7" s="79"/>
    </row>
    <row r="8" spans="1:9" x14ac:dyDescent="0.2">
      <c r="D8" s="10" t="s">
        <v>279</v>
      </c>
      <c r="E8" s="9">
        <v>1.4</v>
      </c>
      <c r="F8" s="79" t="s">
        <v>351</v>
      </c>
      <c r="G8" s="79"/>
      <c r="H8" s="79"/>
      <c r="I8" s="79"/>
    </row>
    <row r="9" spans="1:9" ht="13.5" thickBot="1" x14ac:dyDescent="0.25">
      <c r="A9" s="11"/>
      <c r="B9" s="11"/>
      <c r="C9" s="11"/>
      <c r="D9" s="11"/>
      <c r="E9" s="11"/>
      <c r="F9" s="11"/>
      <c r="G9" s="11"/>
      <c r="H9" s="11"/>
      <c r="I9" s="11"/>
    </row>
    <row r="10" spans="1:9" ht="13.5" thickTop="1" x14ac:dyDescent="0.2"/>
    <row r="11" spans="1:9" x14ac:dyDescent="0.2">
      <c r="A11" s="81" t="s">
        <v>280</v>
      </c>
      <c r="B11" s="81"/>
      <c r="C11" s="81"/>
      <c r="D11" s="81"/>
      <c r="E11" s="81"/>
      <c r="F11" s="81"/>
      <c r="G11" s="81"/>
      <c r="H11" s="81"/>
      <c r="I11" s="81"/>
    </row>
    <row r="13" spans="1:9" x14ac:dyDescent="0.2">
      <c r="D13" s="10" t="s">
        <v>281</v>
      </c>
      <c r="E13" s="9">
        <v>2.1</v>
      </c>
      <c r="F13" s="81">
        <v>2020</v>
      </c>
      <c r="G13" s="81"/>
      <c r="H13" s="81"/>
      <c r="I13" s="81"/>
    </row>
    <row r="14" spans="1:9" ht="13.5" thickBot="1" x14ac:dyDescent="0.25">
      <c r="A14" s="11"/>
      <c r="B14" s="11"/>
      <c r="C14" s="11"/>
      <c r="D14" s="11"/>
      <c r="E14" s="11"/>
      <c r="F14" s="11"/>
      <c r="G14" s="11"/>
      <c r="H14" s="11"/>
      <c r="I14" s="11"/>
    </row>
    <row r="15" spans="1:9" ht="13.5" thickTop="1" x14ac:dyDescent="0.2"/>
    <row r="16" spans="1:9" x14ac:dyDescent="0.2">
      <c r="A16" s="81" t="s">
        <v>282</v>
      </c>
      <c r="B16" s="81"/>
      <c r="C16" s="81"/>
      <c r="D16" s="81"/>
      <c r="E16" s="81"/>
      <c r="F16" s="81"/>
      <c r="G16" s="81"/>
      <c r="H16" s="81"/>
      <c r="I16" s="81"/>
    </row>
    <row r="18" spans="1:9" x14ac:dyDescent="0.2">
      <c r="D18" s="10" t="s">
        <v>283</v>
      </c>
      <c r="E18" s="9">
        <v>3.1</v>
      </c>
      <c r="F18" s="81">
        <v>9.77</v>
      </c>
      <c r="G18" s="81"/>
      <c r="H18" s="81"/>
      <c r="I18" s="81"/>
    </row>
    <row r="19" spans="1:9" x14ac:dyDescent="0.2">
      <c r="D19" s="10" t="s">
        <v>284</v>
      </c>
      <c r="E19" s="9">
        <v>3.2</v>
      </c>
      <c r="F19" s="85">
        <v>42005</v>
      </c>
      <c r="G19" s="85"/>
      <c r="H19" s="85"/>
      <c r="I19" s="85"/>
    </row>
    <row r="20" spans="1:9" x14ac:dyDescent="0.2">
      <c r="D20" s="10" t="s">
        <v>285</v>
      </c>
      <c r="E20" s="9">
        <v>3.3</v>
      </c>
      <c r="F20" s="85">
        <v>43830</v>
      </c>
      <c r="G20" s="85"/>
      <c r="H20" s="85"/>
      <c r="I20" s="85"/>
    </row>
    <row r="21" spans="1:9" x14ac:dyDescent="0.2">
      <c r="D21" s="10" t="s">
        <v>286</v>
      </c>
      <c r="E21" s="9">
        <v>3.4</v>
      </c>
      <c r="F21" s="81">
        <v>1</v>
      </c>
      <c r="G21" s="81"/>
      <c r="H21" s="81"/>
      <c r="I21" s="81"/>
    </row>
    <row r="23" spans="1:9" ht="38.25" customHeight="1" x14ac:dyDescent="0.2">
      <c r="A23" s="86" t="s">
        <v>287</v>
      </c>
      <c r="B23" s="86"/>
      <c r="C23" s="86"/>
      <c r="D23" s="86"/>
      <c r="E23" s="86"/>
      <c r="F23" s="86"/>
      <c r="G23" s="86"/>
      <c r="H23" s="86"/>
      <c r="I23" s="86"/>
    </row>
    <row r="24" spans="1:9" ht="13.5" thickBot="1" x14ac:dyDescent="0.25">
      <c r="A24" s="11"/>
      <c r="B24" s="11"/>
      <c r="C24" s="11"/>
      <c r="D24" s="11"/>
      <c r="E24" s="11"/>
      <c r="F24" s="11"/>
      <c r="G24" s="11"/>
      <c r="H24" s="11"/>
      <c r="I24" s="11"/>
    </row>
    <row r="25" spans="1:9" ht="13.5" thickTop="1" x14ac:dyDescent="0.2"/>
    <row r="26" spans="1:9" x14ac:dyDescent="0.2">
      <c r="A26" s="81" t="s">
        <v>288</v>
      </c>
      <c r="B26" s="81"/>
      <c r="C26" s="81"/>
      <c r="D26" s="81"/>
      <c r="E26" s="81"/>
      <c r="F26" s="81"/>
      <c r="G26" s="81"/>
      <c r="H26" s="81"/>
      <c r="I26" s="81"/>
    </row>
    <row r="27" spans="1:9" x14ac:dyDescent="0.2">
      <c r="A27" s="9"/>
      <c r="B27" s="9"/>
      <c r="C27" s="9"/>
      <c r="D27" s="9"/>
      <c r="E27" s="9"/>
      <c r="F27" s="9"/>
      <c r="G27" s="9"/>
      <c r="H27" s="9"/>
      <c r="I27" s="9"/>
    </row>
    <row r="28" spans="1:9" x14ac:dyDescent="0.2">
      <c r="A28" s="81" t="s">
        <v>289</v>
      </c>
      <c r="B28" s="81"/>
      <c r="C28" s="81"/>
      <c r="D28" s="81"/>
      <c r="E28" s="81"/>
      <c r="F28" s="81"/>
      <c r="G28" s="81"/>
      <c r="H28" s="81"/>
      <c r="I28" s="81"/>
    </row>
    <row r="29" spans="1:9" x14ac:dyDescent="0.2">
      <c r="A29" s="9"/>
      <c r="B29" s="9"/>
      <c r="C29" s="9"/>
      <c r="D29" s="9"/>
      <c r="E29" s="9"/>
      <c r="F29" s="9"/>
      <c r="G29" s="9"/>
      <c r="H29" s="9"/>
      <c r="I29" s="9"/>
    </row>
    <row r="30" spans="1:9" x14ac:dyDescent="0.2">
      <c r="A30" s="9"/>
      <c r="B30" s="9" t="s">
        <v>290</v>
      </c>
      <c r="C30" s="9">
        <v>30337</v>
      </c>
      <c r="D30" s="9"/>
      <c r="E30" s="9"/>
      <c r="F30" s="9" t="s">
        <v>291</v>
      </c>
      <c r="G30" s="9">
        <v>91</v>
      </c>
      <c r="H30" s="9"/>
      <c r="I30" s="9"/>
    </row>
    <row r="31" spans="1:9" x14ac:dyDescent="0.2">
      <c r="A31" s="9"/>
      <c r="B31" s="9"/>
      <c r="C31" s="9"/>
      <c r="D31" s="9"/>
      <c r="E31" s="9"/>
      <c r="F31" s="9"/>
      <c r="G31" s="9"/>
      <c r="H31" s="9"/>
      <c r="I31" s="9"/>
    </row>
    <row r="32" spans="1:9" x14ac:dyDescent="0.2">
      <c r="A32" s="81" t="s">
        <v>292</v>
      </c>
      <c r="B32" s="81"/>
      <c r="C32" s="81"/>
      <c r="D32" s="81"/>
      <c r="E32" s="81"/>
      <c r="F32" s="81"/>
      <c r="G32" s="81"/>
      <c r="H32" s="81"/>
      <c r="I32" s="81"/>
    </row>
    <row r="33" spans="1:91" x14ac:dyDescent="0.2">
      <c r="A33" s="9"/>
      <c r="B33" s="9"/>
      <c r="C33" s="9"/>
      <c r="D33" s="9"/>
      <c r="E33" s="9"/>
      <c r="F33" s="9"/>
      <c r="G33" s="9"/>
      <c r="H33" s="9"/>
      <c r="I33" s="9"/>
    </row>
    <row r="34" spans="1:91" x14ac:dyDescent="0.2">
      <c r="A34" s="9"/>
      <c r="B34" s="84" t="s">
        <v>293</v>
      </c>
      <c r="C34" s="84"/>
      <c r="D34" s="9"/>
      <c r="E34" s="9"/>
      <c r="F34" s="84" t="s">
        <v>294</v>
      </c>
      <c r="G34" s="84"/>
      <c r="H34" s="9"/>
      <c r="I34" s="9"/>
    </row>
    <row r="35" spans="1:91" x14ac:dyDescent="0.2">
      <c r="B35" s="10" t="s">
        <v>295</v>
      </c>
      <c r="C35" s="8">
        <v>108.07</v>
      </c>
      <c r="E35" s="9"/>
      <c r="F35" s="10" t="s">
        <v>295</v>
      </c>
      <c r="G35" s="8">
        <v>93.471999999999994</v>
      </c>
    </row>
    <row r="36" spans="1:91" x14ac:dyDescent="0.2">
      <c r="B36" s="10" t="s">
        <v>296</v>
      </c>
      <c r="C36" s="8">
        <v>1.17</v>
      </c>
      <c r="E36" s="9"/>
      <c r="F36" s="10" t="s">
        <v>296</v>
      </c>
      <c r="G36" s="8">
        <v>1.3127</v>
      </c>
    </row>
    <row r="37" spans="1:91" x14ac:dyDescent="0.2">
      <c r="D37" s="10"/>
      <c r="E37" s="9"/>
    </row>
    <row r="38" spans="1:91" x14ac:dyDescent="0.2">
      <c r="D38" s="10"/>
      <c r="E38" s="9"/>
      <c r="F38" s="14"/>
      <c r="G38" s="14"/>
      <c r="H38" s="14"/>
      <c r="I38" s="14"/>
    </row>
    <row r="39" spans="1:91" x14ac:dyDescent="0.2">
      <c r="A39" s="81" t="s">
        <v>297</v>
      </c>
      <c r="B39" s="81"/>
      <c r="C39" s="81"/>
      <c r="D39" s="81"/>
      <c r="E39" s="81"/>
      <c r="F39" s="81"/>
      <c r="G39" s="81"/>
      <c r="H39" s="81"/>
      <c r="I39" s="81"/>
    </row>
    <row r="40" spans="1:91" x14ac:dyDescent="0.2">
      <c r="A40" s="9"/>
      <c r="B40" s="9"/>
      <c r="C40" s="9"/>
      <c r="D40" s="9"/>
      <c r="E40" s="9"/>
      <c r="F40" s="9"/>
      <c r="G40" s="9"/>
      <c r="H40" s="9"/>
      <c r="I40" s="9"/>
    </row>
    <row r="41" spans="1:91" x14ac:dyDescent="0.2">
      <c r="A41" s="9"/>
      <c r="B41" s="84" t="s">
        <v>293</v>
      </c>
      <c r="C41" s="84"/>
      <c r="D41" s="9"/>
      <c r="E41" s="9"/>
      <c r="F41" s="84" t="s">
        <v>294</v>
      </c>
      <c r="G41" s="84"/>
      <c r="H41" s="9"/>
      <c r="I41" s="9"/>
    </row>
    <row r="42" spans="1:91" x14ac:dyDescent="0.2">
      <c r="B42" s="10" t="s">
        <v>295</v>
      </c>
      <c r="C42" s="8">
        <v>343.12</v>
      </c>
      <c r="E42" s="9"/>
      <c r="F42" s="10" t="s">
        <v>295</v>
      </c>
      <c r="G42" s="8">
        <v>103.29600000000001</v>
      </c>
    </row>
    <row r="43" spans="1:91" x14ac:dyDescent="0.2">
      <c r="B43" s="10" t="s">
        <v>296</v>
      </c>
      <c r="C43" s="8">
        <v>1.73</v>
      </c>
      <c r="E43" s="9"/>
      <c r="F43" s="10" t="s">
        <v>296</v>
      </c>
      <c r="G43" s="8">
        <v>1.3775999999999999</v>
      </c>
    </row>
    <row r="44" spans="1:91" ht="13.5" thickBot="1" x14ac:dyDescent="0.25">
      <c r="A44" s="11"/>
      <c r="B44" s="11"/>
      <c r="C44" s="11"/>
      <c r="D44" s="11"/>
      <c r="E44" s="11"/>
      <c r="F44" s="11"/>
      <c r="G44" s="11"/>
      <c r="H44" s="11"/>
      <c r="I44" s="11"/>
    </row>
    <row r="45" spans="1:91" ht="13.5" thickTop="1" x14ac:dyDescent="0.2"/>
    <row r="46" spans="1:91" x14ac:dyDescent="0.2">
      <c r="A46" s="81" t="s">
        <v>352</v>
      </c>
      <c r="B46" s="81"/>
      <c r="C46" s="81"/>
      <c r="D46" s="81"/>
      <c r="E46" s="81"/>
      <c r="F46" s="81"/>
      <c r="G46" s="81"/>
      <c r="H46" s="81"/>
      <c r="I46" s="81"/>
    </row>
    <row r="47" spans="1:91" x14ac:dyDescent="0.2">
      <c r="A47" s="9"/>
      <c r="B47" s="9"/>
      <c r="C47" s="9"/>
      <c r="D47" s="9"/>
      <c r="E47" s="9"/>
      <c r="F47" s="9"/>
      <c r="G47" s="9"/>
      <c r="H47" s="9"/>
      <c r="I47" s="9"/>
    </row>
    <row r="48" spans="1:91" ht="38.25" customHeight="1" x14ac:dyDescent="0.2">
      <c r="A48" s="15" t="s">
        <v>353</v>
      </c>
      <c r="B48" s="15" t="s">
        <v>354</v>
      </c>
      <c r="C48" s="15" t="s">
        <v>355</v>
      </c>
      <c r="D48" s="15" t="s">
        <v>9</v>
      </c>
      <c r="E48" s="15" t="s">
        <v>356</v>
      </c>
      <c r="F48" s="15" t="s">
        <v>357</v>
      </c>
      <c r="G48" s="15"/>
      <c r="H48" s="15" t="s">
        <v>358</v>
      </c>
      <c r="I48" s="15" t="s">
        <v>359</v>
      </c>
      <c r="J48" s="16" t="s">
        <v>360</v>
      </c>
      <c r="K48" s="16" t="s">
        <v>361</v>
      </c>
      <c r="L48" s="15" t="s">
        <v>362</v>
      </c>
      <c r="M48" s="15" t="s">
        <v>363</v>
      </c>
      <c r="N48" s="15" t="s">
        <v>364</v>
      </c>
      <c r="O48" s="15"/>
      <c r="P48" s="17"/>
      <c r="Q48" s="15" t="s">
        <v>365</v>
      </c>
      <c r="R48" s="15" t="s">
        <v>366</v>
      </c>
      <c r="S48" s="18" t="s">
        <v>367</v>
      </c>
      <c r="T48" s="15" t="s">
        <v>366</v>
      </c>
      <c r="U48" s="19" t="s">
        <v>367</v>
      </c>
      <c r="V48" s="15" t="s">
        <v>366</v>
      </c>
      <c r="W48" s="19" t="s">
        <v>367</v>
      </c>
      <c r="X48" s="15" t="s">
        <v>366</v>
      </c>
      <c r="Y48" s="19" t="s">
        <v>367</v>
      </c>
      <c r="Z48" s="15" t="s">
        <v>366</v>
      </c>
      <c r="AA48" s="19" t="s">
        <v>367</v>
      </c>
      <c r="AB48" s="15" t="s">
        <v>366</v>
      </c>
      <c r="AC48" s="19" t="s">
        <v>367</v>
      </c>
      <c r="AD48" s="15" t="s">
        <v>366</v>
      </c>
      <c r="AE48" s="19" t="s">
        <v>367</v>
      </c>
      <c r="AF48" s="15" t="s">
        <v>366</v>
      </c>
      <c r="AG48" s="19" t="s">
        <v>367</v>
      </c>
      <c r="AH48" s="15" t="s">
        <v>366</v>
      </c>
      <c r="AI48" s="19" t="s">
        <v>367</v>
      </c>
      <c r="AJ48" s="15" t="s">
        <v>366</v>
      </c>
      <c r="AK48" s="19" t="s">
        <v>367</v>
      </c>
      <c r="AL48" s="15" t="s">
        <v>366</v>
      </c>
      <c r="AM48" s="19" t="s">
        <v>367</v>
      </c>
      <c r="AN48" s="15" t="s">
        <v>366</v>
      </c>
      <c r="AO48" s="19" t="s">
        <v>367</v>
      </c>
      <c r="AP48" s="15" t="s">
        <v>366</v>
      </c>
      <c r="AQ48" s="19" t="s">
        <v>367</v>
      </c>
      <c r="AR48" s="15" t="s">
        <v>366</v>
      </c>
      <c r="AS48" s="19" t="s">
        <v>367</v>
      </c>
      <c r="AT48" s="15" t="s">
        <v>366</v>
      </c>
      <c r="AU48" s="19" t="s">
        <v>367</v>
      </c>
      <c r="AV48" s="15" t="s">
        <v>366</v>
      </c>
      <c r="AW48" s="19" t="s">
        <v>367</v>
      </c>
      <c r="AX48" s="15" t="s">
        <v>366</v>
      </c>
      <c r="AY48" s="19" t="s">
        <v>367</v>
      </c>
      <c r="AZ48" s="15" t="s">
        <v>366</v>
      </c>
      <c r="BA48" s="19" t="s">
        <v>367</v>
      </c>
      <c r="BB48" s="15" t="s">
        <v>366</v>
      </c>
      <c r="BC48" s="19" t="s">
        <v>367</v>
      </c>
      <c r="BD48" s="15" t="s">
        <v>366</v>
      </c>
      <c r="BE48" s="19" t="s">
        <v>367</v>
      </c>
      <c r="BF48" s="15" t="s">
        <v>366</v>
      </c>
      <c r="BG48" s="19" t="s">
        <v>367</v>
      </c>
      <c r="BH48" s="15" t="s">
        <v>366</v>
      </c>
      <c r="BI48" s="19" t="s">
        <v>367</v>
      </c>
      <c r="BJ48" s="15" t="s">
        <v>366</v>
      </c>
      <c r="BK48" s="19" t="s">
        <v>367</v>
      </c>
      <c r="BL48" s="15" t="s">
        <v>366</v>
      </c>
      <c r="BM48" s="19" t="s">
        <v>367</v>
      </c>
      <c r="BN48" s="15" t="s">
        <v>366</v>
      </c>
      <c r="BO48" s="19" t="s">
        <v>367</v>
      </c>
      <c r="BP48" s="15" t="s">
        <v>366</v>
      </c>
      <c r="BQ48" s="19" t="s">
        <v>367</v>
      </c>
      <c r="BR48" s="15" t="s">
        <v>366</v>
      </c>
      <c r="BS48" s="19" t="s">
        <v>367</v>
      </c>
      <c r="BT48" s="15" t="s">
        <v>366</v>
      </c>
      <c r="BU48" s="19" t="s">
        <v>367</v>
      </c>
      <c r="BV48" s="15" t="s">
        <v>366</v>
      </c>
      <c r="BW48" s="19" t="s">
        <v>367</v>
      </c>
      <c r="BX48" s="15" t="s">
        <v>366</v>
      </c>
      <c r="BY48" s="19" t="s">
        <v>367</v>
      </c>
      <c r="BZ48" s="15" t="s">
        <v>366</v>
      </c>
      <c r="CA48" s="19" t="s">
        <v>367</v>
      </c>
      <c r="CB48" s="15" t="s">
        <v>366</v>
      </c>
      <c r="CC48" s="19" t="s">
        <v>367</v>
      </c>
      <c r="CD48" s="15" t="s">
        <v>366</v>
      </c>
      <c r="CE48" s="19" t="s">
        <v>367</v>
      </c>
      <c r="CF48" s="15" t="s">
        <v>366</v>
      </c>
      <c r="CG48" s="19" t="s">
        <v>367</v>
      </c>
      <c r="CH48" s="15" t="s">
        <v>366</v>
      </c>
      <c r="CI48" s="19" t="s">
        <v>367</v>
      </c>
      <c r="CJ48" s="15" t="s">
        <v>366</v>
      </c>
      <c r="CK48" s="19" t="s">
        <v>367</v>
      </c>
      <c r="CL48" s="15" t="s">
        <v>366</v>
      </c>
      <c r="CM48" s="19" t="s">
        <v>367</v>
      </c>
    </row>
    <row r="49" spans="1:91" ht="15" x14ac:dyDescent="0.25">
      <c r="A49" s="17" t="s">
        <v>368</v>
      </c>
      <c r="B49" s="20">
        <v>5214</v>
      </c>
      <c r="C49" s="14" t="s">
        <v>369</v>
      </c>
      <c r="D49" s="17" t="s">
        <v>370</v>
      </c>
      <c r="E49" s="21">
        <v>5</v>
      </c>
      <c r="F49" s="22">
        <f>'[1]2020 Circuit Detail'!H8</f>
        <v>192.04871</v>
      </c>
      <c r="G49" s="21"/>
      <c r="H49" s="21">
        <f>('[1]2015 Circuit Detail'!AS8+'[1]2016 Circuit Detail'!AS8+'[1]2017 Circuit Detail'!AS8+'[1]2018 Circuit Detail'!AS8+'[1]2019 Circuit Detail'!AS8)/5</f>
        <v>2.5791514475952586</v>
      </c>
      <c r="I49" s="10">
        <f>'[1]2020 Circuit Detail'!AS8</f>
        <v>1.15074972385912</v>
      </c>
      <c r="J49" s="17" t="str">
        <f t="shared" ref="J49:J112" si="0">IF(I49&gt;H49,"PSC","OK")</f>
        <v>OK</v>
      </c>
      <c r="K49" s="17">
        <v>57.9</v>
      </c>
      <c r="L49" s="23">
        <v>2016</v>
      </c>
      <c r="M49" s="21">
        <f>('[1]2015 Circuit Detail'!AQ8+'[1]2016 Circuit Detail'!AQ8+'[1]2017 Circuit Detail'!AQ8+'[1]2018 Circuit Detail'!AQ8+'[1]2019 Circuit Detail'!AQ8)/5</f>
        <v>540.3750708</v>
      </c>
      <c r="N49" s="24">
        <f>'[1]2020 Circuit Detail'!AQ8</f>
        <v>164.302066</v>
      </c>
      <c r="O49" s="17" t="str">
        <f t="shared" ref="O49:O112" si="1">IF(N49&gt;M49,"PSC","OK")</f>
        <v>OK</v>
      </c>
      <c r="P49" s="8" t="str">
        <f>IF(J49="OK",IF(O49="OK","Good","More Info Required"),"More Info Required")</f>
        <v>Good</v>
      </c>
      <c r="Q49" s="25">
        <f>'[1]2020 Circuit Detail'!AJ8</f>
        <v>16</v>
      </c>
      <c r="R49" s="26" t="str">
        <f>IF($P49="More Info Required","000 Power Supply","")</f>
        <v/>
      </c>
      <c r="S49" s="8" t="str">
        <f>IF($P49="More Info Required",COUNTIFS('[1]2020 Outage History'!$Q:$Q,R49,'[1]2020 Outage History'!$I:$I,$C49)/$Q49,"")</f>
        <v/>
      </c>
      <c r="T49" s="26" t="str">
        <f>IF($P49="More Info Required","100 Construction","")</f>
        <v/>
      </c>
      <c r="U49" s="8" t="str">
        <f>IF($P49="More Info Required",COUNTIFS('[1]2020 Outage History'!$Q:$Q,T49,'[1]2020 Outage History'!$I:$I,$C49)/$Q49,"")</f>
        <v/>
      </c>
      <c r="V49" s="26" t="str">
        <f>IF($P49="More Info Required","110 Maintenance","")</f>
        <v/>
      </c>
      <c r="W49" s="8" t="str">
        <f>IF($P49="More Info Required",COUNTIFS('[1]2020 Outage History'!$Q:$Q,V49,'[1]2020 Outage History'!$I:$I,$C49)/$Q49,"")</f>
        <v/>
      </c>
      <c r="X49" s="26" t="str">
        <f>IF($P49="More Info Required","190 Other Planned","")</f>
        <v/>
      </c>
      <c r="Y49" s="8" t="str">
        <f>IF($P49="More Info Required",COUNTIFS('[1]2020 Outage History'!$Q:$Q,X49,'[1]2020 Outage History'!$I:$I,$C49)/$Q49,"")</f>
        <v/>
      </c>
      <c r="Z49" s="26" t="str">
        <f>IF($P49="More Info Required","300 Material or equipment fault/failure","")</f>
        <v/>
      </c>
      <c r="AA49" s="8" t="str">
        <f>IF($P49="More Info Required",COUNTIFS('[1]2020 Outage History'!$Q:$Q,Z49,'[1]2020 Outage History'!$I:$I,$C49)/$Q49,"")</f>
        <v/>
      </c>
      <c r="AB49" s="26" t="str">
        <f>IF($P49="More Info Required","310 Installation Fault","")</f>
        <v/>
      </c>
      <c r="AC49" s="8" t="str">
        <f>IF($P49="More Info Required",COUNTIFS('[1]2020 Outage History'!$Q:$Q,AB49,'[1]2020 Outage History'!$I:$I,$C49)/$Q49,"")</f>
        <v/>
      </c>
      <c r="AD49" s="26" t="str">
        <f>IF($P49="More Info Required","320 Conductor Sag or inadequate clearance","")</f>
        <v/>
      </c>
      <c r="AE49" s="8" t="str">
        <f>IF($P49="More Info Required",COUNTIFS('[1]2020 Outage History'!$Q:$Q,AD49,'[1]2020 Outage History'!$I:$I,$C49)/$Q49,"")</f>
        <v/>
      </c>
      <c r="AF49" s="26" t="str">
        <f>IF($P49="More Info Required","340 Overload","")</f>
        <v/>
      </c>
      <c r="AG49" s="8" t="str">
        <f>IF($P49="More Info Required",COUNTIFS('[1]2020 Outage History'!$Q:$Q,AF49,'[1]2020 Outage History'!$I:$I,$C49)/$Q49,"")</f>
        <v/>
      </c>
      <c r="AH49" s="26" t="str">
        <f>IF($P49="More Info Required","350 Miscoordination of protection devices","")</f>
        <v/>
      </c>
      <c r="AI49" s="8" t="str">
        <f>IF($P49="More Info Required",COUNTIFS('[1]2020 Outage History'!$Q:$Q,AH49,'[1]2020 Outage History'!$I:$I,$C49)/$Q49,"")</f>
        <v/>
      </c>
      <c r="AJ49" s="26" t="str">
        <f>IF($P49="More Info Required","360 Other Equipment installation/design","")</f>
        <v/>
      </c>
      <c r="AK49" s="8" t="str">
        <f>IF($P49="More Info Required",COUNTIFS('[1]2020 Outage History'!$Q:$Q,AJ49,'[1]2020 Outage History'!$I:$I,$C49)/$Q49,"")</f>
        <v/>
      </c>
      <c r="AL49" s="26" t="str">
        <f>IF($P49="More Info Required","400 Decay/Age of Material/Equipment","")</f>
        <v/>
      </c>
      <c r="AM49" s="8" t="str">
        <f>IF($P49="More Info Required",COUNTIFS('[1]2020 Outage History'!$Q:$Q,AL49,'[1]2020 Outage History'!$I:$I,$C49)/$Q49,"")</f>
        <v/>
      </c>
      <c r="AN49" s="26" t="str">
        <f>IF($P49="More Info Required","420 Tree Growth","")</f>
        <v/>
      </c>
      <c r="AO49" s="8" t="str">
        <f>IF($P49="More Info Required",COUNTIFS('[1]2020 Outage History'!$Q:$Q,AN49,'[1]2020 Outage History'!$I:$I,$C49)/$Q49,"")</f>
        <v/>
      </c>
      <c r="AP49" s="26" t="str">
        <f>IF($P49="More Info Required","430 Tree failure from overhang or dead tree without Ice/snow","")</f>
        <v/>
      </c>
      <c r="AQ49" s="8" t="str">
        <f>IF($P49="More Info Required",COUNTIFS('[1]2020 Outage History'!$Q:$Q,AP49,'[1]2020 Outage History'!$I:$I,$C49)/$Q49,"")</f>
        <v/>
      </c>
      <c r="AR49" s="26" t="str">
        <f>IF($P49="More Info Required","435 Tree failure from outside of ROW","")</f>
        <v/>
      </c>
      <c r="AS49" s="8" t="str">
        <f>IF($P49="More Info Required",COUNTIFS('[1]2020 Outage History'!$Q:$Q,AR49,'[1]2020 Outage History'!$I:$I,$C49)/$Q49,"")</f>
        <v/>
      </c>
      <c r="AT49" s="26" t="str">
        <f>IF($P49="More Info Required","440 Trees with Ice/snow","")</f>
        <v/>
      </c>
      <c r="AU49" s="8" t="str">
        <f>IF($P49="More Info Required",COUNTIFS('[1]2020 Outage History'!$Q:$Q,AT49,'[1]2020 Outage History'!$I:$I,$C49)/$Q49,"")</f>
        <v/>
      </c>
      <c r="AV49" s="26" t="str">
        <f>IF($P49="More Info Required","470 Borrower Crew Cuts Tree","")</f>
        <v/>
      </c>
      <c r="AW49" s="8" t="str">
        <f>IF($P49="More Info Required",COUNTIFS('[1]2020 Outage History'!$Q:$Q,AV49,'[1]2020 Outage History'!$I:$I,$C49)/$Q49,"")</f>
        <v/>
      </c>
      <c r="AX49" s="26" t="str">
        <f>IF($P49="More Info Required","490 Maintenance, Other","")</f>
        <v/>
      </c>
      <c r="AY49" s="8" t="str">
        <f>IF($P49="More Info Required",COUNTIFS('[1]2020 Outage History'!$Q:$Q,AX49,'[1]2020 Outage History'!$I:$I,$C49)/$Q49,"")</f>
        <v/>
      </c>
      <c r="AZ49" s="26" t="str">
        <f>IF($P49="More Info Required","500 Lightning","")</f>
        <v/>
      </c>
      <c r="BA49" s="8" t="str">
        <f>IF($P49="More Info Required",COUNTIFS('[1]2020 Outage History'!$Q:$Q,AZ49,'[1]2020 Outage History'!$I:$I,$C49)/$Q49,"")</f>
        <v/>
      </c>
      <c r="BB49" s="26" t="str">
        <f>IF($P49="More Info Required","510 Wind, Not Trees","")</f>
        <v/>
      </c>
      <c r="BC49" s="8" t="str">
        <f>IF($P49="More Info Required",COUNTIFS('[1]2020 Outage History'!$Q:$Q,BB49,'[1]2020 Outage History'!$I:$I,$C49)/$Q49,"")</f>
        <v/>
      </c>
      <c r="BD49" s="26" t="str">
        <f>IF($P49="More Info Required","520 Ice, Sleet, Frost, not Trees","")</f>
        <v/>
      </c>
      <c r="BE49" s="8" t="str">
        <f>IF($P49="More Info Required",COUNTIFS('[1]2020 Outage History'!$Q:$Q,BD49,'[1]2020 Outage History'!$I:$I,$C49)/$Q49,"")</f>
        <v/>
      </c>
      <c r="BF49" s="26" t="str">
        <f>IF($P49="More Info Required","530 Flood","")</f>
        <v/>
      </c>
      <c r="BG49" s="8" t="str">
        <f>IF($P49="More Info Required",COUNTIFS('[1]2020 Outage History'!$Q:$Q,BF49,'[1]2020 Outage History'!$I:$I,$C49)/$Q49,"")</f>
        <v/>
      </c>
      <c r="BH49" s="26" t="str">
        <f>IF($P49="More Info Required","540 Storm","")</f>
        <v/>
      </c>
      <c r="BI49" s="8" t="str">
        <f>IF($P49="More Info Required",COUNTIFS('[1]2020 Outage History'!$Q:$Q,BH49,'[1]2020 Outage History'!$I:$I,$C49)/$Q49,"")</f>
        <v/>
      </c>
      <c r="BJ49" s="26" t="str">
        <f>IF($P49="More Info Required","590 Weather, Other","")</f>
        <v/>
      </c>
      <c r="BK49" s="8" t="str">
        <f>IF($P49="More Info Required",COUNTIFS('[1]2020 Outage History'!$Q:$Q,BJ49,'[1]2020 Outage History'!$I:$I,$C49)/$Q49,"")</f>
        <v/>
      </c>
      <c r="BL49" s="26" t="str">
        <f>IF($P49="More Info Required","600 Animal/bird","")</f>
        <v/>
      </c>
      <c r="BM49" s="8" t="str">
        <f>IF($P49="More Info Required",COUNTIFS('[1]2020 Outage History'!$Q:$Q,BL49,'[1]2020 Outage History'!$I:$I,$C49)/$Q49,"")</f>
        <v/>
      </c>
      <c r="BN49" s="26" t="str">
        <f>IF($P49="More Info Required","630 Squirrel","")</f>
        <v/>
      </c>
      <c r="BO49" s="8" t="str">
        <f>IF($P49="More Info Required",COUNTIFS('[1]2020 Outage History'!$Q:$Q,BN49,'[1]2020 Outage History'!$I:$I,$C49)/$Q49,"")</f>
        <v/>
      </c>
      <c r="BP49" s="26" t="str">
        <f>IF($P49="More Info Required","690 Animal, Other","")</f>
        <v/>
      </c>
      <c r="BQ49" s="8" t="str">
        <f>IF($P49="More Info Required",COUNTIFS('[1]2020 Outage History'!$Q:$Q,BP49,'[1]2020 Outage History'!$I:$I,$C49)/$Q49,"")</f>
        <v/>
      </c>
      <c r="BR49" s="26" t="str">
        <f>IF($P49="More Info Required","700 Customer-Caused","")</f>
        <v/>
      </c>
      <c r="BS49" s="8" t="str">
        <f>IF($P49="More Info Required",COUNTIFS('[1]2020 Outage History'!$Q:$Q,BR49,'[1]2020 Outage History'!$I:$I,$C49)/$Q49,"")</f>
        <v/>
      </c>
      <c r="BT49" s="26" t="str">
        <f>IF($P49="More Info Required","710 Motor Vehicle","")</f>
        <v/>
      </c>
      <c r="BU49" s="8" t="str">
        <f>IF($P49="More Info Required",COUNTIFS('[1]2020 Outage History'!$Q:$Q,BT49,'[1]2020 Outage History'!$I:$I,$C49)/$Q49,"")</f>
        <v/>
      </c>
      <c r="BV49" s="26" t="str">
        <f>IF($P49="More Info Required","715 Farming Equipment","")</f>
        <v/>
      </c>
      <c r="BW49" s="8" t="str">
        <f>IF($P49="More Info Required",COUNTIFS('[1]2020 Outage History'!$Q:$Q,BV49,'[1]2020 Outage History'!$I:$I,$C49)/$Q49,"")</f>
        <v/>
      </c>
      <c r="BX49" s="26" t="str">
        <f>IF($P49="More Info Required","720 Aircraft","")</f>
        <v/>
      </c>
      <c r="BY49" s="8" t="str">
        <f>IF($P49="More Info Required",COUNTIFS('[1]2020 Outage History'!$Q:$Q,BX49,'[1]2020 Outage History'!$I:$I,$C49)/$Q49,"")</f>
        <v/>
      </c>
      <c r="BZ49" s="26" t="str">
        <f>IF($P49="More Info Required","730 Fire","")</f>
        <v/>
      </c>
      <c r="CA49" s="8" t="str">
        <f>IF($P49="More Info Required",COUNTIFS('[1]2020 Outage History'!$Q:$Q,BZ49,'[1]2020 Outage History'!$I:$I,$C49)/$Q49,"")</f>
        <v/>
      </c>
      <c r="CB49" s="26" t="str">
        <f>IF($P49="More Info Required","740 Public Cuts Tree","")</f>
        <v/>
      </c>
      <c r="CC49" s="8" t="str">
        <f>IF($P49="More Info Required",COUNTIFS('[1]2020 Outage History'!$Q:$Q,CB49,'[1]2020 Outage History'!$I:$I,$C49)/$Q49,"")</f>
        <v/>
      </c>
      <c r="CD49" s="26" t="str">
        <f>IF($P49="More Info Required","750 Vandalism","")</f>
        <v/>
      </c>
      <c r="CE49" s="8" t="str">
        <f>IF($P49="More Info Required",COUNTIFS('[1]2020 Outage History'!$Q:$Q,CD49,'[1]2020 Outage History'!$I:$I,$C49)/$Q49,"")</f>
        <v/>
      </c>
      <c r="CF49" s="26" t="str">
        <f>IF($P49="More Info Required","760 Switching Error or Caused by Construction or Maintenance","")</f>
        <v/>
      </c>
      <c r="CG49" s="8" t="str">
        <f>IF($P49="More Info Required",COUNTIFS('[1]2020 Outage History'!$Q:$Q,CF49,'[1]2020 Outage History'!$I:$I,$C49)/$Q49,"")</f>
        <v/>
      </c>
      <c r="CH49" s="26" t="str">
        <f>IF($P49="More Info Required","790 Public, Other","")</f>
        <v/>
      </c>
      <c r="CI49" s="8" t="str">
        <f>IF($P49="More Info Required",COUNTIFS('[1]2020 Outage History'!$Q:$Q,CH49,'[1]2020 Outage History'!$I:$I,$C49)/$Q49,"")</f>
        <v/>
      </c>
      <c r="CJ49" s="26" t="str">
        <f>IF($P49="More Info Required","800 Other","")</f>
        <v/>
      </c>
      <c r="CK49" s="8" t="str">
        <f>IF($P49="More Info Required",COUNTIFS('[1]2020 Outage History'!$Q:$Q,CJ49,'[1]2020 Outage History'!$I:$I,$C49)/$Q49,"")</f>
        <v/>
      </c>
      <c r="CL49" s="26" t="str">
        <f>IF($P49="More Info Required","999 Cause Unknown","")</f>
        <v/>
      </c>
      <c r="CM49" s="8" t="str">
        <f>IF($P49="More Info Required",COUNTIFS('[1]2020 Outage History'!$Q:$Q,CL49,'[1]2020 Outage History'!$I:$I,$C49)/$Q49,"")</f>
        <v/>
      </c>
    </row>
    <row r="50" spans="1:91" ht="15" x14ac:dyDescent="0.25">
      <c r="A50" s="17" t="s">
        <v>129</v>
      </c>
      <c r="B50" s="20">
        <v>5244</v>
      </c>
      <c r="C50" s="14" t="s">
        <v>130</v>
      </c>
      <c r="D50" s="17" t="s">
        <v>370</v>
      </c>
      <c r="E50" s="21">
        <v>5</v>
      </c>
      <c r="F50" s="22">
        <f>'[1]2020 Circuit Detail'!H9</f>
        <v>72.722063000000006</v>
      </c>
      <c r="G50" s="21"/>
      <c r="H50" s="21">
        <f>('[1]2015 Circuit Detail'!AS9+'[1]2016 Circuit Detail'!AS9+'[1]2017 Circuit Detail'!AS9+'[1]2018 Circuit Detail'!AS9+'[1]2019 Circuit Detail'!AS9)/5</f>
        <v>1.5915317704169458</v>
      </c>
      <c r="I50" s="10">
        <f>'[1]2020 Circuit Detail'!AS9</f>
        <v>2.7501970069248399E-2</v>
      </c>
      <c r="J50" s="17" t="str">
        <f t="shared" si="0"/>
        <v>OK</v>
      </c>
      <c r="K50" s="17">
        <v>10.8</v>
      </c>
      <c r="L50" s="23">
        <v>2016</v>
      </c>
      <c r="M50" s="21">
        <f>('[1]2015 Circuit Detail'!AQ9+'[1]2016 Circuit Detail'!AQ9+'[1]2017 Circuit Detail'!AQ9+'[1]2018 Circuit Detail'!AQ9+'[1]2019 Circuit Detail'!AQ9)/5</f>
        <v>340.7012828</v>
      </c>
      <c r="N50" s="24">
        <f>'[1]2020 Circuit Detail'!AQ9</f>
        <v>2.667691</v>
      </c>
      <c r="O50" s="17" t="str">
        <f t="shared" si="1"/>
        <v>OK</v>
      </c>
      <c r="P50" s="8" t="str">
        <f t="shared" ref="P50:P113" si="2">IF(J50="OK",IF(O50="OK","Good","More Info Required"),"More Info Required")</f>
        <v>Good</v>
      </c>
      <c r="Q50" s="25">
        <f>'[1]2020 Circuit Detail'!AJ9</f>
        <v>1</v>
      </c>
      <c r="R50" s="26" t="str">
        <f t="shared" ref="R50:R113" si="3">IF($P50="More Info Required","000 Power Supply","")</f>
        <v/>
      </c>
      <c r="S50" s="8" t="str">
        <f>IF($P50="More Info Required",COUNTIFS('[1]2020 Outage History'!$Q:$Q,R50,'[1]2020 Outage History'!$I:$I,$C50)/$Q50,"")</f>
        <v/>
      </c>
      <c r="T50" s="26" t="str">
        <f t="shared" ref="T50:T113" si="4">IF($P50="More Info Required","100 Construction","")</f>
        <v/>
      </c>
      <c r="U50" s="8" t="str">
        <f>IF($P50="More Info Required",COUNTIFS('[1]2020 Outage History'!$Q:$Q,T50,'[1]2020 Outage History'!$I:$I,$C50)/$Q50,"")</f>
        <v/>
      </c>
      <c r="V50" s="26" t="str">
        <f t="shared" ref="V50:V113" si="5">IF($P50="More Info Required","110 Maintenance","")</f>
        <v/>
      </c>
      <c r="W50" s="8" t="str">
        <f>IF($P50="More Info Required",COUNTIFS('[1]2020 Outage History'!$Q:$Q,V50,'[1]2020 Outage History'!$I:$I,$C50)/$Q50,"")</f>
        <v/>
      </c>
      <c r="X50" s="26" t="str">
        <f t="shared" ref="X50:X113" si="6">IF($P50="More Info Required","190 Other Planned","")</f>
        <v/>
      </c>
      <c r="Y50" s="8" t="str">
        <f>IF($P50="More Info Required",COUNTIFS('[1]2020 Outage History'!$Q:$Q,X50,'[1]2020 Outage History'!$I:$I,$C50)/$Q50,"")</f>
        <v/>
      </c>
      <c r="Z50" s="26" t="str">
        <f t="shared" ref="Z50:Z113" si="7">IF($P50="More Info Required","300 Material or equipment fault/failure","")</f>
        <v/>
      </c>
      <c r="AA50" s="8" t="str">
        <f>IF($P50="More Info Required",COUNTIFS('[1]2020 Outage History'!$Q:$Q,Z50,'[1]2020 Outage History'!$I:$I,$C50)/$Q50,"")</f>
        <v/>
      </c>
      <c r="AB50" s="26" t="str">
        <f t="shared" ref="AB50:AB113" si="8">IF($P50="More Info Required","310 Installation Fault","")</f>
        <v/>
      </c>
      <c r="AC50" s="8" t="str">
        <f>IF($P50="More Info Required",COUNTIFS('[1]2020 Outage History'!$Q:$Q,AB50,'[1]2020 Outage History'!$I:$I,$C50)/$Q50,"")</f>
        <v/>
      </c>
      <c r="AD50" s="26" t="str">
        <f t="shared" ref="AD50:AD113" si="9">IF($P50="More Info Required","320 Conductor Sag or inadequate clearance","")</f>
        <v/>
      </c>
      <c r="AE50" s="8" t="str">
        <f>IF($P50="More Info Required",COUNTIFS('[1]2020 Outage History'!$Q:$Q,AD50,'[1]2020 Outage History'!$I:$I,$C50)/$Q50,"")</f>
        <v/>
      </c>
      <c r="AF50" s="26" t="str">
        <f t="shared" ref="AF50:AF113" si="10">IF($P50="More Info Required","340 Overload","")</f>
        <v/>
      </c>
      <c r="AG50" s="8" t="str">
        <f>IF($P50="More Info Required",COUNTIFS('[1]2020 Outage History'!$Q:$Q,AF50,'[1]2020 Outage History'!$I:$I,$C50)/$Q50,"")</f>
        <v/>
      </c>
      <c r="AH50" s="26" t="str">
        <f t="shared" ref="AH50:AH113" si="11">IF($P50="More Info Required","350 Miscoordination of protection devices","")</f>
        <v/>
      </c>
      <c r="AI50" s="8" t="str">
        <f>IF($P50="More Info Required",COUNTIFS('[1]2020 Outage History'!$Q:$Q,AH50,'[1]2020 Outage History'!$I:$I,$C50)/$Q50,"")</f>
        <v/>
      </c>
      <c r="AJ50" s="26" t="str">
        <f t="shared" ref="AJ50:AJ113" si="12">IF($P50="More Info Required","360 Other Equipment installation/design","")</f>
        <v/>
      </c>
      <c r="AK50" s="8" t="str">
        <f>IF($P50="More Info Required",COUNTIFS('[1]2020 Outage History'!$Q:$Q,AJ50,'[1]2020 Outage History'!$I:$I,$C50)/$Q50,"")</f>
        <v/>
      </c>
      <c r="AL50" s="26" t="str">
        <f t="shared" ref="AL50:AL113" si="13">IF($P50="More Info Required","400 Decay/Age of Material/Equipment","")</f>
        <v/>
      </c>
      <c r="AM50" s="8" t="str">
        <f>IF($P50="More Info Required",COUNTIFS('[1]2020 Outage History'!$Q:$Q,AL50,'[1]2020 Outage History'!$I:$I,$C50)/$Q50,"")</f>
        <v/>
      </c>
      <c r="AN50" s="26" t="str">
        <f t="shared" ref="AN50:AN113" si="14">IF($P50="More Info Required","420 Tree Growth","")</f>
        <v/>
      </c>
      <c r="AO50" s="8" t="str">
        <f>IF($P50="More Info Required",COUNTIFS('[1]2020 Outage History'!$Q:$Q,AN50,'[1]2020 Outage History'!$I:$I,$C50)/$Q50,"")</f>
        <v/>
      </c>
      <c r="AP50" s="26" t="str">
        <f t="shared" ref="AP50:AP113" si="15">IF($P50="More Info Required","430 Tree failure from overhang or dead tree without Ice/snow","")</f>
        <v/>
      </c>
      <c r="AQ50" s="8" t="str">
        <f>IF($P50="More Info Required",COUNTIFS('[1]2020 Outage History'!$Q:$Q,AP50,'[1]2020 Outage History'!$I:$I,$C50)/$Q50,"")</f>
        <v/>
      </c>
      <c r="AR50" s="26" t="str">
        <f t="shared" ref="AR50:AR113" si="16">IF($P50="More Info Required","435 Tree failure from outside of ROW","")</f>
        <v/>
      </c>
      <c r="AS50" s="8" t="str">
        <f>IF($P50="More Info Required",COUNTIFS('[1]2020 Outage History'!$Q:$Q,AR50,'[1]2020 Outage History'!$I:$I,$C50)/$Q50,"")</f>
        <v/>
      </c>
      <c r="AT50" s="26" t="str">
        <f t="shared" ref="AT50:AT113" si="17">IF($P50="More Info Required","440 Trees with Ice/snow","")</f>
        <v/>
      </c>
      <c r="AU50" s="8" t="str">
        <f>IF($P50="More Info Required",COUNTIFS('[1]2020 Outage History'!$Q:$Q,AT50,'[1]2020 Outage History'!$I:$I,$C50)/$Q50,"")</f>
        <v/>
      </c>
      <c r="AV50" s="26" t="str">
        <f t="shared" ref="AV50:AV113" si="18">IF($P50="More Info Required","470 Borrower Crew Cuts Tree","")</f>
        <v/>
      </c>
      <c r="AW50" s="8" t="str">
        <f>IF($P50="More Info Required",COUNTIFS('[1]2020 Outage History'!$Q:$Q,AV50,'[1]2020 Outage History'!$I:$I,$C50)/$Q50,"")</f>
        <v/>
      </c>
      <c r="AX50" s="26" t="str">
        <f t="shared" ref="AX50:AX113" si="19">IF($P50="More Info Required","490 Maintenance, Other","")</f>
        <v/>
      </c>
      <c r="AY50" s="8" t="str">
        <f>IF($P50="More Info Required",COUNTIFS('[1]2020 Outage History'!$Q:$Q,AX50,'[1]2020 Outage History'!$I:$I,$C50)/$Q50,"")</f>
        <v/>
      </c>
      <c r="AZ50" s="26" t="str">
        <f t="shared" ref="AZ50:AZ113" si="20">IF($P50="More Info Required","500 Lightning","")</f>
        <v/>
      </c>
      <c r="BA50" s="8" t="str">
        <f>IF($P50="More Info Required",COUNTIFS('[1]2020 Outage History'!$Q:$Q,AZ50,'[1]2020 Outage History'!$I:$I,$C50)/$Q50,"")</f>
        <v/>
      </c>
      <c r="BB50" s="26" t="str">
        <f t="shared" ref="BB50:BB113" si="21">IF($P50="More Info Required","510 Wind, Not Trees","")</f>
        <v/>
      </c>
      <c r="BC50" s="8" t="str">
        <f>IF($P50="More Info Required",COUNTIFS('[1]2020 Outage History'!$Q:$Q,BB50,'[1]2020 Outage History'!$I:$I,$C50)/$Q50,"")</f>
        <v/>
      </c>
      <c r="BD50" s="26" t="str">
        <f t="shared" ref="BD50:BD113" si="22">IF($P50="More Info Required","520 Ice, Sleet, Frost, not Trees","")</f>
        <v/>
      </c>
      <c r="BE50" s="8" t="str">
        <f>IF($P50="More Info Required",COUNTIFS('[1]2020 Outage History'!$Q:$Q,BD50,'[1]2020 Outage History'!$I:$I,$C50)/$Q50,"")</f>
        <v/>
      </c>
      <c r="BF50" s="26" t="str">
        <f t="shared" ref="BF50:BF113" si="23">IF($P50="More Info Required","530 Flood","")</f>
        <v/>
      </c>
      <c r="BG50" s="8" t="str">
        <f>IF($P50="More Info Required",COUNTIFS('[1]2020 Outage History'!$Q:$Q,BF50,'[1]2020 Outage History'!$I:$I,$C50)/$Q50,"")</f>
        <v/>
      </c>
      <c r="BH50" s="26" t="str">
        <f t="shared" ref="BH50:BH113" si="24">IF($P50="More Info Required","540 Storm","")</f>
        <v/>
      </c>
      <c r="BI50" s="8" t="str">
        <f>IF($P50="More Info Required",COUNTIFS('[1]2020 Outage History'!$Q:$Q,BH50,'[1]2020 Outage History'!$I:$I,$C50)/$Q50,"")</f>
        <v/>
      </c>
      <c r="BJ50" s="26" t="str">
        <f t="shared" ref="BJ50:BJ113" si="25">IF($P50="More Info Required","590 Weather, Other","")</f>
        <v/>
      </c>
      <c r="BK50" s="8" t="str">
        <f>IF($P50="More Info Required",COUNTIFS('[1]2020 Outage History'!$Q:$Q,BJ50,'[1]2020 Outage History'!$I:$I,$C50)/$Q50,"")</f>
        <v/>
      </c>
      <c r="BL50" s="26" t="str">
        <f t="shared" ref="BL50:BL113" si="26">IF($P50="More Info Required","600 Animal/bird","")</f>
        <v/>
      </c>
      <c r="BM50" s="8" t="str">
        <f>IF($P50="More Info Required",COUNTIFS('[1]2020 Outage History'!$Q:$Q,BL50,'[1]2020 Outage History'!$I:$I,$C50)/$Q50,"")</f>
        <v/>
      </c>
      <c r="BN50" s="26" t="str">
        <f t="shared" ref="BN50:BN113" si="27">IF($P50="More Info Required","630 Squirrel","")</f>
        <v/>
      </c>
      <c r="BO50" s="8" t="str">
        <f>IF($P50="More Info Required",COUNTIFS('[1]2020 Outage History'!$Q:$Q,BN50,'[1]2020 Outage History'!$I:$I,$C50)/$Q50,"")</f>
        <v/>
      </c>
      <c r="BP50" s="26" t="str">
        <f t="shared" ref="BP50:BP113" si="28">IF($P50="More Info Required","690 Animal, Other","")</f>
        <v/>
      </c>
      <c r="BQ50" s="8" t="str">
        <f>IF($P50="More Info Required",COUNTIFS('[1]2020 Outage History'!$Q:$Q,BP50,'[1]2020 Outage History'!$I:$I,$C50)/$Q50,"")</f>
        <v/>
      </c>
      <c r="BR50" s="26" t="str">
        <f t="shared" ref="BR50:BR113" si="29">IF($P50="More Info Required","700 Customer-Caused","")</f>
        <v/>
      </c>
      <c r="BS50" s="8" t="str">
        <f>IF($P50="More Info Required",COUNTIFS('[1]2020 Outage History'!$Q:$Q,BR50,'[1]2020 Outage History'!$I:$I,$C50)/$Q50,"")</f>
        <v/>
      </c>
      <c r="BT50" s="26" t="str">
        <f t="shared" ref="BT50:BT113" si="30">IF($P50="More Info Required","710 Motor Vehicle","")</f>
        <v/>
      </c>
      <c r="BU50" s="8" t="str">
        <f>IF($P50="More Info Required",COUNTIFS('[1]2020 Outage History'!$Q:$Q,BT50,'[1]2020 Outage History'!$I:$I,$C50)/$Q50,"")</f>
        <v/>
      </c>
      <c r="BV50" s="26" t="str">
        <f t="shared" ref="BV50:BV113" si="31">IF($P50="More Info Required","715 Farming Equipment","")</f>
        <v/>
      </c>
      <c r="BW50" s="8" t="str">
        <f>IF($P50="More Info Required",COUNTIFS('[1]2020 Outage History'!$Q:$Q,BV50,'[1]2020 Outage History'!$I:$I,$C50)/$Q50,"")</f>
        <v/>
      </c>
      <c r="BX50" s="26" t="str">
        <f t="shared" ref="BX50:BX113" si="32">IF($P50="More Info Required","720 Aircraft","")</f>
        <v/>
      </c>
      <c r="BY50" s="8" t="str">
        <f>IF($P50="More Info Required",COUNTIFS('[1]2020 Outage History'!$Q:$Q,BX50,'[1]2020 Outage History'!$I:$I,$C50)/$Q50,"")</f>
        <v/>
      </c>
      <c r="BZ50" s="26" t="str">
        <f t="shared" ref="BZ50:BZ113" si="33">IF($P50="More Info Required","730 Fire","")</f>
        <v/>
      </c>
      <c r="CA50" s="8" t="str">
        <f>IF($P50="More Info Required",COUNTIFS('[1]2020 Outage History'!$Q:$Q,BZ50,'[1]2020 Outage History'!$I:$I,$C50)/$Q50,"")</f>
        <v/>
      </c>
      <c r="CB50" s="26" t="str">
        <f t="shared" ref="CB50:CB113" si="34">IF($P50="More Info Required","740 Public Cuts Tree","")</f>
        <v/>
      </c>
      <c r="CC50" s="8" t="str">
        <f>IF($P50="More Info Required",COUNTIFS('[1]2020 Outage History'!$Q:$Q,CB50,'[1]2020 Outage History'!$I:$I,$C50)/$Q50,"")</f>
        <v/>
      </c>
      <c r="CD50" s="26" t="str">
        <f t="shared" ref="CD50:CD113" si="35">IF($P50="More Info Required","750 Vandalism","")</f>
        <v/>
      </c>
      <c r="CE50" s="8" t="str">
        <f>IF($P50="More Info Required",COUNTIFS('[1]2020 Outage History'!$Q:$Q,CD50,'[1]2020 Outage History'!$I:$I,$C50)/$Q50,"")</f>
        <v/>
      </c>
      <c r="CF50" s="26" t="str">
        <f t="shared" ref="CF50:CF113" si="36">IF($P50="More Info Required","760 Switching Error or Caused by Construction or Maintenance","")</f>
        <v/>
      </c>
      <c r="CG50" s="8" t="str">
        <f>IF($P50="More Info Required",COUNTIFS('[1]2020 Outage History'!$Q:$Q,CF50,'[1]2020 Outage History'!$I:$I,$C50)/$Q50,"")</f>
        <v/>
      </c>
      <c r="CH50" s="26" t="str">
        <f t="shared" ref="CH50:CH113" si="37">IF($P50="More Info Required","790 Public, Other","")</f>
        <v/>
      </c>
      <c r="CI50" s="8" t="str">
        <f>IF($P50="More Info Required",COUNTIFS('[1]2020 Outage History'!$Q:$Q,CH50,'[1]2020 Outage History'!$I:$I,$C50)/$Q50,"")</f>
        <v/>
      </c>
      <c r="CJ50" s="26" t="str">
        <f t="shared" ref="CJ50:CJ113" si="38">IF($P50="More Info Required","800 Other","")</f>
        <v/>
      </c>
      <c r="CK50" s="8" t="str">
        <f>IF($P50="More Info Required",COUNTIFS('[1]2020 Outage History'!$Q:$Q,CJ50,'[1]2020 Outage History'!$I:$I,$C50)/$Q50,"")</f>
        <v/>
      </c>
      <c r="CL50" s="26" t="str">
        <f t="shared" ref="CL50:CL113" si="39">IF($P50="More Info Required","999 Cause Unknown","")</f>
        <v/>
      </c>
      <c r="CM50" s="8" t="str">
        <f>IF($P50="More Info Required",COUNTIFS('[1]2020 Outage History'!$Q:$Q,CL50,'[1]2020 Outage History'!$I:$I,$C50)/$Q50,"")</f>
        <v/>
      </c>
    </row>
    <row r="51" spans="1:91" ht="15" x14ac:dyDescent="0.25">
      <c r="A51" s="17" t="s">
        <v>131</v>
      </c>
      <c r="B51" s="20">
        <v>5254</v>
      </c>
      <c r="C51" s="14" t="s">
        <v>132</v>
      </c>
      <c r="D51" s="17" t="s">
        <v>370</v>
      </c>
      <c r="E51" s="21">
        <v>5</v>
      </c>
      <c r="F51" s="22">
        <f>'[1]2020 Circuit Detail'!H10</f>
        <v>298.46704799999998</v>
      </c>
      <c r="G51" s="21"/>
      <c r="H51" s="21">
        <f>('[1]2015 Circuit Detail'!AS10+'[1]2016 Circuit Detail'!AS10+'[1]2017 Circuit Detail'!AS10+'[1]2018 Circuit Detail'!AS10+'[1]2019 Circuit Detail'!AS10)/5</f>
        <v>1.3663276283620089</v>
      </c>
      <c r="I51" s="10">
        <f>'[1]2020 Circuit Detail'!AS10</f>
        <v>1.4306436937051801</v>
      </c>
      <c r="J51" s="17" t="str">
        <f t="shared" si="0"/>
        <v>PSC</v>
      </c>
      <c r="K51" s="17">
        <v>56.5</v>
      </c>
      <c r="L51" s="23">
        <v>2016</v>
      </c>
      <c r="M51" s="21">
        <f>('[1]2015 Circuit Detail'!AQ10+'[1]2016 Circuit Detail'!AQ10+'[1]2017 Circuit Detail'!AQ10+'[1]2018 Circuit Detail'!AQ10+'[1]2019 Circuit Detail'!AQ10)/5</f>
        <v>321.08935080000003</v>
      </c>
      <c r="N51" s="24">
        <f>'[1]2020 Circuit Detail'!AQ10</f>
        <v>237.77834200000001</v>
      </c>
      <c r="O51" s="17" t="str">
        <f t="shared" si="1"/>
        <v>OK</v>
      </c>
      <c r="P51" s="8" t="str">
        <f t="shared" si="2"/>
        <v>More Info Required</v>
      </c>
      <c r="Q51" s="25">
        <f>'[1]2020 Circuit Detail'!AJ10</f>
        <v>14</v>
      </c>
      <c r="R51" s="26" t="str">
        <f t="shared" si="3"/>
        <v>000 Power Supply</v>
      </c>
      <c r="S51" s="8" t="e">
        <f>IF($P51="More Info Required",COUNTIFS('[1]2020 Outage History'!$Q:$Q,R51,'[1]2020 Outage History'!$I:$I,$C51)/$Q51,"")</f>
        <v>#VALUE!</v>
      </c>
      <c r="T51" s="26" t="str">
        <f t="shared" si="4"/>
        <v>100 Construction</v>
      </c>
      <c r="U51" s="8" t="e">
        <f>IF($P51="More Info Required",COUNTIFS('[1]2020 Outage History'!$Q:$Q,T51,'[1]2020 Outage History'!$I:$I,$C51)/$Q51,"")</f>
        <v>#VALUE!</v>
      </c>
      <c r="V51" s="26" t="str">
        <f t="shared" si="5"/>
        <v>110 Maintenance</v>
      </c>
      <c r="W51" s="8" t="e">
        <f>IF($P51="More Info Required",COUNTIFS('[1]2020 Outage History'!$Q:$Q,V51,'[1]2020 Outage History'!$I:$I,$C51)/$Q51,"")</f>
        <v>#VALUE!</v>
      </c>
      <c r="X51" s="26" t="str">
        <f t="shared" si="6"/>
        <v>190 Other Planned</v>
      </c>
      <c r="Y51" s="8" t="e">
        <f>IF($P51="More Info Required",COUNTIFS('[1]2020 Outage History'!$Q:$Q,X51,'[1]2020 Outage History'!$I:$I,$C51)/$Q51,"")</f>
        <v>#VALUE!</v>
      </c>
      <c r="Z51" s="26" t="str">
        <f t="shared" si="7"/>
        <v>300 Material or equipment fault/failure</v>
      </c>
      <c r="AA51" s="8" t="e">
        <f>IF($P51="More Info Required",COUNTIFS('[1]2020 Outage History'!$Q:$Q,Z51,'[1]2020 Outage History'!$I:$I,$C51)/$Q51,"")</f>
        <v>#VALUE!</v>
      </c>
      <c r="AB51" s="26" t="str">
        <f t="shared" si="8"/>
        <v>310 Installation Fault</v>
      </c>
      <c r="AC51" s="8" t="e">
        <f>IF($P51="More Info Required",COUNTIFS('[1]2020 Outage History'!$Q:$Q,AB51,'[1]2020 Outage History'!$I:$I,$C51)/$Q51,"")</f>
        <v>#VALUE!</v>
      </c>
      <c r="AD51" s="26" t="str">
        <f t="shared" si="9"/>
        <v>320 Conductor Sag or inadequate clearance</v>
      </c>
      <c r="AE51" s="8" t="e">
        <f>IF($P51="More Info Required",COUNTIFS('[1]2020 Outage History'!$Q:$Q,AD51,'[1]2020 Outage History'!$I:$I,$C51)/$Q51,"")</f>
        <v>#VALUE!</v>
      </c>
      <c r="AF51" s="26" t="str">
        <f t="shared" si="10"/>
        <v>340 Overload</v>
      </c>
      <c r="AG51" s="8" t="e">
        <f>IF($P51="More Info Required",COUNTIFS('[1]2020 Outage History'!$Q:$Q,AF51,'[1]2020 Outage History'!$I:$I,$C51)/$Q51,"")</f>
        <v>#VALUE!</v>
      </c>
      <c r="AH51" s="26" t="str">
        <f t="shared" si="11"/>
        <v>350 Miscoordination of protection devices</v>
      </c>
      <c r="AI51" s="8" t="e">
        <f>IF($P51="More Info Required",COUNTIFS('[1]2020 Outage History'!$Q:$Q,AH51,'[1]2020 Outage History'!$I:$I,$C51)/$Q51,"")</f>
        <v>#VALUE!</v>
      </c>
      <c r="AJ51" s="26" t="str">
        <f t="shared" si="12"/>
        <v>360 Other Equipment installation/design</v>
      </c>
      <c r="AK51" s="8" t="e">
        <f>IF($P51="More Info Required",COUNTIFS('[1]2020 Outage History'!$Q:$Q,AJ51,'[1]2020 Outage History'!$I:$I,$C51)/$Q51,"")</f>
        <v>#VALUE!</v>
      </c>
      <c r="AL51" s="26" t="str">
        <f t="shared" si="13"/>
        <v>400 Decay/Age of Material/Equipment</v>
      </c>
      <c r="AM51" s="8" t="e">
        <f>IF($P51="More Info Required",COUNTIFS('[1]2020 Outage History'!$Q:$Q,AL51,'[1]2020 Outage History'!$I:$I,$C51)/$Q51,"")</f>
        <v>#VALUE!</v>
      </c>
      <c r="AN51" s="26" t="str">
        <f t="shared" si="14"/>
        <v>420 Tree Growth</v>
      </c>
      <c r="AO51" s="8" t="e">
        <f>IF($P51="More Info Required",COUNTIFS('[1]2020 Outage History'!$Q:$Q,AN51,'[1]2020 Outage History'!$I:$I,$C51)/$Q51,"")</f>
        <v>#VALUE!</v>
      </c>
      <c r="AP51" s="26" t="str">
        <f t="shared" si="15"/>
        <v>430 Tree failure from overhang or dead tree without Ice/snow</v>
      </c>
      <c r="AQ51" s="8" t="e">
        <f>IF($P51="More Info Required",COUNTIFS('[1]2020 Outage History'!$Q:$Q,AP51,'[1]2020 Outage History'!$I:$I,$C51)/$Q51,"")</f>
        <v>#VALUE!</v>
      </c>
      <c r="AR51" s="26" t="str">
        <f t="shared" si="16"/>
        <v>435 Tree failure from outside of ROW</v>
      </c>
      <c r="AS51" s="8" t="e">
        <f>IF($P51="More Info Required",COUNTIFS('[1]2020 Outage History'!$Q:$Q,AR51,'[1]2020 Outage History'!$I:$I,$C51)/$Q51,"")</f>
        <v>#VALUE!</v>
      </c>
      <c r="AT51" s="26" t="str">
        <f t="shared" si="17"/>
        <v>440 Trees with Ice/snow</v>
      </c>
      <c r="AU51" s="8" t="e">
        <f>IF($P51="More Info Required",COUNTIFS('[1]2020 Outage History'!$Q:$Q,AT51,'[1]2020 Outage History'!$I:$I,$C51)/$Q51,"")</f>
        <v>#VALUE!</v>
      </c>
      <c r="AV51" s="26" t="str">
        <f t="shared" si="18"/>
        <v>470 Borrower Crew Cuts Tree</v>
      </c>
      <c r="AW51" s="8" t="e">
        <f>IF($P51="More Info Required",COUNTIFS('[1]2020 Outage History'!$Q:$Q,AV51,'[1]2020 Outage History'!$I:$I,$C51)/$Q51,"")</f>
        <v>#VALUE!</v>
      </c>
      <c r="AX51" s="26" t="str">
        <f t="shared" si="19"/>
        <v>490 Maintenance, Other</v>
      </c>
      <c r="AY51" s="8" t="e">
        <f>IF($P51="More Info Required",COUNTIFS('[1]2020 Outage History'!$Q:$Q,AX51,'[1]2020 Outage History'!$I:$I,$C51)/$Q51,"")</f>
        <v>#VALUE!</v>
      </c>
      <c r="AZ51" s="26" t="str">
        <f t="shared" si="20"/>
        <v>500 Lightning</v>
      </c>
      <c r="BA51" s="8" t="e">
        <f>IF($P51="More Info Required",COUNTIFS('[1]2020 Outage History'!$Q:$Q,AZ51,'[1]2020 Outage History'!$I:$I,$C51)/$Q51,"")</f>
        <v>#VALUE!</v>
      </c>
      <c r="BB51" s="26" t="str">
        <f t="shared" si="21"/>
        <v>510 Wind, Not Trees</v>
      </c>
      <c r="BC51" s="8" t="e">
        <f>IF($P51="More Info Required",COUNTIFS('[1]2020 Outage History'!$Q:$Q,BB51,'[1]2020 Outage History'!$I:$I,$C51)/$Q51,"")</f>
        <v>#VALUE!</v>
      </c>
      <c r="BD51" s="26" t="str">
        <f t="shared" si="22"/>
        <v>520 Ice, Sleet, Frost, not Trees</v>
      </c>
      <c r="BE51" s="8" t="e">
        <f>IF($P51="More Info Required",COUNTIFS('[1]2020 Outage History'!$Q:$Q,BD51,'[1]2020 Outage History'!$I:$I,$C51)/$Q51,"")</f>
        <v>#VALUE!</v>
      </c>
      <c r="BF51" s="26" t="str">
        <f t="shared" si="23"/>
        <v>530 Flood</v>
      </c>
      <c r="BG51" s="8" t="e">
        <f>IF($P51="More Info Required",COUNTIFS('[1]2020 Outage History'!$Q:$Q,BF51,'[1]2020 Outage History'!$I:$I,$C51)/$Q51,"")</f>
        <v>#VALUE!</v>
      </c>
      <c r="BH51" s="26" t="str">
        <f t="shared" si="24"/>
        <v>540 Storm</v>
      </c>
      <c r="BI51" s="8" t="e">
        <f>IF($P51="More Info Required",COUNTIFS('[1]2020 Outage History'!$Q:$Q,BH51,'[1]2020 Outage History'!$I:$I,$C51)/$Q51,"")</f>
        <v>#VALUE!</v>
      </c>
      <c r="BJ51" s="26" t="str">
        <f t="shared" si="25"/>
        <v>590 Weather, Other</v>
      </c>
      <c r="BK51" s="8" t="e">
        <f>IF($P51="More Info Required",COUNTIFS('[1]2020 Outage History'!$Q:$Q,BJ51,'[1]2020 Outage History'!$I:$I,$C51)/$Q51,"")</f>
        <v>#VALUE!</v>
      </c>
      <c r="BL51" s="26" t="str">
        <f t="shared" si="26"/>
        <v>600 Animal/bird</v>
      </c>
      <c r="BM51" s="8" t="e">
        <f>IF($P51="More Info Required",COUNTIFS('[1]2020 Outage History'!$Q:$Q,BL51,'[1]2020 Outage History'!$I:$I,$C51)/$Q51,"")</f>
        <v>#VALUE!</v>
      </c>
      <c r="BN51" s="26" t="str">
        <f t="shared" si="27"/>
        <v>630 Squirrel</v>
      </c>
      <c r="BO51" s="8" t="e">
        <f>IF($P51="More Info Required",COUNTIFS('[1]2020 Outage History'!$Q:$Q,BN51,'[1]2020 Outage History'!$I:$I,$C51)/$Q51,"")</f>
        <v>#VALUE!</v>
      </c>
      <c r="BP51" s="26" t="str">
        <f t="shared" si="28"/>
        <v>690 Animal, Other</v>
      </c>
      <c r="BQ51" s="8" t="e">
        <f>IF($P51="More Info Required",COUNTIFS('[1]2020 Outage History'!$Q:$Q,BP51,'[1]2020 Outage History'!$I:$I,$C51)/$Q51,"")</f>
        <v>#VALUE!</v>
      </c>
      <c r="BR51" s="26" t="str">
        <f t="shared" si="29"/>
        <v>700 Customer-Caused</v>
      </c>
      <c r="BS51" s="8" t="e">
        <f>IF($P51="More Info Required",COUNTIFS('[1]2020 Outage History'!$Q:$Q,BR51,'[1]2020 Outage History'!$I:$I,$C51)/$Q51,"")</f>
        <v>#VALUE!</v>
      </c>
      <c r="BT51" s="26" t="str">
        <f t="shared" si="30"/>
        <v>710 Motor Vehicle</v>
      </c>
      <c r="BU51" s="8" t="e">
        <f>IF($P51="More Info Required",COUNTIFS('[1]2020 Outage History'!$Q:$Q,BT51,'[1]2020 Outage History'!$I:$I,$C51)/$Q51,"")</f>
        <v>#VALUE!</v>
      </c>
      <c r="BV51" s="26" t="str">
        <f t="shared" si="31"/>
        <v>715 Farming Equipment</v>
      </c>
      <c r="BW51" s="8" t="e">
        <f>IF($P51="More Info Required",COUNTIFS('[1]2020 Outage History'!$Q:$Q,BV51,'[1]2020 Outage History'!$I:$I,$C51)/$Q51,"")</f>
        <v>#VALUE!</v>
      </c>
      <c r="BX51" s="26" t="str">
        <f t="shared" si="32"/>
        <v>720 Aircraft</v>
      </c>
      <c r="BY51" s="8" t="e">
        <f>IF($P51="More Info Required",COUNTIFS('[1]2020 Outage History'!$Q:$Q,BX51,'[1]2020 Outage History'!$I:$I,$C51)/$Q51,"")</f>
        <v>#VALUE!</v>
      </c>
      <c r="BZ51" s="26" t="str">
        <f t="shared" si="33"/>
        <v>730 Fire</v>
      </c>
      <c r="CA51" s="8" t="e">
        <f>IF($P51="More Info Required",COUNTIFS('[1]2020 Outage History'!$Q:$Q,BZ51,'[1]2020 Outage History'!$I:$I,$C51)/$Q51,"")</f>
        <v>#VALUE!</v>
      </c>
      <c r="CB51" s="26" t="str">
        <f t="shared" si="34"/>
        <v>740 Public Cuts Tree</v>
      </c>
      <c r="CC51" s="8" t="e">
        <f>IF($P51="More Info Required",COUNTIFS('[1]2020 Outage History'!$Q:$Q,CB51,'[1]2020 Outage History'!$I:$I,$C51)/$Q51,"")</f>
        <v>#VALUE!</v>
      </c>
      <c r="CD51" s="26" t="str">
        <f t="shared" si="35"/>
        <v>750 Vandalism</v>
      </c>
      <c r="CE51" s="8" t="e">
        <f>IF($P51="More Info Required",COUNTIFS('[1]2020 Outage History'!$Q:$Q,CD51,'[1]2020 Outage History'!$I:$I,$C51)/$Q51,"")</f>
        <v>#VALUE!</v>
      </c>
      <c r="CF51" s="26" t="str">
        <f t="shared" si="36"/>
        <v>760 Switching Error or Caused by Construction or Maintenance</v>
      </c>
      <c r="CG51" s="8" t="e">
        <f>IF($P51="More Info Required",COUNTIFS('[1]2020 Outage History'!$Q:$Q,CF51,'[1]2020 Outage History'!$I:$I,$C51)/$Q51,"")</f>
        <v>#VALUE!</v>
      </c>
      <c r="CH51" s="26" t="str">
        <f t="shared" si="37"/>
        <v>790 Public, Other</v>
      </c>
      <c r="CI51" s="8" t="e">
        <f>IF($P51="More Info Required",COUNTIFS('[1]2020 Outage History'!$Q:$Q,CH51,'[1]2020 Outage History'!$I:$I,$C51)/$Q51,"")</f>
        <v>#VALUE!</v>
      </c>
      <c r="CJ51" s="26" t="str">
        <f t="shared" si="38"/>
        <v>800 Other</v>
      </c>
      <c r="CK51" s="8" t="e">
        <f>IF($P51="More Info Required",COUNTIFS('[1]2020 Outage History'!$Q:$Q,CJ51,'[1]2020 Outage History'!$I:$I,$C51)/$Q51,"")</f>
        <v>#VALUE!</v>
      </c>
      <c r="CL51" s="26" t="str">
        <f t="shared" si="39"/>
        <v>999 Cause Unknown</v>
      </c>
      <c r="CM51" s="8" t="e">
        <f>IF($P51="More Info Required",COUNTIFS('[1]2020 Outage History'!$Q:$Q,CL51,'[1]2020 Outage History'!$I:$I,$C51)/$Q51,"")</f>
        <v>#VALUE!</v>
      </c>
    </row>
    <row r="52" spans="1:91" ht="15" x14ac:dyDescent="0.25">
      <c r="A52" s="17" t="s">
        <v>14</v>
      </c>
      <c r="B52" s="21">
        <v>14214</v>
      </c>
      <c r="C52" s="14" t="s">
        <v>24</v>
      </c>
      <c r="D52" s="17" t="s">
        <v>371</v>
      </c>
      <c r="E52" s="21">
        <v>14</v>
      </c>
      <c r="F52" s="22">
        <f>'[1]2020 Circuit Detail'!H11</f>
        <v>87.681948000000006</v>
      </c>
      <c r="G52" s="21"/>
      <c r="H52" s="21">
        <f>('[1]2015 Circuit Detail'!AS11+'[1]2016 Circuit Detail'!AS11+'[1]2017 Circuit Detail'!AS11+'[1]2018 Circuit Detail'!AS11+'[1]2019 Circuit Detail'!AS11)/5</f>
        <v>0.92983738480685718</v>
      </c>
      <c r="I52" s="10">
        <f>'[1]2020 Circuit Detail'!AS11</f>
        <v>1.04924676171656</v>
      </c>
      <c r="J52" s="17" t="str">
        <f t="shared" si="0"/>
        <v>PSC</v>
      </c>
      <c r="K52" s="17">
        <v>12.6</v>
      </c>
      <c r="L52" s="23">
        <v>2020</v>
      </c>
      <c r="M52" s="21">
        <f>('[1]2015 Circuit Detail'!AQ11+'[1]2016 Circuit Detail'!AQ11+'[1]2017 Circuit Detail'!AQ11+'[1]2018 Circuit Detail'!AQ11+'[1]2019 Circuit Detail'!AQ11)/5</f>
        <v>262.7378392</v>
      </c>
      <c r="N52" s="24">
        <f>'[1]2020 Circuit Detail'!AQ11</f>
        <v>83.061566999999997</v>
      </c>
      <c r="O52" s="17" t="str">
        <f t="shared" si="1"/>
        <v>OK</v>
      </c>
      <c r="P52" s="8" t="str">
        <f t="shared" si="2"/>
        <v>More Info Required</v>
      </c>
      <c r="Q52" s="25">
        <f>'[1]2020 Circuit Detail'!AJ11</f>
        <v>4</v>
      </c>
      <c r="R52" s="26" t="str">
        <f t="shared" si="3"/>
        <v>000 Power Supply</v>
      </c>
      <c r="S52" s="8" t="e">
        <f>IF($P52="More Info Required",COUNTIFS('[1]2020 Outage History'!$Q:$Q,R52,'[1]2020 Outage History'!$I:$I,$C52)/$Q52,"")</f>
        <v>#VALUE!</v>
      </c>
      <c r="T52" s="26" t="str">
        <f t="shared" si="4"/>
        <v>100 Construction</v>
      </c>
      <c r="U52" s="8" t="e">
        <f>IF($P52="More Info Required",COUNTIFS('[1]2020 Outage History'!$Q:$Q,T52,'[1]2020 Outage History'!$I:$I,$C52)/$Q52,"")</f>
        <v>#VALUE!</v>
      </c>
      <c r="V52" s="26" t="str">
        <f t="shared" si="5"/>
        <v>110 Maintenance</v>
      </c>
      <c r="W52" s="8" t="e">
        <f>IF($P52="More Info Required",COUNTIFS('[1]2020 Outage History'!$Q:$Q,V52,'[1]2020 Outage History'!$I:$I,$C52)/$Q52,"")</f>
        <v>#VALUE!</v>
      </c>
      <c r="X52" s="26" t="str">
        <f t="shared" si="6"/>
        <v>190 Other Planned</v>
      </c>
      <c r="Y52" s="8" t="e">
        <f>IF($P52="More Info Required",COUNTIFS('[1]2020 Outage History'!$Q:$Q,X52,'[1]2020 Outage History'!$I:$I,$C52)/$Q52,"")</f>
        <v>#VALUE!</v>
      </c>
      <c r="Z52" s="26" t="str">
        <f t="shared" si="7"/>
        <v>300 Material or equipment fault/failure</v>
      </c>
      <c r="AA52" s="8" t="e">
        <f>IF($P52="More Info Required",COUNTIFS('[1]2020 Outage History'!$Q:$Q,Z52,'[1]2020 Outage History'!$I:$I,$C52)/$Q52,"")</f>
        <v>#VALUE!</v>
      </c>
      <c r="AB52" s="26" t="str">
        <f t="shared" si="8"/>
        <v>310 Installation Fault</v>
      </c>
      <c r="AC52" s="8" t="e">
        <f>IF($P52="More Info Required",COUNTIFS('[1]2020 Outage History'!$Q:$Q,AB52,'[1]2020 Outage History'!$I:$I,$C52)/$Q52,"")</f>
        <v>#VALUE!</v>
      </c>
      <c r="AD52" s="26" t="str">
        <f t="shared" si="9"/>
        <v>320 Conductor Sag or inadequate clearance</v>
      </c>
      <c r="AE52" s="8" t="e">
        <f>IF($P52="More Info Required",COUNTIFS('[1]2020 Outage History'!$Q:$Q,AD52,'[1]2020 Outage History'!$I:$I,$C52)/$Q52,"")</f>
        <v>#VALUE!</v>
      </c>
      <c r="AF52" s="26" t="str">
        <f t="shared" si="10"/>
        <v>340 Overload</v>
      </c>
      <c r="AG52" s="8" t="e">
        <f>IF($P52="More Info Required",COUNTIFS('[1]2020 Outage History'!$Q:$Q,AF52,'[1]2020 Outage History'!$I:$I,$C52)/$Q52,"")</f>
        <v>#VALUE!</v>
      </c>
      <c r="AH52" s="26" t="str">
        <f t="shared" si="11"/>
        <v>350 Miscoordination of protection devices</v>
      </c>
      <c r="AI52" s="8" t="e">
        <f>IF($P52="More Info Required",COUNTIFS('[1]2020 Outage History'!$Q:$Q,AH52,'[1]2020 Outage History'!$I:$I,$C52)/$Q52,"")</f>
        <v>#VALUE!</v>
      </c>
      <c r="AJ52" s="26" t="str">
        <f t="shared" si="12"/>
        <v>360 Other Equipment installation/design</v>
      </c>
      <c r="AK52" s="8" t="e">
        <f>IF($P52="More Info Required",COUNTIFS('[1]2020 Outage History'!$Q:$Q,AJ52,'[1]2020 Outage History'!$I:$I,$C52)/$Q52,"")</f>
        <v>#VALUE!</v>
      </c>
      <c r="AL52" s="26" t="str">
        <f t="shared" si="13"/>
        <v>400 Decay/Age of Material/Equipment</v>
      </c>
      <c r="AM52" s="8" t="e">
        <f>IF($P52="More Info Required",COUNTIFS('[1]2020 Outage History'!$Q:$Q,AL52,'[1]2020 Outage History'!$I:$I,$C52)/$Q52,"")</f>
        <v>#VALUE!</v>
      </c>
      <c r="AN52" s="26" t="str">
        <f t="shared" si="14"/>
        <v>420 Tree Growth</v>
      </c>
      <c r="AO52" s="8" t="e">
        <f>IF($P52="More Info Required",COUNTIFS('[1]2020 Outage History'!$Q:$Q,AN52,'[1]2020 Outage History'!$I:$I,$C52)/$Q52,"")</f>
        <v>#VALUE!</v>
      </c>
      <c r="AP52" s="26" t="str">
        <f t="shared" si="15"/>
        <v>430 Tree failure from overhang or dead tree without Ice/snow</v>
      </c>
      <c r="AQ52" s="8" t="e">
        <f>IF($P52="More Info Required",COUNTIFS('[1]2020 Outage History'!$Q:$Q,AP52,'[1]2020 Outage History'!$I:$I,$C52)/$Q52,"")</f>
        <v>#VALUE!</v>
      </c>
      <c r="AR52" s="26" t="str">
        <f t="shared" si="16"/>
        <v>435 Tree failure from outside of ROW</v>
      </c>
      <c r="AS52" s="8" t="e">
        <f>IF($P52="More Info Required",COUNTIFS('[1]2020 Outage History'!$Q:$Q,AR52,'[1]2020 Outage History'!$I:$I,$C52)/$Q52,"")</f>
        <v>#VALUE!</v>
      </c>
      <c r="AT52" s="26" t="str">
        <f t="shared" si="17"/>
        <v>440 Trees with Ice/snow</v>
      </c>
      <c r="AU52" s="8" t="e">
        <f>IF($P52="More Info Required",COUNTIFS('[1]2020 Outage History'!$Q:$Q,AT52,'[1]2020 Outage History'!$I:$I,$C52)/$Q52,"")</f>
        <v>#VALUE!</v>
      </c>
      <c r="AV52" s="26" t="str">
        <f t="shared" si="18"/>
        <v>470 Borrower Crew Cuts Tree</v>
      </c>
      <c r="AW52" s="8" t="e">
        <f>IF($P52="More Info Required",COUNTIFS('[1]2020 Outage History'!$Q:$Q,AV52,'[1]2020 Outage History'!$I:$I,$C52)/$Q52,"")</f>
        <v>#VALUE!</v>
      </c>
      <c r="AX52" s="26" t="str">
        <f t="shared" si="19"/>
        <v>490 Maintenance, Other</v>
      </c>
      <c r="AY52" s="8" t="e">
        <f>IF($P52="More Info Required",COUNTIFS('[1]2020 Outage History'!$Q:$Q,AX52,'[1]2020 Outage History'!$I:$I,$C52)/$Q52,"")</f>
        <v>#VALUE!</v>
      </c>
      <c r="AZ52" s="26" t="str">
        <f t="shared" si="20"/>
        <v>500 Lightning</v>
      </c>
      <c r="BA52" s="8" t="e">
        <f>IF($P52="More Info Required",COUNTIFS('[1]2020 Outage History'!$Q:$Q,AZ52,'[1]2020 Outage History'!$I:$I,$C52)/$Q52,"")</f>
        <v>#VALUE!</v>
      </c>
      <c r="BB52" s="26" t="str">
        <f t="shared" si="21"/>
        <v>510 Wind, Not Trees</v>
      </c>
      <c r="BC52" s="8" t="e">
        <f>IF($P52="More Info Required",COUNTIFS('[1]2020 Outage History'!$Q:$Q,BB52,'[1]2020 Outage History'!$I:$I,$C52)/$Q52,"")</f>
        <v>#VALUE!</v>
      </c>
      <c r="BD52" s="26" t="str">
        <f t="shared" si="22"/>
        <v>520 Ice, Sleet, Frost, not Trees</v>
      </c>
      <c r="BE52" s="8" t="e">
        <f>IF($P52="More Info Required",COUNTIFS('[1]2020 Outage History'!$Q:$Q,BD52,'[1]2020 Outage History'!$I:$I,$C52)/$Q52,"")</f>
        <v>#VALUE!</v>
      </c>
      <c r="BF52" s="26" t="str">
        <f t="shared" si="23"/>
        <v>530 Flood</v>
      </c>
      <c r="BG52" s="8" t="e">
        <f>IF($P52="More Info Required",COUNTIFS('[1]2020 Outage History'!$Q:$Q,BF52,'[1]2020 Outage History'!$I:$I,$C52)/$Q52,"")</f>
        <v>#VALUE!</v>
      </c>
      <c r="BH52" s="26" t="str">
        <f t="shared" si="24"/>
        <v>540 Storm</v>
      </c>
      <c r="BI52" s="8" t="e">
        <f>IF($P52="More Info Required",COUNTIFS('[1]2020 Outage History'!$Q:$Q,BH52,'[1]2020 Outage History'!$I:$I,$C52)/$Q52,"")</f>
        <v>#VALUE!</v>
      </c>
      <c r="BJ52" s="26" t="str">
        <f t="shared" si="25"/>
        <v>590 Weather, Other</v>
      </c>
      <c r="BK52" s="8" t="e">
        <f>IF($P52="More Info Required",COUNTIFS('[1]2020 Outage History'!$Q:$Q,BJ52,'[1]2020 Outage History'!$I:$I,$C52)/$Q52,"")</f>
        <v>#VALUE!</v>
      </c>
      <c r="BL52" s="26" t="str">
        <f t="shared" si="26"/>
        <v>600 Animal/bird</v>
      </c>
      <c r="BM52" s="8" t="e">
        <f>IF($P52="More Info Required",COUNTIFS('[1]2020 Outage History'!$Q:$Q,BL52,'[1]2020 Outage History'!$I:$I,$C52)/$Q52,"")</f>
        <v>#VALUE!</v>
      </c>
      <c r="BN52" s="26" t="str">
        <f t="shared" si="27"/>
        <v>630 Squirrel</v>
      </c>
      <c r="BO52" s="8" t="e">
        <f>IF($P52="More Info Required",COUNTIFS('[1]2020 Outage History'!$Q:$Q,BN52,'[1]2020 Outage History'!$I:$I,$C52)/$Q52,"")</f>
        <v>#VALUE!</v>
      </c>
      <c r="BP52" s="26" t="str">
        <f t="shared" si="28"/>
        <v>690 Animal, Other</v>
      </c>
      <c r="BQ52" s="8" t="e">
        <f>IF($P52="More Info Required",COUNTIFS('[1]2020 Outage History'!$Q:$Q,BP52,'[1]2020 Outage History'!$I:$I,$C52)/$Q52,"")</f>
        <v>#VALUE!</v>
      </c>
      <c r="BR52" s="26" t="str">
        <f t="shared" si="29"/>
        <v>700 Customer-Caused</v>
      </c>
      <c r="BS52" s="8" t="e">
        <f>IF($P52="More Info Required",COUNTIFS('[1]2020 Outage History'!$Q:$Q,BR52,'[1]2020 Outage History'!$I:$I,$C52)/$Q52,"")</f>
        <v>#VALUE!</v>
      </c>
      <c r="BT52" s="26" t="str">
        <f t="shared" si="30"/>
        <v>710 Motor Vehicle</v>
      </c>
      <c r="BU52" s="8" t="e">
        <f>IF($P52="More Info Required",COUNTIFS('[1]2020 Outage History'!$Q:$Q,BT52,'[1]2020 Outage History'!$I:$I,$C52)/$Q52,"")</f>
        <v>#VALUE!</v>
      </c>
      <c r="BV52" s="26" t="str">
        <f t="shared" si="31"/>
        <v>715 Farming Equipment</v>
      </c>
      <c r="BW52" s="8" t="e">
        <f>IF($P52="More Info Required",COUNTIFS('[1]2020 Outage History'!$Q:$Q,BV52,'[1]2020 Outage History'!$I:$I,$C52)/$Q52,"")</f>
        <v>#VALUE!</v>
      </c>
      <c r="BX52" s="26" t="str">
        <f t="shared" si="32"/>
        <v>720 Aircraft</v>
      </c>
      <c r="BY52" s="8" t="e">
        <f>IF($P52="More Info Required",COUNTIFS('[1]2020 Outage History'!$Q:$Q,BX52,'[1]2020 Outage History'!$I:$I,$C52)/$Q52,"")</f>
        <v>#VALUE!</v>
      </c>
      <c r="BZ52" s="26" t="str">
        <f t="shared" si="33"/>
        <v>730 Fire</v>
      </c>
      <c r="CA52" s="8" t="e">
        <f>IF($P52="More Info Required",COUNTIFS('[1]2020 Outage History'!$Q:$Q,BZ52,'[1]2020 Outage History'!$I:$I,$C52)/$Q52,"")</f>
        <v>#VALUE!</v>
      </c>
      <c r="CB52" s="26" t="str">
        <f t="shared" si="34"/>
        <v>740 Public Cuts Tree</v>
      </c>
      <c r="CC52" s="8" t="e">
        <f>IF($P52="More Info Required",COUNTIFS('[1]2020 Outage History'!$Q:$Q,CB52,'[1]2020 Outage History'!$I:$I,$C52)/$Q52,"")</f>
        <v>#VALUE!</v>
      </c>
      <c r="CD52" s="26" t="str">
        <f t="shared" si="35"/>
        <v>750 Vandalism</v>
      </c>
      <c r="CE52" s="8" t="e">
        <f>IF($P52="More Info Required",COUNTIFS('[1]2020 Outage History'!$Q:$Q,CD52,'[1]2020 Outage History'!$I:$I,$C52)/$Q52,"")</f>
        <v>#VALUE!</v>
      </c>
      <c r="CF52" s="26" t="str">
        <f t="shared" si="36"/>
        <v>760 Switching Error or Caused by Construction or Maintenance</v>
      </c>
      <c r="CG52" s="8" t="e">
        <f>IF($P52="More Info Required",COUNTIFS('[1]2020 Outage History'!$Q:$Q,CF52,'[1]2020 Outage History'!$I:$I,$C52)/$Q52,"")</f>
        <v>#VALUE!</v>
      </c>
      <c r="CH52" s="26" t="str">
        <f t="shared" si="37"/>
        <v>790 Public, Other</v>
      </c>
      <c r="CI52" s="8" t="e">
        <f>IF($P52="More Info Required",COUNTIFS('[1]2020 Outage History'!$Q:$Q,CH52,'[1]2020 Outage History'!$I:$I,$C52)/$Q52,"")</f>
        <v>#VALUE!</v>
      </c>
      <c r="CJ52" s="26" t="str">
        <f t="shared" si="38"/>
        <v>800 Other</v>
      </c>
      <c r="CK52" s="8" t="e">
        <f>IF($P52="More Info Required",COUNTIFS('[1]2020 Outage History'!$Q:$Q,CJ52,'[1]2020 Outage History'!$I:$I,$C52)/$Q52,"")</f>
        <v>#VALUE!</v>
      </c>
      <c r="CL52" s="26" t="str">
        <f t="shared" si="39"/>
        <v>999 Cause Unknown</v>
      </c>
      <c r="CM52" s="8" t="e">
        <f>IF($P52="More Info Required",COUNTIFS('[1]2020 Outage History'!$Q:$Q,CL52,'[1]2020 Outage History'!$I:$I,$C52)/$Q52,"")</f>
        <v>#VALUE!</v>
      </c>
    </row>
    <row r="53" spans="1:91" ht="15" x14ac:dyDescent="0.25">
      <c r="A53" s="17" t="s">
        <v>35</v>
      </c>
      <c r="B53" s="21">
        <v>14244</v>
      </c>
      <c r="C53" s="14" t="s">
        <v>41</v>
      </c>
      <c r="D53" s="17" t="s">
        <v>371</v>
      </c>
      <c r="E53" s="21">
        <v>14</v>
      </c>
      <c r="F53" s="22">
        <f>'[1]2020 Circuit Detail'!H12</f>
        <v>317.54727700000001</v>
      </c>
      <c r="G53" s="21"/>
      <c r="H53" s="21">
        <f>('[1]2015 Circuit Detail'!AS12+'[1]2016 Circuit Detail'!AS12+'[1]2017 Circuit Detail'!AS12+'[1]2018 Circuit Detail'!AS12+'[1]2019 Circuit Detail'!AS12)/5</f>
        <v>0.97126191530231054</v>
      </c>
      <c r="I53" s="10">
        <f>'[1]2020 Circuit Detail'!AS12</f>
        <v>1.4297083706373599</v>
      </c>
      <c r="J53" s="17" t="str">
        <f t="shared" si="0"/>
        <v>PSC</v>
      </c>
      <c r="K53" s="17">
        <v>52.9</v>
      </c>
      <c r="L53" s="23">
        <v>2020</v>
      </c>
      <c r="M53" s="21">
        <f>('[1]2015 Circuit Detail'!AQ12+'[1]2016 Circuit Detail'!AQ12+'[1]2017 Circuit Detail'!AQ12+'[1]2018 Circuit Detail'!AQ12+'[1]2019 Circuit Detail'!AQ12)/5</f>
        <v>207.92767399999997</v>
      </c>
      <c r="N53" s="24">
        <f>'[1]2020 Circuit Detail'!AQ12</f>
        <v>146.04754399999999</v>
      </c>
      <c r="O53" s="17" t="str">
        <f t="shared" si="1"/>
        <v>OK</v>
      </c>
      <c r="P53" s="8" t="str">
        <f t="shared" si="2"/>
        <v>More Info Required</v>
      </c>
      <c r="Q53" s="25">
        <v>16</v>
      </c>
      <c r="R53" s="26" t="str">
        <f t="shared" si="3"/>
        <v>000 Power Supply</v>
      </c>
      <c r="S53" s="8" t="e">
        <f>IF($P53="More Info Required",COUNTIFS('[1]2020 Outage History'!$Q:$Q,R53,'[1]2020 Outage History'!$I:$I,$C53)/$Q53,"")</f>
        <v>#VALUE!</v>
      </c>
      <c r="T53" s="26" t="str">
        <f t="shared" si="4"/>
        <v>100 Construction</v>
      </c>
      <c r="U53" s="8" t="e">
        <f>IF($P53="More Info Required",COUNTIFS('[1]2020 Outage History'!$Q:$Q,T53,'[1]2020 Outage History'!$I:$I,$C53)/$Q53,"")</f>
        <v>#VALUE!</v>
      </c>
      <c r="V53" s="26" t="str">
        <f t="shared" si="5"/>
        <v>110 Maintenance</v>
      </c>
      <c r="W53" s="8" t="e">
        <f>IF($P53="More Info Required",COUNTIFS('[1]2020 Outage History'!$Q:$Q,V53,'[1]2020 Outage History'!$I:$I,$C53)/$Q53,"")</f>
        <v>#VALUE!</v>
      </c>
      <c r="X53" s="26" t="str">
        <f t="shared" si="6"/>
        <v>190 Other Planned</v>
      </c>
      <c r="Y53" s="8" t="e">
        <f>IF($P53="More Info Required",COUNTIFS('[1]2020 Outage History'!$Q:$Q,X53,'[1]2020 Outage History'!$I:$I,$C53)/$Q53,"")</f>
        <v>#VALUE!</v>
      </c>
      <c r="Z53" s="26" t="str">
        <f>IF($P53="More Info Required","300 Material or equipment fault/failure","")</f>
        <v>300 Material or equipment fault/failure</v>
      </c>
      <c r="AA53" s="8" t="e">
        <f>IF($P53="More Info Required",COUNTIFS('[1]2020 Outage History'!$Q:$Q,Z53,'[1]2020 Outage History'!$I:$I,$C53)/$Q53,"")</f>
        <v>#VALUE!</v>
      </c>
      <c r="AB53" s="26" t="str">
        <f t="shared" si="8"/>
        <v>310 Installation Fault</v>
      </c>
      <c r="AC53" s="8" t="e">
        <f>IF($P53="More Info Required",COUNTIFS('[1]2020 Outage History'!$Q:$Q,AB53,'[1]2020 Outage History'!$I:$I,$C53)/$Q53,"")</f>
        <v>#VALUE!</v>
      </c>
      <c r="AD53" s="26" t="str">
        <f t="shared" si="9"/>
        <v>320 Conductor Sag or inadequate clearance</v>
      </c>
      <c r="AE53" s="8" t="e">
        <f>IF($P53="More Info Required",COUNTIFS('[1]2020 Outage History'!$Q:$Q,AD53,'[1]2020 Outage History'!$I:$I,$C53)/$Q53,"")</f>
        <v>#VALUE!</v>
      </c>
      <c r="AF53" s="26" t="str">
        <f t="shared" si="10"/>
        <v>340 Overload</v>
      </c>
      <c r="AG53" s="8" t="e">
        <f>IF($P53="More Info Required",COUNTIFS('[1]2020 Outage History'!$Q:$Q,AF53,'[1]2020 Outage History'!$I:$I,$C53)/$Q53,"")</f>
        <v>#VALUE!</v>
      </c>
      <c r="AH53" s="26" t="str">
        <f t="shared" si="11"/>
        <v>350 Miscoordination of protection devices</v>
      </c>
      <c r="AI53" s="8" t="e">
        <f>IF($P53="More Info Required",COUNTIFS('[1]2020 Outage History'!$Q:$Q,AH53,'[1]2020 Outage History'!$I:$I,$C53)/$Q53,"")</f>
        <v>#VALUE!</v>
      </c>
      <c r="AJ53" s="26" t="str">
        <f t="shared" si="12"/>
        <v>360 Other Equipment installation/design</v>
      </c>
      <c r="AK53" s="8" t="e">
        <f>IF($P53="More Info Required",COUNTIFS('[1]2020 Outage History'!$Q:$Q,AJ53,'[1]2020 Outage History'!$I:$I,$C53)/$Q53,"")</f>
        <v>#VALUE!</v>
      </c>
      <c r="AL53" s="26" t="str">
        <f t="shared" si="13"/>
        <v>400 Decay/Age of Material/Equipment</v>
      </c>
      <c r="AM53" s="8" t="e">
        <f>IF($P53="More Info Required",COUNTIFS('[1]2020 Outage History'!$Q:$Q,AL53,'[1]2020 Outage History'!$I:$I,$C53)/$Q53,"")</f>
        <v>#VALUE!</v>
      </c>
      <c r="AN53" s="26" t="str">
        <f t="shared" si="14"/>
        <v>420 Tree Growth</v>
      </c>
      <c r="AO53" s="8" t="e">
        <f>IF($P53="More Info Required",COUNTIFS('[1]2020 Outage History'!$Q:$Q,AN53,'[1]2020 Outage History'!$I:$I,$C53)/$Q53,"")</f>
        <v>#VALUE!</v>
      </c>
      <c r="AP53" s="26" t="str">
        <f t="shared" si="15"/>
        <v>430 Tree failure from overhang or dead tree without Ice/snow</v>
      </c>
      <c r="AQ53" s="8" t="e">
        <f>IF($P53="More Info Required",COUNTIFS('[1]2020 Outage History'!$Q:$Q,AP53,'[1]2020 Outage History'!$I:$I,$C53)/$Q53,"")</f>
        <v>#VALUE!</v>
      </c>
      <c r="AR53" s="26" t="str">
        <f t="shared" si="16"/>
        <v>435 Tree failure from outside of ROW</v>
      </c>
      <c r="AS53" s="8" t="e">
        <f>IF($P53="More Info Required",COUNTIFS('[1]2020 Outage History'!$Q:$Q,AR53,'[1]2020 Outage History'!$I:$I,$C53)/$Q53,"")</f>
        <v>#VALUE!</v>
      </c>
      <c r="AT53" s="26" t="str">
        <f t="shared" si="17"/>
        <v>440 Trees with Ice/snow</v>
      </c>
      <c r="AU53" s="8" t="e">
        <f>IF($P53="More Info Required",COUNTIFS('[1]2020 Outage History'!$Q:$Q,AT53,'[1]2020 Outage History'!$I:$I,$C53)/$Q53,"")</f>
        <v>#VALUE!</v>
      </c>
      <c r="AV53" s="26" t="str">
        <f t="shared" si="18"/>
        <v>470 Borrower Crew Cuts Tree</v>
      </c>
      <c r="AW53" s="8" t="e">
        <f>IF($P53="More Info Required",COUNTIFS('[1]2020 Outage History'!$Q:$Q,AV53,'[1]2020 Outage History'!$I:$I,$C53)/$Q53,"")</f>
        <v>#VALUE!</v>
      </c>
      <c r="AX53" s="26" t="str">
        <f t="shared" si="19"/>
        <v>490 Maintenance, Other</v>
      </c>
      <c r="AY53" s="8" t="e">
        <f>IF($P53="More Info Required",COUNTIFS('[1]2020 Outage History'!$Q:$Q,AX53,'[1]2020 Outage History'!$I:$I,$C53)/$Q53,"")</f>
        <v>#VALUE!</v>
      </c>
      <c r="AZ53" s="26" t="str">
        <f t="shared" si="20"/>
        <v>500 Lightning</v>
      </c>
      <c r="BA53" s="8" t="e">
        <f>IF($P53="More Info Required",COUNTIFS('[1]2020 Outage History'!$Q:$Q,AZ53,'[1]2020 Outage History'!$I:$I,$C53)/$Q53,"")</f>
        <v>#VALUE!</v>
      </c>
      <c r="BB53" s="26" t="str">
        <f t="shared" si="21"/>
        <v>510 Wind, Not Trees</v>
      </c>
      <c r="BC53" s="8" t="e">
        <f>IF($P53="More Info Required",COUNTIFS('[1]2020 Outage History'!$Q:$Q,BB53,'[1]2020 Outage History'!$I:$I,$C53)/$Q53,"")</f>
        <v>#VALUE!</v>
      </c>
      <c r="BD53" s="26" t="str">
        <f t="shared" si="22"/>
        <v>520 Ice, Sleet, Frost, not Trees</v>
      </c>
      <c r="BE53" s="8" t="e">
        <f>IF($P53="More Info Required",COUNTIFS('[1]2020 Outage History'!$Q:$Q,BD53,'[1]2020 Outage History'!$I:$I,$C53)/$Q53,"")</f>
        <v>#VALUE!</v>
      </c>
      <c r="BF53" s="26" t="str">
        <f t="shared" si="23"/>
        <v>530 Flood</v>
      </c>
      <c r="BG53" s="8" t="e">
        <f>IF($P53="More Info Required",COUNTIFS('[1]2020 Outage History'!$Q:$Q,BF53,'[1]2020 Outage History'!$I:$I,$C53)/$Q53,"")</f>
        <v>#VALUE!</v>
      </c>
      <c r="BH53" s="26" t="str">
        <f t="shared" si="24"/>
        <v>540 Storm</v>
      </c>
      <c r="BI53" s="8" t="e">
        <f>IF($P53="More Info Required",COUNTIFS('[1]2020 Outage History'!$Q:$Q,BH53,'[1]2020 Outage History'!$I:$I,$C53)/$Q53,"")</f>
        <v>#VALUE!</v>
      </c>
      <c r="BJ53" s="26" t="str">
        <f t="shared" si="25"/>
        <v>590 Weather, Other</v>
      </c>
      <c r="BK53" s="8" t="e">
        <f>IF($P53="More Info Required",COUNTIFS('[1]2020 Outage History'!$Q:$Q,BJ53,'[1]2020 Outage History'!$I:$I,$C53)/$Q53,"")</f>
        <v>#VALUE!</v>
      </c>
      <c r="BL53" s="26" t="str">
        <f t="shared" si="26"/>
        <v>600 Animal/bird</v>
      </c>
      <c r="BM53" s="8" t="e">
        <f>IF($P53="More Info Required",COUNTIFS('[1]2020 Outage History'!$Q:$Q,BL53,'[1]2020 Outage History'!$I:$I,$C53)/$Q53,"")</f>
        <v>#VALUE!</v>
      </c>
      <c r="BN53" s="26" t="str">
        <f t="shared" si="27"/>
        <v>630 Squirrel</v>
      </c>
      <c r="BO53" s="8" t="e">
        <f>IF($P53="More Info Required",COUNTIFS('[1]2020 Outage History'!$Q:$Q,BN53,'[1]2020 Outage History'!$I:$I,$C53)/$Q53,"")</f>
        <v>#VALUE!</v>
      </c>
      <c r="BP53" s="26" t="str">
        <f t="shared" si="28"/>
        <v>690 Animal, Other</v>
      </c>
      <c r="BQ53" s="8" t="e">
        <f>IF($P53="More Info Required",COUNTIFS('[1]2020 Outage History'!$Q:$Q,BP53,'[1]2020 Outage History'!$I:$I,$C53)/$Q53,"")</f>
        <v>#VALUE!</v>
      </c>
      <c r="BR53" s="26" t="str">
        <f t="shared" si="29"/>
        <v>700 Customer-Caused</v>
      </c>
      <c r="BS53" s="8" t="e">
        <f>IF($P53="More Info Required",COUNTIFS('[1]2020 Outage History'!$Q:$Q,BR53,'[1]2020 Outage History'!$I:$I,$C53)/$Q53,"")</f>
        <v>#VALUE!</v>
      </c>
      <c r="BT53" s="26" t="str">
        <f t="shared" si="30"/>
        <v>710 Motor Vehicle</v>
      </c>
      <c r="BU53" s="8" t="e">
        <f>IF($P53="More Info Required",COUNTIFS('[1]2020 Outage History'!$Q:$Q,BT53,'[1]2020 Outage History'!$I:$I,$C53)/$Q53,"")</f>
        <v>#VALUE!</v>
      </c>
      <c r="BV53" s="26" t="str">
        <f t="shared" si="31"/>
        <v>715 Farming Equipment</v>
      </c>
      <c r="BW53" s="8" t="e">
        <f>IF($P53="More Info Required",COUNTIFS('[1]2020 Outage History'!$Q:$Q,BV53,'[1]2020 Outage History'!$I:$I,$C53)/$Q53,"")</f>
        <v>#VALUE!</v>
      </c>
      <c r="BX53" s="26" t="str">
        <f t="shared" si="32"/>
        <v>720 Aircraft</v>
      </c>
      <c r="BY53" s="8" t="e">
        <f>IF($P53="More Info Required",COUNTIFS('[1]2020 Outage History'!$Q:$Q,BX53,'[1]2020 Outage History'!$I:$I,$C53)/$Q53,"")</f>
        <v>#VALUE!</v>
      </c>
      <c r="BZ53" s="26" t="str">
        <f t="shared" si="33"/>
        <v>730 Fire</v>
      </c>
      <c r="CA53" s="8" t="e">
        <f>IF($P53="More Info Required",COUNTIFS('[1]2020 Outage History'!$Q:$Q,BZ53,'[1]2020 Outage History'!$I:$I,$C53)/$Q53,"")</f>
        <v>#VALUE!</v>
      </c>
      <c r="CB53" s="26" t="str">
        <f t="shared" si="34"/>
        <v>740 Public Cuts Tree</v>
      </c>
      <c r="CC53" s="8" t="e">
        <f>IF($P53="More Info Required",COUNTIFS('[1]2020 Outage History'!$Q:$Q,CB53,'[1]2020 Outage History'!$I:$I,$C53)/$Q53,"")</f>
        <v>#VALUE!</v>
      </c>
      <c r="CD53" s="26" t="str">
        <f t="shared" si="35"/>
        <v>750 Vandalism</v>
      </c>
      <c r="CE53" s="8" t="e">
        <f>IF($P53="More Info Required",COUNTIFS('[1]2020 Outage History'!$Q:$Q,CD53,'[1]2020 Outage History'!$I:$I,$C53)/$Q53,"")</f>
        <v>#VALUE!</v>
      </c>
      <c r="CF53" s="26" t="str">
        <f t="shared" si="36"/>
        <v>760 Switching Error or Caused by Construction or Maintenance</v>
      </c>
      <c r="CG53" s="8" t="e">
        <f>IF($P53="More Info Required",COUNTIFS('[1]2020 Outage History'!$Q:$Q,CF53,'[1]2020 Outage History'!$I:$I,$C53)/$Q53,"")</f>
        <v>#VALUE!</v>
      </c>
      <c r="CH53" s="26" t="str">
        <f t="shared" si="37"/>
        <v>790 Public, Other</v>
      </c>
      <c r="CI53" s="8" t="e">
        <f>IF($P53="More Info Required",COUNTIFS('[1]2020 Outage History'!$Q:$Q,CH53,'[1]2020 Outage History'!$I:$I,$C53)/$Q53,"")</f>
        <v>#VALUE!</v>
      </c>
      <c r="CJ53" s="26" t="str">
        <f t="shared" si="38"/>
        <v>800 Other</v>
      </c>
      <c r="CK53" s="8" t="e">
        <f>IF($P53="More Info Required",COUNTIFS('[1]2020 Outage History'!$Q:$Q,CJ53,'[1]2020 Outage History'!$I:$I,$C53)/$Q53,"")</f>
        <v>#VALUE!</v>
      </c>
      <c r="CL53" s="26" t="str">
        <f t="shared" si="39"/>
        <v>999 Cause Unknown</v>
      </c>
      <c r="CM53" s="8" t="e">
        <f>IF($P53="More Info Required",COUNTIFS('[1]2020 Outage History'!$Q:$Q,CL53,'[1]2020 Outage History'!$I:$I,$C53)/$Q53,"")</f>
        <v>#VALUE!</v>
      </c>
    </row>
    <row r="54" spans="1:91" ht="15" x14ac:dyDescent="0.25">
      <c r="A54" s="17" t="s">
        <v>46</v>
      </c>
      <c r="B54" s="21">
        <v>14254</v>
      </c>
      <c r="C54" s="14" t="s">
        <v>48</v>
      </c>
      <c r="D54" s="17" t="s">
        <v>371</v>
      </c>
      <c r="E54" s="21">
        <v>14</v>
      </c>
      <c r="F54" s="22">
        <f>'[1]2020 Circuit Detail'!H13</f>
        <v>343.06876699999998</v>
      </c>
      <c r="G54" s="21"/>
      <c r="H54" s="21">
        <f>('[1]2015 Circuit Detail'!AS13+'[1]2016 Circuit Detail'!AS13+'[1]2017 Circuit Detail'!AS13+'[1]2018 Circuit Detail'!AS13+'[1]2019 Circuit Detail'!AS13)/5</f>
        <v>1.9998835071359502</v>
      </c>
      <c r="I54" s="10">
        <f>'[1]2020 Circuit Detail'!AS13</f>
        <v>2.2357033743033798</v>
      </c>
      <c r="J54" s="17" t="str">
        <f t="shared" si="0"/>
        <v>PSC</v>
      </c>
      <c r="K54" s="17">
        <v>69.7</v>
      </c>
      <c r="L54" s="23">
        <v>2020</v>
      </c>
      <c r="M54" s="21">
        <f>('[1]2015 Circuit Detail'!AQ13+'[1]2016 Circuit Detail'!AQ13+'[1]2017 Circuit Detail'!AQ13+'[1]2018 Circuit Detail'!AQ13+'[1]2019 Circuit Detail'!AQ13)/5</f>
        <v>386.66619400000002</v>
      </c>
      <c r="N54" s="24">
        <f>'[1]2020 Circuit Detail'!AQ13</f>
        <v>131.562544</v>
      </c>
      <c r="O54" s="17" t="str">
        <f t="shared" si="1"/>
        <v>OK</v>
      </c>
      <c r="P54" s="8" t="str">
        <f t="shared" si="2"/>
        <v>More Info Required</v>
      </c>
      <c r="Q54" s="25">
        <f>'[1]2020 Circuit Detail'!AJ13</f>
        <v>19</v>
      </c>
      <c r="R54" s="26" t="str">
        <f t="shared" si="3"/>
        <v>000 Power Supply</v>
      </c>
      <c r="S54" s="8" t="e">
        <f>IF($P54="More Info Required",COUNTIFS('[1]2020 Outage History'!$Q:$Q,R54,'[1]2020 Outage History'!$I:$I,$C54)/$Q54,"")</f>
        <v>#VALUE!</v>
      </c>
      <c r="T54" s="26" t="str">
        <f t="shared" si="4"/>
        <v>100 Construction</v>
      </c>
      <c r="U54" s="8" t="e">
        <f>IF($P54="More Info Required",COUNTIFS('[1]2020 Outage History'!$Q:$Q,T54,'[1]2020 Outage History'!$I:$I,$C54)/$Q54,"")</f>
        <v>#VALUE!</v>
      </c>
      <c r="V54" s="26" t="str">
        <f t="shared" si="5"/>
        <v>110 Maintenance</v>
      </c>
      <c r="W54" s="8" t="e">
        <f>IF($P54="More Info Required",COUNTIFS('[1]2020 Outage History'!$Q:$Q,V54,'[1]2020 Outage History'!$I:$I,$C54)/$Q54,"")</f>
        <v>#VALUE!</v>
      </c>
      <c r="X54" s="26" t="str">
        <f t="shared" si="6"/>
        <v>190 Other Planned</v>
      </c>
      <c r="Y54" s="8" t="e">
        <f>IF($P54="More Info Required",COUNTIFS('[1]2020 Outage History'!$Q:$Q,X54,'[1]2020 Outage History'!$I:$I,$C54)/$Q54,"")</f>
        <v>#VALUE!</v>
      </c>
      <c r="Z54" s="26" t="str">
        <f t="shared" si="7"/>
        <v>300 Material or equipment fault/failure</v>
      </c>
      <c r="AA54" s="8" t="e">
        <f>IF($P54="More Info Required",COUNTIFS('[1]2020 Outage History'!$Q:$Q,Z54,'[1]2020 Outage History'!$I:$I,$C54)/$Q54,"")</f>
        <v>#VALUE!</v>
      </c>
      <c r="AB54" s="26" t="str">
        <f t="shared" si="8"/>
        <v>310 Installation Fault</v>
      </c>
      <c r="AC54" s="8" t="e">
        <f>IF($P54="More Info Required",COUNTIFS('[1]2020 Outage History'!$Q:$Q,AB54,'[1]2020 Outage History'!$I:$I,$C54)/$Q54,"")</f>
        <v>#VALUE!</v>
      </c>
      <c r="AD54" s="26" t="str">
        <f t="shared" si="9"/>
        <v>320 Conductor Sag or inadequate clearance</v>
      </c>
      <c r="AE54" s="8" t="e">
        <f>IF($P54="More Info Required",COUNTIFS('[1]2020 Outage History'!$Q:$Q,AD54,'[1]2020 Outage History'!$I:$I,$C54)/$Q54,"")</f>
        <v>#VALUE!</v>
      </c>
      <c r="AF54" s="26" t="str">
        <f t="shared" si="10"/>
        <v>340 Overload</v>
      </c>
      <c r="AG54" s="8" t="e">
        <f>IF($P54="More Info Required",COUNTIFS('[1]2020 Outage History'!$Q:$Q,AF54,'[1]2020 Outage History'!$I:$I,$C54)/$Q54,"")</f>
        <v>#VALUE!</v>
      </c>
      <c r="AH54" s="26" t="str">
        <f t="shared" si="11"/>
        <v>350 Miscoordination of protection devices</v>
      </c>
      <c r="AI54" s="8" t="e">
        <f>IF($P54="More Info Required",COUNTIFS('[1]2020 Outage History'!$Q:$Q,AH54,'[1]2020 Outage History'!$I:$I,$C54)/$Q54,"")</f>
        <v>#VALUE!</v>
      </c>
      <c r="AJ54" s="26" t="str">
        <f t="shared" si="12"/>
        <v>360 Other Equipment installation/design</v>
      </c>
      <c r="AK54" s="8" t="e">
        <f>IF($P54="More Info Required",COUNTIFS('[1]2020 Outage History'!$Q:$Q,AJ54,'[1]2020 Outage History'!$I:$I,$C54)/$Q54,"")</f>
        <v>#VALUE!</v>
      </c>
      <c r="AL54" s="26" t="str">
        <f t="shared" si="13"/>
        <v>400 Decay/Age of Material/Equipment</v>
      </c>
      <c r="AM54" s="8" t="e">
        <f>IF($P54="More Info Required",COUNTIFS('[1]2020 Outage History'!$Q:$Q,AL54,'[1]2020 Outage History'!$I:$I,$C54)/$Q54,"")</f>
        <v>#VALUE!</v>
      </c>
      <c r="AN54" s="26" t="str">
        <f t="shared" si="14"/>
        <v>420 Tree Growth</v>
      </c>
      <c r="AO54" s="8" t="e">
        <f>IF($P54="More Info Required",COUNTIFS('[1]2020 Outage History'!$Q:$Q,AN54,'[1]2020 Outage History'!$I:$I,$C54)/$Q54,"")</f>
        <v>#VALUE!</v>
      </c>
      <c r="AP54" s="26" t="str">
        <f t="shared" si="15"/>
        <v>430 Tree failure from overhang or dead tree without Ice/snow</v>
      </c>
      <c r="AQ54" s="8" t="e">
        <f>IF($P54="More Info Required",COUNTIFS('[1]2020 Outage History'!$Q:$Q,AP54,'[1]2020 Outage History'!$I:$I,$C54)/$Q54,"")</f>
        <v>#VALUE!</v>
      </c>
      <c r="AR54" s="26" t="str">
        <f t="shared" si="16"/>
        <v>435 Tree failure from outside of ROW</v>
      </c>
      <c r="AS54" s="8" t="e">
        <f>IF($P54="More Info Required",COUNTIFS('[1]2020 Outage History'!$Q:$Q,AR54,'[1]2020 Outage History'!$I:$I,$C54)/$Q54,"")</f>
        <v>#VALUE!</v>
      </c>
      <c r="AT54" s="26" t="str">
        <f t="shared" si="17"/>
        <v>440 Trees with Ice/snow</v>
      </c>
      <c r="AU54" s="8" t="e">
        <f>IF($P54="More Info Required",COUNTIFS('[1]2020 Outage History'!$Q:$Q,AT54,'[1]2020 Outage History'!$I:$I,$C54)/$Q54,"")</f>
        <v>#VALUE!</v>
      </c>
      <c r="AV54" s="26" t="str">
        <f t="shared" si="18"/>
        <v>470 Borrower Crew Cuts Tree</v>
      </c>
      <c r="AW54" s="8" t="e">
        <f>IF($P54="More Info Required",COUNTIFS('[1]2020 Outage History'!$Q:$Q,AV54,'[1]2020 Outage History'!$I:$I,$C54)/$Q54,"")</f>
        <v>#VALUE!</v>
      </c>
      <c r="AX54" s="26" t="str">
        <f t="shared" si="19"/>
        <v>490 Maintenance, Other</v>
      </c>
      <c r="AY54" s="8" t="e">
        <f>IF($P54="More Info Required",COUNTIFS('[1]2020 Outage History'!$Q:$Q,AX54,'[1]2020 Outage History'!$I:$I,$C54)/$Q54,"")</f>
        <v>#VALUE!</v>
      </c>
      <c r="AZ54" s="26" t="str">
        <f t="shared" si="20"/>
        <v>500 Lightning</v>
      </c>
      <c r="BA54" s="8" t="e">
        <f>IF($P54="More Info Required",COUNTIFS('[1]2020 Outage History'!$Q:$Q,AZ54,'[1]2020 Outage History'!$I:$I,$C54)/$Q54,"")</f>
        <v>#VALUE!</v>
      </c>
      <c r="BB54" s="26" t="str">
        <f t="shared" si="21"/>
        <v>510 Wind, Not Trees</v>
      </c>
      <c r="BC54" s="8" t="e">
        <f>IF($P54="More Info Required",COUNTIFS('[1]2020 Outage History'!$Q:$Q,BB54,'[1]2020 Outage History'!$I:$I,$C54)/$Q54,"")</f>
        <v>#VALUE!</v>
      </c>
      <c r="BD54" s="26" t="str">
        <f t="shared" si="22"/>
        <v>520 Ice, Sleet, Frost, not Trees</v>
      </c>
      <c r="BE54" s="8" t="e">
        <f>IF($P54="More Info Required",COUNTIFS('[1]2020 Outage History'!$Q:$Q,BD54,'[1]2020 Outage History'!$I:$I,$C54)/$Q54,"")</f>
        <v>#VALUE!</v>
      </c>
      <c r="BF54" s="26" t="str">
        <f t="shared" si="23"/>
        <v>530 Flood</v>
      </c>
      <c r="BG54" s="8" t="e">
        <f>IF($P54="More Info Required",COUNTIFS('[1]2020 Outage History'!$Q:$Q,BF54,'[1]2020 Outage History'!$I:$I,$C54)/$Q54,"")</f>
        <v>#VALUE!</v>
      </c>
      <c r="BH54" s="26" t="str">
        <f t="shared" si="24"/>
        <v>540 Storm</v>
      </c>
      <c r="BI54" s="8" t="e">
        <f>IF($P54="More Info Required",COUNTIFS('[1]2020 Outage History'!$Q:$Q,BH54,'[1]2020 Outage History'!$I:$I,$C54)/$Q54,"")</f>
        <v>#VALUE!</v>
      </c>
      <c r="BJ54" s="26" t="str">
        <f t="shared" si="25"/>
        <v>590 Weather, Other</v>
      </c>
      <c r="BK54" s="8" t="e">
        <f>IF($P54="More Info Required",COUNTIFS('[1]2020 Outage History'!$Q:$Q,BJ54,'[1]2020 Outage History'!$I:$I,$C54)/$Q54,"")</f>
        <v>#VALUE!</v>
      </c>
      <c r="BL54" s="26" t="str">
        <f t="shared" si="26"/>
        <v>600 Animal/bird</v>
      </c>
      <c r="BM54" s="8" t="e">
        <f>IF($P54="More Info Required",COUNTIFS('[1]2020 Outage History'!$Q:$Q,BL54,'[1]2020 Outage History'!$I:$I,$C54)/$Q54,"")</f>
        <v>#VALUE!</v>
      </c>
      <c r="BN54" s="26" t="str">
        <f t="shared" si="27"/>
        <v>630 Squirrel</v>
      </c>
      <c r="BO54" s="8" t="e">
        <f>IF($P54="More Info Required",COUNTIFS('[1]2020 Outage History'!$Q:$Q,BN54,'[1]2020 Outage History'!$I:$I,$C54)/$Q54,"")</f>
        <v>#VALUE!</v>
      </c>
      <c r="BP54" s="26" t="str">
        <f t="shared" si="28"/>
        <v>690 Animal, Other</v>
      </c>
      <c r="BQ54" s="8" t="e">
        <f>IF($P54="More Info Required",COUNTIFS('[1]2020 Outage History'!$Q:$Q,BP54,'[1]2020 Outage History'!$I:$I,$C54)/$Q54,"")</f>
        <v>#VALUE!</v>
      </c>
      <c r="BR54" s="26" t="str">
        <f t="shared" si="29"/>
        <v>700 Customer-Caused</v>
      </c>
      <c r="BS54" s="8" t="e">
        <f>IF($P54="More Info Required",COUNTIFS('[1]2020 Outage History'!$Q:$Q,BR54,'[1]2020 Outage History'!$I:$I,$C54)/$Q54,"")</f>
        <v>#VALUE!</v>
      </c>
      <c r="BT54" s="26" t="str">
        <f t="shared" si="30"/>
        <v>710 Motor Vehicle</v>
      </c>
      <c r="BU54" s="8" t="e">
        <f>IF($P54="More Info Required",COUNTIFS('[1]2020 Outage History'!$Q:$Q,BT54,'[1]2020 Outage History'!$I:$I,$C54)/$Q54,"")</f>
        <v>#VALUE!</v>
      </c>
      <c r="BV54" s="26" t="str">
        <f t="shared" si="31"/>
        <v>715 Farming Equipment</v>
      </c>
      <c r="BW54" s="8" t="e">
        <f>IF($P54="More Info Required",COUNTIFS('[1]2020 Outage History'!$Q:$Q,BV54,'[1]2020 Outage History'!$I:$I,$C54)/$Q54,"")</f>
        <v>#VALUE!</v>
      </c>
      <c r="BX54" s="26" t="str">
        <f t="shared" si="32"/>
        <v>720 Aircraft</v>
      </c>
      <c r="BY54" s="8" t="e">
        <f>IF($P54="More Info Required",COUNTIFS('[1]2020 Outage History'!$Q:$Q,BX54,'[1]2020 Outage History'!$I:$I,$C54)/$Q54,"")</f>
        <v>#VALUE!</v>
      </c>
      <c r="BZ54" s="26" t="str">
        <f t="shared" si="33"/>
        <v>730 Fire</v>
      </c>
      <c r="CA54" s="8" t="e">
        <f>IF($P54="More Info Required",COUNTIFS('[1]2020 Outage History'!$Q:$Q,BZ54,'[1]2020 Outage History'!$I:$I,$C54)/$Q54,"")</f>
        <v>#VALUE!</v>
      </c>
      <c r="CB54" s="26" t="str">
        <f t="shared" si="34"/>
        <v>740 Public Cuts Tree</v>
      </c>
      <c r="CC54" s="8" t="e">
        <f>IF($P54="More Info Required",COUNTIFS('[1]2020 Outage History'!$Q:$Q,CB54,'[1]2020 Outage History'!$I:$I,$C54)/$Q54,"")</f>
        <v>#VALUE!</v>
      </c>
      <c r="CD54" s="26" t="str">
        <f t="shared" si="35"/>
        <v>750 Vandalism</v>
      </c>
      <c r="CE54" s="8" t="e">
        <f>IF($P54="More Info Required",COUNTIFS('[1]2020 Outage History'!$Q:$Q,CD54,'[1]2020 Outage History'!$I:$I,$C54)/$Q54,"")</f>
        <v>#VALUE!</v>
      </c>
      <c r="CF54" s="26" t="str">
        <f t="shared" si="36"/>
        <v>760 Switching Error or Caused by Construction or Maintenance</v>
      </c>
      <c r="CG54" s="8" t="e">
        <f>IF($P54="More Info Required",COUNTIFS('[1]2020 Outage History'!$Q:$Q,CF54,'[1]2020 Outage History'!$I:$I,$C54)/$Q54,"")</f>
        <v>#VALUE!</v>
      </c>
      <c r="CH54" s="26" t="str">
        <f t="shared" si="37"/>
        <v>790 Public, Other</v>
      </c>
      <c r="CI54" s="8" t="e">
        <f>IF($P54="More Info Required",COUNTIFS('[1]2020 Outage History'!$Q:$Q,CH54,'[1]2020 Outage History'!$I:$I,$C54)/$Q54,"")</f>
        <v>#VALUE!</v>
      </c>
      <c r="CJ54" s="26" t="str">
        <f t="shared" si="38"/>
        <v>800 Other</v>
      </c>
      <c r="CK54" s="8" t="e">
        <f>IF($P54="More Info Required",COUNTIFS('[1]2020 Outage History'!$Q:$Q,CJ54,'[1]2020 Outage History'!$I:$I,$C54)/$Q54,"")</f>
        <v>#VALUE!</v>
      </c>
      <c r="CL54" s="26" t="str">
        <f t="shared" si="39"/>
        <v>999 Cause Unknown</v>
      </c>
      <c r="CM54" s="8" t="e">
        <f>IF($P54="More Info Required",COUNTIFS('[1]2020 Outage History'!$Q:$Q,CL54,'[1]2020 Outage History'!$I:$I,$C54)/$Q54,"")</f>
        <v>#VALUE!</v>
      </c>
    </row>
    <row r="55" spans="1:91" ht="15" x14ac:dyDescent="0.25">
      <c r="A55" s="17" t="s">
        <v>83</v>
      </c>
      <c r="B55" s="21">
        <v>15224</v>
      </c>
      <c r="C55" s="14" t="s">
        <v>84</v>
      </c>
      <c r="D55" s="17" t="s">
        <v>372</v>
      </c>
      <c r="E55" s="21">
        <v>15</v>
      </c>
      <c r="F55" s="22">
        <f>'[1]2020 Circuit Detail'!H14</f>
        <v>114.564469</v>
      </c>
      <c r="G55" s="21"/>
      <c r="H55" s="21">
        <f>('[1]2015 Circuit Detail'!AS14+'[1]2016 Circuit Detail'!AS14+'[1]2017 Circuit Detail'!AS14+'[1]2018 Circuit Detail'!AS14+'[1]2019 Circuit Detail'!AS14)/5</f>
        <v>1.6048790429660986</v>
      </c>
      <c r="I55" s="10">
        <f>'[1]2020 Circuit Detail'!AS14</f>
        <v>2.0250606669333102</v>
      </c>
      <c r="J55" s="17" t="str">
        <f t="shared" si="0"/>
        <v>PSC</v>
      </c>
      <c r="K55" s="17">
        <v>28</v>
      </c>
      <c r="L55" s="23">
        <v>2015</v>
      </c>
      <c r="M55" s="21">
        <f>('[1]2015 Circuit Detail'!AQ14+'[1]2016 Circuit Detail'!AQ14+'[1]2017 Circuit Detail'!AQ14+'[1]2018 Circuit Detail'!AQ14+'[1]2019 Circuit Detail'!AQ14)/5</f>
        <v>256.85581560000003</v>
      </c>
      <c r="N55" s="24">
        <f>'[1]2020 Circuit Detail'!AQ14</f>
        <v>247.74696900000001</v>
      </c>
      <c r="O55" s="17" t="str">
        <f t="shared" si="1"/>
        <v>OK</v>
      </c>
      <c r="P55" s="8" t="str">
        <f t="shared" si="2"/>
        <v>More Info Required</v>
      </c>
      <c r="Q55" s="25">
        <f>'[1]2020 Circuit Detail'!AJ14</f>
        <v>5</v>
      </c>
      <c r="R55" s="26" t="str">
        <f t="shared" si="3"/>
        <v>000 Power Supply</v>
      </c>
      <c r="S55" s="8" t="e">
        <f>IF($P55="More Info Required",COUNTIFS('[1]2020 Outage History'!$Q:$Q,R55,'[1]2020 Outage History'!$I:$I,$C55)/$Q55,"")</f>
        <v>#VALUE!</v>
      </c>
      <c r="T55" s="26" t="str">
        <f t="shared" si="4"/>
        <v>100 Construction</v>
      </c>
      <c r="U55" s="8" t="e">
        <f>IF($P55="More Info Required",COUNTIFS('[1]2020 Outage History'!$Q:$Q,T55,'[1]2020 Outage History'!$I:$I,$C55)/$Q55,"")</f>
        <v>#VALUE!</v>
      </c>
      <c r="V55" s="26" t="str">
        <f t="shared" si="5"/>
        <v>110 Maintenance</v>
      </c>
      <c r="W55" s="8" t="e">
        <f>IF($P55="More Info Required",COUNTIFS('[1]2020 Outage History'!$Q:$Q,V55,'[1]2020 Outage History'!$I:$I,$C55)/$Q55,"")</f>
        <v>#VALUE!</v>
      </c>
      <c r="X55" s="26" t="str">
        <f t="shared" si="6"/>
        <v>190 Other Planned</v>
      </c>
      <c r="Y55" s="8" t="e">
        <f>IF($P55="More Info Required",COUNTIFS('[1]2020 Outage History'!$Q:$Q,X55,'[1]2020 Outage History'!$I:$I,$C55)/$Q55,"")</f>
        <v>#VALUE!</v>
      </c>
      <c r="Z55" s="26" t="str">
        <f t="shared" si="7"/>
        <v>300 Material or equipment fault/failure</v>
      </c>
      <c r="AA55" s="8" t="e">
        <f>IF($P55="More Info Required",COUNTIFS('[1]2020 Outage History'!$Q:$Q,Z55,'[1]2020 Outage History'!$I:$I,$C55)/$Q55,"")</f>
        <v>#VALUE!</v>
      </c>
      <c r="AB55" s="26" t="str">
        <f t="shared" si="8"/>
        <v>310 Installation Fault</v>
      </c>
      <c r="AC55" s="8" t="e">
        <f>IF($P55="More Info Required",COUNTIFS('[1]2020 Outage History'!$Q:$Q,AB55,'[1]2020 Outage History'!$I:$I,$C55)/$Q55,"")</f>
        <v>#VALUE!</v>
      </c>
      <c r="AD55" s="26" t="str">
        <f t="shared" si="9"/>
        <v>320 Conductor Sag or inadequate clearance</v>
      </c>
      <c r="AE55" s="8" t="e">
        <f>IF($P55="More Info Required",COUNTIFS('[1]2020 Outage History'!$Q:$Q,AD55,'[1]2020 Outage History'!$I:$I,$C55)/$Q55,"")</f>
        <v>#VALUE!</v>
      </c>
      <c r="AF55" s="26" t="str">
        <f t="shared" si="10"/>
        <v>340 Overload</v>
      </c>
      <c r="AG55" s="8" t="e">
        <f>IF($P55="More Info Required",COUNTIFS('[1]2020 Outage History'!$Q:$Q,AF55,'[1]2020 Outage History'!$I:$I,$C55)/$Q55,"")</f>
        <v>#VALUE!</v>
      </c>
      <c r="AH55" s="26" t="str">
        <f t="shared" si="11"/>
        <v>350 Miscoordination of protection devices</v>
      </c>
      <c r="AI55" s="8" t="e">
        <f>IF($P55="More Info Required",COUNTIFS('[1]2020 Outage History'!$Q:$Q,AH55,'[1]2020 Outage History'!$I:$I,$C55)/$Q55,"")</f>
        <v>#VALUE!</v>
      </c>
      <c r="AJ55" s="26" t="str">
        <f t="shared" si="12"/>
        <v>360 Other Equipment installation/design</v>
      </c>
      <c r="AK55" s="8" t="e">
        <f>IF($P55="More Info Required",COUNTIFS('[1]2020 Outage History'!$Q:$Q,AJ55,'[1]2020 Outage History'!$I:$I,$C55)/$Q55,"")</f>
        <v>#VALUE!</v>
      </c>
      <c r="AL55" s="26" t="str">
        <f t="shared" si="13"/>
        <v>400 Decay/Age of Material/Equipment</v>
      </c>
      <c r="AM55" s="8" t="e">
        <f>IF($P55="More Info Required",COUNTIFS('[1]2020 Outage History'!$Q:$Q,AL55,'[1]2020 Outage History'!$I:$I,$C55)/$Q55,"")</f>
        <v>#VALUE!</v>
      </c>
      <c r="AN55" s="26" t="str">
        <f t="shared" si="14"/>
        <v>420 Tree Growth</v>
      </c>
      <c r="AO55" s="8" t="e">
        <f>IF($P55="More Info Required",COUNTIFS('[1]2020 Outage History'!$Q:$Q,AN55,'[1]2020 Outage History'!$I:$I,$C55)/$Q55,"")</f>
        <v>#VALUE!</v>
      </c>
      <c r="AP55" s="26" t="str">
        <f t="shared" si="15"/>
        <v>430 Tree failure from overhang or dead tree without Ice/snow</v>
      </c>
      <c r="AQ55" s="8" t="e">
        <f>IF($P55="More Info Required",COUNTIFS('[1]2020 Outage History'!$Q:$Q,AP55,'[1]2020 Outage History'!$I:$I,$C55)/$Q55,"")</f>
        <v>#VALUE!</v>
      </c>
      <c r="AR55" s="26" t="str">
        <f t="shared" si="16"/>
        <v>435 Tree failure from outside of ROW</v>
      </c>
      <c r="AS55" s="8" t="e">
        <f>IF($P55="More Info Required",COUNTIFS('[1]2020 Outage History'!$Q:$Q,AR55,'[1]2020 Outage History'!$I:$I,$C55)/$Q55,"")</f>
        <v>#VALUE!</v>
      </c>
      <c r="AT55" s="26" t="str">
        <f t="shared" si="17"/>
        <v>440 Trees with Ice/snow</v>
      </c>
      <c r="AU55" s="8" t="e">
        <f>IF($P55="More Info Required",COUNTIFS('[1]2020 Outage History'!$Q:$Q,AT55,'[1]2020 Outage History'!$I:$I,$C55)/$Q55,"")</f>
        <v>#VALUE!</v>
      </c>
      <c r="AV55" s="26" t="str">
        <f t="shared" si="18"/>
        <v>470 Borrower Crew Cuts Tree</v>
      </c>
      <c r="AW55" s="8" t="e">
        <f>IF($P55="More Info Required",COUNTIFS('[1]2020 Outage History'!$Q:$Q,AV55,'[1]2020 Outage History'!$I:$I,$C55)/$Q55,"")</f>
        <v>#VALUE!</v>
      </c>
      <c r="AX55" s="26" t="str">
        <f t="shared" si="19"/>
        <v>490 Maintenance, Other</v>
      </c>
      <c r="AY55" s="8" t="e">
        <f>IF($P55="More Info Required",COUNTIFS('[1]2020 Outage History'!$Q:$Q,AX55,'[1]2020 Outage History'!$I:$I,$C55)/$Q55,"")</f>
        <v>#VALUE!</v>
      </c>
      <c r="AZ55" s="26" t="str">
        <f t="shared" si="20"/>
        <v>500 Lightning</v>
      </c>
      <c r="BA55" s="8" t="e">
        <f>IF($P55="More Info Required",COUNTIFS('[1]2020 Outage History'!$Q:$Q,AZ55,'[1]2020 Outage History'!$I:$I,$C55)/$Q55,"")</f>
        <v>#VALUE!</v>
      </c>
      <c r="BB55" s="26" t="str">
        <f t="shared" si="21"/>
        <v>510 Wind, Not Trees</v>
      </c>
      <c r="BC55" s="8" t="e">
        <f>IF($P55="More Info Required",COUNTIFS('[1]2020 Outage History'!$Q:$Q,BB55,'[1]2020 Outage History'!$I:$I,$C55)/$Q55,"")</f>
        <v>#VALUE!</v>
      </c>
      <c r="BD55" s="26" t="str">
        <f t="shared" si="22"/>
        <v>520 Ice, Sleet, Frost, not Trees</v>
      </c>
      <c r="BE55" s="8" t="e">
        <f>IF($P55="More Info Required",COUNTIFS('[1]2020 Outage History'!$Q:$Q,BD55,'[1]2020 Outage History'!$I:$I,$C55)/$Q55,"")</f>
        <v>#VALUE!</v>
      </c>
      <c r="BF55" s="26" t="str">
        <f t="shared" si="23"/>
        <v>530 Flood</v>
      </c>
      <c r="BG55" s="8" t="e">
        <f>IF($P55="More Info Required",COUNTIFS('[1]2020 Outage History'!$Q:$Q,BF55,'[1]2020 Outage History'!$I:$I,$C55)/$Q55,"")</f>
        <v>#VALUE!</v>
      </c>
      <c r="BH55" s="26" t="str">
        <f t="shared" si="24"/>
        <v>540 Storm</v>
      </c>
      <c r="BI55" s="8" t="e">
        <f>IF($P55="More Info Required",COUNTIFS('[1]2020 Outage History'!$Q:$Q,BH55,'[1]2020 Outage History'!$I:$I,$C55)/$Q55,"")</f>
        <v>#VALUE!</v>
      </c>
      <c r="BJ55" s="26" t="str">
        <f t="shared" si="25"/>
        <v>590 Weather, Other</v>
      </c>
      <c r="BK55" s="8" t="e">
        <f>IF($P55="More Info Required",COUNTIFS('[1]2020 Outage History'!$Q:$Q,BJ55,'[1]2020 Outage History'!$I:$I,$C55)/$Q55,"")</f>
        <v>#VALUE!</v>
      </c>
      <c r="BL55" s="26" t="str">
        <f t="shared" si="26"/>
        <v>600 Animal/bird</v>
      </c>
      <c r="BM55" s="8" t="e">
        <f>IF($P55="More Info Required",COUNTIFS('[1]2020 Outage History'!$Q:$Q,BL55,'[1]2020 Outage History'!$I:$I,$C55)/$Q55,"")</f>
        <v>#VALUE!</v>
      </c>
      <c r="BN55" s="26" t="str">
        <f t="shared" si="27"/>
        <v>630 Squirrel</v>
      </c>
      <c r="BO55" s="8" t="e">
        <f>IF($P55="More Info Required",COUNTIFS('[1]2020 Outage History'!$Q:$Q,BN55,'[1]2020 Outage History'!$I:$I,$C55)/$Q55,"")</f>
        <v>#VALUE!</v>
      </c>
      <c r="BP55" s="26" t="str">
        <f t="shared" si="28"/>
        <v>690 Animal, Other</v>
      </c>
      <c r="BQ55" s="8" t="e">
        <f>IF($P55="More Info Required",COUNTIFS('[1]2020 Outage History'!$Q:$Q,BP55,'[1]2020 Outage History'!$I:$I,$C55)/$Q55,"")</f>
        <v>#VALUE!</v>
      </c>
      <c r="BR55" s="26" t="str">
        <f t="shared" si="29"/>
        <v>700 Customer-Caused</v>
      </c>
      <c r="BS55" s="8" t="e">
        <f>IF($P55="More Info Required",COUNTIFS('[1]2020 Outage History'!$Q:$Q,BR55,'[1]2020 Outage History'!$I:$I,$C55)/$Q55,"")</f>
        <v>#VALUE!</v>
      </c>
      <c r="BT55" s="26" t="str">
        <f t="shared" si="30"/>
        <v>710 Motor Vehicle</v>
      </c>
      <c r="BU55" s="8" t="e">
        <f>IF($P55="More Info Required",COUNTIFS('[1]2020 Outage History'!$Q:$Q,BT55,'[1]2020 Outage History'!$I:$I,$C55)/$Q55,"")</f>
        <v>#VALUE!</v>
      </c>
      <c r="BV55" s="26" t="str">
        <f t="shared" si="31"/>
        <v>715 Farming Equipment</v>
      </c>
      <c r="BW55" s="8" t="e">
        <f>IF($P55="More Info Required",COUNTIFS('[1]2020 Outage History'!$Q:$Q,BV55,'[1]2020 Outage History'!$I:$I,$C55)/$Q55,"")</f>
        <v>#VALUE!</v>
      </c>
      <c r="BX55" s="26" t="str">
        <f t="shared" si="32"/>
        <v>720 Aircraft</v>
      </c>
      <c r="BY55" s="8" t="e">
        <f>IF($P55="More Info Required",COUNTIFS('[1]2020 Outage History'!$Q:$Q,BX55,'[1]2020 Outage History'!$I:$I,$C55)/$Q55,"")</f>
        <v>#VALUE!</v>
      </c>
      <c r="BZ55" s="26" t="str">
        <f t="shared" si="33"/>
        <v>730 Fire</v>
      </c>
      <c r="CA55" s="8" t="e">
        <f>IF($P55="More Info Required",COUNTIFS('[1]2020 Outage History'!$Q:$Q,BZ55,'[1]2020 Outage History'!$I:$I,$C55)/$Q55,"")</f>
        <v>#VALUE!</v>
      </c>
      <c r="CB55" s="26" t="str">
        <f t="shared" si="34"/>
        <v>740 Public Cuts Tree</v>
      </c>
      <c r="CC55" s="8" t="e">
        <f>IF($P55="More Info Required",COUNTIFS('[1]2020 Outage History'!$Q:$Q,CB55,'[1]2020 Outage History'!$I:$I,$C55)/$Q55,"")</f>
        <v>#VALUE!</v>
      </c>
      <c r="CD55" s="26" t="str">
        <f t="shared" si="35"/>
        <v>750 Vandalism</v>
      </c>
      <c r="CE55" s="8" t="e">
        <f>IF($P55="More Info Required",COUNTIFS('[1]2020 Outage History'!$Q:$Q,CD55,'[1]2020 Outage History'!$I:$I,$C55)/$Q55,"")</f>
        <v>#VALUE!</v>
      </c>
      <c r="CF55" s="26" t="str">
        <f t="shared" si="36"/>
        <v>760 Switching Error or Caused by Construction or Maintenance</v>
      </c>
      <c r="CG55" s="8" t="e">
        <f>IF($P55="More Info Required",COUNTIFS('[1]2020 Outage History'!$Q:$Q,CF55,'[1]2020 Outage History'!$I:$I,$C55)/$Q55,"")</f>
        <v>#VALUE!</v>
      </c>
      <c r="CH55" s="26" t="str">
        <f t="shared" si="37"/>
        <v>790 Public, Other</v>
      </c>
      <c r="CI55" s="8" t="e">
        <f>IF($P55="More Info Required",COUNTIFS('[1]2020 Outage History'!$Q:$Q,CH55,'[1]2020 Outage History'!$I:$I,$C55)/$Q55,"")</f>
        <v>#VALUE!</v>
      </c>
      <c r="CJ55" s="26" t="str">
        <f t="shared" si="38"/>
        <v>800 Other</v>
      </c>
      <c r="CK55" s="8" t="e">
        <f>IF($P55="More Info Required",COUNTIFS('[1]2020 Outage History'!$Q:$Q,CJ55,'[1]2020 Outage History'!$I:$I,$C55)/$Q55,"")</f>
        <v>#VALUE!</v>
      </c>
      <c r="CL55" s="26" t="str">
        <f t="shared" si="39"/>
        <v>999 Cause Unknown</v>
      </c>
      <c r="CM55" s="8" t="e">
        <f>IF($P55="More Info Required",COUNTIFS('[1]2020 Outage History'!$Q:$Q,CL55,'[1]2020 Outage History'!$I:$I,$C55)/$Q55,"")</f>
        <v>#VALUE!</v>
      </c>
    </row>
    <row r="56" spans="1:91" ht="15" x14ac:dyDescent="0.25">
      <c r="A56" s="17" t="s">
        <v>86</v>
      </c>
      <c r="B56" s="21">
        <v>15234</v>
      </c>
      <c r="C56" s="14" t="s">
        <v>87</v>
      </c>
      <c r="D56" s="17" t="s">
        <v>372</v>
      </c>
      <c r="E56" s="21">
        <v>15</v>
      </c>
      <c r="F56" s="22">
        <f>'[1]2020 Circuit Detail'!H15</f>
        <v>31</v>
      </c>
      <c r="G56" s="21"/>
      <c r="H56" s="21">
        <f>('[1]2015 Circuit Detail'!AS15+'[1]2016 Circuit Detail'!AS15+'[1]2017 Circuit Detail'!AS15+'[1]2018 Circuit Detail'!AS15+'[1]2019 Circuit Detail'!AS15)/5</f>
        <v>0.63425788752543577</v>
      </c>
      <c r="I56" s="10">
        <f>'[1]2020 Circuit Detail'!AS15</f>
        <v>1.12903225806452</v>
      </c>
      <c r="J56" s="17" t="str">
        <f t="shared" si="0"/>
        <v>PSC</v>
      </c>
      <c r="K56" s="17">
        <v>5.5</v>
      </c>
      <c r="L56" s="23">
        <v>2015</v>
      </c>
      <c r="M56" s="21">
        <f>('[1]2015 Circuit Detail'!AQ15+'[1]2016 Circuit Detail'!AQ15+'[1]2017 Circuit Detail'!AQ15+'[1]2018 Circuit Detail'!AQ15+'[1]2019 Circuit Detail'!AQ15)/5</f>
        <v>195.3342188</v>
      </c>
      <c r="N56" s="24">
        <f>'[1]2020 Circuit Detail'!AQ15</f>
        <v>65.322580000000002</v>
      </c>
      <c r="O56" s="17" t="str">
        <f t="shared" si="1"/>
        <v>OK</v>
      </c>
      <c r="P56" s="8" t="str">
        <f t="shared" si="2"/>
        <v>More Info Required</v>
      </c>
      <c r="Q56" s="25">
        <f>'[1]2020 Circuit Detail'!AJ15</f>
        <v>4</v>
      </c>
      <c r="R56" s="26" t="str">
        <f t="shared" si="3"/>
        <v>000 Power Supply</v>
      </c>
      <c r="S56" s="8" t="e">
        <f>IF($P56="More Info Required",COUNTIFS('[1]2020 Outage History'!$Q:$Q,R56,'[1]2020 Outage History'!$I:$I,$C56)/$Q56,"")</f>
        <v>#VALUE!</v>
      </c>
      <c r="T56" s="26" t="str">
        <f t="shared" si="4"/>
        <v>100 Construction</v>
      </c>
      <c r="U56" s="8" t="e">
        <f>IF($P56="More Info Required",COUNTIFS('[1]2020 Outage History'!$Q:$Q,T56,'[1]2020 Outage History'!$I:$I,$C56)/$Q56,"")</f>
        <v>#VALUE!</v>
      </c>
      <c r="V56" s="26" t="str">
        <f t="shared" si="5"/>
        <v>110 Maintenance</v>
      </c>
      <c r="W56" s="8" t="e">
        <f>IF($P56="More Info Required",COUNTIFS('[1]2020 Outage History'!$Q:$Q,V56,'[1]2020 Outage History'!$I:$I,$C56)/$Q56,"")</f>
        <v>#VALUE!</v>
      </c>
      <c r="X56" s="26" t="str">
        <f t="shared" si="6"/>
        <v>190 Other Planned</v>
      </c>
      <c r="Y56" s="8" t="e">
        <f>IF($P56="More Info Required",COUNTIFS('[1]2020 Outage History'!$Q:$Q,X56,'[1]2020 Outage History'!$I:$I,$C56)/$Q56,"")</f>
        <v>#VALUE!</v>
      </c>
      <c r="Z56" s="26" t="str">
        <f t="shared" si="7"/>
        <v>300 Material or equipment fault/failure</v>
      </c>
      <c r="AA56" s="8" t="e">
        <f>IF($P56="More Info Required",COUNTIFS('[1]2020 Outage History'!$Q:$Q,Z56,'[1]2020 Outage History'!$I:$I,$C56)/$Q56,"")</f>
        <v>#VALUE!</v>
      </c>
      <c r="AB56" s="26" t="str">
        <f t="shared" si="8"/>
        <v>310 Installation Fault</v>
      </c>
      <c r="AC56" s="8" t="e">
        <f>IF($P56="More Info Required",COUNTIFS('[1]2020 Outage History'!$Q:$Q,AB56,'[1]2020 Outage History'!$I:$I,$C56)/$Q56,"")</f>
        <v>#VALUE!</v>
      </c>
      <c r="AD56" s="26" t="str">
        <f t="shared" si="9"/>
        <v>320 Conductor Sag or inadequate clearance</v>
      </c>
      <c r="AE56" s="8" t="e">
        <f>IF($P56="More Info Required",COUNTIFS('[1]2020 Outage History'!$Q:$Q,AD56,'[1]2020 Outage History'!$I:$I,$C56)/$Q56,"")</f>
        <v>#VALUE!</v>
      </c>
      <c r="AF56" s="26" t="str">
        <f t="shared" si="10"/>
        <v>340 Overload</v>
      </c>
      <c r="AG56" s="8" t="e">
        <f>IF($P56="More Info Required",COUNTIFS('[1]2020 Outage History'!$Q:$Q,AF56,'[1]2020 Outage History'!$I:$I,$C56)/$Q56,"")</f>
        <v>#VALUE!</v>
      </c>
      <c r="AH56" s="26" t="str">
        <f t="shared" si="11"/>
        <v>350 Miscoordination of protection devices</v>
      </c>
      <c r="AI56" s="8" t="e">
        <f>IF($P56="More Info Required",COUNTIFS('[1]2020 Outage History'!$Q:$Q,AH56,'[1]2020 Outage History'!$I:$I,$C56)/$Q56,"")</f>
        <v>#VALUE!</v>
      </c>
      <c r="AJ56" s="26" t="str">
        <f t="shared" si="12"/>
        <v>360 Other Equipment installation/design</v>
      </c>
      <c r="AK56" s="8" t="e">
        <f>IF($P56="More Info Required",COUNTIFS('[1]2020 Outage History'!$Q:$Q,AJ56,'[1]2020 Outage History'!$I:$I,$C56)/$Q56,"")</f>
        <v>#VALUE!</v>
      </c>
      <c r="AL56" s="26" t="str">
        <f t="shared" si="13"/>
        <v>400 Decay/Age of Material/Equipment</v>
      </c>
      <c r="AM56" s="8" t="e">
        <f>IF($P56="More Info Required",COUNTIFS('[1]2020 Outage History'!$Q:$Q,AL56,'[1]2020 Outage History'!$I:$I,$C56)/$Q56,"")</f>
        <v>#VALUE!</v>
      </c>
      <c r="AN56" s="26" t="str">
        <f t="shared" si="14"/>
        <v>420 Tree Growth</v>
      </c>
      <c r="AO56" s="8" t="e">
        <f>IF($P56="More Info Required",COUNTIFS('[1]2020 Outage History'!$Q:$Q,AN56,'[1]2020 Outage History'!$I:$I,$C56)/$Q56,"")</f>
        <v>#VALUE!</v>
      </c>
      <c r="AP56" s="26" t="str">
        <f t="shared" si="15"/>
        <v>430 Tree failure from overhang or dead tree without Ice/snow</v>
      </c>
      <c r="AQ56" s="8" t="e">
        <f>IF($P56="More Info Required",COUNTIFS('[1]2020 Outage History'!$Q:$Q,AP56,'[1]2020 Outage History'!$I:$I,$C56)/$Q56,"")</f>
        <v>#VALUE!</v>
      </c>
      <c r="AR56" s="26" t="str">
        <f t="shared" si="16"/>
        <v>435 Tree failure from outside of ROW</v>
      </c>
      <c r="AS56" s="8" t="e">
        <f>IF($P56="More Info Required",COUNTIFS('[1]2020 Outage History'!$Q:$Q,AR56,'[1]2020 Outage History'!$I:$I,$C56)/$Q56,"")</f>
        <v>#VALUE!</v>
      </c>
      <c r="AT56" s="26" t="str">
        <f t="shared" si="17"/>
        <v>440 Trees with Ice/snow</v>
      </c>
      <c r="AU56" s="8" t="e">
        <f>IF($P56="More Info Required",COUNTIFS('[1]2020 Outage History'!$Q:$Q,AT56,'[1]2020 Outage History'!$I:$I,$C56)/$Q56,"")</f>
        <v>#VALUE!</v>
      </c>
      <c r="AV56" s="26" t="str">
        <f t="shared" si="18"/>
        <v>470 Borrower Crew Cuts Tree</v>
      </c>
      <c r="AW56" s="8" t="e">
        <f>IF($P56="More Info Required",COUNTIFS('[1]2020 Outage History'!$Q:$Q,AV56,'[1]2020 Outage History'!$I:$I,$C56)/$Q56,"")</f>
        <v>#VALUE!</v>
      </c>
      <c r="AX56" s="26" t="str">
        <f t="shared" si="19"/>
        <v>490 Maintenance, Other</v>
      </c>
      <c r="AY56" s="8" t="e">
        <f>IF($P56="More Info Required",COUNTIFS('[1]2020 Outage History'!$Q:$Q,AX56,'[1]2020 Outage History'!$I:$I,$C56)/$Q56,"")</f>
        <v>#VALUE!</v>
      </c>
      <c r="AZ56" s="26" t="str">
        <f t="shared" si="20"/>
        <v>500 Lightning</v>
      </c>
      <c r="BA56" s="8" t="e">
        <f>IF($P56="More Info Required",COUNTIFS('[1]2020 Outage History'!$Q:$Q,AZ56,'[1]2020 Outage History'!$I:$I,$C56)/$Q56,"")</f>
        <v>#VALUE!</v>
      </c>
      <c r="BB56" s="26" t="str">
        <f t="shared" si="21"/>
        <v>510 Wind, Not Trees</v>
      </c>
      <c r="BC56" s="8" t="e">
        <f>IF($P56="More Info Required",COUNTIFS('[1]2020 Outage History'!$Q:$Q,BB56,'[1]2020 Outage History'!$I:$I,$C56)/$Q56,"")</f>
        <v>#VALUE!</v>
      </c>
      <c r="BD56" s="26" t="str">
        <f t="shared" si="22"/>
        <v>520 Ice, Sleet, Frost, not Trees</v>
      </c>
      <c r="BE56" s="8" t="e">
        <f>IF($P56="More Info Required",COUNTIFS('[1]2020 Outage History'!$Q:$Q,BD56,'[1]2020 Outage History'!$I:$I,$C56)/$Q56,"")</f>
        <v>#VALUE!</v>
      </c>
      <c r="BF56" s="26" t="str">
        <f t="shared" si="23"/>
        <v>530 Flood</v>
      </c>
      <c r="BG56" s="8" t="e">
        <f>IF($P56="More Info Required",COUNTIFS('[1]2020 Outage History'!$Q:$Q,BF56,'[1]2020 Outage History'!$I:$I,$C56)/$Q56,"")</f>
        <v>#VALUE!</v>
      </c>
      <c r="BH56" s="26" t="str">
        <f t="shared" si="24"/>
        <v>540 Storm</v>
      </c>
      <c r="BI56" s="8" t="e">
        <f>IF($P56="More Info Required",COUNTIFS('[1]2020 Outage History'!$Q:$Q,BH56,'[1]2020 Outage History'!$I:$I,$C56)/$Q56,"")</f>
        <v>#VALUE!</v>
      </c>
      <c r="BJ56" s="26" t="str">
        <f t="shared" si="25"/>
        <v>590 Weather, Other</v>
      </c>
      <c r="BK56" s="8" t="e">
        <f>IF($P56="More Info Required",COUNTIFS('[1]2020 Outage History'!$Q:$Q,BJ56,'[1]2020 Outage History'!$I:$I,$C56)/$Q56,"")</f>
        <v>#VALUE!</v>
      </c>
      <c r="BL56" s="26" t="str">
        <f t="shared" si="26"/>
        <v>600 Animal/bird</v>
      </c>
      <c r="BM56" s="8" t="e">
        <f>IF($P56="More Info Required",COUNTIFS('[1]2020 Outage History'!$Q:$Q,BL56,'[1]2020 Outage History'!$I:$I,$C56)/$Q56,"")</f>
        <v>#VALUE!</v>
      </c>
      <c r="BN56" s="26" t="str">
        <f t="shared" si="27"/>
        <v>630 Squirrel</v>
      </c>
      <c r="BO56" s="8" t="e">
        <f>IF($P56="More Info Required",COUNTIFS('[1]2020 Outage History'!$Q:$Q,BN56,'[1]2020 Outage History'!$I:$I,$C56)/$Q56,"")</f>
        <v>#VALUE!</v>
      </c>
      <c r="BP56" s="26" t="str">
        <f t="shared" si="28"/>
        <v>690 Animal, Other</v>
      </c>
      <c r="BQ56" s="8" t="e">
        <f>IF($P56="More Info Required",COUNTIFS('[1]2020 Outage History'!$Q:$Q,BP56,'[1]2020 Outage History'!$I:$I,$C56)/$Q56,"")</f>
        <v>#VALUE!</v>
      </c>
      <c r="BR56" s="26" t="str">
        <f t="shared" si="29"/>
        <v>700 Customer-Caused</v>
      </c>
      <c r="BS56" s="8" t="e">
        <f>IF($P56="More Info Required",COUNTIFS('[1]2020 Outage History'!$Q:$Q,BR56,'[1]2020 Outage History'!$I:$I,$C56)/$Q56,"")</f>
        <v>#VALUE!</v>
      </c>
      <c r="BT56" s="26" t="str">
        <f t="shared" si="30"/>
        <v>710 Motor Vehicle</v>
      </c>
      <c r="BU56" s="8" t="e">
        <f>IF($P56="More Info Required",COUNTIFS('[1]2020 Outage History'!$Q:$Q,BT56,'[1]2020 Outage History'!$I:$I,$C56)/$Q56,"")</f>
        <v>#VALUE!</v>
      </c>
      <c r="BV56" s="26" t="str">
        <f t="shared" si="31"/>
        <v>715 Farming Equipment</v>
      </c>
      <c r="BW56" s="8" t="e">
        <f>IF($P56="More Info Required",COUNTIFS('[1]2020 Outage History'!$Q:$Q,BV56,'[1]2020 Outage History'!$I:$I,$C56)/$Q56,"")</f>
        <v>#VALUE!</v>
      </c>
      <c r="BX56" s="26" t="str">
        <f t="shared" si="32"/>
        <v>720 Aircraft</v>
      </c>
      <c r="BY56" s="8" t="e">
        <f>IF($P56="More Info Required",COUNTIFS('[1]2020 Outage History'!$Q:$Q,BX56,'[1]2020 Outage History'!$I:$I,$C56)/$Q56,"")</f>
        <v>#VALUE!</v>
      </c>
      <c r="BZ56" s="26" t="str">
        <f t="shared" si="33"/>
        <v>730 Fire</v>
      </c>
      <c r="CA56" s="8" t="e">
        <f>IF($P56="More Info Required",COUNTIFS('[1]2020 Outage History'!$Q:$Q,BZ56,'[1]2020 Outage History'!$I:$I,$C56)/$Q56,"")</f>
        <v>#VALUE!</v>
      </c>
      <c r="CB56" s="26" t="str">
        <f t="shared" si="34"/>
        <v>740 Public Cuts Tree</v>
      </c>
      <c r="CC56" s="8" t="e">
        <f>IF($P56="More Info Required",COUNTIFS('[1]2020 Outage History'!$Q:$Q,CB56,'[1]2020 Outage History'!$I:$I,$C56)/$Q56,"")</f>
        <v>#VALUE!</v>
      </c>
      <c r="CD56" s="26" t="str">
        <f t="shared" si="35"/>
        <v>750 Vandalism</v>
      </c>
      <c r="CE56" s="8" t="e">
        <f>IF($P56="More Info Required",COUNTIFS('[1]2020 Outage History'!$Q:$Q,CD56,'[1]2020 Outage History'!$I:$I,$C56)/$Q56,"")</f>
        <v>#VALUE!</v>
      </c>
      <c r="CF56" s="26" t="str">
        <f t="shared" si="36"/>
        <v>760 Switching Error or Caused by Construction or Maintenance</v>
      </c>
      <c r="CG56" s="8" t="e">
        <f>IF($P56="More Info Required",COUNTIFS('[1]2020 Outage History'!$Q:$Q,CF56,'[1]2020 Outage History'!$I:$I,$C56)/$Q56,"")</f>
        <v>#VALUE!</v>
      </c>
      <c r="CH56" s="26" t="str">
        <f t="shared" si="37"/>
        <v>790 Public, Other</v>
      </c>
      <c r="CI56" s="8" t="e">
        <f>IF($P56="More Info Required",COUNTIFS('[1]2020 Outage History'!$Q:$Q,CH56,'[1]2020 Outage History'!$I:$I,$C56)/$Q56,"")</f>
        <v>#VALUE!</v>
      </c>
      <c r="CJ56" s="26" t="str">
        <f t="shared" si="38"/>
        <v>800 Other</v>
      </c>
      <c r="CK56" s="8" t="e">
        <f>IF($P56="More Info Required",COUNTIFS('[1]2020 Outage History'!$Q:$Q,CJ56,'[1]2020 Outage History'!$I:$I,$C56)/$Q56,"")</f>
        <v>#VALUE!</v>
      </c>
      <c r="CL56" s="26" t="str">
        <f t="shared" si="39"/>
        <v>999 Cause Unknown</v>
      </c>
      <c r="CM56" s="8" t="e">
        <f>IF($P56="More Info Required",COUNTIFS('[1]2020 Outage History'!$Q:$Q,CL56,'[1]2020 Outage History'!$I:$I,$C56)/$Q56,"")</f>
        <v>#VALUE!</v>
      </c>
    </row>
    <row r="57" spans="1:91" ht="15" x14ac:dyDescent="0.25">
      <c r="A57" s="17" t="s">
        <v>373</v>
      </c>
      <c r="B57" s="21">
        <v>19214</v>
      </c>
      <c r="C57" s="14" t="s">
        <v>374</v>
      </c>
      <c r="D57" s="17" t="s">
        <v>227</v>
      </c>
      <c r="E57" s="21">
        <v>19</v>
      </c>
      <c r="F57" s="22">
        <f>'[1]2020 Circuit Detail'!H16</f>
        <v>247.98567299999999</v>
      </c>
      <c r="G57" s="21"/>
      <c r="H57" s="21">
        <f>('[1]2015 Circuit Detail'!AS16+'[1]2016 Circuit Detail'!AS16+'[1]2017 Circuit Detail'!AS16+'[1]2018 Circuit Detail'!AS16+'[1]2019 Circuit Detail'!AS16)/5</f>
        <v>1.4383601186780788</v>
      </c>
      <c r="I57" s="10">
        <f>'[1]2020 Circuit Detail'!AS16</f>
        <v>0.91134297101107098</v>
      </c>
      <c r="J57" s="17" t="str">
        <f t="shared" si="0"/>
        <v>OK</v>
      </c>
      <c r="K57" s="17">
        <v>50.5</v>
      </c>
      <c r="L57" s="23">
        <v>2017</v>
      </c>
      <c r="M57" s="21">
        <f>('[1]2015 Circuit Detail'!AQ16+'[1]2016 Circuit Detail'!AQ16+'[1]2017 Circuit Detail'!AQ16+'[1]2018 Circuit Detail'!AQ16+'[1]2019 Circuit Detail'!AQ16)/5</f>
        <v>214.19128260000002</v>
      </c>
      <c r="N57" s="24">
        <f>'[1]2020 Circuit Detail'!AQ16</f>
        <v>159.799554</v>
      </c>
      <c r="O57" s="17" t="str">
        <f t="shared" si="1"/>
        <v>OK</v>
      </c>
      <c r="P57" s="8" t="str">
        <f t="shared" si="2"/>
        <v>Good</v>
      </c>
      <c r="Q57" s="25">
        <f>'[1]2020 Circuit Detail'!AJ16</f>
        <v>28</v>
      </c>
      <c r="R57" s="26" t="str">
        <f t="shared" si="3"/>
        <v/>
      </c>
      <c r="S57" s="8" t="str">
        <f>IF($P57="More Info Required",COUNTIFS('[1]2020 Outage History'!$Q:$Q,R57,'[1]2020 Outage History'!$I:$I,$C57)/$Q57,"")</f>
        <v/>
      </c>
      <c r="T57" s="26" t="str">
        <f t="shared" si="4"/>
        <v/>
      </c>
      <c r="U57" s="8" t="str">
        <f>IF($P57="More Info Required",COUNTIFS('[1]2020 Outage History'!$Q:$Q,T57,'[1]2020 Outage History'!$I:$I,$C57)/$Q57,"")</f>
        <v/>
      </c>
      <c r="V57" s="26" t="str">
        <f t="shared" si="5"/>
        <v/>
      </c>
      <c r="W57" s="8" t="str">
        <f>IF($P57="More Info Required",COUNTIFS('[1]2020 Outage History'!$Q:$Q,V57,'[1]2020 Outage History'!$I:$I,$C57)/$Q57,"")</f>
        <v/>
      </c>
      <c r="X57" s="26" t="str">
        <f t="shared" si="6"/>
        <v/>
      </c>
      <c r="Y57" s="8" t="str">
        <f>IF($P57="More Info Required",COUNTIFS('[1]2020 Outage History'!$Q:$Q,X57,'[1]2020 Outage History'!$I:$I,$C57)/$Q57,"")</f>
        <v/>
      </c>
      <c r="Z57" s="26" t="str">
        <f t="shared" si="7"/>
        <v/>
      </c>
      <c r="AA57" s="8" t="str">
        <f>IF($P57="More Info Required",COUNTIFS('[1]2020 Outage History'!$Q:$Q,Z57,'[1]2020 Outage History'!$I:$I,$C57)/$Q57,"")</f>
        <v/>
      </c>
      <c r="AB57" s="26" t="str">
        <f t="shared" si="8"/>
        <v/>
      </c>
      <c r="AC57" s="8" t="str">
        <f>IF($P57="More Info Required",COUNTIFS('[1]2020 Outage History'!$Q:$Q,AB57,'[1]2020 Outage History'!$I:$I,$C57)/$Q57,"")</f>
        <v/>
      </c>
      <c r="AD57" s="26" t="str">
        <f t="shared" si="9"/>
        <v/>
      </c>
      <c r="AE57" s="8" t="str">
        <f>IF($P57="More Info Required",COUNTIFS('[1]2020 Outage History'!$Q:$Q,AD57,'[1]2020 Outage History'!$I:$I,$C57)/$Q57,"")</f>
        <v/>
      </c>
      <c r="AF57" s="26" t="str">
        <f t="shared" si="10"/>
        <v/>
      </c>
      <c r="AG57" s="8" t="str">
        <f>IF($P57="More Info Required",COUNTIFS('[1]2020 Outage History'!$Q:$Q,AF57,'[1]2020 Outage History'!$I:$I,$C57)/$Q57,"")</f>
        <v/>
      </c>
      <c r="AH57" s="26" t="str">
        <f t="shared" si="11"/>
        <v/>
      </c>
      <c r="AI57" s="8" t="str">
        <f>IF($P57="More Info Required",COUNTIFS('[1]2020 Outage History'!$Q:$Q,AH57,'[1]2020 Outage History'!$I:$I,$C57)/$Q57,"")</f>
        <v/>
      </c>
      <c r="AJ57" s="26" t="str">
        <f t="shared" si="12"/>
        <v/>
      </c>
      <c r="AK57" s="8" t="str">
        <f>IF($P57="More Info Required",COUNTIFS('[1]2020 Outage History'!$Q:$Q,AJ57,'[1]2020 Outage History'!$I:$I,$C57)/$Q57,"")</f>
        <v/>
      </c>
      <c r="AL57" s="26" t="str">
        <f t="shared" si="13"/>
        <v/>
      </c>
      <c r="AM57" s="8" t="str">
        <f>IF($P57="More Info Required",COUNTIFS('[1]2020 Outage History'!$Q:$Q,AL57,'[1]2020 Outage History'!$I:$I,$C57)/$Q57,"")</f>
        <v/>
      </c>
      <c r="AN57" s="26" t="str">
        <f t="shared" si="14"/>
        <v/>
      </c>
      <c r="AO57" s="8" t="str">
        <f>IF($P57="More Info Required",COUNTIFS('[1]2020 Outage History'!$Q:$Q,AN57,'[1]2020 Outage History'!$I:$I,$C57)/$Q57,"")</f>
        <v/>
      </c>
      <c r="AP57" s="26" t="str">
        <f t="shared" si="15"/>
        <v/>
      </c>
      <c r="AQ57" s="8" t="str">
        <f>IF($P57="More Info Required",COUNTIFS('[1]2020 Outage History'!$Q:$Q,AP57,'[1]2020 Outage History'!$I:$I,$C57)/$Q57,"")</f>
        <v/>
      </c>
      <c r="AR57" s="26" t="str">
        <f t="shared" si="16"/>
        <v/>
      </c>
      <c r="AS57" s="8" t="str">
        <f>IF($P57="More Info Required",COUNTIFS('[1]2020 Outage History'!$Q:$Q,AR57,'[1]2020 Outage History'!$I:$I,$C57)/$Q57,"")</f>
        <v/>
      </c>
      <c r="AT57" s="26" t="str">
        <f t="shared" si="17"/>
        <v/>
      </c>
      <c r="AU57" s="8" t="str">
        <f>IF($P57="More Info Required",COUNTIFS('[1]2020 Outage History'!$Q:$Q,AT57,'[1]2020 Outage History'!$I:$I,$C57)/$Q57,"")</f>
        <v/>
      </c>
      <c r="AV57" s="26" t="str">
        <f t="shared" si="18"/>
        <v/>
      </c>
      <c r="AW57" s="8" t="str">
        <f>IF($P57="More Info Required",COUNTIFS('[1]2020 Outage History'!$Q:$Q,AV57,'[1]2020 Outage History'!$I:$I,$C57)/$Q57,"")</f>
        <v/>
      </c>
      <c r="AX57" s="26" t="str">
        <f t="shared" si="19"/>
        <v/>
      </c>
      <c r="AY57" s="8" t="str">
        <f>IF($P57="More Info Required",COUNTIFS('[1]2020 Outage History'!$Q:$Q,AX57,'[1]2020 Outage History'!$I:$I,$C57)/$Q57,"")</f>
        <v/>
      </c>
      <c r="AZ57" s="26" t="str">
        <f t="shared" si="20"/>
        <v/>
      </c>
      <c r="BA57" s="8" t="str">
        <f>IF($P57="More Info Required",COUNTIFS('[1]2020 Outage History'!$Q:$Q,AZ57,'[1]2020 Outage History'!$I:$I,$C57)/$Q57,"")</f>
        <v/>
      </c>
      <c r="BB57" s="26" t="str">
        <f t="shared" si="21"/>
        <v/>
      </c>
      <c r="BC57" s="8" t="str">
        <f>IF($P57="More Info Required",COUNTIFS('[1]2020 Outage History'!$Q:$Q,BB57,'[1]2020 Outage History'!$I:$I,$C57)/$Q57,"")</f>
        <v/>
      </c>
      <c r="BD57" s="26" t="str">
        <f t="shared" si="22"/>
        <v/>
      </c>
      <c r="BE57" s="8" t="str">
        <f>IF($P57="More Info Required",COUNTIFS('[1]2020 Outage History'!$Q:$Q,BD57,'[1]2020 Outage History'!$I:$I,$C57)/$Q57,"")</f>
        <v/>
      </c>
      <c r="BF57" s="26" t="str">
        <f t="shared" si="23"/>
        <v/>
      </c>
      <c r="BG57" s="8" t="str">
        <f>IF($P57="More Info Required",COUNTIFS('[1]2020 Outage History'!$Q:$Q,BF57,'[1]2020 Outage History'!$I:$I,$C57)/$Q57,"")</f>
        <v/>
      </c>
      <c r="BH57" s="26" t="str">
        <f t="shared" si="24"/>
        <v/>
      </c>
      <c r="BI57" s="8" t="str">
        <f>IF($P57="More Info Required",COUNTIFS('[1]2020 Outage History'!$Q:$Q,BH57,'[1]2020 Outage History'!$I:$I,$C57)/$Q57,"")</f>
        <v/>
      </c>
      <c r="BJ57" s="26" t="str">
        <f t="shared" si="25"/>
        <v/>
      </c>
      <c r="BK57" s="8" t="str">
        <f>IF($P57="More Info Required",COUNTIFS('[1]2020 Outage History'!$Q:$Q,BJ57,'[1]2020 Outage History'!$I:$I,$C57)/$Q57,"")</f>
        <v/>
      </c>
      <c r="BL57" s="26" t="str">
        <f t="shared" si="26"/>
        <v/>
      </c>
      <c r="BM57" s="8" t="str">
        <f>IF($P57="More Info Required",COUNTIFS('[1]2020 Outage History'!$Q:$Q,BL57,'[1]2020 Outage History'!$I:$I,$C57)/$Q57,"")</f>
        <v/>
      </c>
      <c r="BN57" s="26" t="str">
        <f t="shared" si="27"/>
        <v/>
      </c>
      <c r="BO57" s="8" t="str">
        <f>IF($P57="More Info Required",COUNTIFS('[1]2020 Outage History'!$Q:$Q,BN57,'[1]2020 Outage History'!$I:$I,$C57)/$Q57,"")</f>
        <v/>
      </c>
      <c r="BP57" s="26" t="str">
        <f t="shared" si="28"/>
        <v/>
      </c>
      <c r="BQ57" s="8" t="str">
        <f>IF($P57="More Info Required",COUNTIFS('[1]2020 Outage History'!$Q:$Q,BP57,'[1]2020 Outage History'!$I:$I,$C57)/$Q57,"")</f>
        <v/>
      </c>
      <c r="BR57" s="26" t="str">
        <f t="shared" si="29"/>
        <v/>
      </c>
      <c r="BS57" s="8" t="str">
        <f>IF($P57="More Info Required",COUNTIFS('[1]2020 Outage History'!$Q:$Q,BR57,'[1]2020 Outage History'!$I:$I,$C57)/$Q57,"")</f>
        <v/>
      </c>
      <c r="BT57" s="26" t="str">
        <f t="shared" si="30"/>
        <v/>
      </c>
      <c r="BU57" s="8" t="str">
        <f>IF($P57="More Info Required",COUNTIFS('[1]2020 Outage History'!$Q:$Q,BT57,'[1]2020 Outage History'!$I:$I,$C57)/$Q57,"")</f>
        <v/>
      </c>
      <c r="BV57" s="26" t="str">
        <f t="shared" si="31"/>
        <v/>
      </c>
      <c r="BW57" s="8" t="str">
        <f>IF($P57="More Info Required",COUNTIFS('[1]2020 Outage History'!$Q:$Q,BV57,'[1]2020 Outage History'!$I:$I,$C57)/$Q57,"")</f>
        <v/>
      </c>
      <c r="BX57" s="26" t="str">
        <f t="shared" si="32"/>
        <v/>
      </c>
      <c r="BY57" s="8" t="str">
        <f>IF($P57="More Info Required",COUNTIFS('[1]2020 Outage History'!$Q:$Q,BX57,'[1]2020 Outage History'!$I:$I,$C57)/$Q57,"")</f>
        <v/>
      </c>
      <c r="BZ57" s="26" t="str">
        <f t="shared" si="33"/>
        <v/>
      </c>
      <c r="CA57" s="8" t="str">
        <f>IF($P57="More Info Required",COUNTIFS('[1]2020 Outage History'!$Q:$Q,BZ57,'[1]2020 Outage History'!$I:$I,$C57)/$Q57,"")</f>
        <v/>
      </c>
      <c r="CB57" s="26" t="str">
        <f t="shared" si="34"/>
        <v/>
      </c>
      <c r="CC57" s="8" t="str">
        <f>IF($P57="More Info Required",COUNTIFS('[1]2020 Outage History'!$Q:$Q,CB57,'[1]2020 Outage History'!$I:$I,$C57)/$Q57,"")</f>
        <v/>
      </c>
      <c r="CD57" s="26" t="str">
        <f t="shared" si="35"/>
        <v/>
      </c>
      <c r="CE57" s="8" t="str">
        <f>IF($P57="More Info Required",COUNTIFS('[1]2020 Outage History'!$Q:$Q,CD57,'[1]2020 Outage History'!$I:$I,$C57)/$Q57,"")</f>
        <v/>
      </c>
      <c r="CF57" s="26" t="str">
        <f t="shared" si="36"/>
        <v/>
      </c>
      <c r="CG57" s="8" t="str">
        <f>IF($P57="More Info Required",COUNTIFS('[1]2020 Outage History'!$Q:$Q,CF57,'[1]2020 Outage History'!$I:$I,$C57)/$Q57,"")</f>
        <v/>
      </c>
      <c r="CH57" s="26" t="str">
        <f t="shared" si="37"/>
        <v/>
      </c>
      <c r="CI57" s="8" t="str">
        <f>IF($P57="More Info Required",COUNTIFS('[1]2020 Outage History'!$Q:$Q,CH57,'[1]2020 Outage History'!$I:$I,$C57)/$Q57,"")</f>
        <v/>
      </c>
      <c r="CJ57" s="26" t="str">
        <f t="shared" si="38"/>
        <v/>
      </c>
      <c r="CK57" s="8" t="str">
        <f>IF($P57="More Info Required",COUNTIFS('[1]2020 Outage History'!$Q:$Q,CJ57,'[1]2020 Outage History'!$I:$I,$C57)/$Q57,"")</f>
        <v/>
      </c>
      <c r="CL57" s="26" t="str">
        <f t="shared" si="39"/>
        <v/>
      </c>
      <c r="CM57" s="8" t="str">
        <f>IF($P57="More Info Required",COUNTIFS('[1]2020 Outage History'!$Q:$Q,CL57,'[1]2020 Outage History'!$I:$I,$C57)/$Q57,"")</f>
        <v/>
      </c>
    </row>
    <row r="58" spans="1:91" ht="15" x14ac:dyDescent="0.25">
      <c r="A58" s="17" t="s">
        <v>227</v>
      </c>
      <c r="B58" s="21">
        <v>19224</v>
      </c>
      <c r="C58" s="14" t="s">
        <v>228</v>
      </c>
      <c r="D58" s="17" t="s">
        <v>227</v>
      </c>
      <c r="E58" s="21">
        <v>19</v>
      </c>
      <c r="F58" s="22">
        <f>'[1]2020 Circuit Detail'!H17</f>
        <v>227.02292199999999</v>
      </c>
      <c r="G58" s="21"/>
      <c r="H58" s="21">
        <f>('[1]2015 Circuit Detail'!AS17+'[1]2016 Circuit Detail'!AS17+'[1]2017 Circuit Detail'!AS17+'[1]2018 Circuit Detail'!AS17+'[1]2019 Circuit Detail'!AS17)/5</f>
        <v>0.69883255099553532</v>
      </c>
      <c r="I58" s="10">
        <f>'[1]2020 Circuit Detail'!AS17</f>
        <v>0.33476795792453101</v>
      </c>
      <c r="J58" s="17" t="str">
        <f t="shared" si="0"/>
        <v>OK</v>
      </c>
      <c r="K58" s="17">
        <v>33.299999999999997</v>
      </c>
      <c r="L58" s="23">
        <v>2017</v>
      </c>
      <c r="M58" s="21">
        <f>('[1]2015 Circuit Detail'!AQ17+'[1]2016 Circuit Detail'!AQ17+'[1]2017 Circuit Detail'!AQ17+'[1]2018 Circuit Detail'!AQ17+'[1]2019 Circuit Detail'!AQ17)/5</f>
        <v>203.97372539999998</v>
      </c>
      <c r="N58" s="24">
        <f>'[1]2020 Circuit Detail'!AQ17</f>
        <v>35.207898</v>
      </c>
      <c r="O58" s="17" t="str">
        <f t="shared" si="1"/>
        <v>OK</v>
      </c>
      <c r="P58" s="8" t="str">
        <f t="shared" si="2"/>
        <v>Good</v>
      </c>
      <c r="Q58" s="25">
        <f>'[1]2020 Circuit Detail'!AJ17</f>
        <v>32</v>
      </c>
      <c r="R58" s="26" t="str">
        <f t="shared" si="3"/>
        <v/>
      </c>
      <c r="S58" s="8" t="str">
        <f>IF($P58="More Info Required",COUNTIFS('[1]2020 Outage History'!$Q:$Q,R58,'[1]2020 Outage History'!$I:$I,$C58)/$Q58,"")</f>
        <v/>
      </c>
      <c r="T58" s="26" t="str">
        <f t="shared" si="4"/>
        <v/>
      </c>
      <c r="U58" s="8" t="str">
        <f>IF($P58="More Info Required",COUNTIFS('[1]2020 Outage History'!$Q:$Q,T58,'[1]2020 Outage History'!$I:$I,$C58)/$Q58,"")</f>
        <v/>
      </c>
      <c r="V58" s="26" t="str">
        <f t="shared" si="5"/>
        <v/>
      </c>
      <c r="W58" s="8" t="str">
        <f>IF($P58="More Info Required",COUNTIFS('[1]2020 Outage History'!$Q:$Q,V58,'[1]2020 Outage History'!$I:$I,$C58)/$Q58,"")</f>
        <v/>
      </c>
      <c r="X58" s="26" t="str">
        <f t="shared" si="6"/>
        <v/>
      </c>
      <c r="Y58" s="8" t="str">
        <f>IF($P58="More Info Required",COUNTIFS('[1]2020 Outage History'!$Q:$Q,X58,'[1]2020 Outage History'!$I:$I,$C58)/$Q58,"")</f>
        <v/>
      </c>
      <c r="Z58" s="26" t="str">
        <f t="shared" si="7"/>
        <v/>
      </c>
      <c r="AA58" s="8" t="str">
        <f>IF($P58="More Info Required",COUNTIFS('[1]2020 Outage History'!$Q:$Q,Z58,'[1]2020 Outage History'!$I:$I,$C58)/$Q58,"")</f>
        <v/>
      </c>
      <c r="AB58" s="26" t="str">
        <f t="shared" si="8"/>
        <v/>
      </c>
      <c r="AC58" s="8" t="str">
        <f>IF($P58="More Info Required",COUNTIFS('[1]2020 Outage History'!$Q:$Q,AB58,'[1]2020 Outage History'!$I:$I,$C58)/$Q58,"")</f>
        <v/>
      </c>
      <c r="AD58" s="26" t="str">
        <f t="shared" si="9"/>
        <v/>
      </c>
      <c r="AE58" s="8" t="str">
        <f>IF($P58="More Info Required",COUNTIFS('[1]2020 Outage History'!$Q:$Q,AD58,'[1]2020 Outage History'!$I:$I,$C58)/$Q58,"")</f>
        <v/>
      </c>
      <c r="AF58" s="26" t="str">
        <f t="shared" si="10"/>
        <v/>
      </c>
      <c r="AG58" s="8" t="str">
        <f>IF($P58="More Info Required",COUNTIFS('[1]2020 Outage History'!$Q:$Q,AF58,'[1]2020 Outage History'!$I:$I,$C58)/$Q58,"")</f>
        <v/>
      </c>
      <c r="AH58" s="26" t="str">
        <f t="shared" si="11"/>
        <v/>
      </c>
      <c r="AI58" s="8" t="str">
        <f>IF($P58="More Info Required",COUNTIFS('[1]2020 Outage History'!$Q:$Q,AH58,'[1]2020 Outage History'!$I:$I,$C58)/$Q58,"")</f>
        <v/>
      </c>
      <c r="AJ58" s="26" t="str">
        <f t="shared" si="12"/>
        <v/>
      </c>
      <c r="AK58" s="8" t="str">
        <f>IF($P58="More Info Required",COUNTIFS('[1]2020 Outage History'!$Q:$Q,AJ58,'[1]2020 Outage History'!$I:$I,$C58)/$Q58,"")</f>
        <v/>
      </c>
      <c r="AL58" s="26" t="str">
        <f t="shared" si="13"/>
        <v/>
      </c>
      <c r="AM58" s="8" t="str">
        <f>IF($P58="More Info Required",COUNTIFS('[1]2020 Outage History'!$Q:$Q,AL58,'[1]2020 Outage History'!$I:$I,$C58)/$Q58,"")</f>
        <v/>
      </c>
      <c r="AN58" s="26" t="str">
        <f t="shared" si="14"/>
        <v/>
      </c>
      <c r="AO58" s="8" t="str">
        <f>IF($P58="More Info Required",COUNTIFS('[1]2020 Outage History'!$Q:$Q,AN58,'[1]2020 Outage History'!$I:$I,$C58)/$Q58,"")</f>
        <v/>
      </c>
      <c r="AP58" s="26" t="str">
        <f t="shared" si="15"/>
        <v/>
      </c>
      <c r="AQ58" s="8" t="str">
        <f>IF($P58="More Info Required",COUNTIFS('[1]2020 Outage History'!$Q:$Q,AP58,'[1]2020 Outage History'!$I:$I,$C58)/$Q58,"")</f>
        <v/>
      </c>
      <c r="AR58" s="26" t="str">
        <f t="shared" si="16"/>
        <v/>
      </c>
      <c r="AS58" s="8" t="str">
        <f>IF($P58="More Info Required",COUNTIFS('[1]2020 Outage History'!$Q:$Q,AR58,'[1]2020 Outage History'!$I:$I,$C58)/$Q58,"")</f>
        <v/>
      </c>
      <c r="AT58" s="26" t="str">
        <f t="shared" si="17"/>
        <v/>
      </c>
      <c r="AU58" s="8" t="str">
        <f>IF($P58="More Info Required",COUNTIFS('[1]2020 Outage History'!$Q:$Q,AT58,'[1]2020 Outage History'!$I:$I,$C58)/$Q58,"")</f>
        <v/>
      </c>
      <c r="AV58" s="26" t="str">
        <f t="shared" si="18"/>
        <v/>
      </c>
      <c r="AW58" s="8" t="str">
        <f>IF($P58="More Info Required",COUNTIFS('[1]2020 Outage History'!$Q:$Q,AV58,'[1]2020 Outage History'!$I:$I,$C58)/$Q58,"")</f>
        <v/>
      </c>
      <c r="AX58" s="26" t="str">
        <f t="shared" si="19"/>
        <v/>
      </c>
      <c r="AY58" s="8" t="str">
        <f>IF($P58="More Info Required",COUNTIFS('[1]2020 Outage History'!$Q:$Q,AX58,'[1]2020 Outage History'!$I:$I,$C58)/$Q58,"")</f>
        <v/>
      </c>
      <c r="AZ58" s="26" t="str">
        <f t="shared" si="20"/>
        <v/>
      </c>
      <c r="BA58" s="8" t="str">
        <f>IF($P58="More Info Required",COUNTIFS('[1]2020 Outage History'!$Q:$Q,AZ58,'[1]2020 Outage History'!$I:$I,$C58)/$Q58,"")</f>
        <v/>
      </c>
      <c r="BB58" s="26" t="str">
        <f t="shared" si="21"/>
        <v/>
      </c>
      <c r="BC58" s="8" t="str">
        <f>IF($P58="More Info Required",COUNTIFS('[1]2020 Outage History'!$Q:$Q,BB58,'[1]2020 Outage History'!$I:$I,$C58)/$Q58,"")</f>
        <v/>
      </c>
      <c r="BD58" s="26" t="str">
        <f t="shared" si="22"/>
        <v/>
      </c>
      <c r="BE58" s="8" t="str">
        <f>IF($P58="More Info Required",COUNTIFS('[1]2020 Outage History'!$Q:$Q,BD58,'[1]2020 Outage History'!$I:$I,$C58)/$Q58,"")</f>
        <v/>
      </c>
      <c r="BF58" s="26" t="str">
        <f t="shared" si="23"/>
        <v/>
      </c>
      <c r="BG58" s="8" t="str">
        <f>IF($P58="More Info Required",COUNTIFS('[1]2020 Outage History'!$Q:$Q,BF58,'[1]2020 Outage History'!$I:$I,$C58)/$Q58,"")</f>
        <v/>
      </c>
      <c r="BH58" s="26" t="str">
        <f t="shared" si="24"/>
        <v/>
      </c>
      <c r="BI58" s="8" t="str">
        <f>IF($P58="More Info Required",COUNTIFS('[1]2020 Outage History'!$Q:$Q,BH58,'[1]2020 Outage History'!$I:$I,$C58)/$Q58,"")</f>
        <v/>
      </c>
      <c r="BJ58" s="26" t="str">
        <f t="shared" si="25"/>
        <v/>
      </c>
      <c r="BK58" s="8" t="str">
        <f>IF($P58="More Info Required",COUNTIFS('[1]2020 Outage History'!$Q:$Q,BJ58,'[1]2020 Outage History'!$I:$I,$C58)/$Q58,"")</f>
        <v/>
      </c>
      <c r="BL58" s="26" t="str">
        <f t="shared" si="26"/>
        <v/>
      </c>
      <c r="BM58" s="8" t="str">
        <f>IF($P58="More Info Required",COUNTIFS('[1]2020 Outage History'!$Q:$Q,BL58,'[1]2020 Outage History'!$I:$I,$C58)/$Q58,"")</f>
        <v/>
      </c>
      <c r="BN58" s="26" t="str">
        <f t="shared" si="27"/>
        <v/>
      </c>
      <c r="BO58" s="8" t="str">
        <f>IF($P58="More Info Required",COUNTIFS('[1]2020 Outage History'!$Q:$Q,BN58,'[1]2020 Outage History'!$I:$I,$C58)/$Q58,"")</f>
        <v/>
      </c>
      <c r="BP58" s="26" t="str">
        <f t="shared" si="28"/>
        <v/>
      </c>
      <c r="BQ58" s="8" t="str">
        <f>IF($P58="More Info Required",COUNTIFS('[1]2020 Outage History'!$Q:$Q,BP58,'[1]2020 Outage History'!$I:$I,$C58)/$Q58,"")</f>
        <v/>
      </c>
      <c r="BR58" s="26" t="str">
        <f t="shared" si="29"/>
        <v/>
      </c>
      <c r="BS58" s="8" t="str">
        <f>IF($P58="More Info Required",COUNTIFS('[1]2020 Outage History'!$Q:$Q,BR58,'[1]2020 Outage History'!$I:$I,$C58)/$Q58,"")</f>
        <v/>
      </c>
      <c r="BT58" s="26" t="str">
        <f t="shared" si="30"/>
        <v/>
      </c>
      <c r="BU58" s="8" t="str">
        <f>IF($P58="More Info Required",COUNTIFS('[1]2020 Outage History'!$Q:$Q,BT58,'[1]2020 Outage History'!$I:$I,$C58)/$Q58,"")</f>
        <v/>
      </c>
      <c r="BV58" s="26" t="str">
        <f t="shared" si="31"/>
        <v/>
      </c>
      <c r="BW58" s="8" t="str">
        <f>IF($P58="More Info Required",COUNTIFS('[1]2020 Outage History'!$Q:$Q,BV58,'[1]2020 Outage History'!$I:$I,$C58)/$Q58,"")</f>
        <v/>
      </c>
      <c r="BX58" s="26" t="str">
        <f t="shared" si="32"/>
        <v/>
      </c>
      <c r="BY58" s="8" t="str">
        <f>IF($P58="More Info Required",COUNTIFS('[1]2020 Outage History'!$Q:$Q,BX58,'[1]2020 Outage History'!$I:$I,$C58)/$Q58,"")</f>
        <v/>
      </c>
      <c r="BZ58" s="26" t="str">
        <f t="shared" si="33"/>
        <v/>
      </c>
      <c r="CA58" s="8" t="str">
        <f>IF($P58="More Info Required",COUNTIFS('[1]2020 Outage History'!$Q:$Q,BZ58,'[1]2020 Outage History'!$I:$I,$C58)/$Q58,"")</f>
        <v/>
      </c>
      <c r="CB58" s="26" t="str">
        <f t="shared" si="34"/>
        <v/>
      </c>
      <c r="CC58" s="8" t="str">
        <f>IF($P58="More Info Required",COUNTIFS('[1]2020 Outage History'!$Q:$Q,CB58,'[1]2020 Outage History'!$I:$I,$C58)/$Q58,"")</f>
        <v/>
      </c>
      <c r="CD58" s="26" t="str">
        <f t="shared" si="35"/>
        <v/>
      </c>
      <c r="CE58" s="8" t="str">
        <f>IF($P58="More Info Required",COUNTIFS('[1]2020 Outage History'!$Q:$Q,CD58,'[1]2020 Outage History'!$I:$I,$C58)/$Q58,"")</f>
        <v/>
      </c>
      <c r="CF58" s="26" t="str">
        <f t="shared" si="36"/>
        <v/>
      </c>
      <c r="CG58" s="8" t="str">
        <f>IF($P58="More Info Required",COUNTIFS('[1]2020 Outage History'!$Q:$Q,CF58,'[1]2020 Outage History'!$I:$I,$C58)/$Q58,"")</f>
        <v/>
      </c>
      <c r="CH58" s="26" t="str">
        <f t="shared" si="37"/>
        <v/>
      </c>
      <c r="CI58" s="8" t="str">
        <f>IF($P58="More Info Required",COUNTIFS('[1]2020 Outage History'!$Q:$Q,CH58,'[1]2020 Outage History'!$I:$I,$C58)/$Q58,"")</f>
        <v/>
      </c>
      <c r="CJ58" s="26" t="str">
        <f t="shared" si="38"/>
        <v/>
      </c>
      <c r="CK58" s="8" t="str">
        <f>IF($P58="More Info Required",COUNTIFS('[1]2020 Outage History'!$Q:$Q,CJ58,'[1]2020 Outage History'!$I:$I,$C58)/$Q58,"")</f>
        <v/>
      </c>
      <c r="CL58" s="26" t="str">
        <f t="shared" si="39"/>
        <v/>
      </c>
      <c r="CM58" s="8" t="str">
        <f>IF($P58="More Info Required",COUNTIFS('[1]2020 Outage History'!$Q:$Q,CL58,'[1]2020 Outage History'!$I:$I,$C58)/$Q58,"")</f>
        <v/>
      </c>
    </row>
    <row r="59" spans="1:91" ht="15" x14ac:dyDescent="0.25">
      <c r="A59" s="17" t="s">
        <v>375</v>
      </c>
      <c r="B59" s="21">
        <v>26214</v>
      </c>
      <c r="C59" s="14" t="s">
        <v>162</v>
      </c>
      <c r="D59" s="17" t="s">
        <v>376</v>
      </c>
      <c r="E59" s="21">
        <v>26</v>
      </c>
      <c r="F59" s="22">
        <f>'[1]2020 Circuit Detail'!H18</f>
        <v>228.87965600000001</v>
      </c>
      <c r="G59" s="21"/>
      <c r="H59" s="21">
        <f>('[1]2015 Circuit Detail'!AS18+'[1]2016 Circuit Detail'!AS18+'[1]2017 Circuit Detail'!AS18+'[1]2018 Circuit Detail'!AS18+'[1]2019 Circuit Detail'!AS18)/5</f>
        <v>1.1560418365134919</v>
      </c>
      <c r="I59" s="10">
        <f>'[1]2020 Circuit Detail'!AS18</f>
        <v>1.8262872607603</v>
      </c>
      <c r="J59" s="17" t="str">
        <f t="shared" si="0"/>
        <v>PSC</v>
      </c>
      <c r="K59" s="17">
        <v>39.700000000000003</v>
      </c>
      <c r="L59" s="23">
        <v>2015</v>
      </c>
      <c r="M59" s="21">
        <f>('[1]2015 Circuit Detail'!AQ18+'[1]2016 Circuit Detail'!AQ18+'[1]2017 Circuit Detail'!AQ18+'[1]2018 Circuit Detail'!AQ18+'[1]2019 Circuit Detail'!AQ18)/5</f>
        <v>272.55038739999998</v>
      </c>
      <c r="N59" s="24">
        <f>'[1]2020 Circuit Detail'!AQ18</f>
        <v>163.10755</v>
      </c>
      <c r="O59" s="17" t="str">
        <f t="shared" si="1"/>
        <v>OK</v>
      </c>
      <c r="P59" s="8" t="str">
        <f t="shared" si="2"/>
        <v>More Info Required</v>
      </c>
      <c r="Q59" s="25">
        <f>'[1]2020 Circuit Detail'!AJ18</f>
        <v>32</v>
      </c>
      <c r="R59" s="26" t="str">
        <f t="shared" si="3"/>
        <v>000 Power Supply</v>
      </c>
      <c r="S59" s="8" t="e">
        <f>IF($P59="More Info Required",COUNTIFS('[1]2020 Outage History'!$Q:$Q,R59,'[1]2020 Outage History'!$I:$I,$C59)/$Q59,"")</f>
        <v>#VALUE!</v>
      </c>
      <c r="T59" s="26" t="str">
        <f t="shared" si="4"/>
        <v>100 Construction</v>
      </c>
      <c r="U59" s="8" t="e">
        <f>IF($P59="More Info Required",COUNTIFS('[1]2020 Outage History'!$Q:$Q,T59,'[1]2020 Outage History'!$I:$I,$C59)/$Q59,"")</f>
        <v>#VALUE!</v>
      </c>
      <c r="V59" s="26" t="str">
        <f t="shared" si="5"/>
        <v>110 Maintenance</v>
      </c>
      <c r="W59" s="8" t="e">
        <f>IF($P59="More Info Required",COUNTIFS('[1]2020 Outage History'!$Q:$Q,V59,'[1]2020 Outage History'!$I:$I,$C59)/$Q59,"")</f>
        <v>#VALUE!</v>
      </c>
      <c r="X59" s="26" t="str">
        <f t="shared" si="6"/>
        <v>190 Other Planned</v>
      </c>
      <c r="Y59" s="8" t="e">
        <f>IF($P59="More Info Required",COUNTIFS('[1]2020 Outage History'!$Q:$Q,X59,'[1]2020 Outage History'!$I:$I,$C59)/$Q59,"")</f>
        <v>#VALUE!</v>
      </c>
      <c r="Z59" s="26" t="str">
        <f t="shared" si="7"/>
        <v>300 Material or equipment fault/failure</v>
      </c>
      <c r="AA59" s="8" t="e">
        <f>IF($P59="More Info Required",COUNTIFS('[1]2020 Outage History'!$Q:$Q,Z59,'[1]2020 Outage History'!$I:$I,$C59)/$Q59,"")</f>
        <v>#VALUE!</v>
      </c>
      <c r="AB59" s="26" t="str">
        <f t="shared" si="8"/>
        <v>310 Installation Fault</v>
      </c>
      <c r="AC59" s="8" t="e">
        <f>IF($P59="More Info Required",COUNTIFS('[1]2020 Outage History'!$Q:$Q,AB59,'[1]2020 Outage History'!$I:$I,$C59)/$Q59,"")</f>
        <v>#VALUE!</v>
      </c>
      <c r="AD59" s="26" t="str">
        <f t="shared" si="9"/>
        <v>320 Conductor Sag or inadequate clearance</v>
      </c>
      <c r="AE59" s="8" t="e">
        <f>IF($P59="More Info Required",COUNTIFS('[1]2020 Outage History'!$Q:$Q,AD59,'[1]2020 Outage History'!$I:$I,$C59)/$Q59,"")</f>
        <v>#VALUE!</v>
      </c>
      <c r="AF59" s="26" t="str">
        <f t="shared" si="10"/>
        <v>340 Overload</v>
      </c>
      <c r="AG59" s="8" t="e">
        <f>IF($P59="More Info Required",COUNTIFS('[1]2020 Outage History'!$Q:$Q,AF59,'[1]2020 Outage History'!$I:$I,$C59)/$Q59,"")</f>
        <v>#VALUE!</v>
      </c>
      <c r="AH59" s="26" t="str">
        <f t="shared" si="11"/>
        <v>350 Miscoordination of protection devices</v>
      </c>
      <c r="AI59" s="8" t="e">
        <f>IF($P59="More Info Required",COUNTIFS('[1]2020 Outage History'!$Q:$Q,AH59,'[1]2020 Outage History'!$I:$I,$C59)/$Q59,"")</f>
        <v>#VALUE!</v>
      </c>
      <c r="AJ59" s="26" t="str">
        <f t="shared" si="12"/>
        <v>360 Other Equipment installation/design</v>
      </c>
      <c r="AK59" s="8" t="e">
        <f>IF($P59="More Info Required",COUNTIFS('[1]2020 Outage History'!$Q:$Q,AJ59,'[1]2020 Outage History'!$I:$I,$C59)/$Q59,"")</f>
        <v>#VALUE!</v>
      </c>
      <c r="AL59" s="26" t="str">
        <f t="shared" si="13"/>
        <v>400 Decay/Age of Material/Equipment</v>
      </c>
      <c r="AM59" s="8" t="e">
        <f>IF($P59="More Info Required",COUNTIFS('[1]2020 Outage History'!$Q:$Q,AL59,'[1]2020 Outage History'!$I:$I,$C59)/$Q59,"")</f>
        <v>#VALUE!</v>
      </c>
      <c r="AN59" s="26" t="str">
        <f t="shared" si="14"/>
        <v>420 Tree Growth</v>
      </c>
      <c r="AO59" s="8" t="e">
        <f>IF($P59="More Info Required",COUNTIFS('[1]2020 Outage History'!$Q:$Q,AN59,'[1]2020 Outage History'!$I:$I,$C59)/$Q59,"")</f>
        <v>#VALUE!</v>
      </c>
      <c r="AP59" s="26" t="str">
        <f t="shared" si="15"/>
        <v>430 Tree failure from overhang or dead tree without Ice/snow</v>
      </c>
      <c r="AQ59" s="8" t="e">
        <f>IF($P59="More Info Required",COUNTIFS('[1]2020 Outage History'!$Q:$Q,AP59,'[1]2020 Outage History'!$I:$I,$C59)/$Q59,"")</f>
        <v>#VALUE!</v>
      </c>
      <c r="AR59" s="26" t="str">
        <f t="shared" si="16"/>
        <v>435 Tree failure from outside of ROW</v>
      </c>
      <c r="AS59" s="8" t="e">
        <f>IF($P59="More Info Required",COUNTIFS('[1]2020 Outage History'!$Q:$Q,AR59,'[1]2020 Outage History'!$I:$I,$C59)/$Q59,"")</f>
        <v>#VALUE!</v>
      </c>
      <c r="AT59" s="26" t="str">
        <f t="shared" si="17"/>
        <v>440 Trees with Ice/snow</v>
      </c>
      <c r="AU59" s="8" t="e">
        <f>IF($P59="More Info Required",COUNTIFS('[1]2020 Outage History'!$Q:$Q,AT59,'[1]2020 Outage History'!$I:$I,$C59)/$Q59,"")</f>
        <v>#VALUE!</v>
      </c>
      <c r="AV59" s="26" t="str">
        <f t="shared" si="18"/>
        <v>470 Borrower Crew Cuts Tree</v>
      </c>
      <c r="AW59" s="8" t="e">
        <f>IF($P59="More Info Required",COUNTIFS('[1]2020 Outage History'!$Q:$Q,AV59,'[1]2020 Outage History'!$I:$I,$C59)/$Q59,"")</f>
        <v>#VALUE!</v>
      </c>
      <c r="AX59" s="26" t="str">
        <f t="shared" si="19"/>
        <v>490 Maintenance, Other</v>
      </c>
      <c r="AY59" s="8" t="e">
        <f>IF($P59="More Info Required",COUNTIFS('[1]2020 Outage History'!$Q:$Q,AX59,'[1]2020 Outage History'!$I:$I,$C59)/$Q59,"")</f>
        <v>#VALUE!</v>
      </c>
      <c r="AZ59" s="26" t="str">
        <f t="shared" si="20"/>
        <v>500 Lightning</v>
      </c>
      <c r="BA59" s="8" t="e">
        <f>IF($P59="More Info Required",COUNTIFS('[1]2020 Outage History'!$Q:$Q,AZ59,'[1]2020 Outage History'!$I:$I,$C59)/$Q59,"")</f>
        <v>#VALUE!</v>
      </c>
      <c r="BB59" s="26" t="str">
        <f t="shared" si="21"/>
        <v>510 Wind, Not Trees</v>
      </c>
      <c r="BC59" s="8" t="e">
        <f>IF($P59="More Info Required",COUNTIFS('[1]2020 Outage History'!$Q:$Q,BB59,'[1]2020 Outage History'!$I:$I,$C59)/$Q59,"")</f>
        <v>#VALUE!</v>
      </c>
      <c r="BD59" s="26" t="str">
        <f t="shared" si="22"/>
        <v>520 Ice, Sleet, Frost, not Trees</v>
      </c>
      <c r="BE59" s="8" t="e">
        <f>IF($P59="More Info Required",COUNTIFS('[1]2020 Outage History'!$Q:$Q,BD59,'[1]2020 Outage History'!$I:$I,$C59)/$Q59,"")</f>
        <v>#VALUE!</v>
      </c>
      <c r="BF59" s="26" t="str">
        <f t="shared" si="23"/>
        <v>530 Flood</v>
      </c>
      <c r="BG59" s="8" t="e">
        <f>IF($P59="More Info Required",COUNTIFS('[1]2020 Outage History'!$Q:$Q,BF59,'[1]2020 Outage History'!$I:$I,$C59)/$Q59,"")</f>
        <v>#VALUE!</v>
      </c>
      <c r="BH59" s="26" t="str">
        <f t="shared" si="24"/>
        <v>540 Storm</v>
      </c>
      <c r="BI59" s="8" t="e">
        <f>IF($P59="More Info Required",COUNTIFS('[1]2020 Outage History'!$Q:$Q,BH59,'[1]2020 Outage History'!$I:$I,$C59)/$Q59,"")</f>
        <v>#VALUE!</v>
      </c>
      <c r="BJ59" s="26" t="str">
        <f t="shared" si="25"/>
        <v>590 Weather, Other</v>
      </c>
      <c r="BK59" s="8" t="e">
        <f>IF($P59="More Info Required",COUNTIFS('[1]2020 Outage History'!$Q:$Q,BJ59,'[1]2020 Outage History'!$I:$I,$C59)/$Q59,"")</f>
        <v>#VALUE!</v>
      </c>
      <c r="BL59" s="26" t="str">
        <f t="shared" si="26"/>
        <v>600 Animal/bird</v>
      </c>
      <c r="BM59" s="8" t="e">
        <f>IF($P59="More Info Required",COUNTIFS('[1]2020 Outage History'!$Q:$Q,BL59,'[1]2020 Outage History'!$I:$I,$C59)/$Q59,"")</f>
        <v>#VALUE!</v>
      </c>
      <c r="BN59" s="26" t="str">
        <f t="shared" si="27"/>
        <v>630 Squirrel</v>
      </c>
      <c r="BO59" s="8" t="e">
        <f>IF($P59="More Info Required",COUNTIFS('[1]2020 Outage History'!$Q:$Q,BN59,'[1]2020 Outage History'!$I:$I,$C59)/$Q59,"")</f>
        <v>#VALUE!</v>
      </c>
      <c r="BP59" s="26" t="str">
        <f t="shared" si="28"/>
        <v>690 Animal, Other</v>
      </c>
      <c r="BQ59" s="8" t="e">
        <f>IF($P59="More Info Required",COUNTIFS('[1]2020 Outage History'!$Q:$Q,BP59,'[1]2020 Outage History'!$I:$I,$C59)/$Q59,"")</f>
        <v>#VALUE!</v>
      </c>
      <c r="BR59" s="26" t="str">
        <f t="shared" si="29"/>
        <v>700 Customer-Caused</v>
      </c>
      <c r="BS59" s="8" t="e">
        <f>IF($P59="More Info Required",COUNTIFS('[1]2020 Outage History'!$Q:$Q,BR59,'[1]2020 Outage History'!$I:$I,$C59)/$Q59,"")</f>
        <v>#VALUE!</v>
      </c>
      <c r="BT59" s="26" t="str">
        <f t="shared" si="30"/>
        <v>710 Motor Vehicle</v>
      </c>
      <c r="BU59" s="8" t="e">
        <f>IF($P59="More Info Required",COUNTIFS('[1]2020 Outage History'!$Q:$Q,BT59,'[1]2020 Outage History'!$I:$I,$C59)/$Q59,"")</f>
        <v>#VALUE!</v>
      </c>
      <c r="BV59" s="26" t="str">
        <f t="shared" si="31"/>
        <v>715 Farming Equipment</v>
      </c>
      <c r="BW59" s="8" t="e">
        <f>IF($P59="More Info Required",COUNTIFS('[1]2020 Outage History'!$Q:$Q,BV59,'[1]2020 Outage History'!$I:$I,$C59)/$Q59,"")</f>
        <v>#VALUE!</v>
      </c>
      <c r="BX59" s="26" t="str">
        <f t="shared" si="32"/>
        <v>720 Aircraft</v>
      </c>
      <c r="BY59" s="8" t="e">
        <f>IF($P59="More Info Required",COUNTIFS('[1]2020 Outage History'!$Q:$Q,BX59,'[1]2020 Outage History'!$I:$I,$C59)/$Q59,"")</f>
        <v>#VALUE!</v>
      </c>
      <c r="BZ59" s="26" t="str">
        <f t="shared" si="33"/>
        <v>730 Fire</v>
      </c>
      <c r="CA59" s="8" t="e">
        <f>IF($P59="More Info Required",COUNTIFS('[1]2020 Outage History'!$Q:$Q,BZ59,'[1]2020 Outage History'!$I:$I,$C59)/$Q59,"")</f>
        <v>#VALUE!</v>
      </c>
      <c r="CB59" s="26" t="str">
        <f t="shared" si="34"/>
        <v>740 Public Cuts Tree</v>
      </c>
      <c r="CC59" s="8" t="e">
        <f>IF($P59="More Info Required",COUNTIFS('[1]2020 Outage History'!$Q:$Q,CB59,'[1]2020 Outage History'!$I:$I,$C59)/$Q59,"")</f>
        <v>#VALUE!</v>
      </c>
      <c r="CD59" s="26" t="str">
        <f t="shared" si="35"/>
        <v>750 Vandalism</v>
      </c>
      <c r="CE59" s="8" t="e">
        <f>IF($P59="More Info Required",COUNTIFS('[1]2020 Outage History'!$Q:$Q,CD59,'[1]2020 Outage History'!$I:$I,$C59)/$Q59,"")</f>
        <v>#VALUE!</v>
      </c>
      <c r="CF59" s="26" t="str">
        <f t="shared" si="36"/>
        <v>760 Switching Error or Caused by Construction or Maintenance</v>
      </c>
      <c r="CG59" s="8" t="e">
        <f>IF($P59="More Info Required",COUNTIFS('[1]2020 Outage History'!$Q:$Q,CF59,'[1]2020 Outage History'!$I:$I,$C59)/$Q59,"")</f>
        <v>#VALUE!</v>
      </c>
      <c r="CH59" s="26" t="str">
        <f t="shared" si="37"/>
        <v>790 Public, Other</v>
      </c>
      <c r="CI59" s="8" t="e">
        <f>IF($P59="More Info Required",COUNTIFS('[1]2020 Outage History'!$Q:$Q,CH59,'[1]2020 Outage History'!$I:$I,$C59)/$Q59,"")</f>
        <v>#VALUE!</v>
      </c>
      <c r="CJ59" s="26" t="str">
        <f t="shared" si="38"/>
        <v>800 Other</v>
      </c>
      <c r="CK59" s="8" t="e">
        <f>IF($P59="More Info Required",COUNTIFS('[1]2020 Outage History'!$Q:$Q,CJ59,'[1]2020 Outage History'!$I:$I,$C59)/$Q59,"")</f>
        <v>#VALUE!</v>
      </c>
      <c r="CL59" s="26" t="str">
        <f t="shared" si="39"/>
        <v>999 Cause Unknown</v>
      </c>
      <c r="CM59" s="8" t="e">
        <f>IF($P59="More Info Required",COUNTIFS('[1]2020 Outage History'!$Q:$Q,CL59,'[1]2020 Outage History'!$I:$I,$C59)/$Q59,"")</f>
        <v>#VALUE!</v>
      </c>
    </row>
    <row r="60" spans="1:91" ht="15" x14ac:dyDescent="0.25">
      <c r="A60" s="17" t="s">
        <v>163</v>
      </c>
      <c r="B60" s="21">
        <v>26224</v>
      </c>
      <c r="C60" s="14" t="s">
        <v>164</v>
      </c>
      <c r="D60" s="17" t="s">
        <v>376</v>
      </c>
      <c r="E60" s="21">
        <v>26</v>
      </c>
      <c r="F60" s="22">
        <f>'[1]2020 Circuit Detail'!H19</f>
        <v>356.86246399999999</v>
      </c>
      <c r="G60" s="21"/>
      <c r="H60" s="21">
        <f>('[1]2015 Circuit Detail'!AS19+'[1]2016 Circuit Detail'!AS19+'[1]2017 Circuit Detail'!AS19+'[1]2018 Circuit Detail'!AS19+'[1]2019 Circuit Detail'!AS19)/5</f>
        <v>2.0903135961380661</v>
      </c>
      <c r="I60" s="10">
        <f>'[1]2020 Circuit Detail'!AS19</f>
        <v>1.7653860059655899</v>
      </c>
      <c r="J60" s="17" t="str">
        <f t="shared" si="0"/>
        <v>OK</v>
      </c>
      <c r="K60" s="17">
        <v>69.7</v>
      </c>
      <c r="L60" s="23">
        <v>2015</v>
      </c>
      <c r="M60" s="21">
        <f>('[1]2015 Circuit Detail'!AQ19+'[1]2016 Circuit Detail'!AQ19+'[1]2017 Circuit Detail'!AQ19+'[1]2018 Circuit Detail'!AQ19+'[1]2019 Circuit Detail'!AQ19)/5</f>
        <v>555.82547380000005</v>
      </c>
      <c r="N60" s="24">
        <f>'[1]2020 Circuit Detail'!AQ19</f>
        <v>338.34043100000002</v>
      </c>
      <c r="O60" s="17" t="str">
        <f t="shared" si="1"/>
        <v>OK</v>
      </c>
      <c r="P60" s="8" t="str">
        <f t="shared" si="2"/>
        <v>Good</v>
      </c>
      <c r="Q60" s="25">
        <f>'[1]2020 Circuit Detail'!AJ19</f>
        <v>55</v>
      </c>
      <c r="R60" s="26" t="str">
        <f t="shared" si="3"/>
        <v/>
      </c>
      <c r="S60" s="8" t="str">
        <f>IF($P60="More Info Required",COUNTIFS('[1]2020 Outage History'!$Q:$Q,R60,'[1]2020 Outage History'!$I:$I,$C60)/$Q60,"")</f>
        <v/>
      </c>
      <c r="T60" s="26" t="str">
        <f t="shared" si="4"/>
        <v/>
      </c>
      <c r="U60" s="8" t="str">
        <f>IF($P60="More Info Required",COUNTIFS('[1]2020 Outage History'!$Q:$Q,T60,'[1]2020 Outage History'!$I:$I,$C60)/$Q60,"")</f>
        <v/>
      </c>
      <c r="V60" s="26" t="str">
        <f t="shared" si="5"/>
        <v/>
      </c>
      <c r="W60" s="8" t="str">
        <f>IF($P60="More Info Required",COUNTIFS('[1]2020 Outage History'!$Q:$Q,V60,'[1]2020 Outage History'!$I:$I,$C60)/$Q60,"")</f>
        <v/>
      </c>
      <c r="X60" s="26" t="str">
        <f t="shared" si="6"/>
        <v/>
      </c>
      <c r="Y60" s="8" t="str">
        <f>IF($P60="More Info Required",COUNTIFS('[1]2020 Outage History'!$Q:$Q,X60,'[1]2020 Outage History'!$I:$I,$C60)/$Q60,"")</f>
        <v/>
      </c>
      <c r="Z60" s="26" t="str">
        <f t="shared" si="7"/>
        <v/>
      </c>
      <c r="AA60" s="8" t="str">
        <f>IF($P60="More Info Required",COUNTIFS('[1]2020 Outage History'!$Q:$Q,Z60,'[1]2020 Outage History'!$I:$I,$C60)/$Q60,"")</f>
        <v/>
      </c>
      <c r="AB60" s="26" t="str">
        <f t="shared" si="8"/>
        <v/>
      </c>
      <c r="AC60" s="8" t="str">
        <f>IF($P60="More Info Required",COUNTIFS('[1]2020 Outage History'!$Q:$Q,AB60,'[1]2020 Outage History'!$I:$I,$C60)/$Q60,"")</f>
        <v/>
      </c>
      <c r="AD60" s="26" t="str">
        <f t="shared" si="9"/>
        <v/>
      </c>
      <c r="AE60" s="8" t="str">
        <f>IF($P60="More Info Required",COUNTIFS('[1]2020 Outage History'!$Q:$Q,AD60,'[1]2020 Outage History'!$I:$I,$C60)/$Q60,"")</f>
        <v/>
      </c>
      <c r="AF60" s="26" t="str">
        <f t="shared" si="10"/>
        <v/>
      </c>
      <c r="AG60" s="8" t="str">
        <f>IF($P60="More Info Required",COUNTIFS('[1]2020 Outage History'!$Q:$Q,AF60,'[1]2020 Outage History'!$I:$I,$C60)/$Q60,"")</f>
        <v/>
      </c>
      <c r="AH60" s="26" t="str">
        <f t="shared" si="11"/>
        <v/>
      </c>
      <c r="AI60" s="8" t="str">
        <f>IF($P60="More Info Required",COUNTIFS('[1]2020 Outage History'!$Q:$Q,AH60,'[1]2020 Outage History'!$I:$I,$C60)/$Q60,"")</f>
        <v/>
      </c>
      <c r="AJ60" s="26" t="str">
        <f t="shared" si="12"/>
        <v/>
      </c>
      <c r="AK60" s="8" t="str">
        <f>IF($P60="More Info Required",COUNTIFS('[1]2020 Outage History'!$Q:$Q,AJ60,'[1]2020 Outage History'!$I:$I,$C60)/$Q60,"")</f>
        <v/>
      </c>
      <c r="AL60" s="26" t="str">
        <f t="shared" si="13"/>
        <v/>
      </c>
      <c r="AM60" s="8" t="str">
        <f>IF($P60="More Info Required",COUNTIFS('[1]2020 Outage History'!$Q:$Q,AL60,'[1]2020 Outage History'!$I:$I,$C60)/$Q60,"")</f>
        <v/>
      </c>
      <c r="AN60" s="26" t="str">
        <f t="shared" si="14"/>
        <v/>
      </c>
      <c r="AO60" s="8" t="str">
        <f>IF($P60="More Info Required",COUNTIFS('[1]2020 Outage History'!$Q:$Q,AN60,'[1]2020 Outage History'!$I:$I,$C60)/$Q60,"")</f>
        <v/>
      </c>
      <c r="AP60" s="26" t="str">
        <f t="shared" si="15"/>
        <v/>
      </c>
      <c r="AQ60" s="8" t="str">
        <f>IF($P60="More Info Required",COUNTIFS('[1]2020 Outage History'!$Q:$Q,AP60,'[1]2020 Outage History'!$I:$I,$C60)/$Q60,"")</f>
        <v/>
      </c>
      <c r="AR60" s="26" t="str">
        <f t="shared" si="16"/>
        <v/>
      </c>
      <c r="AS60" s="8" t="str">
        <f>IF($P60="More Info Required",COUNTIFS('[1]2020 Outage History'!$Q:$Q,AR60,'[1]2020 Outage History'!$I:$I,$C60)/$Q60,"")</f>
        <v/>
      </c>
      <c r="AT60" s="26" t="str">
        <f t="shared" si="17"/>
        <v/>
      </c>
      <c r="AU60" s="8" t="str">
        <f>IF($P60="More Info Required",COUNTIFS('[1]2020 Outage History'!$Q:$Q,AT60,'[1]2020 Outage History'!$I:$I,$C60)/$Q60,"")</f>
        <v/>
      </c>
      <c r="AV60" s="26" t="str">
        <f t="shared" si="18"/>
        <v/>
      </c>
      <c r="AW60" s="8" t="str">
        <f>IF($P60="More Info Required",COUNTIFS('[1]2020 Outage History'!$Q:$Q,AV60,'[1]2020 Outage History'!$I:$I,$C60)/$Q60,"")</f>
        <v/>
      </c>
      <c r="AX60" s="26" t="str">
        <f t="shared" si="19"/>
        <v/>
      </c>
      <c r="AY60" s="8" t="str">
        <f>IF($P60="More Info Required",COUNTIFS('[1]2020 Outage History'!$Q:$Q,AX60,'[1]2020 Outage History'!$I:$I,$C60)/$Q60,"")</f>
        <v/>
      </c>
      <c r="AZ60" s="26" t="str">
        <f t="shared" si="20"/>
        <v/>
      </c>
      <c r="BA60" s="8" t="str">
        <f>IF($P60="More Info Required",COUNTIFS('[1]2020 Outage History'!$Q:$Q,AZ60,'[1]2020 Outage History'!$I:$I,$C60)/$Q60,"")</f>
        <v/>
      </c>
      <c r="BB60" s="26" t="str">
        <f t="shared" si="21"/>
        <v/>
      </c>
      <c r="BC60" s="8" t="str">
        <f>IF($P60="More Info Required",COUNTIFS('[1]2020 Outage History'!$Q:$Q,BB60,'[1]2020 Outage History'!$I:$I,$C60)/$Q60,"")</f>
        <v/>
      </c>
      <c r="BD60" s="26" t="str">
        <f t="shared" si="22"/>
        <v/>
      </c>
      <c r="BE60" s="8" t="str">
        <f>IF($P60="More Info Required",COUNTIFS('[1]2020 Outage History'!$Q:$Q,BD60,'[1]2020 Outage History'!$I:$I,$C60)/$Q60,"")</f>
        <v/>
      </c>
      <c r="BF60" s="26" t="str">
        <f t="shared" si="23"/>
        <v/>
      </c>
      <c r="BG60" s="8" t="str">
        <f>IF($P60="More Info Required",COUNTIFS('[1]2020 Outage History'!$Q:$Q,BF60,'[1]2020 Outage History'!$I:$I,$C60)/$Q60,"")</f>
        <v/>
      </c>
      <c r="BH60" s="26" t="str">
        <f t="shared" si="24"/>
        <v/>
      </c>
      <c r="BI60" s="8" t="str">
        <f>IF($P60="More Info Required",COUNTIFS('[1]2020 Outage History'!$Q:$Q,BH60,'[1]2020 Outage History'!$I:$I,$C60)/$Q60,"")</f>
        <v/>
      </c>
      <c r="BJ60" s="26" t="str">
        <f t="shared" si="25"/>
        <v/>
      </c>
      <c r="BK60" s="8" t="str">
        <f>IF($P60="More Info Required",COUNTIFS('[1]2020 Outage History'!$Q:$Q,BJ60,'[1]2020 Outage History'!$I:$I,$C60)/$Q60,"")</f>
        <v/>
      </c>
      <c r="BL60" s="26" t="str">
        <f t="shared" si="26"/>
        <v/>
      </c>
      <c r="BM60" s="8" t="str">
        <f>IF($P60="More Info Required",COUNTIFS('[1]2020 Outage History'!$Q:$Q,BL60,'[1]2020 Outage History'!$I:$I,$C60)/$Q60,"")</f>
        <v/>
      </c>
      <c r="BN60" s="26" t="str">
        <f t="shared" si="27"/>
        <v/>
      </c>
      <c r="BO60" s="8" t="str">
        <f>IF($P60="More Info Required",COUNTIFS('[1]2020 Outage History'!$Q:$Q,BN60,'[1]2020 Outage History'!$I:$I,$C60)/$Q60,"")</f>
        <v/>
      </c>
      <c r="BP60" s="26" t="str">
        <f t="shared" si="28"/>
        <v/>
      </c>
      <c r="BQ60" s="8" t="str">
        <f>IF($P60="More Info Required",COUNTIFS('[1]2020 Outage History'!$Q:$Q,BP60,'[1]2020 Outage History'!$I:$I,$C60)/$Q60,"")</f>
        <v/>
      </c>
      <c r="BR60" s="26" t="str">
        <f t="shared" si="29"/>
        <v/>
      </c>
      <c r="BS60" s="8" t="str">
        <f>IF($P60="More Info Required",COUNTIFS('[1]2020 Outage History'!$Q:$Q,BR60,'[1]2020 Outage History'!$I:$I,$C60)/$Q60,"")</f>
        <v/>
      </c>
      <c r="BT60" s="26" t="str">
        <f t="shared" si="30"/>
        <v/>
      </c>
      <c r="BU60" s="8" t="str">
        <f>IF($P60="More Info Required",COUNTIFS('[1]2020 Outage History'!$Q:$Q,BT60,'[1]2020 Outage History'!$I:$I,$C60)/$Q60,"")</f>
        <v/>
      </c>
      <c r="BV60" s="26" t="str">
        <f t="shared" si="31"/>
        <v/>
      </c>
      <c r="BW60" s="8" t="str">
        <f>IF($P60="More Info Required",COUNTIFS('[1]2020 Outage History'!$Q:$Q,BV60,'[1]2020 Outage History'!$I:$I,$C60)/$Q60,"")</f>
        <v/>
      </c>
      <c r="BX60" s="26" t="str">
        <f t="shared" si="32"/>
        <v/>
      </c>
      <c r="BY60" s="8" t="str">
        <f>IF($P60="More Info Required",COUNTIFS('[1]2020 Outage History'!$Q:$Q,BX60,'[1]2020 Outage History'!$I:$I,$C60)/$Q60,"")</f>
        <v/>
      </c>
      <c r="BZ60" s="26" t="str">
        <f t="shared" si="33"/>
        <v/>
      </c>
      <c r="CA60" s="8" t="str">
        <f>IF($P60="More Info Required",COUNTIFS('[1]2020 Outage History'!$Q:$Q,BZ60,'[1]2020 Outage History'!$I:$I,$C60)/$Q60,"")</f>
        <v/>
      </c>
      <c r="CB60" s="26" t="str">
        <f t="shared" si="34"/>
        <v/>
      </c>
      <c r="CC60" s="8" t="str">
        <f>IF($P60="More Info Required",COUNTIFS('[1]2020 Outage History'!$Q:$Q,CB60,'[1]2020 Outage History'!$I:$I,$C60)/$Q60,"")</f>
        <v/>
      </c>
      <c r="CD60" s="26" t="str">
        <f t="shared" si="35"/>
        <v/>
      </c>
      <c r="CE60" s="8" t="str">
        <f>IF($P60="More Info Required",COUNTIFS('[1]2020 Outage History'!$Q:$Q,CD60,'[1]2020 Outage History'!$I:$I,$C60)/$Q60,"")</f>
        <v/>
      </c>
      <c r="CF60" s="26" t="str">
        <f t="shared" si="36"/>
        <v/>
      </c>
      <c r="CG60" s="8" t="str">
        <f>IF($P60="More Info Required",COUNTIFS('[1]2020 Outage History'!$Q:$Q,CF60,'[1]2020 Outage History'!$I:$I,$C60)/$Q60,"")</f>
        <v/>
      </c>
      <c r="CH60" s="26" t="str">
        <f t="shared" si="37"/>
        <v/>
      </c>
      <c r="CI60" s="8" t="str">
        <f>IF($P60="More Info Required",COUNTIFS('[1]2020 Outage History'!$Q:$Q,CH60,'[1]2020 Outage History'!$I:$I,$C60)/$Q60,"")</f>
        <v/>
      </c>
      <c r="CJ60" s="26" t="str">
        <f t="shared" si="38"/>
        <v/>
      </c>
      <c r="CK60" s="8" t="str">
        <f>IF($P60="More Info Required",COUNTIFS('[1]2020 Outage History'!$Q:$Q,CJ60,'[1]2020 Outage History'!$I:$I,$C60)/$Q60,"")</f>
        <v/>
      </c>
      <c r="CL60" s="26" t="str">
        <f t="shared" si="39"/>
        <v/>
      </c>
      <c r="CM60" s="8" t="str">
        <f>IF($P60="More Info Required",COUNTIFS('[1]2020 Outage History'!$Q:$Q,CL60,'[1]2020 Outage History'!$I:$I,$C60)/$Q60,"")</f>
        <v/>
      </c>
    </row>
    <row r="61" spans="1:91" ht="15" x14ac:dyDescent="0.25">
      <c r="A61" s="17" t="s">
        <v>145</v>
      </c>
      <c r="B61" s="21">
        <v>28214</v>
      </c>
      <c r="C61" s="14" t="s">
        <v>146</v>
      </c>
      <c r="D61" s="17" t="s">
        <v>377</v>
      </c>
      <c r="E61" s="21">
        <v>28</v>
      </c>
      <c r="F61" s="22">
        <f>'[1]2020 Circuit Detail'!H20</f>
        <v>554.69054400000005</v>
      </c>
      <c r="G61" s="21"/>
      <c r="H61" s="21">
        <f>('[1]2015 Circuit Detail'!AS20+'[1]2016 Circuit Detail'!AS20+'[1]2017 Circuit Detail'!AS20+'[1]2018 Circuit Detail'!AS20+'[1]2019 Circuit Detail'!AS20)/5</f>
        <v>2.0219957946519536</v>
      </c>
      <c r="I61" s="10">
        <f>'[1]2020 Circuit Detail'!AS20</f>
        <v>4.7197487469698096</v>
      </c>
      <c r="J61" s="17" t="str">
        <f t="shared" si="0"/>
        <v>PSC</v>
      </c>
      <c r="K61" s="17">
        <v>53.7</v>
      </c>
      <c r="L61" s="23">
        <v>2017</v>
      </c>
      <c r="M61" s="21">
        <f>('[1]2015 Circuit Detail'!AQ20+'[1]2016 Circuit Detail'!AQ20+'[1]2017 Circuit Detail'!AQ20+'[1]2018 Circuit Detail'!AQ20+'[1]2019 Circuit Detail'!AQ20)/5</f>
        <v>327.57038699999998</v>
      </c>
      <c r="N61" s="24">
        <f>'[1]2020 Circuit Detail'!AQ20</f>
        <v>229.019588</v>
      </c>
      <c r="O61" s="17" t="str">
        <f t="shared" si="1"/>
        <v>OK</v>
      </c>
      <c r="P61" s="8" t="str">
        <f t="shared" si="2"/>
        <v>More Info Required</v>
      </c>
      <c r="Q61" s="25">
        <v>43</v>
      </c>
      <c r="R61" s="26" t="str">
        <f t="shared" si="3"/>
        <v>000 Power Supply</v>
      </c>
      <c r="S61" s="8" t="e">
        <f>IF($P61="More Info Required",COUNTIFS('[1]2020 Outage History'!$Q:$Q,R61,'[1]2020 Outage History'!$I:$I,$C61)/$Q61,"")</f>
        <v>#VALUE!</v>
      </c>
      <c r="T61" s="26" t="str">
        <f t="shared" si="4"/>
        <v>100 Construction</v>
      </c>
      <c r="U61" s="8" t="e">
        <f>IF($P61="More Info Required",COUNTIFS('[1]2020 Outage History'!$Q:$Q,T61,'[1]2020 Outage History'!$I:$I,$C61)/$Q61,"")</f>
        <v>#VALUE!</v>
      </c>
      <c r="V61" s="26" t="str">
        <f t="shared" si="5"/>
        <v>110 Maintenance</v>
      </c>
      <c r="W61" s="8" t="e">
        <f>IF($P61="More Info Required",COUNTIFS('[1]2020 Outage History'!$Q:$Q,V61,'[1]2020 Outage History'!$I:$I,$C61)/$Q61,"")</f>
        <v>#VALUE!</v>
      </c>
      <c r="X61" s="26" t="str">
        <f t="shared" si="6"/>
        <v>190 Other Planned</v>
      </c>
      <c r="Y61" s="8" t="e">
        <f>IF($P61="More Info Required",COUNTIFS('[1]2020 Outage History'!$Q:$Q,X61,'[1]2020 Outage History'!$I:$I,$C61)/$Q61,"")</f>
        <v>#VALUE!</v>
      </c>
      <c r="Z61" s="26" t="str">
        <f t="shared" si="7"/>
        <v>300 Material or equipment fault/failure</v>
      </c>
      <c r="AA61" s="8" t="e">
        <f>IF($P61="More Info Required",COUNTIFS('[1]2020 Outage History'!$Q:$Q,Z61,'[1]2020 Outage History'!$I:$I,$C61)/$Q61,"")</f>
        <v>#VALUE!</v>
      </c>
      <c r="AB61" s="26" t="str">
        <f t="shared" si="8"/>
        <v>310 Installation Fault</v>
      </c>
      <c r="AC61" s="8" t="e">
        <f>IF($P61="More Info Required",COUNTIFS('[1]2020 Outage History'!$Q:$Q,AB61,'[1]2020 Outage History'!$I:$I,$C61)/$Q61,"")</f>
        <v>#VALUE!</v>
      </c>
      <c r="AD61" s="26" t="str">
        <f t="shared" si="9"/>
        <v>320 Conductor Sag or inadequate clearance</v>
      </c>
      <c r="AE61" s="8" t="e">
        <f>IF($P61="More Info Required",COUNTIFS('[1]2020 Outage History'!$Q:$Q,AD61,'[1]2020 Outage History'!$I:$I,$C61)/$Q61,"")</f>
        <v>#VALUE!</v>
      </c>
      <c r="AF61" s="26" t="str">
        <f t="shared" si="10"/>
        <v>340 Overload</v>
      </c>
      <c r="AG61" s="8" t="e">
        <f>IF($P61="More Info Required",COUNTIFS('[1]2020 Outage History'!$Q:$Q,AF61,'[1]2020 Outage History'!$I:$I,$C61)/$Q61,"")</f>
        <v>#VALUE!</v>
      </c>
      <c r="AH61" s="26" t="str">
        <f t="shared" si="11"/>
        <v>350 Miscoordination of protection devices</v>
      </c>
      <c r="AI61" s="8" t="e">
        <f>IF($P61="More Info Required",COUNTIFS('[1]2020 Outage History'!$Q:$Q,AH61,'[1]2020 Outage History'!$I:$I,$C61)/$Q61,"")</f>
        <v>#VALUE!</v>
      </c>
      <c r="AJ61" s="26" t="str">
        <f t="shared" si="12"/>
        <v>360 Other Equipment installation/design</v>
      </c>
      <c r="AK61" s="8" t="e">
        <f>IF($P61="More Info Required",COUNTIFS('[1]2020 Outage History'!$Q:$Q,AJ61,'[1]2020 Outage History'!$I:$I,$C61)/$Q61,"")</f>
        <v>#VALUE!</v>
      </c>
      <c r="AL61" s="26" t="str">
        <f t="shared" si="13"/>
        <v>400 Decay/Age of Material/Equipment</v>
      </c>
      <c r="AM61" s="8" t="e">
        <f>IF($P61="More Info Required",COUNTIFS('[1]2020 Outage History'!$Q:$Q,AL61,'[1]2020 Outage History'!$I:$I,$C61)/$Q61,"")</f>
        <v>#VALUE!</v>
      </c>
      <c r="AN61" s="26" t="str">
        <f t="shared" si="14"/>
        <v>420 Tree Growth</v>
      </c>
      <c r="AO61" s="8" t="e">
        <f>IF($P61="More Info Required",COUNTIFS('[1]2020 Outage History'!$Q:$Q,AN61,'[1]2020 Outage History'!$I:$I,$C61)/$Q61,"")</f>
        <v>#VALUE!</v>
      </c>
      <c r="AP61" s="26" t="str">
        <f t="shared" si="15"/>
        <v>430 Tree failure from overhang or dead tree without Ice/snow</v>
      </c>
      <c r="AQ61" s="8" t="e">
        <f>IF($P61="More Info Required",COUNTIFS('[1]2020 Outage History'!$Q:$Q,AP61,'[1]2020 Outage History'!$I:$I,$C61)/$Q61,"")</f>
        <v>#VALUE!</v>
      </c>
      <c r="AR61" s="26" t="str">
        <f t="shared" si="16"/>
        <v>435 Tree failure from outside of ROW</v>
      </c>
      <c r="AS61" s="8" t="e">
        <f>IF($P61="More Info Required",COUNTIFS('[1]2020 Outage History'!$Q:$Q,AR61,'[1]2020 Outage History'!$I:$I,$C61)/$Q61,"")</f>
        <v>#VALUE!</v>
      </c>
      <c r="AT61" s="26" t="str">
        <f t="shared" si="17"/>
        <v>440 Trees with Ice/snow</v>
      </c>
      <c r="AU61" s="8" t="e">
        <f>IF($P61="More Info Required",COUNTIFS('[1]2020 Outage History'!$Q:$Q,AT61,'[1]2020 Outage History'!$I:$I,$C61)/$Q61,"")</f>
        <v>#VALUE!</v>
      </c>
      <c r="AV61" s="26" t="str">
        <f t="shared" si="18"/>
        <v>470 Borrower Crew Cuts Tree</v>
      </c>
      <c r="AW61" s="8" t="e">
        <f>IF($P61="More Info Required",COUNTIFS('[1]2020 Outage History'!$Q:$Q,AV61,'[1]2020 Outage History'!$I:$I,$C61)/$Q61,"")</f>
        <v>#VALUE!</v>
      </c>
      <c r="AX61" s="26" t="str">
        <f t="shared" si="19"/>
        <v>490 Maintenance, Other</v>
      </c>
      <c r="AY61" s="8" t="e">
        <f>IF($P61="More Info Required",COUNTIFS('[1]2020 Outage History'!$Q:$Q,AX61,'[1]2020 Outage History'!$I:$I,$C61)/$Q61,"")</f>
        <v>#VALUE!</v>
      </c>
      <c r="AZ61" s="26" t="str">
        <f t="shared" si="20"/>
        <v>500 Lightning</v>
      </c>
      <c r="BA61" s="8" t="e">
        <f>IF($P61="More Info Required",COUNTIFS('[1]2020 Outage History'!$Q:$Q,AZ61,'[1]2020 Outage History'!$I:$I,$C61)/$Q61,"")</f>
        <v>#VALUE!</v>
      </c>
      <c r="BB61" s="26" t="str">
        <f t="shared" si="21"/>
        <v>510 Wind, Not Trees</v>
      </c>
      <c r="BC61" s="8" t="e">
        <f>IF($P61="More Info Required",COUNTIFS('[1]2020 Outage History'!$Q:$Q,BB61,'[1]2020 Outage History'!$I:$I,$C61)/$Q61,"")</f>
        <v>#VALUE!</v>
      </c>
      <c r="BD61" s="26" t="str">
        <f t="shared" si="22"/>
        <v>520 Ice, Sleet, Frost, not Trees</v>
      </c>
      <c r="BE61" s="8" t="e">
        <f>IF($P61="More Info Required",COUNTIFS('[1]2020 Outage History'!$Q:$Q,BD61,'[1]2020 Outage History'!$I:$I,$C61)/$Q61,"")</f>
        <v>#VALUE!</v>
      </c>
      <c r="BF61" s="26" t="str">
        <f t="shared" si="23"/>
        <v>530 Flood</v>
      </c>
      <c r="BG61" s="8" t="e">
        <f>IF($P61="More Info Required",COUNTIFS('[1]2020 Outage History'!$Q:$Q,BF61,'[1]2020 Outage History'!$I:$I,$C61)/$Q61,"")</f>
        <v>#VALUE!</v>
      </c>
      <c r="BH61" s="26" t="str">
        <f t="shared" si="24"/>
        <v>540 Storm</v>
      </c>
      <c r="BI61" s="8" t="e">
        <f>IF($P61="More Info Required",COUNTIFS('[1]2020 Outage History'!$Q:$Q,BH61,'[1]2020 Outage History'!$I:$I,$C61)/$Q61,"")</f>
        <v>#VALUE!</v>
      </c>
      <c r="BJ61" s="26" t="str">
        <f t="shared" si="25"/>
        <v>590 Weather, Other</v>
      </c>
      <c r="BK61" s="8" t="e">
        <f>IF($P61="More Info Required",COUNTIFS('[1]2020 Outage History'!$Q:$Q,BJ61,'[1]2020 Outage History'!$I:$I,$C61)/$Q61,"")</f>
        <v>#VALUE!</v>
      </c>
      <c r="BL61" s="26" t="str">
        <f t="shared" si="26"/>
        <v>600 Animal/bird</v>
      </c>
      <c r="BM61" s="8" t="e">
        <f>IF($P61="More Info Required",COUNTIFS('[1]2020 Outage History'!$Q:$Q,BL61,'[1]2020 Outage History'!$I:$I,$C61)/$Q61,"")</f>
        <v>#VALUE!</v>
      </c>
      <c r="BN61" s="26" t="str">
        <f t="shared" si="27"/>
        <v>630 Squirrel</v>
      </c>
      <c r="BO61" s="8" t="e">
        <f>IF($P61="More Info Required",COUNTIFS('[1]2020 Outage History'!$Q:$Q,BN61,'[1]2020 Outage History'!$I:$I,$C61)/$Q61,"")</f>
        <v>#VALUE!</v>
      </c>
      <c r="BP61" s="26" t="str">
        <f t="shared" si="28"/>
        <v>690 Animal, Other</v>
      </c>
      <c r="BQ61" s="8" t="e">
        <f>IF($P61="More Info Required",COUNTIFS('[1]2020 Outage History'!$Q:$Q,BP61,'[1]2020 Outage History'!$I:$I,$C61)/$Q61,"")</f>
        <v>#VALUE!</v>
      </c>
      <c r="BR61" s="26" t="str">
        <f t="shared" si="29"/>
        <v>700 Customer-Caused</v>
      </c>
      <c r="BS61" s="8" t="e">
        <f>IF($P61="More Info Required",COUNTIFS('[1]2020 Outage History'!$Q:$Q,BR61,'[1]2020 Outage History'!$I:$I,$C61)/$Q61,"")</f>
        <v>#VALUE!</v>
      </c>
      <c r="BT61" s="26" t="str">
        <f t="shared" si="30"/>
        <v>710 Motor Vehicle</v>
      </c>
      <c r="BU61" s="8" t="e">
        <f>IF($P61="More Info Required",COUNTIFS('[1]2020 Outage History'!$Q:$Q,BT61,'[1]2020 Outage History'!$I:$I,$C61)/$Q61,"")</f>
        <v>#VALUE!</v>
      </c>
      <c r="BV61" s="26" t="str">
        <f t="shared" si="31"/>
        <v>715 Farming Equipment</v>
      </c>
      <c r="BW61" s="8" t="e">
        <f>IF($P61="More Info Required",COUNTIFS('[1]2020 Outage History'!$Q:$Q,BV61,'[1]2020 Outage History'!$I:$I,$C61)/$Q61,"")</f>
        <v>#VALUE!</v>
      </c>
      <c r="BX61" s="26" t="str">
        <f t="shared" si="32"/>
        <v>720 Aircraft</v>
      </c>
      <c r="BY61" s="8" t="e">
        <f>IF($P61="More Info Required",COUNTIFS('[1]2020 Outage History'!$Q:$Q,BX61,'[1]2020 Outage History'!$I:$I,$C61)/$Q61,"")</f>
        <v>#VALUE!</v>
      </c>
      <c r="BZ61" s="26" t="str">
        <f t="shared" si="33"/>
        <v>730 Fire</v>
      </c>
      <c r="CA61" s="8" t="e">
        <f>IF($P61="More Info Required",COUNTIFS('[1]2020 Outage History'!$Q:$Q,BZ61,'[1]2020 Outage History'!$I:$I,$C61)/$Q61,"")</f>
        <v>#VALUE!</v>
      </c>
      <c r="CB61" s="26" t="str">
        <f t="shared" si="34"/>
        <v>740 Public Cuts Tree</v>
      </c>
      <c r="CC61" s="8" t="e">
        <f>IF($P61="More Info Required",COUNTIFS('[1]2020 Outage History'!$Q:$Q,CB61,'[1]2020 Outage History'!$I:$I,$C61)/$Q61,"")</f>
        <v>#VALUE!</v>
      </c>
      <c r="CD61" s="26" t="str">
        <f t="shared" si="35"/>
        <v>750 Vandalism</v>
      </c>
      <c r="CE61" s="8" t="e">
        <f>IF($P61="More Info Required",COUNTIFS('[1]2020 Outage History'!$Q:$Q,CD61,'[1]2020 Outage History'!$I:$I,$C61)/$Q61,"")</f>
        <v>#VALUE!</v>
      </c>
      <c r="CF61" s="26" t="str">
        <f t="shared" si="36"/>
        <v>760 Switching Error or Caused by Construction or Maintenance</v>
      </c>
      <c r="CG61" s="8" t="e">
        <f>IF($P61="More Info Required",COUNTIFS('[1]2020 Outage History'!$Q:$Q,CF61,'[1]2020 Outage History'!$I:$I,$C61)/$Q61,"")</f>
        <v>#VALUE!</v>
      </c>
      <c r="CH61" s="26" t="str">
        <f t="shared" si="37"/>
        <v>790 Public, Other</v>
      </c>
      <c r="CI61" s="8" t="e">
        <f>IF($P61="More Info Required",COUNTIFS('[1]2020 Outage History'!$Q:$Q,CH61,'[1]2020 Outage History'!$I:$I,$C61)/$Q61,"")</f>
        <v>#VALUE!</v>
      </c>
      <c r="CJ61" s="26" t="str">
        <f t="shared" si="38"/>
        <v>800 Other</v>
      </c>
      <c r="CK61" s="8" t="e">
        <f>IF($P61="More Info Required",COUNTIFS('[1]2020 Outage History'!$Q:$Q,CJ61,'[1]2020 Outage History'!$I:$I,$C61)/$Q61,"")</f>
        <v>#VALUE!</v>
      </c>
      <c r="CL61" s="26" t="str">
        <f t="shared" si="39"/>
        <v>999 Cause Unknown</v>
      </c>
      <c r="CM61" s="8" t="e">
        <f>IF($P61="More Info Required",COUNTIFS('[1]2020 Outage History'!$Q:$Q,CL61,'[1]2020 Outage History'!$I:$I,$C61)/$Q61,"")</f>
        <v>#VALUE!</v>
      </c>
    </row>
    <row r="62" spans="1:91" ht="15" x14ac:dyDescent="0.25">
      <c r="A62" s="17" t="s">
        <v>147</v>
      </c>
      <c r="B62" s="21">
        <v>28224</v>
      </c>
      <c r="C62" s="14" t="s">
        <v>148</v>
      </c>
      <c r="D62" s="17" t="s">
        <v>377</v>
      </c>
      <c r="E62" s="21">
        <v>28</v>
      </c>
      <c r="F62" s="22">
        <f>'[1]2020 Circuit Detail'!H21</f>
        <v>480.84527200000002</v>
      </c>
      <c r="G62" s="21"/>
      <c r="H62" s="21">
        <f>('[1]2015 Circuit Detail'!AS21+'[1]2016 Circuit Detail'!AS21+'[1]2017 Circuit Detail'!AS21+'[1]2018 Circuit Detail'!AS21+'[1]2019 Circuit Detail'!AS21)/5</f>
        <v>1.3265293280262265</v>
      </c>
      <c r="I62" s="10">
        <f>'[1]2020 Circuit Detail'!AS21</f>
        <v>1.2540416535487899</v>
      </c>
      <c r="J62" s="17" t="str">
        <f t="shared" si="0"/>
        <v>OK</v>
      </c>
      <c r="K62" s="17">
        <v>55.8</v>
      </c>
      <c r="L62" s="23">
        <v>2017</v>
      </c>
      <c r="M62" s="21">
        <f>('[1]2015 Circuit Detail'!AQ21+'[1]2016 Circuit Detail'!AQ21+'[1]2017 Circuit Detail'!AQ21+'[1]2018 Circuit Detail'!AQ21+'[1]2019 Circuit Detail'!AQ21)/5</f>
        <v>198.88449020000002</v>
      </c>
      <c r="N62" s="24">
        <f>'[1]2020 Circuit Detail'!AQ21</f>
        <v>56.542096000000001</v>
      </c>
      <c r="O62" s="17" t="str">
        <f t="shared" si="1"/>
        <v>OK</v>
      </c>
      <c r="P62" s="8" t="str">
        <f t="shared" si="2"/>
        <v>Good</v>
      </c>
      <c r="Q62" s="25">
        <f>'[1]2020 Circuit Detail'!AJ21</f>
        <v>19</v>
      </c>
      <c r="R62" s="26" t="str">
        <f t="shared" si="3"/>
        <v/>
      </c>
      <c r="S62" s="8" t="str">
        <f>IF($P62="More Info Required",COUNTIFS('[1]2020 Outage History'!$Q:$Q,R62,'[1]2020 Outage History'!$I:$I,$C62)/$Q62,"")</f>
        <v/>
      </c>
      <c r="T62" s="26" t="str">
        <f t="shared" si="4"/>
        <v/>
      </c>
      <c r="U62" s="8" t="str">
        <f>IF($P62="More Info Required",COUNTIFS('[1]2020 Outage History'!$Q:$Q,T62,'[1]2020 Outage History'!$I:$I,$C62)/$Q62,"")</f>
        <v/>
      </c>
      <c r="V62" s="26" t="str">
        <f t="shared" si="5"/>
        <v/>
      </c>
      <c r="W62" s="8" t="str">
        <f>IF($P62="More Info Required",COUNTIFS('[1]2020 Outage History'!$Q:$Q,V62,'[1]2020 Outage History'!$I:$I,$C62)/$Q62,"")</f>
        <v/>
      </c>
      <c r="X62" s="26" t="str">
        <f t="shared" si="6"/>
        <v/>
      </c>
      <c r="Y62" s="8" t="str">
        <f>IF($P62="More Info Required",COUNTIFS('[1]2020 Outage History'!$Q:$Q,X62,'[1]2020 Outage History'!$I:$I,$C62)/$Q62,"")</f>
        <v/>
      </c>
      <c r="Z62" s="26" t="str">
        <f t="shared" si="7"/>
        <v/>
      </c>
      <c r="AA62" s="8" t="str">
        <f>IF($P62="More Info Required",COUNTIFS('[1]2020 Outage History'!$Q:$Q,Z62,'[1]2020 Outage History'!$I:$I,$C62)/$Q62,"")</f>
        <v/>
      </c>
      <c r="AB62" s="26" t="str">
        <f t="shared" si="8"/>
        <v/>
      </c>
      <c r="AC62" s="8" t="str">
        <f>IF($P62="More Info Required",COUNTIFS('[1]2020 Outage History'!$Q:$Q,AB62,'[1]2020 Outage History'!$I:$I,$C62)/$Q62,"")</f>
        <v/>
      </c>
      <c r="AD62" s="26" t="str">
        <f t="shared" si="9"/>
        <v/>
      </c>
      <c r="AE62" s="8" t="str">
        <f>IF($P62="More Info Required",COUNTIFS('[1]2020 Outage History'!$Q:$Q,AD62,'[1]2020 Outage History'!$I:$I,$C62)/$Q62,"")</f>
        <v/>
      </c>
      <c r="AF62" s="26" t="str">
        <f t="shared" si="10"/>
        <v/>
      </c>
      <c r="AG62" s="8" t="str">
        <f>IF($P62="More Info Required",COUNTIFS('[1]2020 Outage History'!$Q:$Q,AF62,'[1]2020 Outage History'!$I:$I,$C62)/$Q62,"")</f>
        <v/>
      </c>
      <c r="AH62" s="26" t="str">
        <f t="shared" si="11"/>
        <v/>
      </c>
      <c r="AI62" s="8" t="str">
        <f>IF($P62="More Info Required",COUNTIFS('[1]2020 Outage History'!$Q:$Q,AH62,'[1]2020 Outage History'!$I:$I,$C62)/$Q62,"")</f>
        <v/>
      </c>
      <c r="AJ62" s="26" t="str">
        <f t="shared" si="12"/>
        <v/>
      </c>
      <c r="AK62" s="8" t="str">
        <f>IF($P62="More Info Required",COUNTIFS('[1]2020 Outage History'!$Q:$Q,AJ62,'[1]2020 Outage History'!$I:$I,$C62)/$Q62,"")</f>
        <v/>
      </c>
      <c r="AL62" s="26" t="str">
        <f t="shared" si="13"/>
        <v/>
      </c>
      <c r="AM62" s="8" t="str">
        <f>IF($P62="More Info Required",COUNTIFS('[1]2020 Outage History'!$Q:$Q,AL62,'[1]2020 Outage History'!$I:$I,$C62)/$Q62,"")</f>
        <v/>
      </c>
      <c r="AN62" s="26" t="str">
        <f t="shared" si="14"/>
        <v/>
      </c>
      <c r="AO62" s="8" t="str">
        <f>IF($P62="More Info Required",COUNTIFS('[1]2020 Outage History'!$Q:$Q,AN62,'[1]2020 Outage History'!$I:$I,$C62)/$Q62,"")</f>
        <v/>
      </c>
      <c r="AP62" s="26" t="str">
        <f t="shared" si="15"/>
        <v/>
      </c>
      <c r="AQ62" s="8" t="str">
        <f>IF($P62="More Info Required",COUNTIFS('[1]2020 Outage History'!$Q:$Q,AP62,'[1]2020 Outage History'!$I:$I,$C62)/$Q62,"")</f>
        <v/>
      </c>
      <c r="AR62" s="26" t="str">
        <f t="shared" si="16"/>
        <v/>
      </c>
      <c r="AS62" s="8" t="str">
        <f>IF($P62="More Info Required",COUNTIFS('[1]2020 Outage History'!$Q:$Q,AR62,'[1]2020 Outage History'!$I:$I,$C62)/$Q62,"")</f>
        <v/>
      </c>
      <c r="AT62" s="26" t="str">
        <f t="shared" si="17"/>
        <v/>
      </c>
      <c r="AU62" s="8" t="str">
        <f>IF($P62="More Info Required",COUNTIFS('[1]2020 Outage History'!$Q:$Q,AT62,'[1]2020 Outage History'!$I:$I,$C62)/$Q62,"")</f>
        <v/>
      </c>
      <c r="AV62" s="26" t="str">
        <f t="shared" si="18"/>
        <v/>
      </c>
      <c r="AW62" s="8" t="str">
        <f>IF($P62="More Info Required",COUNTIFS('[1]2020 Outage History'!$Q:$Q,AV62,'[1]2020 Outage History'!$I:$I,$C62)/$Q62,"")</f>
        <v/>
      </c>
      <c r="AX62" s="26" t="str">
        <f t="shared" si="19"/>
        <v/>
      </c>
      <c r="AY62" s="8" t="str">
        <f>IF($P62="More Info Required",COUNTIFS('[1]2020 Outage History'!$Q:$Q,AX62,'[1]2020 Outage History'!$I:$I,$C62)/$Q62,"")</f>
        <v/>
      </c>
      <c r="AZ62" s="26" t="str">
        <f t="shared" si="20"/>
        <v/>
      </c>
      <c r="BA62" s="8" t="str">
        <f>IF($P62="More Info Required",COUNTIFS('[1]2020 Outage History'!$Q:$Q,AZ62,'[1]2020 Outage History'!$I:$I,$C62)/$Q62,"")</f>
        <v/>
      </c>
      <c r="BB62" s="26" t="str">
        <f t="shared" si="21"/>
        <v/>
      </c>
      <c r="BC62" s="8" t="str">
        <f>IF($P62="More Info Required",COUNTIFS('[1]2020 Outage History'!$Q:$Q,BB62,'[1]2020 Outage History'!$I:$I,$C62)/$Q62,"")</f>
        <v/>
      </c>
      <c r="BD62" s="26" t="str">
        <f t="shared" si="22"/>
        <v/>
      </c>
      <c r="BE62" s="8" t="str">
        <f>IF($P62="More Info Required",COUNTIFS('[1]2020 Outage History'!$Q:$Q,BD62,'[1]2020 Outage History'!$I:$I,$C62)/$Q62,"")</f>
        <v/>
      </c>
      <c r="BF62" s="26" t="str">
        <f t="shared" si="23"/>
        <v/>
      </c>
      <c r="BG62" s="8" t="str">
        <f>IF($P62="More Info Required",COUNTIFS('[1]2020 Outage History'!$Q:$Q,BF62,'[1]2020 Outage History'!$I:$I,$C62)/$Q62,"")</f>
        <v/>
      </c>
      <c r="BH62" s="26" t="str">
        <f t="shared" si="24"/>
        <v/>
      </c>
      <c r="BI62" s="8" t="str">
        <f>IF($P62="More Info Required",COUNTIFS('[1]2020 Outage History'!$Q:$Q,BH62,'[1]2020 Outage History'!$I:$I,$C62)/$Q62,"")</f>
        <v/>
      </c>
      <c r="BJ62" s="26" t="str">
        <f t="shared" si="25"/>
        <v/>
      </c>
      <c r="BK62" s="8" t="str">
        <f>IF($P62="More Info Required",COUNTIFS('[1]2020 Outage History'!$Q:$Q,BJ62,'[1]2020 Outage History'!$I:$I,$C62)/$Q62,"")</f>
        <v/>
      </c>
      <c r="BL62" s="26" t="str">
        <f t="shared" si="26"/>
        <v/>
      </c>
      <c r="BM62" s="8" t="str">
        <f>IF($P62="More Info Required",COUNTIFS('[1]2020 Outage History'!$Q:$Q,BL62,'[1]2020 Outage History'!$I:$I,$C62)/$Q62,"")</f>
        <v/>
      </c>
      <c r="BN62" s="26" t="str">
        <f t="shared" si="27"/>
        <v/>
      </c>
      <c r="BO62" s="8" t="str">
        <f>IF($P62="More Info Required",COUNTIFS('[1]2020 Outage History'!$Q:$Q,BN62,'[1]2020 Outage History'!$I:$I,$C62)/$Q62,"")</f>
        <v/>
      </c>
      <c r="BP62" s="26" t="str">
        <f t="shared" si="28"/>
        <v/>
      </c>
      <c r="BQ62" s="8" t="str">
        <f>IF($P62="More Info Required",COUNTIFS('[1]2020 Outage History'!$Q:$Q,BP62,'[1]2020 Outage History'!$I:$I,$C62)/$Q62,"")</f>
        <v/>
      </c>
      <c r="BR62" s="26" t="str">
        <f t="shared" si="29"/>
        <v/>
      </c>
      <c r="BS62" s="8" t="str">
        <f>IF($P62="More Info Required",COUNTIFS('[1]2020 Outage History'!$Q:$Q,BR62,'[1]2020 Outage History'!$I:$I,$C62)/$Q62,"")</f>
        <v/>
      </c>
      <c r="BT62" s="26" t="str">
        <f t="shared" si="30"/>
        <v/>
      </c>
      <c r="BU62" s="8" t="str">
        <f>IF($P62="More Info Required",COUNTIFS('[1]2020 Outage History'!$Q:$Q,BT62,'[1]2020 Outage History'!$I:$I,$C62)/$Q62,"")</f>
        <v/>
      </c>
      <c r="BV62" s="26" t="str">
        <f t="shared" si="31"/>
        <v/>
      </c>
      <c r="BW62" s="8" t="str">
        <f>IF($P62="More Info Required",COUNTIFS('[1]2020 Outage History'!$Q:$Q,BV62,'[1]2020 Outage History'!$I:$I,$C62)/$Q62,"")</f>
        <v/>
      </c>
      <c r="BX62" s="26" t="str">
        <f t="shared" si="32"/>
        <v/>
      </c>
      <c r="BY62" s="8" t="str">
        <f>IF($P62="More Info Required",COUNTIFS('[1]2020 Outage History'!$Q:$Q,BX62,'[1]2020 Outage History'!$I:$I,$C62)/$Q62,"")</f>
        <v/>
      </c>
      <c r="BZ62" s="26" t="str">
        <f t="shared" si="33"/>
        <v/>
      </c>
      <c r="CA62" s="8" t="str">
        <f>IF($P62="More Info Required",COUNTIFS('[1]2020 Outage History'!$Q:$Q,BZ62,'[1]2020 Outage History'!$I:$I,$C62)/$Q62,"")</f>
        <v/>
      </c>
      <c r="CB62" s="26" t="str">
        <f t="shared" si="34"/>
        <v/>
      </c>
      <c r="CC62" s="8" t="str">
        <f>IF($P62="More Info Required",COUNTIFS('[1]2020 Outage History'!$Q:$Q,CB62,'[1]2020 Outage History'!$I:$I,$C62)/$Q62,"")</f>
        <v/>
      </c>
      <c r="CD62" s="26" t="str">
        <f t="shared" si="35"/>
        <v/>
      </c>
      <c r="CE62" s="8" t="str">
        <f>IF($P62="More Info Required",COUNTIFS('[1]2020 Outage History'!$Q:$Q,CD62,'[1]2020 Outage History'!$I:$I,$C62)/$Q62,"")</f>
        <v/>
      </c>
      <c r="CF62" s="26" t="str">
        <f t="shared" si="36"/>
        <v/>
      </c>
      <c r="CG62" s="8" t="str">
        <f>IF($P62="More Info Required",COUNTIFS('[1]2020 Outage History'!$Q:$Q,CF62,'[1]2020 Outage History'!$I:$I,$C62)/$Q62,"")</f>
        <v/>
      </c>
      <c r="CH62" s="26" t="str">
        <f t="shared" si="37"/>
        <v/>
      </c>
      <c r="CI62" s="8" t="str">
        <f>IF($P62="More Info Required",COUNTIFS('[1]2020 Outage History'!$Q:$Q,CH62,'[1]2020 Outage History'!$I:$I,$C62)/$Q62,"")</f>
        <v/>
      </c>
      <c r="CJ62" s="26" t="str">
        <f t="shared" si="38"/>
        <v/>
      </c>
      <c r="CK62" s="8" t="str">
        <f>IF($P62="More Info Required",COUNTIFS('[1]2020 Outage History'!$Q:$Q,CJ62,'[1]2020 Outage History'!$I:$I,$C62)/$Q62,"")</f>
        <v/>
      </c>
      <c r="CL62" s="26" t="str">
        <f t="shared" si="39"/>
        <v/>
      </c>
      <c r="CM62" s="8" t="str">
        <f>IF($P62="More Info Required",COUNTIFS('[1]2020 Outage History'!$Q:$Q,CL62,'[1]2020 Outage History'!$I:$I,$C62)/$Q62,"")</f>
        <v/>
      </c>
    </row>
    <row r="63" spans="1:91" ht="15" x14ac:dyDescent="0.25">
      <c r="A63" s="17" t="s">
        <v>149</v>
      </c>
      <c r="B63" s="21">
        <v>28234</v>
      </c>
      <c r="C63" s="14" t="s">
        <v>150</v>
      </c>
      <c r="D63" s="17" t="s">
        <v>377</v>
      </c>
      <c r="E63" s="21">
        <v>28</v>
      </c>
      <c r="F63" s="22">
        <f>'[1]2020 Circuit Detail'!H22</f>
        <v>409.71919700000001</v>
      </c>
      <c r="G63" s="21"/>
      <c r="H63" s="21">
        <f>('[1]2015 Circuit Detail'!AS22+'[1]2016 Circuit Detail'!AS22+'[1]2017 Circuit Detail'!AS22+'[1]2018 Circuit Detail'!AS22+'[1]2019 Circuit Detail'!AS22)/5</f>
        <v>0.91107620891072949</v>
      </c>
      <c r="I63" s="10">
        <f>'[1]2020 Circuit Detail'!AS22</f>
        <v>1.3106537451307201</v>
      </c>
      <c r="J63" s="17" t="str">
        <f t="shared" si="0"/>
        <v>PSC</v>
      </c>
      <c r="K63" s="17">
        <v>46.8</v>
      </c>
      <c r="L63" s="23">
        <v>2017</v>
      </c>
      <c r="M63" s="21">
        <f>('[1]2015 Circuit Detail'!AQ22+'[1]2016 Circuit Detail'!AQ22+'[1]2017 Circuit Detail'!AQ22+'[1]2018 Circuit Detail'!AQ22+'[1]2019 Circuit Detail'!AQ22)/5</f>
        <v>162.97334939999999</v>
      </c>
      <c r="N63" s="24">
        <f>'[1]2020 Circuit Detail'!AQ22</f>
        <v>42.465668999999998</v>
      </c>
      <c r="O63" s="17" t="str">
        <f t="shared" si="1"/>
        <v>OK</v>
      </c>
      <c r="P63" s="8" t="str">
        <f t="shared" si="2"/>
        <v>More Info Required</v>
      </c>
      <c r="Q63" s="25">
        <v>22</v>
      </c>
      <c r="R63" s="26" t="str">
        <f t="shared" si="3"/>
        <v>000 Power Supply</v>
      </c>
      <c r="S63" s="8" t="e">
        <f>IF($P63="More Info Required",COUNTIFS('[1]2020 Outage History'!$Q:$Q,R63,'[1]2020 Outage History'!$I:$I,$C63)/$Q63,"")</f>
        <v>#VALUE!</v>
      </c>
      <c r="T63" s="26" t="str">
        <f t="shared" si="4"/>
        <v>100 Construction</v>
      </c>
      <c r="U63" s="8" t="e">
        <f>IF($P63="More Info Required",COUNTIFS('[1]2020 Outage History'!$Q:$Q,T63,'[1]2020 Outage History'!$I:$I,$C63)/$Q63,"")</f>
        <v>#VALUE!</v>
      </c>
      <c r="V63" s="26" t="str">
        <f t="shared" si="5"/>
        <v>110 Maintenance</v>
      </c>
      <c r="W63" s="8" t="e">
        <f>IF($P63="More Info Required",COUNTIFS('[1]2020 Outage History'!$Q:$Q,V63,'[1]2020 Outage History'!$I:$I,$C63)/$Q63,"")</f>
        <v>#VALUE!</v>
      </c>
      <c r="X63" s="26" t="str">
        <f t="shared" si="6"/>
        <v>190 Other Planned</v>
      </c>
      <c r="Y63" s="8" t="e">
        <f>IF($P63="More Info Required",COUNTIFS('[1]2020 Outage History'!$Q:$Q,X63,'[1]2020 Outage History'!$I:$I,$C63)/$Q63,"")</f>
        <v>#VALUE!</v>
      </c>
      <c r="Z63" s="26" t="str">
        <f t="shared" si="7"/>
        <v>300 Material or equipment fault/failure</v>
      </c>
      <c r="AA63" s="8" t="e">
        <f>IF($P63="More Info Required",COUNTIFS('[1]2020 Outage History'!$Q:$Q,Z63,'[1]2020 Outage History'!$I:$I,$C63)/$Q63,"")</f>
        <v>#VALUE!</v>
      </c>
      <c r="AB63" s="26" t="str">
        <f t="shared" si="8"/>
        <v>310 Installation Fault</v>
      </c>
      <c r="AC63" s="8" t="e">
        <f>IF($P63="More Info Required",COUNTIFS('[1]2020 Outage History'!$Q:$Q,AB63,'[1]2020 Outage History'!$I:$I,$C63)/$Q63,"")</f>
        <v>#VALUE!</v>
      </c>
      <c r="AD63" s="26" t="str">
        <f t="shared" si="9"/>
        <v>320 Conductor Sag or inadequate clearance</v>
      </c>
      <c r="AE63" s="8" t="e">
        <f>IF($P63="More Info Required",COUNTIFS('[1]2020 Outage History'!$Q:$Q,AD63,'[1]2020 Outage History'!$I:$I,$C63)/$Q63,"")</f>
        <v>#VALUE!</v>
      </c>
      <c r="AF63" s="26" t="str">
        <f t="shared" si="10"/>
        <v>340 Overload</v>
      </c>
      <c r="AG63" s="8" t="e">
        <f>IF($P63="More Info Required",COUNTIFS('[1]2020 Outage History'!$Q:$Q,AF63,'[1]2020 Outage History'!$I:$I,$C63)/$Q63,"")</f>
        <v>#VALUE!</v>
      </c>
      <c r="AH63" s="26" t="str">
        <f t="shared" si="11"/>
        <v>350 Miscoordination of protection devices</v>
      </c>
      <c r="AI63" s="8" t="e">
        <f>IF($P63="More Info Required",COUNTIFS('[1]2020 Outage History'!$Q:$Q,AH63,'[1]2020 Outage History'!$I:$I,$C63)/$Q63,"")</f>
        <v>#VALUE!</v>
      </c>
      <c r="AJ63" s="26" t="str">
        <f t="shared" si="12"/>
        <v>360 Other Equipment installation/design</v>
      </c>
      <c r="AK63" s="8" t="e">
        <f>IF($P63="More Info Required",COUNTIFS('[1]2020 Outage History'!$Q:$Q,AJ63,'[1]2020 Outage History'!$I:$I,$C63)/$Q63,"")</f>
        <v>#VALUE!</v>
      </c>
      <c r="AL63" s="26" t="str">
        <f t="shared" si="13"/>
        <v>400 Decay/Age of Material/Equipment</v>
      </c>
      <c r="AM63" s="8" t="e">
        <f>IF($P63="More Info Required",COUNTIFS('[1]2020 Outage History'!$Q:$Q,AL63,'[1]2020 Outage History'!$I:$I,$C63)/$Q63,"")</f>
        <v>#VALUE!</v>
      </c>
      <c r="AN63" s="26" t="str">
        <f t="shared" si="14"/>
        <v>420 Tree Growth</v>
      </c>
      <c r="AO63" s="8" t="e">
        <f>IF($P63="More Info Required",COUNTIFS('[1]2020 Outage History'!$Q:$Q,AN63,'[1]2020 Outage History'!$I:$I,$C63)/$Q63,"")</f>
        <v>#VALUE!</v>
      </c>
      <c r="AP63" s="26" t="str">
        <f t="shared" si="15"/>
        <v>430 Tree failure from overhang or dead tree without Ice/snow</v>
      </c>
      <c r="AQ63" s="8" t="e">
        <f>IF($P63="More Info Required",COUNTIFS('[1]2020 Outage History'!$Q:$Q,AP63,'[1]2020 Outage History'!$I:$I,$C63)/$Q63,"")</f>
        <v>#VALUE!</v>
      </c>
      <c r="AR63" s="26" t="str">
        <f t="shared" si="16"/>
        <v>435 Tree failure from outside of ROW</v>
      </c>
      <c r="AS63" s="8" t="e">
        <f>IF($P63="More Info Required",COUNTIFS('[1]2020 Outage History'!$Q:$Q,AR63,'[1]2020 Outage History'!$I:$I,$C63)/$Q63,"")</f>
        <v>#VALUE!</v>
      </c>
      <c r="AT63" s="26" t="str">
        <f t="shared" si="17"/>
        <v>440 Trees with Ice/snow</v>
      </c>
      <c r="AU63" s="8" t="e">
        <f>IF($P63="More Info Required",COUNTIFS('[1]2020 Outage History'!$Q:$Q,AT63,'[1]2020 Outage History'!$I:$I,$C63)/$Q63,"")</f>
        <v>#VALUE!</v>
      </c>
      <c r="AV63" s="26" t="str">
        <f t="shared" si="18"/>
        <v>470 Borrower Crew Cuts Tree</v>
      </c>
      <c r="AW63" s="8" t="e">
        <f>IF($P63="More Info Required",COUNTIFS('[1]2020 Outage History'!$Q:$Q,AV63,'[1]2020 Outage History'!$I:$I,$C63)/$Q63,"")</f>
        <v>#VALUE!</v>
      </c>
      <c r="AX63" s="26" t="str">
        <f t="shared" si="19"/>
        <v>490 Maintenance, Other</v>
      </c>
      <c r="AY63" s="8" t="e">
        <f>IF($P63="More Info Required",COUNTIFS('[1]2020 Outage History'!$Q:$Q,AX63,'[1]2020 Outage History'!$I:$I,$C63)/$Q63,"")</f>
        <v>#VALUE!</v>
      </c>
      <c r="AZ63" s="26" t="str">
        <f t="shared" si="20"/>
        <v>500 Lightning</v>
      </c>
      <c r="BA63" s="8" t="e">
        <f>IF($P63="More Info Required",COUNTIFS('[1]2020 Outage History'!$Q:$Q,AZ63,'[1]2020 Outage History'!$I:$I,$C63)/$Q63,"")</f>
        <v>#VALUE!</v>
      </c>
      <c r="BB63" s="26" t="str">
        <f t="shared" si="21"/>
        <v>510 Wind, Not Trees</v>
      </c>
      <c r="BC63" s="8" t="e">
        <f>IF($P63="More Info Required",COUNTIFS('[1]2020 Outage History'!$Q:$Q,BB63,'[1]2020 Outage History'!$I:$I,$C63)/$Q63,"")</f>
        <v>#VALUE!</v>
      </c>
      <c r="BD63" s="26" t="str">
        <f t="shared" si="22"/>
        <v>520 Ice, Sleet, Frost, not Trees</v>
      </c>
      <c r="BE63" s="8" t="e">
        <f>IF($P63="More Info Required",COUNTIFS('[1]2020 Outage History'!$Q:$Q,BD63,'[1]2020 Outage History'!$I:$I,$C63)/$Q63,"")</f>
        <v>#VALUE!</v>
      </c>
      <c r="BF63" s="26" t="str">
        <f t="shared" si="23"/>
        <v>530 Flood</v>
      </c>
      <c r="BG63" s="8" t="e">
        <f>IF($P63="More Info Required",COUNTIFS('[1]2020 Outage History'!$Q:$Q,BF63,'[1]2020 Outage History'!$I:$I,$C63)/$Q63,"")</f>
        <v>#VALUE!</v>
      </c>
      <c r="BH63" s="26" t="str">
        <f t="shared" si="24"/>
        <v>540 Storm</v>
      </c>
      <c r="BI63" s="8" t="e">
        <f>IF($P63="More Info Required",COUNTIFS('[1]2020 Outage History'!$Q:$Q,BH63,'[1]2020 Outage History'!$I:$I,$C63)/$Q63,"")</f>
        <v>#VALUE!</v>
      </c>
      <c r="BJ63" s="26" t="str">
        <f t="shared" si="25"/>
        <v>590 Weather, Other</v>
      </c>
      <c r="BK63" s="8" t="e">
        <f>IF($P63="More Info Required",COUNTIFS('[1]2020 Outage History'!$Q:$Q,BJ63,'[1]2020 Outage History'!$I:$I,$C63)/$Q63,"")</f>
        <v>#VALUE!</v>
      </c>
      <c r="BL63" s="26" t="str">
        <f t="shared" si="26"/>
        <v>600 Animal/bird</v>
      </c>
      <c r="BM63" s="8" t="e">
        <f>IF($P63="More Info Required",COUNTIFS('[1]2020 Outage History'!$Q:$Q,BL63,'[1]2020 Outage History'!$I:$I,$C63)/$Q63,"")</f>
        <v>#VALUE!</v>
      </c>
      <c r="BN63" s="26" t="str">
        <f t="shared" si="27"/>
        <v>630 Squirrel</v>
      </c>
      <c r="BO63" s="8" t="e">
        <f>IF($P63="More Info Required",COUNTIFS('[1]2020 Outage History'!$Q:$Q,BN63,'[1]2020 Outage History'!$I:$I,$C63)/$Q63,"")</f>
        <v>#VALUE!</v>
      </c>
      <c r="BP63" s="26" t="str">
        <f t="shared" si="28"/>
        <v>690 Animal, Other</v>
      </c>
      <c r="BQ63" s="8" t="e">
        <f>IF($P63="More Info Required",COUNTIFS('[1]2020 Outage History'!$Q:$Q,BP63,'[1]2020 Outage History'!$I:$I,$C63)/$Q63,"")</f>
        <v>#VALUE!</v>
      </c>
      <c r="BR63" s="26" t="str">
        <f t="shared" si="29"/>
        <v>700 Customer-Caused</v>
      </c>
      <c r="BS63" s="8" t="e">
        <f>IF($P63="More Info Required",COUNTIFS('[1]2020 Outage History'!$Q:$Q,BR63,'[1]2020 Outage History'!$I:$I,$C63)/$Q63,"")</f>
        <v>#VALUE!</v>
      </c>
      <c r="BT63" s="26" t="str">
        <f t="shared" si="30"/>
        <v>710 Motor Vehicle</v>
      </c>
      <c r="BU63" s="8" t="e">
        <f>IF($P63="More Info Required",COUNTIFS('[1]2020 Outage History'!$Q:$Q,BT63,'[1]2020 Outage History'!$I:$I,$C63)/$Q63,"")</f>
        <v>#VALUE!</v>
      </c>
      <c r="BV63" s="26" t="str">
        <f t="shared" si="31"/>
        <v>715 Farming Equipment</v>
      </c>
      <c r="BW63" s="8" t="e">
        <f>IF($P63="More Info Required",COUNTIFS('[1]2020 Outage History'!$Q:$Q,BV63,'[1]2020 Outage History'!$I:$I,$C63)/$Q63,"")</f>
        <v>#VALUE!</v>
      </c>
      <c r="BX63" s="26" t="str">
        <f t="shared" si="32"/>
        <v>720 Aircraft</v>
      </c>
      <c r="BY63" s="8" t="e">
        <f>IF($P63="More Info Required",COUNTIFS('[1]2020 Outage History'!$Q:$Q,BX63,'[1]2020 Outage History'!$I:$I,$C63)/$Q63,"")</f>
        <v>#VALUE!</v>
      </c>
      <c r="BZ63" s="26" t="str">
        <f t="shared" si="33"/>
        <v>730 Fire</v>
      </c>
      <c r="CA63" s="8" t="e">
        <f>IF($P63="More Info Required",COUNTIFS('[1]2020 Outage History'!$Q:$Q,BZ63,'[1]2020 Outage History'!$I:$I,$C63)/$Q63,"")</f>
        <v>#VALUE!</v>
      </c>
      <c r="CB63" s="26" t="str">
        <f t="shared" si="34"/>
        <v>740 Public Cuts Tree</v>
      </c>
      <c r="CC63" s="8" t="e">
        <f>IF($P63="More Info Required",COUNTIFS('[1]2020 Outage History'!$Q:$Q,CB63,'[1]2020 Outage History'!$I:$I,$C63)/$Q63,"")</f>
        <v>#VALUE!</v>
      </c>
      <c r="CD63" s="26" t="str">
        <f t="shared" si="35"/>
        <v>750 Vandalism</v>
      </c>
      <c r="CE63" s="8" t="e">
        <f>IF($P63="More Info Required",COUNTIFS('[1]2020 Outage History'!$Q:$Q,CD63,'[1]2020 Outage History'!$I:$I,$C63)/$Q63,"")</f>
        <v>#VALUE!</v>
      </c>
      <c r="CF63" s="26" t="str">
        <f t="shared" si="36"/>
        <v>760 Switching Error or Caused by Construction or Maintenance</v>
      </c>
      <c r="CG63" s="8" t="e">
        <f>IF($P63="More Info Required",COUNTIFS('[1]2020 Outage History'!$Q:$Q,CF63,'[1]2020 Outage History'!$I:$I,$C63)/$Q63,"")</f>
        <v>#VALUE!</v>
      </c>
      <c r="CH63" s="26" t="str">
        <f t="shared" si="37"/>
        <v>790 Public, Other</v>
      </c>
      <c r="CI63" s="8" t="e">
        <f>IF($P63="More Info Required",COUNTIFS('[1]2020 Outage History'!$Q:$Q,CH63,'[1]2020 Outage History'!$I:$I,$C63)/$Q63,"")</f>
        <v>#VALUE!</v>
      </c>
      <c r="CJ63" s="26" t="str">
        <f t="shared" si="38"/>
        <v>800 Other</v>
      </c>
      <c r="CK63" s="8" t="e">
        <f>IF($P63="More Info Required",COUNTIFS('[1]2020 Outage History'!$Q:$Q,CJ63,'[1]2020 Outage History'!$I:$I,$C63)/$Q63,"")</f>
        <v>#VALUE!</v>
      </c>
      <c r="CL63" s="26" t="str">
        <f t="shared" si="39"/>
        <v>999 Cause Unknown</v>
      </c>
      <c r="CM63" s="8" t="e">
        <f>IF($P63="More Info Required",COUNTIFS('[1]2020 Outage History'!$Q:$Q,CL63,'[1]2020 Outage History'!$I:$I,$C63)/$Q63,"")</f>
        <v>#VALUE!</v>
      </c>
    </row>
    <row r="64" spans="1:91" ht="15" x14ac:dyDescent="0.25">
      <c r="A64" s="17" t="s">
        <v>111</v>
      </c>
      <c r="B64" s="21">
        <v>29214</v>
      </c>
      <c r="C64" s="14" t="s">
        <v>112</v>
      </c>
      <c r="D64" s="17" t="s">
        <v>111</v>
      </c>
      <c r="E64" s="21">
        <v>29</v>
      </c>
      <c r="F64" s="22">
        <f>'[1]2020 Circuit Detail'!H23</f>
        <v>197.49283600000001</v>
      </c>
      <c r="G64" s="21"/>
      <c r="H64" s="21">
        <f>('[1]2015 Circuit Detail'!AS23+'[1]2016 Circuit Detail'!AS23+'[1]2017 Circuit Detail'!AS23+'[1]2018 Circuit Detail'!AS23+'[1]2019 Circuit Detail'!AS23)/5</f>
        <v>1.0315720104106254</v>
      </c>
      <c r="I64" s="10">
        <f>'[1]2020 Circuit Detail'!AS23</f>
        <v>0.38988756027585703</v>
      </c>
      <c r="J64" s="17" t="str">
        <f t="shared" si="0"/>
        <v>OK</v>
      </c>
      <c r="K64" s="17">
        <v>21.3</v>
      </c>
      <c r="L64" s="23">
        <v>2015</v>
      </c>
      <c r="M64" s="21">
        <f>('[1]2015 Circuit Detail'!AQ23+'[1]2016 Circuit Detail'!AQ23+'[1]2017 Circuit Detail'!AQ23+'[1]2018 Circuit Detail'!AQ23+'[1]2019 Circuit Detail'!AQ23)/5</f>
        <v>173.94927580000001</v>
      </c>
      <c r="N64" s="24">
        <f>'[1]2020 Circuit Detail'!AQ23</f>
        <v>16.952513</v>
      </c>
      <c r="O64" s="17" t="str">
        <f t="shared" si="1"/>
        <v>OK</v>
      </c>
      <c r="P64" s="8" t="str">
        <f t="shared" si="2"/>
        <v>Good</v>
      </c>
      <c r="Q64" s="25">
        <f>'[1]2020 Circuit Detail'!AJ23</f>
        <v>6</v>
      </c>
      <c r="R64" s="26" t="str">
        <f t="shared" si="3"/>
        <v/>
      </c>
      <c r="S64" s="8" t="str">
        <f>IF($P64="More Info Required",COUNTIFS('[1]2020 Outage History'!$Q:$Q,R64,'[1]2020 Outage History'!$I:$I,$C64)/$Q64,"")</f>
        <v/>
      </c>
      <c r="T64" s="26" t="str">
        <f t="shared" si="4"/>
        <v/>
      </c>
      <c r="U64" s="8" t="str">
        <f>IF($P64="More Info Required",COUNTIFS('[1]2020 Outage History'!$Q:$Q,T64,'[1]2020 Outage History'!$I:$I,$C64)/$Q64,"")</f>
        <v/>
      </c>
      <c r="V64" s="26" t="str">
        <f t="shared" si="5"/>
        <v/>
      </c>
      <c r="W64" s="8" t="str">
        <f>IF($P64="More Info Required",COUNTIFS('[1]2020 Outage History'!$Q:$Q,V64,'[1]2020 Outage History'!$I:$I,$C64)/$Q64,"")</f>
        <v/>
      </c>
      <c r="X64" s="26" t="str">
        <f t="shared" si="6"/>
        <v/>
      </c>
      <c r="Y64" s="8" t="str">
        <f>IF($P64="More Info Required",COUNTIFS('[1]2020 Outage History'!$Q:$Q,X64,'[1]2020 Outage History'!$I:$I,$C64)/$Q64,"")</f>
        <v/>
      </c>
      <c r="Z64" s="26" t="str">
        <f t="shared" si="7"/>
        <v/>
      </c>
      <c r="AA64" s="8" t="str">
        <f>IF($P64="More Info Required",COUNTIFS('[1]2020 Outage History'!$Q:$Q,Z64,'[1]2020 Outage History'!$I:$I,$C64)/$Q64,"")</f>
        <v/>
      </c>
      <c r="AB64" s="26" t="str">
        <f t="shared" si="8"/>
        <v/>
      </c>
      <c r="AC64" s="8" t="str">
        <f>IF($P64="More Info Required",COUNTIFS('[1]2020 Outage History'!$Q:$Q,AB64,'[1]2020 Outage History'!$I:$I,$C64)/$Q64,"")</f>
        <v/>
      </c>
      <c r="AD64" s="26" t="str">
        <f t="shared" si="9"/>
        <v/>
      </c>
      <c r="AE64" s="8" t="str">
        <f>IF($P64="More Info Required",COUNTIFS('[1]2020 Outage History'!$Q:$Q,AD64,'[1]2020 Outage History'!$I:$I,$C64)/$Q64,"")</f>
        <v/>
      </c>
      <c r="AF64" s="26" t="str">
        <f t="shared" si="10"/>
        <v/>
      </c>
      <c r="AG64" s="8" t="str">
        <f>IF($P64="More Info Required",COUNTIFS('[1]2020 Outage History'!$Q:$Q,AF64,'[1]2020 Outage History'!$I:$I,$C64)/$Q64,"")</f>
        <v/>
      </c>
      <c r="AH64" s="26" t="str">
        <f t="shared" si="11"/>
        <v/>
      </c>
      <c r="AI64" s="8" t="str">
        <f>IF($P64="More Info Required",COUNTIFS('[1]2020 Outage History'!$Q:$Q,AH64,'[1]2020 Outage History'!$I:$I,$C64)/$Q64,"")</f>
        <v/>
      </c>
      <c r="AJ64" s="26" t="str">
        <f t="shared" si="12"/>
        <v/>
      </c>
      <c r="AK64" s="8" t="str">
        <f>IF($P64="More Info Required",COUNTIFS('[1]2020 Outage History'!$Q:$Q,AJ64,'[1]2020 Outage History'!$I:$I,$C64)/$Q64,"")</f>
        <v/>
      </c>
      <c r="AL64" s="26" t="str">
        <f t="shared" si="13"/>
        <v/>
      </c>
      <c r="AM64" s="8" t="str">
        <f>IF($P64="More Info Required",COUNTIFS('[1]2020 Outage History'!$Q:$Q,AL64,'[1]2020 Outage History'!$I:$I,$C64)/$Q64,"")</f>
        <v/>
      </c>
      <c r="AN64" s="26" t="str">
        <f t="shared" si="14"/>
        <v/>
      </c>
      <c r="AO64" s="8" t="str">
        <f>IF($P64="More Info Required",COUNTIFS('[1]2020 Outage History'!$Q:$Q,AN64,'[1]2020 Outage History'!$I:$I,$C64)/$Q64,"")</f>
        <v/>
      </c>
      <c r="AP64" s="26" t="str">
        <f t="shared" si="15"/>
        <v/>
      </c>
      <c r="AQ64" s="8" t="str">
        <f>IF($P64="More Info Required",COUNTIFS('[1]2020 Outage History'!$Q:$Q,AP64,'[1]2020 Outage History'!$I:$I,$C64)/$Q64,"")</f>
        <v/>
      </c>
      <c r="AR64" s="26" t="str">
        <f t="shared" si="16"/>
        <v/>
      </c>
      <c r="AS64" s="8" t="str">
        <f>IF($P64="More Info Required",COUNTIFS('[1]2020 Outage History'!$Q:$Q,AR64,'[1]2020 Outage History'!$I:$I,$C64)/$Q64,"")</f>
        <v/>
      </c>
      <c r="AT64" s="26" t="str">
        <f t="shared" si="17"/>
        <v/>
      </c>
      <c r="AU64" s="8" t="str">
        <f>IF($P64="More Info Required",COUNTIFS('[1]2020 Outage History'!$Q:$Q,AT64,'[1]2020 Outage History'!$I:$I,$C64)/$Q64,"")</f>
        <v/>
      </c>
      <c r="AV64" s="26" t="str">
        <f t="shared" si="18"/>
        <v/>
      </c>
      <c r="AW64" s="8" t="str">
        <f>IF($P64="More Info Required",COUNTIFS('[1]2020 Outage History'!$Q:$Q,AV64,'[1]2020 Outage History'!$I:$I,$C64)/$Q64,"")</f>
        <v/>
      </c>
      <c r="AX64" s="26" t="str">
        <f t="shared" si="19"/>
        <v/>
      </c>
      <c r="AY64" s="8" t="str">
        <f>IF($P64="More Info Required",COUNTIFS('[1]2020 Outage History'!$Q:$Q,AX64,'[1]2020 Outage History'!$I:$I,$C64)/$Q64,"")</f>
        <v/>
      </c>
      <c r="AZ64" s="26" t="str">
        <f t="shared" si="20"/>
        <v/>
      </c>
      <c r="BA64" s="8" t="str">
        <f>IF($P64="More Info Required",COUNTIFS('[1]2020 Outage History'!$Q:$Q,AZ64,'[1]2020 Outage History'!$I:$I,$C64)/$Q64,"")</f>
        <v/>
      </c>
      <c r="BB64" s="26" t="str">
        <f t="shared" si="21"/>
        <v/>
      </c>
      <c r="BC64" s="8" t="str">
        <f>IF($P64="More Info Required",COUNTIFS('[1]2020 Outage History'!$Q:$Q,BB64,'[1]2020 Outage History'!$I:$I,$C64)/$Q64,"")</f>
        <v/>
      </c>
      <c r="BD64" s="26" t="str">
        <f t="shared" si="22"/>
        <v/>
      </c>
      <c r="BE64" s="8" t="str">
        <f>IF($P64="More Info Required",COUNTIFS('[1]2020 Outage History'!$Q:$Q,BD64,'[1]2020 Outage History'!$I:$I,$C64)/$Q64,"")</f>
        <v/>
      </c>
      <c r="BF64" s="26" t="str">
        <f t="shared" si="23"/>
        <v/>
      </c>
      <c r="BG64" s="8" t="str">
        <f>IF($P64="More Info Required",COUNTIFS('[1]2020 Outage History'!$Q:$Q,BF64,'[1]2020 Outage History'!$I:$I,$C64)/$Q64,"")</f>
        <v/>
      </c>
      <c r="BH64" s="26" t="str">
        <f t="shared" si="24"/>
        <v/>
      </c>
      <c r="BI64" s="8" t="str">
        <f>IF($P64="More Info Required",COUNTIFS('[1]2020 Outage History'!$Q:$Q,BH64,'[1]2020 Outage History'!$I:$I,$C64)/$Q64,"")</f>
        <v/>
      </c>
      <c r="BJ64" s="26" t="str">
        <f t="shared" si="25"/>
        <v/>
      </c>
      <c r="BK64" s="8" t="str">
        <f>IF($P64="More Info Required",COUNTIFS('[1]2020 Outage History'!$Q:$Q,BJ64,'[1]2020 Outage History'!$I:$I,$C64)/$Q64,"")</f>
        <v/>
      </c>
      <c r="BL64" s="26" t="str">
        <f t="shared" si="26"/>
        <v/>
      </c>
      <c r="BM64" s="8" t="str">
        <f>IF($P64="More Info Required",COUNTIFS('[1]2020 Outage History'!$Q:$Q,BL64,'[1]2020 Outage History'!$I:$I,$C64)/$Q64,"")</f>
        <v/>
      </c>
      <c r="BN64" s="26" t="str">
        <f t="shared" si="27"/>
        <v/>
      </c>
      <c r="BO64" s="8" t="str">
        <f>IF($P64="More Info Required",COUNTIFS('[1]2020 Outage History'!$Q:$Q,BN64,'[1]2020 Outage History'!$I:$I,$C64)/$Q64,"")</f>
        <v/>
      </c>
      <c r="BP64" s="26" t="str">
        <f t="shared" si="28"/>
        <v/>
      </c>
      <c r="BQ64" s="8" t="str">
        <f>IF($P64="More Info Required",COUNTIFS('[1]2020 Outage History'!$Q:$Q,BP64,'[1]2020 Outage History'!$I:$I,$C64)/$Q64,"")</f>
        <v/>
      </c>
      <c r="BR64" s="26" t="str">
        <f t="shared" si="29"/>
        <v/>
      </c>
      <c r="BS64" s="8" t="str">
        <f>IF($P64="More Info Required",COUNTIFS('[1]2020 Outage History'!$Q:$Q,BR64,'[1]2020 Outage History'!$I:$I,$C64)/$Q64,"")</f>
        <v/>
      </c>
      <c r="BT64" s="26" t="str">
        <f t="shared" si="30"/>
        <v/>
      </c>
      <c r="BU64" s="8" t="str">
        <f>IF($P64="More Info Required",COUNTIFS('[1]2020 Outage History'!$Q:$Q,BT64,'[1]2020 Outage History'!$I:$I,$C64)/$Q64,"")</f>
        <v/>
      </c>
      <c r="BV64" s="26" t="str">
        <f t="shared" si="31"/>
        <v/>
      </c>
      <c r="BW64" s="8" t="str">
        <f>IF($P64="More Info Required",COUNTIFS('[1]2020 Outage History'!$Q:$Q,BV64,'[1]2020 Outage History'!$I:$I,$C64)/$Q64,"")</f>
        <v/>
      </c>
      <c r="BX64" s="26" t="str">
        <f t="shared" si="32"/>
        <v/>
      </c>
      <c r="BY64" s="8" t="str">
        <f>IF($P64="More Info Required",COUNTIFS('[1]2020 Outage History'!$Q:$Q,BX64,'[1]2020 Outage History'!$I:$I,$C64)/$Q64,"")</f>
        <v/>
      </c>
      <c r="BZ64" s="26" t="str">
        <f t="shared" si="33"/>
        <v/>
      </c>
      <c r="CA64" s="8" t="str">
        <f>IF($P64="More Info Required",COUNTIFS('[1]2020 Outage History'!$Q:$Q,BZ64,'[1]2020 Outage History'!$I:$I,$C64)/$Q64,"")</f>
        <v/>
      </c>
      <c r="CB64" s="26" t="str">
        <f t="shared" si="34"/>
        <v/>
      </c>
      <c r="CC64" s="8" t="str">
        <f>IF($P64="More Info Required",COUNTIFS('[1]2020 Outage History'!$Q:$Q,CB64,'[1]2020 Outage History'!$I:$I,$C64)/$Q64,"")</f>
        <v/>
      </c>
      <c r="CD64" s="26" t="str">
        <f t="shared" si="35"/>
        <v/>
      </c>
      <c r="CE64" s="8" t="str">
        <f>IF($P64="More Info Required",COUNTIFS('[1]2020 Outage History'!$Q:$Q,CD64,'[1]2020 Outage History'!$I:$I,$C64)/$Q64,"")</f>
        <v/>
      </c>
      <c r="CF64" s="26" t="str">
        <f t="shared" si="36"/>
        <v/>
      </c>
      <c r="CG64" s="8" t="str">
        <f>IF($P64="More Info Required",COUNTIFS('[1]2020 Outage History'!$Q:$Q,CF64,'[1]2020 Outage History'!$I:$I,$C64)/$Q64,"")</f>
        <v/>
      </c>
      <c r="CH64" s="26" t="str">
        <f t="shared" si="37"/>
        <v/>
      </c>
      <c r="CI64" s="8" t="str">
        <f>IF($P64="More Info Required",COUNTIFS('[1]2020 Outage History'!$Q:$Q,CH64,'[1]2020 Outage History'!$I:$I,$C64)/$Q64,"")</f>
        <v/>
      </c>
      <c r="CJ64" s="26" t="str">
        <f t="shared" si="38"/>
        <v/>
      </c>
      <c r="CK64" s="8" t="str">
        <f>IF($P64="More Info Required",COUNTIFS('[1]2020 Outage History'!$Q:$Q,CJ64,'[1]2020 Outage History'!$I:$I,$C64)/$Q64,"")</f>
        <v/>
      </c>
      <c r="CL64" s="26" t="str">
        <f t="shared" si="39"/>
        <v/>
      </c>
      <c r="CM64" s="8" t="str">
        <f>IF($P64="More Info Required",COUNTIFS('[1]2020 Outage History'!$Q:$Q,CL64,'[1]2020 Outage History'!$I:$I,$C64)/$Q64,"")</f>
        <v/>
      </c>
    </row>
    <row r="65" spans="1:91" ht="15" x14ac:dyDescent="0.25">
      <c r="A65" s="17" t="s">
        <v>113</v>
      </c>
      <c r="B65" s="21">
        <v>29224</v>
      </c>
      <c r="C65" s="14" t="s">
        <v>114</v>
      </c>
      <c r="D65" s="17" t="s">
        <v>111</v>
      </c>
      <c r="E65" s="21">
        <v>29</v>
      </c>
      <c r="F65" s="22">
        <f>'[1]2020 Circuit Detail'!H24</f>
        <v>248.42693399999999</v>
      </c>
      <c r="G65" s="21"/>
      <c r="H65" s="21">
        <f>('[1]2015 Circuit Detail'!AS24+'[1]2016 Circuit Detail'!AS24+'[1]2017 Circuit Detail'!AS24+'[1]2018 Circuit Detail'!AS24+'[1]2019 Circuit Detail'!AS24)/5</f>
        <v>2.3073319063383546</v>
      </c>
      <c r="I65" s="10">
        <f>'[1]2020 Circuit Detail'!AS24</f>
        <v>6.7665770894230004</v>
      </c>
      <c r="J65" s="17" t="str">
        <f t="shared" si="0"/>
        <v>PSC</v>
      </c>
      <c r="K65" s="17">
        <v>33.200000000000003</v>
      </c>
      <c r="L65" s="23">
        <v>2015</v>
      </c>
      <c r="M65" s="21">
        <f>('[1]2015 Circuit Detail'!AQ24+'[1]2016 Circuit Detail'!AQ24+'[1]2017 Circuit Detail'!AQ24+'[1]2018 Circuit Detail'!AQ24+'[1]2019 Circuit Detail'!AQ24)/5</f>
        <v>436.64887580000004</v>
      </c>
      <c r="N65" s="24">
        <f>'[1]2020 Circuit Detail'!AQ24</f>
        <v>171.627928</v>
      </c>
      <c r="O65" s="17" t="str">
        <f t="shared" si="1"/>
        <v>OK</v>
      </c>
      <c r="P65" s="8" t="str">
        <f t="shared" si="2"/>
        <v>More Info Required</v>
      </c>
      <c r="Q65" s="25">
        <f>'[1]2020 Circuit Detail'!AJ24</f>
        <v>10</v>
      </c>
      <c r="R65" s="26" t="str">
        <f t="shared" si="3"/>
        <v>000 Power Supply</v>
      </c>
      <c r="S65" s="8" t="e">
        <f>IF($P65="More Info Required",COUNTIFS('[1]2020 Outage History'!$Q:$Q,R65,'[1]2020 Outage History'!$I:$I,$C65)/$Q65,"")</f>
        <v>#VALUE!</v>
      </c>
      <c r="T65" s="26" t="str">
        <f t="shared" si="4"/>
        <v>100 Construction</v>
      </c>
      <c r="U65" s="8" t="e">
        <f>IF($P65="More Info Required",COUNTIFS('[1]2020 Outage History'!$Q:$Q,T65,'[1]2020 Outage History'!$I:$I,$C65)/$Q65,"")</f>
        <v>#VALUE!</v>
      </c>
      <c r="V65" s="26" t="str">
        <f t="shared" si="5"/>
        <v>110 Maintenance</v>
      </c>
      <c r="W65" s="8" t="e">
        <f>IF($P65="More Info Required",COUNTIFS('[1]2020 Outage History'!$Q:$Q,V65,'[1]2020 Outage History'!$I:$I,$C65)/$Q65,"")</f>
        <v>#VALUE!</v>
      </c>
      <c r="X65" s="26" t="str">
        <f t="shared" si="6"/>
        <v>190 Other Planned</v>
      </c>
      <c r="Y65" s="8" t="e">
        <f>IF($P65="More Info Required",COUNTIFS('[1]2020 Outage History'!$Q:$Q,X65,'[1]2020 Outage History'!$I:$I,$C65)/$Q65,"")</f>
        <v>#VALUE!</v>
      </c>
      <c r="Z65" s="26" t="str">
        <f t="shared" si="7"/>
        <v>300 Material or equipment fault/failure</v>
      </c>
      <c r="AA65" s="8" t="e">
        <f>IF($P65="More Info Required",COUNTIFS('[1]2020 Outage History'!$Q:$Q,Z65,'[1]2020 Outage History'!$I:$I,$C65)/$Q65,"")</f>
        <v>#VALUE!</v>
      </c>
      <c r="AB65" s="26" t="str">
        <f t="shared" si="8"/>
        <v>310 Installation Fault</v>
      </c>
      <c r="AC65" s="8" t="e">
        <f>IF($P65="More Info Required",COUNTIFS('[1]2020 Outage History'!$Q:$Q,AB65,'[1]2020 Outage History'!$I:$I,$C65)/$Q65,"")</f>
        <v>#VALUE!</v>
      </c>
      <c r="AD65" s="26" t="str">
        <f t="shared" si="9"/>
        <v>320 Conductor Sag or inadequate clearance</v>
      </c>
      <c r="AE65" s="8" t="e">
        <f>IF($P65="More Info Required",COUNTIFS('[1]2020 Outage History'!$Q:$Q,AD65,'[1]2020 Outage History'!$I:$I,$C65)/$Q65,"")</f>
        <v>#VALUE!</v>
      </c>
      <c r="AF65" s="26" t="str">
        <f t="shared" si="10"/>
        <v>340 Overload</v>
      </c>
      <c r="AG65" s="8" t="e">
        <f>IF($P65="More Info Required",COUNTIFS('[1]2020 Outage History'!$Q:$Q,AF65,'[1]2020 Outage History'!$I:$I,$C65)/$Q65,"")</f>
        <v>#VALUE!</v>
      </c>
      <c r="AH65" s="26" t="str">
        <f t="shared" si="11"/>
        <v>350 Miscoordination of protection devices</v>
      </c>
      <c r="AI65" s="8" t="e">
        <f>IF($P65="More Info Required",COUNTIFS('[1]2020 Outage History'!$Q:$Q,AH65,'[1]2020 Outage History'!$I:$I,$C65)/$Q65,"")</f>
        <v>#VALUE!</v>
      </c>
      <c r="AJ65" s="26" t="str">
        <f t="shared" si="12"/>
        <v>360 Other Equipment installation/design</v>
      </c>
      <c r="AK65" s="8" t="e">
        <f>IF($P65="More Info Required",COUNTIFS('[1]2020 Outage History'!$Q:$Q,AJ65,'[1]2020 Outage History'!$I:$I,$C65)/$Q65,"")</f>
        <v>#VALUE!</v>
      </c>
      <c r="AL65" s="26" t="str">
        <f t="shared" si="13"/>
        <v>400 Decay/Age of Material/Equipment</v>
      </c>
      <c r="AM65" s="8" t="e">
        <f>IF($P65="More Info Required",COUNTIFS('[1]2020 Outage History'!$Q:$Q,AL65,'[1]2020 Outage History'!$I:$I,$C65)/$Q65,"")</f>
        <v>#VALUE!</v>
      </c>
      <c r="AN65" s="26" t="str">
        <f t="shared" si="14"/>
        <v>420 Tree Growth</v>
      </c>
      <c r="AO65" s="8" t="e">
        <f>IF($P65="More Info Required",COUNTIFS('[1]2020 Outage History'!$Q:$Q,AN65,'[1]2020 Outage History'!$I:$I,$C65)/$Q65,"")</f>
        <v>#VALUE!</v>
      </c>
      <c r="AP65" s="26" t="str">
        <f t="shared" si="15"/>
        <v>430 Tree failure from overhang or dead tree without Ice/snow</v>
      </c>
      <c r="AQ65" s="8" t="e">
        <f>IF($P65="More Info Required",COUNTIFS('[1]2020 Outage History'!$Q:$Q,AP65,'[1]2020 Outage History'!$I:$I,$C65)/$Q65,"")</f>
        <v>#VALUE!</v>
      </c>
      <c r="AR65" s="26" t="str">
        <f t="shared" si="16"/>
        <v>435 Tree failure from outside of ROW</v>
      </c>
      <c r="AS65" s="8" t="e">
        <f>IF($P65="More Info Required",COUNTIFS('[1]2020 Outage History'!$Q:$Q,AR65,'[1]2020 Outage History'!$I:$I,$C65)/$Q65,"")</f>
        <v>#VALUE!</v>
      </c>
      <c r="AT65" s="26" t="str">
        <f t="shared" si="17"/>
        <v>440 Trees with Ice/snow</v>
      </c>
      <c r="AU65" s="8" t="e">
        <f>IF($P65="More Info Required",COUNTIFS('[1]2020 Outage History'!$Q:$Q,AT65,'[1]2020 Outage History'!$I:$I,$C65)/$Q65,"")</f>
        <v>#VALUE!</v>
      </c>
      <c r="AV65" s="26" t="str">
        <f t="shared" si="18"/>
        <v>470 Borrower Crew Cuts Tree</v>
      </c>
      <c r="AW65" s="8" t="e">
        <f>IF($P65="More Info Required",COUNTIFS('[1]2020 Outage History'!$Q:$Q,AV65,'[1]2020 Outage History'!$I:$I,$C65)/$Q65,"")</f>
        <v>#VALUE!</v>
      </c>
      <c r="AX65" s="26" t="str">
        <f t="shared" si="19"/>
        <v>490 Maintenance, Other</v>
      </c>
      <c r="AY65" s="8" t="e">
        <f>IF($P65="More Info Required",COUNTIFS('[1]2020 Outage History'!$Q:$Q,AX65,'[1]2020 Outage History'!$I:$I,$C65)/$Q65,"")</f>
        <v>#VALUE!</v>
      </c>
      <c r="AZ65" s="26" t="str">
        <f t="shared" si="20"/>
        <v>500 Lightning</v>
      </c>
      <c r="BA65" s="8" t="e">
        <f>IF($P65="More Info Required",COUNTIFS('[1]2020 Outage History'!$Q:$Q,AZ65,'[1]2020 Outage History'!$I:$I,$C65)/$Q65,"")</f>
        <v>#VALUE!</v>
      </c>
      <c r="BB65" s="26" t="str">
        <f t="shared" si="21"/>
        <v>510 Wind, Not Trees</v>
      </c>
      <c r="BC65" s="8" t="e">
        <f>IF($P65="More Info Required",COUNTIFS('[1]2020 Outage History'!$Q:$Q,BB65,'[1]2020 Outage History'!$I:$I,$C65)/$Q65,"")</f>
        <v>#VALUE!</v>
      </c>
      <c r="BD65" s="26" t="str">
        <f t="shared" si="22"/>
        <v>520 Ice, Sleet, Frost, not Trees</v>
      </c>
      <c r="BE65" s="8" t="e">
        <f>IF($P65="More Info Required",COUNTIFS('[1]2020 Outage History'!$Q:$Q,BD65,'[1]2020 Outage History'!$I:$I,$C65)/$Q65,"")</f>
        <v>#VALUE!</v>
      </c>
      <c r="BF65" s="26" t="str">
        <f t="shared" si="23"/>
        <v>530 Flood</v>
      </c>
      <c r="BG65" s="8" t="e">
        <f>IF($P65="More Info Required",COUNTIFS('[1]2020 Outage History'!$Q:$Q,BF65,'[1]2020 Outage History'!$I:$I,$C65)/$Q65,"")</f>
        <v>#VALUE!</v>
      </c>
      <c r="BH65" s="26" t="str">
        <f t="shared" si="24"/>
        <v>540 Storm</v>
      </c>
      <c r="BI65" s="8" t="e">
        <f>IF($P65="More Info Required",COUNTIFS('[1]2020 Outage History'!$Q:$Q,BH65,'[1]2020 Outage History'!$I:$I,$C65)/$Q65,"")</f>
        <v>#VALUE!</v>
      </c>
      <c r="BJ65" s="26" t="str">
        <f t="shared" si="25"/>
        <v>590 Weather, Other</v>
      </c>
      <c r="BK65" s="8" t="e">
        <f>IF($P65="More Info Required",COUNTIFS('[1]2020 Outage History'!$Q:$Q,BJ65,'[1]2020 Outage History'!$I:$I,$C65)/$Q65,"")</f>
        <v>#VALUE!</v>
      </c>
      <c r="BL65" s="26" t="str">
        <f t="shared" si="26"/>
        <v>600 Animal/bird</v>
      </c>
      <c r="BM65" s="8" t="e">
        <f>IF($P65="More Info Required",COUNTIFS('[1]2020 Outage History'!$Q:$Q,BL65,'[1]2020 Outage History'!$I:$I,$C65)/$Q65,"")</f>
        <v>#VALUE!</v>
      </c>
      <c r="BN65" s="26" t="str">
        <f t="shared" si="27"/>
        <v>630 Squirrel</v>
      </c>
      <c r="BO65" s="8" t="e">
        <f>IF($P65="More Info Required",COUNTIFS('[1]2020 Outage History'!$Q:$Q,BN65,'[1]2020 Outage History'!$I:$I,$C65)/$Q65,"")</f>
        <v>#VALUE!</v>
      </c>
      <c r="BP65" s="26" t="str">
        <f t="shared" si="28"/>
        <v>690 Animal, Other</v>
      </c>
      <c r="BQ65" s="8" t="e">
        <f>IF($P65="More Info Required",COUNTIFS('[1]2020 Outage History'!$Q:$Q,BP65,'[1]2020 Outage History'!$I:$I,$C65)/$Q65,"")</f>
        <v>#VALUE!</v>
      </c>
      <c r="BR65" s="26" t="str">
        <f t="shared" si="29"/>
        <v>700 Customer-Caused</v>
      </c>
      <c r="BS65" s="8" t="e">
        <f>IF($P65="More Info Required",COUNTIFS('[1]2020 Outage History'!$Q:$Q,BR65,'[1]2020 Outage History'!$I:$I,$C65)/$Q65,"")</f>
        <v>#VALUE!</v>
      </c>
      <c r="BT65" s="26" t="str">
        <f t="shared" si="30"/>
        <v>710 Motor Vehicle</v>
      </c>
      <c r="BU65" s="8" t="e">
        <f>IF($P65="More Info Required",COUNTIFS('[1]2020 Outage History'!$Q:$Q,BT65,'[1]2020 Outage History'!$I:$I,$C65)/$Q65,"")</f>
        <v>#VALUE!</v>
      </c>
      <c r="BV65" s="26" t="str">
        <f t="shared" si="31"/>
        <v>715 Farming Equipment</v>
      </c>
      <c r="BW65" s="8" t="e">
        <f>IF($P65="More Info Required",COUNTIFS('[1]2020 Outage History'!$Q:$Q,BV65,'[1]2020 Outage History'!$I:$I,$C65)/$Q65,"")</f>
        <v>#VALUE!</v>
      </c>
      <c r="BX65" s="26" t="str">
        <f t="shared" si="32"/>
        <v>720 Aircraft</v>
      </c>
      <c r="BY65" s="8" t="e">
        <f>IF($P65="More Info Required",COUNTIFS('[1]2020 Outage History'!$Q:$Q,BX65,'[1]2020 Outage History'!$I:$I,$C65)/$Q65,"")</f>
        <v>#VALUE!</v>
      </c>
      <c r="BZ65" s="26" t="str">
        <f t="shared" si="33"/>
        <v>730 Fire</v>
      </c>
      <c r="CA65" s="8" t="e">
        <f>IF($P65="More Info Required",COUNTIFS('[1]2020 Outage History'!$Q:$Q,BZ65,'[1]2020 Outage History'!$I:$I,$C65)/$Q65,"")</f>
        <v>#VALUE!</v>
      </c>
      <c r="CB65" s="26" t="str">
        <f t="shared" si="34"/>
        <v>740 Public Cuts Tree</v>
      </c>
      <c r="CC65" s="8" t="e">
        <f>IF($P65="More Info Required",COUNTIFS('[1]2020 Outage History'!$Q:$Q,CB65,'[1]2020 Outage History'!$I:$I,$C65)/$Q65,"")</f>
        <v>#VALUE!</v>
      </c>
      <c r="CD65" s="26" t="str">
        <f t="shared" si="35"/>
        <v>750 Vandalism</v>
      </c>
      <c r="CE65" s="8" t="e">
        <f>IF($P65="More Info Required",COUNTIFS('[1]2020 Outage History'!$Q:$Q,CD65,'[1]2020 Outage History'!$I:$I,$C65)/$Q65,"")</f>
        <v>#VALUE!</v>
      </c>
      <c r="CF65" s="26" t="str">
        <f t="shared" si="36"/>
        <v>760 Switching Error or Caused by Construction or Maintenance</v>
      </c>
      <c r="CG65" s="8" t="e">
        <f>IF($P65="More Info Required",COUNTIFS('[1]2020 Outage History'!$Q:$Q,CF65,'[1]2020 Outage History'!$I:$I,$C65)/$Q65,"")</f>
        <v>#VALUE!</v>
      </c>
      <c r="CH65" s="26" t="str">
        <f t="shared" si="37"/>
        <v>790 Public, Other</v>
      </c>
      <c r="CI65" s="8" t="e">
        <f>IF($P65="More Info Required",COUNTIFS('[1]2020 Outage History'!$Q:$Q,CH65,'[1]2020 Outage History'!$I:$I,$C65)/$Q65,"")</f>
        <v>#VALUE!</v>
      </c>
      <c r="CJ65" s="26" t="str">
        <f t="shared" si="38"/>
        <v>800 Other</v>
      </c>
      <c r="CK65" s="8" t="e">
        <f>IF($P65="More Info Required",COUNTIFS('[1]2020 Outage History'!$Q:$Q,CJ65,'[1]2020 Outage History'!$I:$I,$C65)/$Q65,"")</f>
        <v>#VALUE!</v>
      </c>
      <c r="CL65" s="26" t="str">
        <f t="shared" si="39"/>
        <v>999 Cause Unknown</v>
      </c>
      <c r="CM65" s="8" t="e">
        <f>IF($P65="More Info Required",COUNTIFS('[1]2020 Outage History'!$Q:$Q,CL65,'[1]2020 Outage History'!$I:$I,$C65)/$Q65,"")</f>
        <v>#VALUE!</v>
      </c>
    </row>
    <row r="66" spans="1:91" ht="15" x14ac:dyDescent="0.25">
      <c r="A66" s="17" t="s">
        <v>378</v>
      </c>
      <c r="B66" s="21">
        <v>29234</v>
      </c>
      <c r="C66" s="14" t="s">
        <v>379</v>
      </c>
      <c r="D66" s="17" t="s">
        <v>111</v>
      </c>
      <c r="E66" s="21">
        <v>29</v>
      </c>
      <c r="F66" s="22">
        <f>'[1]2020 Circuit Detail'!H25</f>
        <v>0</v>
      </c>
      <c r="G66" s="21"/>
      <c r="H66" s="21">
        <f>('[1]2015 Circuit Detail'!AS25+'[1]2016 Circuit Detail'!AS25+'[1]2017 Circuit Detail'!AS25+'[1]2018 Circuit Detail'!AS25+'[1]2019 Circuit Detail'!AS25)/5</f>
        <v>0</v>
      </c>
      <c r="I66" s="10">
        <f>'[1]2020 Circuit Detail'!AS25</f>
        <v>0</v>
      </c>
      <c r="J66" s="17" t="str">
        <f t="shared" si="0"/>
        <v>OK</v>
      </c>
      <c r="K66" s="17">
        <v>0.04</v>
      </c>
      <c r="L66" s="23">
        <v>2015</v>
      </c>
      <c r="M66" s="21">
        <f>('[1]2015 Circuit Detail'!AQ25+'[1]2016 Circuit Detail'!AQ25+'[1]2017 Circuit Detail'!AQ25+'[1]2018 Circuit Detail'!AQ25+'[1]2019 Circuit Detail'!AQ25)/5</f>
        <v>0</v>
      </c>
      <c r="N66" s="24">
        <f>'[1]2020 Circuit Detail'!AQ25</f>
        <v>0</v>
      </c>
      <c r="O66" s="17" t="str">
        <f t="shared" si="1"/>
        <v>OK</v>
      </c>
      <c r="P66" s="8" t="str">
        <f>IF(J66="OK",IF(O66="OK","Good","More Info Required"),"More Info Required")</f>
        <v>Good</v>
      </c>
      <c r="Q66" s="25">
        <f>'[1]2020 Circuit Detail'!AJ25</f>
        <v>0</v>
      </c>
      <c r="R66" s="26" t="str">
        <f t="shared" si="3"/>
        <v/>
      </c>
      <c r="S66" s="8" t="str">
        <f>IF($P66="More Info Required",COUNTIFS('[1]2020 Outage History'!$Q:$Q,R66,'[1]2020 Outage History'!$I:$I,$C66)/$Q66,"")</f>
        <v/>
      </c>
      <c r="T66" s="26" t="str">
        <f t="shared" si="4"/>
        <v/>
      </c>
      <c r="U66" s="8" t="str">
        <f>IF($P66="More Info Required",COUNTIFS('[1]2020 Outage History'!$Q:$Q,T66,'[1]2020 Outage History'!$I:$I,$C66)/$Q66,"")</f>
        <v/>
      </c>
      <c r="V66" s="26" t="str">
        <f t="shared" si="5"/>
        <v/>
      </c>
      <c r="W66" s="8" t="str">
        <f>IF($P66="More Info Required",COUNTIFS('[1]2020 Outage History'!$Q:$Q,V66,'[1]2020 Outage History'!$I:$I,$C66)/$Q66,"")</f>
        <v/>
      </c>
      <c r="X66" s="26" t="str">
        <f t="shared" si="6"/>
        <v/>
      </c>
      <c r="Y66" s="8" t="str">
        <f>IF($P66="More Info Required",COUNTIFS('[1]2020 Outage History'!$Q:$Q,X66,'[1]2020 Outage History'!$I:$I,$C66)/$Q66,"")</f>
        <v/>
      </c>
      <c r="Z66" s="26" t="str">
        <f t="shared" si="7"/>
        <v/>
      </c>
      <c r="AA66" s="8" t="str">
        <f>IF($P66="More Info Required",COUNTIFS('[1]2020 Outage History'!$Q:$Q,Z66,'[1]2020 Outage History'!$I:$I,$C66)/$Q66,"")</f>
        <v/>
      </c>
      <c r="AB66" s="26" t="str">
        <f t="shared" si="8"/>
        <v/>
      </c>
      <c r="AC66" s="8" t="str">
        <f>IF($P66="More Info Required",COUNTIFS('[1]2020 Outage History'!$Q:$Q,AB66,'[1]2020 Outage History'!$I:$I,$C66)/$Q66,"")</f>
        <v/>
      </c>
      <c r="AD66" s="26" t="str">
        <f t="shared" si="9"/>
        <v/>
      </c>
      <c r="AE66" s="8" t="str">
        <f>IF($P66="More Info Required",COUNTIFS('[1]2020 Outage History'!$Q:$Q,AD66,'[1]2020 Outage History'!$I:$I,$C66)/$Q66,"")</f>
        <v/>
      </c>
      <c r="AF66" s="26" t="str">
        <f t="shared" si="10"/>
        <v/>
      </c>
      <c r="AG66" s="8" t="str">
        <f>IF($P66="More Info Required",COUNTIFS('[1]2020 Outage History'!$Q:$Q,AF66,'[1]2020 Outage History'!$I:$I,$C66)/$Q66,"")</f>
        <v/>
      </c>
      <c r="AH66" s="26" t="str">
        <f t="shared" si="11"/>
        <v/>
      </c>
      <c r="AI66" s="8" t="str">
        <f>IF($P66="More Info Required",COUNTIFS('[1]2020 Outage History'!$Q:$Q,AH66,'[1]2020 Outage History'!$I:$I,$C66)/$Q66,"")</f>
        <v/>
      </c>
      <c r="AJ66" s="26" t="str">
        <f t="shared" si="12"/>
        <v/>
      </c>
      <c r="AK66" s="8" t="str">
        <f>IF($P66="More Info Required",COUNTIFS('[1]2020 Outage History'!$Q:$Q,AJ66,'[1]2020 Outage History'!$I:$I,$C66)/$Q66,"")</f>
        <v/>
      </c>
      <c r="AL66" s="26" t="str">
        <f t="shared" si="13"/>
        <v/>
      </c>
      <c r="AM66" s="8" t="str">
        <f>IF($P66="More Info Required",COUNTIFS('[1]2020 Outage History'!$Q:$Q,AL66,'[1]2020 Outage History'!$I:$I,$C66)/$Q66,"")</f>
        <v/>
      </c>
      <c r="AN66" s="26" t="str">
        <f t="shared" si="14"/>
        <v/>
      </c>
      <c r="AO66" s="8" t="str">
        <f>IF($P66="More Info Required",COUNTIFS('[1]2020 Outage History'!$Q:$Q,AN66,'[1]2020 Outage History'!$I:$I,$C66)/$Q66,"")</f>
        <v/>
      </c>
      <c r="AP66" s="26" t="str">
        <f t="shared" si="15"/>
        <v/>
      </c>
      <c r="AQ66" s="8" t="str">
        <f>IF($P66="More Info Required",COUNTIFS('[1]2020 Outage History'!$Q:$Q,AP66,'[1]2020 Outage History'!$I:$I,$C66)/$Q66,"")</f>
        <v/>
      </c>
      <c r="AR66" s="26" t="str">
        <f t="shared" si="16"/>
        <v/>
      </c>
      <c r="AS66" s="8" t="str">
        <f>IF($P66="More Info Required",COUNTIFS('[1]2020 Outage History'!$Q:$Q,AR66,'[1]2020 Outage History'!$I:$I,$C66)/$Q66,"")</f>
        <v/>
      </c>
      <c r="AT66" s="26" t="str">
        <f t="shared" si="17"/>
        <v/>
      </c>
      <c r="AU66" s="8" t="str">
        <f>IF($P66="More Info Required",COUNTIFS('[1]2020 Outage History'!$Q:$Q,AT66,'[1]2020 Outage History'!$I:$I,$C66)/$Q66,"")</f>
        <v/>
      </c>
      <c r="AV66" s="26" t="str">
        <f t="shared" si="18"/>
        <v/>
      </c>
      <c r="AW66" s="8" t="str">
        <f>IF($P66="More Info Required",COUNTIFS('[1]2020 Outage History'!$Q:$Q,AV66,'[1]2020 Outage History'!$I:$I,$C66)/$Q66,"")</f>
        <v/>
      </c>
      <c r="AX66" s="26" t="str">
        <f t="shared" si="19"/>
        <v/>
      </c>
      <c r="AY66" s="8" t="str">
        <f>IF($P66="More Info Required",COUNTIFS('[1]2020 Outage History'!$Q:$Q,AX66,'[1]2020 Outage History'!$I:$I,$C66)/$Q66,"")</f>
        <v/>
      </c>
      <c r="AZ66" s="26" t="str">
        <f t="shared" si="20"/>
        <v/>
      </c>
      <c r="BA66" s="8" t="str">
        <f>IF($P66="More Info Required",COUNTIFS('[1]2020 Outage History'!$Q:$Q,AZ66,'[1]2020 Outage History'!$I:$I,$C66)/$Q66,"")</f>
        <v/>
      </c>
      <c r="BB66" s="26" t="str">
        <f t="shared" si="21"/>
        <v/>
      </c>
      <c r="BC66" s="8" t="str">
        <f>IF($P66="More Info Required",COUNTIFS('[1]2020 Outage History'!$Q:$Q,BB66,'[1]2020 Outage History'!$I:$I,$C66)/$Q66,"")</f>
        <v/>
      </c>
      <c r="BD66" s="26" t="str">
        <f t="shared" si="22"/>
        <v/>
      </c>
      <c r="BE66" s="8" t="str">
        <f>IF($P66="More Info Required",COUNTIFS('[1]2020 Outage History'!$Q:$Q,BD66,'[1]2020 Outage History'!$I:$I,$C66)/$Q66,"")</f>
        <v/>
      </c>
      <c r="BF66" s="26" t="str">
        <f t="shared" si="23"/>
        <v/>
      </c>
      <c r="BG66" s="8" t="str">
        <f>IF($P66="More Info Required",COUNTIFS('[1]2020 Outage History'!$Q:$Q,BF66,'[1]2020 Outage History'!$I:$I,$C66)/$Q66,"")</f>
        <v/>
      </c>
      <c r="BH66" s="26" t="str">
        <f t="shared" si="24"/>
        <v/>
      </c>
      <c r="BI66" s="8" t="str">
        <f>IF($P66="More Info Required",COUNTIFS('[1]2020 Outage History'!$Q:$Q,BH66,'[1]2020 Outage History'!$I:$I,$C66)/$Q66,"")</f>
        <v/>
      </c>
      <c r="BJ66" s="26" t="str">
        <f t="shared" si="25"/>
        <v/>
      </c>
      <c r="BK66" s="8" t="str">
        <f>IF($P66="More Info Required",COUNTIFS('[1]2020 Outage History'!$Q:$Q,BJ66,'[1]2020 Outage History'!$I:$I,$C66)/$Q66,"")</f>
        <v/>
      </c>
      <c r="BL66" s="26" t="str">
        <f t="shared" si="26"/>
        <v/>
      </c>
      <c r="BM66" s="8" t="str">
        <f>IF($P66="More Info Required",COUNTIFS('[1]2020 Outage History'!$Q:$Q,BL66,'[1]2020 Outage History'!$I:$I,$C66)/$Q66,"")</f>
        <v/>
      </c>
      <c r="BN66" s="26" t="str">
        <f t="shared" si="27"/>
        <v/>
      </c>
      <c r="BO66" s="8" t="str">
        <f>IF($P66="More Info Required",COUNTIFS('[1]2020 Outage History'!$Q:$Q,BN66,'[1]2020 Outage History'!$I:$I,$C66)/$Q66,"")</f>
        <v/>
      </c>
      <c r="BP66" s="26" t="str">
        <f t="shared" si="28"/>
        <v/>
      </c>
      <c r="BQ66" s="8" t="str">
        <f>IF($P66="More Info Required",COUNTIFS('[1]2020 Outage History'!$Q:$Q,BP66,'[1]2020 Outage History'!$I:$I,$C66)/$Q66,"")</f>
        <v/>
      </c>
      <c r="BR66" s="26" t="str">
        <f t="shared" si="29"/>
        <v/>
      </c>
      <c r="BS66" s="8" t="str">
        <f>IF($P66="More Info Required",COUNTIFS('[1]2020 Outage History'!$Q:$Q,BR66,'[1]2020 Outage History'!$I:$I,$C66)/$Q66,"")</f>
        <v/>
      </c>
      <c r="BT66" s="26" t="str">
        <f t="shared" si="30"/>
        <v/>
      </c>
      <c r="BU66" s="8" t="str">
        <f>IF($P66="More Info Required",COUNTIFS('[1]2020 Outage History'!$Q:$Q,BT66,'[1]2020 Outage History'!$I:$I,$C66)/$Q66,"")</f>
        <v/>
      </c>
      <c r="BV66" s="26" t="str">
        <f t="shared" si="31"/>
        <v/>
      </c>
      <c r="BW66" s="8" t="str">
        <f>IF($P66="More Info Required",COUNTIFS('[1]2020 Outage History'!$Q:$Q,BV66,'[1]2020 Outage History'!$I:$I,$C66)/$Q66,"")</f>
        <v/>
      </c>
      <c r="BX66" s="26" t="str">
        <f t="shared" si="32"/>
        <v/>
      </c>
      <c r="BY66" s="8" t="str">
        <f>IF($P66="More Info Required",COUNTIFS('[1]2020 Outage History'!$Q:$Q,BX66,'[1]2020 Outage History'!$I:$I,$C66)/$Q66,"")</f>
        <v/>
      </c>
      <c r="BZ66" s="26" t="str">
        <f t="shared" si="33"/>
        <v/>
      </c>
      <c r="CA66" s="8" t="str">
        <f>IF($P66="More Info Required",COUNTIFS('[1]2020 Outage History'!$Q:$Q,BZ66,'[1]2020 Outage History'!$I:$I,$C66)/$Q66,"")</f>
        <v/>
      </c>
      <c r="CB66" s="26" t="str">
        <f t="shared" si="34"/>
        <v/>
      </c>
      <c r="CC66" s="8" t="str">
        <f>IF($P66="More Info Required",COUNTIFS('[1]2020 Outage History'!$Q:$Q,CB66,'[1]2020 Outage History'!$I:$I,$C66)/$Q66,"")</f>
        <v/>
      </c>
      <c r="CD66" s="26" t="str">
        <f t="shared" si="35"/>
        <v/>
      </c>
      <c r="CE66" s="8" t="str">
        <f>IF($P66="More Info Required",COUNTIFS('[1]2020 Outage History'!$Q:$Q,CD66,'[1]2020 Outage History'!$I:$I,$C66)/$Q66,"")</f>
        <v/>
      </c>
      <c r="CF66" s="26" t="str">
        <f t="shared" si="36"/>
        <v/>
      </c>
      <c r="CG66" s="8" t="str">
        <f>IF($P66="More Info Required",COUNTIFS('[1]2020 Outage History'!$Q:$Q,CF66,'[1]2020 Outage History'!$I:$I,$C66)/$Q66,"")</f>
        <v/>
      </c>
      <c r="CH66" s="26" t="str">
        <f t="shared" si="37"/>
        <v/>
      </c>
      <c r="CI66" s="8" t="str">
        <f>IF($P66="More Info Required",COUNTIFS('[1]2020 Outage History'!$Q:$Q,CH66,'[1]2020 Outage History'!$I:$I,$C66)/$Q66,"")</f>
        <v/>
      </c>
      <c r="CJ66" s="26" t="str">
        <f t="shared" si="38"/>
        <v/>
      </c>
      <c r="CK66" s="8" t="str">
        <f>IF($P66="More Info Required",COUNTIFS('[1]2020 Outage History'!$Q:$Q,CJ66,'[1]2020 Outage History'!$I:$I,$C66)/$Q66,"")</f>
        <v/>
      </c>
      <c r="CL66" s="26" t="str">
        <f t="shared" si="39"/>
        <v/>
      </c>
      <c r="CM66" s="8" t="str">
        <f>IF($P66="More Info Required",COUNTIFS('[1]2020 Outage History'!$Q:$Q,CL66,'[1]2020 Outage History'!$I:$I,$C66)/$Q66,"")</f>
        <v/>
      </c>
    </row>
    <row r="67" spans="1:91" ht="15" x14ac:dyDescent="0.25">
      <c r="A67" s="8" t="s">
        <v>67</v>
      </c>
      <c r="B67" s="21">
        <v>30224</v>
      </c>
      <c r="C67" s="14" t="s">
        <v>380</v>
      </c>
      <c r="D67" s="17" t="s">
        <v>381</v>
      </c>
      <c r="E67" s="21">
        <v>30</v>
      </c>
      <c r="F67" s="22">
        <f>'[1]2020 Circuit Detail'!H26</f>
        <v>390.81661800000001</v>
      </c>
      <c r="G67" s="21"/>
      <c r="H67" s="21">
        <f>('[1]2015 Circuit Detail'!AS26+'[1]2016 Circuit Detail'!AS26+'[1]2017 Circuit Detail'!AS26+'[1]2018 Circuit Detail'!AS26+'[1]2019 Circuit Detail'!AS26)/5</f>
        <v>1.5769960304950548</v>
      </c>
      <c r="I67" s="10">
        <f>'[1]2020 Circuit Detail'!AS26</f>
        <v>1.2435499864030899</v>
      </c>
      <c r="J67" s="17" t="str">
        <f t="shared" si="0"/>
        <v>OK</v>
      </c>
      <c r="K67" s="17">
        <v>18.2</v>
      </c>
      <c r="L67" s="23">
        <v>2015</v>
      </c>
      <c r="M67" s="21">
        <f>('[1]2015 Circuit Detail'!AQ26+'[1]2016 Circuit Detail'!AQ26+'[1]2017 Circuit Detail'!AQ26+'[1]2018 Circuit Detail'!AQ26+'[1]2019 Circuit Detail'!AQ26)/5</f>
        <v>264.06023380000005</v>
      </c>
      <c r="N67" s="24">
        <f>'[1]2020 Circuit Detail'!AQ26</f>
        <v>69.713002000000003</v>
      </c>
      <c r="O67" s="17" t="str">
        <f t="shared" si="1"/>
        <v>OK</v>
      </c>
      <c r="P67" s="8" t="str">
        <f t="shared" si="2"/>
        <v>Good</v>
      </c>
      <c r="Q67" s="25">
        <f>'[1]2020 Circuit Detail'!AJ26</f>
        <v>8</v>
      </c>
      <c r="R67" s="26" t="str">
        <f t="shared" si="3"/>
        <v/>
      </c>
      <c r="S67" s="8" t="str">
        <f>IF($P67="More Info Required",COUNTIFS('[1]2020 Outage History'!$Q:$Q,R67,'[1]2020 Outage History'!$I:$I,$C67)/$Q67,"")</f>
        <v/>
      </c>
      <c r="T67" s="26" t="str">
        <f t="shared" si="4"/>
        <v/>
      </c>
      <c r="U67" s="8" t="str">
        <f>IF($P67="More Info Required",COUNTIFS('[1]2020 Outage History'!$Q:$Q,T67,'[1]2020 Outage History'!$I:$I,$C67)/$Q67,"")</f>
        <v/>
      </c>
      <c r="V67" s="26" t="str">
        <f t="shared" si="5"/>
        <v/>
      </c>
      <c r="W67" s="8" t="str">
        <f>IF($P67="More Info Required",COUNTIFS('[1]2020 Outage History'!$Q:$Q,V67,'[1]2020 Outage History'!$I:$I,$C67)/$Q67,"")</f>
        <v/>
      </c>
      <c r="X67" s="26" t="str">
        <f t="shared" si="6"/>
        <v/>
      </c>
      <c r="Y67" s="8" t="str">
        <f>IF($P67="More Info Required",COUNTIFS('[1]2020 Outage History'!$Q:$Q,X67,'[1]2020 Outage History'!$I:$I,$C67)/$Q67,"")</f>
        <v/>
      </c>
      <c r="Z67" s="26" t="str">
        <f t="shared" si="7"/>
        <v/>
      </c>
      <c r="AA67" s="8" t="str">
        <f>IF($P67="More Info Required",COUNTIFS('[1]2020 Outage History'!$Q:$Q,Z67,'[1]2020 Outage History'!$I:$I,$C67)/$Q67,"")</f>
        <v/>
      </c>
      <c r="AB67" s="26" t="str">
        <f t="shared" si="8"/>
        <v/>
      </c>
      <c r="AC67" s="8" t="str">
        <f>IF($P67="More Info Required",COUNTIFS('[1]2020 Outage History'!$Q:$Q,AB67,'[1]2020 Outage History'!$I:$I,$C67)/$Q67,"")</f>
        <v/>
      </c>
      <c r="AD67" s="26" t="str">
        <f t="shared" si="9"/>
        <v/>
      </c>
      <c r="AE67" s="8" t="str">
        <f>IF($P67="More Info Required",COUNTIFS('[1]2020 Outage History'!$Q:$Q,AD67,'[1]2020 Outage History'!$I:$I,$C67)/$Q67,"")</f>
        <v/>
      </c>
      <c r="AF67" s="26" t="str">
        <f t="shared" si="10"/>
        <v/>
      </c>
      <c r="AG67" s="8" t="str">
        <f>IF($P67="More Info Required",COUNTIFS('[1]2020 Outage History'!$Q:$Q,AF67,'[1]2020 Outage History'!$I:$I,$C67)/$Q67,"")</f>
        <v/>
      </c>
      <c r="AH67" s="26" t="str">
        <f t="shared" si="11"/>
        <v/>
      </c>
      <c r="AI67" s="8" t="str">
        <f>IF($P67="More Info Required",COUNTIFS('[1]2020 Outage History'!$Q:$Q,AH67,'[1]2020 Outage History'!$I:$I,$C67)/$Q67,"")</f>
        <v/>
      </c>
      <c r="AJ67" s="26" t="str">
        <f t="shared" si="12"/>
        <v/>
      </c>
      <c r="AK67" s="8" t="str">
        <f>IF($P67="More Info Required",COUNTIFS('[1]2020 Outage History'!$Q:$Q,AJ67,'[1]2020 Outage History'!$I:$I,$C67)/$Q67,"")</f>
        <v/>
      </c>
      <c r="AL67" s="26" t="str">
        <f t="shared" si="13"/>
        <v/>
      </c>
      <c r="AM67" s="8" t="str">
        <f>IF($P67="More Info Required",COUNTIFS('[1]2020 Outage History'!$Q:$Q,AL67,'[1]2020 Outage History'!$I:$I,$C67)/$Q67,"")</f>
        <v/>
      </c>
      <c r="AN67" s="26" t="str">
        <f t="shared" si="14"/>
        <v/>
      </c>
      <c r="AO67" s="8" t="str">
        <f>IF($P67="More Info Required",COUNTIFS('[1]2020 Outage History'!$Q:$Q,AN67,'[1]2020 Outage History'!$I:$I,$C67)/$Q67,"")</f>
        <v/>
      </c>
      <c r="AP67" s="26" t="str">
        <f t="shared" si="15"/>
        <v/>
      </c>
      <c r="AQ67" s="8" t="str">
        <f>IF($P67="More Info Required",COUNTIFS('[1]2020 Outage History'!$Q:$Q,AP67,'[1]2020 Outage History'!$I:$I,$C67)/$Q67,"")</f>
        <v/>
      </c>
      <c r="AR67" s="26" t="str">
        <f t="shared" si="16"/>
        <v/>
      </c>
      <c r="AS67" s="8" t="str">
        <f>IF($P67="More Info Required",COUNTIFS('[1]2020 Outage History'!$Q:$Q,AR67,'[1]2020 Outage History'!$I:$I,$C67)/$Q67,"")</f>
        <v/>
      </c>
      <c r="AT67" s="26" t="str">
        <f t="shared" si="17"/>
        <v/>
      </c>
      <c r="AU67" s="8" t="str">
        <f>IF($P67="More Info Required",COUNTIFS('[1]2020 Outage History'!$Q:$Q,AT67,'[1]2020 Outage History'!$I:$I,$C67)/$Q67,"")</f>
        <v/>
      </c>
      <c r="AV67" s="26" t="str">
        <f t="shared" si="18"/>
        <v/>
      </c>
      <c r="AW67" s="8" t="str">
        <f>IF($P67="More Info Required",COUNTIFS('[1]2020 Outage History'!$Q:$Q,AV67,'[1]2020 Outage History'!$I:$I,$C67)/$Q67,"")</f>
        <v/>
      </c>
      <c r="AX67" s="26" t="str">
        <f t="shared" si="19"/>
        <v/>
      </c>
      <c r="AY67" s="8" t="str">
        <f>IF($P67="More Info Required",COUNTIFS('[1]2020 Outage History'!$Q:$Q,AX67,'[1]2020 Outage History'!$I:$I,$C67)/$Q67,"")</f>
        <v/>
      </c>
      <c r="AZ67" s="26" t="str">
        <f t="shared" si="20"/>
        <v/>
      </c>
      <c r="BA67" s="8" t="str">
        <f>IF($P67="More Info Required",COUNTIFS('[1]2020 Outage History'!$Q:$Q,AZ67,'[1]2020 Outage History'!$I:$I,$C67)/$Q67,"")</f>
        <v/>
      </c>
      <c r="BB67" s="26" t="str">
        <f t="shared" si="21"/>
        <v/>
      </c>
      <c r="BC67" s="8" t="str">
        <f>IF($P67="More Info Required",COUNTIFS('[1]2020 Outage History'!$Q:$Q,BB67,'[1]2020 Outage History'!$I:$I,$C67)/$Q67,"")</f>
        <v/>
      </c>
      <c r="BD67" s="26" t="str">
        <f t="shared" si="22"/>
        <v/>
      </c>
      <c r="BE67" s="8" t="str">
        <f>IF($P67="More Info Required",COUNTIFS('[1]2020 Outage History'!$Q:$Q,BD67,'[1]2020 Outage History'!$I:$I,$C67)/$Q67,"")</f>
        <v/>
      </c>
      <c r="BF67" s="26" t="str">
        <f t="shared" si="23"/>
        <v/>
      </c>
      <c r="BG67" s="8" t="str">
        <f>IF($P67="More Info Required",COUNTIFS('[1]2020 Outage History'!$Q:$Q,BF67,'[1]2020 Outage History'!$I:$I,$C67)/$Q67,"")</f>
        <v/>
      </c>
      <c r="BH67" s="26" t="str">
        <f t="shared" si="24"/>
        <v/>
      </c>
      <c r="BI67" s="8" t="str">
        <f>IF($P67="More Info Required",COUNTIFS('[1]2020 Outage History'!$Q:$Q,BH67,'[1]2020 Outage History'!$I:$I,$C67)/$Q67,"")</f>
        <v/>
      </c>
      <c r="BJ67" s="26" t="str">
        <f t="shared" si="25"/>
        <v/>
      </c>
      <c r="BK67" s="8" t="str">
        <f>IF($P67="More Info Required",COUNTIFS('[1]2020 Outage History'!$Q:$Q,BJ67,'[1]2020 Outage History'!$I:$I,$C67)/$Q67,"")</f>
        <v/>
      </c>
      <c r="BL67" s="26" t="str">
        <f t="shared" si="26"/>
        <v/>
      </c>
      <c r="BM67" s="8" t="str">
        <f>IF($P67="More Info Required",COUNTIFS('[1]2020 Outage History'!$Q:$Q,BL67,'[1]2020 Outage History'!$I:$I,$C67)/$Q67,"")</f>
        <v/>
      </c>
      <c r="BN67" s="26" t="str">
        <f t="shared" si="27"/>
        <v/>
      </c>
      <c r="BO67" s="8" t="str">
        <f>IF($P67="More Info Required",COUNTIFS('[1]2020 Outage History'!$Q:$Q,BN67,'[1]2020 Outage History'!$I:$I,$C67)/$Q67,"")</f>
        <v/>
      </c>
      <c r="BP67" s="26" t="str">
        <f t="shared" si="28"/>
        <v/>
      </c>
      <c r="BQ67" s="8" t="str">
        <f>IF($P67="More Info Required",COUNTIFS('[1]2020 Outage History'!$Q:$Q,BP67,'[1]2020 Outage History'!$I:$I,$C67)/$Q67,"")</f>
        <v/>
      </c>
      <c r="BR67" s="26" t="str">
        <f t="shared" si="29"/>
        <v/>
      </c>
      <c r="BS67" s="8" t="str">
        <f>IF($P67="More Info Required",COUNTIFS('[1]2020 Outage History'!$Q:$Q,BR67,'[1]2020 Outage History'!$I:$I,$C67)/$Q67,"")</f>
        <v/>
      </c>
      <c r="BT67" s="26" t="str">
        <f t="shared" si="30"/>
        <v/>
      </c>
      <c r="BU67" s="8" t="str">
        <f>IF($P67="More Info Required",COUNTIFS('[1]2020 Outage History'!$Q:$Q,BT67,'[1]2020 Outage History'!$I:$I,$C67)/$Q67,"")</f>
        <v/>
      </c>
      <c r="BV67" s="26" t="str">
        <f t="shared" si="31"/>
        <v/>
      </c>
      <c r="BW67" s="8" t="str">
        <f>IF($P67="More Info Required",COUNTIFS('[1]2020 Outage History'!$Q:$Q,BV67,'[1]2020 Outage History'!$I:$I,$C67)/$Q67,"")</f>
        <v/>
      </c>
      <c r="BX67" s="26" t="str">
        <f t="shared" si="32"/>
        <v/>
      </c>
      <c r="BY67" s="8" t="str">
        <f>IF($P67="More Info Required",COUNTIFS('[1]2020 Outage History'!$Q:$Q,BX67,'[1]2020 Outage History'!$I:$I,$C67)/$Q67,"")</f>
        <v/>
      </c>
      <c r="BZ67" s="26" t="str">
        <f t="shared" si="33"/>
        <v/>
      </c>
      <c r="CA67" s="8" t="str">
        <f>IF($P67="More Info Required",COUNTIFS('[1]2020 Outage History'!$Q:$Q,BZ67,'[1]2020 Outage History'!$I:$I,$C67)/$Q67,"")</f>
        <v/>
      </c>
      <c r="CB67" s="26" t="str">
        <f t="shared" si="34"/>
        <v/>
      </c>
      <c r="CC67" s="8" t="str">
        <f>IF($P67="More Info Required",COUNTIFS('[1]2020 Outage History'!$Q:$Q,CB67,'[1]2020 Outage History'!$I:$I,$C67)/$Q67,"")</f>
        <v/>
      </c>
      <c r="CD67" s="26" t="str">
        <f t="shared" si="35"/>
        <v/>
      </c>
      <c r="CE67" s="8" t="str">
        <f>IF($P67="More Info Required",COUNTIFS('[1]2020 Outage History'!$Q:$Q,CD67,'[1]2020 Outage History'!$I:$I,$C67)/$Q67,"")</f>
        <v/>
      </c>
      <c r="CF67" s="26" t="str">
        <f t="shared" si="36"/>
        <v/>
      </c>
      <c r="CG67" s="8" t="str">
        <f>IF($P67="More Info Required",COUNTIFS('[1]2020 Outage History'!$Q:$Q,CF67,'[1]2020 Outage History'!$I:$I,$C67)/$Q67,"")</f>
        <v/>
      </c>
      <c r="CH67" s="26" t="str">
        <f t="shared" si="37"/>
        <v/>
      </c>
      <c r="CI67" s="8" t="str">
        <f>IF($P67="More Info Required",COUNTIFS('[1]2020 Outage History'!$Q:$Q,CH67,'[1]2020 Outage History'!$I:$I,$C67)/$Q67,"")</f>
        <v/>
      </c>
      <c r="CJ67" s="26" t="str">
        <f t="shared" si="38"/>
        <v/>
      </c>
      <c r="CK67" s="8" t="str">
        <f>IF($P67="More Info Required",COUNTIFS('[1]2020 Outage History'!$Q:$Q,CJ67,'[1]2020 Outage History'!$I:$I,$C67)/$Q67,"")</f>
        <v/>
      </c>
      <c r="CL67" s="26" t="str">
        <f t="shared" si="39"/>
        <v/>
      </c>
      <c r="CM67" s="8" t="str">
        <f>IF($P67="More Info Required",COUNTIFS('[1]2020 Outage History'!$Q:$Q,CL67,'[1]2020 Outage History'!$I:$I,$C67)/$Q67,"")</f>
        <v/>
      </c>
    </row>
    <row r="68" spans="1:91" ht="15" x14ac:dyDescent="0.25">
      <c r="A68" s="17" t="s">
        <v>382</v>
      </c>
      <c r="B68" s="21">
        <v>30244</v>
      </c>
      <c r="C68" s="14" t="s">
        <v>383</v>
      </c>
      <c r="D68" s="17" t="s">
        <v>381</v>
      </c>
      <c r="E68" s="21">
        <v>30</v>
      </c>
      <c r="F68" s="22">
        <f>'[1]2020 Circuit Detail'!H27</f>
        <v>102.180515</v>
      </c>
      <c r="G68" s="21"/>
      <c r="H68" s="21">
        <f>('[1]2015 Circuit Detail'!AS27+'[1]2016 Circuit Detail'!AS27+'[1]2017 Circuit Detail'!AS27+'[1]2018 Circuit Detail'!AS27+'[1]2019 Circuit Detail'!AS27)/5</f>
        <v>0.61452563160190687</v>
      </c>
      <c r="I68" s="10">
        <f>'[1]2020 Circuit Detail'!AS27</f>
        <v>1.1156725917852299</v>
      </c>
      <c r="J68" s="17" t="str">
        <f t="shared" si="0"/>
        <v>PSC</v>
      </c>
      <c r="K68" s="17">
        <v>7.7</v>
      </c>
      <c r="L68" s="23">
        <v>2015</v>
      </c>
      <c r="M68" s="21">
        <f>('[1]2015 Circuit Detail'!AQ27+'[1]2016 Circuit Detail'!AQ27+'[1]2017 Circuit Detail'!AQ27+'[1]2018 Circuit Detail'!AQ27+'[1]2019 Circuit Detail'!AQ27)/5</f>
        <v>42.4978166</v>
      </c>
      <c r="N68" s="24">
        <f>'[1]2020 Circuit Detail'!AQ27</f>
        <v>77.666470000000004</v>
      </c>
      <c r="O68" s="17" t="str">
        <f t="shared" si="1"/>
        <v>PSC</v>
      </c>
      <c r="P68" s="8" t="str">
        <f t="shared" si="2"/>
        <v>More Info Required</v>
      </c>
      <c r="Q68" s="25">
        <f>'[1]2020 Circuit Detail'!AJ27</f>
        <v>3</v>
      </c>
      <c r="R68" s="26" t="str">
        <f t="shared" si="3"/>
        <v>000 Power Supply</v>
      </c>
      <c r="S68" s="8" t="e">
        <f>IF($P68="More Info Required",COUNTIFS('[1]2020 Outage History'!$Q:$Q,R68,'[1]2020 Outage History'!$I:$I,$C68)/$Q68,"")</f>
        <v>#VALUE!</v>
      </c>
      <c r="T68" s="26" t="str">
        <f t="shared" si="4"/>
        <v>100 Construction</v>
      </c>
      <c r="U68" s="8" t="e">
        <f>IF($P68="More Info Required",COUNTIFS('[1]2020 Outage History'!$Q:$Q,T68,'[1]2020 Outage History'!$I:$I,$C68)/$Q68,"")</f>
        <v>#VALUE!</v>
      </c>
      <c r="V68" s="26" t="str">
        <f t="shared" si="5"/>
        <v>110 Maintenance</v>
      </c>
      <c r="W68" s="8" t="e">
        <f>IF($P68="More Info Required",COUNTIFS('[1]2020 Outage History'!$Q:$Q,V68,'[1]2020 Outage History'!$I:$I,$C68)/$Q68,"")</f>
        <v>#VALUE!</v>
      </c>
      <c r="X68" s="26" t="str">
        <f t="shared" si="6"/>
        <v>190 Other Planned</v>
      </c>
      <c r="Y68" s="8" t="e">
        <f>IF($P68="More Info Required",COUNTIFS('[1]2020 Outage History'!$Q:$Q,X68,'[1]2020 Outage History'!$I:$I,$C68)/$Q68,"")</f>
        <v>#VALUE!</v>
      </c>
      <c r="Z68" s="26" t="str">
        <f t="shared" si="7"/>
        <v>300 Material or equipment fault/failure</v>
      </c>
      <c r="AA68" s="8" t="e">
        <f>IF($P68="More Info Required",COUNTIFS('[1]2020 Outage History'!$Q:$Q,Z68,'[1]2020 Outage History'!$I:$I,$C68)/$Q68,"")</f>
        <v>#VALUE!</v>
      </c>
      <c r="AB68" s="26" t="str">
        <f t="shared" si="8"/>
        <v>310 Installation Fault</v>
      </c>
      <c r="AC68" s="8" t="e">
        <f>IF($P68="More Info Required",COUNTIFS('[1]2020 Outage History'!$Q:$Q,AB68,'[1]2020 Outage History'!$I:$I,$C68)/$Q68,"")</f>
        <v>#VALUE!</v>
      </c>
      <c r="AD68" s="26" t="str">
        <f t="shared" si="9"/>
        <v>320 Conductor Sag or inadequate clearance</v>
      </c>
      <c r="AE68" s="8" t="e">
        <f>IF($P68="More Info Required",COUNTIFS('[1]2020 Outage History'!$Q:$Q,AD68,'[1]2020 Outage History'!$I:$I,$C68)/$Q68,"")</f>
        <v>#VALUE!</v>
      </c>
      <c r="AF68" s="26" t="str">
        <f t="shared" si="10"/>
        <v>340 Overload</v>
      </c>
      <c r="AG68" s="8" t="e">
        <f>IF($P68="More Info Required",COUNTIFS('[1]2020 Outage History'!$Q:$Q,AF68,'[1]2020 Outage History'!$I:$I,$C68)/$Q68,"")</f>
        <v>#VALUE!</v>
      </c>
      <c r="AH68" s="26" t="str">
        <f t="shared" si="11"/>
        <v>350 Miscoordination of protection devices</v>
      </c>
      <c r="AI68" s="8" t="e">
        <f>IF($P68="More Info Required",COUNTIFS('[1]2020 Outage History'!$Q:$Q,AH68,'[1]2020 Outage History'!$I:$I,$C68)/$Q68,"")</f>
        <v>#VALUE!</v>
      </c>
      <c r="AJ68" s="26" t="str">
        <f t="shared" si="12"/>
        <v>360 Other Equipment installation/design</v>
      </c>
      <c r="AK68" s="8" t="e">
        <f>IF($P68="More Info Required",COUNTIFS('[1]2020 Outage History'!$Q:$Q,AJ68,'[1]2020 Outage History'!$I:$I,$C68)/$Q68,"")</f>
        <v>#VALUE!</v>
      </c>
      <c r="AL68" s="26" t="str">
        <f t="shared" si="13"/>
        <v>400 Decay/Age of Material/Equipment</v>
      </c>
      <c r="AM68" s="8" t="e">
        <f>IF($P68="More Info Required",COUNTIFS('[1]2020 Outage History'!$Q:$Q,AL68,'[1]2020 Outage History'!$I:$I,$C68)/$Q68,"")</f>
        <v>#VALUE!</v>
      </c>
      <c r="AN68" s="26" t="str">
        <f t="shared" si="14"/>
        <v>420 Tree Growth</v>
      </c>
      <c r="AO68" s="8" t="e">
        <f>IF($P68="More Info Required",COUNTIFS('[1]2020 Outage History'!$Q:$Q,AN68,'[1]2020 Outage History'!$I:$I,$C68)/$Q68,"")</f>
        <v>#VALUE!</v>
      </c>
      <c r="AP68" s="26" t="str">
        <f t="shared" si="15"/>
        <v>430 Tree failure from overhang or dead tree without Ice/snow</v>
      </c>
      <c r="AQ68" s="8" t="e">
        <f>IF($P68="More Info Required",COUNTIFS('[1]2020 Outage History'!$Q:$Q,AP68,'[1]2020 Outage History'!$I:$I,$C68)/$Q68,"")</f>
        <v>#VALUE!</v>
      </c>
      <c r="AR68" s="26" t="str">
        <f t="shared" si="16"/>
        <v>435 Tree failure from outside of ROW</v>
      </c>
      <c r="AS68" s="8" t="e">
        <f>IF($P68="More Info Required",COUNTIFS('[1]2020 Outage History'!$Q:$Q,AR68,'[1]2020 Outage History'!$I:$I,$C68)/$Q68,"")</f>
        <v>#VALUE!</v>
      </c>
      <c r="AT68" s="26" t="str">
        <f t="shared" si="17"/>
        <v>440 Trees with Ice/snow</v>
      </c>
      <c r="AU68" s="8" t="e">
        <f>IF($P68="More Info Required",COUNTIFS('[1]2020 Outage History'!$Q:$Q,AT68,'[1]2020 Outage History'!$I:$I,$C68)/$Q68,"")</f>
        <v>#VALUE!</v>
      </c>
      <c r="AV68" s="26" t="str">
        <f t="shared" si="18"/>
        <v>470 Borrower Crew Cuts Tree</v>
      </c>
      <c r="AW68" s="8" t="e">
        <f>IF($P68="More Info Required",COUNTIFS('[1]2020 Outage History'!$Q:$Q,AV68,'[1]2020 Outage History'!$I:$I,$C68)/$Q68,"")</f>
        <v>#VALUE!</v>
      </c>
      <c r="AX68" s="26" t="str">
        <f t="shared" si="19"/>
        <v>490 Maintenance, Other</v>
      </c>
      <c r="AY68" s="8" t="e">
        <f>IF($P68="More Info Required",COUNTIFS('[1]2020 Outage History'!$Q:$Q,AX68,'[1]2020 Outage History'!$I:$I,$C68)/$Q68,"")</f>
        <v>#VALUE!</v>
      </c>
      <c r="AZ68" s="26" t="str">
        <f t="shared" si="20"/>
        <v>500 Lightning</v>
      </c>
      <c r="BA68" s="8" t="e">
        <f>IF($P68="More Info Required",COUNTIFS('[1]2020 Outage History'!$Q:$Q,AZ68,'[1]2020 Outage History'!$I:$I,$C68)/$Q68,"")</f>
        <v>#VALUE!</v>
      </c>
      <c r="BB68" s="26" t="str">
        <f t="shared" si="21"/>
        <v>510 Wind, Not Trees</v>
      </c>
      <c r="BC68" s="8" t="e">
        <f>IF($P68="More Info Required",COUNTIFS('[1]2020 Outage History'!$Q:$Q,BB68,'[1]2020 Outage History'!$I:$I,$C68)/$Q68,"")</f>
        <v>#VALUE!</v>
      </c>
      <c r="BD68" s="26" t="str">
        <f t="shared" si="22"/>
        <v>520 Ice, Sleet, Frost, not Trees</v>
      </c>
      <c r="BE68" s="8" t="e">
        <f>IF($P68="More Info Required",COUNTIFS('[1]2020 Outage History'!$Q:$Q,BD68,'[1]2020 Outage History'!$I:$I,$C68)/$Q68,"")</f>
        <v>#VALUE!</v>
      </c>
      <c r="BF68" s="26" t="str">
        <f t="shared" si="23"/>
        <v>530 Flood</v>
      </c>
      <c r="BG68" s="8" t="e">
        <f>IF($P68="More Info Required",COUNTIFS('[1]2020 Outage History'!$Q:$Q,BF68,'[1]2020 Outage History'!$I:$I,$C68)/$Q68,"")</f>
        <v>#VALUE!</v>
      </c>
      <c r="BH68" s="26" t="str">
        <f t="shared" si="24"/>
        <v>540 Storm</v>
      </c>
      <c r="BI68" s="8" t="e">
        <f>IF($P68="More Info Required",COUNTIFS('[1]2020 Outage History'!$Q:$Q,BH68,'[1]2020 Outage History'!$I:$I,$C68)/$Q68,"")</f>
        <v>#VALUE!</v>
      </c>
      <c r="BJ68" s="26" t="str">
        <f t="shared" si="25"/>
        <v>590 Weather, Other</v>
      </c>
      <c r="BK68" s="8" t="e">
        <f>IF($P68="More Info Required",COUNTIFS('[1]2020 Outage History'!$Q:$Q,BJ68,'[1]2020 Outage History'!$I:$I,$C68)/$Q68,"")</f>
        <v>#VALUE!</v>
      </c>
      <c r="BL68" s="26" t="str">
        <f t="shared" si="26"/>
        <v>600 Animal/bird</v>
      </c>
      <c r="BM68" s="8" t="e">
        <f>IF($P68="More Info Required",COUNTIFS('[1]2020 Outage History'!$Q:$Q,BL68,'[1]2020 Outage History'!$I:$I,$C68)/$Q68,"")</f>
        <v>#VALUE!</v>
      </c>
      <c r="BN68" s="26" t="str">
        <f t="shared" si="27"/>
        <v>630 Squirrel</v>
      </c>
      <c r="BO68" s="8" t="e">
        <f>IF($P68="More Info Required",COUNTIFS('[1]2020 Outage History'!$Q:$Q,BN68,'[1]2020 Outage History'!$I:$I,$C68)/$Q68,"")</f>
        <v>#VALUE!</v>
      </c>
      <c r="BP68" s="26" t="str">
        <f t="shared" si="28"/>
        <v>690 Animal, Other</v>
      </c>
      <c r="BQ68" s="8" t="e">
        <f>IF($P68="More Info Required",COUNTIFS('[1]2020 Outage History'!$Q:$Q,BP68,'[1]2020 Outage History'!$I:$I,$C68)/$Q68,"")</f>
        <v>#VALUE!</v>
      </c>
      <c r="BR68" s="26" t="str">
        <f t="shared" si="29"/>
        <v>700 Customer-Caused</v>
      </c>
      <c r="BS68" s="8" t="e">
        <f>IF($P68="More Info Required",COUNTIFS('[1]2020 Outage History'!$Q:$Q,BR68,'[1]2020 Outage History'!$I:$I,$C68)/$Q68,"")</f>
        <v>#VALUE!</v>
      </c>
      <c r="BT68" s="26" t="str">
        <f t="shared" si="30"/>
        <v>710 Motor Vehicle</v>
      </c>
      <c r="BU68" s="8" t="e">
        <f>IF($P68="More Info Required",COUNTIFS('[1]2020 Outage History'!$Q:$Q,BT68,'[1]2020 Outage History'!$I:$I,$C68)/$Q68,"")</f>
        <v>#VALUE!</v>
      </c>
      <c r="BV68" s="26" t="str">
        <f t="shared" si="31"/>
        <v>715 Farming Equipment</v>
      </c>
      <c r="BW68" s="8" t="e">
        <f>IF($P68="More Info Required",COUNTIFS('[1]2020 Outage History'!$Q:$Q,BV68,'[1]2020 Outage History'!$I:$I,$C68)/$Q68,"")</f>
        <v>#VALUE!</v>
      </c>
      <c r="BX68" s="26" t="str">
        <f t="shared" si="32"/>
        <v>720 Aircraft</v>
      </c>
      <c r="BY68" s="8" t="e">
        <f>IF($P68="More Info Required",COUNTIFS('[1]2020 Outage History'!$Q:$Q,BX68,'[1]2020 Outage History'!$I:$I,$C68)/$Q68,"")</f>
        <v>#VALUE!</v>
      </c>
      <c r="BZ68" s="26" t="str">
        <f t="shared" si="33"/>
        <v>730 Fire</v>
      </c>
      <c r="CA68" s="8" t="e">
        <f>IF($P68="More Info Required",COUNTIFS('[1]2020 Outage History'!$Q:$Q,BZ68,'[1]2020 Outage History'!$I:$I,$C68)/$Q68,"")</f>
        <v>#VALUE!</v>
      </c>
      <c r="CB68" s="26" t="str">
        <f t="shared" si="34"/>
        <v>740 Public Cuts Tree</v>
      </c>
      <c r="CC68" s="8" t="e">
        <f>IF($P68="More Info Required",COUNTIFS('[1]2020 Outage History'!$Q:$Q,CB68,'[1]2020 Outage History'!$I:$I,$C68)/$Q68,"")</f>
        <v>#VALUE!</v>
      </c>
      <c r="CD68" s="26" t="str">
        <f t="shared" si="35"/>
        <v>750 Vandalism</v>
      </c>
      <c r="CE68" s="8" t="e">
        <f>IF($P68="More Info Required",COUNTIFS('[1]2020 Outage History'!$Q:$Q,CD68,'[1]2020 Outage History'!$I:$I,$C68)/$Q68,"")</f>
        <v>#VALUE!</v>
      </c>
      <c r="CF68" s="26" t="str">
        <f t="shared" si="36"/>
        <v>760 Switching Error or Caused by Construction or Maintenance</v>
      </c>
      <c r="CG68" s="8" t="e">
        <f>IF($P68="More Info Required",COUNTIFS('[1]2020 Outage History'!$Q:$Q,CF68,'[1]2020 Outage History'!$I:$I,$C68)/$Q68,"")</f>
        <v>#VALUE!</v>
      </c>
      <c r="CH68" s="26" t="str">
        <f t="shared" si="37"/>
        <v>790 Public, Other</v>
      </c>
      <c r="CI68" s="8" t="e">
        <f>IF($P68="More Info Required",COUNTIFS('[1]2020 Outage History'!$Q:$Q,CH68,'[1]2020 Outage History'!$I:$I,$C68)/$Q68,"")</f>
        <v>#VALUE!</v>
      </c>
      <c r="CJ68" s="26" t="str">
        <f t="shared" si="38"/>
        <v>800 Other</v>
      </c>
      <c r="CK68" s="8" t="e">
        <f>IF($P68="More Info Required",COUNTIFS('[1]2020 Outage History'!$Q:$Q,CJ68,'[1]2020 Outage History'!$I:$I,$C68)/$Q68,"")</f>
        <v>#VALUE!</v>
      </c>
      <c r="CL68" s="26" t="str">
        <f t="shared" si="39"/>
        <v>999 Cause Unknown</v>
      </c>
      <c r="CM68" s="8" t="e">
        <f>IF($P68="More Info Required",COUNTIFS('[1]2020 Outage History'!$Q:$Q,CL68,'[1]2020 Outage History'!$I:$I,$C68)/$Q68,"")</f>
        <v>#VALUE!</v>
      </c>
    </row>
    <row r="69" spans="1:91" ht="15" x14ac:dyDescent="0.25">
      <c r="A69" s="17" t="s">
        <v>384</v>
      </c>
      <c r="B69" s="21">
        <v>30254</v>
      </c>
      <c r="C69" s="14" t="s">
        <v>72</v>
      </c>
      <c r="D69" s="17" t="s">
        <v>381</v>
      </c>
      <c r="E69" s="21">
        <v>30</v>
      </c>
      <c r="F69" s="22">
        <f>'[1]2020 Circuit Detail'!H28</f>
        <v>0</v>
      </c>
      <c r="G69" s="21"/>
      <c r="H69" s="21">
        <f>('[1]2015 Circuit Detail'!AS28+'[1]2016 Circuit Detail'!AS28+'[1]2017 Circuit Detail'!AS28+'[1]2018 Circuit Detail'!AS28+'[1]2019 Circuit Detail'!AS28)/5</f>
        <v>0.39220014364413541</v>
      </c>
      <c r="I69" s="10">
        <f>'[1]2020 Circuit Detail'!AS28</f>
        <v>0</v>
      </c>
      <c r="J69" s="17" t="str">
        <f t="shared" si="0"/>
        <v>OK</v>
      </c>
      <c r="K69" s="17">
        <v>3.9</v>
      </c>
      <c r="L69" s="23">
        <v>2015</v>
      </c>
      <c r="M69" s="21">
        <f>('[1]2015 Circuit Detail'!AQ28+'[1]2016 Circuit Detail'!AQ28+'[1]2017 Circuit Detail'!AQ28+'[1]2018 Circuit Detail'!AQ28+'[1]2019 Circuit Detail'!AQ28)/5</f>
        <v>32.962487199999998</v>
      </c>
      <c r="N69" s="24">
        <f>'[1]2020 Circuit Detail'!AQ28</f>
        <v>0</v>
      </c>
      <c r="O69" s="17" t="str">
        <f t="shared" si="1"/>
        <v>OK</v>
      </c>
      <c r="P69" s="8" t="str">
        <f t="shared" si="2"/>
        <v>Good</v>
      </c>
      <c r="Q69" s="25">
        <f>'[1]2020 Circuit Detail'!AJ28</f>
        <v>0</v>
      </c>
      <c r="R69" s="26" t="str">
        <f t="shared" si="3"/>
        <v/>
      </c>
      <c r="S69" s="8" t="str">
        <f>IF($P69="More Info Required",COUNTIFS('[1]2020 Outage History'!$Q:$Q,R69,'[1]2020 Outage History'!$I:$I,$C69)/$Q69,"")</f>
        <v/>
      </c>
      <c r="T69" s="26" t="str">
        <f t="shared" si="4"/>
        <v/>
      </c>
      <c r="U69" s="8" t="str">
        <f>IF($P69="More Info Required",COUNTIFS('[1]2020 Outage History'!$Q:$Q,T69,'[1]2020 Outage History'!$I:$I,$C69)/$Q69,"")</f>
        <v/>
      </c>
      <c r="V69" s="26" t="str">
        <f t="shared" si="5"/>
        <v/>
      </c>
      <c r="W69" s="8" t="str">
        <f>IF($P69="More Info Required",COUNTIFS('[1]2020 Outage History'!$Q:$Q,V69,'[1]2020 Outage History'!$I:$I,$C69)/$Q69,"")</f>
        <v/>
      </c>
      <c r="X69" s="26" t="str">
        <f t="shared" si="6"/>
        <v/>
      </c>
      <c r="Y69" s="8" t="str">
        <f>IF($P69="More Info Required",COUNTIFS('[1]2020 Outage History'!$Q:$Q,X69,'[1]2020 Outage History'!$I:$I,$C69)/$Q69,"")</f>
        <v/>
      </c>
      <c r="Z69" s="26" t="str">
        <f t="shared" si="7"/>
        <v/>
      </c>
      <c r="AA69" s="8" t="str">
        <f>IF($P69="More Info Required",COUNTIFS('[1]2020 Outage History'!$Q:$Q,Z69,'[1]2020 Outage History'!$I:$I,$C69)/$Q69,"")</f>
        <v/>
      </c>
      <c r="AB69" s="26" t="str">
        <f t="shared" si="8"/>
        <v/>
      </c>
      <c r="AC69" s="8" t="str">
        <f>IF($P69="More Info Required",COUNTIFS('[1]2020 Outage History'!$Q:$Q,AB69,'[1]2020 Outage History'!$I:$I,$C69)/$Q69,"")</f>
        <v/>
      </c>
      <c r="AD69" s="26" t="str">
        <f t="shared" si="9"/>
        <v/>
      </c>
      <c r="AE69" s="8" t="str">
        <f>IF($P69="More Info Required",COUNTIFS('[1]2020 Outage History'!$Q:$Q,AD69,'[1]2020 Outage History'!$I:$I,$C69)/$Q69,"")</f>
        <v/>
      </c>
      <c r="AF69" s="26" t="str">
        <f t="shared" si="10"/>
        <v/>
      </c>
      <c r="AG69" s="8" t="str">
        <f>IF($P69="More Info Required",COUNTIFS('[1]2020 Outage History'!$Q:$Q,AF69,'[1]2020 Outage History'!$I:$I,$C69)/$Q69,"")</f>
        <v/>
      </c>
      <c r="AH69" s="26" t="str">
        <f t="shared" si="11"/>
        <v/>
      </c>
      <c r="AI69" s="8" t="str">
        <f>IF($P69="More Info Required",COUNTIFS('[1]2020 Outage History'!$Q:$Q,AH69,'[1]2020 Outage History'!$I:$I,$C69)/$Q69,"")</f>
        <v/>
      </c>
      <c r="AJ69" s="26" t="str">
        <f t="shared" si="12"/>
        <v/>
      </c>
      <c r="AK69" s="8" t="str">
        <f>IF($P69="More Info Required",COUNTIFS('[1]2020 Outage History'!$Q:$Q,AJ69,'[1]2020 Outage History'!$I:$I,$C69)/$Q69,"")</f>
        <v/>
      </c>
      <c r="AL69" s="26" t="str">
        <f t="shared" si="13"/>
        <v/>
      </c>
      <c r="AM69" s="8" t="str">
        <f>IF($P69="More Info Required",COUNTIFS('[1]2020 Outage History'!$Q:$Q,AL69,'[1]2020 Outage History'!$I:$I,$C69)/$Q69,"")</f>
        <v/>
      </c>
      <c r="AN69" s="26" t="str">
        <f t="shared" si="14"/>
        <v/>
      </c>
      <c r="AO69" s="8" t="str">
        <f>IF($P69="More Info Required",COUNTIFS('[1]2020 Outage History'!$Q:$Q,AN69,'[1]2020 Outage History'!$I:$I,$C69)/$Q69,"")</f>
        <v/>
      </c>
      <c r="AP69" s="26" t="str">
        <f t="shared" si="15"/>
        <v/>
      </c>
      <c r="AQ69" s="8" t="str">
        <f>IF($P69="More Info Required",COUNTIFS('[1]2020 Outage History'!$Q:$Q,AP69,'[1]2020 Outage History'!$I:$I,$C69)/$Q69,"")</f>
        <v/>
      </c>
      <c r="AR69" s="26" t="str">
        <f t="shared" si="16"/>
        <v/>
      </c>
      <c r="AS69" s="8" t="str">
        <f>IF($P69="More Info Required",COUNTIFS('[1]2020 Outage History'!$Q:$Q,AR69,'[1]2020 Outage History'!$I:$I,$C69)/$Q69,"")</f>
        <v/>
      </c>
      <c r="AT69" s="26" t="str">
        <f t="shared" si="17"/>
        <v/>
      </c>
      <c r="AU69" s="8" t="str">
        <f>IF($P69="More Info Required",COUNTIFS('[1]2020 Outage History'!$Q:$Q,AT69,'[1]2020 Outage History'!$I:$I,$C69)/$Q69,"")</f>
        <v/>
      </c>
      <c r="AV69" s="26" t="str">
        <f t="shared" si="18"/>
        <v/>
      </c>
      <c r="AW69" s="8" t="str">
        <f>IF($P69="More Info Required",COUNTIFS('[1]2020 Outage History'!$Q:$Q,AV69,'[1]2020 Outage History'!$I:$I,$C69)/$Q69,"")</f>
        <v/>
      </c>
      <c r="AX69" s="26" t="str">
        <f t="shared" si="19"/>
        <v/>
      </c>
      <c r="AY69" s="8" t="str">
        <f>IF($P69="More Info Required",COUNTIFS('[1]2020 Outage History'!$Q:$Q,AX69,'[1]2020 Outage History'!$I:$I,$C69)/$Q69,"")</f>
        <v/>
      </c>
      <c r="AZ69" s="26" t="str">
        <f t="shared" si="20"/>
        <v/>
      </c>
      <c r="BA69" s="8" t="str">
        <f>IF($P69="More Info Required",COUNTIFS('[1]2020 Outage History'!$Q:$Q,AZ69,'[1]2020 Outage History'!$I:$I,$C69)/$Q69,"")</f>
        <v/>
      </c>
      <c r="BB69" s="26" t="str">
        <f t="shared" si="21"/>
        <v/>
      </c>
      <c r="BC69" s="8" t="str">
        <f>IF($P69="More Info Required",COUNTIFS('[1]2020 Outage History'!$Q:$Q,BB69,'[1]2020 Outage History'!$I:$I,$C69)/$Q69,"")</f>
        <v/>
      </c>
      <c r="BD69" s="26" t="str">
        <f t="shared" si="22"/>
        <v/>
      </c>
      <c r="BE69" s="8" t="str">
        <f>IF($P69="More Info Required",COUNTIFS('[1]2020 Outage History'!$Q:$Q,BD69,'[1]2020 Outage History'!$I:$I,$C69)/$Q69,"")</f>
        <v/>
      </c>
      <c r="BF69" s="26" t="str">
        <f t="shared" si="23"/>
        <v/>
      </c>
      <c r="BG69" s="8" t="str">
        <f>IF($P69="More Info Required",COUNTIFS('[1]2020 Outage History'!$Q:$Q,BF69,'[1]2020 Outage History'!$I:$I,$C69)/$Q69,"")</f>
        <v/>
      </c>
      <c r="BH69" s="26" t="str">
        <f t="shared" si="24"/>
        <v/>
      </c>
      <c r="BI69" s="8" t="str">
        <f>IF($P69="More Info Required",COUNTIFS('[1]2020 Outage History'!$Q:$Q,BH69,'[1]2020 Outage History'!$I:$I,$C69)/$Q69,"")</f>
        <v/>
      </c>
      <c r="BJ69" s="26" t="str">
        <f t="shared" si="25"/>
        <v/>
      </c>
      <c r="BK69" s="8" t="str">
        <f>IF($P69="More Info Required",COUNTIFS('[1]2020 Outage History'!$Q:$Q,BJ69,'[1]2020 Outage History'!$I:$I,$C69)/$Q69,"")</f>
        <v/>
      </c>
      <c r="BL69" s="26" t="str">
        <f t="shared" si="26"/>
        <v/>
      </c>
      <c r="BM69" s="8" t="str">
        <f>IF($P69="More Info Required",COUNTIFS('[1]2020 Outage History'!$Q:$Q,BL69,'[1]2020 Outage History'!$I:$I,$C69)/$Q69,"")</f>
        <v/>
      </c>
      <c r="BN69" s="26" t="str">
        <f t="shared" si="27"/>
        <v/>
      </c>
      <c r="BO69" s="8" t="str">
        <f>IF($P69="More Info Required",COUNTIFS('[1]2020 Outage History'!$Q:$Q,BN69,'[1]2020 Outage History'!$I:$I,$C69)/$Q69,"")</f>
        <v/>
      </c>
      <c r="BP69" s="26" t="str">
        <f t="shared" si="28"/>
        <v/>
      </c>
      <c r="BQ69" s="8" t="str">
        <f>IF($P69="More Info Required",COUNTIFS('[1]2020 Outage History'!$Q:$Q,BP69,'[1]2020 Outage History'!$I:$I,$C69)/$Q69,"")</f>
        <v/>
      </c>
      <c r="BR69" s="26" t="str">
        <f t="shared" si="29"/>
        <v/>
      </c>
      <c r="BS69" s="8" t="str">
        <f>IF($P69="More Info Required",COUNTIFS('[1]2020 Outage History'!$Q:$Q,BR69,'[1]2020 Outage History'!$I:$I,$C69)/$Q69,"")</f>
        <v/>
      </c>
      <c r="BT69" s="26" t="str">
        <f t="shared" si="30"/>
        <v/>
      </c>
      <c r="BU69" s="8" t="str">
        <f>IF($P69="More Info Required",COUNTIFS('[1]2020 Outage History'!$Q:$Q,BT69,'[1]2020 Outage History'!$I:$I,$C69)/$Q69,"")</f>
        <v/>
      </c>
      <c r="BV69" s="26" t="str">
        <f t="shared" si="31"/>
        <v/>
      </c>
      <c r="BW69" s="8" t="str">
        <f>IF($P69="More Info Required",COUNTIFS('[1]2020 Outage History'!$Q:$Q,BV69,'[1]2020 Outage History'!$I:$I,$C69)/$Q69,"")</f>
        <v/>
      </c>
      <c r="BX69" s="26" t="str">
        <f t="shared" si="32"/>
        <v/>
      </c>
      <c r="BY69" s="8" t="str">
        <f>IF($P69="More Info Required",COUNTIFS('[1]2020 Outage History'!$Q:$Q,BX69,'[1]2020 Outage History'!$I:$I,$C69)/$Q69,"")</f>
        <v/>
      </c>
      <c r="BZ69" s="26" t="str">
        <f t="shared" si="33"/>
        <v/>
      </c>
      <c r="CA69" s="8" t="str">
        <f>IF($P69="More Info Required",COUNTIFS('[1]2020 Outage History'!$Q:$Q,BZ69,'[1]2020 Outage History'!$I:$I,$C69)/$Q69,"")</f>
        <v/>
      </c>
      <c r="CB69" s="26" t="str">
        <f t="shared" si="34"/>
        <v/>
      </c>
      <c r="CC69" s="8" t="str">
        <f>IF($P69="More Info Required",COUNTIFS('[1]2020 Outage History'!$Q:$Q,CB69,'[1]2020 Outage History'!$I:$I,$C69)/$Q69,"")</f>
        <v/>
      </c>
      <c r="CD69" s="26" t="str">
        <f t="shared" si="35"/>
        <v/>
      </c>
      <c r="CE69" s="8" t="str">
        <f>IF($P69="More Info Required",COUNTIFS('[1]2020 Outage History'!$Q:$Q,CD69,'[1]2020 Outage History'!$I:$I,$C69)/$Q69,"")</f>
        <v/>
      </c>
      <c r="CF69" s="26" t="str">
        <f t="shared" si="36"/>
        <v/>
      </c>
      <c r="CG69" s="8" t="str">
        <f>IF($P69="More Info Required",COUNTIFS('[1]2020 Outage History'!$Q:$Q,CF69,'[1]2020 Outage History'!$I:$I,$C69)/$Q69,"")</f>
        <v/>
      </c>
      <c r="CH69" s="26" t="str">
        <f t="shared" si="37"/>
        <v/>
      </c>
      <c r="CI69" s="8" t="str">
        <f>IF($P69="More Info Required",COUNTIFS('[1]2020 Outage History'!$Q:$Q,CH69,'[1]2020 Outage History'!$I:$I,$C69)/$Q69,"")</f>
        <v/>
      </c>
      <c r="CJ69" s="26" t="str">
        <f t="shared" si="38"/>
        <v/>
      </c>
      <c r="CK69" s="8" t="str">
        <f>IF($P69="More Info Required",COUNTIFS('[1]2020 Outage History'!$Q:$Q,CJ69,'[1]2020 Outage History'!$I:$I,$C69)/$Q69,"")</f>
        <v/>
      </c>
      <c r="CL69" s="26" t="str">
        <f t="shared" si="39"/>
        <v/>
      </c>
      <c r="CM69" s="8" t="str">
        <f>IF($P69="More Info Required",COUNTIFS('[1]2020 Outage History'!$Q:$Q,CL69,'[1]2020 Outage History'!$I:$I,$C69)/$Q69,"")</f>
        <v/>
      </c>
    </row>
    <row r="70" spans="1:91" ht="15" x14ac:dyDescent="0.25">
      <c r="A70" s="17" t="s">
        <v>166</v>
      </c>
      <c r="B70" s="21">
        <v>31224</v>
      </c>
      <c r="C70" s="14" t="s">
        <v>167</v>
      </c>
      <c r="D70" s="17" t="s">
        <v>170</v>
      </c>
      <c r="E70" s="21">
        <v>31</v>
      </c>
      <c r="F70" s="22">
        <f>'[1]2020 Circuit Detail'!H29</f>
        <v>320.85386799999998</v>
      </c>
      <c r="G70" s="21"/>
      <c r="H70" s="21">
        <f>('[1]2015 Circuit Detail'!AS29+'[1]2016 Circuit Detail'!AS29+'[1]2017 Circuit Detail'!AS29+'[1]2018 Circuit Detail'!AS29+'[1]2019 Circuit Detail'!AS29)/5</f>
        <v>0.2921921342807518</v>
      </c>
      <c r="I70" s="10">
        <f>'[1]2020 Circuit Detail'!AS29</f>
        <v>0.317901730890151</v>
      </c>
      <c r="J70" s="17" t="str">
        <f t="shared" si="0"/>
        <v>PSC</v>
      </c>
      <c r="K70" s="17">
        <v>35.6</v>
      </c>
      <c r="L70" s="23">
        <v>2016</v>
      </c>
      <c r="M70" s="21">
        <f>('[1]2015 Circuit Detail'!AQ29+'[1]2016 Circuit Detail'!AQ29+'[1]2017 Circuit Detail'!AQ29+'[1]2018 Circuit Detail'!AQ29+'[1]2019 Circuit Detail'!AQ29)/5</f>
        <v>44.4334658</v>
      </c>
      <c r="N70" s="24">
        <f>'[1]2020 Circuit Detail'!AQ29</f>
        <v>28.732706</v>
      </c>
      <c r="O70" s="17" t="str">
        <f t="shared" si="1"/>
        <v>OK</v>
      </c>
      <c r="P70" s="8" t="str">
        <f t="shared" si="2"/>
        <v>More Info Required</v>
      </c>
      <c r="Q70" s="25">
        <f>'[1]2020 Circuit Detail'!AJ29</f>
        <v>14</v>
      </c>
      <c r="R70" s="26" t="str">
        <f t="shared" si="3"/>
        <v>000 Power Supply</v>
      </c>
      <c r="S70" s="8" t="e">
        <f>IF($P70="More Info Required",COUNTIFS('[1]2020 Outage History'!$Q:$Q,R70,'[1]2020 Outage History'!$I:$I,$C70)/$Q70,"")</f>
        <v>#VALUE!</v>
      </c>
      <c r="T70" s="26" t="str">
        <f t="shared" si="4"/>
        <v>100 Construction</v>
      </c>
      <c r="U70" s="8" t="e">
        <f>IF($P70="More Info Required",COUNTIFS('[1]2020 Outage History'!$Q:$Q,T70,'[1]2020 Outage History'!$I:$I,$C70)/$Q70,"")</f>
        <v>#VALUE!</v>
      </c>
      <c r="V70" s="26" t="str">
        <f t="shared" si="5"/>
        <v>110 Maintenance</v>
      </c>
      <c r="W70" s="8" t="e">
        <f>IF($P70="More Info Required",COUNTIFS('[1]2020 Outage History'!$Q:$Q,V70,'[1]2020 Outage History'!$I:$I,$C70)/$Q70,"")</f>
        <v>#VALUE!</v>
      </c>
      <c r="X70" s="26" t="str">
        <f t="shared" si="6"/>
        <v>190 Other Planned</v>
      </c>
      <c r="Y70" s="8" t="e">
        <f>IF($P70="More Info Required",COUNTIFS('[1]2020 Outage History'!$Q:$Q,X70,'[1]2020 Outage History'!$I:$I,$C70)/$Q70,"")</f>
        <v>#VALUE!</v>
      </c>
      <c r="Z70" s="26" t="str">
        <f t="shared" si="7"/>
        <v>300 Material or equipment fault/failure</v>
      </c>
      <c r="AA70" s="8" t="e">
        <f>IF($P70="More Info Required",COUNTIFS('[1]2020 Outage History'!$Q:$Q,Z70,'[1]2020 Outage History'!$I:$I,$C70)/$Q70,"")</f>
        <v>#VALUE!</v>
      </c>
      <c r="AB70" s="26" t="str">
        <f t="shared" si="8"/>
        <v>310 Installation Fault</v>
      </c>
      <c r="AC70" s="8" t="e">
        <f>IF($P70="More Info Required",COUNTIFS('[1]2020 Outage History'!$Q:$Q,AB70,'[1]2020 Outage History'!$I:$I,$C70)/$Q70,"")</f>
        <v>#VALUE!</v>
      </c>
      <c r="AD70" s="26" t="str">
        <f t="shared" si="9"/>
        <v>320 Conductor Sag or inadequate clearance</v>
      </c>
      <c r="AE70" s="8" t="e">
        <f>IF($P70="More Info Required",COUNTIFS('[1]2020 Outage History'!$Q:$Q,AD70,'[1]2020 Outage History'!$I:$I,$C70)/$Q70,"")</f>
        <v>#VALUE!</v>
      </c>
      <c r="AF70" s="26" t="str">
        <f t="shared" si="10"/>
        <v>340 Overload</v>
      </c>
      <c r="AG70" s="8" t="e">
        <f>IF($P70="More Info Required",COUNTIFS('[1]2020 Outage History'!$Q:$Q,AF70,'[1]2020 Outage History'!$I:$I,$C70)/$Q70,"")</f>
        <v>#VALUE!</v>
      </c>
      <c r="AH70" s="26" t="str">
        <f t="shared" si="11"/>
        <v>350 Miscoordination of protection devices</v>
      </c>
      <c r="AI70" s="8" t="e">
        <f>IF($P70="More Info Required",COUNTIFS('[1]2020 Outage History'!$Q:$Q,AH70,'[1]2020 Outage History'!$I:$I,$C70)/$Q70,"")</f>
        <v>#VALUE!</v>
      </c>
      <c r="AJ70" s="26" t="str">
        <f t="shared" si="12"/>
        <v>360 Other Equipment installation/design</v>
      </c>
      <c r="AK70" s="8" t="e">
        <f>IF($P70="More Info Required",COUNTIFS('[1]2020 Outage History'!$Q:$Q,AJ70,'[1]2020 Outage History'!$I:$I,$C70)/$Q70,"")</f>
        <v>#VALUE!</v>
      </c>
      <c r="AL70" s="26" t="str">
        <f t="shared" si="13"/>
        <v>400 Decay/Age of Material/Equipment</v>
      </c>
      <c r="AM70" s="8" t="e">
        <f>IF($P70="More Info Required",COUNTIFS('[1]2020 Outage History'!$Q:$Q,AL70,'[1]2020 Outage History'!$I:$I,$C70)/$Q70,"")</f>
        <v>#VALUE!</v>
      </c>
      <c r="AN70" s="26" t="str">
        <f t="shared" si="14"/>
        <v>420 Tree Growth</v>
      </c>
      <c r="AO70" s="8" t="e">
        <f>IF($P70="More Info Required",COUNTIFS('[1]2020 Outage History'!$Q:$Q,AN70,'[1]2020 Outage History'!$I:$I,$C70)/$Q70,"")</f>
        <v>#VALUE!</v>
      </c>
      <c r="AP70" s="26" t="str">
        <f t="shared" si="15"/>
        <v>430 Tree failure from overhang or dead tree without Ice/snow</v>
      </c>
      <c r="AQ70" s="8" t="e">
        <f>IF($P70="More Info Required",COUNTIFS('[1]2020 Outage History'!$Q:$Q,AP70,'[1]2020 Outage History'!$I:$I,$C70)/$Q70,"")</f>
        <v>#VALUE!</v>
      </c>
      <c r="AR70" s="26" t="str">
        <f t="shared" si="16"/>
        <v>435 Tree failure from outside of ROW</v>
      </c>
      <c r="AS70" s="8" t="e">
        <f>IF($P70="More Info Required",COUNTIFS('[1]2020 Outage History'!$Q:$Q,AR70,'[1]2020 Outage History'!$I:$I,$C70)/$Q70,"")</f>
        <v>#VALUE!</v>
      </c>
      <c r="AT70" s="26" t="str">
        <f t="shared" si="17"/>
        <v>440 Trees with Ice/snow</v>
      </c>
      <c r="AU70" s="8" t="e">
        <f>IF($P70="More Info Required",COUNTIFS('[1]2020 Outage History'!$Q:$Q,AT70,'[1]2020 Outage History'!$I:$I,$C70)/$Q70,"")</f>
        <v>#VALUE!</v>
      </c>
      <c r="AV70" s="26" t="str">
        <f t="shared" si="18"/>
        <v>470 Borrower Crew Cuts Tree</v>
      </c>
      <c r="AW70" s="8" t="e">
        <f>IF($P70="More Info Required",COUNTIFS('[1]2020 Outage History'!$Q:$Q,AV70,'[1]2020 Outage History'!$I:$I,$C70)/$Q70,"")</f>
        <v>#VALUE!</v>
      </c>
      <c r="AX70" s="26" t="str">
        <f t="shared" si="19"/>
        <v>490 Maintenance, Other</v>
      </c>
      <c r="AY70" s="8" t="e">
        <f>IF($P70="More Info Required",COUNTIFS('[1]2020 Outage History'!$Q:$Q,AX70,'[1]2020 Outage History'!$I:$I,$C70)/$Q70,"")</f>
        <v>#VALUE!</v>
      </c>
      <c r="AZ70" s="26" t="str">
        <f t="shared" si="20"/>
        <v>500 Lightning</v>
      </c>
      <c r="BA70" s="8" t="e">
        <f>IF($P70="More Info Required",COUNTIFS('[1]2020 Outage History'!$Q:$Q,AZ70,'[1]2020 Outage History'!$I:$I,$C70)/$Q70,"")</f>
        <v>#VALUE!</v>
      </c>
      <c r="BB70" s="26" t="str">
        <f t="shared" si="21"/>
        <v>510 Wind, Not Trees</v>
      </c>
      <c r="BC70" s="8" t="e">
        <f>IF($P70="More Info Required",COUNTIFS('[1]2020 Outage History'!$Q:$Q,BB70,'[1]2020 Outage History'!$I:$I,$C70)/$Q70,"")</f>
        <v>#VALUE!</v>
      </c>
      <c r="BD70" s="26" t="str">
        <f t="shared" si="22"/>
        <v>520 Ice, Sleet, Frost, not Trees</v>
      </c>
      <c r="BE70" s="8" t="e">
        <f>IF($P70="More Info Required",COUNTIFS('[1]2020 Outage History'!$Q:$Q,BD70,'[1]2020 Outage History'!$I:$I,$C70)/$Q70,"")</f>
        <v>#VALUE!</v>
      </c>
      <c r="BF70" s="26" t="str">
        <f t="shared" si="23"/>
        <v>530 Flood</v>
      </c>
      <c r="BG70" s="8" t="e">
        <f>IF($P70="More Info Required",COUNTIFS('[1]2020 Outage History'!$Q:$Q,BF70,'[1]2020 Outage History'!$I:$I,$C70)/$Q70,"")</f>
        <v>#VALUE!</v>
      </c>
      <c r="BH70" s="26" t="str">
        <f t="shared" si="24"/>
        <v>540 Storm</v>
      </c>
      <c r="BI70" s="8" t="e">
        <f>IF($P70="More Info Required",COUNTIFS('[1]2020 Outage History'!$Q:$Q,BH70,'[1]2020 Outage History'!$I:$I,$C70)/$Q70,"")</f>
        <v>#VALUE!</v>
      </c>
      <c r="BJ70" s="26" t="str">
        <f t="shared" si="25"/>
        <v>590 Weather, Other</v>
      </c>
      <c r="BK70" s="8" t="e">
        <f>IF($P70="More Info Required",COUNTIFS('[1]2020 Outage History'!$Q:$Q,BJ70,'[1]2020 Outage History'!$I:$I,$C70)/$Q70,"")</f>
        <v>#VALUE!</v>
      </c>
      <c r="BL70" s="26" t="str">
        <f t="shared" si="26"/>
        <v>600 Animal/bird</v>
      </c>
      <c r="BM70" s="8" t="e">
        <f>IF($P70="More Info Required",COUNTIFS('[1]2020 Outage History'!$Q:$Q,BL70,'[1]2020 Outage History'!$I:$I,$C70)/$Q70,"")</f>
        <v>#VALUE!</v>
      </c>
      <c r="BN70" s="26" t="str">
        <f t="shared" si="27"/>
        <v>630 Squirrel</v>
      </c>
      <c r="BO70" s="8" t="e">
        <f>IF($P70="More Info Required",COUNTIFS('[1]2020 Outage History'!$Q:$Q,BN70,'[1]2020 Outage History'!$I:$I,$C70)/$Q70,"")</f>
        <v>#VALUE!</v>
      </c>
      <c r="BP70" s="26" t="str">
        <f t="shared" si="28"/>
        <v>690 Animal, Other</v>
      </c>
      <c r="BQ70" s="8" t="e">
        <f>IF($P70="More Info Required",COUNTIFS('[1]2020 Outage History'!$Q:$Q,BP70,'[1]2020 Outage History'!$I:$I,$C70)/$Q70,"")</f>
        <v>#VALUE!</v>
      </c>
      <c r="BR70" s="26" t="str">
        <f t="shared" si="29"/>
        <v>700 Customer-Caused</v>
      </c>
      <c r="BS70" s="8" t="e">
        <f>IF($P70="More Info Required",COUNTIFS('[1]2020 Outage History'!$Q:$Q,BR70,'[1]2020 Outage History'!$I:$I,$C70)/$Q70,"")</f>
        <v>#VALUE!</v>
      </c>
      <c r="BT70" s="26" t="str">
        <f t="shared" si="30"/>
        <v>710 Motor Vehicle</v>
      </c>
      <c r="BU70" s="8" t="e">
        <f>IF($P70="More Info Required",COUNTIFS('[1]2020 Outage History'!$Q:$Q,BT70,'[1]2020 Outage History'!$I:$I,$C70)/$Q70,"")</f>
        <v>#VALUE!</v>
      </c>
      <c r="BV70" s="26" t="str">
        <f t="shared" si="31"/>
        <v>715 Farming Equipment</v>
      </c>
      <c r="BW70" s="8" t="e">
        <f>IF($P70="More Info Required",COUNTIFS('[1]2020 Outage History'!$Q:$Q,BV70,'[1]2020 Outage History'!$I:$I,$C70)/$Q70,"")</f>
        <v>#VALUE!</v>
      </c>
      <c r="BX70" s="26" t="str">
        <f t="shared" si="32"/>
        <v>720 Aircraft</v>
      </c>
      <c r="BY70" s="8" t="e">
        <f>IF($P70="More Info Required",COUNTIFS('[1]2020 Outage History'!$Q:$Q,BX70,'[1]2020 Outage History'!$I:$I,$C70)/$Q70,"")</f>
        <v>#VALUE!</v>
      </c>
      <c r="BZ70" s="26" t="str">
        <f t="shared" si="33"/>
        <v>730 Fire</v>
      </c>
      <c r="CA70" s="8" t="e">
        <f>IF($P70="More Info Required",COUNTIFS('[1]2020 Outage History'!$Q:$Q,BZ70,'[1]2020 Outage History'!$I:$I,$C70)/$Q70,"")</f>
        <v>#VALUE!</v>
      </c>
      <c r="CB70" s="26" t="str">
        <f t="shared" si="34"/>
        <v>740 Public Cuts Tree</v>
      </c>
      <c r="CC70" s="8" t="e">
        <f>IF($P70="More Info Required",COUNTIFS('[1]2020 Outage History'!$Q:$Q,CB70,'[1]2020 Outage History'!$I:$I,$C70)/$Q70,"")</f>
        <v>#VALUE!</v>
      </c>
      <c r="CD70" s="26" t="str">
        <f t="shared" si="35"/>
        <v>750 Vandalism</v>
      </c>
      <c r="CE70" s="8" t="e">
        <f>IF($P70="More Info Required",COUNTIFS('[1]2020 Outage History'!$Q:$Q,CD70,'[1]2020 Outage History'!$I:$I,$C70)/$Q70,"")</f>
        <v>#VALUE!</v>
      </c>
      <c r="CF70" s="26" t="str">
        <f t="shared" si="36"/>
        <v>760 Switching Error or Caused by Construction or Maintenance</v>
      </c>
      <c r="CG70" s="8" t="e">
        <f>IF($P70="More Info Required",COUNTIFS('[1]2020 Outage History'!$Q:$Q,CF70,'[1]2020 Outage History'!$I:$I,$C70)/$Q70,"")</f>
        <v>#VALUE!</v>
      </c>
      <c r="CH70" s="26" t="str">
        <f t="shared" si="37"/>
        <v>790 Public, Other</v>
      </c>
      <c r="CI70" s="8" t="e">
        <f>IF($P70="More Info Required",COUNTIFS('[1]2020 Outage History'!$Q:$Q,CH70,'[1]2020 Outage History'!$I:$I,$C70)/$Q70,"")</f>
        <v>#VALUE!</v>
      </c>
      <c r="CJ70" s="26" t="str">
        <f t="shared" si="38"/>
        <v>800 Other</v>
      </c>
      <c r="CK70" s="8" t="e">
        <f>IF($P70="More Info Required",COUNTIFS('[1]2020 Outage History'!$Q:$Q,CJ70,'[1]2020 Outage History'!$I:$I,$C70)/$Q70,"")</f>
        <v>#VALUE!</v>
      </c>
      <c r="CL70" s="26" t="str">
        <f t="shared" si="39"/>
        <v>999 Cause Unknown</v>
      </c>
      <c r="CM70" s="8" t="e">
        <f>IF($P70="More Info Required",COUNTIFS('[1]2020 Outage History'!$Q:$Q,CL70,'[1]2020 Outage History'!$I:$I,$C70)/$Q70,"")</f>
        <v>#VALUE!</v>
      </c>
    </row>
    <row r="71" spans="1:91" ht="15" x14ac:dyDescent="0.25">
      <c r="A71" s="17" t="s">
        <v>168</v>
      </c>
      <c r="B71" s="21">
        <v>31234</v>
      </c>
      <c r="C71" s="14" t="s">
        <v>385</v>
      </c>
      <c r="D71" s="17" t="s">
        <v>170</v>
      </c>
      <c r="E71" s="21">
        <v>31</v>
      </c>
      <c r="F71" s="22">
        <f>'[1]2020 Circuit Detail'!H30</f>
        <v>33.727792999999998</v>
      </c>
      <c r="G71" s="21"/>
      <c r="H71" s="21">
        <f>('[1]2015 Circuit Detail'!AS30+'[1]2016 Circuit Detail'!AS30+'[1]2017 Circuit Detail'!AS30+'[1]2018 Circuit Detail'!AS30+'[1]2019 Circuit Detail'!AS30)/5</f>
        <v>0.22937480163123197</v>
      </c>
      <c r="I71" s="10">
        <f>'[1]2020 Circuit Detail'!AS30</f>
        <v>0.97842156467219799</v>
      </c>
      <c r="J71" s="17" t="str">
        <f t="shared" si="0"/>
        <v>PSC</v>
      </c>
      <c r="K71" s="17">
        <v>4.3</v>
      </c>
      <c r="L71" s="23">
        <v>2016</v>
      </c>
      <c r="M71" s="21">
        <f>('[1]2015 Circuit Detail'!AQ30+'[1]2016 Circuit Detail'!AQ30+'[1]2017 Circuit Detail'!AQ30+'[1]2018 Circuit Detail'!AQ30+'[1]2019 Circuit Detail'!AQ30)/5</f>
        <v>15.315179000000001</v>
      </c>
      <c r="N71" s="24">
        <f>'[1]2020 Circuit Detail'!AQ30</f>
        <v>64.575823</v>
      </c>
      <c r="O71" s="17" t="str">
        <f t="shared" si="1"/>
        <v>PSC</v>
      </c>
      <c r="P71" s="8" t="str">
        <f t="shared" si="2"/>
        <v>More Info Required</v>
      </c>
      <c r="Q71" s="25">
        <f>'[1]2020 Circuit Detail'!AJ30</f>
        <v>1</v>
      </c>
      <c r="R71" s="26" t="str">
        <f t="shared" si="3"/>
        <v>000 Power Supply</v>
      </c>
      <c r="S71" s="8" t="e">
        <f>IF($P71="More Info Required",COUNTIFS('[1]2020 Outage History'!$Q:$Q,R71,'[1]2020 Outage History'!$I:$I,$C71)/$Q71,"")</f>
        <v>#VALUE!</v>
      </c>
      <c r="T71" s="26" t="str">
        <f t="shared" si="4"/>
        <v>100 Construction</v>
      </c>
      <c r="U71" s="8" t="e">
        <f>IF($P71="More Info Required",COUNTIFS('[1]2020 Outage History'!$Q:$Q,T71,'[1]2020 Outage History'!$I:$I,$C71)/$Q71,"")</f>
        <v>#VALUE!</v>
      </c>
      <c r="V71" s="26" t="str">
        <f t="shared" si="5"/>
        <v>110 Maintenance</v>
      </c>
      <c r="W71" s="8" t="e">
        <f>IF($P71="More Info Required",COUNTIFS('[1]2020 Outage History'!$Q:$Q,V71,'[1]2020 Outage History'!$I:$I,$C71)/$Q71,"")</f>
        <v>#VALUE!</v>
      </c>
      <c r="X71" s="26" t="str">
        <f t="shared" si="6"/>
        <v>190 Other Planned</v>
      </c>
      <c r="Y71" s="8" t="e">
        <f>IF($P71="More Info Required",COUNTIFS('[1]2020 Outage History'!$Q:$Q,X71,'[1]2020 Outage History'!$I:$I,$C71)/$Q71,"")</f>
        <v>#VALUE!</v>
      </c>
      <c r="Z71" s="26" t="str">
        <f t="shared" si="7"/>
        <v>300 Material or equipment fault/failure</v>
      </c>
      <c r="AA71" s="8" t="e">
        <f>IF($P71="More Info Required",COUNTIFS('[1]2020 Outage History'!$Q:$Q,Z71,'[1]2020 Outage History'!$I:$I,$C71)/$Q71,"")</f>
        <v>#VALUE!</v>
      </c>
      <c r="AB71" s="26" t="str">
        <f t="shared" si="8"/>
        <v>310 Installation Fault</v>
      </c>
      <c r="AC71" s="8" t="e">
        <f>IF($P71="More Info Required",COUNTIFS('[1]2020 Outage History'!$Q:$Q,AB71,'[1]2020 Outage History'!$I:$I,$C71)/$Q71,"")</f>
        <v>#VALUE!</v>
      </c>
      <c r="AD71" s="26" t="str">
        <f t="shared" si="9"/>
        <v>320 Conductor Sag or inadequate clearance</v>
      </c>
      <c r="AE71" s="8" t="e">
        <f>IF($P71="More Info Required",COUNTIFS('[1]2020 Outage History'!$Q:$Q,AD71,'[1]2020 Outage History'!$I:$I,$C71)/$Q71,"")</f>
        <v>#VALUE!</v>
      </c>
      <c r="AF71" s="26" t="str">
        <f t="shared" si="10"/>
        <v>340 Overload</v>
      </c>
      <c r="AG71" s="8" t="e">
        <f>IF($P71="More Info Required",COUNTIFS('[1]2020 Outage History'!$Q:$Q,AF71,'[1]2020 Outage History'!$I:$I,$C71)/$Q71,"")</f>
        <v>#VALUE!</v>
      </c>
      <c r="AH71" s="26" t="str">
        <f t="shared" si="11"/>
        <v>350 Miscoordination of protection devices</v>
      </c>
      <c r="AI71" s="8" t="e">
        <f>IF($P71="More Info Required",COUNTIFS('[1]2020 Outage History'!$Q:$Q,AH71,'[1]2020 Outage History'!$I:$I,$C71)/$Q71,"")</f>
        <v>#VALUE!</v>
      </c>
      <c r="AJ71" s="26" t="str">
        <f t="shared" si="12"/>
        <v>360 Other Equipment installation/design</v>
      </c>
      <c r="AK71" s="8" t="e">
        <f>IF($P71="More Info Required",COUNTIFS('[1]2020 Outage History'!$Q:$Q,AJ71,'[1]2020 Outage History'!$I:$I,$C71)/$Q71,"")</f>
        <v>#VALUE!</v>
      </c>
      <c r="AL71" s="26" t="str">
        <f t="shared" si="13"/>
        <v>400 Decay/Age of Material/Equipment</v>
      </c>
      <c r="AM71" s="8" t="e">
        <f>IF($P71="More Info Required",COUNTIFS('[1]2020 Outage History'!$Q:$Q,AL71,'[1]2020 Outage History'!$I:$I,$C71)/$Q71,"")</f>
        <v>#VALUE!</v>
      </c>
      <c r="AN71" s="26" t="str">
        <f t="shared" si="14"/>
        <v>420 Tree Growth</v>
      </c>
      <c r="AO71" s="8" t="e">
        <f>IF($P71="More Info Required",COUNTIFS('[1]2020 Outage History'!$Q:$Q,AN71,'[1]2020 Outage History'!$I:$I,$C71)/$Q71,"")</f>
        <v>#VALUE!</v>
      </c>
      <c r="AP71" s="26" t="str">
        <f t="shared" si="15"/>
        <v>430 Tree failure from overhang or dead tree without Ice/snow</v>
      </c>
      <c r="AQ71" s="8" t="e">
        <f>IF($P71="More Info Required",COUNTIFS('[1]2020 Outage History'!$Q:$Q,AP71,'[1]2020 Outage History'!$I:$I,$C71)/$Q71,"")</f>
        <v>#VALUE!</v>
      </c>
      <c r="AR71" s="26" t="str">
        <f t="shared" si="16"/>
        <v>435 Tree failure from outside of ROW</v>
      </c>
      <c r="AS71" s="8" t="e">
        <f>IF($P71="More Info Required",COUNTIFS('[1]2020 Outage History'!$Q:$Q,AR71,'[1]2020 Outage History'!$I:$I,$C71)/$Q71,"")</f>
        <v>#VALUE!</v>
      </c>
      <c r="AT71" s="26" t="str">
        <f t="shared" si="17"/>
        <v>440 Trees with Ice/snow</v>
      </c>
      <c r="AU71" s="8" t="e">
        <f>IF($P71="More Info Required",COUNTIFS('[1]2020 Outage History'!$Q:$Q,AT71,'[1]2020 Outage History'!$I:$I,$C71)/$Q71,"")</f>
        <v>#VALUE!</v>
      </c>
      <c r="AV71" s="26" t="str">
        <f t="shared" si="18"/>
        <v>470 Borrower Crew Cuts Tree</v>
      </c>
      <c r="AW71" s="8" t="e">
        <f>IF($P71="More Info Required",COUNTIFS('[1]2020 Outage History'!$Q:$Q,AV71,'[1]2020 Outage History'!$I:$I,$C71)/$Q71,"")</f>
        <v>#VALUE!</v>
      </c>
      <c r="AX71" s="26" t="str">
        <f t="shared" si="19"/>
        <v>490 Maintenance, Other</v>
      </c>
      <c r="AY71" s="8" t="e">
        <f>IF($P71="More Info Required",COUNTIFS('[1]2020 Outage History'!$Q:$Q,AX71,'[1]2020 Outage History'!$I:$I,$C71)/$Q71,"")</f>
        <v>#VALUE!</v>
      </c>
      <c r="AZ71" s="26" t="str">
        <f t="shared" si="20"/>
        <v>500 Lightning</v>
      </c>
      <c r="BA71" s="8" t="e">
        <f>IF($P71="More Info Required",COUNTIFS('[1]2020 Outage History'!$Q:$Q,AZ71,'[1]2020 Outage History'!$I:$I,$C71)/$Q71,"")</f>
        <v>#VALUE!</v>
      </c>
      <c r="BB71" s="26" t="str">
        <f t="shared" si="21"/>
        <v>510 Wind, Not Trees</v>
      </c>
      <c r="BC71" s="8" t="e">
        <f>IF($P71="More Info Required",COUNTIFS('[1]2020 Outage History'!$Q:$Q,BB71,'[1]2020 Outage History'!$I:$I,$C71)/$Q71,"")</f>
        <v>#VALUE!</v>
      </c>
      <c r="BD71" s="26" t="str">
        <f t="shared" si="22"/>
        <v>520 Ice, Sleet, Frost, not Trees</v>
      </c>
      <c r="BE71" s="8" t="e">
        <f>IF($P71="More Info Required",COUNTIFS('[1]2020 Outage History'!$Q:$Q,BD71,'[1]2020 Outage History'!$I:$I,$C71)/$Q71,"")</f>
        <v>#VALUE!</v>
      </c>
      <c r="BF71" s="26" t="str">
        <f t="shared" si="23"/>
        <v>530 Flood</v>
      </c>
      <c r="BG71" s="8" t="e">
        <f>IF($P71="More Info Required",COUNTIFS('[1]2020 Outage History'!$Q:$Q,BF71,'[1]2020 Outage History'!$I:$I,$C71)/$Q71,"")</f>
        <v>#VALUE!</v>
      </c>
      <c r="BH71" s="26" t="str">
        <f t="shared" si="24"/>
        <v>540 Storm</v>
      </c>
      <c r="BI71" s="8" t="e">
        <f>IF($P71="More Info Required",COUNTIFS('[1]2020 Outage History'!$Q:$Q,BH71,'[1]2020 Outage History'!$I:$I,$C71)/$Q71,"")</f>
        <v>#VALUE!</v>
      </c>
      <c r="BJ71" s="26" t="str">
        <f t="shared" si="25"/>
        <v>590 Weather, Other</v>
      </c>
      <c r="BK71" s="8" t="e">
        <f>IF($P71="More Info Required",COUNTIFS('[1]2020 Outage History'!$Q:$Q,BJ71,'[1]2020 Outage History'!$I:$I,$C71)/$Q71,"")</f>
        <v>#VALUE!</v>
      </c>
      <c r="BL71" s="26" t="str">
        <f t="shared" si="26"/>
        <v>600 Animal/bird</v>
      </c>
      <c r="BM71" s="8" t="e">
        <f>IF($P71="More Info Required",COUNTIFS('[1]2020 Outage History'!$Q:$Q,BL71,'[1]2020 Outage History'!$I:$I,$C71)/$Q71,"")</f>
        <v>#VALUE!</v>
      </c>
      <c r="BN71" s="26" t="str">
        <f t="shared" si="27"/>
        <v>630 Squirrel</v>
      </c>
      <c r="BO71" s="8" t="e">
        <f>IF($P71="More Info Required",COUNTIFS('[1]2020 Outage History'!$Q:$Q,BN71,'[1]2020 Outage History'!$I:$I,$C71)/$Q71,"")</f>
        <v>#VALUE!</v>
      </c>
      <c r="BP71" s="26" t="str">
        <f t="shared" si="28"/>
        <v>690 Animal, Other</v>
      </c>
      <c r="BQ71" s="8" t="e">
        <f>IF($P71="More Info Required",COUNTIFS('[1]2020 Outage History'!$Q:$Q,BP71,'[1]2020 Outage History'!$I:$I,$C71)/$Q71,"")</f>
        <v>#VALUE!</v>
      </c>
      <c r="BR71" s="26" t="str">
        <f t="shared" si="29"/>
        <v>700 Customer-Caused</v>
      </c>
      <c r="BS71" s="8" t="e">
        <f>IF($P71="More Info Required",COUNTIFS('[1]2020 Outage History'!$Q:$Q,BR71,'[1]2020 Outage History'!$I:$I,$C71)/$Q71,"")</f>
        <v>#VALUE!</v>
      </c>
      <c r="BT71" s="26" t="str">
        <f t="shared" si="30"/>
        <v>710 Motor Vehicle</v>
      </c>
      <c r="BU71" s="8" t="e">
        <f>IF($P71="More Info Required",COUNTIFS('[1]2020 Outage History'!$Q:$Q,BT71,'[1]2020 Outage History'!$I:$I,$C71)/$Q71,"")</f>
        <v>#VALUE!</v>
      </c>
      <c r="BV71" s="26" t="str">
        <f t="shared" si="31"/>
        <v>715 Farming Equipment</v>
      </c>
      <c r="BW71" s="8" t="e">
        <f>IF($P71="More Info Required",COUNTIFS('[1]2020 Outage History'!$Q:$Q,BV71,'[1]2020 Outage History'!$I:$I,$C71)/$Q71,"")</f>
        <v>#VALUE!</v>
      </c>
      <c r="BX71" s="26" t="str">
        <f t="shared" si="32"/>
        <v>720 Aircraft</v>
      </c>
      <c r="BY71" s="8" t="e">
        <f>IF($P71="More Info Required",COUNTIFS('[1]2020 Outage History'!$Q:$Q,BX71,'[1]2020 Outage History'!$I:$I,$C71)/$Q71,"")</f>
        <v>#VALUE!</v>
      </c>
      <c r="BZ71" s="26" t="str">
        <f t="shared" si="33"/>
        <v>730 Fire</v>
      </c>
      <c r="CA71" s="8" t="e">
        <f>IF($P71="More Info Required",COUNTIFS('[1]2020 Outage History'!$Q:$Q,BZ71,'[1]2020 Outage History'!$I:$I,$C71)/$Q71,"")</f>
        <v>#VALUE!</v>
      </c>
      <c r="CB71" s="26" t="str">
        <f t="shared" si="34"/>
        <v>740 Public Cuts Tree</v>
      </c>
      <c r="CC71" s="8" t="e">
        <f>IF($P71="More Info Required",COUNTIFS('[1]2020 Outage History'!$Q:$Q,CB71,'[1]2020 Outage History'!$I:$I,$C71)/$Q71,"")</f>
        <v>#VALUE!</v>
      </c>
      <c r="CD71" s="26" t="str">
        <f t="shared" si="35"/>
        <v>750 Vandalism</v>
      </c>
      <c r="CE71" s="8" t="e">
        <f>IF($P71="More Info Required",COUNTIFS('[1]2020 Outage History'!$Q:$Q,CD71,'[1]2020 Outage History'!$I:$I,$C71)/$Q71,"")</f>
        <v>#VALUE!</v>
      </c>
      <c r="CF71" s="26" t="str">
        <f t="shared" si="36"/>
        <v>760 Switching Error or Caused by Construction or Maintenance</v>
      </c>
      <c r="CG71" s="8" t="e">
        <f>IF($P71="More Info Required",COUNTIFS('[1]2020 Outage History'!$Q:$Q,CF71,'[1]2020 Outage History'!$I:$I,$C71)/$Q71,"")</f>
        <v>#VALUE!</v>
      </c>
      <c r="CH71" s="26" t="str">
        <f t="shared" si="37"/>
        <v>790 Public, Other</v>
      </c>
      <c r="CI71" s="8" t="e">
        <f>IF($P71="More Info Required",COUNTIFS('[1]2020 Outage History'!$Q:$Q,CH71,'[1]2020 Outage History'!$I:$I,$C71)/$Q71,"")</f>
        <v>#VALUE!</v>
      </c>
      <c r="CJ71" s="26" t="str">
        <f t="shared" si="38"/>
        <v>800 Other</v>
      </c>
      <c r="CK71" s="8" t="e">
        <f>IF($P71="More Info Required",COUNTIFS('[1]2020 Outage History'!$Q:$Q,CJ71,'[1]2020 Outage History'!$I:$I,$C71)/$Q71,"")</f>
        <v>#VALUE!</v>
      </c>
      <c r="CL71" s="26" t="str">
        <f t="shared" si="39"/>
        <v>999 Cause Unknown</v>
      </c>
      <c r="CM71" s="8" t="e">
        <f>IF($P71="More Info Required",COUNTIFS('[1]2020 Outage History'!$Q:$Q,CL71,'[1]2020 Outage History'!$I:$I,$C71)/$Q71,"")</f>
        <v>#VALUE!</v>
      </c>
    </row>
    <row r="72" spans="1:91" ht="15" x14ac:dyDescent="0.25">
      <c r="A72" s="17" t="s">
        <v>170</v>
      </c>
      <c r="B72" s="21">
        <v>31244</v>
      </c>
      <c r="C72" s="14" t="s">
        <v>171</v>
      </c>
      <c r="D72" s="17" t="s">
        <v>170</v>
      </c>
      <c r="E72" s="21">
        <v>31</v>
      </c>
      <c r="F72" s="22">
        <f>'[1]2020 Circuit Detail'!H31</f>
        <v>1018.358166</v>
      </c>
      <c r="G72" s="21"/>
      <c r="H72" s="21">
        <f>('[1]2015 Circuit Detail'!AS31+'[1]2016 Circuit Detail'!AS31+'[1]2017 Circuit Detail'!AS31+'[1]2018 Circuit Detail'!AS31+'[1]2019 Circuit Detail'!AS31)/5</f>
        <v>1.0090176078208488</v>
      </c>
      <c r="I72" s="10">
        <f>'[1]2020 Circuit Detail'!AS31</f>
        <v>1.25397924093437</v>
      </c>
      <c r="J72" s="17" t="str">
        <f t="shared" si="0"/>
        <v>PSC</v>
      </c>
      <c r="K72" s="17">
        <v>61.6</v>
      </c>
      <c r="L72" s="23">
        <v>2016</v>
      </c>
      <c r="M72" s="21">
        <f>('[1]2015 Circuit Detail'!AQ31+'[1]2016 Circuit Detail'!AQ31+'[1]2017 Circuit Detail'!AQ31+'[1]2018 Circuit Detail'!AQ31+'[1]2019 Circuit Detail'!AQ31)/5</f>
        <v>169.81355600000001</v>
      </c>
      <c r="N72" s="24">
        <f>'[1]2020 Circuit Detail'!AQ31</f>
        <v>63.191912000000002</v>
      </c>
      <c r="O72" s="17" t="str">
        <f t="shared" si="1"/>
        <v>OK</v>
      </c>
      <c r="P72" s="8" t="str">
        <f t="shared" si="2"/>
        <v>More Info Required</v>
      </c>
      <c r="Q72" s="25">
        <f>'[1]2020 Circuit Detail'!AJ31</f>
        <v>33</v>
      </c>
      <c r="R72" s="26" t="str">
        <f t="shared" si="3"/>
        <v>000 Power Supply</v>
      </c>
      <c r="S72" s="8" t="e">
        <f>IF($P72="More Info Required",COUNTIFS('[1]2020 Outage History'!$Q:$Q,R72,'[1]2020 Outage History'!$I:$I,$C72)/$Q72,"")</f>
        <v>#VALUE!</v>
      </c>
      <c r="T72" s="26" t="str">
        <f t="shared" si="4"/>
        <v>100 Construction</v>
      </c>
      <c r="U72" s="8" t="e">
        <f>IF($P72="More Info Required",COUNTIFS('[1]2020 Outage History'!$Q:$Q,T72,'[1]2020 Outage History'!$I:$I,$C72)/$Q72,"")</f>
        <v>#VALUE!</v>
      </c>
      <c r="V72" s="26" t="str">
        <f t="shared" si="5"/>
        <v>110 Maintenance</v>
      </c>
      <c r="W72" s="8" t="e">
        <f>IF($P72="More Info Required",COUNTIFS('[1]2020 Outage History'!$Q:$Q,V72,'[1]2020 Outage History'!$I:$I,$C72)/$Q72,"")</f>
        <v>#VALUE!</v>
      </c>
      <c r="X72" s="26" t="str">
        <f t="shared" si="6"/>
        <v>190 Other Planned</v>
      </c>
      <c r="Y72" s="8" t="e">
        <f>IF($P72="More Info Required",COUNTIFS('[1]2020 Outage History'!$Q:$Q,X72,'[1]2020 Outage History'!$I:$I,$C72)/$Q72,"")</f>
        <v>#VALUE!</v>
      </c>
      <c r="Z72" s="26" t="str">
        <f t="shared" si="7"/>
        <v>300 Material or equipment fault/failure</v>
      </c>
      <c r="AA72" s="8" t="e">
        <f>IF($P72="More Info Required",COUNTIFS('[1]2020 Outage History'!$Q:$Q,Z72,'[1]2020 Outage History'!$I:$I,$C72)/$Q72,"")</f>
        <v>#VALUE!</v>
      </c>
      <c r="AB72" s="26" t="str">
        <f t="shared" si="8"/>
        <v>310 Installation Fault</v>
      </c>
      <c r="AC72" s="8" t="e">
        <f>IF($P72="More Info Required",COUNTIFS('[1]2020 Outage History'!$Q:$Q,AB72,'[1]2020 Outage History'!$I:$I,$C72)/$Q72,"")</f>
        <v>#VALUE!</v>
      </c>
      <c r="AD72" s="26" t="str">
        <f t="shared" si="9"/>
        <v>320 Conductor Sag or inadequate clearance</v>
      </c>
      <c r="AE72" s="8" t="e">
        <f>IF($P72="More Info Required",COUNTIFS('[1]2020 Outage History'!$Q:$Q,AD72,'[1]2020 Outage History'!$I:$I,$C72)/$Q72,"")</f>
        <v>#VALUE!</v>
      </c>
      <c r="AF72" s="26" t="str">
        <f t="shared" si="10"/>
        <v>340 Overload</v>
      </c>
      <c r="AG72" s="8" t="e">
        <f>IF($P72="More Info Required",COUNTIFS('[1]2020 Outage History'!$Q:$Q,AF72,'[1]2020 Outage History'!$I:$I,$C72)/$Q72,"")</f>
        <v>#VALUE!</v>
      </c>
      <c r="AH72" s="26" t="str">
        <f t="shared" si="11"/>
        <v>350 Miscoordination of protection devices</v>
      </c>
      <c r="AI72" s="8" t="e">
        <f>IF($P72="More Info Required",COUNTIFS('[1]2020 Outage History'!$Q:$Q,AH72,'[1]2020 Outage History'!$I:$I,$C72)/$Q72,"")</f>
        <v>#VALUE!</v>
      </c>
      <c r="AJ72" s="26" t="str">
        <f t="shared" si="12"/>
        <v>360 Other Equipment installation/design</v>
      </c>
      <c r="AK72" s="8" t="e">
        <f>IF($P72="More Info Required",COUNTIFS('[1]2020 Outage History'!$Q:$Q,AJ72,'[1]2020 Outage History'!$I:$I,$C72)/$Q72,"")</f>
        <v>#VALUE!</v>
      </c>
      <c r="AL72" s="26" t="str">
        <f t="shared" si="13"/>
        <v>400 Decay/Age of Material/Equipment</v>
      </c>
      <c r="AM72" s="8" t="e">
        <f>IF($P72="More Info Required",COUNTIFS('[1]2020 Outage History'!$Q:$Q,AL72,'[1]2020 Outage History'!$I:$I,$C72)/$Q72,"")</f>
        <v>#VALUE!</v>
      </c>
      <c r="AN72" s="26" t="str">
        <f t="shared" si="14"/>
        <v>420 Tree Growth</v>
      </c>
      <c r="AO72" s="8" t="e">
        <f>IF($P72="More Info Required",COUNTIFS('[1]2020 Outage History'!$Q:$Q,AN72,'[1]2020 Outage History'!$I:$I,$C72)/$Q72,"")</f>
        <v>#VALUE!</v>
      </c>
      <c r="AP72" s="26" t="str">
        <f t="shared" si="15"/>
        <v>430 Tree failure from overhang or dead tree without Ice/snow</v>
      </c>
      <c r="AQ72" s="8" t="e">
        <f>IF($P72="More Info Required",COUNTIFS('[1]2020 Outage History'!$Q:$Q,AP72,'[1]2020 Outage History'!$I:$I,$C72)/$Q72,"")</f>
        <v>#VALUE!</v>
      </c>
      <c r="AR72" s="26" t="str">
        <f t="shared" si="16"/>
        <v>435 Tree failure from outside of ROW</v>
      </c>
      <c r="AS72" s="8" t="e">
        <f>IF($P72="More Info Required",COUNTIFS('[1]2020 Outage History'!$Q:$Q,AR72,'[1]2020 Outage History'!$I:$I,$C72)/$Q72,"")</f>
        <v>#VALUE!</v>
      </c>
      <c r="AT72" s="26" t="str">
        <f t="shared" si="17"/>
        <v>440 Trees with Ice/snow</v>
      </c>
      <c r="AU72" s="8" t="e">
        <f>IF($P72="More Info Required",COUNTIFS('[1]2020 Outage History'!$Q:$Q,AT72,'[1]2020 Outage History'!$I:$I,$C72)/$Q72,"")</f>
        <v>#VALUE!</v>
      </c>
      <c r="AV72" s="26" t="str">
        <f t="shared" si="18"/>
        <v>470 Borrower Crew Cuts Tree</v>
      </c>
      <c r="AW72" s="8" t="e">
        <f>IF($P72="More Info Required",COUNTIFS('[1]2020 Outage History'!$Q:$Q,AV72,'[1]2020 Outage History'!$I:$I,$C72)/$Q72,"")</f>
        <v>#VALUE!</v>
      </c>
      <c r="AX72" s="26" t="str">
        <f t="shared" si="19"/>
        <v>490 Maintenance, Other</v>
      </c>
      <c r="AY72" s="8" t="e">
        <f>IF($P72="More Info Required",COUNTIFS('[1]2020 Outage History'!$Q:$Q,AX72,'[1]2020 Outage History'!$I:$I,$C72)/$Q72,"")</f>
        <v>#VALUE!</v>
      </c>
      <c r="AZ72" s="26" t="str">
        <f t="shared" si="20"/>
        <v>500 Lightning</v>
      </c>
      <c r="BA72" s="8" t="e">
        <f>IF($P72="More Info Required",COUNTIFS('[1]2020 Outage History'!$Q:$Q,AZ72,'[1]2020 Outage History'!$I:$I,$C72)/$Q72,"")</f>
        <v>#VALUE!</v>
      </c>
      <c r="BB72" s="26" t="str">
        <f t="shared" si="21"/>
        <v>510 Wind, Not Trees</v>
      </c>
      <c r="BC72" s="8" t="e">
        <f>IF($P72="More Info Required",COUNTIFS('[1]2020 Outage History'!$Q:$Q,BB72,'[1]2020 Outage History'!$I:$I,$C72)/$Q72,"")</f>
        <v>#VALUE!</v>
      </c>
      <c r="BD72" s="26" t="str">
        <f t="shared" si="22"/>
        <v>520 Ice, Sleet, Frost, not Trees</v>
      </c>
      <c r="BE72" s="8" t="e">
        <f>IF($P72="More Info Required",COUNTIFS('[1]2020 Outage History'!$Q:$Q,BD72,'[1]2020 Outage History'!$I:$I,$C72)/$Q72,"")</f>
        <v>#VALUE!</v>
      </c>
      <c r="BF72" s="26" t="str">
        <f t="shared" si="23"/>
        <v>530 Flood</v>
      </c>
      <c r="BG72" s="8" t="e">
        <f>IF($P72="More Info Required",COUNTIFS('[1]2020 Outage History'!$Q:$Q,BF72,'[1]2020 Outage History'!$I:$I,$C72)/$Q72,"")</f>
        <v>#VALUE!</v>
      </c>
      <c r="BH72" s="26" t="str">
        <f t="shared" si="24"/>
        <v>540 Storm</v>
      </c>
      <c r="BI72" s="8" t="e">
        <f>IF($P72="More Info Required",COUNTIFS('[1]2020 Outage History'!$Q:$Q,BH72,'[1]2020 Outage History'!$I:$I,$C72)/$Q72,"")</f>
        <v>#VALUE!</v>
      </c>
      <c r="BJ72" s="26" t="str">
        <f t="shared" si="25"/>
        <v>590 Weather, Other</v>
      </c>
      <c r="BK72" s="8" t="e">
        <f>IF($P72="More Info Required",COUNTIFS('[1]2020 Outage History'!$Q:$Q,BJ72,'[1]2020 Outage History'!$I:$I,$C72)/$Q72,"")</f>
        <v>#VALUE!</v>
      </c>
      <c r="BL72" s="26" t="str">
        <f t="shared" si="26"/>
        <v>600 Animal/bird</v>
      </c>
      <c r="BM72" s="8" t="e">
        <f>IF($P72="More Info Required",COUNTIFS('[1]2020 Outage History'!$Q:$Q,BL72,'[1]2020 Outage History'!$I:$I,$C72)/$Q72,"")</f>
        <v>#VALUE!</v>
      </c>
      <c r="BN72" s="26" t="str">
        <f t="shared" si="27"/>
        <v>630 Squirrel</v>
      </c>
      <c r="BO72" s="8" t="e">
        <f>IF($P72="More Info Required",COUNTIFS('[1]2020 Outage History'!$Q:$Q,BN72,'[1]2020 Outage History'!$I:$I,$C72)/$Q72,"")</f>
        <v>#VALUE!</v>
      </c>
      <c r="BP72" s="26" t="str">
        <f t="shared" si="28"/>
        <v>690 Animal, Other</v>
      </c>
      <c r="BQ72" s="8" t="e">
        <f>IF($P72="More Info Required",COUNTIFS('[1]2020 Outage History'!$Q:$Q,BP72,'[1]2020 Outage History'!$I:$I,$C72)/$Q72,"")</f>
        <v>#VALUE!</v>
      </c>
      <c r="BR72" s="26" t="str">
        <f t="shared" si="29"/>
        <v>700 Customer-Caused</v>
      </c>
      <c r="BS72" s="8" t="e">
        <f>IF($P72="More Info Required",COUNTIFS('[1]2020 Outage History'!$Q:$Q,BR72,'[1]2020 Outage History'!$I:$I,$C72)/$Q72,"")</f>
        <v>#VALUE!</v>
      </c>
      <c r="BT72" s="26" t="str">
        <f t="shared" si="30"/>
        <v>710 Motor Vehicle</v>
      </c>
      <c r="BU72" s="8" t="e">
        <f>IF($P72="More Info Required",COUNTIFS('[1]2020 Outage History'!$Q:$Q,BT72,'[1]2020 Outage History'!$I:$I,$C72)/$Q72,"")</f>
        <v>#VALUE!</v>
      </c>
      <c r="BV72" s="26" t="str">
        <f t="shared" si="31"/>
        <v>715 Farming Equipment</v>
      </c>
      <c r="BW72" s="8" t="e">
        <f>IF($P72="More Info Required",COUNTIFS('[1]2020 Outage History'!$Q:$Q,BV72,'[1]2020 Outage History'!$I:$I,$C72)/$Q72,"")</f>
        <v>#VALUE!</v>
      </c>
      <c r="BX72" s="26" t="str">
        <f t="shared" si="32"/>
        <v>720 Aircraft</v>
      </c>
      <c r="BY72" s="8" t="e">
        <f>IF($P72="More Info Required",COUNTIFS('[1]2020 Outage History'!$Q:$Q,BX72,'[1]2020 Outage History'!$I:$I,$C72)/$Q72,"")</f>
        <v>#VALUE!</v>
      </c>
      <c r="BZ72" s="26" t="str">
        <f t="shared" si="33"/>
        <v>730 Fire</v>
      </c>
      <c r="CA72" s="8" t="e">
        <f>IF($P72="More Info Required",COUNTIFS('[1]2020 Outage History'!$Q:$Q,BZ72,'[1]2020 Outage History'!$I:$I,$C72)/$Q72,"")</f>
        <v>#VALUE!</v>
      </c>
      <c r="CB72" s="26" t="str">
        <f t="shared" si="34"/>
        <v>740 Public Cuts Tree</v>
      </c>
      <c r="CC72" s="8" t="e">
        <f>IF($P72="More Info Required",COUNTIFS('[1]2020 Outage History'!$Q:$Q,CB72,'[1]2020 Outage History'!$I:$I,$C72)/$Q72,"")</f>
        <v>#VALUE!</v>
      </c>
      <c r="CD72" s="26" t="str">
        <f t="shared" si="35"/>
        <v>750 Vandalism</v>
      </c>
      <c r="CE72" s="8" t="e">
        <f>IF($P72="More Info Required",COUNTIFS('[1]2020 Outage History'!$Q:$Q,CD72,'[1]2020 Outage History'!$I:$I,$C72)/$Q72,"")</f>
        <v>#VALUE!</v>
      </c>
      <c r="CF72" s="26" t="str">
        <f t="shared" si="36"/>
        <v>760 Switching Error or Caused by Construction or Maintenance</v>
      </c>
      <c r="CG72" s="8" t="e">
        <f>IF($P72="More Info Required",COUNTIFS('[1]2020 Outage History'!$Q:$Q,CF72,'[1]2020 Outage History'!$I:$I,$C72)/$Q72,"")</f>
        <v>#VALUE!</v>
      </c>
      <c r="CH72" s="26" t="str">
        <f t="shared" si="37"/>
        <v>790 Public, Other</v>
      </c>
      <c r="CI72" s="8" t="e">
        <f>IF($P72="More Info Required",COUNTIFS('[1]2020 Outage History'!$Q:$Q,CH72,'[1]2020 Outage History'!$I:$I,$C72)/$Q72,"")</f>
        <v>#VALUE!</v>
      </c>
      <c r="CJ72" s="26" t="str">
        <f t="shared" si="38"/>
        <v>800 Other</v>
      </c>
      <c r="CK72" s="8" t="e">
        <f>IF($P72="More Info Required",COUNTIFS('[1]2020 Outage History'!$Q:$Q,CJ72,'[1]2020 Outage History'!$I:$I,$C72)/$Q72,"")</f>
        <v>#VALUE!</v>
      </c>
      <c r="CL72" s="26" t="str">
        <f t="shared" si="39"/>
        <v>999 Cause Unknown</v>
      </c>
      <c r="CM72" s="8" t="e">
        <f>IF($P72="More Info Required",COUNTIFS('[1]2020 Outage History'!$Q:$Q,CL72,'[1]2020 Outage History'!$I:$I,$C72)/$Q72,"")</f>
        <v>#VALUE!</v>
      </c>
    </row>
    <row r="73" spans="1:91" ht="15" x14ac:dyDescent="0.25">
      <c r="A73" s="17" t="s">
        <v>46</v>
      </c>
      <c r="B73" s="21">
        <v>32214</v>
      </c>
      <c r="C73" s="14" t="s">
        <v>239</v>
      </c>
      <c r="D73" s="17" t="s">
        <v>46</v>
      </c>
      <c r="E73" s="21">
        <v>32</v>
      </c>
      <c r="F73" s="22">
        <f>'[1]2020 Circuit Detail'!H32</f>
        <v>380.82521400000002</v>
      </c>
      <c r="G73" s="21"/>
      <c r="H73" s="21">
        <f>('[1]2015 Circuit Detail'!AS32+'[1]2016 Circuit Detail'!AS32+'[1]2017 Circuit Detail'!AS32+'[1]2018 Circuit Detail'!AS32+'[1]2019 Circuit Detail'!AS32)/5</f>
        <v>1.5792520116233351</v>
      </c>
      <c r="I73" s="10">
        <f>'[1]2020 Circuit Detail'!AS32</f>
        <v>0.51729768082005201</v>
      </c>
      <c r="J73" s="17" t="str">
        <f t="shared" si="0"/>
        <v>OK</v>
      </c>
      <c r="K73" s="17">
        <v>30.3</v>
      </c>
      <c r="L73" s="23">
        <v>2019</v>
      </c>
      <c r="M73" s="21">
        <f>('[1]2015 Circuit Detail'!AQ32+'[1]2016 Circuit Detail'!AQ32+'[1]2017 Circuit Detail'!AQ32+'[1]2018 Circuit Detail'!AQ32+'[1]2019 Circuit Detail'!AQ32)/5</f>
        <v>249.37513899999999</v>
      </c>
      <c r="N73" s="24">
        <f>'[1]2020 Circuit Detail'!AQ32</f>
        <v>72.001535000000004</v>
      </c>
      <c r="O73" s="17" t="str">
        <f t="shared" si="1"/>
        <v>OK</v>
      </c>
      <c r="P73" s="8" t="str">
        <f t="shared" si="2"/>
        <v>Good</v>
      </c>
      <c r="Q73" s="25">
        <f>'[1]2020 Circuit Detail'!AJ32</f>
        <v>13</v>
      </c>
      <c r="R73" s="26" t="str">
        <f t="shared" si="3"/>
        <v/>
      </c>
      <c r="S73" s="8" t="str">
        <f>IF($P73="More Info Required",COUNTIFS('[1]2020 Outage History'!$Q:$Q,R73,'[1]2020 Outage History'!$I:$I,$C73)/$Q73,"")</f>
        <v/>
      </c>
      <c r="T73" s="26" t="str">
        <f t="shared" si="4"/>
        <v/>
      </c>
      <c r="U73" s="8" t="str">
        <f>IF($P73="More Info Required",COUNTIFS('[1]2020 Outage History'!$Q:$Q,T73,'[1]2020 Outage History'!$I:$I,$C73)/$Q73,"")</f>
        <v/>
      </c>
      <c r="V73" s="26" t="str">
        <f t="shared" si="5"/>
        <v/>
      </c>
      <c r="W73" s="8" t="str">
        <f>IF($P73="More Info Required",COUNTIFS('[1]2020 Outage History'!$Q:$Q,V73,'[1]2020 Outage History'!$I:$I,$C73)/$Q73,"")</f>
        <v/>
      </c>
      <c r="X73" s="26" t="str">
        <f t="shared" si="6"/>
        <v/>
      </c>
      <c r="Y73" s="8" t="str">
        <f>IF($P73="More Info Required",COUNTIFS('[1]2020 Outage History'!$Q:$Q,X73,'[1]2020 Outage History'!$I:$I,$C73)/$Q73,"")</f>
        <v/>
      </c>
      <c r="Z73" s="26" t="str">
        <f t="shared" si="7"/>
        <v/>
      </c>
      <c r="AA73" s="8" t="str">
        <f>IF($P73="More Info Required",COUNTIFS('[1]2020 Outage History'!$Q:$Q,Z73,'[1]2020 Outage History'!$I:$I,$C73)/$Q73,"")</f>
        <v/>
      </c>
      <c r="AB73" s="26" t="str">
        <f t="shared" si="8"/>
        <v/>
      </c>
      <c r="AC73" s="8" t="str">
        <f>IF($P73="More Info Required",COUNTIFS('[1]2020 Outage History'!$Q:$Q,AB73,'[1]2020 Outage History'!$I:$I,$C73)/$Q73,"")</f>
        <v/>
      </c>
      <c r="AD73" s="26" t="str">
        <f t="shared" si="9"/>
        <v/>
      </c>
      <c r="AE73" s="8" t="str">
        <f>IF($P73="More Info Required",COUNTIFS('[1]2020 Outage History'!$Q:$Q,AD73,'[1]2020 Outage History'!$I:$I,$C73)/$Q73,"")</f>
        <v/>
      </c>
      <c r="AF73" s="26" t="str">
        <f t="shared" si="10"/>
        <v/>
      </c>
      <c r="AG73" s="8" t="str">
        <f>IF($P73="More Info Required",COUNTIFS('[1]2020 Outage History'!$Q:$Q,AF73,'[1]2020 Outage History'!$I:$I,$C73)/$Q73,"")</f>
        <v/>
      </c>
      <c r="AH73" s="26" t="str">
        <f t="shared" si="11"/>
        <v/>
      </c>
      <c r="AI73" s="8" t="str">
        <f>IF($P73="More Info Required",COUNTIFS('[1]2020 Outage History'!$Q:$Q,AH73,'[1]2020 Outage History'!$I:$I,$C73)/$Q73,"")</f>
        <v/>
      </c>
      <c r="AJ73" s="26" t="str">
        <f t="shared" si="12"/>
        <v/>
      </c>
      <c r="AK73" s="8" t="str">
        <f>IF($P73="More Info Required",COUNTIFS('[1]2020 Outage History'!$Q:$Q,AJ73,'[1]2020 Outage History'!$I:$I,$C73)/$Q73,"")</f>
        <v/>
      </c>
      <c r="AL73" s="26" t="str">
        <f t="shared" si="13"/>
        <v/>
      </c>
      <c r="AM73" s="8" t="str">
        <f>IF($P73="More Info Required",COUNTIFS('[1]2020 Outage History'!$Q:$Q,AL73,'[1]2020 Outage History'!$I:$I,$C73)/$Q73,"")</f>
        <v/>
      </c>
      <c r="AN73" s="26" t="str">
        <f t="shared" si="14"/>
        <v/>
      </c>
      <c r="AO73" s="8" t="str">
        <f>IF($P73="More Info Required",COUNTIFS('[1]2020 Outage History'!$Q:$Q,AN73,'[1]2020 Outage History'!$I:$I,$C73)/$Q73,"")</f>
        <v/>
      </c>
      <c r="AP73" s="26" t="str">
        <f t="shared" si="15"/>
        <v/>
      </c>
      <c r="AQ73" s="8" t="str">
        <f>IF($P73="More Info Required",COUNTIFS('[1]2020 Outage History'!$Q:$Q,AP73,'[1]2020 Outage History'!$I:$I,$C73)/$Q73,"")</f>
        <v/>
      </c>
      <c r="AR73" s="26" t="str">
        <f t="shared" si="16"/>
        <v/>
      </c>
      <c r="AS73" s="8" t="str">
        <f>IF($P73="More Info Required",COUNTIFS('[1]2020 Outage History'!$Q:$Q,AR73,'[1]2020 Outage History'!$I:$I,$C73)/$Q73,"")</f>
        <v/>
      </c>
      <c r="AT73" s="26" t="str">
        <f t="shared" si="17"/>
        <v/>
      </c>
      <c r="AU73" s="8" t="str">
        <f>IF($P73="More Info Required",COUNTIFS('[1]2020 Outage History'!$Q:$Q,AT73,'[1]2020 Outage History'!$I:$I,$C73)/$Q73,"")</f>
        <v/>
      </c>
      <c r="AV73" s="26" t="str">
        <f t="shared" si="18"/>
        <v/>
      </c>
      <c r="AW73" s="8" t="str">
        <f>IF($P73="More Info Required",COUNTIFS('[1]2020 Outage History'!$Q:$Q,AV73,'[1]2020 Outage History'!$I:$I,$C73)/$Q73,"")</f>
        <v/>
      </c>
      <c r="AX73" s="26" t="str">
        <f t="shared" si="19"/>
        <v/>
      </c>
      <c r="AY73" s="8" t="str">
        <f>IF($P73="More Info Required",COUNTIFS('[1]2020 Outage History'!$Q:$Q,AX73,'[1]2020 Outage History'!$I:$I,$C73)/$Q73,"")</f>
        <v/>
      </c>
      <c r="AZ73" s="26" t="str">
        <f t="shared" si="20"/>
        <v/>
      </c>
      <c r="BA73" s="8" t="str">
        <f>IF($P73="More Info Required",COUNTIFS('[1]2020 Outage History'!$Q:$Q,AZ73,'[1]2020 Outage History'!$I:$I,$C73)/$Q73,"")</f>
        <v/>
      </c>
      <c r="BB73" s="26" t="str">
        <f t="shared" si="21"/>
        <v/>
      </c>
      <c r="BC73" s="8" t="str">
        <f>IF($P73="More Info Required",COUNTIFS('[1]2020 Outage History'!$Q:$Q,BB73,'[1]2020 Outage History'!$I:$I,$C73)/$Q73,"")</f>
        <v/>
      </c>
      <c r="BD73" s="26" t="str">
        <f t="shared" si="22"/>
        <v/>
      </c>
      <c r="BE73" s="8" t="str">
        <f>IF($P73="More Info Required",COUNTIFS('[1]2020 Outage History'!$Q:$Q,BD73,'[1]2020 Outage History'!$I:$I,$C73)/$Q73,"")</f>
        <v/>
      </c>
      <c r="BF73" s="26" t="str">
        <f t="shared" si="23"/>
        <v/>
      </c>
      <c r="BG73" s="8" t="str">
        <f>IF($P73="More Info Required",COUNTIFS('[1]2020 Outage History'!$Q:$Q,BF73,'[1]2020 Outage History'!$I:$I,$C73)/$Q73,"")</f>
        <v/>
      </c>
      <c r="BH73" s="26" t="str">
        <f t="shared" si="24"/>
        <v/>
      </c>
      <c r="BI73" s="8" t="str">
        <f>IF($P73="More Info Required",COUNTIFS('[1]2020 Outage History'!$Q:$Q,BH73,'[1]2020 Outage History'!$I:$I,$C73)/$Q73,"")</f>
        <v/>
      </c>
      <c r="BJ73" s="26" t="str">
        <f t="shared" si="25"/>
        <v/>
      </c>
      <c r="BK73" s="8" t="str">
        <f>IF($P73="More Info Required",COUNTIFS('[1]2020 Outage History'!$Q:$Q,BJ73,'[1]2020 Outage History'!$I:$I,$C73)/$Q73,"")</f>
        <v/>
      </c>
      <c r="BL73" s="26" t="str">
        <f t="shared" si="26"/>
        <v/>
      </c>
      <c r="BM73" s="8" t="str">
        <f>IF($P73="More Info Required",COUNTIFS('[1]2020 Outage History'!$Q:$Q,BL73,'[1]2020 Outage History'!$I:$I,$C73)/$Q73,"")</f>
        <v/>
      </c>
      <c r="BN73" s="26" t="str">
        <f t="shared" si="27"/>
        <v/>
      </c>
      <c r="BO73" s="8" t="str">
        <f>IF($P73="More Info Required",COUNTIFS('[1]2020 Outage History'!$Q:$Q,BN73,'[1]2020 Outage History'!$I:$I,$C73)/$Q73,"")</f>
        <v/>
      </c>
      <c r="BP73" s="26" t="str">
        <f t="shared" si="28"/>
        <v/>
      </c>
      <c r="BQ73" s="8" t="str">
        <f>IF($P73="More Info Required",COUNTIFS('[1]2020 Outage History'!$Q:$Q,BP73,'[1]2020 Outage History'!$I:$I,$C73)/$Q73,"")</f>
        <v/>
      </c>
      <c r="BR73" s="26" t="str">
        <f t="shared" si="29"/>
        <v/>
      </c>
      <c r="BS73" s="8" t="str">
        <f>IF($P73="More Info Required",COUNTIFS('[1]2020 Outage History'!$Q:$Q,BR73,'[1]2020 Outage History'!$I:$I,$C73)/$Q73,"")</f>
        <v/>
      </c>
      <c r="BT73" s="26" t="str">
        <f t="shared" si="30"/>
        <v/>
      </c>
      <c r="BU73" s="8" t="str">
        <f>IF($P73="More Info Required",COUNTIFS('[1]2020 Outage History'!$Q:$Q,BT73,'[1]2020 Outage History'!$I:$I,$C73)/$Q73,"")</f>
        <v/>
      </c>
      <c r="BV73" s="26" t="str">
        <f t="shared" si="31"/>
        <v/>
      </c>
      <c r="BW73" s="8" t="str">
        <f>IF($P73="More Info Required",COUNTIFS('[1]2020 Outage History'!$Q:$Q,BV73,'[1]2020 Outage History'!$I:$I,$C73)/$Q73,"")</f>
        <v/>
      </c>
      <c r="BX73" s="26" t="str">
        <f t="shared" si="32"/>
        <v/>
      </c>
      <c r="BY73" s="8" t="str">
        <f>IF($P73="More Info Required",COUNTIFS('[1]2020 Outage History'!$Q:$Q,BX73,'[1]2020 Outage History'!$I:$I,$C73)/$Q73,"")</f>
        <v/>
      </c>
      <c r="BZ73" s="26" t="str">
        <f t="shared" si="33"/>
        <v/>
      </c>
      <c r="CA73" s="8" t="str">
        <f>IF($P73="More Info Required",COUNTIFS('[1]2020 Outage History'!$Q:$Q,BZ73,'[1]2020 Outage History'!$I:$I,$C73)/$Q73,"")</f>
        <v/>
      </c>
      <c r="CB73" s="26" t="str">
        <f t="shared" si="34"/>
        <v/>
      </c>
      <c r="CC73" s="8" t="str">
        <f>IF($P73="More Info Required",COUNTIFS('[1]2020 Outage History'!$Q:$Q,CB73,'[1]2020 Outage History'!$I:$I,$C73)/$Q73,"")</f>
        <v/>
      </c>
      <c r="CD73" s="26" t="str">
        <f t="shared" si="35"/>
        <v/>
      </c>
      <c r="CE73" s="8" t="str">
        <f>IF($P73="More Info Required",COUNTIFS('[1]2020 Outage History'!$Q:$Q,CD73,'[1]2020 Outage History'!$I:$I,$C73)/$Q73,"")</f>
        <v/>
      </c>
      <c r="CF73" s="26" t="str">
        <f t="shared" si="36"/>
        <v/>
      </c>
      <c r="CG73" s="8" t="str">
        <f>IF($P73="More Info Required",COUNTIFS('[1]2020 Outage History'!$Q:$Q,CF73,'[1]2020 Outage History'!$I:$I,$C73)/$Q73,"")</f>
        <v/>
      </c>
      <c r="CH73" s="26" t="str">
        <f t="shared" si="37"/>
        <v/>
      </c>
      <c r="CI73" s="8" t="str">
        <f>IF($P73="More Info Required",COUNTIFS('[1]2020 Outage History'!$Q:$Q,CH73,'[1]2020 Outage History'!$I:$I,$C73)/$Q73,"")</f>
        <v/>
      </c>
      <c r="CJ73" s="26" t="str">
        <f t="shared" si="38"/>
        <v/>
      </c>
      <c r="CK73" s="8" t="str">
        <f>IF($P73="More Info Required",COUNTIFS('[1]2020 Outage History'!$Q:$Q,CJ73,'[1]2020 Outage History'!$I:$I,$C73)/$Q73,"")</f>
        <v/>
      </c>
      <c r="CL73" s="26" t="str">
        <f t="shared" si="39"/>
        <v/>
      </c>
      <c r="CM73" s="8" t="str">
        <f>IF($P73="More Info Required",COUNTIFS('[1]2020 Outage History'!$Q:$Q,CL73,'[1]2020 Outage History'!$I:$I,$C73)/$Q73,"")</f>
        <v/>
      </c>
    </row>
    <row r="74" spans="1:91" ht="15" x14ac:dyDescent="0.25">
      <c r="A74" s="17" t="s">
        <v>240</v>
      </c>
      <c r="B74" s="21">
        <v>32224</v>
      </c>
      <c r="C74" s="14" t="s">
        <v>241</v>
      </c>
      <c r="D74" s="17" t="s">
        <v>46</v>
      </c>
      <c r="E74" s="21">
        <v>32</v>
      </c>
      <c r="F74" s="22">
        <f>'[1]2020 Circuit Detail'!H33</f>
        <v>565.96561599999995</v>
      </c>
      <c r="G74" s="21"/>
      <c r="H74" s="21">
        <f>('[1]2015 Circuit Detail'!AS33+'[1]2016 Circuit Detail'!AS33+'[1]2017 Circuit Detail'!AS33+'[1]2018 Circuit Detail'!AS33+'[1]2019 Circuit Detail'!AS33)/5</f>
        <v>2.8620536569246919</v>
      </c>
      <c r="I74" s="10">
        <f>'[1]2020 Circuit Detail'!AS33</f>
        <v>1.1714492563802701</v>
      </c>
      <c r="J74" s="17" t="str">
        <f t="shared" si="0"/>
        <v>OK</v>
      </c>
      <c r="K74" s="17">
        <v>108.8</v>
      </c>
      <c r="L74" s="23">
        <v>2019</v>
      </c>
      <c r="M74" s="21">
        <f>('[1]2015 Circuit Detail'!AQ33+'[1]2016 Circuit Detail'!AQ33+'[1]2017 Circuit Detail'!AQ33+'[1]2018 Circuit Detail'!AQ33+'[1]2019 Circuit Detail'!AQ33)/5</f>
        <v>450.04349839999998</v>
      </c>
      <c r="N74" s="24">
        <f>'[1]2020 Circuit Detail'!AQ33</f>
        <v>60.595553000000002</v>
      </c>
      <c r="O74" s="17" t="str">
        <f t="shared" si="1"/>
        <v>OK</v>
      </c>
      <c r="P74" s="8" t="str">
        <f t="shared" si="2"/>
        <v>Good</v>
      </c>
      <c r="Q74" s="25">
        <f>'[1]2020 Circuit Detail'!AJ33</f>
        <v>35</v>
      </c>
      <c r="R74" s="26" t="str">
        <f t="shared" si="3"/>
        <v/>
      </c>
      <c r="S74" s="8" t="str">
        <f>IF($P74="More Info Required",COUNTIFS('[1]2020 Outage History'!$Q:$Q,R74,'[1]2020 Outage History'!$I:$I,$C74)/$Q74,"")</f>
        <v/>
      </c>
      <c r="T74" s="26" t="str">
        <f t="shared" si="4"/>
        <v/>
      </c>
      <c r="U74" s="8" t="str">
        <f>IF($P74="More Info Required",COUNTIFS('[1]2020 Outage History'!$Q:$Q,T74,'[1]2020 Outage History'!$I:$I,$C74)/$Q74,"")</f>
        <v/>
      </c>
      <c r="V74" s="26" t="str">
        <f t="shared" si="5"/>
        <v/>
      </c>
      <c r="W74" s="8" t="str">
        <f>IF($P74="More Info Required",COUNTIFS('[1]2020 Outage History'!$Q:$Q,V74,'[1]2020 Outage History'!$I:$I,$C74)/$Q74,"")</f>
        <v/>
      </c>
      <c r="X74" s="26" t="str">
        <f t="shared" si="6"/>
        <v/>
      </c>
      <c r="Y74" s="8" t="str">
        <f>IF($P74="More Info Required",COUNTIFS('[1]2020 Outage History'!$Q:$Q,X74,'[1]2020 Outage History'!$I:$I,$C74)/$Q74,"")</f>
        <v/>
      </c>
      <c r="Z74" s="26" t="str">
        <f t="shared" si="7"/>
        <v/>
      </c>
      <c r="AA74" s="8" t="str">
        <f>IF($P74="More Info Required",COUNTIFS('[1]2020 Outage History'!$Q:$Q,Z74,'[1]2020 Outage History'!$I:$I,$C74)/$Q74,"")</f>
        <v/>
      </c>
      <c r="AB74" s="26" t="str">
        <f t="shared" si="8"/>
        <v/>
      </c>
      <c r="AC74" s="8" t="str">
        <f>IF($P74="More Info Required",COUNTIFS('[1]2020 Outage History'!$Q:$Q,AB74,'[1]2020 Outage History'!$I:$I,$C74)/$Q74,"")</f>
        <v/>
      </c>
      <c r="AD74" s="26" t="str">
        <f t="shared" si="9"/>
        <v/>
      </c>
      <c r="AE74" s="8" t="str">
        <f>IF($P74="More Info Required",COUNTIFS('[1]2020 Outage History'!$Q:$Q,AD74,'[1]2020 Outage History'!$I:$I,$C74)/$Q74,"")</f>
        <v/>
      </c>
      <c r="AF74" s="26" t="str">
        <f t="shared" si="10"/>
        <v/>
      </c>
      <c r="AG74" s="8" t="str">
        <f>IF($P74="More Info Required",COUNTIFS('[1]2020 Outage History'!$Q:$Q,AF74,'[1]2020 Outage History'!$I:$I,$C74)/$Q74,"")</f>
        <v/>
      </c>
      <c r="AH74" s="26" t="str">
        <f t="shared" si="11"/>
        <v/>
      </c>
      <c r="AI74" s="8" t="str">
        <f>IF($P74="More Info Required",COUNTIFS('[1]2020 Outage History'!$Q:$Q,AH74,'[1]2020 Outage History'!$I:$I,$C74)/$Q74,"")</f>
        <v/>
      </c>
      <c r="AJ74" s="26" t="str">
        <f t="shared" si="12"/>
        <v/>
      </c>
      <c r="AK74" s="8" t="str">
        <f>IF($P74="More Info Required",COUNTIFS('[1]2020 Outage History'!$Q:$Q,AJ74,'[1]2020 Outage History'!$I:$I,$C74)/$Q74,"")</f>
        <v/>
      </c>
      <c r="AL74" s="26" t="str">
        <f t="shared" si="13"/>
        <v/>
      </c>
      <c r="AM74" s="8" t="str">
        <f>IF($P74="More Info Required",COUNTIFS('[1]2020 Outage History'!$Q:$Q,AL74,'[1]2020 Outage History'!$I:$I,$C74)/$Q74,"")</f>
        <v/>
      </c>
      <c r="AN74" s="26" t="str">
        <f t="shared" si="14"/>
        <v/>
      </c>
      <c r="AO74" s="8" t="str">
        <f>IF($P74="More Info Required",COUNTIFS('[1]2020 Outage History'!$Q:$Q,AN74,'[1]2020 Outage History'!$I:$I,$C74)/$Q74,"")</f>
        <v/>
      </c>
      <c r="AP74" s="26" t="str">
        <f t="shared" si="15"/>
        <v/>
      </c>
      <c r="AQ74" s="8" t="str">
        <f>IF($P74="More Info Required",COUNTIFS('[1]2020 Outage History'!$Q:$Q,AP74,'[1]2020 Outage History'!$I:$I,$C74)/$Q74,"")</f>
        <v/>
      </c>
      <c r="AR74" s="26" t="str">
        <f t="shared" si="16"/>
        <v/>
      </c>
      <c r="AS74" s="8" t="str">
        <f>IF($P74="More Info Required",COUNTIFS('[1]2020 Outage History'!$Q:$Q,AR74,'[1]2020 Outage History'!$I:$I,$C74)/$Q74,"")</f>
        <v/>
      </c>
      <c r="AT74" s="26" t="str">
        <f t="shared" si="17"/>
        <v/>
      </c>
      <c r="AU74" s="8" t="str">
        <f>IF($P74="More Info Required",COUNTIFS('[1]2020 Outage History'!$Q:$Q,AT74,'[1]2020 Outage History'!$I:$I,$C74)/$Q74,"")</f>
        <v/>
      </c>
      <c r="AV74" s="26" t="str">
        <f t="shared" si="18"/>
        <v/>
      </c>
      <c r="AW74" s="8" t="str">
        <f>IF($P74="More Info Required",COUNTIFS('[1]2020 Outage History'!$Q:$Q,AV74,'[1]2020 Outage History'!$I:$I,$C74)/$Q74,"")</f>
        <v/>
      </c>
      <c r="AX74" s="26" t="str">
        <f t="shared" si="19"/>
        <v/>
      </c>
      <c r="AY74" s="8" t="str">
        <f>IF($P74="More Info Required",COUNTIFS('[1]2020 Outage History'!$Q:$Q,AX74,'[1]2020 Outage History'!$I:$I,$C74)/$Q74,"")</f>
        <v/>
      </c>
      <c r="AZ74" s="26" t="str">
        <f t="shared" si="20"/>
        <v/>
      </c>
      <c r="BA74" s="8" t="str">
        <f>IF($P74="More Info Required",COUNTIFS('[1]2020 Outage History'!$Q:$Q,AZ74,'[1]2020 Outage History'!$I:$I,$C74)/$Q74,"")</f>
        <v/>
      </c>
      <c r="BB74" s="26" t="str">
        <f t="shared" si="21"/>
        <v/>
      </c>
      <c r="BC74" s="8" t="str">
        <f>IF($P74="More Info Required",COUNTIFS('[1]2020 Outage History'!$Q:$Q,BB74,'[1]2020 Outage History'!$I:$I,$C74)/$Q74,"")</f>
        <v/>
      </c>
      <c r="BD74" s="26" t="str">
        <f t="shared" si="22"/>
        <v/>
      </c>
      <c r="BE74" s="8" t="str">
        <f>IF($P74="More Info Required",COUNTIFS('[1]2020 Outage History'!$Q:$Q,BD74,'[1]2020 Outage History'!$I:$I,$C74)/$Q74,"")</f>
        <v/>
      </c>
      <c r="BF74" s="26" t="str">
        <f t="shared" si="23"/>
        <v/>
      </c>
      <c r="BG74" s="8" t="str">
        <f>IF($P74="More Info Required",COUNTIFS('[1]2020 Outage History'!$Q:$Q,BF74,'[1]2020 Outage History'!$I:$I,$C74)/$Q74,"")</f>
        <v/>
      </c>
      <c r="BH74" s="26" t="str">
        <f t="shared" si="24"/>
        <v/>
      </c>
      <c r="BI74" s="8" t="str">
        <f>IF($P74="More Info Required",COUNTIFS('[1]2020 Outage History'!$Q:$Q,BH74,'[1]2020 Outage History'!$I:$I,$C74)/$Q74,"")</f>
        <v/>
      </c>
      <c r="BJ74" s="26" t="str">
        <f t="shared" si="25"/>
        <v/>
      </c>
      <c r="BK74" s="8" t="str">
        <f>IF($P74="More Info Required",COUNTIFS('[1]2020 Outage History'!$Q:$Q,BJ74,'[1]2020 Outage History'!$I:$I,$C74)/$Q74,"")</f>
        <v/>
      </c>
      <c r="BL74" s="26" t="str">
        <f t="shared" si="26"/>
        <v/>
      </c>
      <c r="BM74" s="8" t="str">
        <f>IF($P74="More Info Required",COUNTIFS('[1]2020 Outage History'!$Q:$Q,BL74,'[1]2020 Outage History'!$I:$I,$C74)/$Q74,"")</f>
        <v/>
      </c>
      <c r="BN74" s="26" t="str">
        <f t="shared" si="27"/>
        <v/>
      </c>
      <c r="BO74" s="8" t="str">
        <f>IF($P74="More Info Required",COUNTIFS('[1]2020 Outage History'!$Q:$Q,BN74,'[1]2020 Outage History'!$I:$I,$C74)/$Q74,"")</f>
        <v/>
      </c>
      <c r="BP74" s="26" t="str">
        <f t="shared" si="28"/>
        <v/>
      </c>
      <c r="BQ74" s="8" t="str">
        <f>IF($P74="More Info Required",COUNTIFS('[1]2020 Outage History'!$Q:$Q,BP74,'[1]2020 Outage History'!$I:$I,$C74)/$Q74,"")</f>
        <v/>
      </c>
      <c r="BR74" s="26" t="str">
        <f t="shared" si="29"/>
        <v/>
      </c>
      <c r="BS74" s="8" t="str">
        <f>IF($P74="More Info Required",COUNTIFS('[1]2020 Outage History'!$Q:$Q,BR74,'[1]2020 Outage History'!$I:$I,$C74)/$Q74,"")</f>
        <v/>
      </c>
      <c r="BT74" s="26" t="str">
        <f t="shared" si="30"/>
        <v/>
      </c>
      <c r="BU74" s="8" t="str">
        <f>IF($P74="More Info Required",COUNTIFS('[1]2020 Outage History'!$Q:$Q,BT74,'[1]2020 Outage History'!$I:$I,$C74)/$Q74,"")</f>
        <v/>
      </c>
      <c r="BV74" s="26" t="str">
        <f t="shared" si="31"/>
        <v/>
      </c>
      <c r="BW74" s="8" t="str">
        <f>IF($P74="More Info Required",COUNTIFS('[1]2020 Outage History'!$Q:$Q,BV74,'[1]2020 Outage History'!$I:$I,$C74)/$Q74,"")</f>
        <v/>
      </c>
      <c r="BX74" s="26" t="str">
        <f t="shared" si="32"/>
        <v/>
      </c>
      <c r="BY74" s="8" t="str">
        <f>IF($P74="More Info Required",COUNTIFS('[1]2020 Outage History'!$Q:$Q,BX74,'[1]2020 Outage History'!$I:$I,$C74)/$Q74,"")</f>
        <v/>
      </c>
      <c r="BZ74" s="26" t="str">
        <f t="shared" si="33"/>
        <v/>
      </c>
      <c r="CA74" s="8" t="str">
        <f>IF($P74="More Info Required",COUNTIFS('[1]2020 Outage History'!$Q:$Q,BZ74,'[1]2020 Outage History'!$I:$I,$C74)/$Q74,"")</f>
        <v/>
      </c>
      <c r="CB74" s="26" t="str">
        <f t="shared" si="34"/>
        <v/>
      </c>
      <c r="CC74" s="8" t="str">
        <f>IF($P74="More Info Required",COUNTIFS('[1]2020 Outage History'!$Q:$Q,CB74,'[1]2020 Outage History'!$I:$I,$C74)/$Q74,"")</f>
        <v/>
      </c>
      <c r="CD74" s="26" t="str">
        <f t="shared" si="35"/>
        <v/>
      </c>
      <c r="CE74" s="8" t="str">
        <f>IF($P74="More Info Required",COUNTIFS('[1]2020 Outage History'!$Q:$Q,CD74,'[1]2020 Outage History'!$I:$I,$C74)/$Q74,"")</f>
        <v/>
      </c>
      <c r="CF74" s="26" t="str">
        <f t="shared" si="36"/>
        <v/>
      </c>
      <c r="CG74" s="8" t="str">
        <f>IF($P74="More Info Required",COUNTIFS('[1]2020 Outage History'!$Q:$Q,CF74,'[1]2020 Outage History'!$I:$I,$C74)/$Q74,"")</f>
        <v/>
      </c>
      <c r="CH74" s="26" t="str">
        <f t="shared" si="37"/>
        <v/>
      </c>
      <c r="CI74" s="8" t="str">
        <f>IF($P74="More Info Required",COUNTIFS('[1]2020 Outage History'!$Q:$Q,CH74,'[1]2020 Outage History'!$I:$I,$C74)/$Q74,"")</f>
        <v/>
      </c>
      <c r="CJ74" s="26" t="str">
        <f t="shared" si="38"/>
        <v/>
      </c>
      <c r="CK74" s="8" t="str">
        <f>IF($P74="More Info Required",COUNTIFS('[1]2020 Outage History'!$Q:$Q,CJ74,'[1]2020 Outage History'!$I:$I,$C74)/$Q74,"")</f>
        <v/>
      </c>
      <c r="CL74" s="26" t="str">
        <f t="shared" si="39"/>
        <v/>
      </c>
      <c r="CM74" s="8" t="str">
        <f>IF($P74="More Info Required",COUNTIFS('[1]2020 Outage History'!$Q:$Q,CL74,'[1]2020 Outage History'!$I:$I,$C74)/$Q74,"")</f>
        <v/>
      </c>
    </row>
    <row r="75" spans="1:91" ht="15" x14ac:dyDescent="0.25">
      <c r="A75" s="17" t="s">
        <v>242</v>
      </c>
      <c r="B75" s="21">
        <v>32244</v>
      </c>
      <c r="C75" s="14" t="s">
        <v>243</v>
      </c>
      <c r="D75" s="17" t="s">
        <v>46</v>
      </c>
      <c r="E75" s="21">
        <v>32</v>
      </c>
      <c r="F75" s="22">
        <f>'[1]2020 Circuit Detail'!H34</f>
        <v>389.80515700000001</v>
      </c>
      <c r="G75" s="21"/>
      <c r="H75" s="21">
        <f>('[1]2015 Circuit Detail'!AS34+'[1]2016 Circuit Detail'!AS34+'[1]2017 Circuit Detail'!AS34+'[1]2018 Circuit Detail'!AS34+'[1]2019 Circuit Detail'!AS34)/5</f>
        <v>3.3293938705869168</v>
      </c>
      <c r="I75" s="10">
        <f>'[1]2020 Circuit Detail'!AS34</f>
        <v>1.03128445784005</v>
      </c>
      <c r="J75" s="17" t="str">
        <f t="shared" si="0"/>
        <v>OK</v>
      </c>
      <c r="K75" s="17">
        <v>56.3</v>
      </c>
      <c r="L75" s="23">
        <v>2019</v>
      </c>
      <c r="M75" s="21">
        <f>('[1]2015 Circuit Detail'!AQ34+'[1]2016 Circuit Detail'!AQ34+'[1]2017 Circuit Detail'!AQ34+'[1]2018 Circuit Detail'!AQ34+'[1]2019 Circuit Detail'!AQ34)/5</f>
        <v>597.66625339999996</v>
      </c>
      <c r="N75" s="24">
        <f>'[1]2020 Circuit Detail'!AQ34</f>
        <v>6.0825250000000004</v>
      </c>
      <c r="O75" s="17" t="str">
        <f t="shared" si="1"/>
        <v>OK</v>
      </c>
      <c r="P75" s="8" t="str">
        <f t="shared" si="2"/>
        <v>Good</v>
      </c>
      <c r="Q75" s="25">
        <f>'[1]2020 Circuit Detail'!AJ34</f>
        <v>9</v>
      </c>
      <c r="R75" s="26" t="str">
        <f t="shared" si="3"/>
        <v/>
      </c>
      <c r="S75" s="8" t="str">
        <f>IF($P75="More Info Required",COUNTIFS('[1]2020 Outage History'!$Q:$Q,R75,'[1]2020 Outage History'!$I:$I,$C75)/$Q75,"")</f>
        <v/>
      </c>
      <c r="T75" s="26" t="str">
        <f t="shared" si="4"/>
        <v/>
      </c>
      <c r="U75" s="8" t="str">
        <f>IF($P75="More Info Required",COUNTIFS('[1]2020 Outage History'!$Q:$Q,T75,'[1]2020 Outage History'!$I:$I,$C75)/$Q75,"")</f>
        <v/>
      </c>
      <c r="V75" s="26" t="str">
        <f t="shared" si="5"/>
        <v/>
      </c>
      <c r="W75" s="8" t="str">
        <f>IF($P75="More Info Required",COUNTIFS('[1]2020 Outage History'!$Q:$Q,V75,'[1]2020 Outage History'!$I:$I,$C75)/$Q75,"")</f>
        <v/>
      </c>
      <c r="X75" s="26" t="str">
        <f t="shared" si="6"/>
        <v/>
      </c>
      <c r="Y75" s="8" t="str">
        <f>IF($P75="More Info Required",COUNTIFS('[1]2020 Outage History'!$Q:$Q,X75,'[1]2020 Outage History'!$I:$I,$C75)/$Q75,"")</f>
        <v/>
      </c>
      <c r="Z75" s="26" t="str">
        <f t="shared" si="7"/>
        <v/>
      </c>
      <c r="AA75" s="8" t="str">
        <f>IF($P75="More Info Required",COUNTIFS('[1]2020 Outage History'!$Q:$Q,Z75,'[1]2020 Outage History'!$I:$I,$C75)/$Q75,"")</f>
        <v/>
      </c>
      <c r="AB75" s="26" t="str">
        <f t="shared" si="8"/>
        <v/>
      </c>
      <c r="AC75" s="8" t="str">
        <f>IF($P75="More Info Required",COUNTIFS('[1]2020 Outage History'!$Q:$Q,AB75,'[1]2020 Outage History'!$I:$I,$C75)/$Q75,"")</f>
        <v/>
      </c>
      <c r="AD75" s="26" t="str">
        <f t="shared" si="9"/>
        <v/>
      </c>
      <c r="AE75" s="8" t="str">
        <f>IF($P75="More Info Required",COUNTIFS('[1]2020 Outage History'!$Q:$Q,AD75,'[1]2020 Outage History'!$I:$I,$C75)/$Q75,"")</f>
        <v/>
      </c>
      <c r="AF75" s="26" t="str">
        <f t="shared" si="10"/>
        <v/>
      </c>
      <c r="AG75" s="8" t="str">
        <f>IF($P75="More Info Required",COUNTIFS('[1]2020 Outage History'!$Q:$Q,AF75,'[1]2020 Outage History'!$I:$I,$C75)/$Q75,"")</f>
        <v/>
      </c>
      <c r="AH75" s="26" t="str">
        <f t="shared" si="11"/>
        <v/>
      </c>
      <c r="AI75" s="8" t="str">
        <f>IF($P75="More Info Required",COUNTIFS('[1]2020 Outage History'!$Q:$Q,AH75,'[1]2020 Outage History'!$I:$I,$C75)/$Q75,"")</f>
        <v/>
      </c>
      <c r="AJ75" s="26" t="str">
        <f t="shared" si="12"/>
        <v/>
      </c>
      <c r="AK75" s="8" t="str">
        <f>IF($P75="More Info Required",COUNTIFS('[1]2020 Outage History'!$Q:$Q,AJ75,'[1]2020 Outage History'!$I:$I,$C75)/$Q75,"")</f>
        <v/>
      </c>
      <c r="AL75" s="26" t="str">
        <f t="shared" si="13"/>
        <v/>
      </c>
      <c r="AM75" s="8" t="str">
        <f>IF($P75="More Info Required",COUNTIFS('[1]2020 Outage History'!$Q:$Q,AL75,'[1]2020 Outage History'!$I:$I,$C75)/$Q75,"")</f>
        <v/>
      </c>
      <c r="AN75" s="26" t="str">
        <f t="shared" si="14"/>
        <v/>
      </c>
      <c r="AO75" s="8" t="str">
        <f>IF($P75="More Info Required",COUNTIFS('[1]2020 Outage History'!$Q:$Q,AN75,'[1]2020 Outage History'!$I:$I,$C75)/$Q75,"")</f>
        <v/>
      </c>
      <c r="AP75" s="26" t="str">
        <f t="shared" si="15"/>
        <v/>
      </c>
      <c r="AQ75" s="8" t="str">
        <f>IF($P75="More Info Required",COUNTIFS('[1]2020 Outage History'!$Q:$Q,AP75,'[1]2020 Outage History'!$I:$I,$C75)/$Q75,"")</f>
        <v/>
      </c>
      <c r="AR75" s="26" t="str">
        <f t="shared" si="16"/>
        <v/>
      </c>
      <c r="AS75" s="8" t="str">
        <f>IF($P75="More Info Required",COUNTIFS('[1]2020 Outage History'!$Q:$Q,AR75,'[1]2020 Outage History'!$I:$I,$C75)/$Q75,"")</f>
        <v/>
      </c>
      <c r="AT75" s="26" t="str">
        <f t="shared" si="17"/>
        <v/>
      </c>
      <c r="AU75" s="8" t="str">
        <f>IF($P75="More Info Required",COUNTIFS('[1]2020 Outage History'!$Q:$Q,AT75,'[1]2020 Outage History'!$I:$I,$C75)/$Q75,"")</f>
        <v/>
      </c>
      <c r="AV75" s="26" t="str">
        <f t="shared" si="18"/>
        <v/>
      </c>
      <c r="AW75" s="8" t="str">
        <f>IF($P75="More Info Required",COUNTIFS('[1]2020 Outage History'!$Q:$Q,AV75,'[1]2020 Outage History'!$I:$I,$C75)/$Q75,"")</f>
        <v/>
      </c>
      <c r="AX75" s="26" t="str">
        <f t="shared" si="19"/>
        <v/>
      </c>
      <c r="AY75" s="8" t="str">
        <f>IF($P75="More Info Required",COUNTIFS('[1]2020 Outage History'!$Q:$Q,AX75,'[1]2020 Outage History'!$I:$I,$C75)/$Q75,"")</f>
        <v/>
      </c>
      <c r="AZ75" s="26" t="str">
        <f t="shared" si="20"/>
        <v/>
      </c>
      <c r="BA75" s="8" t="str">
        <f>IF($P75="More Info Required",COUNTIFS('[1]2020 Outage History'!$Q:$Q,AZ75,'[1]2020 Outage History'!$I:$I,$C75)/$Q75,"")</f>
        <v/>
      </c>
      <c r="BB75" s="26" t="str">
        <f t="shared" si="21"/>
        <v/>
      </c>
      <c r="BC75" s="8" t="str">
        <f>IF($P75="More Info Required",COUNTIFS('[1]2020 Outage History'!$Q:$Q,BB75,'[1]2020 Outage History'!$I:$I,$C75)/$Q75,"")</f>
        <v/>
      </c>
      <c r="BD75" s="26" t="str">
        <f t="shared" si="22"/>
        <v/>
      </c>
      <c r="BE75" s="8" t="str">
        <f>IF($P75="More Info Required",COUNTIFS('[1]2020 Outage History'!$Q:$Q,BD75,'[1]2020 Outage History'!$I:$I,$C75)/$Q75,"")</f>
        <v/>
      </c>
      <c r="BF75" s="26" t="str">
        <f t="shared" si="23"/>
        <v/>
      </c>
      <c r="BG75" s="8" t="str">
        <f>IF($P75="More Info Required",COUNTIFS('[1]2020 Outage History'!$Q:$Q,BF75,'[1]2020 Outage History'!$I:$I,$C75)/$Q75,"")</f>
        <v/>
      </c>
      <c r="BH75" s="26" t="str">
        <f t="shared" si="24"/>
        <v/>
      </c>
      <c r="BI75" s="8" t="str">
        <f>IF($P75="More Info Required",COUNTIFS('[1]2020 Outage History'!$Q:$Q,BH75,'[1]2020 Outage History'!$I:$I,$C75)/$Q75,"")</f>
        <v/>
      </c>
      <c r="BJ75" s="26" t="str">
        <f t="shared" si="25"/>
        <v/>
      </c>
      <c r="BK75" s="8" t="str">
        <f>IF($P75="More Info Required",COUNTIFS('[1]2020 Outage History'!$Q:$Q,BJ75,'[1]2020 Outage History'!$I:$I,$C75)/$Q75,"")</f>
        <v/>
      </c>
      <c r="BL75" s="26" t="str">
        <f t="shared" si="26"/>
        <v/>
      </c>
      <c r="BM75" s="8" t="str">
        <f>IF($P75="More Info Required",COUNTIFS('[1]2020 Outage History'!$Q:$Q,BL75,'[1]2020 Outage History'!$I:$I,$C75)/$Q75,"")</f>
        <v/>
      </c>
      <c r="BN75" s="26" t="str">
        <f t="shared" si="27"/>
        <v/>
      </c>
      <c r="BO75" s="8" t="str">
        <f>IF($P75="More Info Required",COUNTIFS('[1]2020 Outage History'!$Q:$Q,BN75,'[1]2020 Outage History'!$I:$I,$C75)/$Q75,"")</f>
        <v/>
      </c>
      <c r="BP75" s="26" t="str">
        <f t="shared" si="28"/>
        <v/>
      </c>
      <c r="BQ75" s="8" t="str">
        <f>IF($P75="More Info Required",COUNTIFS('[1]2020 Outage History'!$Q:$Q,BP75,'[1]2020 Outage History'!$I:$I,$C75)/$Q75,"")</f>
        <v/>
      </c>
      <c r="BR75" s="26" t="str">
        <f t="shared" si="29"/>
        <v/>
      </c>
      <c r="BS75" s="8" t="str">
        <f>IF($P75="More Info Required",COUNTIFS('[1]2020 Outage History'!$Q:$Q,BR75,'[1]2020 Outage History'!$I:$I,$C75)/$Q75,"")</f>
        <v/>
      </c>
      <c r="BT75" s="26" t="str">
        <f t="shared" si="30"/>
        <v/>
      </c>
      <c r="BU75" s="8" t="str">
        <f>IF($P75="More Info Required",COUNTIFS('[1]2020 Outage History'!$Q:$Q,BT75,'[1]2020 Outage History'!$I:$I,$C75)/$Q75,"")</f>
        <v/>
      </c>
      <c r="BV75" s="26" t="str">
        <f t="shared" si="31"/>
        <v/>
      </c>
      <c r="BW75" s="8" t="str">
        <f>IF($P75="More Info Required",COUNTIFS('[1]2020 Outage History'!$Q:$Q,BV75,'[1]2020 Outage History'!$I:$I,$C75)/$Q75,"")</f>
        <v/>
      </c>
      <c r="BX75" s="26" t="str">
        <f t="shared" si="32"/>
        <v/>
      </c>
      <c r="BY75" s="8" t="str">
        <f>IF($P75="More Info Required",COUNTIFS('[1]2020 Outage History'!$Q:$Q,BX75,'[1]2020 Outage History'!$I:$I,$C75)/$Q75,"")</f>
        <v/>
      </c>
      <c r="BZ75" s="26" t="str">
        <f t="shared" si="33"/>
        <v/>
      </c>
      <c r="CA75" s="8" t="str">
        <f>IF($P75="More Info Required",COUNTIFS('[1]2020 Outage History'!$Q:$Q,BZ75,'[1]2020 Outage History'!$I:$I,$C75)/$Q75,"")</f>
        <v/>
      </c>
      <c r="CB75" s="26" t="str">
        <f t="shared" si="34"/>
        <v/>
      </c>
      <c r="CC75" s="8" t="str">
        <f>IF($P75="More Info Required",COUNTIFS('[1]2020 Outage History'!$Q:$Q,CB75,'[1]2020 Outage History'!$I:$I,$C75)/$Q75,"")</f>
        <v/>
      </c>
      <c r="CD75" s="26" t="str">
        <f t="shared" si="35"/>
        <v/>
      </c>
      <c r="CE75" s="8" t="str">
        <f>IF($P75="More Info Required",COUNTIFS('[1]2020 Outage History'!$Q:$Q,CD75,'[1]2020 Outage History'!$I:$I,$C75)/$Q75,"")</f>
        <v/>
      </c>
      <c r="CF75" s="26" t="str">
        <f t="shared" si="36"/>
        <v/>
      </c>
      <c r="CG75" s="8" t="str">
        <f>IF($P75="More Info Required",COUNTIFS('[1]2020 Outage History'!$Q:$Q,CF75,'[1]2020 Outage History'!$I:$I,$C75)/$Q75,"")</f>
        <v/>
      </c>
      <c r="CH75" s="26" t="str">
        <f t="shared" si="37"/>
        <v/>
      </c>
      <c r="CI75" s="8" t="str">
        <f>IF($P75="More Info Required",COUNTIFS('[1]2020 Outage History'!$Q:$Q,CH75,'[1]2020 Outage History'!$I:$I,$C75)/$Q75,"")</f>
        <v/>
      </c>
      <c r="CJ75" s="26" t="str">
        <f t="shared" si="38"/>
        <v/>
      </c>
      <c r="CK75" s="8" t="str">
        <f>IF($P75="More Info Required",COUNTIFS('[1]2020 Outage History'!$Q:$Q,CJ75,'[1]2020 Outage History'!$I:$I,$C75)/$Q75,"")</f>
        <v/>
      </c>
      <c r="CL75" s="26" t="str">
        <f t="shared" si="39"/>
        <v/>
      </c>
      <c r="CM75" s="8" t="str">
        <f>IF($P75="More Info Required",COUNTIFS('[1]2020 Outage History'!$Q:$Q,CL75,'[1]2020 Outage History'!$I:$I,$C75)/$Q75,"")</f>
        <v/>
      </c>
    </row>
    <row r="76" spans="1:91" ht="15" x14ac:dyDescent="0.25">
      <c r="A76" s="17" t="s">
        <v>173</v>
      </c>
      <c r="B76" s="21">
        <v>39214</v>
      </c>
      <c r="C76" s="14" t="s">
        <v>174</v>
      </c>
      <c r="D76" s="17" t="s">
        <v>386</v>
      </c>
      <c r="E76" s="21">
        <v>39</v>
      </c>
      <c r="F76" s="22">
        <f>'[1]2020 Circuit Detail'!H35</f>
        <v>554.68481299999996</v>
      </c>
      <c r="G76" s="21"/>
      <c r="H76" s="21">
        <f>('[1]2015 Circuit Detail'!AS35+'[1]2016 Circuit Detail'!AS35+'[1]2017 Circuit Detail'!AS35+'[1]2018 Circuit Detail'!AS35+'[1]2019 Circuit Detail'!AS35)/5</f>
        <v>1.8820490040847262</v>
      </c>
      <c r="I76" s="10">
        <f>'[1]2020 Circuit Detail'!AS35</f>
        <v>0.75538394089762095</v>
      </c>
      <c r="J76" s="17" t="str">
        <f t="shared" si="0"/>
        <v>OK</v>
      </c>
      <c r="K76" s="17">
        <v>35.9</v>
      </c>
      <c r="L76" s="23">
        <v>2017</v>
      </c>
      <c r="M76" s="21">
        <f>('[1]2015 Circuit Detail'!AQ35+'[1]2016 Circuit Detail'!AQ35+'[1]2017 Circuit Detail'!AQ35+'[1]2018 Circuit Detail'!AQ35+'[1]2019 Circuit Detail'!AQ35)/5</f>
        <v>192.8750488</v>
      </c>
      <c r="N76" s="24">
        <f>'[1]2020 Circuit Detail'!AQ35</f>
        <v>50.520581999999997</v>
      </c>
      <c r="O76" s="17" t="str">
        <f t="shared" si="1"/>
        <v>OK</v>
      </c>
      <c r="P76" s="8" t="str">
        <f t="shared" si="2"/>
        <v>Good</v>
      </c>
      <c r="Q76" s="25">
        <f>'[1]2020 Circuit Detail'!AJ35</f>
        <v>8</v>
      </c>
      <c r="R76" s="26" t="str">
        <f t="shared" si="3"/>
        <v/>
      </c>
      <c r="S76" s="8" t="str">
        <f>IF($P76="More Info Required",COUNTIFS('[1]2020 Outage History'!$Q:$Q,R76,'[1]2020 Outage History'!$I:$I,$C76)/$Q76,"")</f>
        <v/>
      </c>
      <c r="T76" s="26" t="str">
        <f t="shared" si="4"/>
        <v/>
      </c>
      <c r="U76" s="8" t="str">
        <f>IF($P76="More Info Required",COUNTIFS('[1]2020 Outage History'!$Q:$Q,T76,'[1]2020 Outage History'!$I:$I,$C76)/$Q76,"")</f>
        <v/>
      </c>
      <c r="V76" s="26" t="str">
        <f t="shared" si="5"/>
        <v/>
      </c>
      <c r="W76" s="8" t="str">
        <f>IF($P76="More Info Required",COUNTIFS('[1]2020 Outage History'!$Q:$Q,V76,'[1]2020 Outage History'!$I:$I,$C76)/$Q76,"")</f>
        <v/>
      </c>
      <c r="X76" s="26" t="str">
        <f t="shared" si="6"/>
        <v/>
      </c>
      <c r="Y76" s="8" t="str">
        <f>IF($P76="More Info Required",COUNTIFS('[1]2020 Outage History'!$Q:$Q,X76,'[1]2020 Outage History'!$I:$I,$C76)/$Q76,"")</f>
        <v/>
      </c>
      <c r="Z76" s="26" t="str">
        <f t="shared" si="7"/>
        <v/>
      </c>
      <c r="AA76" s="8" t="str">
        <f>IF($P76="More Info Required",COUNTIFS('[1]2020 Outage History'!$Q:$Q,Z76,'[1]2020 Outage History'!$I:$I,$C76)/$Q76,"")</f>
        <v/>
      </c>
      <c r="AB76" s="26" t="str">
        <f t="shared" si="8"/>
        <v/>
      </c>
      <c r="AC76" s="8" t="str">
        <f>IF($P76="More Info Required",COUNTIFS('[1]2020 Outage History'!$Q:$Q,AB76,'[1]2020 Outage History'!$I:$I,$C76)/$Q76,"")</f>
        <v/>
      </c>
      <c r="AD76" s="26" t="str">
        <f t="shared" si="9"/>
        <v/>
      </c>
      <c r="AE76" s="8" t="str">
        <f>IF($P76="More Info Required",COUNTIFS('[1]2020 Outage History'!$Q:$Q,AD76,'[1]2020 Outage History'!$I:$I,$C76)/$Q76,"")</f>
        <v/>
      </c>
      <c r="AF76" s="26" t="str">
        <f t="shared" si="10"/>
        <v/>
      </c>
      <c r="AG76" s="8" t="str">
        <f>IF($P76="More Info Required",COUNTIFS('[1]2020 Outage History'!$Q:$Q,AF76,'[1]2020 Outage History'!$I:$I,$C76)/$Q76,"")</f>
        <v/>
      </c>
      <c r="AH76" s="26" t="str">
        <f t="shared" si="11"/>
        <v/>
      </c>
      <c r="AI76" s="8" t="str">
        <f>IF($P76="More Info Required",COUNTIFS('[1]2020 Outage History'!$Q:$Q,AH76,'[1]2020 Outage History'!$I:$I,$C76)/$Q76,"")</f>
        <v/>
      </c>
      <c r="AJ76" s="26" t="str">
        <f t="shared" si="12"/>
        <v/>
      </c>
      <c r="AK76" s="8" t="str">
        <f>IF($P76="More Info Required",COUNTIFS('[1]2020 Outage History'!$Q:$Q,AJ76,'[1]2020 Outage History'!$I:$I,$C76)/$Q76,"")</f>
        <v/>
      </c>
      <c r="AL76" s="26" t="str">
        <f t="shared" si="13"/>
        <v/>
      </c>
      <c r="AM76" s="8" t="str">
        <f>IF($P76="More Info Required",COUNTIFS('[1]2020 Outage History'!$Q:$Q,AL76,'[1]2020 Outage History'!$I:$I,$C76)/$Q76,"")</f>
        <v/>
      </c>
      <c r="AN76" s="26" t="str">
        <f t="shared" si="14"/>
        <v/>
      </c>
      <c r="AO76" s="8" t="str">
        <f>IF($P76="More Info Required",COUNTIFS('[1]2020 Outage History'!$Q:$Q,AN76,'[1]2020 Outage History'!$I:$I,$C76)/$Q76,"")</f>
        <v/>
      </c>
      <c r="AP76" s="26" t="str">
        <f t="shared" si="15"/>
        <v/>
      </c>
      <c r="AQ76" s="8" t="str">
        <f>IF($P76="More Info Required",COUNTIFS('[1]2020 Outage History'!$Q:$Q,AP76,'[1]2020 Outage History'!$I:$I,$C76)/$Q76,"")</f>
        <v/>
      </c>
      <c r="AR76" s="26" t="str">
        <f t="shared" si="16"/>
        <v/>
      </c>
      <c r="AS76" s="8" t="str">
        <f>IF($P76="More Info Required",COUNTIFS('[1]2020 Outage History'!$Q:$Q,AR76,'[1]2020 Outage History'!$I:$I,$C76)/$Q76,"")</f>
        <v/>
      </c>
      <c r="AT76" s="26" t="str">
        <f t="shared" si="17"/>
        <v/>
      </c>
      <c r="AU76" s="8" t="str">
        <f>IF($P76="More Info Required",COUNTIFS('[1]2020 Outage History'!$Q:$Q,AT76,'[1]2020 Outage History'!$I:$I,$C76)/$Q76,"")</f>
        <v/>
      </c>
      <c r="AV76" s="26" t="str">
        <f t="shared" si="18"/>
        <v/>
      </c>
      <c r="AW76" s="8" t="str">
        <f>IF($P76="More Info Required",COUNTIFS('[1]2020 Outage History'!$Q:$Q,AV76,'[1]2020 Outage History'!$I:$I,$C76)/$Q76,"")</f>
        <v/>
      </c>
      <c r="AX76" s="26" t="str">
        <f t="shared" si="19"/>
        <v/>
      </c>
      <c r="AY76" s="8" t="str">
        <f>IF($P76="More Info Required",COUNTIFS('[1]2020 Outage History'!$Q:$Q,AX76,'[1]2020 Outage History'!$I:$I,$C76)/$Q76,"")</f>
        <v/>
      </c>
      <c r="AZ76" s="26" t="str">
        <f t="shared" si="20"/>
        <v/>
      </c>
      <c r="BA76" s="8" t="str">
        <f>IF($P76="More Info Required",COUNTIFS('[1]2020 Outage History'!$Q:$Q,AZ76,'[1]2020 Outage History'!$I:$I,$C76)/$Q76,"")</f>
        <v/>
      </c>
      <c r="BB76" s="26" t="str">
        <f t="shared" si="21"/>
        <v/>
      </c>
      <c r="BC76" s="8" t="str">
        <f>IF($P76="More Info Required",COUNTIFS('[1]2020 Outage History'!$Q:$Q,BB76,'[1]2020 Outage History'!$I:$I,$C76)/$Q76,"")</f>
        <v/>
      </c>
      <c r="BD76" s="26" t="str">
        <f t="shared" si="22"/>
        <v/>
      </c>
      <c r="BE76" s="8" t="str">
        <f>IF($P76="More Info Required",COUNTIFS('[1]2020 Outage History'!$Q:$Q,BD76,'[1]2020 Outage History'!$I:$I,$C76)/$Q76,"")</f>
        <v/>
      </c>
      <c r="BF76" s="26" t="str">
        <f t="shared" si="23"/>
        <v/>
      </c>
      <c r="BG76" s="8" t="str">
        <f>IF($P76="More Info Required",COUNTIFS('[1]2020 Outage History'!$Q:$Q,BF76,'[1]2020 Outage History'!$I:$I,$C76)/$Q76,"")</f>
        <v/>
      </c>
      <c r="BH76" s="26" t="str">
        <f t="shared" si="24"/>
        <v/>
      </c>
      <c r="BI76" s="8" t="str">
        <f>IF($P76="More Info Required",COUNTIFS('[1]2020 Outage History'!$Q:$Q,BH76,'[1]2020 Outage History'!$I:$I,$C76)/$Q76,"")</f>
        <v/>
      </c>
      <c r="BJ76" s="26" t="str">
        <f t="shared" si="25"/>
        <v/>
      </c>
      <c r="BK76" s="8" t="str">
        <f>IF($P76="More Info Required",COUNTIFS('[1]2020 Outage History'!$Q:$Q,BJ76,'[1]2020 Outage History'!$I:$I,$C76)/$Q76,"")</f>
        <v/>
      </c>
      <c r="BL76" s="26" t="str">
        <f t="shared" si="26"/>
        <v/>
      </c>
      <c r="BM76" s="8" t="str">
        <f>IF($P76="More Info Required",COUNTIFS('[1]2020 Outage History'!$Q:$Q,BL76,'[1]2020 Outage History'!$I:$I,$C76)/$Q76,"")</f>
        <v/>
      </c>
      <c r="BN76" s="26" t="str">
        <f t="shared" si="27"/>
        <v/>
      </c>
      <c r="BO76" s="8" t="str">
        <f>IF($P76="More Info Required",COUNTIFS('[1]2020 Outage History'!$Q:$Q,BN76,'[1]2020 Outage History'!$I:$I,$C76)/$Q76,"")</f>
        <v/>
      </c>
      <c r="BP76" s="26" t="str">
        <f t="shared" si="28"/>
        <v/>
      </c>
      <c r="BQ76" s="8" t="str">
        <f>IF($P76="More Info Required",COUNTIFS('[1]2020 Outage History'!$Q:$Q,BP76,'[1]2020 Outage History'!$I:$I,$C76)/$Q76,"")</f>
        <v/>
      </c>
      <c r="BR76" s="26" t="str">
        <f t="shared" si="29"/>
        <v/>
      </c>
      <c r="BS76" s="8" t="str">
        <f>IF($P76="More Info Required",COUNTIFS('[1]2020 Outage History'!$Q:$Q,BR76,'[1]2020 Outage History'!$I:$I,$C76)/$Q76,"")</f>
        <v/>
      </c>
      <c r="BT76" s="26" t="str">
        <f t="shared" si="30"/>
        <v/>
      </c>
      <c r="BU76" s="8" t="str">
        <f>IF($P76="More Info Required",COUNTIFS('[1]2020 Outage History'!$Q:$Q,BT76,'[1]2020 Outage History'!$I:$I,$C76)/$Q76,"")</f>
        <v/>
      </c>
      <c r="BV76" s="26" t="str">
        <f t="shared" si="31"/>
        <v/>
      </c>
      <c r="BW76" s="8" t="str">
        <f>IF($P76="More Info Required",COUNTIFS('[1]2020 Outage History'!$Q:$Q,BV76,'[1]2020 Outage History'!$I:$I,$C76)/$Q76,"")</f>
        <v/>
      </c>
      <c r="BX76" s="26" t="str">
        <f t="shared" si="32"/>
        <v/>
      </c>
      <c r="BY76" s="8" t="str">
        <f>IF($P76="More Info Required",COUNTIFS('[1]2020 Outage History'!$Q:$Q,BX76,'[1]2020 Outage History'!$I:$I,$C76)/$Q76,"")</f>
        <v/>
      </c>
      <c r="BZ76" s="26" t="str">
        <f t="shared" si="33"/>
        <v/>
      </c>
      <c r="CA76" s="8" t="str">
        <f>IF($P76="More Info Required",COUNTIFS('[1]2020 Outage History'!$Q:$Q,BZ76,'[1]2020 Outage History'!$I:$I,$C76)/$Q76,"")</f>
        <v/>
      </c>
      <c r="CB76" s="26" t="str">
        <f t="shared" si="34"/>
        <v/>
      </c>
      <c r="CC76" s="8" t="str">
        <f>IF($P76="More Info Required",COUNTIFS('[1]2020 Outage History'!$Q:$Q,CB76,'[1]2020 Outage History'!$I:$I,$C76)/$Q76,"")</f>
        <v/>
      </c>
      <c r="CD76" s="26" t="str">
        <f t="shared" si="35"/>
        <v/>
      </c>
      <c r="CE76" s="8" t="str">
        <f>IF($P76="More Info Required",COUNTIFS('[1]2020 Outage History'!$Q:$Q,CD76,'[1]2020 Outage History'!$I:$I,$C76)/$Q76,"")</f>
        <v/>
      </c>
      <c r="CF76" s="26" t="str">
        <f t="shared" si="36"/>
        <v/>
      </c>
      <c r="CG76" s="8" t="str">
        <f>IF($P76="More Info Required",COUNTIFS('[1]2020 Outage History'!$Q:$Q,CF76,'[1]2020 Outage History'!$I:$I,$C76)/$Q76,"")</f>
        <v/>
      </c>
      <c r="CH76" s="26" t="str">
        <f t="shared" si="37"/>
        <v/>
      </c>
      <c r="CI76" s="8" t="str">
        <f>IF($P76="More Info Required",COUNTIFS('[1]2020 Outage History'!$Q:$Q,CH76,'[1]2020 Outage History'!$I:$I,$C76)/$Q76,"")</f>
        <v/>
      </c>
      <c r="CJ76" s="26" t="str">
        <f t="shared" si="38"/>
        <v/>
      </c>
      <c r="CK76" s="8" t="str">
        <f>IF($P76="More Info Required",COUNTIFS('[1]2020 Outage History'!$Q:$Q,CJ76,'[1]2020 Outage History'!$I:$I,$C76)/$Q76,"")</f>
        <v/>
      </c>
      <c r="CL76" s="26" t="str">
        <f t="shared" si="39"/>
        <v/>
      </c>
      <c r="CM76" s="8" t="str">
        <f>IF($P76="More Info Required",COUNTIFS('[1]2020 Outage History'!$Q:$Q,CL76,'[1]2020 Outage History'!$I:$I,$C76)/$Q76,"")</f>
        <v/>
      </c>
    </row>
    <row r="77" spans="1:91" ht="15" x14ac:dyDescent="0.25">
      <c r="A77" s="17" t="s">
        <v>175</v>
      </c>
      <c r="B77" s="21">
        <v>39224</v>
      </c>
      <c r="C77" s="14" t="s">
        <v>176</v>
      </c>
      <c r="D77" s="17" t="s">
        <v>386</v>
      </c>
      <c r="E77" s="21">
        <v>39</v>
      </c>
      <c r="F77" s="22">
        <f>'[1]2020 Circuit Detail'!H36</f>
        <v>474.36389600000001</v>
      </c>
      <c r="G77" s="21"/>
      <c r="H77" s="21">
        <f>('[1]2015 Circuit Detail'!AS36+'[1]2016 Circuit Detail'!AS36+'[1]2017 Circuit Detail'!AS36+'[1]2018 Circuit Detail'!AS36+'[1]2019 Circuit Detail'!AS36)/5</f>
        <v>1.4543329382108716</v>
      </c>
      <c r="I77" s="10">
        <f>'[1]2020 Circuit Detail'!AS36</f>
        <v>2.2893816522663899</v>
      </c>
      <c r="J77" s="17" t="str">
        <f t="shared" si="0"/>
        <v>PSC</v>
      </c>
      <c r="K77" s="17">
        <v>37.200000000000003</v>
      </c>
      <c r="L77" s="23">
        <v>2017</v>
      </c>
      <c r="M77" s="21">
        <f>('[1]2015 Circuit Detail'!AQ36+'[1]2016 Circuit Detail'!AQ36+'[1]2017 Circuit Detail'!AQ36+'[1]2018 Circuit Detail'!AQ36+'[1]2019 Circuit Detail'!AQ36)/5</f>
        <v>260.15362979999998</v>
      </c>
      <c r="N77" s="24">
        <f>'[1]2020 Circuit Detail'!AQ36</f>
        <v>178.03209799999999</v>
      </c>
      <c r="O77" s="17" t="str">
        <f t="shared" si="1"/>
        <v>OK</v>
      </c>
      <c r="P77" s="8" t="str">
        <f t="shared" si="2"/>
        <v>More Info Required</v>
      </c>
      <c r="Q77" s="25">
        <f>'[1]2020 Circuit Detail'!AJ36</f>
        <v>19</v>
      </c>
      <c r="R77" s="26" t="str">
        <f t="shared" si="3"/>
        <v>000 Power Supply</v>
      </c>
      <c r="S77" s="8" t="e">
        <f>IF($P77="More Info Required",COUNTIFS('[1]2020 Outage History'!$Q:$Q,R77,'[1]2020 Outage History'!$I:$I,$C77)/$Q77,"")</f>
        <v>#VALUE!</v>
      </c>
      <c r="T77" s="26" t="str">
        <f t="shared" si="4"/>
        <v>100 Construction</v>
      </c>
      <c r="U77" s="8" t="e">
        <f>IF($P77="More Info Required",COUNTIFS('[1]2020 Outage History'!$Q:$Q,T77,'[1]2020 Outage History'!$I:$I,$C77)/$Q77,"")</f>
        <v>#VALUE!</v>
      </c>
      <c r="V77" s="26" t="str">
        <f t="shared" si="5"/>
        <v>110 Maintenance</v>
      </c>
      <c r="W77" s="8" t="e">
        <f>IF($P77="More Info Required",COUNTIFS('[1]2020 Outage History'!$Q:$Q,V77,'[1]2020 Outage History'!$I:$I,$C77)/$Q77,"")</f>
        <v>#VALUE!</v>
      </c>
      <c r="X77" s="26" t="str">
        <f t="shared" si="6"/>
        <v>190 Other Planned</v>
      </c>
      <c r="Y77" s="8" t="e">
        <f>IF($P77="More Info Required",COUNTIFS('[1]2020 Outage History'!$Q:$Q,X77,'[1]2020 Outage History'!$I:$I,$C77)/$Q77,"")</f>
        <v>#VALUE!</v>
      </c>
      <c r="Z77" s="26" t="str">
        <f t="shared" si="7"/>
        <v>300 Material or equipment fault/failure</v>
      </c>
      <c r="AA77" s="8" t="e">
        <f>IF($P77="More Info Required",COUNTIFS('[1]2020 Outage History'!$Q:$Q,Z77,'[1]2020 Outage History'!$I:$I,$C77)/$Q77,"")</f>
        <v>#VALUE!</v>
      </c>
      <c r="AB77" s="26" t="str">
        <f t="shared" si="8"/>
        <v>310 Installation Fault</v>
      </c>
      <c r="AC77" s="8" t="e">
        <f>IF($P77="More Info Required",COUNTIFS('[1]2020 Outage History'!$Q:$Q,AB77,'[1]2020 Outage History'!$I:$I,$C77)/$Q77,"")</f>
        <v>#VALUE!</v>
      </c>
      <c r="AD77" s="26" t="str">
        <f t="shared" si="9"/>
        <v>320 Conductor Sag or inadequate clearance</v>
      </c>
      <c r="AE77" s="8" t="e">
        <f>IF($P77="More Info Required",COUNTIFS('[1]2020 Outage History'!$Q:$Q,AD77,'[1]2020 Outage History'!$I:$I,$C77)/$Q77,"")</f>
        <v>#VALUE!</v>
      </c>
      <c r="AF77" s="26" t="str">
        <f t="shared" si="10"/>
        <v>340 Overload</v>
      </c>
      <c r="AG77" s="8" t="e">
        <f>IF($P77="More Info Required",COUNTIFS('[1]2020 Outage History'!$Q:$Q,AF77,'[1]2020 Outage History'!$I:$I,$C77)/$Q77,"")</f>
        <v>#VALUE!</v>
      </c>
      <c r="AH77" s="26" t="str">
        <f t="shared" si="11"/>
        <v>350 Miscoordination of protection devices</v>
      </c>
      <c r="AI77" s="8" t="e">
        <f>IF($P77="More Info Required",COUNTIFS('[1]2020 Outage History'!$Q:$Q,AH77,'[1]2020 Outage History'!$I:$I,$C77)/$Q77,"")</f>
        <v>#VALUE!</v>
      </c>
      <c r="AJ77" s="26" t="str">
        <f t="shared" si="12"/>
        <v>360 Other Equipment installation/design</v>
      </c>
      <c r="AK77" s="8" t="e">
        <f>IF($P77="More Info Required",COUNTIFS('[1]2020 Outage History'!$Q:$Q,AJ77,'[1]2020 Outage History'!$I:$I,$C77)/$Q77,"")</f>
        <v>#VALUE!</v>
      </c>
      <c r="AL77" s="26" t="str">
        <f t="shared" si="13"/>
        <v>400 Decay/Age of Material/Equipment</v>
      </c>
      <c r="AM77" s="8" t="e">
        <f>IF($P77="More Info Required",COUNTIFS('[1]2020 Outage History'!$Q:$Q,AL77,'[1]2020 Outage History'!$I:$I,$C77)/$Q77,"")</f>
        <v>#VALUE!</v>
      </c>
      <c r="AN77" s="26" t="str">
        <f t="shared" si="14"/>
        <v>420 Tree Growth</v>
      </c>
      <c r="AO77" s="8" t="e">
        <f>IF($P77="More Info Required",COUNTIFS('[1]2020 Outage History'!$Q:$Q,AN77,'[1]2020 Outage History'!$I:$I,$C77)/$Q77,"")</f>
        <v>#VALUE!</v>
      </c>
      <c r="AP77" s="26" t="str">
        <f t="shared" si="15"/>
        <v>430 Tree failure from overhang or dead tree without Ice/snow</v>
      </c>
      <c r="AQ77" s="8" t="e">
        <f>IF($P77="More Info Required",COUNTIFS('[1]2020 Outage History'!$Q:$Q,AP77,'[1]2020 Outage History'!$I:$I,$C77)/$Q77,"")</f>
        <v>#VALUE!</v>
      </c>
      <c r="AR77" s="26" t="str">
        <f t="shared" si="16"/>
        <v>435 Tree failure from outside of ROW</v>
      </c>
      <c r="AS77" s="8" t="e">
        <f>IF($P77="More Info Required",COUNTIFS('[1]2020 Outage History'!$Q:$Q,AR77,'[1]2020 Outage History'!$I:$I,$C77)/$Q77,"")</f>
        <v>#VALUE!</v>
      </c>
      <c r="AT77" s="26" t="str">
        <f t="shared" si="17"/>
        <v>440 Trees with Ice/snow</v>
      </c>
      <c r="AU77" s="8" t="e">
        <f>IF($P77="More Info Required",COUNTIFS('[1]2020 Outage History'!$Q:$Q,AT77,'[1]2020 Outage History'!$I:$I,$C77)/$Q77,"")</f>
        <v>#VALUE!</v>
      </c>
      <c r="AV77" s="26" t="str">
        <f t="shared" si="18"/>
        <v>470 Borrower Crew Cuts Tree</v>
      </c>
      <c r="AW77" s="8" t="e">
        <f>IF($P77="More Info Required",COUNTIFS('[1]2020 Outage History'!$Q:$Q,AV77,'[1]2020 Outage History'!$I:$I,$C77)/$Q77,"")</f>
        <v>#VALUE!</v>
      </c>
      <c r="AX77" s="26" t="str">
        <f t="shared" si="19"/>
        <v>490 Maintenance, Other</v>
      </c>
      <c r="AY77" s="8" t="e">
        <f>IF($P77="More Info Required",COUNTIFS('[1]2020 Outage History'!$Q:$Q,AX77,'[1]2020 Outage History'!$I:$I,$C77)/$Q77,"")</f>
        <v>#VALUE!</v>
      </c>
      <c r="AZ77" s="26" t="str">
        <f t="shared" si="20"/>
        <v>500 Lightning</v>
      </c>
      <c r="BA77" s="8" t="e">
        <f>IF($P77="More Info Required",COUNTIFS('[1]2020 Outage History'!$Q:$Q,AZ77,'[1]2020 Outage History'!$I:$I,$C77)/$Q77,"")</f>
        <v>#VALUE!</v>
      </c>
      <c r="BB77" s="26" t="str">
        <f t="shared" si="21"/>
        <v>510 Wind, Not Trees</v>
      </c>
      <c r="BC77" s="8" t="e">
        <f>IF($P77="More Info Required",COUNTIFS('[1]2020 Outage History'!$Q:$Q,BB77,'[1]2020 Outage History'!$I:$I,$C77)/$Q77,"")</f>
        <v>#VALUE!</v>
      </c>
      <c r="BD77" s="26" t="str">
        <f t="shared" si="22"/>
        <v>520 Ice, Sleet, Frost, not Trees</v>
      </c>
      <c r="BE77" s="8" t="e">
        <f>IF($P77="More Info Required",COUNTIFS('[1]2020 Outage History'!$Q:$Q,BD77,'[1]2020 Outage History'!$I:$I,$C77)/$Q77,"")</f>
        <v>#VALUE!</v>
      </c>
      <c r="BF77" s="26" t="str">
        <f t="shared" si="23"/>
        <v>530 Flood</v>
      </c>
      <c r="BG77" s="8" t="e">
        <f>IF($P77="More Info Required",COUNTIFS('[1]2020 Outage History'!$Q:$Q,BF77,'[1]2020 Outage History'!$I:$I,$C77)/$Q77,"")</f>
        <v>#VALUE!</v>
      </c>
      <c r="BH77" s="26" t="str">
        <f t="shared" si="24"/>
        <v>540 Storm</v>
      </c>
      <c r="BI77" s="8" t="e">
        <f>IF($P77="More Info Required",COUNTIFS('[1]2020 Outage History'!$Q:$Q,BH77,'[1]2020 Outage History'!$I:$I,$C77)/$Q77,"")</f>
        <v>#VALUE!</v>
      </c>
      <c r="BJ77" s="26" t="str">
        <f t="shared" si="25"/>
        <v>590 Weather, Other</v>
      </c>
      <c r="BK77" s="8" t="e">
        <f>IF($P77="More Info Required",COUNTIFS('[1]2020 Outage History'!$Q:$Q,BJ77,'[1]2020 Outage History'!$I:$I,$C77)/$Q77,"")</f>
        <v>#VALUE!</v>
      </c>
      <c r="BL77" s="26" t="str">
        <f t="shared" si="26"/>
        <v>600 Animal/bird</v>
      </c>
      <c r="BM77" s="8" t="e">
        <f>IF($P77="More Info Required",COUNTIFS('[1]2020 Outage History'!$Q:$Q,BL77,'[1]2020 Outage History'!$I:$I,$C77)/$Q77,"")</f>
        <v>#VALUE!</v>
      </c>
      <c r="BN77" s="26" t="str">
        <f t="shared" si="27"/>
        <v>630 Squirrel</v>
      </c>
      <c r="BO77" s="8" t="e">
        <f>IF($P77="More Info Required",COUNTIFS('[1]2020 Outage History'!$Q:$Q,BN77,'[1]2020 Outage History'!$I:$I,$C77)/$Q77,"")</f>
        <v>#VALUE!</v>
      </c>
      <c r="BP77" s="26" t="str">
        <f t="shared" si="28"/>
        <v>690 Animal, Other</v>
      </c>
      <c r="BQ77" s="8" t="e">
        <f>IF($P77="More Info Required",COUNTIFS('[1]2020 Outage History'!$Q:$Q,BP77,'[1]2020 Outage History'!$I:$I,$C77)/$Q77,"")</f>
        <v>#VALUE!</v>
      </c>
      <c r="BR77" s="26" t="str">
        <f t="shared" si="29"/>
        <v>700 Customer-Caused</v>
      </c>
      <c r="BS77" s="8" t="e">
        <f>IF($P77="More Info Required",COUNTIFS('[1]2020 Outage History'!$Q:$Q,BR77,'[1]2020 Outage History'!$I:$I,$C77)/$Q77,"")</f>
        <v>#VALUE!</v>
      </c>
      <c r="BT77" s="26" t="str">
        <f t="shared" si="30"/>
        <v>710 Motor Vehicle</v>
      </c>
      <c r="BU77" s="8" t="e">
        <f>IF($P77="More Info Required",COUNTIFS('[1]2020 Outage History'!$Q:$Q,BT77,'[1]2020 Outage History'!$I:$I,$C77)/$Q77,"")</f>
        <v>#VALUE!</v>
      </c>
      <c r="BV77" s="26" t="str">
        <f t="shared" si="31"/>
        <v>715 Farming Equipment</v>
      </c>
      <c r="BW77" s="8" t="e">
        <f>IF($P77="More Info Required",COUNTIFS('[1]2020 Outage History'!$Q:$Q,BV77,'[1]2020 Outage History'!$I:$I,$C77)/$Q77,"")</f>
        <v>#VALUE!</v>
      </c>
      <c r="BX77" s="26" t="str">
        <f t="shared" si="32"/>
        <v>720 Aircraft</v>
      </c>
      <c r="BY77" s="8" t="e">
        <f>IF($P77="More Info Required",COUNTIFS('[1]2020 Outage History'!$Q:$Q,BX77,'[1]2020 Outage History'!$I:$I,$C77)/$Q77,"")</f>
        <v>#VALUE!</v>
      </c>
      <c r="BZ77" s="26" t="str">
        <f t="shared" si="33"/>
        <v>730 Fire</v>
      </c>
      <c r="CA77" s="8" t="e">
        <f>IF($P77="More Info Required",COUNTIFS('[1]2020 Outage History'!$Q:$Q,BZ77,'[1]2020 Outage History'!$I:$I,$C77)/$Q77,"")</f>
        <v>#VALUE!</v>
      </c>
      <c r="CB77" s="26" t="str">
        <f t="shared" si="34"/>
        <v>740 Public Cuts Tree</v>
      </c>
      <c r="CC77" s="8" t="e">
        <f>IF($P77="More Info Required",COUNTIFS('[1]2020 Outage History'!$Q:$Q,CB77,'[1]2020 Outage History'!$I:$I,$C77)/$Q77,"")</f>
        <v>#VALUE!</v>
      </c>
      <c r="CD77" s="26" t="str">
        <f t="shared" si="35"/>
        <v>750 Vandalism</v>
      </c>
      <c r="CE77" s="8" t="e">
        <f>IF($P77="More Info Required",COUNTIFS('[1]2020 Outage History'!$Q:$Q,CD77,'[1]2020 Outage History'!$I:$I,$C77)/$Q77,"")</f>
        <v>#VALUE!</v>
      </c>
      <c r="CF77" s="26" t="str">
        <f t="shared" si="36"/>
        <v>760 Switching Error or Caused by Construction or Maintenance</v>
      </c>
      <c r="CG77" s="8" t="e">
        <f>IF($P77="More Info Required",COUNTIFS('[1]2020 Outage History'!$Q:$Q,CF77,'[1]2020 Outage History'!$I:$I,$C77)/$Q77,"")</f>
        <v>#VALUE!</v>
      </c>
      <c r="CH77" s="26" t="str">
        <f t="shared" si="37"/>
        <v>790 Public, Other</v>
      </c>
      <c r="CI77" s="8" t="e">
        <f>IF($P77="More Info Required",COUNTIFS('[1]2020 Outage History'!$Q:$Q,CH77,'[1]2020 Outage History'!$I:$I,$C77)/$Q77,"")</f>
        <v>#VALUE!</v>
      </c>
      <c r="CJ77" s="26" t="str">
        <f t="shared" si="38"/>
        <v>800 Other</v>
      </c>
      <c r="CK77" s="8" t="e">
        <f>IF($P77="More Info Required",COUNTIFS('[1]2020 Outage History'!$Q:$Q,CJ77,'[1]2020 Outage History'!$I:$I,$C77)/$Q77,"")</f>
        <v>#VALUE!</v>
      </c>
      <c r="CL77" s="26" t="str">
        <f t="shared" si="39"/>
        <v>999 Cause Unknown</v>
      </c>
      <c r="CM77" s="8" t="e">
        <f>IF($P77="More Info Required",COUNTIFS('[1]2020 Outage History'!$Q:$Q,CL77,'[1]2020 Outage History'!$I:$I,$C77)/$Q77,"")</f>
        <v>#VALUE!</v>
      </c>
    </row>
    <row r="78" spans="1:91" ht="15" x14ac:dyDescent="0.25">
      <c r="A78" s="17" t="s">
        <v>387</v>
      </c>
      <c r="B78" s="21">
        <v>39234</v>
      </c>
      <c r="C78" s="14" t="s">
        <v>388</v>
      </c>
      <c r="D78" s="17" t="s">
        <v>386</v>
      </c>
      <c r="E78" s="21">
        <v>39</v>
      </c>
      <c r="F78" s="22">
        <f>'[1]2020 Circuit Detail'!H37</f>
        <v>159.90544399999999</v>
      </c>
      <c r="G78" s="21"/>
      <c r="H78" s="21">
        <f>('[1]2015 Circuit Detail'!AS37+'[1]2016 Circuit Detail'!AS37+'[1]2017 Circuit Detail'!AS37+'[1]2018 Circuit Detail'!AS37+'[1]2019 Circuit Detail'!AS37)/5</f>
        <v>0.57739862845748102</v>
      </c>
      <c r="I78" s="10">
        <f>'[1]2020 Circuit Detail'!AS37</f>
        <v>1.8761087333587001E-2</v>
      </c>
      <c r="J78" s="17" t="str">
        <f t="shared" si="0"/>
        <v>OK</v>
      </c>
      <c r="K78" s="17">
        <v>10.1</v>
      </c>
      <c r="L78" s="23">
        <v>2017</v>
      </c>
      <c r="M78" s="21">
        <f>('[1]2015 Circuit Detail'!AQ37+'[1]2016 Circuit Detail'!AQ37+'[1]2017 Circuit Detail'!AQ37+'[1]2018 Circuit Detail'!AQ37+'[1]2019 Circuit Detail'!AQ37)/5</f>
        <v>49.354150600000004</v>
      </c>
      <c r="N78" s="24">
        <f>'[1]2020 Circuit Detail'!AQ37</f>
        <v>1.400827</v>
      </c>
      <c r="O78" s="17" t="str">
        <f t="shared" si="1"/>
        <v>OK</v>
      </c>
      <c r="P78" s="8" t="str">
        <f t="shared" si="2"/>
        <v>Good</v>
      </c>
      <c r="Q78" s="25">
        <f>'[1]2020 Circuit Detail'!AJ37</f>
        <v>3</v>
      </c>
      <c r="R78" s="26" t="str">
        <f t="shared" si="3"/>
        <v/>
      </c>
      <c r="S78" s="8" t="str">
        <f>IF($P78="More Info Required",COUNTIFS('[1]2020 Outage History'!$Q:$Q,R78,'[1]2020 Outage History'!$I:$I,$C78)/$Q78,"")</f>
        <v/>
      </c>
      <c r="T78" s="26" t="str">
        <f t="shared" si="4"/>
        <v/>
      </c>
      <c r="U78" s="8" t="str">
        <f>IF($P78="More Info Required",COUNTIFS('[1]2020 Outage History'!$Q:$Q,T78,'[1]2020 Outage History'!$I:$I,$C78)/$Q78,"")</f>
        <v/>
      </c>
      <c r="V78" s="26" t="str">
        <f t="shared" si="5"/>
        <v/>
      </c>
      <c r="W78" s="8" t="str">
        <f>IF($P78="More Info Required",COUNTIFS('[1]2020 Outage History'!$Q:$Q,V78,'[1]2020 Outage History'!$I:$I,$C78)/$Q78,"")</f>
        <v/>
      </c>
      <c r="X78" s="26" t="str">
        <f t="shared" si="6"/>
        <v/>
      </c>
      <c r="Y78" s="8" t="str">
        <f>IF($P78="More Info Required",COUNTIFS('[1]2020 Outage History'!$Q:$Q,X78,'[1]2020 Outage History'!$I:$I,$C78)/$Q78,"")</f>
        <v/>
      </c>
      <c r="Z78" s="26" t="str">
        <f t="shared" si="7"/>
        <v/>
      </c>
      <c r="AA78" s="8" t="str">
        <f>IF($P78="More Info Required",COUNTIFS('[1]2020 Outage History'!$Q:$Q,Z78,'[1]2020 Outage History'!$I:$I,$C78)/$Q78,"")</f>
        <v/>
      </c>
      <c r="AB78" s="26" t="str">
        <f t="shared" si="8"/>
        <v/>
      </c>
      <c r="AC78" s="8" t="str">
        <f>IF($P78="More Info Required",COUNTIFS('[1]2020 Outage History'!$Q:$Q,AB78,'[1]2020 Outage History'!$I:$I,$C78)/$Q78,"")</f>
        <v/>
      </c>
      <c r="AD78" s="26" t="str">
        <f t="shared" si="9"/>
        <v/>
      </c>
      <c r="AE78" s="8" t="str">
        <f>IF($P78="More Info Required",COUNTIFS('[1]2020 Outage History'!$Q:$Q,AD78,'[1]2020 Outage History'!$I:$I,$C78)/$Q78,"")</f>
        <v/>
      </c>
      <c r="AF78" s="26" t="str">
        <f t="shared" si="10"/>
        <v/>
      </c>
      <c r="AG78" s="8" t="str">
        <f>IF($P78="More Info Required",COUNTIFS('[1]2020 Outage History'!$Q:$Q,AF78,'[1]2020 Outage History'!$I:$I,$C78)/$Q78,"")</f>
        <v/>
      </c>
      <c r="AH78" s="26" t="str">
        <f t="shared" si="11"/>
        <v/>
      </c>
      <c r="AI78" s="8" t="str">
        <f>IF($P78="More Info Required",COUNTIFS('[1]2020 Outage History'!$Q:$Q,AH78,'[1]2020 Outage History'!$I:$I,$C78)/$Q78,"")</f>
        <v/>
      </c>
      <c r="AJ78" s="26" t="str">
        <f t="shared" si="12"/>
        <v/>
      </c>
      <c r="AK78" s="8" t="str">
        <f>IF($P78="More Info Required",COUNTIFS('[1]2020 Outage History'!$Q:$Q,AJ78,'[1]2020 Outage History'!$I:$I,$C78)/$Q78,"")</f>
        <v/>
      </c>
      <c r="AL78" s="26" t="str">
        <f t="shared" si="13"/>
        <v/>
      </c>
      <c r="AM78" s="8" t="str">
        <f>IF($P78="More Info Required",COUNTIFS('[1]2020 Outage History'!$Q:$Q,AL78,'[1]2020 Outage History'!$I:$I,$C78)/$Q78,"")</f>
        <v/>
      </c>
      <c r="AN78" s="26" t="str">
        <f t="shared" si="14"/>
        <v/>
      </c>
      <c r="AO78" s="8" t="str">
        <f>IF($P78="More Info Required",COUNTIFS('[1]2020 Outage History'!$Q:$Q,AN78,'[1]2020 Outage History'!$I:$I,$C78)/$Q78,"")</f>
        <v/>
      </c>
      <c r="AP78" s="26" t="str">
        <f t="shared" si="15"/>
        <v/>
      </c>
      <c r="AQ78" s="8" t="str">
        <f>IF($P78="More Info Required",COUNTIFS('[1]2020 Outage History'!$Q:$Q,AP78,'[1]2020 Outage History'!$I:$I,$C78)/$Q78,"")</f>
        <v/>
      </c>
      <c r="AR78" s="26" t="str">
        <f t="shared" si="16"/>
        <v/>
      </c>
      <c r="AS78" s="8" t="str">
        <f>IF($P78="More Info Required",COUNTIFS('[1]2020 Outage History'!$Q:$Q,AR78,'[1]2020 Outage History'!$I:$I,$C78)/$Q78,"")</f>
        <v/>
      </c>
      <c r="AT78" s="26" t="str">
        <f t="shared" si="17"/>
        <v/>
      </c>
      <c r="AU78" s="8" t="str">
        <f>IF($P78="More Info Required",COUNTIFS('[1]2020 Outage History'!$Q:$Q,AT78,'[1]2020 Outage History'!$I:$I,$C78)/$Q78,"")</f>
        <v/>
      </c>
      <c r="AV78" s="26" t="str">
        <f t="shared" si="18"/>
        <v/>
      </c>
      <c r="AW78" s="8" t="str">
        <f>IF($P78="More Info Required",COUNTIFS('[1]2020 Outage History'!$Q:$Q,AV78,'[1]2020 Outage History'!$I:$I,$C78)/$Q78,"")</f>
        <v/>
      </c>
      <c r="AX78" s="26" t="str">
        <f t="shared" si="19"/>
        <v/>
      </c>
      <c r="AY78" s="8" t="str">
        <f>IF($P78="More Info Required",COUNTIFS('[1]2020 Outage History'!$Q:$Q,AX78,'[1]2020 Outage History'!$I:$I,$C78)/$Q78,"")</f>
        <v/>
      </c>
      <c r="AZ78" s="26" t="str">
        <f t="shared" si="20"/>
        <v/>
      </c>
      <c r="BA78" s="8" t="str">
        <f>IF($P78="More Info Required",COUNTIFS('[1]2020 Outage History'!$Q:$Q,AZ78,'[1]2020 Outage History'!$I:$I,$C78)/$Q78,"")</f>
        <v/>
      </c>
      <c r="BB78" s="26" t="str">
        <f t="shared" si="21"/>
        <v/>
      </c>
      <c r="BC78" s="8" t="str">
        <f>IF($P78="More Info Required",COUNTIFS('[1]2020 Outage History'!$Q:$Q,BB78,'[1]2020 Outage History'!$I:$I,$C78)/$Q78,"")</f>
        <v/>
      </c>
      <c r="BD78" s="26" t="str">
        <f t="shared" si="22"/>
        <v/>
      </c>
      <c r="BE78" s="8" t="str">
        <f>IF($P78="More Info Required",COUNTIFS('[1]2020 Outage History'!$Q:$Q,BD78,'[1]2020 Outage History'!$I:$I,$C78)/$Q78,"")</f>
        <v/>
      </c>
      <c r="BF78" s="26" t="str">
        <f t="shared" si="23"/>
        <v/>
      </c>
      <c r="BG78" s="8" t="str">
        <f>IF($P78="More Info Required",COUNTIFS('[1]2020 Outage History'!$Q:$Q,BF78,'[1]2020 Outage History'!$I:$I,$C78)/$Q78,"")</f>
        <v/>
      </c>
      <c r="BH78" s="26" t="str">
        <f t="shared" si="24"/>
        <v/>
      </c>
      <c r="BI78" s="8" t="str">
        <f>IF($P78="More Info Required",COUNTIFS('[1]2020 Outage History'!$Q:$Q,BH78,'[1]2020 Outage History'!$I:$I,$C78)/$Q78,"")</f>
        <v/>
      </c>
      <c r="BJ78" s="26" t="str">
        <f t="shared" si="25"/>
        <v/>
      </c>
      <c r="BK78" s="8" t="str">
        <f>IF($P78="More Info Required",COUNTIFS('[1]2020 Outage History'!$Q:$Q,BJ78,'[1]2020 Outage History'!$I:$I,$C78)/$Q78,"")</f>
        <v/>
      </c>
      <c r="BL78" s="26" t="str">
        <f t="shared" si="26"/>
        <v/>
      </c>
      <c r="BM78" s="8" t="str">
        <f>IF($P78="More Info Required",COUNTIFS('[1]2020 Outage History'!$Q:$Q,BL78,'[1]2020 Outage History'!$I:$I,$C78)/$Q78,"")</f>
        <v/>
      </c>
      <c r="BN78" s="26" t="str">
        <f t="shared" si="27"/>
        <v/>
      </c>
      <c r="BO78" s="8" t="str">
        <f>IF($P78="More Info Required",COUNTIFS('[1]2020 Outage History'!$Q:$Q,BN78,'[1]2020 Outage History'!$I:$I,$C78)/$Q78,"")</f>
        <v/>
      </c>
      <c r="BP78" s="26" t="str">
        <f t="shared" si="28"/>
        <v/>
      </c>
      <c r="BQ78" s="8" t="str">
        <f>IF($P78="More Info Required",COUNTIFS('[1]2020 Outage History'!$Q:$Q,BP78,'[1]2020 Outage History'!$I:$I,$C78)/$Q78,"")</f>
        <v/>
      </c>
      <c r="BR78" s="26" t="str">
        <f t="shared" si="29"/>
        <v/>
      </c>
      <c r="BS78" s="8" t="str">
        <f>IF($P78="More Info Required",COUNTIFS('[1]2020 Outage History'!$Q:$Q,BR78,'[1]2020 Outage History'!$I:$I,$C78)/$Q78,"")</f>
        <v/>
      </c>
      <c r="BT78" s="26" t="str">
        <f t="shared" si="30"/>
        <v/>
      </c>
      <c r="BU78" s="8" t="str">
        <f>IF($P78="More Info Required",COUNTIFS('[1]2020 Outage History'!$Q:$Q,BT78,'[1]2020 Outage History'!$I:$I,$C78)/$Q78,"")</f>
        <v/>
      </c>
      <c r="BV78" s="26" t="str">
        <f t="shared" si="31"/>
        <v/>
      </c>
      <c r="BW78" s="8" t="str">
        <f>IF($P78="More Info Required",COUNTIFS('[1]2020 Outage History'!$Q:$Q,BV78,'[1]2020 Outage History'!$I:$I,$C78)/$Q78,"")</f>
        <v/>
      </c>
      <c r="BX78" s="26" t="str">
        <f t="shared" si="32"/>
        <v/>
      </c>
      <c r="BY78" s="8" t="str">
        <f>IF($P78="More Info Required",COUNTIFS('[1]2020 Outage History'!$Q:$Q,BX78,'[1]2020 Outage History'!$I:$I,$C78)/$Q78,"")</f>
        <v/>
      </c>
      <c r="BZ78" s="26" t="str">
        <f t="shared" si="33"/>
        <v/>
      </c>
      <c r="CA78" s="8" t="str">
        <f>IF($P78="More Info Required",COUNTIFS('[1]2020 Outage History'!$Q:$Q,BZ78,'[1]2020 Outage History'!$I:$I,$C78)/$Q78,"")</f>
        <v/>
      </c>
      <c r="CB78" s="26" t="str">
        <f t="shared" si="34"/>
        <v/>
      </c>
      <c r="CC78" s="8" t="str">
        <f>IF($P78="More Info Required",COUNTIFS('[1]2020 Outage History'!$Q:$Q,CB78,'[1]2020 Outage History'!$I:$I,$C78)/$Q78,"")</f>
        <v/>
      </c>
      <c r="CD78" s="26" t="str">
        <f t="shared" si="35"/>
        <v/>
      </c>
      <c r="CE78" s="8" t="str">
        <f>IF($P78="More Info Required",COUNTIFS('[1]2020 Outage History'!$Q:$Q,CD78,'[1]2020 Outage History'!$I:$I,$C78)/$Q78,"")</f>
        <v/>
      </c>
      <c r="CF78" s="26" t="str">
        <f t="shared" si="36"/>
        <v/>
      </c>
      <c r="CG78" s="8" t="str">
        <f>IF($P78="More Info Required",COUNTIFS('[1]2020 Outage History'!$Q:$Q,CF78,'[1]2020 Outage History'!$I:$I,$C78)/$Q78,"")</f>
        <v/>
      </c>
      <c r="CH78" s="26" t="str">
        <f t="shared" si="37"/>
        <v/>
      </c>
      <c r="CI78" s="8" t="str">
        <f>IF($P78="More Info Required",COUNTIFS('[1]2020 Outage History'!$Q:$Q,CH78,'[1]2020 Outage History'!$I:$I,$C78)/$Q78,"")</f>
        <v/>
      </c>
      <c r="CJ78" s="26" t="str">
        <f t="shared" si="38"/>
        <v/>
      </c>
      <c r="CK78" s="8" t="str">
        <f>IF($P78="More Info Required",COUNTIFS('[1]2020 Outage History'!$Q:$Q,CJ78,'[1]2020 Outage History'!$I:$I,$C78)/$Q78,"")</f>
        <v/>
      </c>
      <c r="CL78" s="26" t="str">
        <f t="shared" si="39"/>
        <v/>
      </c>
      <c r="CM78" s="8" t="str">
        <f>IF($P78="More Info Required",COUNTIFS('[1]2020 Outage History'!$Q:$Q,CL78,'[1]2020 Outage History'!$I:$I,$C78)/$Q78,"")</f>
        <v/>
      </c>
    </row>
    <row r="79" spans="1:91" ht="15" x14ac:dyDescent="0.25">
      <c r="A79" s="17" t="s">
        <v>179</v>
      </c>
      <c r="B79" s="21">
        <v>39244</v>
      </c>
      <c r="C79" s="14" t="s">
        <v>180</v>
      </c>
      <c r="D79" s="17" t="s">
        <v>386</v>
      </c>
      <c r="E79" s="21">
        <v>39</v>
      </c>
      <c r="F79" s="22">
        <f>'[1]2020 Circuit Detail'!H38</f>
        <v>467.99713400000002</v>
      </c>
      <c r="G79" s="21"/>
      <c r="H79" s="21">
        <f>('[1]2015 Circuit Detail'!AS38+'[1]2016 Circuit Detail'!AS38+'[1]2017 Circuit Detail'!AS38+'[1]2018 Circuit Detail'!AS38+'[1]2019 Circuit Detail'!AS38)/5</f>
        <v>1.395092242739755</v>
      </c>
      <c r="I79" s="10">
        <f>'[1]2020 Circuit Detail'!AS38</f>
        <v>0.884620801972689</v>
      </c>
      <c r="J79" s="17" t="str">
        <f t="shared" si="0"/>
        <v>OK</v>
      </c>
      <c r="K79" s="17">
        <v>52.4</v>
      </c>
      <c r="L79" s="23">
        <v>2017</v>
      </c>
      <c r="M79" s="21">
        <f>('[1]2015 Circuit Detail'!AQ38+'[1]2016 Circuit Detail'!AQ38+'[1]2017 Circuit Detail'!AQ38+'[1]2018 Circuit Detail'!AQ38+'[1]2019 Circuit Detail'!AQ38)/5</f>
        <v>449.40355319999998</v>
      </c>
      <c r="N79" s="24">
        <f>'[1]2020 Circuit Detail'!AQ38</f>
        <v>47.934054000000003</v>
      </c>
      <c r="O79" s="17" t="str">
        <f t="shared" si="1"/>
        <v>OK</v>
      </c>
      <c r="P79" s="8" t="str">
        <f t="shared" si="2"/>
        <v>Good</v>
      </c>
      <c r="Q79" s="25">
        <f>'[1]2020 Circuit Detail'!AJ38</f>
        <v>30</v>
      </c>
      <c r="R79" s="26" t="str">
        <f t="shared" si="3"/>
        <v/>
      </c>
      <c r="S79" s="8" t="str">
        <f>IF($P79="More Info Required",COUNTIFS('[1]2020 Outage History'!$Q:$Q,R79,'[1]2020 Outage History'!$I:$I,$C79)/$Q79,"")</f>
        <v/>
      </c>
      <c r="T79" s="26" t="str">
        <f t="shared" si="4"/>
        <v/>
      </c>
      <c r="U79" s="8" t="str">
        <f>IF($P79="More Info Required",COUNTIFS('[1]2020 Outage History'!$Q:$Q,T79,'[1]2020 Outage History'!$I:$I,$C79)/$Q79,"")</f>
        <v/>
      </c>
      <c r="V79" s="26" t="str">
        <f t="shared" si="5"/>
        <v/>
      </c>
      <c r="W79" s="8" t="str">
        <f>IF($P79="More Info Required",COUNTIFS('[1]2020 Outage History'!$Q:$Q,V79,'[1]2020 Outage History'!$I:$I,$C79)/$Q79,"")</f>
        <v/>
      </c>
      <c r="X79" s="26" t="str">
        <f t="shared" si="6"/>
        <v/>
      </c>
      <c r="Y79" s="8" t="str">
        <f>IF($P79="More Info Required",COUNTIFS('[1]2020 Outage History'!$Q:$Q,X79,'[1]2020 Outage History'!$I:$I,$C79)/$Q79,"")</f>
        <v/>
      </c>
      <c r="Z79" s="26" t="str">
        <f t="shared" si="7"/>
        <v/>
      </c>
      <c r="AA79" s="8" t="str">
        <f>IF($P79="More Info Required",COUNTIFS('[1]2020 Outage History'!$Q:$Q,Z79,'[1]2020 Outage History'!$I:$I,$C79)/$Q79,"")</f>
        <v/>
      </c>
      <c r="AB79" s="26" t="str">
        <f t="shared" si="8"/>
        <v/>
      </c>
      <c r="AC79" s="8" t="str">
        <f>IF($P79="More Info Required",COUNTIFS('[1]2020 Outage History'!$Q:$Q,AB79,'[1]2020 Outage History'!$I:$I,$C79)/$Q79,"")</f>
        <v/>
      </c>
      <c r="AD79" s="26" t="str">
        <f t="shared" si="9"/>
        <v/>
      </c>
      <c r="AE79" s="8" t="str">
        <f>IF($P79="More Info Required",COUNTIFS('[1]2020 Outage History'!$Q:$Q,AD79,'[1]2020 Outage History'!$I:$I,$C79)/$Q79,"")</f>
        <v/>
      </c>
      <c r="AF79" s="26" t="str">
        <f t="shared" si="10"/>
        <v/>
      </c>
      <c r="AG79" s="8" t="str">
        <f>IF($P79="More Info Required",COUNTIFS('[1]2020 Outage History'!$Q:$Q,AF79,'[1]2020 Outage History'!$I:$I,$C79)/$Q79,"")</f>
        <v/>
      </c>
      <c r="AH79" s="26" t="str">
        <f t="shared" si="11"/>
        <v/>
      </c>
      <c r="AI79" s="8" t="str">
        <f>IF($P79="More Info Required",COUNTIFS('[1]2020 Outage History'!$Q:$Q,AH79,'[1]2020 Outage History'!$I:$I,$C79)/$Q79,"")</f>
        <v/>
      </c>
      <c r="AJ79" s="26" t="str">
        <f t="shared" si="12"/>
        <v/>
      </c>
      <c r="AK79" s="8" t="str">
        <f>IF($P79="More Info Required",COUNTIFS('[1]2020 Outage History'!$Q:$Q,AJ79,'[1]2020 Outage History'!$I:$I,$C79)/$Q79,"")</f>
        <v/>
      </c>
      <c r="AL79" s="26" t="str">
        <f t="shared" si="13"/>
        <v/>
      </c>
      <c r="AM79" s="8" t="str">
        <f>IF($P79="More Info Required",COUNTIFS('[1]2020 Outage History'!$Q:$Q,AL79,'[1]2020 Outage History'!$I:$I,$C79)/$Q79,"")</f>
        <v/>
      </c>
      <c r="AN79" s="26" t="str">
        <f t="shared" si="14"/>
        <v/>
      </c>
      <c r="AO79" s="8" t="str">
        <f>IF($P79="More Info Required",COUNTIFS('[1]2020 Outage History'!$Q:$Q,AN79,'[1]2020 Outage History'!$I:$I,$C79)/$Q79,"")</f>
        <v/>
      </c>
      <c r="AP79" s="26" t="str">
        <f t="shared" si="15"/>
        <v/>
      </c>
      <c r="AQ79" s="8" t="str">
        <f>IF($P79="More Info Required",COUNTIFS('[1]2020 Outage History'!$Q:$Q,AP79,'[1]2020 Outage History'!$I:$I,$C79)/$Q79,"")</f>
        <v/>
      </c>
      <c r="AR79" s="26" t="str">
        <f t="shared" si="16"/>
        <v/>
      </c>
      <c r="AS79" s="8" t="str">
        <f>IF($P79="More Info Required",COUNTIFS('[1]2020 Outage History'!$Q:$Q,AR79,'[1]2020 Outage History'!$I:$I,$C79)/$Q79,"")</f>
        <v/>
      </c>
      <c r="AT79" s="26" t="str">
        <f t="shared" si="17"/>
        <v/>
      </c>
      <c r="AU79" s="8" t="str">
        <f>IF($P79="More Info Required",COUNTIFS('[1]2020 Outage History'!$Q:$Q,AT79,'[1]2020 Outage History'!$I:$I,$C79)/$Q79,"")</f>
        <v/>
      </c>
      <c r="AV79" s="26" t="str">
        <f t="shared" si="18"/>
        <v/>
      </c>
      <c r="AW79" s="8" t="str">
        <f>IF($P79="More Info Required",COUNTIFS('[1]2020 Outage History'!$Q:$Q,AV79,'[1]2020 Outage History'!$I:$I,$C79)/$Q79,"")</f>
        <v/>
      </c>
      <c r="AX79" s="26" t="str">
        <f t="shared" si="19"/>
        <v/>
      </c>
      <c r="AY79" s="8" t="str">
        <f>IF($P79="More Info Required",COUNTIFS('[1]2020 Outage History'!$Q:$Q,AX79,'[1]2020 Outage History'!$I:$I,$C79)/$Q79,"")</f>
        <v/>
      </c>
      <c r="AZ79" s="26" t="str">
        <f t="shared" si="20"/>
        <v/>
      </c>
      <c r="BA79" s="8" t="str">
        <f>IF($P79="More Info Required",COUNTIFS('[1]2020 Outage History'!$Q:$Q,AZ79,'[1]2020 Outage History'!$I:$I,$C79)/$Q79,"")</f>
        <v/>
      </c>
      <c r="BB79" s="26" t="str">
        <f t="shared" si="21"/>
        <v/>
      </c>
      <c r="BC79" s="8" t="str">
        <f>IF($P79="More Info Required",COUNTIFS('[1]2020 Outage History'!$Q:$Q,BB79,'[1]2020 Outage History'!$I:$I,$C79)/$Q79,"")</f>
        <v/>
      </c>
      <c r="BD79" s="26" t="str">
        <f t="shared" si="22"/>
        <v/>
      </c>
      <c r="BE79" s="8" t="str">
        <f>IF($P79="More Info Required",COUNTIFS('[1]2020 Outage History'!$Q:$Q,BD79,'[1]2020 Outage History'!$I:$I,$C79)/$Q79,"")</f>
        <v/>
      </c>
      <c r="BF79" s="26" t="str">
        <f t="shared" si="23"/>
        <v/>
      </c>
      <c r="BG79" s="8" t="str">
        <f>IF($P79="More Info Required",COUNTIFS('[1]2020 Outage History'!$Q:$Q,BF79,'[1]2020 Outage History'!$I:$I,$C79)/$Q79,"")</f>
        <v/>
      </c>
      <c r="BH79" s="26" t="str">
        <f t="shared" si="24"/>
        <v/>
      </c>
      <c r="BI79" s="8" t="str">
        <f>IF($P79="More Info Required",COUNTIFS('[1]2020 Outage History'!$Q:$Q,BH79,'[1]2020 Outage History'!$I:$I,$C79)/$Q79,"")</f>
        <v/>
      </c>
      <c r="BJ79" s="26" t="str">
        <f t="shared" si="25"/>
        <v/>
      </c>
      <c r="BK79" s="8" t="str">
        <f>IF($P79="More Info Required",COUNTIFS('[1]2020 Outage History'!$Q:$Q,BJ79,'[1]2020 Outage History'!$I:$I,$C79)/$Q79,"")</f>
        <v/>
      </c>
      <c r="BL79" s="26" t="str">
        <f t="shared" si="26"/>
        <v/>
      </c>
      <c r="BM79" s="8" t="str">
        <f>IF($P79="More Info Required",COUNTIFS('[1]2020 Outage History'!$Q:$Q,BL79,'[1]2020 Outage History'!$I:$I,$C79)/$Q79,"")</f>
        <v/>
      </c>
      <c r="BN79" s="26" t="str">
        <f t="shared" si="27"/>
        <v/>
      </c>
      <c r="BO79" s="8" t="str">
        <f>IF($P79="More Info Required",COUNTIFS('[1]2020 Outage History'!$Q:$Q,BN79,'[1]2020 Outage History'!$I:$I,$C79)/$Q79,"")</f>
        <v/>
      </c>
      <c r="BP79" s="26" t="str">
        <f t="shared" si="28"/>
        <v/>
      </c>
      <c r="BQ79" s="8" t="str">
        <f>IF($P79="More Info Required",COUNTIFS('[1]2020 Outage History'!$Q:$Q,BP79,'[1]2020 Outage History'!$I:$I,$C79)/$Q79,"")</f>
        <v/>
      </c>
      <c r="BR79" s="26" t="str">
        <f t="shared" si="29"/>
        <v/>
      </c>
      <c r="BS79" s="8" t="str">
        <f>IF($P79="More Info Required",COUNTIFS('[1]2020 Outage History'!$Q:$Q,BR79,'[1]2020 Outage History'!$I:$I,$C79)/$Q79,"")</f>
        <v/>
      </c>
      <c r="BT79" s="26" t="str">
        <f t="shared" si="30"/>
        <v/>
      </c>
      <c r="BU79" s="8" t="str">
        <f>IF($P79="More Info Required",COUNTIFS('[1]2020 Outage History'!$Q:$Q,BT79,'[1]2020 Outage History'!$I:$I,$C79)/$Q79,"")</f>
        <v/>
      </c>
      <c r="BV79" s="26" t="str">
        <f t="shared" si="31"/>
        <v/>
      </c>
      <c r="BW79" s="8" t="str">
        <f>IF($P79="More Info Required",COUNTIFS('[1]2020 Outage History'!$Q:$Q,BV79,'[1]2020 Outage History'!$I:$I,$C79)/$Q79,"")</f>
        <v/>
      </c>
      <c r="BX79" s="26" t="str">
        <f t="shared" si="32"/>
        <v/>
      </c>
      <c r="BY79" s="8" t="str">
        <f>IF($P79="More Info Required",COUNTIFS('[1]2020 Outage History'!$Q:$Q,BX79,'[1]2020 Outage History'!$I:$I,$C79)/$Q79,"")</f>
        <v/>
      </c>
      <c r="BZ79" s="26" t="str">
        <f t="shared" si="33"/>
        <v/>
      </c>
      <c r="CA79" s="8" t="str">
        <f>IF($P79="More Info Required",COUNTIFS('[1]2020 Outage History'!$Q:$Q,BZ79,'[1]2020 Outage History'!$I:$I,$C79)/$Q79,"")</f>
        <v/>
      </c>
      <c r="CB79" s="26" t="str">
        <f t="shared" si="34"/>
        <v/>
      </c>
      <c r="CC79" s="8" t="str">
        <f>IF($P79="More Info Required",COUNTIFS('[1]2020 Outage History'!$Q:$Q,CB79,'[1]2020 Outage History'!$I:$I,$C79)/$Q79,"")</f>
        <v/>
      </c>
      <c r="CD79" s="26" t="str">
        <f t="shared" si="35"/>
        <v/>
      </c>
      <c r="CE79" s="8" t="str">
        <f>IF($P79="More Info Required",COUNTIFS('[1]2020 Outage History'!$Q:$Q,CD79,'[1]2020 Outage History'!$I:$I,$C79)/$Q79,"")</f>
        <v/>
      </c>
      <c r="CF79" s="26" t="str">
        <f t="shared" si="36"/>
        <v/>
      </c>
      <c r="CG79" s="8" t="str">
        <f>IF($P79="More Info Required",COUNTIFS('[1]2020 Outage History'!$Q:$Q,CF79,'[1]2020 Outage History'!$I:$I,$C79)/$Q79,"")</f>
        <v/>
      </c>
      <c r="CH79" s="26" t="str">
        <f t="shared" si="37"/>
        <v/>
      </c>
      <c r="CI79" s="8" t="str">
        <f>IF($P79="More Info Required",COUNTIFS('[1]2020 Outage History'!$Q:$Q,CH79,'[1]2020 Outage History'!$I:$I,$C79)/$Q79,"")</f>
        <v/>
      </c>
      <c r="CJ79" s="26" t="str">
        <f t="shared" si="38"/>
        <v/>
      </c>
      <c r="CK79" s="8" t="str">
        <f>IF($P79="More Info Required",COUNTIFS('[1]2020 Outage History'!$Q:$Q,CJ79,'[1]2020 Outage History'!$I:$I,$C79)/$Q79,"")</f>
        <v/>
      </c>
      <c r="CL79" s="26" t="str">
        <f t="shared" si="39"/>
        <v/>
      </c>
      <c r="CM79" s="8" t="str">
        <f>IF($P79="More Info Required",COUNTIFS('[1]2020 Outage History'!$Q:$Q,CL79,'[1]2020 Outage History'!$I:$I,$C79)/$Q79,"")</f>
        <v/>
      </c>
    </row>
    <row r="80" spans="1:91" ht="15" x14ac:dyDescent="0.25">
      <c r="A80" s="17" t="s">
        <v>120</v>
      </c>
      <c r="B80" s="21">
        <v>40224</v>
      </c>
      <c r="C80" s="14" t="s">
        <v>121</v>
      </c>
      <c r="D80" s="17" t="s">
        <v>389</v>
      </c>
      <c r="E80" s="21">
        <v>40</v>
      </c>
      <c r="F80" s="22">
        <f>'[1]2020 Circuit Detail'!H39</f>
        <v>768.77650400000005</v>
      </c>
      <c r="G80" s="21"/>
      <c r="H80" s="21">
        <f>('[1]2015 Circuit Detail'!AS39+'[1]2016 Circuit Detail'!AS39+'[1]2017 Circuit Detail'!AS39+'[1]2018 Circuit Detail'!AS39+'[1]2019 Circuit Detail'!AS39)/5</f>
        <v>1.3094294855249731</v>
      </c>
      <c r="I80" s="10">
        <f>'[1]2020 Circuit Detail'!AS39</f>
        <v>0.101459916626172</v>
      </c>
      <c r="J80" s="17" t="str">
        <f t="shared" si="0"/>
        <v>OK</v>
      </c>
      <c r="K80" s="17">
        <v>44.1</v>
      </c>
      <c r="L80" s="23">
        <v>2018</v>
      </c>
      <c r="M80" s="21">
        <f>('[1]2015 Circuit Detail'!AQ39+'[1]2016 Circuit Detail'!AQ39+'[1]2017 Circuit Detail'!AQ39+'[1]2018 Circuit Detail'!AQ39+'[1]2019 Circuit Detail'!AQ39)/5</f>
        <v>272.37898060000003</v>
      </c>
      <c r="N80" s="24">
        <f>'[1]2020 Circuit Detail'!AQ39</f>
        <v>4.265218</v>
      </c>
      <c r="O80" s="17" t="str">
        <f t="shared" si="1"/>
        <v>OK</v>
      </c>
      <c r="P80" s="8" t="str">
        <f t="shared" si="2"/>
        <v>Good</v>
      </c>
      <c r="Q80" s="25">
        <f>'[1]2020 Circuit Detail'!AJ39</f>
        <v>15</v>
      </c>
      <c r="R80" s="26" t="str">
        <f t="shared" si="3"/>
        <v/>
      </c>
      <c r="S80" s="8" t="str">
        <f>IF($P80="More Info Required",COUNTIFS('[1]2020 Outage History'!$Q:$Q,R80,'[1]2020 Outage History'!$I:$I,$C80)/$Q80,"")</f>
        <v/>
      </c>
      <c r="T80" s="26" t="str">
        <f t="shared" si="4"/>
        <v/>
      </c>
      <c r="U80" s="8" t="str">
        <f>IF($P80="More Info Required",COUNTIFS('[1]2020 Outage History'!$Q:$Q,T80,'[1]2020 Outage History'!$I:$I,$C80)/$Q80,"")</f>
        <v/>
      </c>
      <c r="V80" s="26" t="str">
        <f t="shared" si="5"/>
        <v/>
      </c>
      <c r="W80" s="8" t="str">
        <f>IF($P80="More Info Required",COUNTIFS('[1]2020 Outage History'!$Q:$Q,V80,'[1]2020 Outage History'!$I:$I,$C80)/$Q80,"")</f>
        <v/>
      </c>
      <c r="X80" s="26" t="str">
        <f t="shared" si="6"/>
        <v/>
      </c>
      <c r="Y80" s="8" t="str">
        <f>IF($P80="More Info Required",COUNTIFS('[1]2020 Outage History'!$Q:$Q,X80,'[1]2020 Outage History'!$I:$I,$C80)/$Q80,"")</f>
        <v/>
      </c>
      <c r="Z80" s="26" t="str">
        <f t="shared" si="7"/>
        <v/>
      </c>
      <c r="AA80" s="8" t="str">
        <f>IF($P80="More Info Required",COUNTIFS('[1]2020 Outage History'!$Q:$Q,Z80,'[1]2020 Outage History'!$I:$I,$C80)/$Q80,"")</f>
        <v/>
      </c>
      <c r="AB80" s="26" t="str">
        <f t="shared" si="8"/>
        <v/>
      </c>
      <c r="AC80" s="8" t="str">
        <f>IF($P80="More Info Required",COUNTIFS('[1]2020 Outage History'!$Q:$Q,AB80,'[1]2020 Outage History'!$I:$I,$C80)/$Q80,"")</f>
        <v/>
      </c>
      <c r="AD80" s="26" t="str">
        <f t="shared" si="9"/>
        <v/>
      </c>
      <c r="AE80" s="8" t="str">
        <f>IF($P80="More Info Required",COUNTIFS('[1]2020 Outage History'!$Q:$Q,AD80,'[1]2020 Outage History'!$I:$I,$C80)/$Q80,"")</f>
        <v/>
      </c>
      <c r="AF80" s="26" t="str">
        <f t="shared" si="10"/>
        <v/>
      </c>
      <c r="AG80" s="8" t="str">
        <f>IF($P80="More Info Required",COUNTIFS('[1]2020 Outage History'!$Q:$Q,AF80,'[1]2020 Outage History'!$I:$I,$C80)/$Q80,"")</f>
        <v/>
      </c>
      <c r="AH80" s="26" t="str">
        <f t="shared" si="11"/>
        <v/>
      </c>
      <c r="AI80" s="8" t="str">
        <f>IF($P80="More Info Required",COUNTIFS('[1]2020 Outage History'!$Q:$Q,AH80,'[1]2020 Outage History'!$I:$I,$C80)/$Q80,"")</f>
        <v/>
      </c>
      <c r="AJ80" s="26" t="str">
        <f t="shared" si="12"/>
        <v/>
      </c>
      <c r="AK80" s="8" t="str">
        <f>IF($P80="More Info Required",COUNTIFS('[1]2020 Outage History'!$Q:$Q,AJ80,'[1]2020 Outage History'!$I:$I,$C80)/$Q80,"")</f>
        <v/>
      </c>
      <c r="AL80" s="26" t="str">
        <f t="shared" si="13"/>
        <v/>
      </c>
      <c r="AM80" s="8" t="str">
        <f>IF($P80="More Info Required",COUNTIFS('[1]2020 Outage History'!$Q:$Q,AL80,'[1]2020 Outage History'!$I:$I,$C80)/$Q80,"")</f>
        <v/>
      </c>
      <c r="AN80" s="26" t="str">
        <f t="shared" si="14"/>
        <v/>
      </c>
      <c r="AO80" s="8" t="str">
        <f>IF($P80="More Info Required",COUNTIFS('[1]2020 Outage History'!$Q:$Q,AN80,'[1]2020 Outage History'!$I:$I,$C80)/$Q80,"")</f>
        <v/>
      </c>
      <c r="AP80" s="26" t="str">
        <f t="shared" si="15"/>
        <v/>
      </c>
      <c r="AQ80" s="8" t="str">
        <f>IF($P80="More Info Required",COUNTIFS('[1]2020 Outage History'!$Q:$Q,AP80,'[1]2020 Outage History'!$I:$I,$C80)/$Q80,"")</f>
        <v/>
      </c>
      <c r="AR80" s="26" t="str">
        <f t="shared" si="16"/>
        <v/>
      </c>
      <c r="AS80" s="8" t="str">
        <f>IF($P80="More Info Required",COUNTIFS('[1]2020 Outage History'!$Q:$Q,AR80,'[1]2020 Outage History'!$I:$I,$C80)/$Q80,"")</f>
        <v/>
      </c>
      <c r="AT80" s="26" t="str">
        <f t="shared" si="17"/>
        <v/>
      </c>
      <c r="AU80" s="8" t="str">
        <f>IF($P80="More Info Required",COUNTIFS('[1]2020 Outage History'!$Q:$Q,AT80,'[1]2020 Outage History'!$I:$I,$C80)/$Q80,"")</f>
        <v/>
      </c>
      <c r="AV80" s="26" t="str">
        <f t="shared" si="18"/>
        <v/>
      </c>
      <c r="AW80" s="8" t="str">
        <f>IF($P80="More Info Required",COUNTIFS('[1]2020 Outage History'!$Q:$Q,AV80,'[1]2020 Outage History'!$I:$I,$C80)/$Q80,"")</f>
        <v/>
      </c>
      <c r="AX80" s="26" t="str">
        <f t="shared" si="19"/>
        <v/>
      </c>
      <c r="AY80" s="8" t="str">
        <f>IF($P80="More Info Required",COUNTIFS('[1]2020 Outage History'!$Q:$Q,AX80,'[1]2020 Outage History'!$I:$I,$C80)/$Q80,"")</f>
        <v/>
      </c>
      <c r="AZ80" s="26" t="str">
        <f t="shared" si="20"/>
        <v/>
      </c>
      <c r="BA80" s="8" t="str">
        <f>IF($P80="More Info Required",COUNTIFS('[1]2020 Outage History'!$Q:$Q,AZ80,'[1]2020 Outage History'!$I:$I,$C80)/$Q80,"")</f>
        <v/>
      </c>
      <c r="BB80" s="26" t="str">
        <f t="shared" si="21"/>
        <v/>
      </c>
      <c r="BC80" s="8" t="str">
        <f>IF($P80="More Info Required",COUNTIFS('[1]2020 Outage History'!$Q:$Q,BB80,'[1]2020 Outage History'!$I:$I,$C80)/$Q80,"")</f>
        <v/>
      </c>
      <c r="BD80" s="26" t="str">
        <f t="shared" si="22"/>
        <v/>
      </c>
      <c r="BE80" s="8" t="str">
        <f>IF($P80="More Info Required",COUNTIFS('[1]2020 Outage History'!$Q:$Q,BD80,'[1]2020 Outage History'!$I:$I,$C80)/$Q80,"")</f>
        <v/>
      </c>
      <c r="BF80" s="26" t="str">
        <f t="shared" si="23"/>
        <v/>
      </c>
      <c r="BG80" s="8" t="str">
        <f>IF($P80="More Info Required",COUNTIFS('[1]2020 Outage History'!$Q:$Q,BF80,'[1]2020 Outage History'!$I:$I,$C80)/$Q80,"")</f>
        <v/>
      </c>
      <c r="BH80" s="26" t="str">
        <f t="shared" si="24"/>
        <v/>
      </c>
      <c r="BI80" s="8" t="str">
        <f>IF($P80="More Info Required",COUNTIFS('[1]2020 Outage History'!$Q:$Q,BH80,'[1]2020 Outage History'!$I:$I,$C80)/$Q80,"")</f>
        <v/>
      </c>
      <c r="BJ80" s="26" t="str">
        <f t="shared" si="25"/>
        <v/>
      </c>
      <c r="BK80" s="8" t="str">
        <f>IF($P80="More Info Required",COUNTIFS('[1]2020 Outage History'!$Q:$Q,BJ80,'[1]2020 Outage History'!$I:$I,$C80)/$Q80,"")</f>
        <v/>
      </c>
      <c r="BL80" s="26" t="str">
        <f t="shared" si="26"/>
        <v/>
      </c>
      <c r="BM80" s="8" t="str">
        <f>IF($P80="More Info Required",COUNTIFS('[1]2020 Outage History'!$Q:$Q,BL80,'[1]2020 Outage History'!$I:$I,$C80)/$Q80,"")</f>
        <v/>
      </c>
      <c r="BN80" s="26" t="str">
        <f t="shared" si="27"/>
        <v/>
      </c>
      <c r="BO80" s="8" t="str">
        <f>IF($P80="More Info Required",COUNTIFS('[1]2020 Outage History'!$Q:$Q,BN80,'[1]2020 Outage History'!$I:$I,$C80)/$Q80,"")</f>
        <v/>
      </c>
      <c r="BP80" s="26" t="str">
        <f t="shared" si="28"/>
        <v/>
      </c>
      <c r="BQ80" s="8" t="str">
        <f>IF($P80="More Info Required",COUNTIFS('[1]2020 Outage History'!$Q:$Q,BP80,'[1]2020 Outage History'!$I:$I,$C80)/$Q80,"")</f>
        <v/>
      </c>
      <c r="BR80" s="26" t="str">
        <f t="shared" si="29"/>
        <v/>
      </c>
      <c r="BS80" s="8" t="str">
        <f>IF($P80="More Info Required",COUNTIFS('[1]2020 Outage History'!$Q:$Q,BR80,'[1]2020 Outage History'!$I:$I,$C80)/$Q80,"")</f>
        <v/>
      </c>
      <c r="BT80" s="26" t="str">
        <f t="shared" si="30"/>
        <v/>
      </c>
      <c r="BU80" s="8" t="str">
        <f>IF($P80="More Info Required",COUNTIFS('[1]2020 Outage History'!$Q:$Q,BT80,'[1]2020 Outage History'!$I:$I,$C80)/$Q80,"")</f>
        <v/>
      </c>
      <c r="BV80" s="26" t="str">
        <f t="shared" si="31"/>
        <v/>
      </c>
      <c r="BW80" s="8" t="str">
        <f>IF($P80="More Info Required",COUNTIFS('[1]2020 Outage History'!$Q:$Q,BV80,'[1]2020 Outage History'!$I:$I,$C80)/$Q80,"")</f>
        <v/>
      </c>
      <c r="BX80" s="26" t="str">
        <f t="shared" si="32"/>
        <v/>
      </c>
      <c r="BY80" s="8" t="str">
        <f>IF($P80="More Info Required",COUNTIFS('[1]2020 Outage History'!$Q:$Q,BX80,'[1]2020 Outage History'!$I:$I,$C80)/$Q80,"")</f>
        <v/>
      </c>
      <c r="BZ80" s="26" t="str">
        <f t="shared" si="33"/>
        <v/>
      </c>
      <c r="CA80" s="8" t="str">
        <f>IF($P80="More Info Required",COUNTIFS('[1]2020 Outage History'!$Q:$Q,BZ80,'[1]2020 Outage History'!$I:$I,$C80)/$Q80,"")</f>
        <v/>
      </c>
      <c r="CB80" s="26" t="str">
        <f t="shared" si="34"/>
        <v/>
      </c>
      <c r="CC80" s="8" t="str">
        <f>IF($P80="More Info Required",COUNTIFS('[1]2020 Outage History'!$Q:$Q,CB80,'[1]2020 Outage History'!$I:$I,$C80)/$Q80,"")</f>
        <v/>
      </c>
      <c r="CD80" s="26" t="str">
        <f t="shared" si="35"/>
        <v/>
      </c>
      <c r="CE80" s="8" t="str">
        <f>IF($P80="More Info Required",COUNTIFS('[1]2020 Outage History'!$Q:$Q,CD80,'[1]2020 Outage History'!$I:$I,$C80)/$Q80,"")</f>
        <v/>
      </c>
      <c r="CF80" s="26" t="str">
        <f t="shared" si="36"/>
        <v/>
      </c>
      <c r="CG80" s="8" t="str">
        <f>IF($P80="More Info Required",COUNTIFS('[1]2020 Outage History'!$Q:$Q,CF80,'[1]2020 Outage History'!$I:$I,$C80)/$Q80,"")</f>
        <v/>
      </c>
      <c r="CH80" s="26" t="str">
        <f t="shared" si="37"/>
        <v/>
      </c>
      <c r="CI80" s="8" t="str">
        <f>IF($P80="More Info Required",COUNTIFS('[1]2020 Outage History'!$Q:$Q,CH80,'[1]2020 Outage History'!$I:$I,$C80)/$Q80,"")</f>
        <v/>
      </c>
      <c r="CJ80" s="26" t="str">
        <f t="shared" si="38"/>
        <v/>
      </c>
      <c r="CK80" s="8" t="str">
        <f>IF($P80="More Info Required",COUNTIFS('[1]2020 Outage History'!$Q:$Q,CJ80,'[1]2020 Outage History'!$I:$I,$C80)/$Q80,"")</f>
        <v/>
      </c>
      <c r="CL80" s="26" t="str">
        <f t="shared" si="39"/>
        <v/>
      </c>
      <c r="CM80" s="8" t="str">
        <f>IF($P80="More Info Required",COUNTIFS('[1]2020 Outage History'!$Q:$Q,CL80,'[1]2020 Outage History'!$I:$I,$C80)/$Q80,"")</f>
        <v/>
      </c>
    </row>
    <row r="81" spans="1:91" ht="15" x14ac:dyDescent="0.25">
      <c r="A81" s="17" t="s">
        <v>122</v>
      </c>
      <c r="B81" s="21">
        <v>40234</v>
      </c>
      <c r="C81" s="14" t="s">
        <v>123</v>
      </c>
      <c r="D81" s="17" t="s">
        <v>389</v>
      </c>
      <c r="E81" s="21">
        <v>40</v>
      </c>
      <c r="F81" s="22">
        <f>'[1]2020 Circuit Detail'!H40</f>
        <v>456.18051500000001</v>
      </c>
      <c r="G81" s="21"/>
      <c r="H81" s="21">
        <f>('[1]2015 Circuit Detail'!AS40+'[1]2016 Circuit Detail'!AS40+'[1]2017 Circuit Detail'!AS40+'[1]2018 Circuit Detail'!AS40+'[1]2019 Circuit Detail'!AS40)/5</f>
        <v>0.82693540214873984</v>
      </c>
      <c r="I81" s="10">
        <f>'[1]2020 Circuit Detail'!AS40</f>
        <v>0.69490035101564995</v>
      </c>
      <c r="J81" s="17" t="str">
        <f t="shared" si="0"/>
        <v>OK</v>
      </c>
      <c r="K81" s="17">
        <v>32.1</v>
      </c>
      <c r="L81" s="23">
        <v>2018</v>
      </c>
      <c r="M81" s="21">
        <f>('[1]2015 Circuit Detail'!AQ40+'[1]2016 Circuit Detail'!AQ40+'[1]2017 Circuit Detail'!AQ40+'[1]2018 Circuit Detail'!AQ40+'[1]2019 Circuit Detail'!AQ40)/5</f>
        <v>98.884611199999995</v>
      </c>
      <c r="N81" s="24">
        <f>'[1]2020 Circuit Detail'!AQ40</f>
        <v>99.039739999999995</v>
      </c>
      <c r="O81" s="17" t="str">
        <f t="shared" si="1"/>
        <v>PSC</v>
      </c>
      <c r="P81" s="8" t="str">
        <f t="shared" si="2"/>
        <v>More Info Required</v>
      </c>
      <c r="Q81" s="25">
        <f>'[1]2020 Circuit Detail'!AJ40</f>
        <v>15</v>
      </c>
      <c r="R81" s="26" t="str">
        <f t="shared" si="3"/>
        <v>000 Power Supply</v>
      </c>
      <c r="S81" s="8" t="e">
        <f>IF($P81="More Info Required",COUNTIFS('[1]2020 Outage History'!$Q:$Q,R81,'[1]2020 Outage History'!$I:$I,$C81)/$Q81,"")</f>
        <v>#VALUE!</v>
      </c>
      <c r="T81" s="26" t="str">
        <f t="shared" si="4"/>
        <v>100 Construction</v>
      </c>
      <c r="U81" s="8" t="e">
        <f>IF($P81="More Info Required",COUNTIFS('[1]2020 Outage History'!$Q:$Q,T81,'[1]2020 Outage History'!$I:$I,$C81)/$Q81,"")</f>
        <v>#VALUE!</v>
      </c>
      <c r="V81" s="26" t="str">
        <f t="shared" si="5"/>
        <v>110 Maintenance</v>
      </c>
      <c r="W81" s="8" t="e">
        <f>IF($P81="More Info Required",COUNTIFS('[1]2020 Outage History'!$Q:$Q,V81,'[1]2020 Outage History'!$I:$I,$C81)/$Q81,"")</f>
        <v>#VALUE!</v>
      </c>
      <c r="X81" s="26" t="str">
        <f t="shared" si="6"/>
        <v>190 Other Planned</v>
      </c>
      <c r="Y81" s="8" t="e">
        <f>IF($P81="More Info Required",COUNTIFS('[1]2020 Outage History'!$Q:$Q,X81,'[1]2020 Outage History'!$I:$I,$C81)/$Q81,"")</f>
        <v>#VALUE!</v>
      </c>
      <c r="Z81" s="26" t="str">
        <f t="shared" si="7"/>
        <v>300 Material or equipment fault/failure</v>
      </c>
      <c r="AA81" s="8" t="e">
        <f>IF($P81="More Info Required",COUNTIFS('[1]2020 Outage History'!$Q:$Q,Z81,'[1]2020 Outage History'!$I:$I,$C81)/$Q81,"")</f>
        <v>#VALUE!</v>
      </c>
      <c r="AB81" s="26" t="str">
        <f t="shared" si="8"/>
        <v>310 Installation Fault</v>
      </c>
      <c r="AC81" s="8" t="e">
        <f>IF($P81="More Info Required",COUNTIFS('[1]2020 Outage History'!$Q:$Q,AB81,'[1]2020 Outage History'!$I:$I,$C81)/$Q81,"")</f>
        <v>#VALUE!</v>
      </c>
      <c r="AD81" s="26" t="str">
        <f t="shared" si="9"/>
        <v>320 Conductor Sag or inadequate clearance</v>
      </c>
      <c r="AE81" s="8" t="e">
        <f>IF($P81="More Info Required",COUNTIFS('[1]2020 Outage History'!$Q:$Q,AD81,'[1]2020 Outage History'!$I:$I,$C81)/$Q81,"")</f>
        <v>#VALUE!</v>
      </c>
      <c r="AF81" s="26" t="str">
        <f t="shared" si="10"/>
        <v>340 Overload</v>
      </c>
      <c r="AG81" s="8" t="e">
        <f>IF($P81="More Info Required",COUNTIFS('[1]2020 Outage History'!$Q:$Q,AF81,'[1]2020 Outage History'!$I:$I,$C81)/$Q81,"")</f>
        <v>#VALUE!</v>
      </c>
      <c r="AH81" s="26" t="str">
        <f t="shared" si="11"/>
        <v>350 Miscoordination of protection devices</v>
      </c>
      <c r="AI81" s="8" t="e">
        <f>IF($P81="More Info Required",COUNTIFS('[1]2020 Outage History'!$Q:$Q,AH81,'[1]2020 Outage History'!$I:$I,$C81)/$Q81,"")</f>
        <v>#VALUE!</v>
      </c>
      <c r="AJ81" s="26" t="str">
        <f t="shared" si="12"/>
        <v>360 Other Equipment installation/design</v>
      </c>
      <c r="AK81" s="8" t="e">
        <f>IF($P81="More Info Required",COUNTIFS('[1]2020 Outage History'!$Q:$Q,AJ81,'[1]2020 Outage History'!$I:$I,$C81)/$Q81,"")</f>
        <v>#VALUE!</v>
      </c>
      <c r="AL81" s="26" t="str">
        <f t="shared" si="13"/>
        <v>400 Decay/Age of Material/Equipment</v>
      </c>
      <c r="AM81" s="8" t="e">
        <f>IF($P81="More Info Required",COUNTIFS('[1]2020 Outage History'!$Q:$Q,AL81,'[1]2020 Outage History'!$I:$I,$C81)/$Q81,"")</f>
        <v>#VALUE!</v>
      </c>
      <c r="AN81" s="26" t="str">
        <f t="shared" si="14"/>
        <v>420 Tree Growth</v>
      </c>
      <c r="AO81" s="8" t="e">
        <f>IF($P81="More Info Required",COUNTIFS('[1]2020 Outage History'!$Q:$Q,AN81,'[1]2020 Outage History'!$I:$I,$C81)/$Q81,"")</f>
        <v>#VALUE!</v>
      </c>
      <c r="AP81" s="26" t="str">
        <f t="shared" si="15"/>
        <v>430 Tree failure from overhang or dead tree without Ice/snow</v>
      </c>
      <c r="AQ81" s="8" t="e">
        <f>IF($P81="More Info Required",COUNTIFS('[1]2020 Outage History'!$Q:$Q,AP81,'[1]2020 Outage History'!$I:$I,$C81)/$Q81,"")</f>
        <v>#VALUE!</v>
      </c>
      <c r="AR81" s="26" t="str">
        <f t="shared" si="16"/>
        <v>435 Tree failure from outside of ROW</v>
      </c>
      <c r="AS81" s="8" t="e">
        <f>IF($P81="More Info Required",COUNTIFS('[1]2020 Outage History'!$Q:$Q,AR81,'[1]2020 Outage History'!$I:$I,$C81)/$Q81,"")</f>
        <v>#VALUE!</v>
      </c>
      <c r="AT81" s="26" t="str">
        <f t="shared" si="17"/>
        <v>440 Trees with Ice/snow</v>
      </c>
      <c r="AU81" s="8" t="e">
        <f>IF($P81="More Info Required",COUNTIFS('[1]2020 Outage History'!$Q:$Q,AT81,'[1]2020 Outage History'!$I:$I,$C81)/$Q81,"")</f>
        <v>#VALUE!</v>
      </c>
      <c r="AV81" s="26" t="str">
        <f t="shared" si="18"/>
        <v>470 Borrower Crew Cuts Tree</v>
      </c>
      <c r="AW81" s="8" t="e">
        <f>IF($P81="More Info Required",COUNTIFS('[1]2020 Outage History'!$Q:$Q,AV81,'[1]2020 Outage History'!$I:$I,$C81)/$Q81,"")</f>
        <v>#VALUE!</v>
      </c>
      <c r="AX81" s="26" t="str">
        <f t="shared" si="19"/>
        <v>490 Maintenance, Other</v>
      </c>
      <c r="AY81" s="8" t="e">
        <f>IF($P81="More Info Required",COUNTIFS('[1]2020 Outage History'!$Q:$Q,AX81,'[1]2020 Outage History'!$I:$I,$C81)/$Q81,"")</f>
        <v>#VALUE!</v>
      </c>
      <c r="AZ81" s="26" t="str">
        <f t="shared" si="20"/>
        <v>500 Lightning</v>
      </c>
      <c r="BA81" s="8" t="e">
        <f>IF($P81="More Info Required",COUNTIFS('[1]2020 Outage History'!$Q:$Q,AZ81,'[1]2020 Outage History'!$I:$I,$C81)/$Q81,"")</f>
        <v>#VALUE!</v>
      </c>
      <c r="BB81" s="26" t="str">
        <f t="shared" si="21"/>
        <v>510 Wind, Not Trees</v>
      </c>
      <c r="BC81" s="8" t="e">
        <f>IF($P81="More Info Required",COUNTIFS('[1]2020 Outage History'!$Q:$Q,BB81,'[1]2020 Outage History'!$I:$I,$C81)/$Q81,"")</f>
        <v>#VALUE!</v>
      </c>
      <c r="BD81" s="26" t="str">
        <f t="shared" si="22"/>
        <v>520 Ice, Sleet, Frost, not Trees</v>
      </c>
      <c r="BE81" s="8" t="e">
        <f>IF($P81="More Info Required",COUNTIFS('[1]2020 Outage History'!$Q:$Q,BD81,'[1]2020 Outage History'!$I:$I,$C81)/$Q81,"")</f>
        <v>#VALUE!</v>
      </c>
      <c r="BF81" s="26" t="str">
        <f t="shared" si="23"/>
        <v>530 Flood</v>
      </c>
      <c r="BG81" s="8" t="e">
        <f>IF($P81="More Info Required",COUNTIFS('[1]2020 Outage History'!$Q:$Q,BF81,'[1]2020 Outage History'!$I:$I,$C81)/$Q81,"")</f>
        <v>#VALUE!</v>
      </c>
      <c r="BH81" s="26" t="str">
        <f t="shared" si="24"/>
        <v>540 Storm</v>
      </c>
      <c r="BI81" s="8" t="e">
        <f>IF($P81="More Info Required",COUNTIFS('[1]2020 Outage History'!$Q:$Q,BH81,'[1]2020 Outage History'!$I:$I,$C81)/$Q81,"")</f>
        <v>#VALUE!</v>
      </c>
      <c r="BJ81" s="26" t="str">
        <f t="shared" si="25"/>
        <v>590 Weather, Other</v>
      </c>
      <c r="BK81" s="8" t="e">
        <f>IF($P81="More Info Required",COUNTIFS('[1]2020 Outage History'!$Q:$Q,BJ81,'[1]2020 Outage History'!$I:$I,$C81)/$Q81,"")</f>
        <v>#VALUE!</v>
      </c>
      <c r="BL81" s="26" t="str">
        <f t="shared" si="26"/>
        <v>600 Animal/bird</v>
      </c>
      <c r="BM81" s="8" t="e">
        <f>IF($P81="More Info Required",COUNTIFS('[1]2020 Outage History'!$Q:$Q,BL81,'[1]2020 Outage History'!$I:$I,$C81)/$Q81,"")</f>
        <v>#VALUE!</v>
      </c>
      <c r="BN81" s="26" t="str">
        <f t="shared" si="27"/>
        <v>630 Squirrel</v>
      </c>
      <c r="BO81" s="8" t="e">
        <f>IF($P81="More Info Required",COUNTIFS('[1]2020 Outage History'!$Q:$Q,BN81,'[1]2020 Outage History'!$I:$I,$C81)/$Q81,"")</f>
        <v>#VALUE!</v>
      </c>
      <c r="BP81" s="26" t="str">
        <f t="shared" si="28"/>
        <v>690 Animal, Other</v>
      </c>
      <c r="BQ81" s="8" t="e">
        <f>IF($P81="More Info Required",COUNTIFS('[1]2020 Outage History'!$Q:$Q,BP81,'[1]2020 Outage History'!$I:$I,$C81)/$Q81,"")</f>
        <v>#VALUE!</v>
      </c>
      <c r="BR81" s="26" t="str">
        <f t="shared" si="29"/>
        <v>700 Customer-Caused</v>
      </c>
      <c r="BS81" s="8" t="e">
        <f>IF($P81="More Info Required",COUNTIFS('[1]2020 Outage History'!$Q:$Q,BR81,'[1]2020 Outage History'!$I:$I,$C81)/$Q81,"")</f>
        <v>#VALUE!</v>
      </c>
      <c r="BT81" s="26" t="str">
        <f t="shared" si="30"/>
        <v>710 Motor Vehicle</v>
      </c>
      <c r="BU81" s="8" t="e">
        <f>IF($P81="More Info Required",COUNTIFS('[1]2020 Outage History'!$Q:$Q,BT81,'[1]2020 Outage History'!$I:$I,$C81)/$Q81,"")</f>
        <v>#VALUE!</v>
      </c>
      <c r="BV81" s="26" t="str">
        <f t="shared" si="31"/>
        <v>715 Farming Equipment</v>
      </c>
      <c r="BW81" s="8" t="e">
        <f>IF($P81="More Info Required",COUNTIFS('[1]2020 Outage History'!$Q:$Q,BV81,'[1]2020 Outage History'!$I:$I,$C81)/$Q81,"")</f>
        <v>#VALUE!</v>
      </c>
      <c r="BX81" s="26" t="str">
        <f t="shared" si="32"/>
        <v>720 Aircraft</v>
      </c>
      <c r="BY81" s="8" t="e">
        <f>IF($P81="More Info Required",COUNTIFS('[1]2020 Outage History'!$Q:$Q,BX81,'[1]2020 Outage History'!$I:$I,$C81)/$Q81,"")</f>
        <v>#VALUE!</v>
      </c>
      <c r="BZ81" s="26" t="str">
        <f t="shared" si="33"/>
        <v>730 Fire</v>
      </c>
      <c r="CA81" s="8" t="e">
        <f>IF($P81="More Info Required",COUNTIFS('[1]2020 Outage History'!$Q:$Q,BZ81,'[1]2020 Outage History'!$I:$I,$C81)/$Q81,"")</f>
        <v>#VALUE!</v>
      </c>
      <c r="CB81" s="26" t="str">
        <f t="shared" si="34"/>
        <v>740 Public Cuts Tree</v>
      </c>
      <c r="CC81" s="8" t="e">
        <f>IF($P81="More Info Required",COUNTIFS('[1]2020 Outage History'!$Q:$Q,CB81,'[1]2020 Outage History'!$I:$I,$C81)/$Q81,"")</f>
        <v>#VALUE!</v>
      </c>
      <c r="CD81" s="26" t="str">
        <f t="shared" si="35"/>
        <v>750 Vandalism</v>
      </c>
      <c r="CE81" s="8" t="e">
        <f>IF($P81="More Info Required",COUNTIFS('[1]2020 Outage History'!$Q:$Q,CD81,'[1]2020 Outage History'!$I:$I,$C81)/$Q81,"")</f>
        <v>#VALUE!</v>
      </c>
      <c r="CF81" s="26" t="str">
        <f t="shared" si="36"/>
        <v>760 Switching Error or Caused by Construction or Maintenance</v>
      </c>
      <c r="CG81" s="8" t="e">
        <f>IF($P81="More Info Required",COUNTIFS('[1]2020 Outage History'!$Q:$Q,CF81,'[1]2020 Outage History'!$I:$I,$C81)/$Q81,"")</f>
        <v>#VALUE!</v>
      </c>
      <c r="CH81" s="26" t="str">
        <f t="shared" si="37"/>
        <v>790 Public, Other</v>
      </c>
      <c r="CI81" s="8" t="e">
        <f>IF($P81="More Info Required",COUNTIFS('[1]2020 Outage History'!$Q:$Q,CH81,'[1]2020 Outage History'!$I:$I,$C81)/$Q81,"")</f>
        <v>#VALUE!</v>
      </c>
      <c r="CJ81" s="26" t="str">
        <f t="shared" si="38"/>
        <v>800 Other</v>
      </c>
      <c r="CK81" s="8" t="e">
        <f>IF($P81="More Info Required",COUNTIFS('[1]2020 Outage History'!$Q:$Q,CJ81,'[1]2020 Outage History'!$I:$I,$C81)/$Q81,"")</f>
        <v>#VALUE!</v>
      </c>
      <c r="CL81" s="26" t="str">
        <f t="shared" si="39"/>
        <v>999 Cause Unknown</v>
      </c>
      <c r="CM81" s="8" t="e">
        <f>IF($P81="More Info Required",COUNTIFS('[1]2020 Outage History'!$Q:$Q,CL81,'[1]2020 Outage History'!$I:$I,$C81)/$Q81,"")</f>
        <v>#VALUE!</v>
      </c>
    </row>
    <row r="82" spans="1:91" ht="15" x14ac:dyDescent="0.25">
      <c r="A82" s="17" t="s">
        <v>124</v>
      </c>
      <c r="B82" s="21">
        <v>40244</v>
      </c>
      <c r="C82" s="14" t="s">
        <v>125</v>
      </c>
      <c r="D82" s="17" t="s">
        <v>389</v>
      </c>
      <c r="E82" s="21">
        <v>40</v>
      </c>
      <c r="F82" s="22">
        <f>'[1]2020 Circuit Detail'!H41</f>
        <v>298.72492799999998</v>
      </c>
      <c r="G82" s="21"/>
      <c r="H82" s="21">
        <f>('[1]2015 Circuit Detail'!AS41+'[1]2016 Circuit Detail'!AS41+'[1]2017 Circuit Detail'!AS41+'[1]2018 Circuit Detail'!AS41+'[1]2019 Circuit Detail'!AS41)/5</f>
        <v>0.44371257537984832</v>
      </c>
      <c r="I82" s="10">
        <f>'[1]2020 Circuit Detail'!AS41</f>
        <v>0.177420747424199</v>
      </c>
      <c r="J82" s="17" t="str">
        <f t="shared" si="0"/>
        <v>OK</v>
      </c>
      <c r="K82" s="17">
        <v>26.5</v>
      </c>
      <c r="L82" s="23">
        <v>2018</v>
      </c>
      <c r="M82" s="21">
        <f>('[1]2015 Circuit Detail'!AQ41+'[1]2016 Circuit Detail'!AQ41+'[1]2017 Circuit Detail'!AQ41+'[1]2018 Circuit Detail'!AQ41+'[1]2019 Circuit Detail'!AQ41)/5</f>
        <v>71.560642400000006</v>
      </c>
      <c r="N82" s="24">
        <f>'[1]2020 Circuit Detail'!AQ41</f>
        <v>12.452927000000001</v>
      </c>
      <c r="O82" s="17" t="str">
        <f t="shared" si="1"/>
        <v>OK</v>
      </c>
      <c r="P82" s="8" t="str">
        <f t="shared" si="2"/>
        <v>Good</v>
      </c>
      <c r="Q82" s="25">
        <f>'[1]2020 Circuit Detail'!AJ41</f>
        <v>16</v>
      </c>
      <c r="R82" s="26" t="str">
        <f t="shared" si="3"/>
        <v/>
      </c>
      <c r="S82" s="8" t="str">
        <f>IF($P82="More Info Required",COUNTIFS('[1]2020 Outage History'!$Q:$Q,R82,'[1]2020 Outage History'!$I:$I,$C82)/$Q82,"")</f>
        <v/>
      </c>
      <c r="T82" s="26" t="str">
        <f t="shared" si="4"/>
        <v/>
      </c>
      <c r="U82" s="8" t="str">
        <f>IF($P82="More Info Required",COUNTIFS('[1]2020 Outage History'!$Q:$Q,T82,'[1]2020 Outage History'!$I:$I,$C82)/$Q82,"")</f>
        <v/>
      </c>
      <c r="V82" s="26" t="str">
        <f t="shared" si="5"/>
        <v/>
      </c>
      <c r="W82" s="8" t="str">
        <f>IF($P82="More Info Required",COUNTIFS('[1]2020 Outage History'!$Q:$Q,V82,'[1]2020 Outage History'!$I:$I,$C82)/$Q82,"")</f>
        <v/>
      </c>
      <c r="X82" s="26" t="str">
        <f t="shared" si="6"/>
        <v/>
      </c>
      <c r="Y82" s="8" t="str">
        <f>IF($P82="More Info Required",COUNTIFS('[1]2020 Outage History'!$Q:$Q,X82,'[1]2020 Outage History'!$I:$I,$C82)/$Q82,"")</f>
        <v/>
      </c>
      <c r="Z82" s="26" t="str">
        <f t="shared" si="7"/>
        <v/>
      </c>
      <c r="AA82" s="8" t="str">
        <f>IF($P82="More Info Required",COUNTIFS('[1]2020 Outage History'!$Q:$Q,Z82,'[1]2020 Outage History'!$I:$I,$C82)/$Q82,"")</f>
        <v/>
      </c>
      <c r="AB82" s="26" t="str">
        <f t="shared" si="8"/>
        <v/>
      </c>
      <c r="AC82" s="8" t="str">
        <f>IF($P82="More Info Required",COUNTIFS('[1]2020 Outage History'!$Q:$Q,AB82,'[1]2020 Outage History'!$I:$I,$C82)/$Q82,"")</f>
        <v/>
      </c>
      <c r="AD82" s="26" t="str">
        <f t="shared" si="9"/>
        <v/>
      </c>
      <c r="AE82" s="8" t="str">
        <f>IF($P82="More Info Required",COUNTIFS('[1]2020 Outage History'!$Q:$Q,AD82,'[1]2020 Outage History'!$I:$I,$C82)/$Q82,"")</f>
        <v/>
      </c>
      <c r="AF82" s="26" t="str">
        <f t="shared" si="10"/>
        <v/>
      </c>
      <c r="AG82" s="8" t="str">
        <f>IF($P82="More Info Required",COUNTIFS('[1]2020 Outage History'!$Q:$Q,AF82,'[1]2020 Outage History'!$I:$I,$C82)/$Q82,"")</f>
        <v/>
      </c>
      <c r="AH82" s="26" t="str">
        <f t="shared" si="11"/>
        <v/>
      </c>
      <c r="AI82" s="8" t="str">
        <f>IF($P82="More Info Required",COUNTIFS('[1]2020 Outage History'!$Q:$Q,AH82,'[1]2020 Outage History'!$I:$I,$C82)/$Q82,"")</f>
        <v/>
      </c>
      <c r="AJ82" s="26" t="str">
        <f t="shared" si="12"/>
        <v/>
      </c>
      <c r="AK82" s="8" t="str">
        <f>IF($P82="More Info Required",COUNTIFS('[1]2020 Outage History'!$Q:$Q,AJ82,'[1]2020 Outage History'!$I:$I,$C82)/$Q82,"")</f>
        <v/>
      </c>
      <c r="AL82" s="26" t="str">
        <f t="shared" si="13"/>
        <v/>
      </c>
      <c r="AM82" s="8" t="str">
        <f>IF($P82="More Info Required",COUNTIFS('[1]2020 Outage History'!$Q:$Q,AL82,'[1]2020 Outage History'!$I:$I,$C82)/$Q82,"")</f>
        <v/>
      </c>
      <c r="AN82" s="26" t="str">
        <f t="shared" si="14"/>
        <v/>
      </c>
      <c r="AO82" s="8" t="str">
        <f>IF($P82="More Info Required",COUNTIFS('[1]2020 Outage History'!$Q:$Q,AN82,'[1]2020 Outage History'!$I:$I,$C82)/$Q82,"")</f>
        <v/>
      </c>
      <c r="AP82" s="26" t="str">
        <f t="shared" si="15"/>
        <v/>
      </c>
      <c r="AQ82" s="8" t="str">
        <f>IF($P82="More Info Required",COUNTIFS('[1]2020 Outage History'!$Q:$Q,AP82,'[1]2020 Outage History'!$I:$I,$C82)/$Q82,"")</f>
        <v/>
      </c>
      <c r="AR82" s="26" t="str">
        <f t="shared" si="16"/>
        <v/>
      </c>
      <c r="AS82" s="8" t="str">
        <f>IF($P82="More Info Required",COUNTIFS('[1]2020 Outage History'!$Q:$Q,AR82,'[1]2020 Outage History'!$I:$I,$C82)/$Q82,"")</f>
        <v/>
      </c>
      <c r="AT82" s="26" t="str">
        <f t="shared" si="17"/>
        <v/>
      </c>
      <c r="AU82" s="8" t="str">
        <f>IF($P82="More Info Required",COUNTIFS('[1]2020 Outage History'!$Q:$Q,AT82,'[1]2020 Outage History'!$I:$I,$C82)/$Q82,"")</f>
        <v/>
      </c>
      <c r="AV82" s="26" t="str">
        <f t="shared" si="18"/>
        <v/>
      </c>
      <c r="AW82" s="8" t="str">
        <f>IF($P82="More Info Required",COUNTIFS('[1]2020 Outage History'!$Q:$Q,AV82,'[1]2020 Outage History'!$I:$I,$C82)/$Q82,"")</f>
        <v/>
      </c>
      <c r="AX82" s="26" t="str">
        <f t="shared" si="19"/>
        <v/>
      </c>
      <c r="AY82" s="8" t="str">
        <f>IF($P82="More Info Required",COUNTIFS('[1]2020 Outage History'!$Q:$Q,AX82,'[1]2020 Outage History'!$I:$I,$C82)/$Q82,"")</f>
        <v/>
      </c>
      <c r="AZ82" s="26" t="str">
        <f t="shared" si="20"/>
        <v/>
      </c>
      <c r="BA82" s="8" t="str">
        <f>IF($P82="More Info Required",COUNTIFS('[1]2020 Outage History'!$Q:$Q,AZ82,'[1]2020 Outage History'!$I:$I,$C82)/$Q82,"")</f>
        <v/>
      </c>
      <c r="BB82" s="26" t="str">
        <f t="shared" si="21"/>
        <v/>
      </c>
      <c r="BC82" s="8" t="str">
        <f>IF($P82="More Info Required",COUNTIFS('[1]2020 Outage History'!$Q:$Q,BB82,'[1]2020 Outage History'!$I:$I,$C82)/$Q82,"")</f>
        <v/>
      </c>
      <c r="BD82" s="26" t="str">
        <f t="shared" si="22"/>
        <v/>
      </c>
      <c r="BE82" s="8" t="str">
        <f>IF($P82="More Info Required",COUNTIFS('[1]2020 Outage History'!$Q:$Q,BD82,'[1]2020 Outage History'!$I:$I,$C82)/$Q82,"")</f>
        <v/>
      </c>
      <c r="BF82" s="26" t="str">
        <f t="shared" si="23"/>
        <v/>
      </c>
      <c r="BG82" s="8" t="str">
        <f>IF($P82="More Info Required",COUNTIFS('[1]2020 Outage History'!$Q:$Q,BF82,'[1]2020 Outage History'!$I:$I,$C82)/$Q82,"")</f>
        <v/>
      </c>
      <c r="BH82" s="26" t="str">
        <f t="shared" si="24"/>
        <v/>
      </c>
      <c r="BI82" s="8" t="str">
        <f>IF($P82="More Info Required",COUNTIFS('[1]2020 Outage History'!$Q:$Q,BH82,'[1]2020 Outage History'!$I:$I,$C82)/$Q82,"")</f>
        <v/>
      </c>
      <c r="BJ82" s="26" t="str">
        <f t="shared" si="25"/>
        <v/>
      </c>
      <c r="BK82" s="8" t="str">
        <f>IF($P82="More Info Required",COUNTIFS('[1]2020 Outage History'!$Q:$Q,BJ82,'[1]2020 Outage History'!$I:$I,$C82)/$Q82,"")</f>
        <v/>
      </c>
      <c r="BL82" s="26" t="str">
        <f t="shared" si="26"/>
        <v/>
      </c>
      <c r="BM82" s="8" t="str">
        <f>IF($P82="More Info Required",COUNTIFS('[1]2020 Outage History'!$Q:$Q,BL82,'[1]2020 Outage History'!$I:$I,$C82)/$Q82,"")</f>
        <v/>
      </c>
      <c r="BN82" s="26" t="str">
        <f t="shared" si="27"/>
        <v/>
      </c>
      <c r="BO82" s="8" t="str">
        <f>IF($P82="More Info Required",COUNTIFS('[1]2020 Outage History'!$Q:$Q,BN82,'[1]2020 Outage History'!$I:$I,$C82)/$Q82,"")</f>
        <v/>
      </c>
      <c r="BP82" s="26" t="str">
        <f t="shared" si="28"/>
        <v/>
      </c>
      <c r="BQ82" s="8" t="str">
        <f>IF($P82="More Info Required",COUNTIFS('[1]2020 Outage History'!$Q:$Q,BP82,'[1]2020 Outage History'!$I:$I,$C82)/$Q82,"")</f>
        <v/>
      </c>
      <c r="BR82" s="26" t="str">
        <f t="shared" si="29"/>
        <v/>
      </c>
      <c r="BS82" s="8" t="str">
        <f>IF($P82="More Info Required",COUNTIFS('[1]2020 Outage History'!$Q:$Q,BR82,'[1]2020 Outage History'!$I:$I,$C82)/$Q82,"")</f>
        <v/>
      </c>
      <c r="BT82" s="26" t="str">
        <f t="shared" si="30"/>
        <v/>
      </c>
      <c r="BU82" s="8" t="str">
        <f>IF($P82="More Info Required",COUNTIFS('[1]2020 Outage History'!$Q:$Q,BT82,'[1]2020 Outage History'!$I:$I,$C82)/$Q82,"")</f>
        <v/>
      </c>
      <c r="BV82" s="26" t="str">
        <f t="shared" si="31"/>
        <v/>
      </c>
      <c r="BW82" s="8" t="str">
        <f>IF($P82="More Info Required",COUNTIFS('[1]2020 Outage History'!$Q:$Q,BV82,'[1]2020 Outage History'!$I:$I,$C82)/$Q82,"")</f>
        <v/>
      </c>
      <c r="BX82" s="26" t="str">
        <f t="shared" si="32"/>
        <v/>
      </c>
      <c r="BY82" s="8" t="str">
        <f>IF($P82="More Info Required",COUNTIFS('[1]2020 Outage History'!$Q:$Q,BX82,'[1]2020 Outage History'!$I:$I,$C82)/$Q82,"")</f>
        <v/>
      </c>
      <c r="BZ82" s="26" t="str">
        <f t="shared" si="33"/>
        <v/>
      </c>
      <c r="CA82" s="8" t="str">
        <f>IF($P82="More Info Required",COUNTIFS('[1]2020 Outage History'!$Q:$Q,BZ82,'[1]2020 Outage History'!$I:$I,$C82)/$Q82,"")</f>
        <v/>
      </c>
      <c r="CB82" s="26" t="str">
        <f t="shared" si="34"/>
        <v/>
      </c>
      <c r="CC82" s="8" t="str">
        <f>IF($P82="More Info Required",COUNTIFS('[1]2020 Outage History'!$Q:$Q,CB82,'[1]2020 Outage History'!$I:$I,$C82)/$Q82,"")</f>
        <v/>
      </c>
      <c r="CD82" s="26" t="str">
        <f t="shared" si="35"/>
        <v/>
      </c>
      <c r="CE82" s="8" t="str">
        <f>IF($P82="More Info Required",COUNTIFS('[1]2020 Outage History'!$Q:$Q,CD82,'[1]2020 Outage History'!$I:$I,$C82)/$Q82,"")</f>
        <v/>
      </c>
      <c r="CF82" s="26" t="str">
        <f t="shared" si="36"/>
        <v/>
      </c>
      <c r="CG82" s="8" t="str">
        <f>IF($P82="More Info Required",COUNTIFS('[1]2020 Outage History'!$Q:$Q,CF82,'[1]2020 Outage History'!$I:$I,$C82)/$Q82,"")</f>
        <v/>
      </c>
      <c r="CH82" s="26" t="str">
        <f t="shared" si="37"/>
        <v/>
      </c>
      <c r="CI82" s="8" t="str">
        <f>IF($P82="More Info Required",COUNTIFS('[1]2020 Outage History'!$Q:$Q,CH82,'[1]2020 Outage History'!$I:$I,$C82)/$Q82,"")</f>
        <v/>
      </c>
      <c r="CJ82" s="26" t="str">
        <f t="shared" si="38"/>
        <v/>
      </c>
      <c r="CK82" s="8" t="str">
        <f>IF($P82="More Info Required",COUNTIFS('[1]2020 Outage History'!$Q:$Q,CJ82,'[1]2020 Outage History'!$I:$I,$C82)/$Q82,"")</f>
        <v/>
      </c>
      <c r="CL82" s="26" t="str">
        <f t="shared" si="39"/>
        <v/>
      </c>
      <c r="CM82" s="8" t="str">
        <f>IF($P82="More Info Required",COUNTIFS('[1]2020 Outage History'!$Q:$Q,CL82,'[1]2020 Outage History'!$I:$I,$C82)/$Q82,"")</f>
        <v/>
      </c>
    </row>
    <row r="83" spans="1:91" ht="15" x14ac:dyDescent="0.25">
      <c r="A83" s="17" t="s">
        <v>230</v>
      </c>
      <c r="B83" s="21">
        <v>41214</v>
      </c>
      <c r="C83" s="14" t="s">
        <v>231</v>
      </c>
      <c r="D83" s="17" t="s">
        <v>390</v>
      </c>
      <c r="E83" s="21">
        <v>41</v>
      </c>
      <c r="F83" s="22">
        <f>'[1]2020 Circuit Detail'!H42</f>
        <v>328.48710599999998</v>
      </c>
      <c r="G83" s="21"/>
      <c r="H83" s="21">
        <f>('[1]2015 Circuit Detail'!AS42+'[1]2016 Circuit Detail'!AS42+'[1]2017 Circuit Detail'!AS42+'[1]2018 Circuit Detail'!AS42+'[1]2019 Circuit Detail'!AS42)/5</f>
        <v>1.356989174618056</v>
      </c>
      <c r="I83" s="10">
        <f>'[1]2020 Circuit Detail'!AS42</f>
        <v>1.0928891680759001</v>
      </c>
      <c r="J83" s="17" t="str">
        <f t="shared" si="0"/>
        <v>OK</v>
      </c>
      <c r="K83" s="17">
        <v>20</v>
      </c>
      <c r="L83" s="23">
        <v>2018</v>
      </c>
      <c r="M83" s="21">
        <f>('[1]2015 Circuit Detail'!AQ42+'[1]2016 Circuit Detail'!AQ42+'[1]2017 Circuit Detail'!AQ42+'[1]2018 Circuit Detail'!AQ42+'[1]2019 Circuit Detail'!AQ42)/5</f>
        <v>122.24452920000002</v>
      </c>
      <c r="N83" s="24">
        <f>'[1]2020 Circuit Detail'!AQ42</f>
        <v>61.159173000000003</v>
      </c>
      <c r="O83" s="17" t="str">
        <f t="shared" si="1"/>
        <v>OK</v>
      </c>
      <c r="P83" s="8" t="str">
        <f t="shared" si="2"/>
        <v>Good</v>
      </c>
      <c r="Q83" s="25">
        <f>'[1]2020 Circuit Detail'!AJ42</f>
        <v>15</v>
      </c>
      <c r="R83" s="26" t="str">
        <f t="shared" si="3"/>
        <v/>
      </c>
      <c r="S83" s="8" t="str">
        <f>IF($P83="More Info Required",COUNTIFS('[1]2020 Outage History'!$Q:$Q,R83,'[1]2020 Outage History'!$I:$I,$C83)/$Q83,"")</f>
        <v/>
      </c>
      <c r="T83" s="26" t="str">
        <f t="shared" si="4"/>
        <v/>
      </c>
      <c r="U83" s="8" t="str">
        <f>IF($P83="More Info Required",COUNTIFS('[1]2020 Outage History'!$Q:$Q,T83,'[1]2020 Outage History'!$I:$I,$C83)/$Q83,"")</f>
        <v/>
      </c>
      <c r="V83" s="26" t="str">
        <f t="shared" si="5"/>
        <v/>
      </c>
      <c r="W83" s="8" t="str">
        <f>IF($P83="More Info Required",COUNTIFS('[1]2020 Outage History'!$Q:$Q,V83,'[1]2020 Outage History'!$I:$I,$C83)/$Q83,"")</f>
        <v/>
      </c>
      <c r="X83" s="26" t="str">
        <f t="shared" si="6"/>
        <v/>
      </c>
      <c r="Y83" s="8" t="str">
        <f>IF($P83="More Info Required",COUNTIFS('[1]2020 Outage History'!$Q:$Q,X83,'[1]2020 Outage History'!$I:$I,$C83)/$Q83,"")</f>
        <v/>
      </c>
      <c r="Z83" s="26" t="str">
        <f t="shared" si="7"/>
        <v/>
      </c>
      <c r="AA83" s="8" t="str">
        <f>IF($P83="More Info Required",COUNTIFS('[1]2020 Outage History'!$Q:$Q,Z83,'[1]2020 Outage History'!$I:$I,$C83)/$Q83,"")</f>
        <v/>
      </c>
      <c r="AB83" s="26" t="str">
        <f t="shared" si="8"/>
        <v/>
      </c>
      <c r="AC83" s="8" t="str">
        <f>IF($P83="More Info Required",COUNTIFS('[1]2020 Outage History'!$Q:$Q,AB83,'[1]2020 Outage History'!$I:$I,$C83)/$Q83,"")</f>
        <v/>
      </c>
      <c r="AD83" s="26" t="str">
        <f t="shared" si="9"/>
        <v/>
      </c>
      <c r="AE83" s="8" t="str">
        <f>IF($P83="More Info Required",COUNTIFS('[1]2020 Outage History'!$Q:$Q,AD83,'[1]2020 Outage History'!$I:$I,$C83)/$Q83,"")</f>
        <v/>
      </c>
      <c r="AF83" s="26" t="str">
        <f t="shared" si="10"/>
        <v/>
      </c>
      <c r="AG83" s="8" t="str">
        <f>IF($P83="More Info Required",COUNTIFS('[1]2020 Outage History'!$Q:$Q,AF83,'[1]2020 Outage History'!$I:$I,$C83)/$Q83,"")</f>
        <v/>
      </c>
      <c r="AH83" s="26" t="str">
        <f t="shared" si="11"/>
        <v/>
      </c>
      <c r="AI83" s="8" t="str">
        <f>IF($P83="More Info Required",COUNTIFS('[1]2020 Outage History'!$Q:$Q,AH83,'[1]2020 Outage History'!$I:$I,$C83)/$Q83,"")</f>
        <v/>
      </c>
      <c r="AJ83" s="26" t="str">
        <f t="shared" si="12"/>
        <v/>
      </c>
      <c r="AK83" s="8" t="str">
        <f>IF($P83="More Info Required",COUNTIFS('[1]2020 Outage History'!$Q:$Q,AJ83,'[1]2020 Outage History'!$I:$I,$C83)/$Q83,"")</f>
        <v/>
      </c>
      <c r="AL83" s="26" t="str">
        <f t="shared" si="13"/>
        <v/>
      </c>
      <c r="AM83" s="8" t="str">
        <f>IF($P83="More Info Required",COUNTIFS('[1]2020 Outage History'!$Q:$Q,AL83,'[1]2020 Outage History'!$I:$I,$C83)/$Q83,"")</f>
        <v/>
      </c>
      <c r="AN83" s="26" t="str">
        <f t="shared" si="14"/>
        <v/>
      </c>
      <c r="AO83" s="8" t="str">
        <f>IF($P83="More Info Required",COUNTIFS('[1]2020 Outage History'!$Q:$Q,AN83,'[1]2020 Outage History'!$I:$I,$C83)/$Q83,"")</f>
        <v/>
      </c>
      <c r="AP83" s="26" t="str">
        <f t="shared" si="15"/>
        <v/>
      </c>
      <c r="AQ83" s="8" t="str">
        <f>IF($P83="More Info Required",COUNTIFS('[1]2020 Outage History'!$Q:$Q,AP83,'[1]2020 Outage History'!$I:$I,$C83)/$Q83,"")</f>
        <v/>
      </c>
      <c r="AR83" s="26" t="str">
        <f t="shared" si="16"/>
        <v/>
      </c>
      <c r="AS83" s="8" t="str">
        <f>IF($P83="More Info Required",COUNTIFS('[1]2020 Outage History'!$Q:$Q,AR83,'[1]2020 Outage History'!$I:$I,$C83)/$Q83,"")</f>
        <v/>
      </c>
      <c r="AT83" s="26" t="str">
        <f t="shared" si="17"/>
        <v/>
      </c>
      <c r="AU83" s="8" t="str">
        <f>IF($P83="More Info Required",COUNTIFS('[1]2020 Outage History'!$Q:$Q,AT83,'[1]2020 Outage History'!$I:$I,$C83)/$Q83,"")</f>
        <v/>
      </c>
      <c r="AV83" s="26" t="str">
        <f t="shared" si="18"/>
        <v/>
      </c>
      <c r="AW83" s="8" t="str">
        <f>IF($P83="More Info Required",COUNTIFS('[1]2020 Outage History'!$Q:$Q,AV83,'[1]2020 Outage History'!$I:$I,$C83)/$Q83,"")</f>
        <v/>
      </c>
      <c r="AX83" s="26" t="str">
        <f t="shared" si="19"/>
        <v/>
      </c>
      <c r="AY83" s="8" t="str">
        <f>IF($P83="More Info Required",COUNTIFS('[1]2020 Outage History'!$Q:$Q,AX83,'[1]2020 Outage History'!$I:$I,$C83)/$Q83,"")</f>
        <v/>
      </c>
      <c r="AZ83" s="26" t="str">
        <f t="shared" si="20"/>
        <v/>
      </c>
      <c r="BA83" s="8" t="str">
        <f>IF($P83="More Info Required",COUNTIFS('[1]2020 Outage History'!$Q:$Q,AZ83,'[1]2020 Outage History'!$I:$I,$C83)/$Q83,"")</f>
        <v/>
      </c>
      <c r="BB83" s="26" t="str">
        <f t="shared" si="21"/>
        <v/>
      </c>
      <c r="BC83" s="8" t="str">
        <f>IF($P83="More Info Required",COUNTIFS('[1]2020 Outage History'!$Q:$Q,BB83,'[1]2020 Outage History'!$I:$I,$C83)/$Q83,"")</f>
        <v/>
      </c>
      <c r="BD83" s="26" t="str">
        <f t="shared" si="22"/>
        <v/>
      </c>
      <c r="BE83" s="8" t="str">
        <f>IF($P83="More Info Required",COUNTIFS('[1]2020 Outage History'!$Q:$Q,BD83,'[1]2020 Outage History'!$I:$I,$C83)/$Q83,"")</f>
        <v/>
      </c>
      <c r="BF83" s="26" t="str">
        <f t="shared" si="23"/>
        <v/>
      </c>
      <c r="BG83" s="8" t="str">
        <f>IF($P83="More Info Required",COUNTIFS('[1]2020 Outage History'!$Q:$Q,BF83,'[1]2020 Outage History'!$I:$I,$C83)/$Q83,"")</f>
        <v/>
      </c>
      <c r="BH83" s="26" t="str">
        <f t="shared" si="24"/>
        <v/>
      </c>
      <c r="BI83" s="8" t="str">
        <f>IF($P83="More Info Required",COUNTIFS('[1]2020 Outage History'!$Q:$Q,BH83,'[1]2020 Outage History'!$I:$I,$C83)/$Q83,"")</f>
        <v/>
      </c>
      <c r="BJ83" s="26" t="str">
        <f t="shared" si="25"/>
        <v/>
      </c>
      <c r="BK83" s="8" t="str">
        <f>IF($P83="More Info Required",COUNTIFS('[1]2020 Outage History'!$Q:$Q,BJ83,'[1]2020 Outage History'!$I:$I,$C83)/$Q83,"")</f>
        <v/>
      </c>
      <c r="BL83" s="26" t="str">
        <f t="shared" si="26"/>
        <v/>
      </c>
      <c r="BM83" s="8" t="str">
        <f>IF($P83="More Info Required",COUNTIFS('[1]2020 Outage History'!$Q:$Q,BL83,'[1]2020 Outage History'!$I:$I,$C83)/$Q83,"")</f>
        <v/>
      </c>
      <c r="BN83" s="26" t="str">
        <f t="shared" si="27"/>
        <v/>
      </c>
      <c r="BO83" s="8" t="str">
        <f>IF($P83="More Info Required",COUNTIFS('[1]2020 Outage History'!$Q:$Q,BN83,'[1]2020 Outage History'!$I:$I,$C83)/$Q83,"")</f>
        <v/>
      </c>
      <c r="BP83" s="26" t="str">
        <f t="shared" si="28"/>
        <v/>
      </c>
      <c r="BQ83" s="8" t="str">
        <f>IF($P83="More Info Required",COUNTIFS('[1]2020 Outage History'!$Q:$Q,BP83,'[1]2020 Outage History'!$I:$I,$C83)/$Q83,"")</f>
        <v/>
      </c>
      <c r="BR83" s="26" t="str">
        <f t="shared" si="29"/>
        <v/>
      </c>
      <c r="BS83" s="8" t="str">
        <f>IF($P83="More Info Required",COUNTIFS('[1]2020 Outage History'!$Q:$Q,BR83,'[1]2020 Outage History'!$I:$I,$C83)/$Q83,"")</f>
        <v/>
      </c>
      <c r="BT83" s="26" t="str">
        <f t="shared" si="30"/>
        <v/>
      </c>
      <c r="BU83" s="8" t="str">
        <f>IF($P83="More Info Required",COUNTIFS('[1]2020 Outage History'!$Q:$Q,BT83,'[1]2020 Outage History'!$I:$I,$C83)/$Q83,"")</f>
        <v/>
      </c>
      <c r="BV83" s="26" t="str">
        <f t="shared" si="31"/>
        <v/>
      </c>
      <c r="BW83" s="8" t="str">
        <f>IF($P83="More Info Required",COUNTIFS('[1]2020 Outage History'!$Q:$Q,BV83,'[1]2020 Outage History'!$I:$I,$C83)/$Q83,"")</f>
        <v/>
      </c>
      <c r="BX83" s="26" t="str">
        <f t="shared" si="32"/>
        <v/>
      </c>
      <c r="BY83" s="8" t="str">
        <f>IF($P83="More Info Required",COUNTIFS('[1]2020 Outage History'!$Q:$Q,BX83,'[1]2020 Outage History'!$I:$I,$C83)/$Q83,"")</f>
        <v/>
      </c>
      <c r="BZ83" s="26" t="str">
        <f t="shared" si="33"/>
        <v/>
      </c>
      <c r="CA83" s="8" t="str">
        <f>IF($P83="More Info Required",COUNTIFS('[1]2020 Outage History'!$Q:$Q,BZ83,'[1]2020 Outage History'!$I:$I,$C83)/$Q83,"")</f>
        <v/>
      </c>
      <c r="CB83" s="26" t="str">
        <f t="shared" si="34"/>
        <v/>
      </c>
      <c r="CC83" s="8" t="str">
        <f>IF($P83="More Info Required",COUNTIFS('[1]2020 Outage History'!$Q:$Q,CB83,'[1]2020 Outage History'!$I:$I,$C83)/$Q83,"")</f>
        <v/>
      </c>
      <c r="CD83" s="26" t="str">
        <f t="shared" si="35"/>
        <v/>
      </c>
      <c r="CE83" s="8" t="str">
        <f>IF($P83="More Info Required",COUNTIFS('[1]2020 Outage History'!$Q:$Q,CD83,'[1]2020 Outage History'!$I:$I,$C83)/$Q83,"")</f>
        <v/>
      </c>
      <c r="CF83" s="26" t="str">
        <f t="shared" si="36"/>
        <v/>
      </c>
      <c r="CG83" s="8" t="str">
        <f>IF($P83="More Info Required",COUNTIFS('[1]2020 Outage History'!$Q:$Q,CF83,'[1]2020 Outage History'!$I:$I,$C83)/$Q83,"")</f>
        <v/>
      </c>
      <c r="CH83" s="26" t="str">
        <f t="shared" si="37"/>
        <v/>
      </c>
      <c r="CI83" s="8" t="str">
        <f>IF($P83="More Info Required",COUNTIFS('[1]2020 Outage History'!$Q:$Q,CH83,'[1]2020 Outage History'!$I:$I,$C83)/$Q83,"")</f>
        <v/>
      </c>
      <c r="CJ83" s="26" t="str">
        <f t="shared" si="38"/>
        <v/>
      </c>
      <c r="CK83" s="8" t="str">
        <f>IF($P83="More Info Required",COUNTIFS('[1]2020 Outage History'!$Q:$Q,CJ83,'[1]2020 Outage History'!$I:$I,$C83)/$Q83,"")</f>
        <v/>
      </c>
      <c r="CL83" s="26" t="str">
        <f t="shared" si="39"/>
        <v/>
      </c>
      <c r="CM83" s="8" t="str">
        <f>IF($P83="More Info Required",COUNTIFS('[1]2020 Outage History'!$Q:$Q,CL83,'[1]2020 Outage History'!$I:$I,$C83)/$Q83,"")</f>
        <v/>
      </c>
    </row>
    <row r="84" spans="1:91" ht="15" x14ac:dyDescent="0.25">
      <c r="A84" s="17" t="s">
        <v>232</v>
      </c>
      <c r="B84" s="21">
        <v>41224</v>
      </c>
      <c r="C84" s="14" t="s">
        <v>391</v>
      </c>
      <c r="D84" s="17" t="s">
        <v>390</v>
      </c>
      <c r="E84" s="21">
        <v>41</v>
      </c>
      <c r="F84" s="22">
        <f>'[1]2020 Circuit Detail'!H43</f>
        <v>52.730659000000003</v>
      </c>
      <c r="G84" s="21"/>
      <c r="H84" s="21">
        <f>('[1]2015 Circuit Detail'!AS43+'[1]2016 Circuit Detail'!AS43+'[1]2017 Circuit Detail'!AS43+'[1]2018 Circuit Detail'!AS43+'[1]2019 Circuit Detail'!AS43)/5</f>
        <v>0.44539492570850642</v>
      </c>
      <c r="I84" s="10">
        <f>'[1]2020 Circuit Detail'!AS43</f>
        <v>0.66375047579056401</v>
      </c>
      <c r="J84" s="17" t="str">
        <f t="shared" si="0"/>
        <v>PSC</v>
      </c>
      <c r="K84" s="17">
        <v>2.9</v>
      </c>
      <c r="L84" s="23">
        <v>2018</v>
      </c>
      <c r="M84" s="21">
        <f>('[1]2015 Circuit Detail'!AQ43+'[1]2016 Circuit Detail'!AQ43+'[1]2017 Circuit Detail'!AQ43+'[1]2018 Circuit Detail'!AQ43+'[1]2019 Circuit Detail'!AQ43)/5</f>
        <v>53.519088400000001</v>
      </c>
      <c r="N84" s="24">
        <f>'[1]2020 Circuit Detail'!AQ43</f>
        <v>28.80677</v>
      </c>
      <c r="O84" s="17" t="str">
        <f t="shared" si="1"/>
        <v>OK</v>
      </c>
      <c r="P84" s="8" t="str">
        <f t="shared" si="2"/>
        <v>More Info Required</v>
      </c>
      <c r="Q84" s="25">
        <f>'[1]2020 Circuit Detail'!AJ43</f>
        <v>2</v>
      </c>
      <c r="R84" s="26" t="str">
        <f t="shared" si="3"/>
        <v>000 Power Supply</v>
      </c>
      <c r="S84" s="8" t="e">
        <f>IF($P84="More Info Required",COUNTIFS('[1]2020 Outage History'!$Q:$Q,R84,'[1]2020 Outage History'!$I:$I,$C84)/$Q84,"")</f>
        <v>#VALUE!</v>
      </c>
      <c r="T84" s="26" t="str">
        <f t="shared" si="4"/>
        <v>100 Construction</v>
      </c>
      <c r="U84" s="8" t="e">
        <f>IF($P84="More Info Required",COUNTIFS('[1]2020 Outage History'!$Q:$Q,T84,'[1]2020 Outage History'!$I:$I,$C84)/$Q84,"")</f>
        <v>#VALUE!</v>
      </c>
      <c r="V84" s="26" t="str">
        <f t="shared" si="5"/>
        <v>110 Maintenance</v>
      </c>
      <c r="W84" s="8" t="e">
        <f>IF($P84="More Info Required",COUNTIFS('[1]2020 Outage History'!$Q:$Q,V84,'[1]2020 Outage History'!$I:$I,$C84)/$Q84,"")</f>
        <v>#VALUE!</v>
      </c>
      <c r="X84" s="26" t="str">
        <f t="shared" si="6"/>
        <v>190 Other Planned</v>
      </c>
      <c r="Y84" s="8" t="e">
        <f>IF($P84="More Info Required",COUNTIFS('[1]2020 Outage History'!$Q:$Q,X84,'[1]2020 Outage History'!$I:$I,$C84)/$Q84,"")</f>
        <v>#VALUE!</v>
      </c>
      <c r="Z84" s="26" t="str">
        <f t="shared" si="7"/>
        <v>300 Material or equipment fault/failure</v>
      </c>
      <c r="AA84" s="8" t="e">
        <f>IF($P84="More Info Required",COUNTIFS('[1]2020 Outage History'!$Q:$Q,Z84,'[1]2020 Outage History'!$I:$I,$C84)/$Q84,"")</f>
        <v>#VALUE!</v>
      </c>
      <c r="AB84" s="26" t="str">
        <f t="shared" si="8"/>
        <v>310 Installation Fault</v>
      </c>
      <c r="AC84" s="8" t="e">
        <f>IF($P84="More Info Required",COUNTIFS('[1]2020 Outage History'!$Q:$Q,AB84,'[1]2020 Outage History'!$I:$I,$C84)/$Q84,"")</f>
        <v>#VALUE!</v>
      </c>
      <c r="AD84" s="26" t="str">
        <f t="shared" si="9"/>
        <v>320 Conductor Sag or inadequate clearance</v>
      </c>
      <c r="AE84" s="8" t="e">
        <f>IF($P84="More Info Required",COUNTIFS('[1]2020 Outage History'!$Q:$Q,AD84,'[1]2020 Outage History'!$I:$I,$C84)/$Q84,"")</f>
        <v>#VALUE!</v>
      </c>
      <c r="AF84" s="26" t="str">
        <f t="shared" si="10"/>
        <v>340 Overload</v>
      </c>
      <c r="AG84" s="8" t="e">
        <f>IF($P84="More Info Required",COUNTIFS('[1]2020 Outage History'!$Q:$Q,AF84,'[1]2020 Outage History'!$I:$I,$C84)/$Q84,"")</f>
        <v>#VALUE!</v>
      </c>
      <c r="AH84" s="26" t="str">
        <f t="shared" si="11"/>
        <v>350 Miscoordination of protection devices</v>
      </c>
      <c r="AI84" s="8" t="e">
        <f>IF($P84="More Info Required",COUNTIFS('[1]2020 Outage History'!$Q:$Q,AH84,'[1]2020 Outage History'!$I:$I,$C84)/$Q84,"")</f>
        <v>#VALUE!</v>
      </c>
      <c r="AJ84" s="26" t="str">
        <f t="shared" si="12"/>
        <v>360 Other Equipment installation/design</v>
      </c>
      <c r="AK84" s="8" t="e">
        <f>IF($P84="More Info Required",COUNTIFS('[1]2020 Outage History'!$Q:$Q,AJ84,'[1]2020 Outage History'!$I:$I,$C84)/$Q84,"")</f>
        <v>#VALUE!</v>
      </c>
      <c r="AL84" s="26" t="str">
        <f t="shared" si="13"/>
        <v>400 Decay/Age of Material/Equipment</v>
      </c>
      <c r="AM84" s="8" t="e">
        <f>IF($P84="More Info Required",COUNTIFS('[1]2020 Outage History'!$Q:$Q,AL84,'[1]2020 Outage History'!$I:$I,$C84)/$Q84,"")</f>
        <v>#VALUE!</v>
      </c>
      <c r="AN84" s="26" t="str">
        <f t="shared" si="14"/>
        <v>420 Tree Growth</v>
      </c>
      <c r="AO84" s="8" t="e">
        <f>IF($P84="More Info Required",COUNTIFS('[1]2020 Outage History'!$Q:$Q,AN84,'[1]2020 Outage History'!$I:$I,$C84)/$Q84,"")</f>
        <v>#VALUE!</v>
      </c>
      <c r="AP84" s="26" t="str">
        <f t="shared" si="15"/>
        <v>430 Tree failure from overhang or dead tree without Ice/snow</v>
      </c>
      <c r="AQ84" s="8" t="e">
        <f>IF($P84="More Info Required",COUNTIFS('[1]2020 Outage History'!$Q:$Q,AP84,'[1]2020 Outage History'!$I:$I,$C84)/$Q84,"")</f>
        <v>#VALUE!</v>
      </c>
      <c r="AR84" s="26" t="str">
        <f t="shared" si="16"/>
        <v>435 Tree failure from outside of ROW</v>
      </c>
      <c r="AS84" s="8" t="e">
        <f>IF($P84="More Info Required",COUNTIFS('[1]2020 Outage History'!$Q:$Q,AR84,'[1]2020 Outage History'!$I:$I,$C84)/$Q84,"")</f>
        <v>#VALUE!</v>
      </c>
      <c r="AT84" s="26" t="str">
        <f t="shared" si="17"/>
        <v>440 Trees with Ice/snow</v>
      </c>
      <c r="AU84" s="8" t="e">
        <f>IF($P84="More Info Required",COUNTIFS('[1]2020 Outage History'!$Q:$Q,AT84,'[1]2020 Outage History'!$I:$I,$C84)/$Q84,"")</f>
        <v>#VALUE!</v>
      </c>
      <c r="AV84" s="26" t="str">
        <f t="shared" si="18"/>
        <v>470 Borrower Crew Cuts Tree</v>
      </c>
      <c r="AW84" s="8" t="e">
        <f>IF($P84="More Info Required",COUNTIFS('[1]2020 Outage History'!$Q:$Q,AV84,'[1]2020 Outage History'!$I:$I,$C84)/$Q84,"")</f>
        <v>#VALUE!</v>
      </c>
      <c r="AX84" s="26" t="str">
        <f t="shared" si="19"/>
        <v>490 Maintenance, Other</v>
      </c>
      <c r="AY84" s="8" t="e">
        <f>IF($P84="More Info Required",COUNTIFS('[1]2020 Outage History'!$Q:$Q,AX84,'[1]2020 Outage History'!$I:$I,$C84)/$Q84,"")</f>
        <v>#VALUE!</v>
      </c>
      <c r="AZ84" s="26" t="str">
        <f t="shared" si="20"/>
        <v>500 Lightning</v>
      </c>
      <c r="BA84" s="8" t="e">
        <f>IF($P84="More Info Required",COUNTIFS('[1]2020 Outage History'!$Q:$Q,AZ84,'[1]2020 Outage History'!$I:$I,$C84)/$Q84,"")</f>
        <v>#VALUE!</v>
      </c>
      <c r="BB84" s="26" t="str">
        <f t="shared" si="21"/>
        <v>510 Wind, Not Trees</v>
      </c>
      <c r="BC84" s="8" t="e">
        <f>IF($P84="More Info Required",COUNTIFS('[1]2020 Outage History'!$Q:$Q,BB84,'[1]2020 Outage History'!$I:$I,$C84)/$Q84,"")</f>
        <v>#VALUE!</v>
      </c>
      <c r="BD84" s="26" t="str">
        <f t="shared" si="22"/>
        <v>520 Ice, Sleet, Frost, not Trees</v>
      </c>
      <c r="BE84" s="8" t="e">
        <f>IF($P84="More Info Required",COUNTIFS('[1]2020 Outage History'!$Q:$Q,BD84,'[1]2020 Outage History'!$I:$I,$C84)/$Q84,"")</f>
        <v>#VALUE!</v>
      </c>
      <c r="BF84" s="26" t="str">
        <f t="shared" si="23"/>
        <v>530 Flood</v>
      </c>
      <c r="BG84" s="8" t="e">
        <f>IF($P84="More Info Required",COUNTIFS('[1]2020 Outage History'!$Q:$Q,BF84,'[1]2020 Outage History'!$I:$I,$C84)/$Q84,"")</f>
        <v>#VALUE!</v>
      </c>
      <c r="BH84" s="26" t="str">
        <f t="shared" si="24"/>
        <v>540 Storm</v>
      </c>
      <c r="BI84" s="8" t="e">
        <f>IF($P84="More Info Required",COUNTIFS('[1]2020 Outage History'!$Q:$Q,BH84,'[1]2020 Outage History'!$I:$I,$C84)/$Q84,"")</f>
        <v>#VALUE!</v>
      </c>
      <c r="BJ84" s="26" t="str">
        <f t="shared" si="25"/>
        <v>590 Weather, Other</v>
      </c>
      <c r="BK84" s="8" t="e">
        <f>IF($P84="More Info Required",COUNTIFS('[1]2020 Outage History'!$Q:$Q,BJ84,'[1]2020 Outage History'!$I:$I,$C84)/$Q84,"")</f>
        <v>#VALUE!</v>
      </c>
      <c r="BL84" s="26" t="str">
        <f t="shared" si="26"/>
        <v>600 Animal/bird</v>
      </c>
      <c r="BM84" s="8" t="e">
        <f>IF($P84="More Info Required",COUNTIFS('[1]2020 Outage History'!$Q:$Q,BL84,'[1]2020 Outage History'!$I:$I,$C84)/$Q84,"")</f>
        <v>#VALUE!</v>
      </c>
      <c r="BN84" s="26" t="str">
        <f t="shared" si="27"/>
        <v>630 Squirrel</v>
      </c>
      <c r="BO84" s="8" t="e">
        <f>IF($P84="More Info Required",COUNTIFS('[1]2020 Outage History'!$Q:$Q,BN84,'[1]2020 Outage History'!$I:$I,$C84)/$Q84,"")</f>
        <v>#VALUE!</v>
      </c>
      <c r="BP84" s="26" t="str">
        <f t="shared" si="28"/>
        <v>690 Animal, Other</v>
      </c>
      <c r="BQ84" s="8" t="e">
        <f>IF($P84="More Info Required",COUNTIFS('[1]2020 Outage History'!$Q:$Q,BP84,'[1]2020 Outage History'!$I:$I,$C84)/$Q84,"")</f>
        <v>#VALUE!</v>
      </c>
      <c r="BR84" s="26" t="str">
        <f t="shared" si="29"/>
        <v>700 Customer-Caused</v>
      </c>
      <c r="BS84" s="8" t="e">
        <f>IF($P84="More Info Required",COUNTIFS('[1]2020 Outage History'!$Q:$Q,BR84,'[1]2020 Outage History'!$I:$I,$C84)/$Q84,"")</f>
        <v>#VALUE!</v>
      </c>
      <c r="BT84" s="26" t="str">
        <f t="shared" si="30"/>
        <v>710 Motor Vehicle</v>
      </c>
      <c r="BU84" s="8" t="e">
        <f>IF($P84="More Info Required",COUNTIFS('[1]2020 Outage History'!$Q:$Q,BT84,'[1]2020 Outage History'!$I:$I,$C84)/$Q84,"")</f>
        <v>#VALUE!</v>
      </c>
      <c r="BV84" s="26" t="str">
        <f t="shared" si="31"/>
        <v>715 Farming Equipment</v>
      </c>
      <c r="BW84" s="8" t="e">
        <f>IF($P84="More Info Required",COUNTIFS('[1]2020 Outage History'!$Q:$Q,BV84,'[1]2020 Outage History'!$I:$I,$C84)/$Q84,"")</f>
        <v>#VALUE!</v>
      </c>
      <c r="BX84" s="26" t="str">
        <f t="shared" si="32"/>
        <v>720 Aircraft</v>
      </c>
      <c r="BY84" s="8" t="e">
        <f>IF($P84="More Info Required",COUNTIFS('[1]2020 Outage History'!$Q:$Q,BX84,'[1]2020 Outage History'!$I:$I,$C84)/$Q84,"")</f>
        <v>#VALUE!</v>
      </c>
      <c r="BZ84" s="26" t="str">
        <f t="shared" si="33"/>
        <v>730 Fire</v>
      </c>
      <c r="CA84" s="8" t="e">
        <f>IF($P84="More Info Required",COUNTIFS('[1]2020 Outage History'!$Q:$Q,BZ84,'[1]2020 Outage History'!$I:$I,$C84)/$Q84,"")</f>
        <v>#VALUE!</v>
      </c>
      <c r="CB84" s="26" t="str">
        <f t="shared" si="34"/>
        <v>740 Public Cuts Tree</v>
      </c>
      <c r="CC84" s="8" t="e">
        <f>IF($P84="More Info Required",COUNTIFS('[1]2020 Outage History'!$Q:$Q,CB84,'[1]2020 Outage History'!$I:$I,$C84)/$Q84,"")</f>
        <v>#VALUE!</v>
      </c>
      <c r="CD84" s="26" t="str">
        <f t="shared" si="35"/>
        <v>750 Vandalism</v>
      </c>
      <c r="CE84" s="8" t="e">
        <f>IF($P84="More Info Required",COUNTIFS('[1]2020 Outage History'!$Q:$Q,CD84,'[1]2020 Outage History'!$I:$I,$C84)/$Q84,"")</f>
        <v>#VALUE!</v>
      </c>
      <c r="CF84" s="26" t="str">
        <f t="shared" si="36"/>
        <v>760 Switching Error or Caused by Construction or Maintenance</v>
      </c>
      <c r="CG84" s="8" t="e">
        <f>IF($P84="More Info Required",COUNTIFS('[1]2020 Outage History'!$Q:$Q,CF84,'[1]2020 Outage History'!$I:$I,$C84)/$Q84,"")</f>
        <v>#VALUE!</v>
      </c>
      <c r="CH84" s="26" t="str">
        <f t="shared" si="37"/>
        <v>790 Public, Other</v>
      </c>
      <c r="CI84" s="8" t="e">
        <f>IF($P84="More Info Required",COUNTIFS('[1]2020 Outage History'!$Q:$Q,CH84,'[1]2020 Outage History'!$I:$I,$C84)/$Q84,"")</f>
        <v>#VALUE!</v>
      </c>
      <c r="CJ84" s="26" t="str">
        <f t="shared" si="38"/>
        <v>800 Other</v>
      </c>
      <c r="CK84" s="8" t="e">
        <f>IF($P84="More Info Required",COUNTIFS('[1]2020 Outage History'!$Q:$Q,CJ84,'[1]2020 Outage History'!$I:$I,$C84)/$Q84,"")</f>
        <v>#VALUE!</v>
      </c>
      <c r="CL84" s="26" t="str">
        <f t="shared" si="39"/>
        <v>999 Cause Unknown</v>
      </c>
      <c r="CM84" s="8" t="e">
        <f>IF($P84="More Info Required",COUNTIFS('[1]2020 Outage History'!$Q:$Q,CL84,'[1]2020 Outage History'!$I:$I,$C84)/$Q84,"")</f>
        <v>#VALUE!</v>
      </c>
    </row>
    <row r="85" spans="1:91" ht="15" x14ac:dyDescent="0.25">
      <c r="A85" s="17" t="s">
        <v>234</v>
      </c>
      <c r="B85" s="21">
        <v>41234</v>
      </c>
      <c r="C85" s="14" t="s">
        <v>235</v>
      </c>
      <c r="D85" s="17" t="s">
        <v>390</v>
      </c>
      <c r="E85" s="21">
        <v>41</v>
      </c>
      <c r="F85" s="22">
        <f>'[1]2020 Circuit Detail'!H44</f>
        <v>203.00859500000001</v>
      </c>
      <c r="G85" s="21"/>
      <c r="H85" s="21">
        <f>('[1]2015 Circuit Detail'!AS44+'[1]2016 Circuit Detail'!AS44+'[1]2017 Circuit Detail'!AS44+'[1]2018 Circuit Detail'!AS44+'[1]2019 Circuit Detail'!AS44)/5</f>
        <v>0.50428725752271908</v>
      </c>
      <c r="I85" s="10">
        <f>'[1]2020 Circuit Detail'!AS44</f>
        <v>0.21181369192767399</v>
      </c>
      <c r="J85" s="17" t="str">
        <f t="shared" si="0"/>
        <v>OK</v>
      </c>
      <c r="K85" s="17">
        <v>9.4</v>
      </c>
      <c r="L85" s="23">
        <v>2018</v>
      </c>
      <c r="M85" s="21">
        <f>('[1]2015 Circuit Detail'!AQ44+'[1]2016 Circuit Detail'!AQ44+'[1]2017 Circuit Detail'!AQ44+'[1]2018 Circuit Detail'!AQ44+'[1]2019 Circuit Detail'!AQ44)/5</f>
        <v>43.030112399999993</v>
      </c>
      <c r="N85" s="24">
        <f>'[1]2020 Circuit Detail'!AQ44</f>
        <v>18.787381</v>
      </c>
      <c r="O85" s="17" t="str">
        <f t="shared" si="1"/>
        <v>OK</v>
      </c>
      <c r="P85" s="8" t="str">
        <f t="shared" si="2"/>
        <v>Good</v>
      </c>
      <c r="Q85" s="25">
        <f>'[1]2020 Circuit Detail'!AJ44</f>
        <v>7</v>
      </c>
      <c r="R85" s="26" t="str">
        <f t="shared" si="3"/>
        <v/>
      </c>
      <c r="S85" s="8" t="str">
        <f>IF($P85="More Info Required",COUNTIFS('[1]2020 Outage History'!$Q:$Q,R85,'[1]2020 Outage History'!$I:$I,$C85)/$Q85,"")</f>
        <v/>
      </c>
      <c r="T85" s="26" t="str">
        <f t="shared" si="4"/>
        <v/>
      </c>
      <c r="U85" s="8" t="str">
        <f>IF($P85="More Info Required",COUNTIFS('[1]2020 Outage History'!$Q:$Q,T85,'[1]2020 Outage History'!$I:$I,$C85)/$Q85,"")</f>
        <v/>
      </c>
      <c r="V85" s="26" t="str">
        <f t="shared" si="5"/>
        <v/>
      </c>
      <c r="W85" s="8" t="str">
        <f>IF($P85="More Info Required",COUNTIFS('[1]2020 Outage History'!$Q:$Q,V85,'[1]2020 Outage History'!$I:$I,$C85)/$Q85,"")</f>
        <v/>
      </c>
      <c r="X85" s="26" t="str">
        <f t="shared" si="6"/>
        <v/>
      </c>
      <c r="Y85" s="8" t="str">
        <f>IF($P85="More Info Required",COUNTIFS('[1]2020 Outage History'!$Q:$Q,X85,'[1]2020 Outage History'!$I:$I,$C85)/$Q85,"")</f>
        <v/>
      </c>
      <c r="Z85" s="26" t="str">
        <f t="shared" si="7"/>
        <v/>
      </c>
      <c r="AA85" s="8" t="str">
        <f>IF($P85="More Info Required",COUNTIFS('[1]2020 Outage History'!$Q:$Q,Z85,'[1]2020 Outage History'!$I:$I,$C85)/$Q85,"")</f>
        <v/>
      </c>
      <c r="AB85" s="26" t="str">
        <f t="shared" si="8"/>
        <v/>
      </c>
      <c r="AC85" s="8" t="str">
        <f>IF($P85="More Info Required",COUNTIFS('[1]2020 Outage History'!$Q:$Q,AB85,'[1]2020 Outage History'!$I:$I,$C85)/$Q85,"")</f>
        <v/>
      </c>
      <c r="AD85" s="26" t="str">
        <f t="shared" si="9"/>
        <v/>
      </c>
      <c r="AE85" s="8" t="str">
        <f>IF($P85="More Info Required",COUNTIFS('[1]2020 Outage History'!$Q:$Q,AD85,'[1]2020 Outage History'!$I:$I,$C85)/$Q85,"")</f>
        <v/>
      </c>
      <c r="AF85" s="26" t="str">
        <f t="shared" si="10"/>
        <v/>
      </c>
      <c r="AG85" s="8" t="str">
        <f>IF($P85="More Info Required",COUNTIFS('[1]2020 Outage History'!$Q:$Q,AF85,'[1]2020 Outage History'!$I:$I,$C85)/$Q85,"")</f>
        <v/>
      </c>
      <c r="AH85" s="26" t="str">
        <f t="shared" si="11"/>
        <v/>
      </c>
      <c r="AI85" s="8" t="str">
        <f>IF($P85="More Info Required",COUNTIFS('[1]2020 Outage History'!$Q:$Q,AH85,'[1]2020 Outage History'!$I:$I,$C85)/$Q85,"")</f>
        <v/>
      </c>
      <c r="AJ85" s="26" t="str">
        <f t="shared" si="12"/>
        <v/>
      </c>
      <c r="AK85" s="8" t="str">
        <f>IF($P85="More Info Required",COUNTIFS('[1]2020 Outage History'!$Q:$Q,AJ85,'[1]2020 Outage History'!$I:$I,$C85)/$Q85,"")</f>
        <v/>
      </c>
      <c r="AL85" s="26" t="str">
        <f t="shared" si="13"/>
        <v/>
      </c>
      <c r="AM85" s="8" t="str">
        <f>IF($P85="More Info Required",COUNTIFS('[1]2020 Outage History'!$Q:$Q,AL85,'[1]2020 Outage History'!$I:$I,$C85)/$Q85,"")</f>
        <v/>
      </c>
      <c r="AN85" s="26" t="str">
        <f t="shared" si="14"/>
        <v/>
      </c>
      <c r="AO85" s="8" t="str">
        <f>IF($P85="More Info Required",COUNTIFS('[1]2020 Outage History'!$Q:$Q,AN85,'[1]2020 Outage History'!$I:$I,$C85)/$Q85,"")</f>
        <v/>
      </c>
      <c r="AP85" s="26" t="str">
        <f t="shared" si="15"/>
        <v/>
      </c>
      <c r="AQ85" s="8" t="str">
        <f>IF($P85="More Info Required",COUNTIFS('[1]2020 Outage History'!$Q:$Q,AP85,'[1]2020 Outage History'!$I:$I,$C85)/$Q85,"")</f>
        <v/>
      </c>
      <c r="AR85" s="26" t="str">
        <f t="shared" si="16"/>
        <v/>
      </c>
      <c r="AS85" s="8" t="str">
        <f>IF($P85="More Info Required",COUNTIFS('[1]2020 Outage History'!$Q:$Q,AR85,'[1]2020 Outage History'!$I:$I,$C85)/$Q85,"")</f>
        <v/>
      </c>
      <c r="AT85" s="26" t="str">
        <f t="shared" si="17"/>
        <v/>
      </c>
      <c r="AU85" s="8" t="str">
        <f>IF($P85="More Info Required",COUNTIFS('[1]2020 Outage History'!$Q:$Q,AT85,'[1]2020 Outage History'!$I:$I,$C85)/$Q85,"")</f>
        <v/>
      </c>
      <c r="AV85" s="26" t="str">
        <f t="shared" si="18"/>
        <v/>
      </c>
      <c r="AW85" s="8" t="str">
        <f>IF($P85="More Info Required",COUNTIFS('[1]2020 Outage History'!$Q:$Q,AV85,'[1]2020 Outage History'!$I:$I,$C85)/$Q85,"")</f>
        <v/>
      </c>
      <c r="AX85" s="26" t="str">
        <f t="shared" si="19"/>
        <v/>
      </c>
      <c r="AY85" s="8" t="str">
        <f>IF($P85="More Info Required",COUNTIFS('[1]2020 Outage History'!$Q:$Q,AX85,'[1]2020 Outage History'!$I:$I,$C85)/$Q85,"")</f>
        <v/>
      </c>
      <c r="AZ85" s="26" t="str">
        <f t="shared" si="20"/>
        <v/>
      </c>
      <c r="BA85" s="8" t="str">
        <f>IF($P85="More Info Required",COUNTIFS('[1]2020 Outage History'!$Q:$Q,AZ85,'[1]2020 Outage History'!$I:$I,$C85)/$Q85,"")</f>
        <v/>
      </c>
      <c r="BB85" s="26" t="str">
        <f t="shared" si="21"/>
        <v/>
      </c>
      <c r="BC85" s="8" t="str">
        <f>IF($P85="More Info Required",COUNTIFS('[1]2020 Outage History'!$Q:$Q,BB85,'[1]2020 Outage History'!$I:$I,$C85)/$Q85,"")</f>
        <v/>
      </c>
      <c r="BD85" s="26" t="str">
        <f t="shared" si="22"/>
        <v/>
      </c>
      <c r="BE85" s="8" t="str">
        <f>IF($P85="More Info Required",COUNTIFS('[1]2020 Outage History'!$Q:$Q,BD85,'[1]2020 Outage History'!$I:$I,$C85)/$Q85,"")</f>
        <v/>
      </c>
      <c r="BF85" s="26" t="str">
        <f t="shared" si="23"/>
        <v/>
      </c>
      <c r="BG85" s="8" t="str">
        <f>IF($P85="More Info Required",COUNTIFS('[1]2020 Outage History'!$Q:$Q,BF85,'[1]2020 Outage History'!$I:$I,$C85)/$Q85,"")</f>
        <v/>
      </c>
      <c r="BH85" s="26" t="str">
        <f t="shared" si="24"/>
        <v/>
      </c>
      <c r="BI85" s="8" t="str">
        <f>IF($P85="More Info Required",COUNTIFS('[1]2020 Outage History'!$Q:$Q,BH85,'[1]2020 Outage History'!$I:$I,$C85)/$Q85,"")</f>
        <v/>
      </c>
      <c r="BJ85" s="26" t="str">
        <f t="shared" si="25"/>
        <v/>
      </c>
      <c r="BK85" s="8" t="str">
        <f>IF($P85="More Info Required",COUNTIFS('[1]2020 Outage History'!$Q:$Q,BJ85,'[1]2020 Outage History'!$I:$I,$C85)/$Q85,"")</f>
        <v/>
      </c>
      <c r="BL85" s="26" t="str">
        <f t="shared" si="26"/>
        <v/>
      </c>
      <c r="BM85" s="8" t="str">
        <f>IF($P85="More Info Required",COUNTIFS('[1]2020 Outage History'!$Q:$Q,BL85,'[1]2020 Outage History'!$I:$I,$C85)/$Q85,"")</f>
        <v/>
      </c>
      <c r="BN85" s="26" t="str">
        <f t="shared" si="27"/>
        <v/>
      </c>
      <c r="BO85" s="8" t="str">
        <f>IF($P85="More Info Required",COUNTIFS('[1]2020 Outage History'!$Q:$Q,BN85,'[1]2020 Outage History'!$I:$I,$C85)/$Q85,"")</f>
        <v/>
      </c>
      <c r="BP85" s="26" t="str">
        <f t="shared" si="28"/>
        <v/>
      </c>
      <c r="BQ85" s="8" t="str">
        <f>IF($P85="More Info Required",COUNTIFS('[1]2020 Outage History'!$Q:$Q,BP85,'[1]2020 Outage History'!$I:$I,$C85)/$Q85,"")</f>
        <v/>
      </c>
      <c r="BR85" s="26" t="str">
        <f t="shared" si="29"/>
        <v/>
      </c>
      <c r="BS85" s="8" t="str">
        <f>IF($P85="More Info Required",COUNTIFS('[1]2020 Outage History'!$Q:$Q,BR85,'[1]2020 Outage History'!$I:$I,$C85)/$Q85,"")</f>
        <v/>
      </c>
      <c r="BT85" s="26" t="str">
        <f t="shared" si="30"/>
        <v/>
      </c>
      <c r="BU85" s="8" t="str">
        <f>IF($P85="More Info Required",COUNTIFS('[1]2020 Outage History'!$Q:$Q,BT85,'[1]2020 Outage History'!$I:$I,$C85)/$Q85,"")</f>
        <v/>
      </c>
      <c r="BV85" s="26" t="str">
        <f t="shared" si="31"/>
        <v/>
      </c>
      <c r="BW85" s="8" t="str">
        <f>IF($P85="More Info Required",COUNTIFS('[1]2020 Outage History'!$Q:$Q,BV85,'[1]2020 Outage History'!$I:$I,$C85)/$Q85,"")</f>
        <v/>
      </c>
      <c r="BX85" s="26" t="str">
        <f t="shared" si="32"/>
        <v/>
      </c>
      <c r="BY85" s="8" t="str">
        <f>IF($P85="More Info Required",COUNTIFS('[1]2020 Outage History'!$Q:$Q,BX85,'[1]2020 Outage History'!$I:$I,$C85)/$Q85,"")</f>
        <v/>
      </c>
      <c r="BZ85" s="26" t="str">
        <f t="shared" si="33"/>
        <v/>
      </c>
      <c r="CA85" s="8" t="str">
        <f>IF($P85="More Info Required",COUNTIFS('[1]2020 Outage History'!$Q:$Q,BZ85,'[1]2020 Outage History'!$I:$I,$C85)/$Q85,"")</f>
        <v/>
      </c>
      <c r="CB85" s="26" t="str">
        <f t="shared" si="34"/>
        <v/>
      </c>
      <c r="CC85" s="8" t="str">
        <f>IF($P85="More Info Required",COUNTIFS('[1]2020 Outage History'!$Q:$Q,CB85,'[1]2020 Outage History'!$I:$I,$C85)/$Q85,"")</f>
        <v/>
      </c>
      <c r="CD85" s="26" t="str">
        <f t="shared" si="35"/>
        <v/>
      </c>
      <c r="CE85" s="8" t="str">
        <f>IF($P85="More Info Required",COUNTIFS('[1]2020 Outage History'!$Q:$Q,CD85,'[1]2020 Outage History'!$I:$I,$C85)/$Q85,"")</f>
        <v/>
      </c>
      <c r="CF85" s="26" t="str">
        <f t="shared" si="36"/>
        <v/>
      </c>
      <c r="CG85" s="8" t="str">
        <f>IF($P85="More Info Required",COUNTIFS('[1]2020 Outage History'!$Q:$Q,CF85,'[1]2020 Outage History'!$I:$I,$C85)/$Q85,"")</f>
        <v/>
      </c>
      <c r="CH85" s="26" t="str">
        <f t="shared" si="37"/>
        <v/>
      </c>
      <c r="CI85" s="8" t="str">
        <f>IF($P85="More Info Required",COUNTIFS('[1]2020 Outage History'!$Q:$Q,CH85,'[1]2020 Outage History'!$I:$I,$C85)/$Q85,"")</f>
        <v/>
      </c>
      <c r="CJ85" s="26" t="str">
        <f t="shared" si="38"/>
        <v/>
      </c>
      <c r="CK85" s="8" t="str">
        <f>IF($P85="More Info Required",COUNTIFS('[1]2020 Outage History'!$Q:$Q,CJ85,'[1]2020 Outage History'!$I:$I,$C85)/$Q85,"")</f>
        <v/>
      </c>
      <c r="CL85" s="26" t="str">
        <f t="shared" si="39"/>
        <v/>
      </c>
      <c r="CM85" s="8" t="str">
        <f>IF($P85="More Info Required",COUNTIFS('[1]2020 Outage History'!$Q:$Q,CL85,'[1]2020 Outage History'!$I:$I,$C85)/$Q85,"")</f>
        <v/>
      </c>
    </row>
    <row r="86" spans="1:91" ht="15" x14ac:dyDescent="0.25">
      <c r="A86" s="17" t="s">
        <v>236</v>
      </c>
      <c r="B86" s="21">
        <v>41244</v>
      </c>
      <c r="C86" s="14" t="s">
        <v>392</v>
      </c>
      <c r="D86" s="17" t="s">
        <v>390</v>
      </c>
      <c r="E86" s="21">
        <v>41</v>
      </c>
      <c r="F86" s="22">
        <f>'[1]2020 Circuit Detail'!H45</f>
        <v>102.217765</v>
      </c>
      <c r="G86" s="21"/>
      <c r="H86" s="21">
        <f>('[1]2015 Circuit Detail'!AS45+'[1]2016 Circuit Detail'!AS45+'[1]2017 Circuit Detail'!AS45+'[1]2018 Circuit Detail'!AS45+'[1]2019 Circuit Detail'!AS45)/5</f>
        <v>0.81630609664744525</v>
      </c>
      <c r="I86" s="10">
        <f>'[1]2020 Circuit Detail'!AS45</f>
        <v>0.156528564286257</v>
      </c>
      <c r="J86" s="17" t="str">
        <f t="shared" si="0"/>
        <v>OK</v>
      </c>
      <c r="K86" s="17">
        <v>13.1</v>
      </c>
      <c r="L86" s="23">
        <v>2018</v>
      </c>
      <c r="M86" s="21">
        <f>('[1]2015 Circuit Detail'!AQ45+'[1]2016 Circuit Detail'!AQ45+'[1]2017 Circuit Detail'!AQ45+'[1]2018 Circuit Detail'!AQ45+'[1]2019 Circuit Detail'!AQ45)/5</f>
        <v>75.716313200000002</v>
      </c>
      <c r="N86" s="24">
        <f>'[1]2020 Circuit Detail'!AQ45</f>
        <v>13.441890000000001</v>
      </c>
      <c r="O86" s="17" t="str">
        <f t="shared" si="1"/>
        <v>OK</v>
      </c>
      <c r="P86" s="8" t="str">
        <f t="shared" si="2"/>
        <v>Good</v>
      </c>
      <c r="Q86" s="25">
        <f>'[1]2020 Circuit Detail'!AJ45</f>
        <v>6</v>
      </c>
      <c r="R86" s="26" t="str">
        <f t="shared" si="3"/>
        <v/>
      </c>
      <c r="S86" s="8" t="str">
        <f>IF($P86="More Info Required",COUNTIFS('[1]2020 Outage History'!$Q:$Q,R86,'[1]2020 Outage History'!$I:$I,$C86)/$Q86,"")</f>
        <v/>
      </c>
      <c r="T86" s="26" t="str">
        <f t="shared" si="4"/>
        <v/>
      </c>
      <c r="U86" s="8" t="str">
        <f>IF($P86="More Info Required",COUNTIFS('[1]2020 Outage History'!$Q:$Q,T86,'[1]2020 Outage History'!$I:$I,$C86)/$Q86,"")</f>
        <v/>
      </c>
      <c r="V86" s="26" t="str">
        <f t="shared" si="5"/>
        <v/>
      </c>
      <c r="W86" s="8" t="str">
        <f>IF($P86="More Info Required",COUNTIFS('[1]2020 Outage History'!$Q:$Q,V86,'[1]2020 Outage History'!$I:$I,$C86)/$Q86,"")</f>
        <v/>
      </c>
      <c r="X86" s="26" t="str">
        <f t="shared" si="6"/>
        <v/>
      </c>
      <c r="Y86" s="8" t="str">
        <f>IF($P86="More Info Required",COUNTIFS('[1]2020 Outage History'!$Q:$Q,X86,'[1]2020 Outage History'!$I:$I,$C86)/$Q86,"")</f>
        <v/>
      </c>
      <c r="Z86" s="26" t="str">
        <f t="shared" si="7"/>
        <v/>
      </c>
      <c r="AA86" s="8" t="str">
        <f>IF($P86="More Info Required",COUNTIFS('[1]2020 Outage History'!$Q:$Q,Z86,'[1]2020 Outage History'!$I:$I,$C86)/$Q86,"")</f>
        <v/>
      </c>
      <c r="AB86" s="26" t="str">
        <f t="shared" si="8"/>
        <v/>
      </c>
      <c r="AC86" s="8" t="str">
        <f>IF($P86="More Info Required",COUNTIFS('[1]2020 Outage History'!$Q:$Q,AB86,'[1]2020 Outage History'!$I:$I,$C86)/$Q86,"")</f>
        <v/>
      </c>
      <c r="AD86" s="26" t="str">
        <f t="shared" si="9"/>
        <v/>
      </c>
      <c r="AE86" s="8" t="str">
        <f>IF($P86="More Info Required",COUNTIFS('[1]2020 Outage History'!$Q:$Q,AD86,'[1]2020 Outage History'!$I:$I,$C86)/$Q86,"")</f>
        <v/>
      </c>
      <c r="AF86" s="26" t="str">
        <f t="shared" si="10"/>
        <v/>
      </c>
      <c r="AG86" s="8" t="str">
        <f>IF($P86="More Info Required",COUNTIFS('[1]2020 Outage History'!$Q:$Q,AF86,'[1]2020 Outage History'!$I:$I,$C86)/$Q86,"")</f>
        <v/>
      </c>
      <c r="AH86" s="26" t="str">
        <f t="shared" si="11"/>
        <v/>
      </c>
      <c r="AI86" s="8" t="str">
        <f>IF($P86="More Info Required",COUNTIFS('[1]2020 Outage History'!$Q:$Q,AH86,'[1]2020 Outage History'!$I:$I,$C86)/$Q86,"")</f>
        <v/>
      </c>
      <c r="AJ86" s="26" t="str">
        <f t="shared" si="12"/>
        <v/>
      </c>
      <c r="AK86" s="8" t="str">
        <f>IF($P86="More Info Required",COUNTIFS('[1]2020 Outage History'!$Q:$Q,AJ86,'[1]2020 Outage History'!$I:$I,$C86)/$Q86,"")</f>
        <v/>
      </c>
      <c r="AL86" s="26" t="str">
        <f t="shared" si="13"/>
        <v/>
      </c>
      <c r="AM86" s="8" t="str">
        <f>IF($P86="More Info Required",COUNTIFS('[1]2020 Outage History'!$Q:$Q,AL86,'[1]2020 Outage History'!$I:$I,$C86)/$Q86,"")</f>
        <v/>
      </c>
      <c r="AN86" s="26" t="str">
        <f t="shared" si="14"/>
        <v/>
      </c>
      <c r="AO86" s="8" t="str">
        <f>IF($P86="More Info Required",COUNTIFS('[1]2020 Outage History'!$Q:$Q,AN86,'[1]2020 Outage History'!$I:$I,$C86)/$Q86,"")</f>
        <v/>
      </c>
      <c r="AP86" s="26" t="str">
        <f t="shared" si="15"/>
        <v/>
      </c>
      <c r="AQ86" s="8" t="str">
        <f>IF($P86="More Info Required",COUNTIFS('[1]2020 Outage History'!$Q:$Q,AP86,'[1]2020 Outage History'!$I:$I,$C86)/$Q86,"")</f>
        <v/>
      </c>
      <c r="AR86" s="26" t="str">
        <f t="shared" si="16"/>
        <v/>
      </c>
      <c r="AS86" s="8" t="str">
        <f>IF($P86="More Info Required",COUNTIFS('[1]2020 Outage History'!$Q:$Q,AR86,'[1]2020 Outage History'!$I:$I,$C86)/$Q86,"")</f>
        <v/>
      </c>
      <c r="AT86" s="26" t="str">
        <f t="shared" si="17"/>
        <v/>
      </c>
      <c r="AU86" s="8" t="str">
        <f>IF($P86="More Info Required",COUNTIFS('[1]2020 Outage History'!$Q:$Q,AT86,'[1]2020 Outage History'!$I:$I,$C86)/$Q86,"")</f>
        <v/>
      </c>
      <c r="AV86" s="26" t="str">
        <f t="shared" si="18"/>
        <v/>
      </c>
      <c r="AW86" s="8" t="str">
        <f>IF($P86="More Info Required",COUNTIFS('[1]2020 Outage History'!$Q:$Q,AV86,'[1]2020 Outage History'!$I:$I,$C86)/$Q86,"")</f>
        <v/>
      </c>
      <c r="AX86" s="26" t="str">
        <f t="shared" si="19"/>
        <v/>
      </c>
      <c r="AY86" s="8" t="str">
        <f>IF($P86="More Info Required",COUNTIFS('[1]2020 Outage History'!$Q:$Q,AX86,'[1]2020 Outage History'!$I:$I,$C86)/$Q86,"")</f>
        <v/>
      </c>
      <c r="AZ86" s="26" t="str">
        <f t="shared" si="20"/>
        <v/>
      </c>
      <c r="BA86" s="8" t="str">
        <f>IF($P86="More Info Required",COUNTIFS('[1]2020 Outage History'!$Q:$Q,AZ86,'[1]2020 Outage History'!$I:$I,$C86)/$Q86,"")</f>
        <v/>
      </c>
      <c r="BB86" s="26" t="str">
        <f t="shared" si="21"/>
        <v/>
      </c>
      <c r="BC86" s="8" t="str">
        <f>IF($P86="More Info Required",COUNTIFS('[1]2020 Outage History'!$Q:$Q,BB86,'[1]2020 Outage History'!$I:$I,$C86)/$Q86,"")</f>
        <v/>
      </c>
      <c r="BD86" s="26" t="str">
        <f t="shared" si="22"/>
        <v/>
      </c>
      <c r="BE86" s="8" t="str">
        <f>IF($P86="More Info Required",COUNTIFS('[1]2020 Outage History'!$Q:$Q,BD86,'[1]2020 Outage History'!$I:$I,$C86)/$Q86,"")</f>
        <v/>
      </c>
      <c r="BF86" s="26" t="str">
        <f t="shared" si="23"/>
        <v/>
      </c>
      <c r="BG86" s="8" t="str">
        <f>IF($P86="More Info Required",COUNTIFS('[1]2020 Outage History'!$Q:$Q,BF86,'[1]2020 Outage History'!$I:$I,$C86)/$Q86,"")</f>
        <v/>
      </c>
      <c r="BH86" s="26" t="str">
        <f t="shared" si="24"/>
        <v/>
      </c>
      <c r="BI86" s="8" t="str">
        <f>IF($P86="More Info Required",COUNTIFS('[1]2020 Outage History'!$Q:$Q,BH86,'[1]2020 Outage History'!$I:$I,$C86)/$Q86,"")</f>
        <v/>
      </c>
      <c r="BJ86" s="26" t="str">
        <f t="shared" si="25"/>
        <v/>
      </c>
      <c r="BK86" s="8" t="str">
        <f>IF($P86="More Info Required",COUNTIFS('[1]2020 Outage History'!$Q:$Q,BJ86,'[1]2020 Outage History'!$I:$I,$C86)/$Q86,"")</f>
        <v/>
      </c>
      <c r="BL86" s="26" t="str">
        <f t="shared" si="26"/>
        <v/>
      </c>
      <c r="BM86" s="8" t="str">
        <f>IF($P86="More Info Required",COUNTIFS('[1]2020 Outage History'!$Q:$Q,BL86,'[1]2020 Outage History'!$I:$I,$C86)/$Q86,"")</f>
        <v/>
      </c>
      <c r="BN86" s="26" t="str">
        <f t="shared" si="27"/>
        <v/>
      </c>
      <c r="BO86" s="8" t="str">
        <f>IF($P86="More Info Required",COUNTIFS('[1]2020 Outage History'!$Q:$Q,BN86,'[1]2020 Outage History'!$I:$I,$C86)/$Q86,"")</f>
        <v/>
      </c>
      <c r="BP86" s="26" t="str">
        <f t="shared" si="28"/>
        <v/>
      </c>
      <c r="BQ86" s="8" t="str">
        <f>IF($P86="More Info Required",COUNTIFS('[1]2020 Outage History'!$Q:$Q,BP86,'[1]2020 Outage History'!$I:$I,$C86)/$Q86,"")</f>
        <v/>
      </c>
      <c r="BR86" s="26" t="str">
        <f t="shared" si="29"/>
        <v/>
      </c>
      <c r="BS86" s="8" t="str">
        <f>IF($P86="More Info Required",COUNTIFS('[1]2020 Outage History'!$Q:$Q,BR86,'[1]2020 Outage History'!$I:$I,$C86)/$Q86,"")</f>
        <v/>
      </c>
      <c r="BT86" s="26" t="str">
        <f t="shared" si="30"/>
        <v/>
      </c>
      <c r="BU86" s="8" t="str">
        <f>IF($P86="More Info Required",COUNTIFS('[1]2020 Outage History'!$Q:$Q,BT86,'[1]2020 Outage History'!$I:$I,$C86)/$Q86,"")</f>
        <v/>
      </c>
      <c r="BV86" s="26" t="str">
        <f t="shared" si="31"/>
        <v/>
      </c>
      <c r="BW86" s="8" t="str">
        <f>IF($P86="More Info Required",COUNTIFS('[1]2020 Outage History'!$Q:$Q,BV86,'[1]2020 Outage History'!$I:$I,$C86)/$Q86,"")</f>
        <v/>
      </c>
      <c r="BX86" s="26" t="str">
        <f t="shared" si="32"/>
        <v/>
      </c>
      <c r="BY86" s="8" t="str">
        <f>IF($P86="More Info Required",COUNTIFS('[1]2020 Outage History'!$Q:$Q,BX86,'[1]2020 Outage History'!$I:$I,$C86)/$Q86,"")</f>
        <v/>
      </c>
      <c r="BZ86" s="26" t="str">
        <f t="shared" si="33"/>
        <v/>
      </c>
      <c r="CA86" s="8" t="str">
        <f>IF($P86="More Info Required",COUNTIFS('[1]2020 Outage History'!$Q:$Q,BZ86,'[1]2020 Outage History'!$I:$I,$C86)/$Q86,"")</f>
        <v/>
      </c>
      <c r="CB86" s="26" t="str">
        <f t="shared" si="34"/>
        <v/>
      </c>
      <c r="CC86" s="8" t="str">
        <f>IF($P86="More Info Required",COUNTIFS('[1]2020 Outage History'!$Q:$Q,CB86,'[1]2020 Outage History'!$I:$I,$C86)/$Q86,"")</f>
        <v/>
      </c>
      <c r="CD86" s="26" t="str">
        <f t="shared" si="35"/>
        <v/>
      </c>
      <c r="CE86" s="8" t="str">
        <f>IF($P86="More Info Required",COUNTIFS('[1]2020 Outage History'!$Q:$Q,CD86,'[1]2020 Outage History'!$I:$I,$C86)/$Q86,"")</f>
        <v/>
      </c>
      <c r="CF86" s="26" t="str">
        <f t="shared" si="36"/>
        <v/>
      </c>
      <c r="CG86" s="8" t="str">
        <f>IF($P86="More Info Required",COUNTIFS('[1]2020 Outage History'!$Q:$Q,CF86,'[1]2020 Outage History'!$I:$I,$C86)/$Q86,"")</f>
        <v/>
      </c>
      <c r="CH86" s="26" t="str">
        <f t="shared" si="37"/>
        <v/>
      </c>
      <c r="CI86" s="8" t="str">
        <f>IF($P86="More Info Required",COUNTIFS('[1]2020 Outage History'!$Q:$Q,CH86,'[1]2020 Outage History'!$I:$I,$C86)/$Q86,"")</f>
        <v/>
      </c>
      <c r="CJ86" s="26" t="str">
        <f t="shared" si="38"/>
        <v/>
      </c>
      <c r="CK86" s="8" t="str">
        <f>IF($P86="More Info Required",COUNTIFS('[1]2020 Outage History'!$Q:$Q,CJ86,'[1]2020 Outage History'!$I:$I,$C86)/$Q86,"")</f>
        <v/>
      </c>
      <c r="CL86" s="26" t="str">
        <f t="shared" si="39"/>
        <v/>
      </c>
      <c r="CM86" s="8" t="str">
        <f>IF($P86="More Info Required",COUNTIFS('[1]2020 Outage History'!$Q:$Q,CL86,'[1]2020 Outage History'!$I:$I,$C86)/$Q86,"")</f>
        <v/>
      </c>
    </row>
    <row r="87" spans="1:91" ht="15" x14ac:dyDescent="0.25">
      <c r="A87" s="17" t="s">
        <v>74</v>
      </c>
      <c r="B87" s="21">
        <v>42214</v>
      </c>
      <c r="C87" s="14" t="s">
        <v>75</v>
      </c>
      <c r="D87" s="17" t="s">
        <v>393</v>
      </c>
      <c r="E87" s="21">
        <v>42</v>
      </c>
      <c r="F87" s="22">
        <f>'[1]2020 Circuit Detail'!H46</f>
        <v>427.472779</v>
      </c>
      <c r="G87" s="21"/>
      <c r="H87" s="21">
        <f>('[1]2015 Circuit Detail'!AS46+'[1]2016 Circuit Detail'!AS46+'[1]2017 Circuit Detail'!AS46+'[1]2018 Circuit Detail'!AS46+'[1]2019 Circuit Detail'!AS46)/5</f>
        <v>1.1439455845323212</v>
      </c>
      <c r="I87" s="10">
        <f>'[1]2020 Circuit Detail'!AS46</f>
        <v>0.31580958281322502</v>
      </c>
      <c r="J87" s="17" t="str">
        <f t="shared" si="0"/>
        <v>OK</v>
      </c>
      <c r="K87" s="17">
        <v>25.7</v>
      </c>
      <c r="L87" s="23">
        <v>2018</v>
      </c>
      <c r="M87" s="21">
        <f>('[1]2015 Circuit Detail'!AQ46+'[1]2016 Circuit Detail'!AQ46+'[1]2017 Circuit Detail'!AQ46+'[1]2018 Circuit Detail'!AQ46+'[1]2019 Circuit Detail'!AQ46)/5</f>
        <v>206.33100400000004</v>
      </c>
      <c r="N87" s="24">
        <f>'[1]2020 Circuit Detail'!AQ46</f>
        <v>22.216619000000001</v>
      </c>
      <c r="O87" s="17" t="str">
        <f t="shared" si="1"/>
        <v>OK</v>
      </c>
      <c r="P87" s="8" t="str">
        <f t="shared" si="2"/>
        <v>Good</v>
      </c>
      <c r="Q87" s="25">
        <f>'[1]2020 Circuit Detail'!AJ46</f>
        <v>11</v>
      </c>
      <c r="R87" s="26" t="str">
        <f t="shared" si="3"/>
        <v/>
      </c>
      <c r="S87" s="8" t="str">
        <f>IF($P87="More Info Required",COUNTIFS('[1]2020 Outage History'!$Q:$Q,R87,'[1]2020 Outage History'!$I:$I,$C87)/$Q87,"")</f>
        <v/>
      </c>
      <c r="T87" s="26" t="str">
        <f t="shared" si="4"/>
        <v/>
      </c>
      <c r="U87" s="8" t="str">
        <f>IF($P87="More Info Required",COUNTIFS('[1]2020 Outage History'!$Q:$Q,T87,'[1]2020 Outage History'!$I:$I,$C87)/$Q87,"")</f>
        <v/>
      </c>
      <c r="V87" s="26" t="str">
        <f t="shared" si="5"/>
        <v/>
      </c>
      <c r="W87" s="8" t="str">
        <f>IF($P87="More Info Required",COUNTIFS('[1]2020 Outage History'!$Q:$Q,V87,'[1]2020 Outage History'!$I:$I,$C87)/$Q87,"")</f>
        <v/>
      </c>
      <c r="X87" s="26" t="str">
        <f t="shared" si="6"/>
        <v/>
      </c>
      <c r="Y87" s="8" t="str">
        <f>IF($P87="More Info Required",COUNTIFS('[1]2020 Outage History'!$Q:$Q,X87,'[1]2020 Outage History'!$I:$I,$C87)/$Q87,"")</f>
        <v/>
      </c>
      <c r="Z87" s="26" t="str">
        <f t="shared" si="7"/>
        <v/>
      </c>
      <c r="AA87" s="8" t="str">
        <f>IF($P87="More Info Required",COUNTIFS('[1]2020 Outage History'!$Q:$Q,Z87,'[1]2020 Outage History'!$I:$I,$C87)/$Q87,"")</f>
        <v/>
      </c>
      <c r="AB87" s="26" t="str">
        <f t="shared" si="8"/>
        <v/>
      </c>
      <c r="AC87" s="8" t="str">
        <f>IF($P87="More Info Required",COUNTIFS('[1]2020 Outage History'!$Q:$Q,AB87,'[1]2020 Outage History'!$I:$I,$C87)/$Q87,"")</f>
        <v/>
      </c>
      <c r="AD87" s="26" t="str">
        <f t="shared" si="9"/>
        <v/>
      </c>
      <c r="AE87" s="8" t="str">
        <f>IF($P87="More Info Required",COUNTIFS('[1]2020 Outage History'!$Q:$Q,AD87,'[1]2020 Outage History'!$I:$I,$C87)/$Q87,"")</f>
        <v/>
      </c>
      <c r="AF87" s="26" t="str">
        <f t="shared" si="10"/>
        <v/>
      </c>
      <c r="AG87" s="8" t="str">
        <f>IF($P87="More Info Required",COUNTIFS('[1]2020 Outage History'!$Q:$Q,AF87,'[1]2020 Outage History'!$I:$I,$C87)/$Q87,"")</f>
        <v/>
      </c>
      <c r="AH87" s="26" t="str">
        <f t="shared" si="11"/>
        <v/>
      </c>
      <c r="AI87" s="8" t="str">
        <f>IF($P87="More Info Required",COUNTIFS('[1]2020 Outage History'!$Q:$Q,AH87,'[1]2020 Outage History'!$I:$I,$C87)/$Q87,"")</f>
        <v/>
      </c>
      <c r="AJ87" s="26" t="str">
        <f t="shared" si="12"/>
        <v/>
      </c>
      <c r="AK87" s="8" t="str">
        <f>IF($P87="More Info Required",COUNTIFS('[1]2020 Outage History'!$Q:$Q,AJ87,'[1]2020 Outage History'!$I:$I,$C87)/$Q87,"")</f>
        <v/>
      </c>
      <c r="AL87" s="26" t="str">
        <f t="shared" si="13"/>
        <v/>
      </c>
      <c r="AM87" s="8" t="str">
        <f>IF($P87="More Info Required",COUNTIFS('[1]2020 Outage History'!$Q:$Q,AL87,'[1]2020 Outage History'!$I:$I,$C87)/$Q87,"")</f>
        <v/>
      </c>
      <c r="AN87" s="26" t="str">
        <f t="shared" si="14"/>
        <v/>
      </c>
      <c r="AO87" s="8" t="str">
        <f>IF($P87="More Info Required",COUNTIFS('[1]2020 Outage History'!$Q:$Q,AN87,'[1]2020 Outage History'!$I:$I,$C87)/$Q87,"")</f>
        <v/>
      </c>
      <c r="AP87" s="26" t="str">
        <f t="shared" si="15"/>
        <v/>
      </c>
      <c r="AQ87" s="8" t="str">
        <f>IF($P87="More Info Required",COUNTIFS('[1]2020 Outage History'!$Q:$Q,AP87,'[1]2020 Outage History'!$I:$I,$C87)/$Q87,"")</f>
        <v/>
      </c>
      <c r="AR87" s="26" t="str">
        <f t="shared" si="16"/>
        <v/>
      </c>
      <c r="AS87" s="8" t="str">
        <f>IF($P87="More Info Required",COUNTIFS('[1]2020 Outage History'!$Q:$Q,AR87,'[1]2020 Outage History'!$I:$I,$C87)/$Q87,"")</f>
        <v/>
      </c>
      <c r="AT87" s="26" t="str">
        <f t="shared" si="17"/>
        <v/>
      </c>
      <c r="AU87" s="8" t="str">
        <f>IF($P87="More Info Required",COUNTIFS('[1]2020 Outage History'!$Q:$Q,AT87,'[1]2020 Outage History'!$I:$I,$C87)/$Q87,"")</f>
        <v/>
      </c>
      <c r="AV87" s="26" t="str">
        <f t="shared" si="18"/>
        <v/>
      </c>
      <c r="AW87" s="8" t="str">
        <f>IF($P87="More Info Required",COUNTIFS('[1]2020 Outage History'!$Q:$Q,AV87,'[1]2020 Outage History'!$I:$I,$C87)/$Q87,"")</f>
        <v/>
      </c>
      <c r="AX87" s="26" t="str">
        <f t="shared" si="19"/>
        <v/>
      </c>
      <c r="AY87" s="8" t="str">
        <f>IF($P87="More Info Required",COUNTIFS('[1]2020 Outage History'!$Q:$Q,AX87,'[1]2020 Outage History'!$I:$I,$C87)/$Q87,"")</f>
        <v/>
      </c>
      <c r="AZ87" s="26" t="str">
        <f t="shared" si="20"/>
        <v/>
      </c>
      <c r="BA87" s="8" t="str">
        <f>IF($P87="More Info Required",COUNTIFS('[1]2020 Outage History'!$Q:$Q,AZ87,'[1]2020 Outage History'!$I:$I,$C87)/$Q87,"")</f>
        <v/>
      </c>
      <c r="BB87" s="26" t="str">
        <f t="shared" si="21"/>
        <v/>
      </c>
      <c r="BC87" s="8" t="str">
        <f>IF($P87="More Info Required",COUNTIFS('[1]2020 Outage History'!$Q:$Q,BB87,'[1]2020 Outage History'!$I:$I,$C87)/$Q87,"")</f>
        <v/>
      </c>
      <c r="BD87" s="26" t="str">
        <f t="shared" si="22"/>
        <v/>
      </c>
      <c r="BE87" s="8" t="str">
        <f>IF($P87="More Info Required",COUNTIFS('[1]2020 Outage History'!$Q:$Q,BD87,'[1]2020 Outage History'!$I:$I,$C87)/$Q87,"")</f>
        <v/>
      </c>
      <c r="BF87" s="26" t="str">
        <f t="shared" si="23"/>
        <v/>
      </c>
      <c r="BG87" s="8" t="str">
        <f>IF($P87="More Info Required",COUNTIFS('[1]2020 Outage History'!$Q:$Q,BF87,'[1]2020 Outage History'!$I:$I,$C87)/$Q87,"")</f>
        <v/>
      </c>
      <c r="BH87" s="26" t="str">
        <f t="shared" si="24"/>
        <v/>
      </c>
      <c r="BI87" s="8" t="str">
        <f>IF($P87="More Info Required",COUNTIFS('[1]2020 Outage History'!$Q:$Q,BH87,'[1]2020 Outage History'!$I:$I,$C87)/$Q87,"")</f>
        <v/>
      </c>
      <c r="BJ87" s="26" t="str">
        <f t="shared" si="25"/>
        <v/>
      </c>
      <c r="BK87" s="8" t="str">
        <f>IF($P87="More Info Required",COUNTIFS('[1]2020 Outage History'!$Q:$Q,BJ87,'[1]2020 Outage History'!$I:$I,$C87)/$Q87,"")</f>
        <v/>
      </c>
      <c r="BL87" s="26" t="str">
        <f t="shared" si="26"/>
        <v/>
      </c>
      <c r="BM87" s="8" t="str">
        <f>IF($P87="More Info Required",COUNTIFS('[1]2020 Outage History'!$Q:$Q,BL87,'[1]2020 Outage History'!$I:$I,$C87)/$Q87,"")</f>
        <v/>
      </c>
      <c r="BN87" s="26" t="str">
        <f t="shared" si="27"/>
        <v/>
      </c>
      <c r="BO87" s="8" t="str">
        <f>IF($P87="More Info Required",COUNTIFS('[1]2020 Outage History'!$Q:$Q,BN87,'[1]2020 Outage History'!$I:$I,$C87)/$Q87,"")</f>
        <v/>
      </c>
      <c r="BP87" s="26" t="str">
        <f t="shared" si="28"/>
        <v/>
      </c>
      <c r="BQ87" s="8" t="str">
        <f>IF($P87="More Info Required",COUNTIFS('[1]2020 Outage History'!$Q:$Q,BP87,'[1]2020 Outage History'!$I:$I,$C87)/$Q87,"")</f>
        <v/>
      </c>
      <c r="BR87" s="26" t="str">
        <f t="shared" si="29"/>
        <v/>
      </c>
      <c r="BS87" s="8" t="str">
        <f>IF($P87="More Info Required",COUNTIFS('[1]2020 Outage History'!$Q:$Q,BR87,'[1]2020 Outage History'!$I:$I,$C87)/$Q87,"")</f>
        <v/>
      </c>
      <c r="BT87" s="26" t="str">
        <f t="shared" si="30"/>
        <v/>
      </c>
      <c r="BU87" s="8" t="str">
        <f>IF($P87="More Info Required",COUNTIFS('[1]2020 Outage History'!$Q:$Q,BT87,'[1]2020 Outage History'!$I:$I,$C87)/$Q87,"")</f>
        <v/>
      </c>
      <c r="BV87" s="26" t="str">
        <f t="shared" si="31"/>
        <v/>
      </c>
      <c r="BW87" s="8" t="str">
        <f>IF($P87="More Info Required",COUNTIFS('[1]2020 Outage History'!$Q:$Q,BV87,'[1]2020 Outage History'!$I:$I,$C87)/$Q87,"")</f>
        <v/>
      </c>
      <c r="BX87" s="26" t="str">
        <f t="shared" si="32"/>
        <v/>
      </c>
      <c r="BY87" s="8" t="str">
        <f>IF($P87="More Info Required",COUNTIFS('[1]2020 Outage History'!$Q:$Q,BX87,'[1]2020 Outage History'!$I:$I,$C87)/$Q87,"")</f>
        <v/>
      </c>
      <c r="BZ87" s="26" t="str">
        <f t="shared" si="33"/>
        <v/>
      </c>
      <c r="CA87" s="8" t="str">
        <f>IF($P87="More Info Required",COUNTIFS('[1]2020 Outage History'!$Q:$Q,BZ87,'[1]2020 Outage History'!$I:$I,$C87)/$Q87,"")</f>
        <v/>
      </c>
      <c r="CB87" s="26" t="str">
        <f t="shared" si="34"/>
        <v/>
      </c>
      <c r="CC87" s="8" t="str">
        <f>IF($P87="More Info Required",COUNTIFS('[1]2020 Outage History'!$Q:$Q,CB87,'[1]2020 Outage History'!$I:$I,$C87)/$Q87,"")</f>
        <v/>
      </c>
      <c r="CD87" s="26" t="str">
        <f t="shared" si="35"/>
        <v/>
      </c>
      <c r="CE87" s="8" t="str">
        <f>IF($P87="More Info Required",COUNTIFS('[1]2020 Outage History'!$Q:$Q,CD87,'[1]2020 Outage History'!$I:$I,$C87)/$Q87,"")</f>
        <v/>
      </c>
      <c r="CF87" s="26" t="str">
        <f t="shared" si="36"/>
        <v/>
      </c>
      <c r="CG87" s="8" t="str">
        <f>IF($P87="More Info Required",COUNTIFS('[1]2020 Outage History'!$Q:$Q,CF87,'[1]2020 Outage History'!$I:$I,$C87)/$Q87,"")</f>
        <v/>
      </c>
      <c r="CH87" s="26" t="str">
        <f t="shared" si="37"/>
        <v/>
      </c>
      <c r="CI87" s="8" t="str">
        <f>IF($P87="More Info Required",COUNTIFS('[1]2020 Outage History'!$Q:$Q,CH87,'[1]2020 Outage History'!$I:$I,$C87)/$Q87,"")</f>
        <v/>
      </c>
      <c r="CJ87" s="26" t="str">
        <f t="shared" si="38"/>
        <v/>
      </c>
      <c r="CK87" s="8" t="str">
        <f>IF($P87="More Info Required",COUNTIFS('[1]2020 Outage History'!$Q:$Q,CJ87,'[1]2020 Outage History'!$I:$I,$C87)/$Q87,"")</f>
        <v/>
      </c>
      <c r="CL87" s="26" t="str">
        <f t="shared" si="39"/>
        <v/>
      </c>
      <c r="CM87" s="8" t="str">
        <f>IF($P87="More Info Required",COUNTIFS('[1]2020 Outage History'!$Q:$Q,CL87,'[1]2020 Outage History'!$I:$I,$C87)/$Q87,"")</f>
        <v/>
      </c>
    </row>
    <row r="88" spans="1:91" ht="15" x14ac:dyDescent="0.25">
      <c r="A88" s="17" t="s">
        <v>76</v>
      </c>
      <c r="B88" s="21">
        <v>42224</v>
      </c>
      <c r="C88" s="14" t="s">
        <v>77</v>
      </c>
      <c r="D88" s="17" t="s">
        <v>393</v>
      </c>
      <c r="E88" s="21">
        <v>42</v>
      </c>
      <c r="F88" s="22">
        <f>'[1]2020 Circuit Detail'!H47</f>
        <v>50.424067999999998</v>
      </c>
      <c r="G88" s="21"/>
      <c r="H88" s="21">
        <f>('[1]2015 Circuit Detail'!AS47+'[1]2016 Circuit Detail'!AS47+'[1]2017 Circuit Detail'!AS47+'[1]2018 Circuit Detail'!AS47+'[1]2019 Circuit Detail'!AS47)/5</f>
        <v>0.65497018740530666</v>
      </c>
      <c r="I88" s="10">
        <f>'[1]2020 Circuit Detail'!AS47</f>
        <v>1.9831799370094501E-2</v>
      </c>
      <c r="J88" s="17" t="str">
        <f t="shared" si="0"/>
        <v>OK</v>
      </c>
      <c r="K88" s="17">
        <v>8.1</v>
      </c>
      <c r="L88" s="23">
        <v>2018</v>
      </c>
      <c r="M88" s="21">
        <f>('[1]2015 Circuit Detail'!AQ47+'[1]2016 Circuit Detail'!AQ47+'[1]2017 Circuit Detail'!AQ47+'[1]2018 Circuit Detail'!AQ47+'[1]2019 Circuit Detail'!AQ47)/5</f>
        <v>147.958056</v>
      </c>
      <c r="N88" s="24">
        <f>'[1]2020 Circuit Detail'!AQ47</f>
        <v>1.189907</v>
      </c>
      <c r="O88" s="17" t="str">
        <f t="shared" si="1"/>
        <v>OK</v>
      </c>
      <c r="P88" s="8" t="str">
        <f t="shared" si="2"/>
        <v>Good</v>
      </c>
      <c r="Q88" s="25">
        <f>'[1]2020 Circuit Detail'!AJ47</f>
        <v>1</v>
      </c>
      <c r="R88" s="26" t="str">
        <f t="shared" si="3"/>
        <v/>
      </c>
      <c r="S88" s="8" t="str">
        <f>IF($P88="More Info Required",COUNTIFS('[1]2020 Outage History'!$Q:$Q,R88,'[1]2020 Outage History'!$I:$I,$C88)/$Q88,"")</f>
        <v/>
      </c>
      <c r="T88" s="26" t="str">
        <f t="shared" si="4"/>
        <v/>
      </c>
      <c r="U88" s="8" t="str">
        <f>IF($P88="More Info Required",COUNTIFS('[1]2020 Outage History'!$Q:$Q,T88,'[1]2020 Outage History'!$I:$I,$C88)/$Q88,"")</f>
        <v/>
      </c>
      <c r="V88" s="26" t="str">
        <f t="shared" si="5"/>
        <v/>
      </c>
      <c r="W88" s="8" t="str">
        <f>IF($P88="More Info Required",COUNTIFS('[1]2020 Outage History'!$Q:$Q,V88,'[1]2020 Outage History'!$I:$I,$C88)/$Q88,"")</f>
        <v/>
      </c>
      <c r="X88" s="26" t="str">
        <f t="shared" si="6"/>
        <v/>
      </c>
      <c r="Y88" s="8" t="str">
        <f>IF($P88="More Info Required",COUNTIFS('[1]2020 Outage History'!$Q:$Q,X88,'[1]2020 Outage History'!$I:$I,$C88)/$Q88,"")</f>
        <v/>
      </c>
      <c r="Z88" s="26" t="str">
        <f t="shared" si="7"/>
        <v/>
      </c>
      <c r="AA88" s="8" t="str">
        <f>IF($P88="More Info Required",COUNTIFS('[1]2020 Outage History'!$Q:$Q,Z88,'[1]2020 Outage History'!$I:$I,$C88)/$Q88,"")</f>
        <v/>
      </c>
      <c r="AB88" s="26" t="str">
        <f t="shared" si="8"/>
        <v/>
      </c>
      <c r="AC88" s="8" t="str">
        <f>IF($P88="More Info Required",COUNTIFS('[1]2020 Outage History'!$Q:$Q,AB88,'[1]2020 Outage History'!$I:$I,$C88)/$Q88,"")</f>
        <v/>
      </c>
      <c r="AD88" s="26" t="str">
        <f t="shared" si="9"/>
        <v/>
      </c>
      <c r="AE88" s="8" t="str">
        <f>IF($P88="More Info Required",COUNTIFS('[1]2020 Outage History'!$Q:$Q,AD88,'[1]2020 Outage History'!$I:$I,$C88)/$Q88,"")</f>
        <v/>
      </c>
      <c r="AF88" s="26" t="str">
        <f t="shared" si="10"/>
        <v/>
      </c>
      <c r="AG88" s="8" t="str">
        <f>IF($P88="More Info Required",COUNTIFS('[1]2020 Outage History'!$Q:$Q,AF88,'[1]2020 Outage History'!$I:$I,$C88)/$Q88,"")</f>
        <v/>
      </c>
      <c r="AH88" s="26" t="str">
        <f t="shared" si="11"/>
        <v/>
      </c>
      <c r="AI88" s="8" t="str">
        <f>IF($P88="More Info Required",COUNTIFS('[1]2020 Outage History'!$Q:$Q,AH88,'[1]2020 Outage History'!$I:$I,$C88)/$Q88,"")</f>
        <v/>
      </c>
      <c r="AJ88" s="26" t="str">
        <f t="shared" si="12"/>
        <v/>
      </c>
      <c r="AK88" s="8" t="str">
        <f>IF($P88="More Info Required",COUNTIFS('[1]2020 Outage History'!$Q:$Q,AJ88,'[1]2020 Outage History'!$I:$I,$C88)/$Q88,"")</f>
        <v/>
      </c>
      <c r="AL88" s="26" t="str">
        <f t="shared" si="13"/>
        <v/>
      </c>
      <c r="AM88" s="8" t="str">
        <f>IF($P88="More Info Required",COUNTIFS('[1]2020 Outage History'!$Q:$Q,AL88,'[1]2020 Outage History'!$I:$I,$C88)/$Q88,"")</f>
        <v/>
      </c>
      <c r="AN88" s="26" t="str">
        <f t="shared" si="14"/>
        <v/>
      </c>
      <c r="AO88" s="8" t="str">
        <f>IF($P88="More Info Required",COUNTIFS('[1]2020 Outage History'!$Q:$Q,AN88,'[1]2020 Outage History'!$I:$I,$C88)/$Q88,"")</f>
        <v/>
      </c>
      <c r="AP88" s="26" t="str">
        <f t="shared" si="15"/>
        <v/>
      </c>
      <c r="AQ88" s="8" t="str">
        <f>IF($P88="More Info Required",COUNTIFS('[1]2020 Outage History'!$Q:$Q,AP88,'[1]2020 Outage History'!$I:$I,$C88)/$Q88,"")</f>
        <v/>
      </c>
      <c r="AR88" s="26" t="str">
        <f t="shared" si="16"/>
        <v/>
      </c>
      <c r="AS88" s="8" t="str">
        <f>IF($P88="More Info Required",COUNTIFS('[1]2020 Outage History'!$Q:$Q,AR88,'[1]2020 Outage History'!$I:$I,$C88)/$Q88,"")</f>
        <v/>
      </c>
      <c r="AT88" s="26" t="str">
        <f t="shared" si="17"/>
        <v/>
      </c>
      <c r="AU88" s="8" t="str">
        <f>IF($P88="More Info Required",COUNTIFS('[1]2020 Outage History'!$Q:$Q,AT88,'[1]2020 Outage History'!$I:$I,$C88)/$Q88,"")</f>
        <v/>
      </c>
      <c r="AV88" s="26" t="str">
        <f t="shared" si="18"/>
        <v/>
      </c>
      <c r="AW88" s="8" t="str">
        <f>IF($P88="More Info Required",COUNTIFS('[1]2020 Outage History'!$Q:$Q,AV88,'[1]2020 Outage History'!$I:$I,$C88)/$Q88,"")</f>
        <v/>
      </c>
      <c r="AX88" s="26" t="str">
        <f t="shared" si="19"/>
        <v/>
      </c>
      <c r="AY88" s="8" t="str">
        <f>IF($P88="More Info Required",COUNTIFS('[1]2020 Outage History'!$Q:$Q,AX88,'[1]2020 Outage History'!$I:$I,$C88)/$Q88,"")</f>
        <v/>
      </c>
      <c r="AZ88" s="26" t="str">
        <f t="shared" si="20"/>
        <v/>
      </c>
      <c r="BA88" s="8" t="str">
        <f>IF($P88="More Info Required",COUNTIFS('[1]2020 Outage History'!$Q:$Q,AZ88,'[1]2020 Outage History'!$I:$I,$C88)/$Q88,"")</f>
        <v/>
      </c>
      <c r="BB88" s="26" t="str">
        <f t="shared" si="21"/>
        <v/>
      </c>
      <c r="BC88" s="8" t="str">
        <f>IF($P88="More Info Required",COUNTIFS('[1]2020 Outage History'!$Q:$Q,BB88,'[1]2020 Outage History'!$I:$I,$C88)/$Q88,"")</f>
        <v/>
      </c>
      <c r="BD88" s="26" t="str">
        <f t="shared" si="22"/>
        <v/>
      </c>
      <c r="BE88" s="8" t="str">
        <f>IF($P88="More Info Required",COUNTIFS('[1]2020 Outage History'!$Q:$Q,BD88,'[1]2020 Outage History'!$I:$I,$C88)/$Q88,"")</f>
        <v/>
      </c>
      <c r="BF88" s="26" t="str">
        <f t="shared" si="23"/>
        <v/>
      </c>
      <c r="BG88" s="8" t="str">
        <f>IF($P88="More Info Required",COUNTIFS('[1]2020 Outage History'!$Q:$Q,BF88,'[1]2020 Outage History'!$I:$I,$C88)/$Q88,"")</f>
        <v/>
      </c>
      <c r="BH88" s="26" t="str">
        <f t="shared" si="24"/>
        <v/>
      </c>
      <c r="BI88" s="8" t="str">
        <f>IF($P88="More Info Required",COUNTIFS('[1]2020 Outage History'!$Q:$Q,BH88,'[1]2020 Outage History'!$I:$I,$C88)/$Q88,"")</f>
        <v/>
      </c>
      <c r="BJ88" s="26" t="str">
        <f t="shared" si="25"/>
        <v/>
      </c>
      <c r="BK88" s="8" t="str">
        <f>IF($P88="More Info Required",COUNTIFS('[1]2020 Outage History'!$Q:$Q,BJ88,'[1]2020 Outage History'!$I:$I,$C88)/$Q88,"")</f>
        <v/>
      </c>
      <c r="BL88" s="26" t="str">
        <f t="shared" si="26"/>
        <v/>
      </c>
      <c r="BM88" s="8" t="str">
        <f>IF($P88="More Info Required",COUNTIFS('[1]2020 Outage History'!$Q:$Q,BL88,'[1]2020 Outage History'!$I:$I,$C88)/$Q88,"")</f>
        <v/>
      </c>
      <c r="BN88" s="26" t="str">
        <f t="shared" si="27"/>
        <v/>
      </c>
      <c r="BO88" s="8" t="str">
        <f>IF($P88="More Info Required",COUNTIFS('[1]2020 Outage History'!$Q:$Q,BN88,'[1]2020 Outage History'!$I:$I,$C88)/$Q88,"")</f>
        <v/>
      </c>
      <c r="BP88" s="26" t="str">
        <f t="shared" si="28"/>
        <v/>
      </c>
      <c r="BQ88" s="8" t="str">
        <f>IF($P88="More Info Required",COUNTIFS('[1]2020 Outage History'!$Q:$Q,BP88,'[1]2020 Outage History'!$I:$I,$C88)/$Q88,"")</f>
        <v/>
      </c>
      <c r="BR88" s="26" t="str">
        <f t="shared" si="29"/>
        <v/>
      </c>
      <c r="BS88" s="8" t="str">
        <f>IF($P88="More Info Required",COUNTIFS('[1]2020 Outage History'!$Q:$Q,BR88,'[1]2020 Outage History'!$I:$I,$C88)/$Q88,"")</f>
        <v/>
      </c>
      <c r="BT88" s="26" t="str">
        <f t="shared" si="30"/>
        <v/>
      </c>
      <c r="BU88" s="8" t="str">
        <f>IF($P88="More Info Required",COUNTIFS('[1]2020 Outage History'!$Q:$Q,BT88,'[1]2020 Outage History'!$I:$I,$C88)/$Q88,"")</f>
        <v/>
      </c>
      <c r="BV88" s="26" t="str">
        <f t="shared" si="31"/>
        <v/>
      </c>
      <c r="BW88" s="8" t="str">
        <f>IF($P88="More Info Required",COUNTIFS('[1]2020 Outage History'!$Q:$Q,BV88,'[1]2020 Outage History'!$I:$I,$C88)/$Q88,"")</f>
        <v/>
      </c>
      <c r="BX88" s="26" t="str">
        <f t="shared" si="32"/>
        <v/>
      </c>
      <c r="BY88" s="8" t="str">
        <f>IF($P88="More Info Required",COUNTIFS('[1]2020 Outage History'!$Q:$Q,BX88,'[1]2020 Outage History'!$I:$I,$C88)/$Q88,"")</f>
        <v/>
      </c>
      <c r="BZ88" s="26" t="str">
        <f t="shared" si="33"/>
        <v/>
      </c>
      <c r="CA88" s="8" t="str">
        <f>IF($P88="More Info Required",COUNTIFS('[1]2020 Outage History'!$Q:$Q,BZ88,'[1]2020 Outage History'!$I:$I,$C88)/$Q88,"")</f>
        <v/>
      </c>
      <c r="CB88" s="26" t="str">
        <f t="shared" si="34"/>
        <v/>
      </c>
      <c r="CC88" s="8" t="str">
        <f>IF($P88="More Info Required",COUNTIFS('[1]2020 Outage History'!$Q:$Q,CB88,'[1]2020 Outage History'!$I:$I,$C88)/$Q88,"")</f>
        <v/>
      </c>
      <c r="CD88" s="26" t="str">
        <f t="shared" si="35"/>
        <v/>
      </c>
      <c r="CE88" s="8" t="str">
        <f>IF($P88="More Info Required",COUNTIFS('[1]2020 Outage History'!$Q:$Q,CD88,'[1]2020 Outage History'!$I:$I,$C88)/$Q88,"")</f>
        <v/>
      </c>
      <c r="CF88" s="26" t="str">
        <f t="shared" si="36"/>
        <v/>
      </c>
      <c r="CG88" s="8" t="str">
        <f>IF($P88="More Info Required",COUNTIFS('[1]2020 Outage History'!$Q:$Q,CF88,'[1]2020 Outage History'!$I:$I,$C88)/$Q88,"")</f>
        <v/>
      </c>
      <c r="CH88" s="26" t="str">
        <f t="shared" si="37"/>
        <v/>
      </c>
      <c r="CI88" s="8" t="str">
        <f>IF($P88="More Info Required",COUNTIFS('[1]2020 Outage History'!$Q:$Q,CH88,'[1]2020 Outage History'!$I:$I,$C88)/$Q88,"")</f>
        <v/>
      </c>
      <c r="CJ88" s="26" t="str">
        <f t="shared" si="38"/>
        <v/>
      </c>
      <c r="CK88" s="8" t="str">
        <f>IF($P88="More Info Required",COUNTIFS('[1]2020 Outage History'!$Q:$Q,CJ88,'[1]2020 Outage History'!$I:$I,$C88)/$Q88,"")</f>
        <v/>
      </c>
      <c r="CL88" s="26" t="str">
        <f t="shared" si="39"/>
        <v/>
      </c>
      <c r="CM88" s="8" t="str">
        <f>IF($P88="More Info Required",COUNTIFS('[1]2020 Outage History'!$Q:$Q,CL88,'[1]2020 Outage History'!$I:$I,$C88)/$Q88,"")</f>
        <v/>
      </c>
    </row>
    <row r="89" spans="1:91" ht="15" x14ac:dyDescent="0.25">
      <c r="A89" s="17" t="s">
        <v>78</v>
      </c>
      <c r="B89" s="21">
        <v>42234</v>
      </c>
      <c r="C89" s="14" t="s">
        <v>79</v>
      </c>
      <c r="D89" s="17" t="s">
        <v>393</v>
      </c>
      <c r="E89" s="21">
        <v>42</v>
      </c>
      <c r="F89" s="22">
        <f>'[1]2020 Circuit Detail'!H48</f>
        <v>201.17478500000001</v>
      </c>
      <c r="G89" s="21"/>
      <c r="H89" s="21">
        <f>('[1]2015 Circuit Detail'!AS48+'[1]2016 Circuit Detail'!AS48+'[1]2017 Circuit Detail'!AS48+'[1]2018 Circuit Detail'!AS48+'[1]2019 Circuit Detail'!AS48)/5</f>
        <v>0.98043720261454248</v>
      </c>
      <c r="I89" s="10">
        <f>'[1]2020 Circuit Detail'!AS48</f>
        <v>8.9474433885936594E-2</v>
      </c>
      <c r="J89" s="17" t="str">
        <f t="shared" si="0"/>
        <v>OK</v>
      </c>
      <c r="K89" s="17">
        <v>18.600000000000001</v>
      </c>
      <c r="L89" s="23">
        <v>2018</v>
      </c>
      <c r="M89" s="21">
        <f>('[1]2015 Circuit Detail'!AQ48+'[1]2016 Circuit Detail'!AQ48+'[1]2017 Circuit Detail'!AQ48+'[1]2018 Circuit Detail'!AQ48+'[1]2019 Circuit Detail'!AQ48)/5</f>
        <v>267.7999628</v>
      </c>
      <c r="N89" s="24">
        <f>'[1]2020 Circuit Detail'!AQ48</f>
        <v>6.5067789999999999</v>
      </c>
      <c r="O89" s="17" t="str">
        <f t="shared" si="1"/>
        <v>OK</v>
      </c>
      <c r="P89" s="8" t="str">
        <f t="shared" si="2"/>
        <v>Good</v>
      </c>
      <c r="Q89" s="25">
        <f>'[1]2020 Circuit Detail'!AJ48</f>
        <v>6</v>
      </c>
      <c r="R89" s="26" t="str">
        <f t="shared" si="3"/>
        <v/>
      </c>
      <c r="S89" s="8" t="str">
        <f>IF($P89="More Info Required",COUNTIFS('[1]2020 Outage History'!$Q:$Q,R89,'[1]2020 Outage History'!$I:$I,$C89)/$Q89,"")</f>
        <v/>
      </c>
      <c r="T89" s="26" t="str">
        <f t="shared" si="4"/>
        <v/>
      </c>
      <c r="U89" s="8" t="str">
        <f>IF($P89="More Info Required",COUNTIFS('[1]2020 Outage History'!$Q:$Q,T89,'[1]2020 Outage History'!$I:$I,$C89)/$Q89,"")</f>
        <v/>
      </c>
      <c r="V89" s="26" t="str">
        <f t="shared" si="5"/>
        <v/>
      </c>
      <c r="W89" s="8" t="str">
        <f>IF($P89="More Info Required",COUNTIFS('[1]2020 Outage History'!$Q:$Q,V89,'[1]2020 Outage History'!$I:$I,$C89)/$Q89,"")</f>
        <v/>
      </c>
      <c r="X89" s="26" t="str">
        <f t="shared" si="6"/>
        <v/>
      </c>
      <c r="Y89" s="8" t="str">
        <f>IF($P89="More Info Required",COUNTIFS('[1]2020 Outage History'!$Q:$Q,X89,'[1]2020 Outage History'!$I:$I,$C89)/$Q89,"")</f>
        <v/>
      </c>
      <c r="Z89" s="26" t="str">
        <f t="shared" si="7"/>
        <v/>
      </c>
      <c r="AA89" s="8" t="str">
        <f>IF($P89="More Info Required",COUNTIFS('[1]2020 Outage History'!$Q:$Q,Z89,'[1]2020 Outage History'!$I:$I,$C89)/$Q89,"")</f>
        <v/>
      </c>
      <c r="AB89" s="26" t="str">
        <f t="shared" si="8"/>
        <v/>
      </c>
      <c r="AC89" s="8" t="str">
        <f>IF($P89="More Info Required",COUNTIFS('[1]2020 Outage History'!$Q:$Q,AB89,'[1]2020 Outage History'!$I:$I,$C89)/$Q89,"")</f>
        <v/>
      </c>
      <c r="AD89" s="26" t="str">
        <f t="shared" si="9"/>
        <v/>
      </c>
      <c r="AE89" s="8" t="str">
        <f>IF($P89="More Info Required",COUNTIFS('[1]2020 Outage History'!$Q:$Q,AD89,'[1]2020 Outage History'!$I:$I,$C89)/$Q89,"")</f>
        <v/>
      </c>
      <c r="AF89" s="26" t="str">
        <f t="shared" si="10"/>
        <v/>
      </c>
      <c r="AG89" s="8" t="str">
        <f>IF($P89="More Info Required",COUNTIFS('[1]2020 Outage History'!$Q:$Q,AF89,'[1]2020 Outage History'!$I:$I,$C89)/$Q89,"")</f>
        <v/>
      </c>
      <c r="AH89" s="26" t="str">
        <f t="shared" si="11"/>
        <v/>
      </c>
      <c r="AI89" s="8" t="str">
        <f>IF($P89="More Info Required",COUNTIFS('[1]2020 Outage History'!$Q:$Q,AH89,'[1]2020 Outage History'!$I:$I,$C89)/$Q89,"")</f>
        <v/>
      </c>
      <c r="AJ89" s="26" t="str">
        <f t="shared" si="12"/>
        <v/>
      </c>
      <c r="AK89" s="8" t="str">
        <f>IF($P89="More Info Required",COUNTIFS('[1]2020 Outage History'!$Q:$Q,AJ89,'[1]2020 Outage History'!$I:$I,$C89)/$Q89,"")</f>
        <v/>
      </c>
      <c r="AL89" s="26" t="str">
        <f t="shared" si="13"/>
        <v/>
      </c>
      <c r="AM89" s="8" t="str">
        <f>IF($P89="More Info Required",COUNTIFS('[1]2020 Outage History'!$Q:$Q,AL89,'[1]2020 Outage History'!$I:$I,$C89)/$Q89,"")</f>
        <v/>
      </c>
      <c r="AN89" s="26" t="str">
        <f t="shared" si="14"/>
        <v/>
      </c>
      <c r="AO89" s="8" t="str">
        <f>IF($P89="More Info Required",COUNTIFS('[1]2020 Outage History'!$Q:$Q,AN89,'[1]2020 Outage History'!$I:$I,$C89)/$Q89,"")</f>
        <v/>
      </c>
      <c r="AP89" s="26" t="str">
        <f t="shared" si="15"/>
        <v/>
      </c>
      <c r="AQ89" s="8" t="str">
        <f>IF($P89="More Info Required",COUNTIFS('[1]2020 Outage History'!$Q:$Q,AP89,'[1]2020 Outage History'!$I:$I,$C89)/$Q89,"")</f>
        <v/>
      </c>
      <c r="AR89" s="26" t="str">
        <f t="shared" si="16"/>
        <v/>
      </c>
      <c r="AS89" s="8" t="str">
        <f>IF($P89="More Info Required",COUNTIFS('[1]2020 Outage History'!$Q:$Q,AR89,'[1]2020 Outage History'!$I:$I,$C89)/$Q89,"")</f>
        <v/>
      </c>
      <c r="AT89" s="26" t="str">
        <f t="shared" si="17"/>
        <v/>
      </c>
      <c r="AU89" s="8" t="str">
        <f>IF($P89="More Info Required",COUNTIFS('[1]2020 Outage History'!$Q:$Q,AT89,'[1]2020 Outage History'!$I:$I,$C89)/$Q89,"")</f>
        <v/>
      </c>
      <c r="AV89" s="26" t="str">
        <f t="shared" si="18"/>
        <v/>
      </c>
      <c r="AW89" s="8" t="str">
        <f>IF($P89="More Info Required",COUNTIFS('[1]2020 Outage History'!$Q:$Q,AV89,'[1]2020 Outage History'!$I:$I,$C89)/$Q89,"")</f>
        <v/>
      </c>
      <c r="AX89" s="26" t="str">
        <f t="shared" si="19"/>
        <v/>
      </c>
      <c r="AY89" s="8" t="str">
        <f>IF($P89="More Info Required",COUNTIFS('[1]2020 Outage History'!$Q:$Q,AX89,'[1]2020 Outage History'!$I:$I,$C89)/$Q89,"")</f>
        <v/>
      </c>
      <c r="AZ89" s="26" t="str">
        <f t="shared" si="20"/>
        <v/>
      </c>
      <c r="BA89" s="8" t="str">
        <f>IF($P89="More Info Required",COUNTIFS('[1]2020 Outage History'!$Q:$Q,AZ89,'[1]2020 Outage History'!$I:$I,$C89)/$Q89,"")</f>
        <v/>
      </c>
      <c r="BB89" s="26" t="str">
        <f t="shared" si="21"/>
        <v/>
      </c>
      <c r="BC89" s="8" t="str">
        <f>IF($P89="More Info Required",COUNTIFS('[1]2020 Outage History'!$Q:$Q,BB89,'[1]2020 Outage History'!$I:$I,$C89)/$Q89,"")</f>
        <v/>
      </c>
      <c r="BD89" s="26" t="str">
        <f t="shared" si="22"/>
        <v/>
      </c>
      <c r="BE89" s="8" t="str">
        <f>IF($P89="More Info Required",COUNTIFS('[1]2020 Outage History'!$Q:$Q,BD89,'[1]2020 Outage History'!$I:$I,$C89)/$Q89,"")</f>
        <v/>
      </c>
      <c r="BF89" s="26" t="str">
        <f t="shared" si="23"/>
        <v/>
      </c>
      <c r="BG89" s="8" t="str">
        <f>IF($P89="More Info Required",COUNTIFS('[1]2020 Outage History'!$Q:$Q,BF89,'[1]2020 Outage History'!$I:$I,$C89)/$Q89,"")</f>
        <v/>
      </c>
      <c r="BH89" s="26" t="str">
        <f t="shared" si="24"/>
        <v/>
      </c>
      <c r="BI89" s="8" t="str">
        <f>IF($P89="More Info Required",COUNTIFS('[1]2020 Outage History'!$Q:$Q,BH89,'[1]2020 Outage History'!$I:$I,$C89)/$Q89,"")</f>
        <v/>
      </c>
      <c r="BJ89" s="26" t="str">
        <f t="shared" si="25"/>
        <v/>
      </c>
      <c r="BK89" s="8" t="str">
        <f>IF($P89="More Info Required",COUNTIFS('[1]2020 Outage History'!$Q:$Q,BJ89,'[1]2020 Outage History'!$I:$I,$C89)/$Q89,"")</f>
        <v/>
      </c>
      <c r="BL89" s="26" t="str">
        <f t="shared" si="26"/>
        <v/>
      </c>
      <c r="BM89" s="8" t="str">
        <f>IF($P89="More Info Required",COUNTIFS('[1]2020 Outage History'!$Q:$Q,BL89,'[1]2020 Outage History'!$I:$I,$C89)/$Q89,"")</f>
        <v/>
      </c>
      <c r="BN89" s="26" t="str">
        <f t="shared" si="27"/>
        <v/>
      </c>
      <c r="BO89" s="8" t="str">
        <f>IF($P89="More Info Required",COUNTIFS('[1]2020 Outage History'!$Q:$Q,BN89,'[1]2020 Outage History'!$I:$I,$C89)/$Q89,"")</f>
        <v/>
      </c>
      <c r="BP89" s="26" t="str">
        <f t="shared" si="28"/>
        <v/>
      </c>
      <c r="BQ89" s="8" t="str">
        <f>IF($P89="More Info Required",COUNTIFS('[1]2020 Outage History'!$Q:$Q,BP89,'[1]2020 Outage History'!$I:$I,$C89)/$Q89,"")</f>
        <v/>
      </c>
      <c r="BR89" s="26" t="str">
        <f t="shared" si="29"/>
        <v/>
      </c>
      <c r="BS89" s="8" t="str">
        <f>IF($P89="More Info Required",COUNTIFS('[1]2020 Outage History'!$Q:$Q,BR89,'[1]2020 Outage History'!$I:$I,$C89)/$Q89,"")</f>
        <v/>
      </c>
      <c r="BT89" s="26" t="str">
        <f t="shared" si="30"/>
        <v/>
      </c>
      <c r="BU89" s="8" t="str">
        <f>IF($P89="More Info Required",COUNTIFS('[1]2020 Outage History'!$Q:$Q,BT89,'[1]2020 Outage History'!$I:$I,$C89)/$Q89,"")</f>
        <v/>
      </c>
      <c r="BV89" s="26" t="str">
        <f t="shared" si="31"/>
        <v/>
      </c>
      <c r="BW89" s="8" t="str">
        <f>IF($P89="More Info Required",COUNTIFS('[1]2020 Outage History'!$Q:$Q,BV89,'[1]2020 Outage History'!$I:$I,$C89)/$Q89,"")</f>
        <v/>
      </c>
      <c r="BX89" s="26" t="str">
        <f t="shared" si="32"/>
        <v/>
      </c>
      <c r="BY89" s="8" t="str">
        <f>IF($P89="More Info Required",COUNTIFS('[1]2020 Outage History'!$Q:$Q,BX89,'[1]2020 Outage History'!$I:$I,$C89)/$Q89,"")</f>
        <v/>
      </c>
      <c r="BZ89" s="26" t="str">
        <f t="shared" si="33"/>
        <v/>
      </c>
      <c r="CA89" s="8" t="str">
        <f>IF($P89="More Info Required",COUNTIFS('[1]2020 Outage History'!$Q:$Q,BZ89,'[1]2020 Outage History'!$I:$I,$C89)/$Q89,"")</f>
        <v/>
      </c>
      <c r="CB89" s="26" t="str">
        <f t="shared" si="34"/>
        <v/>
      </c>
      <c r="CC89" s="8" t="str">
        <f>IF($P89="More Info Required",COUNTIFS('[1]2020 Outage History'!$Q:$Q,CB89,'[1]2020 Outage History'!$I:$I,$C89)/$Q89,"")</f>
        <v/>
      </c>
      <c r="CD89" s="26" t="str">
        <f t="shared" si="35"/>
        <v/>
      </c>
      <c r="CE89" s="8" t="str">
        <f>IF($P89="More Info Required",COUNTIFS('[1]2020 Outage History'!$Q:$Q,CD89,'[1]2020 Outage History'!$I:$I,$C89)/$Q89,"")</f>
        <v/>
      </c>
      <c r="CF89" s="26" t="str">
        <f t="shared" si="36"/>
        <v/>
      </c>
      <c r="CG89" s="8" t="str">
        <f>IF($P89="More Info Required",COUNTIFS('[1]2020 Outage History'!$Q:$Q,CF89,'[1]2020 Outage History'!$I:$I,$C89)/$Q89,"")</f>
        <v/>
      </c>
      <c r="CH89" s="26" t="str">
        <f t="shared" si="37"/>
        <v/>
      </c>
      <c r="CI89" s="8" t="str">
        <f>IF($P89="More Info Required",COUNTIFS('[1]2020 Outage History'!$Q:$Q,CH89,'[1]2020 Outage History'!$I:$I,$C89)/$Q89,"")</f>
        <v/>
      </c>
      <c r="CJ89" s="26" t="str">
        <f t="shared" si="38"/>
        <v/>
      </c>
      <c r="CK89" s="8" t="str">
        <f>IF($P89="More Info Required",COUNTIFS('[1]2020 Outage History'!$Q:$Q,CJ89,'[1]2020 Outage History'!$I:$I,$C89)/$Q89,"")</f>
        <v/>
      </c>
      <c r="CL89" s="26" t="str">
        <f t="shared" si="39"/>
        <v/>
      </c>
      <c r="CM89" s="8" t="str">
        <f>IF($P89="More Info Required",COUNTIFS('[1]2020 Outage History'!$Q:$Q,CL89,'[1]2020 Outage History'!$I:$I,$C89)/$Q89,"")</f>
        <v/>
      </c>
    </row>
    <row r="90" spans="1:91" ht="15" x14ac:dyDescent="0.25">
      <c r="A90" s="17" t="s">
        <v>80</v>
      </c>
      <c r="B90" s="21">
        <v>42244</v>
      </c>
      <c r="C90" s="14" t="s">
        <v>81</v>
      </c>
      <c r="D90" s="17" t="s">
        <v>393</v>
      </c>
      <c r="E90" s="21">
        <v>42</v>
      </c>
      <c r="F90" s="22">
        <f>'[1]2020 Circuit Detail'!H49</f>
        <v>1089.389684</v>
      </c>
      <c r="G90" s="21"/>
      <c r="H90" s="21">
        <f>('[1]2015 Circuit Detail'!AS49+'[1]2016 Circuit Detail'!AS49+'[1]2017 Circuit Detail'!AS49+'[1]2018 Circuit Detail'!AS49+'[1]2019 Circuit Detail'!AS49)/5</f>
        <v>1.0196175895776391</v>
      </c>
      <c r="I90" s="10">
        <f>'[1]2020 Circuit Detail'!AS49</f>
        <v>1.85057746517086</v>
      </c>
      <c r="J90" s="17" t="str">
        <f t="shared" si="0"/>
        <v>PSC</v>
      </c>
      <c r="K90" s="17">
        <v>78.8</v>
      </c>
      <c r="L90" s="23">
        <v>2018</v>
      </c>
      <c r="M90" s="21">
        <f>('[1]2015 Circuit Detail'!AQ49+'[1]2016 Circuit Detail'!AQ49+'[1]2017 Circuit Detail'!AQ49+'[1]2018 Circuit Detail'!AQ49+'[1]2019 Circuit Detail'!AQ49)/5</f>
        <v>78.323031999999984</v>
      </c>
      <c r="N90" s="24">
        <f>'[1]2020 Circuit Detail'!AQ49</f>
        <v>170.00069099999999</v>
      </c>
      <c r="O90" s="17" t="str">
        <f t="shared" si="1"/>
        <v>PSC</v>
      </c>
      <c r="P90" s="8" t="str">
        <f t="shared" si="2"/>
        <v>More Info Required</v>
      </c>
      <c r="Q90" s="25">
        <v>47</v>
      </c>
      <c r="R90" s="26" t="str">
        <f t="shared" si="3"/>
        <v>000 Power Supply</v>
      </c>
      <c r="S90" s="8" t="e">
        <f>IF($P90="More Info Required",COUNTIFS('[1]2020 Outage History'!$Q:$Q,R90,'[1]2020 Outage History'!$I:$I,$C90)/$Q90,"")</f>
        <v>#VALUE!</v>
      </c>
      <c r="T90" s="26" t="str">
        <f t="shared" si="4"/>
        <v>100 Construction</v>
      </c>
      <c r="U90" s="8" t="e">
        <f>IF($P90="More Info Required",COUNTIFS('[1]2020 Outage History'!$Q:$Q,T90,'[1]2020 Outage History'!$I:$I,$C90)/$Q90,"")</f>
        <v>#VALUE!</v>
      </c>
      <c r="V90" s="26" t="str">
        <f t="shared" si="5"/>
        <v>110 Maintenance</v>
      </c>
      <c r="W90" s="8" t="e">
        <f>IF($P90="More Info Required",COUNTIFS('[1]2020 Outage History'!$Q:$Q,V90,'[1]2020 Outage History'!$I:$I,$C90)/$Q90,"")</f>
        <v>#VALUE!</v>
      </c>
      <c r="X90" s="26" t="str">
        <f t="shared" si="6"/>
        <v>190 Other Planned</v>
      </c>
      <c r="Y90" s="8" t="e">
        <f>IF($P90="More Info Required",COUNTIFS('[1]2020 Outage History'!$Q:$Q,X90,'[1]2020 Outage History'!$I:$I,$C90)/$Q90,"")</f>
        <v>#VALUE!</v>
      </c>
      <c r="Z90" s="26" t="str">
        <f t="shared" si="7"/>
        <v>300 Material or equipment fault/failure</v>
      </c>
      <c r="AA90" s="8" t="e">
        <f>IF($P90="More Info Required",COUNTIFS('[1]2020 Outage History'!$Q:$Q,Z90,'[1]2020 Outage History'!$I:$I,$C90)/$Q90,"")</f>
        <v>#VALUE!</v>
      </c>
      <c r="AB90" s="26" t="str">
        <f t="shared" si="8"/>
        <v>310 Installation Fault</v>
      </c>
      <c r="AC90" s="8" t="e">
        <f>IF($P90="More Info Required",COUNTIFS('[1]2020 Outage History'!$Q:$Q,AB90,'[1]2020 Outage History'!$I:$I,$C90)/$Q90,"")</f>
        <v>#VALUE!</v>
      </c>
      <c r="AD90" s="26" t="str">
        <f t="shared" si="9"/>
        <v>320 Conductor Sag or inadequate clearance</v>
      </c>
      <c r="AE90" s="8" t="e">
        <f>IF($P90="More Info Required",COUNTIFS('[1]2020 Outage History'!$Q:$Q,AD90,'[1]2020 Outage History'!$I:$I,$C90)/$Q90,"")</f>
        <v>#VALUE!</v>
      </c>
      <c r="AF90" s="26" t="str">
        <f t="shared" si="10"/>
        <v>340 Overload</v>
      </c>
      <c r="AG90" s="8" t="e">
        <f>IF($P90="More Info Required",COUNTIFS('[1]2020 Outage History'!$Q:$Q,AF90,'[1]2020 Outage History'!$I:$I,$C90)/$Q90,"")</f>
        <v>#VALUE!</v>
      </c>
      <c r="AH90" s="26" t="str">
        <f t="shared" si="11"/>
        <v>350 Miscoordination of protection devices</v>
      </c>
      <c r="AI90" s="8" t="e">
        <f>IF($P90="More Info Required",COUNTIFS('[1]2020 Outage History'!$Q:$Q,AH90,'[1]2020 Outage History'!$I:$I,$C90)/$Q90,"")</f>
        <v>#VALUE!</v>
      </c>
      <c r="AJ90" s="26" t="str">
        <f t="shared" si="12"/>
        <v>360 Other Equipment installation/design</v>
      </c>
      <c r="AK90" s="8" t="e">
        <f>IF($P90="More Info Required",COUNTIFS('[1]2020 Outage History'!$Q:$Q,AJ90,'[1]2020 Outage History'!$I:$I,$C90)/$Q90,"")</f>
        <v>#VALUE!</v>
      </c>
      <c r="AL90" s="26" t="str">
        <f t="shared" si="13"/>
        <v>400 Decay/Age of Material/Equipment</v>
      </c>
      <c r="AM90" s="8" t="e">
        <f>IF($P90="More Info Required",COUNTIFS('[1]2020 Outage History'!$Q:$Q,AL90,'[1]2020 Outage History'!$I:$I,$C90)/$Q90,"")</f>
        <v>#VALUE!</v>
      </c>
      <c r="AN90" s="26" t="str">
        <f t="shared" si="14"/>
        <v>420 Tree Growth</v>
      </c>
      <c r="AO90" s="8" t="e">
        <f>IF($P90="More Info Required",COUNTIFS('[1]2020 Outage History'!$Q:$Q,AN90,'[1]2020 Outage History'!$I:$I,$C90)/$Q90,"")</f>
        <v>#VALUE!</v>
      </c>
      <c r="AP90" s="26" t="str">
        <f t="shared" si="15"/>
        <v>430 Tree failure from overhang or dead tree without Ice/snow</v>
      </c>
      <c r="AQ90" s="8" t="e">
        <f>IF($P90="More Info Required",COUNTIFS('[1]2020 Outage History'!$Q:$Q,AP90,'[1]2020 Outage History'!$I:$I,$C90)/$Q90,"")</f>
        <v>#VALUE!</v>
      </c>
      <c r="AR90" s="26" t="str">
        <f t="shared" si="16"/>
        <v>435 Tree failure from outside of ROW</v>
      </c>
      <c r="AS90" s="8" t="e">
        <f>IF($P90="More Info Required",COUNTIFS('[1]2020 Outage History'!$Q:$Q,AR90,'[1]2020 Outage History'!$I:$I,$C90)/$Q90,"")</f>
        <v>#VALUE!</v>
      </c>
      <c r="AT90" s="26" t="str">
        <f t="shared" si="17"/>
        <v>440 Trees with Ice/snow</v>
      </c>
      <c r="AU90" s="8" t="e">
        <f>IF($P90="More Info Required",COUNTIFS('[1]2020 Outage History'!$Q:$Q,AT90,'[1]2020 Outage History'!$I:$I,$C90)/$Q90,"")</f>
        <v>#VALUE!</v>
      </c>
      <c r="AV90" s="26" t="str">
        <f t="shared" si="18"/>
        <v>470 Borrower Crew Cuts Tree</v>
      </c>
      <c r="AW90" s="8" t="e">
        <f>IF($P90="More Info Required",COUNTIFS('[1]2020 Outage History'!$Q:$Q,AV90,'[1]2020 Outage History'!$I:$I,$C90)/$Q90,"")</f>
        <v>#VALUE!</v>
      </c>
      <c r="AX90" s="26" t="str">
        <f t="shared" si="19"/>
        <v>490 Maintenance, Other</v>
      </c>
      <c r="AY90" s="8" t="e">
        <f>IF($P90="More Info Required",COUNTIFS('[1]2020 Outage History'!$Q:$Q,AX90,'[1]2020 Outage History'!$I:$I,$C90)/$Q90,"")</f>
        <v>#VALUE!</v>
      </c>
      <c r="AZ90" s="26" t="str">
        <f t="shared" si="20"/>
        <v>500 Lightning</v>
      </c>
      <c r="BA90" s="8" t="e">
        <f>IF($P90="More Info Required",COUNTIFS('[1]2020 Outage History'!$Q:$Q,AZ90,'[1]2020 Outage History'!$I:$I,$C90)/$Q90,"")</f>
        <v>#VALUE!</v>
      </c>
      <c r="BB90" s="26" t="str">
        <f t="shared" si="21"/>
        <v>510 Wind, Not Trees</v>
      </c>
      <c r="BC90" s="8" t="e">
        <f>IF($P90="More Info Required",COUNTIFS('[1]2020 Outage History'!$Q:$Q,BB90,'[1]2020 Outage History'!$I:$I,$C90)/$Q90,"")</f>
        <v>#VALUE!</v>
      </c>
      <c r="BD90" s="26" t="str">
        <f t="shared" si="22"/>
        <v>520 Ice, Sleet, Frost, not Trees</v>
      </c>
      <c r="BE90" s="8" t="e">
        <f>IF($P90="More Info Required",COUNTIFS('[1]2020 Outage History'!$Q:$Q,BD90,'[1]2020 Outage History'!$I:$I,$C90)/$Q90,"")</f>
        <v>#VALUE!</v>
      </c>
      <c r="BF90" s="26" t="str">
        <f t="shared" si="23"/>
        <v>530 Flood</v>
      </c>
      <c r="BG90" s="8" t="e">
        <f>IF($P90="More Info Required",COUNTIFS('[1]2020 Outage History'!$Q:$Q,BF90,'[1]2020 Outage History'!$I:$I,$C90)/$Q90,"")</f>
        <v>#VALUE!</v>
      </c>
      <c r="BH90" s="26" t="str">
        <f t="shared" si="24"/>
        <v>540 Storm</v>
      </c>
      <c r="BI90" s="8" t="e">
        <f>IF($P90="More Info Required",COUNTIFS('[1]2020 Outage History'!$Q:$Q,BH90,'[1]2020 Outage History'!$I:$I,$C90)/$Q90,"")</f>
        <v>#VALUE!</v>
      </c>
      <c r="BJ90" s="26" t="str">
        <f t="shared" si="25"/>
        <v>590 Weather, Other</v>
      </c>
      <c r="BK90" s="8" t="e">
        <f>IF($P90="More Info Required",COUNTIFS('[1]2020 Outage History'!$Q:$Q,BJ90,'[1]2020 Outage History'!$I:$I,$C90)/$Q90,"")</f>
        <v>#VALUE!</v>
      </c>
      <c r="BL90" s="26" t="str">
        <f t="shared" si="26"/>
        <v>600 Animal/bird</v>
      </c>
      <c r="BM90" s="8" t="e">
        <f>IF($P90="More Info Required",COUNTIFS('[1]2020 Outage History'!$Q:$Q,BL90,'[1]2020 Outage History'!$I:$I,$C90)/$Q90,"")</f>
        <v>#VALUE!</v>
      </c>
      <c r="BN90" s="26" t="str">
        <f t="shared" si="27"/>
        <v>630 Squirrel</v>
      </c>
      <c r="BO90" s="8" t="e">
        <f>IF($P90="More Info Required",COUNTIFS('[1]2020 Outage History'!$Q:$Q,BN90,'[1]2020 Outage History'!$I:$I,$C90)/$Q90,"")</f>
        <v>#VALUE!</v>
      </c>
      <c r="BP90" s="26" t="str">
        <f t="shared" si="28"/>
        <v>690 Animal, Other</v>
      </c>
      <c r="BQ90" s="8" t="e">
        <f>IF($P90="More Info Required",COUNTIFS('[1]2020 Outage History'!$Q:$Q,BP90,'[1]2020 Outage History'!$I:$I,$C90)/$Q90,"")</f>
        <v>#VALUE!</v>
      </c>
      <c r="BR90" s="26" t="str">
        <f t="shared" si="29"/>
        <v>700 Customer-Caused</v>
      </c>
      <c r="BS90" s="8" t="e">
        <f>IF($P90="More Info Required",COUNTIFS('[1]2020 Outage History'!$Q:$Q,BR90,'[1]2020 Outage History'!$I:$I,$C90)/$Q90,"")</f>
        <v>#VALUE!</v>
      </c>
      <c r="BT90" s="26" t="str">
        <f t="shared" si="30"/>
        <v>710 Motor Vehicle</v>
      </c>
      <c r="BU90" s="8" t="e">
        <f>IF($P90="More Info Required",COUNTIFS('[1]2020 Outage History'!$Q:$Q,BT90,'[1]2020 Outage History'!$I:$I,$C90)/$Q90,"")</f>
        <v>#VALUE!</v>
      </c>
      <c r="BV90" s="26" t="str">
        <f t="shared" si="31"/>
        <v>715 Farming Equipment</v>
      </c>
      <c r="BW90" s="8" t="e">
        <f>IF($P90="More Info Required",COUNTIFS('[1]2020 Outage History'!$Q:$Q,BV90,'[1]2020 Outage History'!$I:$I,$C90)/$Q90,"")</f>
        <v>#VALUE!</v>
      </c>
      <c r="BX90" s="26" t="str">
        <f t="shared" si="32"/>
        <v>720 Aircraft</v>
      </c>
      <c r="BY90" s="8" t="e">
        <f>IF($P90="More Info Required",COUNTIFS('[1]2020 Outage History'!$Q:$Q,BX90,'[1]2020 Outage History'!$I:$I,$C90)/$Q90,"")</f>
        <v>#VALUE!</v>
      </c>
      <c r="BZ90" s="26" t="str">
        <f t="shared" si="33"/>
        <v>730 Fire</v>
      </c>
      <c r="CA90" s="8" t="e">
        <f>IF($P90="More Info Required",COUNTIFS('[1]2020 Outage History'!$Q:$Q,BZ90,'[1]2020 Outage History'!$I:$I,$C90)/$Q90,"")</f>
        <v>#VALUE!</v>
      </c>
      <c r="CB90" s="26" t="str">
        <f t="shared" si="34"/>
        <v>740 Public Cuts Tree</v>
      </c>
      <c r="CC90" s="8" t="e">
        <f>IF($P90="More Info Required",COUNTIFS('[1]2020 Outage History'!$Q:$Q,CB90,'[1]2020 Outage History'!$I:$I,$C90)/$Q90,"")</f>
        <v>#VALUE!</v>
      </c>
      <c r="CD90" s="26" t="str">
        <f t="shared" si="35"/>
        <v>750 Vandalism</v>
      </c>
      <c r="CE90" s="8" t="e">
        <f>IF($P90="More Info Required",COUNTIFS('[1]2020 Outage History'!$Q:$Q,CD90,'[1]2020 Outage History'!$I:$I,$C90)/$Q90,"")</f>
        <v>#VALUE!</v>
      </c>
      <c r="CF90" s="26" t="str">
        <f t="shared" si="36"/>
        <v>760 Switching Error or Caused by Construction or Maintenance</v>
      </c>
      <c r="CG90" s="8" t="e">
        <f>IF($P90="More Info Required",COUNTIFS('[1]2020 Outage History'!$Q:$Q,CF90,'[1]2020 Outage History'!$I:$I,$C90)/$Q90,"")</f>
        <v>#VALUE!</v>
      </c>
      <c r="CH90" s="26" t="str">
        <f t="shared" si="37"/>
        <v>790 Public, Other</v>
      </c>
      <c r="CI90" s="8" t="e">
        <f>IF($P90="More Info Required",COUNTIFS('[1]2020 Outage History'!$Q:$Q,CH90,'[1]2020 Outage History'!$I:$I,$C90)/$Q90,"")</f>
        <v>#VALUE!</v>
      </c>
      <c r="CJ90" s="26" t="str">
        <f t="shared" si="38"/>
        <v>800 Other</v>
      </c>
      <c r="CK90" s="8" t="e">
        <f>IF($P90="More Info Required",COUNTIFS('[1]2020 Outage History'!$Q:$Q,CJ90,'[1]2020 Outage History'!$I:$I,$C90)/$Q90,"")</f>
        <v>#VALUE!</v>
      </c>
      <c r="CL90" s="26" t="str">
        <f t="shared" si="39"/>
        <v>999 Cause Unknown</v>
      </c>
      <c r="CM90" s="8" t="e">
        <f>IF($P90="More Info Required",COUNTIFS('[1]2020 Outage History'!$Q:$Q,CL90,'[1]2020 Outage History'!$I:$I,$C90)/$Q90,"")</f>
        <v>#VALUE!</v>
      </c>
    </row>
    <row r="91" spans="1:91" ht="15" x14ac:dyDescent="0.25">
      <c r="A91" s="17" t="s">
        <v>394</v>
      </c>
      <c r="B91" s="21">
        <v>43214</v>
      </c>
      <c r="C91" s="14" t="s">
        <v>53</v>
      </c>
      <c r="D91" s="17" t="s">
        <v>395</v>
      </c>
      <c r="E91" s="21">
        <v>43</v>
      </c>
      <c r="F91" s="22">
        <f>'[1]2020 Circuit Detail'!H50</f>
        <v>241.12607399999999</v>
      </c>
      <c r="G91" s="21"/>
      <c r="H91" s="21">
        <f>('[1]2015 Circuit Detail'!AS50+'[1]2016 Circuit Detail'!AS50+'[1]2017 Circuit Detail'!AS50+'[1]2018 Circuit Detail'!AS50+'[1]2019 Circuit Detail'!AS50)/5</f>
        <v>0.64509894093042286</v>
      </c>
      <c r="I91" s="10">
        <f>'[1]2020 Circuit Detail'!AS50</f>
        <v>9.9532993681968995E-2</v>
      </c>
      <c r="J91" s="17" t="str">
        <f t="shared" si="0"/>
        <v>OK</v>
      </c>
      <c r="K91" s="17">
        <v>18.7</v>
      </c>
      <c r="L91" s="23">
        <v>2017</v>
      </c>
      <c r="M91" s="21">
        <f>('[1]2015 Circuit Detail'!AQ50+'[1]2016 Circuit Detail'!AQ50+'[1]2017 Circuit Detail'!AQ50+'[1]2018 Circuit Detail'!AQ50+'[1]2019 Circuit Detail'!AQ50)/5</f>
        <v>160.10546100000002</v>
      </c>
      <c r="N91" s="24">
        <f>'[1]2020 Circuit Detail'!AQ50</f>
        <v>15.717917999999999</v>
      </c>
      <c r="O91" s="17" t="str">
        <f t="shared" si="1"/>
        <v>OK</v>
      </c>
      <c r="P91" s="8" t="str">
        <f t="shared" si="2"/>
        <v>Good</v>
      </c>
      <c r="Q91" s="25">
        <f>'[1]2020 Circuit Detail'!AJ50</f>
        <v>6</v>
      </c>
      <c r="R91" s="26" t="str">
        <f t="shared" si="3"/>
        <v/>
      </c>
      <c r="S91" s="8" t="str">
        <f>IF($P91="More Info Required",COUNTIFS('[1]2020 Outage History'!$Q:$Q,R91,'[1]2020 Outage History'!$I:$I,$C91)/$Q91,"")</f>
        <v/>
      </c>
      <c r="T91" s="26" t="str">
        <f t="shared" si="4"/>
        <v/>
      </c>
      <c r="U91" s="8" t="str">
        <f>IF($P91="More Info Required",COUNTIFS('[1]2020 Outage History'!$Q:$Q,T91,'[1]2020 Outage History'!$I:$I,$C91)/$Q91,"")</f>
        <v/>
      </c>
      <c r="V91" s="26" t="str">
        <f t="shared" si="5"/>
        <v/>
      </c>
      <c r="W91" s="8" t="str">
        <f>IF($P91="More Info Required",COUNTIFS('[1]2020 Outage History'!$Q:$Q,V91,'[1]2020 Outage History'!$I:$I,$C91)/$Q91,"")</f>
        <v/>
      </c>
      <c r="X91" s="26" t="str">
        <f t="shared" si="6"/>
        <v/>
      </c>
      <c r="Y91" s="8" t="str">
        <f>IF($P91="More Info Required",COUNTIFS('[1]2020 Outage History'!$Q:$Q,X91,'[1]2020 Outage History'!$I:$I,$C91)/$Q91,"")</f>
        <v/>
      </c>
      <c r="Z91" s="26" t="str">
        <f t="shared" si="7"/>
        <v/>
      </c>
      <c r="AA91" s="8" t="str">
        <f>IF($P91="More Info Required",COUNTIFS('[1]2020 Outage History'!$Q:$Q,Z91,'[1]2020 Outage History'!$I:$I,$C91)/$Q91,"")</f>
        <v/>
      </c>
      <c r="AB91" s="26" t="str">
        <f t="shared" si="8"/>
        <v/>
      </c>
      <c r="AC91" s="8" t="str">
        <f>IF($P91="More Info Required",COUNTIFS('[1]2020 Outage History'!$Q:$Q,AB91,'[1]2020 Outage History'!$I:$I,$C91)/$Q91,"")</f>
        <v/>
      </c>
      <c r="AD91" s="26" t="str">
        <f t="shared" si="9"/>
        <v/>
      </c>
      <c r="AE91" s="8" t="str">
        <f>IF($P91="More Info Required",COUNTIFS('[1]2020 Outage History'!$Q:$Q,AD91,'[1]2020 Outage History'!$I:$I,$C91)/$Q91,"")</f>
        <v/>
      </c>
      <c r="AF91" s="26" t="str">
        <f t="shared" si="10"/>
        <v/>
      </c>
      <c r="AG91" s="8" t="str">
        <f>IF($P91="More Info Required",COUNTIFS('[1]2020 Outage History'!$Q:$Q,AF91,'[1]2020 Outage History'!$I:$I,$C91)/$Q91,"")</f>
        <v/>
      </c>
      <c r="AH91" s="26" t="str">
        <f t="shared" si="11"/>
        <v/>
      </c>
      <c r="AI91" s="8" t="str">
        <f>IF($P91="More Info Required",COUNTIFS('[1]2020 Outage History'!$Q:$Q,AH91,'[1]2020 Outage History'!$I:$I,$C91)/$Q91,"")</f>
        <v/>
      </c>
      <c r="AJ91" s="26" t="str">
        <f t="shared" si="12"/>
        <v/>
      </c>
      <c r="AK91" s="8" t="str">
        <f>IF($P91="More Info Required",COUNTIFS('[1]2020 Outage History'!$Q:$Q,AJ91,'[1]2020 Outage History'!$I:$I,$C91)/$Q91,"")</f>
        <v/>
      </c>
      <c r="AL91" s="26" t="str">
        <f t="shared" si="13"/>
        <v/>
      </c>
      <c r="AM91" s="8" t="str">
        <f>IF($P91="More Info Required",COUNTIFS('[1]2020 Outage History'!$Q:$Q,AL91,'[1]2020 Outage History'!$I:$I,$C91)/$Q91,"")</f>
        <v/>
      </c>
      <c r="AN91" s="26" t="str">
        <f t="shared" si="14"/>
        <v/>
      </c>
      <c r="AO91" s="8" t="str">
        <f>IF($P91="More Info Required",COUNTIFS('[1]2020 Outage History'!$Q:$Q,AN91,'[1]2020 Outage History'!$I:$I,$C91)/$Q91,"")</f>
        <v/>
      </c>
      <c r="AP91" s="26" t="str">
        <f t="shared" si="15"/>
        <v/>
      </c>
      <c r="AQ91" s="8" t="str">
        <f>IF($P91="More Info Required",COUNTIFS('[1]2020 Outage History'!$Q:$Q,AP91,'[1]2020 Outage History'!$I:$I,$C91)/$Q91,"")</f>
        <v/>
      </c>
      <c r="AR91" s="26" t="str">
        <f t="shared" si="16"/>
        <v/>
      </c>
      <c r="AS91" s="8" t="str">
        <f>IF($P91="More Info Required",COUNTIFS('[1]2020 Outage History'!$Q:$Q,AR91,'[1]2020 Outage History'!$I:$I,$C91)/$Q91,"")</f>
        <v/>
      </c>
      <c r="AT91" s="26" t="str">
        <f t="shared" si="17"/>
        <v/>
      </c>
      <c r="AU91" s="8" t="str">
        <f>IF($P91="More Info Required",COUNTIFS('[1]2020 Outage History'!$Q:$Q,AT91,'[1]2020 Outage History'!$I:$I,$C91)/$Q91,"")</f>
        <v/>
      </c>
      <c r="AV91" s="26" t="str">
        <f t="shared" si="18"/>
        <v/>
      </c>
      <c r="AW91" s="8" t="str">
        <f>IF($P91="More Info Required",COUNTIFS('[1]2020 Outage History'!$Q:$Q,AV91,'[1]2020 Outage History'!$I:$I,$C91)/$Q91,"")</f>
        <v/>
      </c>
      <c r="AX91" s="26" t="str">
        <f t="shared" si="19"/>
        <v/>
      </c>
      <c r="AY91" s="8" t="str">
        <f>IF($P91="More Info Required",COUNTIFS('[1]2020 Outage History'!$Q:$Q,AX91,'[1]2020 Outage History'!$I:$I,$C91)/$Q91,"")</f>
        <v/>
      </c>
      <c r="AZ91" s="26" t="str">
        <f t="shared" si="20"/>
        <v/>
      </c>
      <c r="BA91" s="8" t="str">
        <f>IF($P91="More Info Required",COUNTIFS('[1]2020 Outage History'!$Q:$Q,AZ91,'[1]2020 Outage History'!$I:$I,$C91)/$Q91,"")</f>
        <v/>
      </c>
      <c r="BB91" s="26" t="str">
        <f t="shared" si="21"/>
        <v/>
      </c>
      <c r="BC91" s="8" t="str">
        <f>IF($P91="More Info Required",COUNTIFS('[1]2020 Outage History'!$Q:$Q,BB91,'[1]2020 Outage History'!$I:$I,$C91)/$Q91,"")</f>
        <v/>
      </c>
      <c r="BD91" s="26" t="str">
        <f t="shared" si="22"/>
        <v/>
      </c>
      <c r="BE91" s="8" t="str">
        <f>IF($P91="More Info Required",COUNTIFS('[1]2020 Outage History'!$Q:$Q,BD91,'[1]2020 Outage History'!$I:$I,$C91)/$Q91,"")</f>
        <v/>
      </c>
      <c r="BF91" s="26" t="str">
        <f t="shared" si="23"/>
        <v/>
      </c>
      <c r="BG91" s="8" t="str">
        <f>IF($P91="More Info Required",COUNTIFS('[1]2020 Outage History'!$Q:$Q,BF91,'[1]2020 Outage History'!$I:$I,$C91)/$Q91,"")</f>
        <v/>
      </c>
      <c r="BH91" s="26" t="str">
        <f t="shared" si="24"/>
        <v/>
      </c>
      <c r="BI91" s="8" t="str">
        <f>IF($P91="More Info Required",COUNTIFS('[1]2020 Outage History'!$Q:$Q,BH91,'[1]2020 Outage History'!$I:$I,$C91)/$Q91,"")</f>
        <v/>
      </c>
      <c r="BJ91" s="26" t="str">
        <f t="shared" si="25"/>
        <v/>
      </c>
      <c r="BK91" s="8" t="str">
        <f>IF($P91="More Info Required",COUNTIFS('[1]2020 Outage History'!$Q:$Q,BJ91,'[1]2020 Outage History'!$I:$I,$C91)/$Q91,"")</f>
        <v/>
      </c>
      <c r="BL91" s="26" t="str">
        <f t="shared" si="26"/>
        <v/>
      </c>
      <c r="BM91" s="8" t="str">
        <f>IF($P91="More Info Required",COUNTIFS('[1]2020 Outage History'!$Q:$Q,BL91,'[1]2020 Outage History'!$I:$I,$C91)/$Q91,"")</f>
        <v/>
      </c>
      <c r="BN91" s="26" t="str">
        <f t="shared" si="27"/>
        <v/>
      </c>
      <c r="BO91" s="8" t="str">
        <f>IF($P91="More Info Required",COUNTIFS('[1]2020 Outage History'!$Q:$Q,BN91,'[1]2020 Outage History'!$I:$I,$C91)/$Q91,"")</f>
        <v/>
      </c>
      <c r="BP91" s="26" t="str">
        <f t="shared" si="28"/>
        <v/>
      </c>
      <c r="BQ91" s="8" t="str">
        <f>IF($P91="More Info Required",COUNTIFS('[1]2020 Outage History'!$Q:$Q,BP91,'[1]2020 Outage History'!$I:$I,$C91)/$Q91,"")</f>
        <v/>
      </c>
      <c r="BR91" s="26" t="str">
        <f t="shared" si="29"/>
        <v/>
      </c>
      <c r="BS91" s="8" t="str">
        <f>IF($P91="More Info Required",COUNTIFS('[1]2020 Outage History'!$Q:$Q,BR91,'[1]2020 Outage History'!$I:$I,$C91)/$Q91,"")</f>
        <v/>
      </c>
      <c r="BT91" s="26" t="str">
        <f t="shared" si="30"/>
        <v/>
      </c>
      <c r="BU91" s="8" t="str">
        <f>IF($P91="More Info Required",COUNTIFS('[1]2020 Outage History'!$Q:$Q,BT91,'[1]2020 Outage History'!$I:$I,$C91)/$Q91,"")</f>
        <v/>
      </c>
      <c r="BV91" s="26" t="str">
        <f t="shared" si="31"/>
        <v/>
      </c>
      <c r="BW91" s="8" t="str">
        <f>IF($P91="More Info Required",COUNTIFS('[1]2020 Outage History'!$Q:$Q,BV91,'[1]2020 Outage History'!$I:$I,$C91)/$Q91,"")</f>
        <v/>
      </c>
      <c r="BX91" s="26" t="str">
        <f t="shared" si="32"/>
        <v/>
      </c>
      <c r="BY91" s="8" t="str">
        <f>IF($P91="More Info Required",COUNTIFS('[1]2020 Outage History'!$Q:$Q,BX91,'[1]2020 Outage History'!$I:$I,$C91)/$Q91,"")</f>
        <v/>
      </c>
      <c r="BZ91" s="26" t="str">
        <f t="shared" si="33"/>
        <v/>
      </c>
      <c r="CA91" s="8" t="str">
        <f>IF($P91="More Info Required",COUNTIFS('[1]2020 Outage History'!$Q:$Q,BZ91,'[1]2020 Outage History'!$I:$I,$C91)/$Q91,"")</f>
        <v/>
      </c>
      <c r="CB91" s="26" t="str">
        <f t="shared" si="34"/>
        <v/>
      </c>
      <c r="CC91" s="8" t="str">
        <f>IF($P91="More Info Required",COUNTIFS('[1]2020 Outage History'!$Q:$Q,CB91,'[1]2020 Outage History'!$I:$I,$C91)/$Q91,"")</f>
        <v/>
      </c>
      <c r="CD91" s="26" t="str">
        <f t="shared" si="35"/>
        <v/>
      </c>
      <c r="CE91" s="8" t="str">
        <f>IF($P91="More Info Required",COUNTIFS('[1]2020 Outage History'!$Q:$Q,CD91,'[1]2020 Outage History'!$I:$I,$C91)/$Q91,"")</f>
        <v/>
      </c>
      <c r="CF91" s="26" t="str">
        <f t="shared" si="36"/>
        <v/>
      </c>
      <c r="CG91" s="8" t="str">
        <f>IF($P91="More Info Required",COUNTIFS('[1]2020 Outage History'!$Q:$Q,CF91,'[1]2020 Outage History'!$I:$I,$C91)/$Q91,"")</f>
        <v/>
      </c>
      <c r="CH91" s="26" t="str">
        <f t="shared" si="37"/>
        <v/>
      </c>
      <c r="CI91" s="8" t="str">
        <f>IF($P91="More Info Required",COUNTIFS('[1]2020 Outage History'!$Q:$Q,CH91,'[1]2020 Outage History'!$I:$I,$C91)/$Q91,"")</f>
        <v/>
      </c>
      <c r="CJ91" s="26" t="str">
        <f t="shared" si="38"/>
        <v/>
      </c>
      <c r="CK91" s="8" t="str">
        <f>IF($P91="More Info Required",COUNTIFS('[1]2020 Outage History'!$Q:$Q,CJ91,'[1]2020 Outage History'!$I:$I,$C91)/$Q91,"")</f>
        <v/>
      </c>
      <c r="CL91" s="26" t="str">
        <f t="shared" si="39"/>
        <v/>
      </c>
      <c r="CM91" s="8" t="str">
        <f>IF($P91="More Info Required",COUNTIFS('[1]2020 Outage History'!$Q:$Q,CL91,'[1]2020 Outage History'!$I:$I,$C91)/$Q91,"")</f>
        <v/>
      </c>
    </row>
    <row r="92" spans="1:91" ht="15" x14ac:dyDescent="0.25">
      <c r="A92" s="17" t="s">
        <v>396</v>
      </c>
      <c r="B92" s="21">
        <v>43224</v>
      </c>
      <c r="C92" s="14" t="s">
        <v>397</v>
      </c>
      <c r="D92" s="17" t="s">
        <v>395</v>
      </c>
      <c r="E92" s="21">
        <v>43</v>
      </c>
      <c r="F92" s="22">
        <f>'[1]2020 Circuit Detail'!H51</f>
        <v>650.29512799999998</v>
      </c>
      <c r="G92" s="21"/>
      <c r="H92" s="21">
        <f>('[1]2015 Circuit Detail'!AS51+'[1]2016 Circuit Detail'!AS51+'[1]2017 Circuit Detail'!AS51+'[1]2018 Circuit Detail'!AS51+'[1]2019 Circuit Detail'!AS51)/5</f>
        <v>0.87742807704853054</v>
      </c>
      <c r="I92" s="10">
        <f>'[1]2020 Circuit Detail'!AS51</f>
        <v>0.393667411883178</v>
      </c>
      <c r="J92" s="17" t="str">
        <f t="shared" si="0"/>
        <v>OK</v>
      </c>
      <c r="K92" s="17">
        <v>28.4</v>
      </c>
      <c r="L92" s="23">
        <v>2017</v>
      </c>
      <c r="M92" s="21">
        <f>('[1]2015 Circuit Detail'!AQ51+'[1]2016 Circuit Detail'!AQ51+'[1]2017 Circuit Detail'!AQ51+'[1]2018 Circuit Detail'!AQ51+'[1]2019 Circuit Detail'!AQ51)/5</f>
        <v>111.6972454</v>
      </c>
      <c r="N92" s="24">
        <f>'[1]2020 Circuit Detail'!AQ51</f>
        <v>25.496115</v>
      </c>
      <c r="O92" s="17" t="str">
        <f t="shared" si="1"/>
        <v>OK</v>
      </c>
      <c r="P92" s="8" t="str">
        <f t="shared" si="2"/>
        <v>Good</v>
      </c>
      <c r="Q92" s="25">
        <f>'[1]2020 Circuit Detail'!AJ51</f>
        <v>29</v>
      </c>
      <c r="R92" s="26" t="str">
        <f t="shared" si="3"/>
        <v/>
      </c>
      <c r="S92" s="8" t="str">
        <f>IF($P92="More Info Required",COUNTIFS('[1]2020 Outage History'!$Q:$Q,R92,'[1]2020 Outage History'!$I:$I,$C92)/$Q92,"")</f>
        <v/>
      </c>
      <c r="T92" s="26" t="str">
        <f t="shared" si="4"/>
        <v/>
      </c>
      <c r="U92" s="8" t="str">
        <f>IF($P92="More Info Required",COUNTIFS('[1]2020 Outage History'!$Q:$Q,T92,'[1]2020 Outage History'!$I:$I,$C92)/$Q92,"")</f>
        <v/>
      </c>
      <c r="V92" s="26" t="str">
        <f t="shared" si="5"/>
        <v/>
      </c>
      <c r="W92" s="8" t="str">
        <f>IF($P92="More Info Required",COUNTIFS('[1]2020 Outage History'!$Q:$Q,V92,'[1]2020 Outage History'!$I:$I,$C92)/$Q92,"")</f>
        <v/>
      </c>
      <c r="X92" s="26" t="str">
        <f t="shared" si="6"/>
        <v/>
      </c>
      <c r="Y92" s="8" t="str">
        <f>IF($P92="More Info Required",COUNTIFS('[1]2020 Outage History'!$Q:$Q,X92,'[1]2020 Outage History'!$I:$I,$C92)/$Q92,"")</f>
        <v/>
      </c>
      <c r="Z92" s="26" t="str">
        <f t="shared" si="7"/>
        <v/>
      </c>
      <c r="AA92" s="8" t="str">
        <f>IF($P92="More Info Required",COUNTIFS('[1]2020 Outage History'!$Q:$Q,Z92,'[1]2020 Outage History'!$I:$I,$C92)/$Q92,"")</f>
        <v/>
      </c>
      <c r="AB92" s="26" t="str">
        <f t="shared" si="8"/>
        <v/>
      </c>
      <c r="AC92" s="8" t="str">
        <f>IF($P92="More Info Required",COUNTIFS('[1]2020 Outage History'!$Q:$Q,AB92,'[1]2020 Outage History'!$I:$I,$C92)/$Q92,"")</f>
        <v/>
      </c>
      <c r="AD92" s="26" t="str">
        <f t="shared" si="9"/>
        <v/>
      </c>
      <c r="AE92" s="8" t="str">
        <f>IF($P92="More Info Required",COUNTIFS('[1]2020 Outage History'!$Q:$Q,AD92,'[1]2020 Outage History'!$I:$I,$C92)/$Q92,"")</f>
        <v/>
      </c>
      <c r="AF92" s="26" t="str">
        <f t="shared" si="10"/>
        <v/>
      </c>
      <c r="AG92" s="8" t="str">
        <f>IF($P92="More Info Required",COUNTIFS('[1]2020 Outage History'!$Q:$Q,AF92,'[1]2020 Outage History'!$I:$I,$C92)/$Q92,"")</f>
        <v/>
      </c>
      <c r="AH92" s="26" t="str">
        <f t="shared" si="11"/>
        <v/>
      </c>
      <c r="AI92" s="8" t="str">
        <f>IF($P92="More Info Required",COUNTIFS('[1]2020 Outage History'!$Q:$Q,AH92,'[1]2020 Outage History'!$I:$I,$C92)/$Q92,"")</f>
        <v/>
      </c>
      <c r="AJ92" s="26" t="str">
        <f t="shared" si="12"/>
        <v/>
      </c>
      <c r="AK92" s="8" t="str">
        <f>IF($P92="More Info Required",COUNTIFS('[1]2020 Outage History'!$Q:$Q,AJ92,'[1]2020 Outage History'!$I:$I,$C92)/$Q92,"")</f>
        <v/>
      </c>
      <c r="AL92" s="26" t="str">
        <f t="shared" si="13"/>
        <v/>
      </c>
      <c r="AM92" s="8" t="str">
        <f>IF($P92="More Info Required",COUNTIFS('[1]2020 Outage History'!$Q:$Q,AL92,'[1]2020 Outage History'!$I:$I,$C92)/$Q92,"")</f>
        <v/>
      </c>
      <c r="AN92" s="26" t="str">
        <f t="shared" si="14"/>
        <v/>
      </c>
      <c r="AO92" s="8" t="str">
        <f>IF($P92="More Info Required",COUNTIFS('[1]2020 Outage History'!$Q:$Q,AN92,'[1]2020 Outage History'!$I:$I,$C92)/$Q92,"")</f>
        <v/>
      </c>
      <c r="AP92" s="26" t="str">
        <f t="shared" si="15"/>
        <v/>
      </c>
      <c r="AQ92" s="8" t="str">
        <f>IF($P92="More Info Required",COUNTIFS('[1]2020 Outage History'!$Q:$Q,AP92,'[1]2020 Outage History'!$I:$I,$C92)/$Q92,"")</f>
        <v/>
      </c>
      <c r="AR92" s="26" t="str">
        <f t="shared" si="16"/>
        <v/>
      </c>
      <c r="AS92" s="8" t="str">
        <f>IF($P92="More Info Required",COUNTIFS('[1]2020 Outage History'!$Q:$Q,AR92,'[1]2020 Outage History'!$I:$I,$C92)/$Q92,"")</f>
        <v/>
      </c>
      <c r="AT92" s="26" t="str">
        <f t="shared" si="17"/>
        <v/>
      </c>
      <c r="AU92" s="8" t="str">
        <f>IF($P92="More Info Required",COUNTIFS('[1]2020 Outage History'!$Q:$Q,AT92,'[1]2020 Outage History'!$I:$I,$C92)/$Q92,"")</f>
        <v/>
      </c>
      <c r="AV92" s="26" t="str">
        <f t="shared" si="18"/>
        <v/>
      </c>
      <c r="AW92" s="8" t="str">
        <f>IF($P92="More Info Required",COUNTIFS('[1]2020 Outage History'!$Q:$Q,AV92,'[1]2020 Outage History'!$I:$I,$C92)/$Q92,"")</f>
        <v/>
      </c>
      <c r="AX92" s="26" t="str">
        <f t="shared" si="19"/>
        <v/>
      </c>
      <c r="AY92" s="8" t="str">
        <f>IF($P92="More Info Required",COUNTIFS('[1]2020 Outage History'!$Q:$Q,AX92,'[1]2020 Outage History'!$I:$I,$C92)/$Q92,"")</f>
        <v/>
      </c>
      <c r="AZ92" s="26" t="str">
        <f t="shared" si="20"/>
        <v/>
      </c>
      <c r="BA92" s="8" t="str">
        <f>IF($P92="More Info Required",COUNTIFS('[1]2020 Outage History'!$Q:$Q,AZ92,'[1]2020 Outage History'!$I:$I,$C92)/$Q92,"")</f>
        <v/>
      </c>
      <c r="BB92" s="26" t="str">
        <f t="shared" si="21"/>
        <v/>
      </c>
      <c r="BC92" s="8" t="str">
        <f>IF($P92="More Info Required",COUNTIFS('[1]2020 Outage History'!$Q:$Q,BB92,'[1]2020 Outage History'!$I:$I,$C92)/$Q92,"")</f>
        <v/>
      </c>
      <c r="BD92" s="26" t="str">
        <f t="shared" si="22"/>
        <v/>
      </c>
      <c r="BE92" s="8" t="str">
        <f>IF($P92="More Info Required",COUNTIFS('[1]2020 Outage History'!$Q:$Q,BD92,'[1]2020 Outage History'!$I:$I,$C92)/$Q92,"")</f>
        <v/>
      </c>
      <c r="BF92" s="26" t="str">
        <f t="shared" si="23"/>
        <v/>
      </c>
      <c r="BG92" s="8" t="str">
        <f>IF($P92="More Info Required",COUNTIFS('[1]2020 Outage History'!$Q:$Q,BF92,'[1]2020 Outage History'!$I:$I,$C92)/$Q92,"")</f>
        <v/>
      </c>
      <c r="BH92" s="26" t="str">
        <f t="shared" si="24"/>
        <v/>
      </c>
      <c r="BI92" s="8" t="str">
        <f>IF($P92="More Info Required",COUNTIFS('[1]2020 Outage History'!$Q:$Q,BH92,'[1]2020 Outage History'!$I:$I,$C92)/$Q92,"")</f>
        <v/>
      </c>
      <c r="BJ92" s="26" t="str">
        <f t="shared" si="25"/>
        <v/>
      </c>
      <c r="BK92" s="8" t="str">
        <f>IF($P92="More Info Required",COUNTIFS('[1]2020 Outage History'!$Q:$Q,BJ92,'[1]2020 Outage History'!$I:$I,$C92)/$Q92,"")</f>
        <v/>
      </c>
      <c r="BL92" s="26" t="str">
        <f t="shared" si="26"/>
        <v/>
      </c>
      <c r="BM92" s="8" t="str">
        <f>IF($P92="More Info Required",COUNTIFS('[1]2020 Outage History'!$Q:$Q,BL92,'[1]2020 Outage History'!$I:$I,$C92)/$Q92,"")</f>
        <v/>
      </c>
      <c r="BN92" s="26" t="str">
        <f t="shared" si="27"/>
        <v/>
      </c>
      <c r="BO92" s="8" t="str">
        <f>IF($P92="More Info Required",COUNTIFS('[1]2020 Outage History'!$Q:$Q,BN92,'[1]2020 Outage History'!$I:$I,$C92)/$Q92,"")</f>
        <v/>
      </c>
      <c r="BP92" s="26" t="str">
        <f t="shared" si="28"/>
        <v/>
      </c>
      <c r="BQ92" s="8" t="str">
        <f>IF($P92="More Info Required",COUNTIFS('[1]2020 Outage History'!$Q:$Q,BP92,'[1]2020 Outage History'!$I:$I,$C92)/$Q92,"")</f>
        <v/>
      </c>
      <c r="BR92" s="26" t="str">
        <f t="shared" si="29"/>
        <v/>
      </c>
      <c r="BS92" s="8" t="str">
        <f>IF($P92="More Info Required",COUNTIFS('[1]2020 Outage History'!$Q:$Q,BR92,'[1]2020 Outage History'!$I:$I,$C92)/$Q92,"")</f>
        <v/>
      </c>
      <c r="BT92" s="26" t="str">
        <f t="shared" si="30"/>
        <v/>
      </c>
      <c r="BU92" s="8" t="str">
        <f>IF($P92="More Info Required",COUNTIFS('[1]2020 Outage History'!$Q:$Q,BT92,'[1]2020 Outage History'!$I:$I,$C92)/$Q92,"")</f>
        <v/>
      </c>
      <c r="BV92" s="26" t="str">
        <f t="shared" si="31"/>
        <v/>
      </c>
      <c r="BW92" s="8" t="str">
        <f>IF($P92="More Info Required",COUNTIFS('[1]2020 Outage History'!$Q:$Q,BV92,'[1]2020 Outage History'!$I:$I,$C92)/$Q92,"")</f>
        <v/>
      </c>
      <c r="BX92" s="26" t="str">
        <f t="shared" si="32"/>
        <v/>
      </c>
      <c r="BY92" s="8" t="str">
        <f>IF($P92="More Info Required",COUNTIFS('[1]2020 Outage History'!$Q:$Q,BX92,'[1]2020 Outage History'!$I:$I,$C92)/$Q92,"")</f>
        <v/>
      </c>
      <c r="BZ92" s="26" t="str">
        <f t="shared" si="33"/>
        <v/>
      </c>
      <c r="CA92" s="8" t="str">
        <f>IF($P92="More Info Required",COUNTIFS('[1]2020 Outage History'!$Q:$Q,BZ92,'[1]2020 Outage History'!$I:$I,$C92)/$Q92,"")</f>
        <v/>
      </c>
      <c r="CB92" s="26" t="str">
        <f t="shared" si="34"/>
        <v/>
      </c>
      <c r="CC92" s="8" t="str">
        <f>IF($P92="More Info Required",COUNTIFS('[1]2020 Outage History'!$Q:$Q,CB92,'[1]2020 Outage History'!$I:$I,$C92)/$Q92,"")</f>
        <v/>
      </c>
      <c r="CD92" s="26" t="str">
        <f t="shared" si="35"/>
        <v/>
      </c>
      <c r="CE92" s="8" t="str">
        <f>IF($P92="More Info Required",COUNTIFS('[1]2020 Outage History'!$Q:$Q,CD92,'[1]2020 Outage History'!$I:$I,$C92)/$Q92,"")</f>
        <v/>
      </c>
      <c r="CF92" s="26" t="str">
        <f t="shared" si="36"/>
        <v/>
      </c>
      <c r="CG92" s="8" t="str">
        <f>IF($P92="More Info Required",COUNTIFS('[1]2020 Outage History'!$Q:$Q,CF92,'[1]2020 Outage History'!$I:$I,$C92)/$Q92,"")</f>
        <v/>
      </c>
      <c r="CH92" s="26" t="str">
        <f t="shared" si="37"/>
        <v/>
      </c>
      <c r="CI92" s="8" t="str">
        <f>IF($P92="More Info Required",COUNTIFS('[1]2020 Outage History'!$Q:$Q,CH92,'[1]2020 Outage History'!$I:$I,$C92)/$Q92,"")</f>
        <v/>
      </c>
      <c r="CJ92" s="26" t="str">
        <f t="shared" si="38"/>
        <v/>
      </c>
      <c r="CK92" s="8" t="str">
        <f>IF($P92="More Info Required",COUNTIFS('[1]2020 Outage History'!$Q:$Q,CJ92,'[1]2020 Outage History'!$I:$I,$C92)/$Q92,"")</f>
        <v/>
      </c>
      <c r="CL92" s="26" t="str">
        <f t="shared" si="39"/>
        <v/>
      </c>
      <c r="CM92" s="8" t="str">
        <f>IF($P92="More Info Required",COUNTIFS('[1]2020 Outage History'!$Q:$Q,CL92,'[1]2020 Outage History'!$I:$I,$C92)/$Q92,"")</f>
        <v/>
      </c>
    </row>
    <row r="93" spans="1:91" ht="15" x14ac:dyDescent="0.25">
      <c r="A93" s="17" t="s">
        <v>59</v>
      </c>
      <c r="B93" s="21">
        <v>43234</v>
      </c>
      <c r="C93" s="14" t="s">
        <v>61</v>
      </c>
      <c r="D93" s="17" t="s">
        <v>395</v>
      </c>
      <c r="E93" s="21">
        <v>43</v>
      </c>
      <c r="F93" s="22">
        <f>'[1]2020 Circuit Detail'!H52</f>
        <v>348.36676199999999</v>
      </c>
      <c r="G93" s="21"/>
      <c r="H93" s="21">
        <f>('[1]2015 Circuit Detail'!AS52+'[1]2016 Circuit Detail'!AS52+'[1]2017 Circuit Detail'!AS52+'[1]2018 Circuit Detail'!AS52+'[1]2019 Circuit Detail'!AS52)/5</f>
        <v>0.36117858983832019</v>
      </c>
      <c r="I93" s="10">
        <f>'[1]2020 Circuit Detail'!AS52</f>
        <v>1.1884026984181699</v>
      </c>
      <c r="J93" s="17" t="str">
        <f t="shared" si="0"/>
        <v>PSC</v>
      </c>
      <c r="K93" s="17">
        <v>23.6</v>
      </c>
      <c r="L93" s="23">
        <v>2017</v>
      </c>
      <c r="M93" s="21">
        <f>('[1]2015 Circuit Detail'!AQ52+'[1]2016 Circuit Detail'!AQ52+'[1]2017 Circuit Detail'!AQ52+'[1]2018 Circuit Detail'!AQ52+'[1]2019 Circuit Detail'!AQ52)/5</f>
        <v>99.664219799999998</v>
      </c>
      <c r="N93" s="24">
        <f>'[1]2020 Circuit Detail'!AQ52</f>
        <v>71.381665999999996</v>
      </c>
      <c r="O93" s="17" t="str">
        <f t="shared" si="1"/>
        <v>OK</v>
      </c>
      <c r="P93" s="8" t="str">
        <f t="shared" si="2"/>
        <v>More Info Required</v>
      </c>
      <c r="Q93" s="25">
        <f>'[1]2020 Circuit Detail'!AJ52</f>
        <v>12</v>
      </c>
      <c r="R93" s="26" t="str">
        <f t="shared" si="3"/>
        <v>000 Power Supply</v>
      </c>
      <c r="S93" s="8" t="e">
        <f>IF($P93="More Info Required",COUNTIFS('[1]2020 Outage History'!$Q:$Q,R93,'[1]2020 Outage History'!$I:$I,$C93)/$Q93,"")</f>
        <v>#VALUE!</v>
      </c>
      <c r="T93" s="26" t="str">
        <f t="shared" si="4"/>
        <v>100 Construction</v>
      </c>
      <c r="U93" s="8" t="e">
        <f>IF($P93="More Info Required",COUNTIFS('[1]2020 Outage History'!$Q:$Q,T93,'[1]2020 Outage History'!$I:$I,$C93)/$Q93,"")</f>
        <v>#VALUE!</v>
      </c>
      <c r="V93" s="26" t="str">
        <f t="shared" si="5"/>
        <v>110 Maintenance</v>
      </c>
      <c r="W93" s="8" t="e">
        <f>IF($P93="More Info Required",COUNTIFS('[1]2020 Outage History'!$Q:$Q,V93,'[1]2020 Outage History'!$I:$I,$C93)/$Q93,"")</f>
        <v>#VALUE!</v>
      </c>
      <c r="X93" s="26" t="str">
        <f t="shared" si="6"/>
        <v>190 Other Planned</v>
      </c>
      <c r="Y93" s="8" t="e">
        <f>IF($P93="More Info Required",COUNTIFS('[1]2020 Outage History'!$Q:$Q,X93,'[1]2020 Outage History'!$I:$I,$C93)/$Q93,"")</f>
        <v>#VALUE!</v>
      </c>
      <c r="Z93" s="26" t="str">
        <f t="shared" si="7"/>
        <v>300 Material or equipment fault/failure</v>
      </c>
      <c r="AA93" s="8" t="e">
        <f>IF($P93="More Info Required",COUNTIFS('[1]2020 Outage History'!$Q:$Q,Z93,'[1]2020 Outage History'!$I:$I,$C93)/$Q93,"")</f>
        <v>#VALUE!</v>
      </c>
      <c r="AB93" s="26" t="str">
        <f t="shared" si="8"/>
        <v>310 Installation Fault</v>
      </c>
      <c r="AC93" s="8" t="e">
        <f>IF($P93="More Info Required",COUNTIFS('[1]2020 Outage History'!$Q:$Q,AB93,'[1]2020 Outage History'!$I:$I,$C93)/$Q93,"")</f>
        <v>#VALUE!</v>
      </c>
      <c r="AD93" s="26" t="str">
        <f t="shared" si="9"/>
        <v>320 Conductor Sag or inadequate clearance</v>
      </c>
      <c r="AE93" s="8" t="e">
        <f>IF($P93="More Info Required",COUNTIFS('[1]2020 Outage History'!$Q:$Q,AD93,'[1]2020 Outage History'!$I:$I,$C93)/$Q93,"")</f>
        <v>#VALUE!</v>
      </c>
      <c r="AF93" s="26" t="str">
        <f t="shared" si="10"/>
        <v>340 Overload</v>
      </c>
      <c r="AG93" s="8" t="e">
        <f>IF($P93="More Info Required",COUNTIFS('[1]2020 Outage History'!$Q:$Q,AF93,'[1]2020 Outage History'!$I:$I,$C93)/$Q93,"")</f>
        <v>#VALUE!</v>
      </c>
      <c r="AH93" s="26" t="str">
        <f t="shared" si="11"/>
        <v>350 Miscoordination of protection devices</v>
      </c>
      <c r="AI93" s="8" t="e">
        <f>IF($P93="More Info Required",COUNTIFS('[1]2020 Outage History'!$Q:$Q,AH93,'[1]2020 Outage History'!$I:$I,$C93)/$Q93,"")</f>
        <v>#VALUE!</v>
      </c>
      <c r="AJ93" s="26" t="str">
        <f t="shared" si="12"/>
        <v>360 Other Equipment installation/design</v>
      </c>
      <c r="AK93" s="8" t="e">
        <f>IF($P93="More Info Required",COUNTIFS('[1]2020 Outage History'!$Q:$Q,AJ93,'[1]2020 Outage History'!$I:$I,$C93)/$Q93,"")</f>
        <v>#VALUE!</v>
      </c>
      <c r="AL93" s="26" t="str">
        <f t="shared" si="13"/>
        <v>400 Decay/Age of Material/Equipment</v>
      </c>
      <c r="AM93" s="8" t="e">
        <f>IF($P93="More Info Required",COUNTIFS('[1]2020 Outage History'!$Q:$Q,AL93,'[1]2020 Outage History'!$I:$I,$C93)/$Q93,"")</f>
        <v>#VALUE!</v>
      </c>
      <c r="AN93" s="26" t="str">
        <f t="shared" si="14"/>
        <v>420 Tree Growth</v>
      </c>
      <c r="AO93" s="8" t="e">
        <f>IF($P93="More Info Required",COUNTIFS('[1]2020 Outage History'!$Q:$Q,AN93,'[1]2020 Outage History'!$I:$I,$C93)/$Q93,"")</f>
        <v>#VALUE!</v>
      </c>
      <c r="AP93" s="26" t="str">
        <f t="shared" si="15"/>
        <v>430 Tree failure from overhang or dead tree without Ice/snow</v>
      </c>
      <c r="AQ93" s="8" t="e">
        <f>IF($P93="More Info Required",COUNTIFS('[1]2020 Outage History'!$Q:$Q,AP93,'[1]2020 Outage History'!$I:$I,$C93)/$Q93,"")</f>
        <v>#VALUE!</v>
      </c>
      <c r="AR93" s="26" t="str">
        <f t="shared" si="16"/>
        <v>435 Tree failure from outside of ROW</v>
      </c>
      <c r="AS93" s="8" t="e">
        <f>IF($P93="More Info Required",COUNTIFS('[1]2020 Outage History'!$Q:$Q,AR93,'[1]2020 Outage History'!$I:$I,$C93)/$Q93,"")</f>
        <v>#VALUE!</v>
      </c>
      <c r="AT93" s="26" t="str">
        <f t="shared" si="17"/>
        <v>440 Trees with Ice/snow</v>
      </c>
      <c r="AU93" s="8" t="e">
        <f>IF($P93="More Info Required",COUNTIFS('[1]2020 Outage History'!$Q:$Q,AT93,'[1]2020 Outage History'!$I:$I,$C93)/$Q93,"")</f>
        <v>#VALUE!</v>
      </c>
      <c r="AV93" s="26" t="str">
        <f t="shared" si="18"/>
        <v>470 Borrower Crew Cuts Tree</v>
      </c>
      <c r="AW93" s="8" t="e">
        <f>IF($P93="More Info Required",COUNTIFS('[1]2020 Outage History'!$Q:$Q,AV93,'[1]2020 Outage History'!$I:$I,$C93)/$Q93,"")</f>
        <v>#VALUE!</v>
      </c>
      <c r="AX93" s="26" t="str">
        <f t="shared" si="19"/>
        <v>490 Maintenance, Other</v>
      </c>
      <c r="AY93" s="8" t="e">
        <f>IF($P93="More Info Required",COUNTIFS('[1]2020 Outage History'!$Q:$Q,AX93,'[1]2020 Outage History'!$I:$I,$C93)/$Q93,"")</f>
        <v>#VALUE!</v>
      </c>
      <c r="AZ93" s="26" t="str">
        <f t="shared" si="20"/>
        <v>500 Lightning</v>
      </c>
      <c r="BA93" s="8" t="e">
        <f>IF($P93="More Info Required",COUNTIFS('[1]2020 Outage History'!$Q:$Q,AZ93,'[1]2020 Outage History'!$I:$I,$C93)/$Q93,"")</f>
        <v>#VALUE!</v>
      </c>
      <c r="BB93" s="26" t="str">
        <f t="shared" si="21"/>
        <v>510 Wind, Not Trees</v>
      </c>
      <c r="BC93" s="8" t="e">
        <f>IF($P93="More Info Required",COUNTIFS('[1]2020 Outage History'!$Q:$Q,BB93,'[1]2020 Outage History'!$I:$I,$C93)/$Q93,"")</f>
        <v>#VALUE!</v>
      </c>
      <c r="BD93" s="26" t="str">
        <f t="shared" si="22"/>
        <v>520 Ice, Sleet, Frost, not Trees</v>
      </c>
      <c r="BE93" s="8" t="e">
        <f>IF($P93="More Info Required",COUNTIFS('[1]2020 Outage History'!$Q:$Q,BD93,'[1]2020 Outage History'!$I:$I,$C93)/$Q93,"")</f>
        <v>#VALUE!</v>
      </c>
      <c r="BF93" s="26" t="str">
        <f t="shared" si="23"/>
        <v>530 Flood</v>
      </c>
      <c r="BG93" s="8" t="e">
        <f>IF($P93="More Info Required",COUNTIFS('[1]2020 Outage History'!$Q:$Q,BF93,'[1]2020 Outage History'!$I:$I,$C93)/$Q93,"")</f>
        <v>#VALUE!</v>
      </c>
      <c r="BH93" s="26" t="str">
        <f t="shared" si="24"/>
        <v>540 Storm</v>
      </c>
      <c r="BI93" s="8" t="e">
        <f>IF($P93="More Info Required",COUNTIFS('[1]2020 Outage History'!$Q:$Q,BH93,'[1]2020 Outage History'!$I:$I,$C93)/$Q93,"")</f>
        <v>#VALUE!</v>
      </c>
      <c r="BJ93" s="26" t="str">
        <f t="shared" si="25"/>
        <v>590 Weather, Other</v>
      </c>
      <c r="BK93" s="8" t="e">
        <f>IF($P93="More Info Required",COUNTIFS('[1]2020 Outage History'!$Q:$Q,BJ93,'[1]2020 Outage History'!$I:$I,$C93)/$Q93,"")</f>
        <v>#VALUE!</v>
      </c>
      <c r="BL93" s="26" t="str">
        <f t="shared" si="26"/>
        <v>600 Animal/bird</v>
      </c>
      <c r="BM93" s="8" t="e">
        <f>IF($P93="More Info Required",COUNTIFS('[1]2020 Outage History'!$Q:$Q,BL93,'[1]2020 Outage History'!$I:$I,$C93)/$Q93,"")</f>
        <v>#VALUE!</v>
      </c>
      <c r="BN93" s="26" t="str">
        <f t="shared" si="27"/>
        <v>630 Squirrel</v>
      </c>
      <c r="BO93" s="8" t="e">
        <f>IF($P93="More Info Required",COUNTIFS('[1]2020 Outage History'!$Q:$Q,BN93,'[1]2020 Outage History'!$I:$I,$C93)/$Q93,"")</f>
        <v>#VALUE!</v>
      </c>
      <c r="BP93" s="26" t="str">
        <f t="shared" si="28"/>
        <v>690 Animal, Other</v>
      </c>
      <c r="BQ93" s="8" t="e">
        <f>IF($P93="More Info Required",COUNTIFS('[1]2020 Outage History'!$Q:$Q,BP93,'[1]2020 Outage History'!$I:$I,$C93)/$Q93,"")</f>
        <v>#VALUE!</v>
      </c>
      <c r="BR93" s="26" t="str">
        <f t="shared" si="29"/>
        <v>700 Customer-Caused</v>
      </c>
      <c r="BS93" s="8" t="e">
        <f>IF($P93="More Info Required",COUNTIFS('[1]2020 Outage History'!$Q:$Q,BR93,'[1]2020 Outage History'!$I:$I,$C93)/$Q93,"")</f>
        <v>#VALUE!</v>
      </c>
      <c r="BT93" s="26" t="str">
        <f t="shared" si="30"/>
        <v>710 Motor Vehicle</v>
      </c>
      <c r="BU93" s="8" t="e">
        <f>IF($P93="More Info Required",COUNTIFS('[1]2020 Outage History'!$Q:$Q,BT93,'[1]2020 Outage History'!$I:$I,$C93)/$Q93,"")</f>
        <v>#VALUE!</v>
      </c>
      <c r="BV93" s="26" t="str">
        <f t="shared" si="31"/>
        <v>715 Farming Equipment</v>
      </c>
      <c r="BW93" s="8" t="e">
        <f>IF($P93="More Info Required",COUNTIFS('[1]2020 Outage History'!$Q:$Q,BV93,'[1]2020 Outage History'!$I:$I,$C93)/$Q93,"")</f>
        <v>#VALUE!</v>
      </c>
      <c r="BX93" s="26" t="str">
        <f t="shared" si="32"/>
        <v>720 Aircraft</v>
      </c>
      <c r="BY93" s="8" t="e">
        <f>IF($P93="More Info Required",COUNTIFS('[1]2020 Outage History'!$Q:$Q,BX93,'[1]2020 Outage History'!$I:$I,$C93)/$Q93,"")</f>
        <v>#VALUE!</v>
      </c>
      <c r="BZ93" s="26" t="str">
        <f t="shared" si="33"/>
        <v>730 Fire</v>
      </c>
      <c r="CA93" s="8" t="e">
        <f>IF($P93="More Info Required",COUNTIFS('[1]2020 Outage History'!$Q:$Q,BZ93,'[1]2020 Outage History'!$I:$I,$C93)/$Q93,"")</f>
        <v>#VALUE!</v>
      </c>
      <c r="CB93" s="26" t="str">
        <f t="shared" si="34"/>
        <v>740 Public Cuts Tree</v>
      </c>
      <c r="CC93" s="8" t="e">
        <f>IF($P93="More Info Required",COUNTIFS('[1]2020 Outage History'!$Q:$Q,CB93,'[1]2020 Outage History'!$I:$I,$C93)/$Q93,"")</f>
        <v>#VALUE!</v>
      </c>
      <c r="CD93" s="26" t="str">
        <f t="shared" si="35"/>
        <v>750 Vandalism</v>
      </c>
      <c r="CE93" s="8" t="e">
        <f>IF($P93="More Info Required",COUNTIFS('[1]2020 Outage History'!$Q:$Q,CD93,'[1]2020 Outage History'!$I:$I,$C93)/$Q93,"")</f>
        <v>#VALUE!</v>
      </c>
      <c r="CF93" s="26" t="str">
        <f t="shared" si="36"/>
        <v>760 Switching Error or Caused by Construction or Maintenance</v>
      </c>
      <c r="CG93" s="8" t="e">
        <f>IF($P93="More Info Required",COUNTIFS('[1]2020 Outage History'!$Q:$Q,CF93,'[1]2020 Outage History'!$I:$I,$C93)/$Q93,"")</f>
        <v>#VALUE!</v>
      </c>
      <c r="CH93" s="26" t="str">
        <f t="shared" si="37"/>
        <v>790 Public, Other</v>
      </c>
      <c r="CI93" s="8" t="e">
        <f>IF($P93="More Info Required",COUNTIFS('[1]2020 Outage History'!$Q:$Q,CH93,'[1]2020 Outage History'!$I:$I,$C93)/$Q93,"")</f>
        <v>#VALUE!</v>
      </c>
      <c r="CJ93" s="26" t="str">
        <f t="shared" si="38"/>
        <v>800 Other</v>
      </c>
      <c r="CK93" s="8" t="e">
        <f>IF($P93="More Info Required",COUNTIFS('[1]2020 Outage History'!$Q:$Q,CJ93,'[1]2020 Outage History'!$I:$I,$C93)/$Q93,"")</f>
        <v>#VALUE!</v>
      </c>
      <c r="CL93" s="26" t="str">
        <f t="shared" si="39"/>
        <v>999 Cause Unknown</v>
      </c>
      <c r="CM93" s="8" t="e">
        <f>IF($P93="More Info Required",COUNTIFS('[1]2020 Outage History'!$Q:$Q,CL93,'[1]2020 Outage History'!$I:$I,$C93)/$Q93,"")</f>
        <v>#VALUE!</v>
      </c>
    </row>
    <row r="94" spans="1:91" ht="15" x14ac:dyDescent="0.25">
      <c r="A94" s="17" t="s">
        <v>398</v>
      </c>
      <c r="B94" s="21">
        <v>43244</v>
      </c>
      <c r="C94" s="14" t="s">
        <v>63</v>
      </c>
      <c r="D94" s="17" t="s">
        <v>395</v>
      </c>
      <c r="E94" s="21">
        <v>43</v>
      </c>
      <c r="F94" s="22">
        <f>'[1]2020 Circuit Detail'!H53</f>
        <v>25.979942000000001</v>
      </c>
      <c r="G94" s="21"/>
      <c r="H94" s="21">
        <f>('[1]2015 Circuit Detail'!AS53+'[1]2016 Circuit Detail'!AS53+'[1]2017 Circuit Detail'!AS53+'[1]2018 Circuit Detail'!AS53+'[1]2019 Circuit Detail'!AS53)/5</f>
        <v>0.42134047395986363</v>
      </c>
      <c r="I94" s="10">
        <f>'[1]2020 Circuit Detail'!AS53</f>
        <v>2.0785265802363999</v>
      </c>
      <c r="J94" s="17" t="str">
        <f t="shared" si="0"/>
        <v>PSC</v>
      </c>
      <c r="K94" s="17">
        <v>4.9000000000000004</v>
      </c>
      <c r="L94" s="23">
        <v>2017</v>
      </c>
      <c r="M94" s="21">
        <f>('[1]2015 Circuit Detail'!AQ53+'[1]2016 Circuit Detail'!AQ53+'[1]2017 Circuit Detail'!AQ53+'[1]2018 Circuit Detail'!AQ53+'[1]2019 Circuit Detail'!AQ53)/5</f>
        <v>87.978791000000001</v>
      </c>
      <c r="N94" s="24">
        <f>'[1]2020 Circuit Detail'!AQ53</f>
        <v>138.14503500000001</v>
      </c>
      <c r="O94" s="17" t="str">
        <f t="shared" si="1"/>
        <v>PSC</v>
      </c>
      <c r="P94" s="8" t="str">
        <f t="shared" si="2"/>
        <v>More Info Required</v>
      </c>
      <c r="Q94" s="25">
        <f>'[1]2020 Circuit Detail'!AJ53</f>
        <v>3</v>
      </c>
      <c r="R94" s="26" t="str">
        <f t="shared" si="3"/>
        <v>000 Power Supply</v>
      </c>
      <c r="S94" s="8" t="e">
        <f>IF($P94="More Info Required",COUNTIFS('[1]2020 Outage History'!$Q:$Q,R94,'[1]2020 Outage History'!$I:$I,$C94)/$Q94,"")</f>
        <v>#VALUE!</v>
      </c>
      <c r="T94" s="26" t="str">
        <f t="shared" si="4"/>
        <v>100 Construction</v>
      </c>
      <c r="U94" s="8" t="e">
        <f>IF($P94="More Info Required",COUNTIFS('[1]2020 Outage History'!$Q:$Q,T94,'[1]2020 Outage History'!$I:$I,$C94)/$Q94,"")</f>
        <v>#VALUE!</v>
      </c>
      <c r="V94" s="26" t="str">
        <f t="shared" si="5"/>
        <v>110 Maintenance</v>
      </c>
      <c r="W94" s="8" t="e">
        <f>IF($P94="More Info Required",COUNTIFS('[1]2020 Outage History'!$Q:$Q,V94,'[1]2020 Outage History'!$I:$I,$C94)/$Q94,"")</f>
        <v>#VALUE!</v>
      </c>
      <c r="X94" s="26" t="str">
        <f t="shared" si="6"/>
        <v>190 Other Planned</v>
      </c>
      <c r="Y94" s="8" t="e">
        <f>IF($P94="More Info Required",COUNTIFS('[1]2020 Outage History'!$Q:$Q,X94,'[1]2020 Outage History'!$I:$I,$C94)/$Q94,"")</f>
        <v>#VALUE!</v>
      </c>
      <c r="Z94" s="26" t="str">
        <f t="shared" si="7"/>
        <v>300 Material or equipment fault/failure</v>
      </c>
      <c r="AA94" s="8" t="e">
        <f>IF($P94="More Info Required",COUNTIFS('[1]2020 Outage History'!$Q:$Q,Z94,'[1]2020 Outage History'!$I:$I,$C94)/$Q94,"")</f>
        <v>#VALUE!</v>
      </c>
      <c r="AB94" s="26" t="str">
        <f t="shared" si="8"/>
        <v>310 Installation Fault</v>
      </c>
      <c r="AC94" s="8" t="e">
        <f>IF($P94="More Info Required",COUNTIFS('[1]2020 Outage History'!$Q:$Q,AB94,'[1]2020 Outage History'!$I:$I,$C94)/$Q94,"")</f>
        <v>#VALUE!</v>
      </c>
      <c r="AD94" s="26" t="str">
        <f t="shared" si="9"/>
        <v>320 Conductor Sag or inadequate clearance</v>
      </c>
      <c r="AE94" s="8" t="e">
        <f>IF($P94="More Info Required",COUNTIFS('[1]2020 Outage History'!$Q:$Q,AD94,'[1]2020 Outage History'!$I:$I,$C94)/$Q94,"")</f>
        <v>#VALUE!</v>
      </c>
      <c r="AF94" s="26" t="str">
        <f t="shared" si="10"/>
        <v>340 Overload</v>
      </c>
      <c r="AG94" s="8" t="e">
        <f>IF($P94="More Info Required",COUNTIFS('[1]2020 Outage History'!$Q:$Q,AF94,'[1]2020 Outage History'!$I:$I,$C94)/$Q94,"")</f>
        <v>#VALUE!</v>
      </c>
      <c r="AH94" s="26" t="str">
        <f t="shared" si="11"/>
        <v>350 Miscoordination of protection devices</v>
      </c>
      <c r="AI94" s="8" t="e">
        <f>IF($P94="More Info Required",COUNTIFS('[1]2020 Outage History'!$Q:$Q,AH94,'[1]2020 Outage History'!$I:$I,$C94)/$Q94,"")</f>
        <v>#VALUE!</v>
      </c>
      <c r="AJ94" s="26" t="str">
        <f t="shared" si="12"/>
        <v>360 Other Equipment installation/design</v>
      </c>
      <c r="AK94" s="8" t="e">
        <f>IF($P94="More Info Required",COUNTIFS('[1]2020 Outage History'!$Q:$Q,AJ94,'[1]2020 Outage History'!$I:$I,$C94)/$Q94,"")</f>
        <v>#VALUE!</v>
      </c>
      <c r="AL94" s="26" t="str">
        <f t="shared" si="13"/>
        <v>400 Decay/Age of Material/Equipment</v>
      </c>
      <c r="AM94" s="8" t="e">
        <f>IF($P94="More Info Required",COUNTIFS('[1]2020 Outage History'!$Q:$Q,AL94,'[1]2020 Outage History'!$I:$I,$C94)/$Q94,"")</f>
        <v>#VALUE!</v>
      </c>
      <c r="AN94" s="26" t="str">
        <f t="shared" si="14"/>
        <v>420 Tree Growth</v>
      </c>
      <c r="AO94" s="8" t="e">
        <f>IF($P94="More Info Required",COUNTIFS('[1]2020 Outage History'!$Q:$Q,AN94,'[1]2020 Outage History'!$I:$I,$C94)/$Q94,"")</f>
        <v>#VALUE!</v>
      </c>
      <c r="AP94" s="26" t="str">
        <f t="shared" si="15"/>
        <v>430 Tree failure from overhang or dead tree without Ice/snow</v>
      </c>
      <c r="AQ94" s="8" t="e">
        <f>IF($P94="More Info Required",COUNTIFS('[1]2020 Outage History'!$Q:$Q,AP94,'[1]2020 Outage History'!$I:$I,$C94)/$Q94,"")</f>
        <v>#VALUE!</v>
      </c>
      <c r="AR94" s="26" t="str">
        <f t="shared" si="16"/>
        <v>435 Tree failure from outside of ROW</v>
      </c>
      <c r="AS94" s="8" t="e">
        <f>IF($P94="More Info Required",COUNTIFS('[1]2020 Outage History'!$Q:$Q,AR94,'[1]2020 Outage History'!$I:$I,$C94)/$Q94,"")</f>
        <v>#VALUE!</v>
      </c>
      <c r="AT94" s="26" t="str">
        <f t="shared" si="17"/>
        <v>440 Trees with Ice/snow</v>
      </c>
      <c r="AU94" s="8" t="e">
        <f>IF($P94="More Info Required",COUNTIFS('[1]2020 Outage History'!$Q:$Q,AT94,'[1]2020 Outage History'!$I:$I,$C94)/$Q94,"")</f>
        <v>#VALUE!</v>
      </c>
      <c r="AV94" s="26" t="str">
        <f t="shared" si="18"/>
        <v>470 Borrower Crew Cuts Tree</v>
      </c>
      <c r="AW94" s="8" t="e">
        <f>IF($P94="More Info Required",COUNTIFS('[1]2020 Outage History'!$Q:$Q,AV94,'[1]2020 Outage History'!$I:$I,$C94)/$Q94,"")</f>
        <v>#VALUE!</v>
      </c>
      <c r="AX94" s="26" t="str">
        <f t="shared" si="19"/>
        <v>490 Maintenance, Other</v>
      </c>
      <c r="AY94" s="8" t="e">
        <f>IF($P94="More Info Required",COUNTIFS('[1]2020 Outage History'!$Q:$Q,AX94,'[1]2020 Outage History'!$I:$I,$C94)/$Q94,"")</f>
        <v>#VALUE!</v>
      </c>
      <c r="AZ94" s="26" t="str">
        <f t="shared" si="20"/>
        <v>500 Lightning</v>
      </c>
      <c r="BA94" s="8" t="e">
        <f>IF($P94="More Info Required",COUNTIFS('[1]2020 Outage History'!$Q:$Q,AZ94,'[1]2020 Outage History'!$I:$I,$C94)/$Q94,"")</f>
        <v>#VALUE!</v>
      </c>
      <c r="BB94" s="26" t="str">
        <f t="shared" si="21"/>
        <v>510 Wind, Not Trees</v>
      </c>
      <c r="BC94" s="8" t="e">
        <f>IF($P94="More Info Required",COUNTIFS('[1]2020 Outage History'!$Q:$Q,BB94,'[1]2020 Outage History'!$I:$I,$C94)/$Q94,"")</f>
        <v>#VALUE!</v>
      </c>
      <c r="BD94" s="26" t="str">
        <f t="shared" si="22"/>
        <v>520 Ice, Sleet, Frost, not Trees</v>
      </c>
      <c r="BE94" s="8" t="e">
        <f>IF($P94="More Info Required",COUNTIFS('[1]2020 Outage History'!$Q:$Q,BD94,'[1]2020 Outage History'!$I:$I,$C94)/$Q94,"")</f>
        <v>#VALUE!</v>
      </c>
      <c r="BF94" s="26" t="str">
        <f t="shared" si="23"/>
        <v>530 Flood</v>
      </c>
      <c r="BG94" s="8" t="e">
        <f>IF($P94="More Info Required",COUNTIFS('[1]2020 Outage History'!$Q:$Q,BF94,'[1]2020 Outage History'!$I:$I,$C94)/$Q94,"")</f>
        <v>#VALUE!</v>
      </c>
      <c r="BH94" s="26" t="str">
        <f t="shared" si="24"/>
        <v>540 Storm</v>
      </c>
      <c r="BI94" s="8" t="e">
        <f>IF($P94="More Info Required",COUNTIFS('[1]2020 Outage History'!$Q:$Q,BH94,'[1]2020 Outage History'!$I:$I,$C94)/$Q94,"")</f>
        <v>#VALUE!</v>
      </c>
      <c r="BJ94" s="26" t="str">
        <f t="shared" si="25"/>
        <v>590 Weather, Other</v>
      </c>
      <c r="BK94" s="8" t="e">
        <f>IF($P94="More Info Required",COUNTIFS('[1]2020 Outage History'!$Q:$Q,BJ94,'[1]2020 Outage History'!$I:$I,$C94)/$Q94,"")</f>
        <v>#VALUE!</v>
      </c>
      <c r="BL94" s="26" t="str">
        <f t="shared" si="26"/>
        <v>600 Animal/bird</v>
      </c>
      <c r="BM94" s="8" t="e">
        <f>IF($P94="More Info Required",COUNTIFS('[1]2020 Outage History'!$Q:$Q,BL94,'[1]2020 Outage History'!$I:$I,$C94)/$Q94,"")</f>
        <v>#VALUE!</v>
      </c>
      <c r="BN94" s="26" t="str">
        <f t="shared" si="27"/>
        <v>630 Squirrel</v>
      </c>
      <c r="BO94" s="8" t="e">
        <f>IF($P94="More Info Required",COUNTIFS('[1]2020 Outage History'!$Q:$Q,BN94,'[1]2020 Outage History'!$I:$I,$C94)/$Q94,"")</f>
        <v>#VALUE!</v>
      </c>
      <c r="BP94" s="26" t="str">
        <f t="shared" si="28"/>
        <v>690 Animal, Other</v>
      </c>
      <c r="BQ94" s="8" t="e">
        <f>IF($P94="More Info Required",COUNTIFS('[1]2020 Outage History'!$Q:$Q,BP94,'[1]2020 Outage History'!$I:$I,$C94)/$Q94,"")</f>
        <v>#VALUE!</v>
      </c>
      <c r="BR94" s="26" t="str">
        <f t="shared" si="29"/>
        <v>700 Customer-Caused</v>
      </c>
      <c r="BS94" s="8" t="e">
        <f>IF($P94="More Info Required",COUNTIFS('[1]2020 Outage History'!$Q:$Q,BR94,'[1]2020 Outage History'!$I:$I,$C94)/$Q94,"")</f>
        <v>#VALUE!</v>
      </c>
      <c r="BT94" s="26" t="str">
        <f t="shared" si="30"/>
        <v>710 Motor Vehicle</v>
      </c>
      <c r="BU94" s="8" t="e">
        <f>IF($P94="More Info Required",COUNTIFS('[1]2020 Outage History'!$Q:$Q,BT94,'[1]2020 Outage History'!$I:$I,$C94)/$Q94,"")</f>
        <v>#VALUE!</v>
      </c>
      <c r="BV94" s="26" t="str">
        <f t="shared" si="31"/>
        <v>715 Farming Equipment</v>
      </c>
      <c r="BW94" s="8" t="e">
        <f>IF($P94="More Info Required",COUNTIFS('[1]2020 Outage History'!$Q:$Q,BV94,'[1]2020 Outage History'!$I:$I,$C94)/$Q94,"")</f>
        <v>#VALUE!</v>
      </c>
      <c r="BX94" s="26" t="str">
        <f t="shared" si="32"/>
        <v>720 Aircraft</v>
      </c>
      <c r="BY94" s="8" t="e">
        <f>IF($P94="More Info Required",COUNTIFS('[1]2020 Outage History'!$Q:$Q,BX94,'[1]2020 Outage History'!$I:$I,$C94)/$Q94,"")</f>
        <v>#VALUE!</v>
      </c>
      <c r="BZ94" s="26" t="str">
        <f t="shared" si="33"/>
        <v>730 Fire</v>
      </c>
      <c r="CA94" s="8" t="e">
        <f>IF($P94="More Info Required",COUNTIFS('[1]2020 Outage History'!$Q:$Q,BZ94,'[1]2020 Outage History'!$I:$I,$C94)/$Q94,"")</f>
        <v>#VALUE!</v>
      </c>
      <c r="CB94" s="26" t="str">
        <f t="shared" si="34"/>
        <v>740 Public Cuts Tree</v>
      </c>
      <c r="CC94" s="8" t="e">
        <f>IF($P94="More Info Required",COUNTIFS('[1]2020 Outage History'!$Q:$Q,CB94,'[1]2020 Outage History'!$I:$I,$C94)/$Q94,"")</f>
        <v>#VALUE!</v>
      </c>
      <c r="CD94" s="26" t="str">
        <f t="shared" si="35"/>
        <v>750 Vandalism</v>
      </c>
      <c r="CE94" s="8" t="e">
        <f>IF($P94="More Info Required",COUNTIFS('[1]2020 Outage History'!$Q:$Q,CD94,'[1]2020 Outage History'!$I:$I,$C94)/$Q94,"")</f>
        <v>#VALUE!</v>
      </c>
      <c r="CF94" s="26" t="str">
        <f t="shared" si="36"/>
        <v>760 Switching Error or Caused by Construction or Maintenance</v>
      </c>
      <c r="CG94" s="8" t="e">
        <f>IF($P94="More Info Required",COUNTIFS('[1]2020 Outage History'!$Q:$Q,CF94,'[1]2020 Outage History'!$I:$I,$C94)/$Q94,"")</f>
        <v>#VALUE!</v>
      </c>
      <c r="CH94" s="26" t="str">
        <f t="shared" si="37"/>
        <v>790 Public, Other</v>
      </c>
      <c r="CI94" s="8" t="e">
        <f>IF($P94="More Info Required",COUNTIFS('[1]2020 Outage History'!$Q:$Q,CH94,'[1]2020 Outage History'!$I:$I,$C94)/$Q94,"")</f>
        <v>#VALUE!</v>
      </c>
      <c r="CJ94" s="26" t="str">
        <f t="shared" si="38"/>
        <v>800 Other</v>
      </c>
      <c r="CK94" s="8" t="e">
        <f>IF($P94="More Info Required",COUNTIFS('[1]2020 Outage History'!$Q:$Q,CJ94,'[1]2020 Outage History'!$I:$I,$C94)/$Q94,"")</f>
        <v>#VALUE!</v>
      </c>
      <c r="CL94" s="26" t="str">
        <f t="shared" si="39"/>
        <v>999 Cause Unknown</v>
      </c>
      <c r="CM94" s="8" t="e">
        <f>IF($P94="More Info Required",COUNTIFS('[1]2020 Outage History'!$Q:$Q,CL94,'[1]2020 Outage History'!$I:$I,$C94)/$Q94,"")</f>
        <v>#VALUE!</v>
      </c>
    </row>
    <row r="95" spans="1:91" ht="15" x14ac:dyDescent="0.25">
      <c r="A95" s="17" t="s">
        <v>261</v>
      </c>
      <c r="B95" s="21">
        <v>45224</v>
      </c>
      <c r="C95" s="14" t="s">
        <v>262</v>
      </c>
      <c r="D95" s="17" t="s">
        <v>399</v>
      </c>
      <c r="E95" s="21">
        <v>45</v>
      </c>
      <c r="F95" s="22">
        <f>'[1]2020 Circuit Detail'!H54</f>
        <v>0</v>
      </c>
      <c r="G95" s="21"/>
      <c r="H95" s="21">
        <f>('[1]2015 Circuit Detail'!AS54+'[1]2016 Circuit Detail'!AS54+'[1]2017 Circuit Detail'!AS54+'[1]2018 Circuit Detail'!AS54+'[1]2019 Circuit Detail'!AS54)/5</f>
        <v>0</v>
      </c>
      <c r="I95" s="10">
        <f>'[1]2020 Circuit Detail'!AS54</f>
        <v>0</v>
      </c>
      <c r="J95" s="17" t="str">
        <f t="shared" si="0"/>
        <v>OK</v>
      </c>
      <c r="K95" s="17">
        <v>2.4</v>
      </c>
      <c r="L95" s="27"/>
      <c r="M95" s="21">
        <f>('[1]2015 Circuit Detail'!AQ54+'[1]2016 Circuit Detail'!AQ54+'[1]2017 Circuit Detail'!AQ54+'[1]2018 Circuit Detail'!AQ54+'[1]2019 Circuit Detail'!AQ54)/5</f>
        <v>0</v>
      </c>
      <c r="N95" s="24">
        <f>'[1]2020 Circuit Detail'!AQ54</f>
        <v>0</v>
      </c>
      <c r="O95" s="17" t="str">
        <f t="shared" si="1"/>
        <v>OK</v>
      </c>
      <c r="P95" s="8" t="str">
        <f t="shared" si="2"/>
        <v>Good</v>
      </c>
      <c r="Q95" s="25">
        <f>'[1]2020 Circuit Detail'!AJ54</f>
        <v>0</v>
      </c>
      <c r="R95" s="26" t="str">
        <f t="shared" si="3"/>
        <v/>
      </c>
      <c r="S95" s="8" t="str">
        <f>IF($P95="More Info Required",COUNTIFS('[1]2020 Outage History'!$Q:$Q,R95,'[1]2020 Outage History'!$I:$I,$C95)/$Q95,"")</f>
        <v/>
      </c>
      <c r="T95" s="26" t="str">
        <f t="shared" si="4"/>
        <v/>
      </c>
      <c r="U95" s="8" t="str">
        <f>IF($P95="More Info Required",COUNTIFS('[1]2020 Outage History'!$Q:$Q,T95,'[1]2020 Outage History'!$I:$I,$C95)/$Q95,"")</f>
        <v/>
      </c>
      <c r="V95" s="26" t="str">
        <f t="shared" si="5"/>
        <v/>
      </c>
      <c r="W95" s="8" t="str">
        <f>IF($P95="More Info Required",COUNTIFS('[1]2020 Outage History'!$Q:$Q,V95,'[1]2020 Outage History'!$I:$I,$C95)/$Q95,"")</f>
        <v/>
      </c>
      <c r="X95" s="26" t="str">
        <f t="shared" si="6"/>
        <v/>
      </c>
      <c r="Y95" s="8" t="str">
        <f>IF($P95="More Info Required",COUNTIFS('[1]2020 Outage History'!$Q:$Q,X95,'[1]2020 Outage History'!$I:$I,$C95)/$Q95,"")</f>
        <v/>
      </c>
      <c r="Z95" s="26" t="str">
        <f t="shared" si="7"/>
        <v/>
      </c>
      <c r="AA95" s="8" t="str">
        <f>IF($P95="More Info Required",COUNTIFS('[1]2020 Outage History'!$Q:$Q,Z95,'[1]2020 Outage History'!$I:$I,$C95)/$Q95,"")</f>
        <v/>
      </c>
      <c r="AB95" s="26" t="str">
        <f t="shared" si="8"/>
        <v/>
      </c>
      <c r="AC95" s="8" t="str">
        <f>IF($P95="More Info Required",COUNTIFS('[1]2020 Outage History'!$Q:$Q,AB95,'[1]2020 Outage History'!$I:$I,$C95)/$Q95,"")</f>
        <v/>
      </c>
      <c r="AD95" s="26" t="str">
        <f t="shared" si="9"/>
        <v/>
      </c>
      <c r="AE95" s="8" t="str">
        <f>IF($P95="More Info Required",COUNTIFS('[1]2020 Outage History'!$Q:$Q,AD95,'[1]2020 Outage History'!$I:$I,$C95)/$Q95,"")</f>
        <v/>
      </c>
      <c r="AF95" s="26" t="str">
        <f t="shared" si="10"/>
        <v/>
      </c>
      <c r="AG95" s="8" t="str">
        <f>IF($P95="More Info Required",COUNTIFS('[1]2020 Outage History'!$Q:$Q,AF95,'[1]2020 Outage History'!$I:$I,$C95)/$Q95,"")</f>
        <v/>
      </c>
      <c r="AH95" s="26" t="str">
        <f t="shared" si="11"/>
        <v/>
      </c>
      <c r="AI95" s="8" t="str">
        <f>IF($P95="More Info Required",COUNTIFS('[1]2020 Outage History'!$Q:$Q,AH95,'[1]2020 Outage History'!$I:$I,$C95)/$Q95,"")</f>
        <v/>
      </c>
      <c r="AJ95" s="26" t="str">
        <f t="shared" si="12"/>
        <v/>
      </c>
      <c r="AK95" s="8" t="str">
        <f>IF($P95="More Info Required",COUNTIFS('[1]2020 Outage History'!$Q:$Q,AJ95,'[1]2020 Outage History'!$I:$I,$C95)/$Q95,"")</f>
        <v/>
      </c>
      <c r="AL95" s="26" t="str">
        <f t="shared" si="13"/>
        <v/>
      </c>
      <c r="AM95" s="8" t="str">
        <f>IF($P95="More Info Required",COUNTIFS('[1]2020 Outage History'!$Q:$Q,AL95,'[1]2020 Outage History'!$I:$I,$C95)/$Q95,"")</f>
        <v/>
      </c>
      <c r="AN95" s="26" t="str">
        <f t="shared" si="14"/>
        <v/>
      </c>
      <c r="AO95" s="8" t="str">
        <f>IF($P95="More Info Required",COUNTIFS('[1]2020 Outage History'!$Q:$Q,AN95,'[1]2020 Outage History'!$I:$I,$C95)/$Q95,"")</f>
        <v/>
      </c>
      <c r="AP95" s="26" t="str">
        <f t="shared" si="15"/>
        <v/>
      </c>
      <c r="AQ95" s="8" t="str">
        <f>IF($P95="More Info Required",COUNTIFS('[1]2020 Outage History'!$Q:$Q,AP95,'[1]2020 Outage History'!$I:$I,$C95)/$Q95,"")</f>
        <v/>
      </c>
      <c r="AR95" s="26" t="str">
        <f t="shared" si="16"/>
        <v/>
      </c>
      <c r="AS95" s="8" t="str">
        <f>IF($P95="More Info Required",COUNTIFS('[1]2020 Outage History'!$Q:$Q,AR95,'[1]2020 Outage History'!$I:$I,$C95)/$Q95,"")</f>
        <v/>
      </c>
      <c r="AT95" s="26" t="str">
        <f t="shared" si="17"/>
        <v/>
      </c>
      <c r="AU95" s="8" t="str">
        <f>IF($P95="More Info Required",COUNTIFS('[1]2020 Outage History'!$Q:$Q,AT95,'[1]2020 Outage History'!$I:$I,$C95)/$Q95,"")</f>
        <v/>
      </c>
      <c r="AV95" s="26" t="str">
        <f t="shared" si="18"/>
        <v/>
      </c>
      <c r="AW95" s="8" t="str">
        <f>IF($P95="More Info Required",COUNTIFS('[1]2020 Outage History'!$Q:$Q,AV95,'[1]2020 Outage History'!$I:$I,$C95)/$Q95,"")</f>
        <v/>
      </c>
      <c r="AX95" s="26" t="str">
        <f t="shared" si="19"/>
        <v/>
      </c>
      <c r="AY95" s="8" t="str">
        <f>IF($P95="More Info Required",COUNTIFS('[1]2020 Outage History'!$Q:$Q,AX95,'[1]2020 Outage History'!$I:$I,$C95)/$Q95,"")</f>
        <v/>
      </c>
      <c r="AZ95" s="26" t="str">
        <f t="shared" si="20"/>
        <v/>
      </c>
      <c r="BA95" s="8" t="str">
        <f>IF($P95="More Info Required",COUNTIFS('[1]2020 Outage History'!$Q:$Q,AZ95,'[1]2020 Outage History'!$I:$I,$C95)/$Q95,"")</f>
        <v/>
      </c>
      <c r="BB95" s="26" t="str">
        <f t="shared" si="21"/>
        <v/>
      </c>
      <c r="BC95" s="8" t="str">
        <f>IF($P95="More Info Required",COUNTIFS('[1]2020 Outage History'!$Q:$Q,BB95,'[1]2020 Outage History'!$I:$I,$C95)/$Q95,"")</f>
        <v/>
      </c>
      <c r="BD95" s="26" t="str">
        <f t="shared" si="22"/>
        <v/>
      </c>
      <c r="BE95" s="8" t="str">
        <f>IF($P95="More Info Required",COUNTIFS('[1]2020 Outage History'!$Q:$Q,BD95,'[1]2020 Outage History'!$I:$I,$C95)/$Q95,"")</f>
        <v/>
      </c>
      <c r="BF95" s="26" t="str">
        <f t="shared" si="23"/>
        <v/>
      </c>
      <c r="BG95" s="8" t="str">
        <f>IF($P95="More Info Required",COUNTIFS('[1]2020 Outage History'!$Q:$Q,BF95,'[1]2020 Outage History'!$I:$I,$C95)/$Q95,"")</f>
        <v/>
      </c>
      <c r="BH95" s="26" t="str">
        <f t="shared" si="24"/>
        <v/>
      </c>
      <c r="BI95" s="8" t="str">
        <f>IF($P95="More Info Required",COUNTIFS('[1]2020 Outage History'!$Q:$Q,BH95,'[1]2020 Outage History'!$I:$I,$C95)/$Q95,"")</f>
        <v/>
      </c>
      <c r="BJ95" s="26" t="str">
        <f t="shared" si="25"/>
        <v/>
      </c>
      <c r="BK95" s="8" t="str">
        <f>IF($P95="More Info Required",COUNTIFS('[1]2020 Outage History'!$Q:$Q,BJ95,'[1]2020 Outage History'!$I:$I,$C95)/$Q95,"")</f>
        <v/>
      </c>
      <c r="BL95" s="26" t="str">
        <f t="shared" si="26"/>
        <v/>
      </c>
      <c r="BM95" s="8" t="str">
        <f>IF($P95="More Info Required",COUNTIFS('[1]2020 Outage History'!$Q:$Q,BL95,'[1]2020 Outage History'!$I:$I,$C95)/$Q95,"")</f>
        <v/>
      </c>
      <c r="BN95" s="26" t="str">
        <f t="shared" si="27"/>
        <v/>
      </c>
      <c r="BO95" s="8" t="str">
        <f>IF($P95="More Info Required",COUNTIFS('[1]2020 Outage History'!$Q:$Q,BN95,'[1]2020 Outage History'!$I:$I,$C95)/$Q95,"")</f>
        <v/>
      </c>
      <c r="BP95" s="26" t="str">
        <f t="shared" si="28"/>
        <v/>
      </c>
      <c r="BQ95" s="8" t="str">
        <f>IF($P95="More Info Required",COUNTIFS('[1]2020 Outage History'!$Q:$Q,BP95,'[1]2020 Outage History'!$I:$I,$C95)/$Q95,"")</f>
        <v/>
      </c>
      <c r="BR95" s="26" t="str">
        <f t="shared" si="29"/>
        <v/>
      </c>
      <c r="BS95" s="8" t="str">
        <f>IF($P95="More Info Required",COUNTIFS('[1]2020 Outage History'!$Q:$Q,BR95,'[1]2020 Outage History'!$I:$I,$C95)/$Q95,"")</f>
        <v/>
      </c>
      <c r="BT95" s="26" t="str">
        <f t="shared" si="30"/>
        <v/>
      </c>
      <c r="BU95" s="8" t="str">
        <f>IF($P95="More Info Required",COUNTIFS('[1]2020 Outage History'!$Q:$Q,BT95,'[1]2020 Outage History'!$I:$I,$C95)/$Q95,"")</f>
        <v/>
      </c>
      <c r="BV95" s="26" t="str">
        <f t="shared" si="31"/>
        <v/>
      </c>
      <c r="BW95" s="8" t="str">
        <f>IF($P95="More Info Required",COUNTIFS('[1]2020 Outage History'!$Q:$Q,BV95,'[1]2020 Outage History'!$I:$I,$C95)/$Q95,"")</f>
        <v/>
      </c>
      <c r="BX95" s="26" t="str">
        <f t="shared" si="32"/>
        <v/>
      </c>
      <c r="BY95" s="8" t="str">
        <f>IF($P95="More Info Required",COUNTIFS('[1]2020 Outage History'!$Q:$Q,BX95,'[1]2020 Outage History'!$I:$I,$C95)/$Q95,"")</f>
        <v/>
      </c>
      <c r="BZ95" s="26" t="str">
        <f t="shared" si="33"/>
        <v/>
      </c>
      <c r="CA95" s="8" t="str">
        <f>IF($P95="More Info Required",COUNTIFS('[1]2020 Outage History'!$Q:$Q,BZ95,'[1]2020 Outage History'!$I:$I,$C95)/$Q95,"")</f>
        <v/>
      </c>
      <c r="CB95" s="26" t="str">
        <f t="shared" si="34"/>
        <v/>
      </c>
      <c r="CC95" s="8" t="str">
        <f>IF($P95="More Info Required",COUNTIFS('[1]2020 Outage History'!$Q:$Q,CB95,'[1]2020 Outage History'!$I:$I,$C95)/$Q95,"")</f>
        <v/>
      </c>
      <c r="CD95" s="26" t="str">
        <f t="shared" si="35"/>
        <v/>
      </c>
      <c r="CE95" s="8" t="str">
        <f>IF($P95="More Info Required",COUNTIFS('[1]2020 Outage History'!$Q:$Q,CD95,'[1]2020 Outage History'!$I:$I,$C95)/$Q95,"")</f>
        <v/>
      </c>
      <c r="CF95" s="26" t="str">
        <f t="shared" si="36"/>
        <v/>
      </c>
      <c r="CG95" s="8" t="str">
        <f>IF($P95="More Info Required",COUNTIFS('[1]2020 Outage History'!$Q:$Q,CF95,'[1]2020 Outage History'!$I:$I,$C95)/$Q95,"")</f>
        <v/>
      </c>
      <c r="CH95" s="26" t="str">
        <f t="shared" si="37"/>
        <v/>
      </c>
      <c r="CI95" s="8" t="str">
        <f>IF($P95="More Info Required",COUNTIFS('[1]2020 Outage History'!$Q:$Q,CH95,'[1]2020 Outage History'!$I:$I,$C95)/$Q95,"")</f>
        <v/>
      </c>
      <c r="CJ95" s="26" t="str">
        <f t="shared" si="38"/>
        <v/>
      </c>
      <c r="CK95" s="8" t="str">
        <f>IF($P95="More Info Required",COUNTIFS('[1]2020 Outage History'!$Q:$Q,CJ95,'[1]2020 Outage History'!$I:$I,$C95)/$Q95,"")</f>
        <v/>
      </c>
      <c r="CL95" s="26" t="str">
        <f t="shared" si="39"/>
        <v/>
      </c>
      <c r="CM95" s="8" t="str">
        <f>IF($P95="More Info Required",COUNTIFS('[1]2020 Outage History'!$Q:$Q,CL95,'[1]2020 Outage History'!$I:$I,$C95)/$Q95,"")</f>
        <v/>
      </c>
    </row>
    <row r="96" spans="1:91" ht="15" x14ac:dyDescent="0.25">
      <c r="A96" s="17" t="s">
        <v>400</v>
      </c>
      <c r="B96" s="21">
        <v>45234</v>
      </c>
      <c r="C96" s="14" t="s">
        <v>401</v>
      </c>
      <c r="D96" s="17" t="s">
        <v>399</v>
      </c>
      <c r="E96" s="21">
        <v>45</v>
      </c>
      <c r="F96" s="22">
        <f>'[1]2020 Circuit Detail'!H55</f>
        <v>2</v>
      </c>
      <c r="G96" s="21"/>
      <c r="H96" s="21">
        <f>('[1]2015 Circuit Detail'!AS55+'[1]2016 Circuit Detail'!AS55+'[1]2017 Circuit Detail'!AS55+'[1]2018 Circuit Detail'!AS55+'[1]2019 Circuit Detail'!AS55)/5</f>
        <v>0.7</v>
      </c>
      <c r="I96" s="10">
        <f>'[1]2020 Circuit Detail'!AS55</f>
        <v>0</v>
      </c>
      <c r="J96" s="17" t="str">
        <f t="shared" si="0"/>
        <v>OK</v>
      </c>
      <c r="K96" s="17">
        <v>1.3</v>
      </c>
      <c r="L96" s="27"/>
      <c r="M96" s="21">
        <f>('[1]2015 Circuit Detail'!AQ55+'[1]2016 Circuit Detail'!AQ55+'[1]2017 Circuit Detail'!AQ55+'[1]2018 Circuit Detail'!AQ55+'[1]2019 Circuit Detail'!AQ55)/5</f>
        <v>116.9</v>
      </c>
      <c r="N96" s="24">
        <f>'[1]2020 Circuit Detail'!AQ55</f>
        <v>0</v>
      </c>
      <c r="O96" s="17" t="str">
        <f t="shared" si="1"/>
        <v>OK</v>
      </c>
      <c r="P96" s="8" t="str">
        <f t="shared" si="2"/>
        <v>Good</v>
      </c>
      <c r="Q96" s="25">
        <f>'[1]2020 Circuit Detail'!AJ55</f>
        <v>0</v>
      </c>
      <c r="R96" s="26" t="str">
        <f t="shared" si="3"/>
        <v/>
      </c>
      <c r="S96" s="8" t="str">
        <f>IF($P96="More Info Required",COUNTIFS('[1]2020 Outage History'!$Q:$Q,R96,'[1]2020 Outage History'!$I:$I,$C96)/$Q96,"")</f>
        <v/>
      </c>
      <c r="T96" s="26" t="str">
        <f t="shared" si="4"/>
        <v/>
      </c>
      <c r="U96" s="8" t="str">
        <f>IF($P96="More Info Required",COUNTIFS('[1]2020 Outage History'!$Q:$Q,T96,'[1]2020 Outage History'!$I:$I,$C96)/$Q96,"")</f>
        <v/>
      </c>
      <c r="V96" s="26" t="str">
        <f t="shared" si="5"/>
        <v/>
      </c>
      <c r="W96" s="8" t="str">
        <f>IF($P96="More Info Required",COUNTIFS('[1]2020 Outage History'!$Q:$Q,V96,'[1]2020 Outage History'!$I:$I,$C96)/$Q96,"")</f>
        <v/>
      </c>
      <c r="X96" s="26" t="str">
        <f t="shared" si="6"/>
        <v/>
      </c>
      <c r="Y96" s="8" t="str">
        <f>IF($P96="More Info Required",COUNTIFS('[1]2020 Outage History'!$Q:$Q,X96,'[1]2020 Outage History'!$I:$I,$C96)/$Q96,"")</f>
        <v/>
      </c>
      <c r="Z96" s="26" t="str">
        <f t="shared" si="7"/>
        <v/>
      </c>
      <c r="AA96" s="8" t="str">
        <f>IF($P96="More Info Required",COUNTIFS('[1]2020 Outage History'!$Q:$Q,Z96,'[1]2020 Outage History'!$I:$I,$C96)/$Q96,"")</f>
        <v/>
      </c>
      <c r="AB96" s="26" t="str">
        <f t="shared" si="8"/>
        <v/>
      </c>
      <c r="AC96" s="8" t="str">
        <f>IF($P96="More Info Required",COUNTIFS('[1]2020 Outage History'!$Q:$Q,AB96,'[1]2020 Outage History'!$I:$I,$C96)/$Q96,"")</f>
        <v/>
      </c>
      <c r="AD96" s="26" t="str">
        <f t="shared" si="9"/>
        <v/>
      </c>
      <c r="AE96" s="8" t="str">
        <f>IF($P96="More Info Required",COUNTIFS('[1]2020 Outage History'!$Q:$Q,AD96,'[1]2020 Outage History'!$I:$I,$C96)/$Q96,"")</f>
        <v/>
      </c>
      <c r="AF96" s="26" t="str">
        <f t="shared" si="10"/>
        <v/>
      </c>
      <c r="AG96" s="8" t="str">
        <f>IF($P96="More Info Required",COUNTIFS('[1]2020 Outage History'!$Q:$Q,AF96,'[1]2020 Outage History'!$I:$I,$C96)/$Q96,"")</f>
        <v/>
      </c>
      <c r="AH96" s="26" t="str">
        <f t="shared" si="11"/>
        <v/>
      </c>
      <c r="AI96" s="8" t="str">
        <f>IF($P96="More Info Required",COUNTIFS('[1]2020 Outage History'!$Q:$Q,AH96,'[1]2020 Outage History'!$I:$I,$C96)/$Q96,"")</f>
        <v/>
      </c>
      <c r="AJ96" s="26" t="str">
        <f t="shared" si="12"/>
        <v/>
      </c>
      <c r="AK96" s="8" t="str">
        <f>IF($P96="More Info Required",COUNTIFS('[1]2020 Outage History'!$Q:$Q,AJ96,'[1]2020 Outage History'!$I:$I,$C96)/$Q96,"")</f>
        <v/>
      </c>
      <c r="AL96" s="26" t="str">
        <f t="shared" si="13"/>
        <v/>
      </c>
      <c r="AM96" s="8" t="str">
        <f>IF($P96="More Info Required",COUNTIFS('[1]2020 Outage History'!$Q:$Q,AL96,'[1]2020 Outage History'!$I:$I,$C96)/$Q96,"")</f>
        <v/>
      </c>
      <c r="AN96" s="26" t="str">
        <f t="shared" si="14"/>
        <v/>
      </c>
      <c r="AO96" s="8" t="str">
        <f>IF($P96="More Info Required",COUNTIFS('[1]2020 Outage History'!$Q:$Q,AN96,'[1]2020 Outage History'!$I:$I,$C96)/$Q96,"")</f>
        <v/>
      </c>
      <c r="AP96" s="26" t="str">
        <f t="shared" si="15"/>
        <v/>
      </c>
      <c r="AQ96" s="8" t="str">
        <f>IF($P96="More Info Required",COUNTIFS('[1]2020 Outage History'!$Q:$Q,AP96,'[1]2020 Outage History'!$I:$I,$C96)/$Q96,"")</f>
        <v/>
      </c>
      <c r="AR96" s="26" t="str">
        <f t="shared" si="16"/>
        <v/>
      </c>
      <c r="AS96" s="8" t="str">
        <f>IF($P96="More Info Required",COUNTIFS('[1]2020 Outage History'!$Q:$Q,AR96,'[1]2020 Outage History'!$I:$I,$C96)/$Q96,"")</f>
        <v/>
      </c>
      <c r="AT96" s="26" t="str">
        <f t="shared" si="17"/>
        <v/>
      </c>
      <c r="AU96" s="8" t="str">
        <f>IF($P96="More Info Required",COUNTIFS('[1]2020 Outage History'!$Q:$Q,AT96,'[1]2020 Outage History'!$I:$I,$C96)/$Q96,"")</f>
        <v/>
      </c>
      <c r="AV96" s="26" t="str">
        <f t="shared" si="18"/>
        <v/>
      </c>
      <c r="AW96" s="8" t="str">
        <f>IF($P96="More Info Required",COUNTIFS('[1]2020 Outage History'!$Q:$Q,AV96,'[1]2020 Outage History'!$I:$I,$C96)/$Q96,"")</f>
        <v/>
      </c>
      <c r="AX96" s="26" t="str">
        <f t="shared" si="19"/>
        <v/>
      </c>
      <c r="AY96" s="8" t="str">
        <f>IF($P96="More Info Required",COUNTIFS('[1]2020 Outage History'!$Q:$Q,AX96,'[1]2020 Outage History'!$I:$I,$C96)/$Q96,"")</f>
        <v/>
      </c>
      <c r="AZ96" s="26" t="str">
        <f t="shared" si="20"/>
        <v/>
      </c>
      <c r="BA96" s="8" t="str">
        <f>IF($P96="More Info Required",COUNTIFS('[1]2020 Outage History'!$Q:$Q,AZ96,'[1]2020 Outage History'!$I:$I,$C96)/$Q96,"")</f>
        <v/>
      </c>
      <c r="BB96" s="26" t="str">
        <f t="shared" si="21"/>
        <v/>
      </c>
      <c r="BC96" s="8" t="str">
        <f>IF($P96="More Info Required",COUNTIFS('[1]2020 Outage History'!$Q:$Q,BB96,'[1]2020 Outage History'!$I:$I,$C96)/$Q96,"")</f>
        <v/>
      </c>
      <c r="BD96" s="26" t="str">
        <f t="shared" si="22"/>
        <v/>
      </c>
      <c r="BE96" s="8" t="str">
        <f>IF($P96="More Info Required",COUNTIFS('[1]2020 Outage History'!$Q:$Q,BD96,'[1]2020 Outage History'!$I:$I,$C96)/$Q96,"")</f>
        <v/>
      </c>
      <c r="BF96" s="26" t="str">
        <f t="shared" si="23"/>
        <v/>
      </c>
      <c r="BG96" s="8" t="str">
        <f>IF($P96="More Info Required",COUNTIFS('[1]2020 Outage History'!$Q:$Q,BF96,'[1]2020 Outage History'!$I:$I,$C96)/$Q96,"")</f>
        <v/>
      </c>
      <c r="BH96" s="26" t="str">
        <f t="shared" si="24"/>
        <v/>
      </c>
      <c r="BI96" s="8" t="str">
        <f>IF($P96="More Info Required",COUNTIFS('[1]2020 Outage History'!$Q:$Q,BH96,'[1]2020 Outage History'!$I:$I,$C96)/$Q96,"")</f>
        <v/>
      </c>
      <c r="BJ96" s="26" t="str">
        <f t="shared" si="25"/>
        <v/>
      </c>
      <c r="BK96" s="8" t="str">
        <f>IF($P96="More Info Required",COUNTIFS('[1]2020 Outage History'!$Q:$Q,BJ96,'[1]2020 Outage History'!$I:$I,$C96)/$Q96,"")</f>
        <v/>
      </c>
      <c r="BL96" s="26" t="str">
        <f t="shared" si="26"/>
        <v/>
      </c>
      <c r="BM96" s="8" t="str">
        <f>IF($P96="More Info Required",COUNTIFS('[1]2020 Outage History'!$Q:$Q,BL96,'[1]2020 Outage History'!$I:$I,$C96)/$Q96,"")</f>
        <v/>
      </c>
      <c r="BN96" s="26" t="str">
        <f t="shared" si="27"/>
        <v/>
      </c>
      <c r="BO96" s="8" t="str">
        <f>IF($P96="More Info Required",COUNTIFS('[1]2020 Outage History'!$Q:$Q,BN96,'[1]2020 Outage History'!$I:$I,$C96)/$Q96,"")</f>
        <v/>
      </c>
      <c r="BP96" s="26" t="str">
        <f t="shared" si="28"/>
        <v/>
      </c>
      <c r="BQ96" s="8" t="str">
        <f>IF($P96="More Info Required",COUNTIFS('[1]2020 Outage History'!$Q:$Q,BP96,'[1]2020 Outage History'!$I:$I,$C96)/$Q96,"")</f>
        <v/>
      </c>
      <c r="BR96" s="26" t="str">
        <f t="shared" si="29"/>
        <v/>
      </c>
      <c r="BS96" s="8" t="str">
        <f>IF($P96="More Info Required",COUNTIFS('[1]2020 Outage History'!$Q:$Q,BR96,'[1]2020 Outage History'!$I:$I,$C96)/$Q96,"")</f>
        <v/>
      </c>
      <c r="BT96" s="26" t="str">
        <f t="shared" si="30"/>
        <v/>
      </c>
      <c r="BU96" s="8" t="str">
        <f>IF($P96="More Info Required",COUNTIFS('[1]2020 Outage History'!$Q:$Q,BT96,'[1]2020 Outage History'!$I:$I,$C96)/$Q96,"")</f>
        <v/>
      </c>
      <c r="BV96" s="26" t="str">
        <f t="shared" si="31"/>
        <v/>
      </c>
      <c r="BW96" s="8" t="str">
        <f>IF($P96="More Info Required",COUNTIFS('[1]2020 Outage History'!$Q:$Q,BV96,'[1]2020 Outage History'!$I:$I,$C96)/$Q96,"")</f>
        <v/>
      </c>
      <c r="BX96" s="26" t="str">
        <f t="shared" si="32"/>
        <v/>
      </c>
      <c r="BY96" s="8" t="str">
        <f>IF($P96="More Info Required",COUNTIFS('[1]2020 Outage History'!$Q:$Q,BX96,'[1]2020 Outage History'!$I:$I,$C96)/$Q96,"")</f>
        <v/>
      </c>
      <c r="BZ96" s="26" t="str">
        <f t="shared" si="33"/>
        <v/>
      </c>
      <c r="CA96" s="8" t="str">
        <f>IF($P96="More Info Required",COUNTIFS('[1]2020 Outage History'!$Q:$Q,BZ96,'[1]2020 Outage History'!$I:$I,$C96)/$Q96,"")</f>
        <v/>
      </c>
      <c r="CB96" s="26" t="str">
        <f t="shared" si="34"/>
        <v/>
      </c>
      <c r="CC96" s="8" t="str">
        <f>IF($P96="More Info Required",COUNTIFS('[1]2020 Outage History'!$Q:$Q,CB96,'[1]2020 Outage History'!$I:$I,$C96)/$Q96,"")</f>
        <v/>
      </c>
      <c r="CD96" s="26" t="str">
        <f t="shared" si="35"/>
        <v/>
      </c>
      <c r="CE96" s="8" t="str">
        <f>IF($P96="More Info Required",COUNTIFS('[1]2020 Outage History'!$Q:$Q,CD96,'[1]2020 Outage History'!$I:$I,$C96)/$Q96,"")</f>
        <v/>
      </c>
      <c r="CF96" s="26" t="str">
        <f t="shared" si="36"/>
        <v/>
      </c>
      <c r="CG96" s="8" t="str">
        <f>IF($P96="More Info Required",COUNTIFS('[1]2020 Outage History'!$Q:$Q,CF96,'[1]2020 Outage History'!$I:$I,$C96)/$Q96,"")</f>
        <v/>
      </c>
      <c r="CH96" s="26" t="str">
        <f t="shared" si="37"/>
        <v/>
      </c>
      <c r="CI96" s="8" t="str">
        <f>IF($P96="More Info Required",COUNTIFS('[1]2020 Outage History'!$Q:$Q,CH96,'[1]2020 Outage History'!$I:$I,$C96)/$Q96,"")</f>
        <v/>
      </c>
      <c r="CJ96" s="26" t="str">
        <f t="shared" si="38"/>
        <v/>
      </c>
      <c r="CK96" s="8" t="str">
        <f>IF($P96="More Info Required",COUNTIFS('[1]2020 Outage History'!$Q:$Q,CJ96,'[1]2020 Outage History'!$I:$I,$C96)/$Q96,"")</f>
        <v/>
      </c>
      <c r="CL96" s="26" t="str">
        <f t="shared" si="39"/>
        <v/>
      </c>
      <c r="CM96" s="8" t="str">
        <f>IF($P96="More Info Required",COUNTIFS('[1]2020 Outage History'!$Q:$Q,CL96,'[1]2020 Outage History'!$I:$I,$C96)/$Q96,"")</f>
        <v/>
      </c>
    </row>
    <row r="97" spans="1:91" ht="15" x14ac:dyDescent="0.25">
      <c r="A97" s="17" t="s">
        <v>402</v>
      </c>
      <c r="B97" s="21">
        <v>45244</v>
      </c>
      <c r="C97" s="14" t="s">
        <v>403</v>
      </c>
      <c r="D97" s="17" t="s">
        <v>399</v>
      </c>
      <c r="E97" s="21">
        <v>45</v>
      </c>
      <c r="F97" s="22">
        <f>'[1]2020 Circuit Detail'!H56</f>
        <v>34.928365999999997</v>
      </c>
      <c r="G97" s="21"/>
      <c r="H97" s="21">
        <f>('[1]2015 Circuit Detail'!AS56+'[1]2016 Circuit Detail'!AS56+'[1]2017 Circuit Detail'!AS56+'[1]2018 Circuit Detail'!AS56+'[1]2019 Circuit Detail'!AS56)/5</f>
        <v>1.1957186514199716</v>
      </c>
      <c r="I97" s="10">
        <f>'[1]2020 Circuit Detail'!AS56</f>
        <v>44.977769644305702</v>
      </c>
      <c r="J97" s="17" t="str">
        <f t="shared" si="0"/>
        <v>PSC</v>
      </c>
      <c r="K97" s="17">
        <v>7.8</v>
      </c>
      <c r="L97" s="27"/>
      <c r="M97" s="21">
        <f>('[1]2015 Circuit Detail'!AQ56+'[1]2016 Circuit Detail'!AQ56+'[1]2017 Circuit Detail'!AQ56+'[1]2018 Circuit Detail'!AQ56+'[1]2019 Circuit Detail'!AQ56)/5</f>
        <v>244.21246819999996</v>
      </c>
      <c r="N97" s="24">
        <f>'[1]2020 Circuit Detail'!AQ56</f>
        <v>4419.8460349999996</v>
      </c>
      <c r="O97" s="17" t="str">
        <f t="shared" si="1"/>
        <v>PSC</v>
      </c>
      <c r="P97" s="8" t="str">
        <f t="shared" si="2"/>
        <v>More Info Required</v>
      </c>
      <c r="Q97" s="25">
        <v>7</v>
      </c>
      <c r="R97" s="26" t="str">
        <f t="shared" si="3"/>
        <v>000 Power Supply</v>
      </c>
      <c r="S97" s="8" t="e">
        <f>IF($P97="More Info Required",COUNTIFS('[1]2020 Outage History'!$Q:$Q,R97,'[1]2020 Outage History'!$I:$I,$C97)/$Q97,"")</f>
        <v>#VALUE!</v>
      </c>
      <c r="T97" s="26" t="str">
        <f t="shared" si="4"/>
        <v>100 Construction</v>
      </c>
      <c r="U97" s="8" t="e">
        <f>IF($P97="More Info Required",COUNTIFS('[1]2020 Outage History'!$Q:$Q,T97,'[1]2020 Outage History'!$I:$I,$C97)/$Q97,"")</f>
        <v>#VALUE!</v>
      </c>
      <c r="V97" s="26" t="str">
        <f t="shared" si="5"/>
        <v>110 Maintenance</v>
      </c>
      <c r="W97" s="8" t="e">
        <f>IF($P97="More Info Required",COUNTIFS('[1]2020 Outage History'!$Q:$Q,V97,'[1]2020 Outage History'!$I:$I,$C97)/$Q97,"")</f>
        <v>#VALUE!</v>
      </c>
      <c r="X97" s="26" t="str">
        <f t="shared" si="6"/>
        <v>190 Other Planned</v>
      </c>
      <c r="Y97" s="8" t="e">
        <f>IF($P97="More Info Required",COUNTIFS('[1]2020 Outage History'!$Q:$Q,X97,'[1]2020 Outage History'!$I:$I,$C97)/$Q97,"")</f>
        <v>#VALUE!</v>
      </c>
      <c r="Z97" s="26" t="str">
        <f t="shared" si="7"/>
        <v>300 Material or equipment fault/failure</v>
      </c>
      <c r="AA97" s="8" t="e">
        <f>IF($P97="More Info Required",COUNTIFS('[1]2020 Outage History'!$Q:$Q,Z97,'[1]2020 Outage History'!$I:$I,$C97)/$Q97,"")</f>
        <v>#VALUE!</v>
      </c>
      <c r="AB97" s="26" t="str">
        <f t="shared" si="8"/>
        <v>310 Installation Fault</v>
      </c>
      <c r="AC97" s="8" t="e">
        <f>IF($P97="More Info Required",COUNTIFS('[1]2020 Outage History'!$Q:$Q,AB97,'[1]2020 Outage History'!$I:$I,$C97)/$Q97,"")</f>
        <v>#VALUE!</v>
      </c>
      <c r="AD97" s="26" t="str">
        <f t="shared" si="9"/>
        <v>320 Conductor Sag or inadequate clearance</v>
      </c>
      <c r="AE97" s="8" t="e">
        <f>IF($P97="More Info Required",COUNTIFS('[1]2020 Outage History'!$Q:$Q,AD97,'[1]2020 Outage History'!$I:$I,$C97)/$Q97,"")</f>
        <v>#VALUE!</v>
      </c>
      <c r="AF97" s="26" t="str">
        <f t="shared" si="10"/>
        <v>340 Overload</v>
      </c>
      <c r="AG97" s="8" t="e">
        <f>IF($P97="More Info Required",COUNTIFS('[1]2020 Outage History'!$Q:$Q,AF97,'[1]2020 Outage History'!$I:$I,$C97)/$Q97,"")</f>
        <v>#VALUE!</v>
      </c>
      <c r="AH97" s="26" t="str">
        <f t="shared" si="11"/>
        <v>350 Miscoordination of protection devices</v>
      </c>
      <c r="AI97" s="8" t="e">
        <f>IF($P97="More Info Required",COUNTIFS('[1]2020 Outage History'!$Q:$Q,AH97,'[1]2020 Outage History'!$I:$I,$C97)/$Q97,"")</f>
        <v>#VALUE!</v>
      </c>
      <c r="AJ97" s="26" t="str">
        <f t="shared" si="12"/>
        <v>360 Other Equipment installation/design</v>
      </c>
      <c r="AK97" s="8" t="e">
        <f>IF($P97="More Info Required",COUNTIFS('[1]2020 Outage History'!$Q:$Q,AJ97,'[1]2020 Outage History'!$I:$I,$C97)/$Q97,"")</f>
        <v>#VALUE!</v>
      </c>
      <c r="AL97" s="26" t="str">
        <f t="shared" si="13"/>
        <v>400 Decay/Age of Material/Equipment</v>
      </c>
      <c r="AM97" s="8" t="e">
        <f>IF($P97="More Info Required",COUNTIFS('[1]2020 Outage History'!$Q:$Q,AL97,'[1]2020 Outage History'!$I:$I,$C97)/$Q97,"")</f>
        <v>#VALUE!</v>
      </c>
      <c r="AN97" s="26" t="str">
        <f t="shared" si="14"/>
        <v>420 Tree Growth</v>
      </c>
      <c r="AO97" s="8" t="e">
        <f>IF($P97="More Info Required",COUNTIFS('[1]2020 Outage History'!$Q:$Q,AN97,'[1]2020 Outage History'!$I:$I,$C97)/$Q97,"")</f>
        <v>#VALUE!</v>
      </c>
      <c r="AP97" s="26" t="str">
        <f t="shared" si="15"/>
        <v>430 Tree failure from overhang or dead tree without Ice/snow</v>
      </c>
      <c r="AQ97" s="8" t="e">
        <f>IF($P97="More Info Required",COUNTIFS('[1]2020 Outage History'!$Q:$Q,AP97,'[1]2020 Outage History'!$I:$I,$C97)/$Q97,"")</f>
        <v>#VALUE!</v>
      </c>
      <c r="AR97" s="26" t="str">
        <f t="shared" si="16"/>
        <v>435 Tree failure from outside of ROW</v>
      </c>
      <c r="AS97" s="8" t="e">
        <f>IF($P97="More Info Required",COUNTIFS('[1]2020 Outage History'!$Q:$Q,AR97,'[1]2020 Outage History'!$I:$I,$C97)/$Q97,"")</f>
        <v>#VALUE!</v>
      </c>
      <c r="AT97" s="26" t="str">
        <f t="shared" si="17"/>
        <v>440 Trees with Ice/snow</v>
      </c>
      <c r="AU97" s="8" t="e">
        <f>IF($P97="More Info Required",COUNTIFS('[1]2020 Outage History'!$Q:$Q,AT97,'[1]2020 Outage History'!$I:$I,$C97)/$Q97,"")</f>
        <v>#VALUE!</v>
      </c>
      <c r="AV97" s="26" t="str">
        <f t="shared" si="18"/>
        <v>470 Borrower Crew Cuts Tree</v>
      </c>
      <c r="AW97" s="8" t="e">
        <f>IF($P97="More Info Required",COUNTIFS('[1]2020 Outage History'!$Q:$Q,AV97,'[1]2020 Outage History'!$I:$I,$C97)/$Q97,"")</f>
        <v>#VALUE!</v>
      </c>
      <c r="AX97" s="26" t="str">
        <f t="shared" si="19"/>
        <v>490 Maintenance, Other</v>
      </c>
      <c r="AY97" s="8" t="e">
        <f>IF($P97="More Info Required",COUNTIFS('[1]2020 Outage History'!$Q:$Q,AX97,'[1]2020 Outage History'!$I:$I,$C97)/$Q97,"")</f>
        <v>#VALUE!</v>
      </c>
      <c r="AZ97" s="26" t="str">
        <f t="shared" si="20"/>
        <v>500 Lightning</v>
      </c>
      <c r="BA97" s="8" t="e">
        <f>IF($P97="More Info Required",COUNTIFS('[1]2020 Outage History'!$Q:$Q,AZ97,'[1]2020 Outage History'!$I:$I,$C97)/$Q97,"")</f>
        <v>#VALUE!</v>
      </c>
      <c r="BB97" s="26" t="str">
        <f t="shared" si="21"/>
        <v>510 Wind, Not Trees</v>
      </c>
      <c r="BC97" s="8" t="e">
        <f>IF($P97="More Info Required",COUNTIFS('[1]2020 Outage History'!$Q:$Q,BB97,'[1]2020 Outage History'!$I:$I,$C97)/$Q97,"")</f>
        <v>#VALUE!</v>
      </c>
      <c r="BD97" s="26" t="str">
        <f t="shared" si="22"/>
        <v>520 Ice, Sleet, Frost, not Trees</v>
      </c>
      <c r="BE97" s="8" t="e">
        <f>IF($P97="More Info Required",COUNTIFS('[1]2020 Outage History'!$Q:$Q,BD97,'[1]2020 Outage History'!$I:$I,$C97)/$Q97,"")</f>
        <v>#VALUE!</v>
      </c>
      <c r="BF97" s="26" t="str">
        <f t="shared" si="23"/>
        <v>530 Flood</v>
      </c>
      <c r="BG97" s="8" t="e">
        <f>IF($P97="More Info Required",COUNTIFS('[1]2020 Outage History'!$Q:$Q,BF97,'[1]2020 Outage History'!$I:$I,$C97)/$Q97,"")</f>
        <v>#VALUE!</v>
      </c>
      <c r="BH97" s="26" t="str">
        <f t="shared" si="24"/>
        <v>540 Storm</v>
      </c>
      <c r="BI97" s="8" t="e">
        <f>IF($P97="More Info Required",COUNTIFS('[1]2020 Outage History'!$Q:$Q,BH97,'[1]2020 Outage History'!$I:$I,$C97)/$Q97,"")</f>
        <v>#VALUE!</v>
      </c>
      <c r="BJ97" s="26" t="str">
        <f t="shared" si="25"/>
        <v>590 Weather, Other</v>
      </c>
      <c r="BK97" s="8" t="e">
        <f>IF($P97="More Info Required",COUNTIFS('[1]2020 Outage History'!$Q:$Q,BJ97,'[1]2020 Outage History'!$I:$I,$C97)/$Q97,"")</f>
        <v>#VALUE!</v>
      </c>
      <c r="BL97" s="26" t="str">
        <f t="shared" si="26"/>
        <v>600 Animal/bird</v>
      </c>
      <c r="BM97" s="8" t="e">
        <f>IF($P97="More Info Required",COUNTIFS('[1]2020 Outage History'!$Q:$Q,BL97,'[1]2020 Outage History'!$I:$I,$C97)/$Q97,"")</f>
        <v>#VALUE!</v>
      </c>
      <c r="BN97" s="26" t="str">
        <f t="shared" si="27"/>
        <v>630 Squirrel</v>
      </c>
      <c r="BO97" s="8" t="e">
        <f>IF($P97="More Info Required",COUNTIFS('[1]2020 Outage History'!$Q:$Q,BN97,'[1]2020 Outage History'!$I:$I,$C97)/$Q97,"")</f>
        <v>#VALUE!</v>
      </c>
      <c r="BP97" s="26" t="str">
        <f t="shared" si="28"/>
        <v>690 Animal, Other</v>
      </c>
      <c r="BQ97" s="8" t="e">
        <f>IF($P97="More Info Required",COUNTIFS('[1]2020 Outage History'!$Q:$Q,BP97,'[1]2020 Outage History'!$I:$I,$C97)/$Q97,"")</f>
        <v>#VALUE!</v>
      </c>
      <c r="BR97" s="26" t="str">
        <f t="shared" si="29"/>
        <v>700 Customer-Caused</v>
      </c>
      <c r="BS97" s="8" t="e">
        <f>IF($P97="More Info Required",COUNTIFS('[1]2020 Outage History'!$Q:$Q,BR97,'[1]2020 Outage History'!$I:$I,$C97)/$Q97,"")</f>
        <v>#VALUE!</v>
      </c>
      <c r="BT97" s="26" t="str">
        <f t="shared" si="30"/>
        <v>710 Motor Vehicle</v>
      </c>
      <c r="BU97" s="8" t="e">
        <f>IF($P97="More Info Required",COUNTIFS('[1]2020 Outage History'!$Q:$Q,BT97,'[1]2020 Outage History'!$I:$I,$C97)/$Q97,"")</f>
        <v>#VALUE!</v>
      </c>
      <c r="BV97" s="26" t="str">
        <f t="shared" si="31"/>
        <v>715 Farming Equipment</v>
      </c>
      <c r="BW97" s="8" t="e">
        <f>IF($P97="More Info Required",COUNTIFS('[1]2020 Outage History'!$Q:$Q,BV97,'[1]2020 Outage History'!$I:$I,$C97)/$Q97,"")</f>
        <v>#VALUE!</v>
      </c>
      <c r="BX97" s="26" t="str">
        <f t="shared" si="32"/>
        <v>720 Aircraft</v>
      </c>
      <c r="BY97" s="8" t="e">
        <f>IF($P97="More Info Required",COUNTIFS('[1]2020 Outage History'!$Q:$Q,BX97,'[1]2020 Outage History'!$I:$I,$C97)/$Q97,"")</f>
        <v>#VALUE!</v>
      </c>
      <c r="BZ97" s="26" t="str">
        <f t="shared" si="33"/>
        <v>730 Fire</v>
      </c>
      <c r="CA97" s="8" t="e">
        <f>IF($P97="More Info Required",COUNTIFS('[1]2020 Outage History'!$Q:$Q,BZ97,'[1]2020 Outage History'!$I:$I,$C97)/$Q97,"")</f>
        <v>#VALUE!</v>
      </c>
      <c r="CB97" s="26" t="str">
        <f t="shared" si="34"/>
        <v>740 Public Cuts Tree</v>
      </c>
      <c r="CC97" s="8" t="e">
        <f>IF($P97="More Info Required",COUNTIFS('[1]2020 Outage History'!$Q:$Q,CB97,'[1]2020 Outage History'!$I:$I,$C97)/$Q97,"")</f>
        <v>#VALUE!</v>
      </c>
      <c r="CD97" s="26" t="str">
        <f t="shared" si="35"/>
        <v>750 Vandalism</v>
      </c>
      <c r="CE97" s="8" t="e">
        <f>IF($P97="More Info Required",COUNTIFS('[1]2020 Outage History'!$Q:$Q,CD97,'[1]2020 Outage History'!$I:$I,$C97)/$Q97,"")</f>
        <v>#VALUE!</v>
      </c>
      <c r="CF97" s="26" t="str">
        <f t="shared" si="36"/>
        <v>760 Switching Error or Caused by Construction or Maintenance</v>
      </c>
      <c r="CG97" s="8" t="e">
        <f>IF($P97="More Info Required",COUNTIFS('[1]2020 Outage History'!$Q:$Q,CF97,'[1]2020 Outage History'!$I:$I,$C97)/$Q97,"")</f>
        <v>#VALUE!</v>
      </c>
      <c r="CH97" s="26" t="str">
        <f t="shared" si="37"/>
        <v>790 Public, Other</v>
      </c>
      <c r="CI97" s="8" t="e">
        <f>IF($P97="More Info Required",COUNTIFS('[1]2020 Outage History'!$Q:$Q,CH97,'[1]2020 Outage History'!$I:$I,$C97)/$Q97,"")</f>
        <v>#VALUE!</v>
      </c>
      <c r="CJ97" s="26" t="str">
        <f t="shared" si="38"/>
        <v>800 Other</v>
      </c>
      <c r="CK97" s="8" t="e">
        <f>IF($P97="More Info Required",COUNTIFS('[1]2020 Outage History'!$Q:$Q,CJ97,'[1]2020 Outage History'!$I:$I,$C97)/$Q97,"")</f>
        <v>#VALUE!</v>
      </c>
      <c r="CL97" s="26" t="str">
        <f t="shared" si="39"/>
        <v>999 Cause Unknown</v>
      </c>
      <c r="CM97" s="8" t="e">
        <f>IF($P97="More Info Required",COUNTIFS('[1]2020 Outage History'!$Q:$Q,CL97,'[1]2020 Outage History'!$I:$I,$C97)/$Q97,"")</f>
        <v>#VALUE!</v>
      </c>
    </row>
    <row r="98" spans="1:91" ht="15" x14ac:dyDescent="0.25">
      <c r="A98" s="17" t="s">
        <v>267</v>
      </c>
      <c r="B98" s="21">
        <v>45254</v>
      </c>
      <c r="C98" s="14" t="s">
        <v>404</v>
      </c>
      <c r="D98" s="17" t="s">
        <v>399</v>
      </c>
      <c r="E98" s="21">
        <v>45</v>
      </c>
      <c r="F98" s="22">
        <f>'[1]2020 Circuit Detail'!H57</f>
        <v>3</v>
      </c>
      <c r="G98" s="21"/>
      <c r="H98" s="21">
        <f>('[1]2015 Circuit Detail'!AS57+'[1]2016 Circuit Detail'!AS57+'[1]2017 Circuit Detail'!AS57+'[1]2018 Circuit Detail'!AS57+'[1]2019 Circuit Detail'!AS57)/5</f>
        <v>0.63333333333333275</v>
      </c>
      <c r="I98" s="10">
        <f>'[1]2020 Circuit Detail'!AS57</f>
        <v>1.3333333333333299</v>
      </c>
      <c r="J98" s="17" t="str">
        <f t="shared" si="0"/>
        <v>PSC</v>
      </c>
      <c r="K98" s="17">
        <v>5</v>
      </c>
      <c r="L98" s="27"/>
      <c r="M98" s="21">
        <f>('[1]2015 Circuit Detail'!AQ57+'[1]2016 Circuit Detail'!AQ57+'[1]2017 Circuit Detail'!AQ57+'[1]2018 Circuit Detail'!AQ57+'[1]2019 Circuit Detail'!AQ57)/5</f>
        <v>84.033333199999987</v>
      </c>
      <c r="N98" s="24">
        <f>'[1]2020 Circuit Detail'!AQ57</f>
        <v>184</v>
      </c>
      <c r="O98" s="17" t="str">
        <f t="shared" si="1"/>
        <v>PSC</v>
      </c>
      <c r="P98" s="8" t="str">
        <f t="shared" si="2"/>
        <v>More Info Required</v>
      </c>
      <c r="Q98" s="25">
        <f>'[1]2020 Circuit Detail'!AJ57</f>
        <v>2</v>
      </c>
      <c r="R98" s="26" t="str">
        <f t="shared" si="3"/>
        <v>000 Power Supply</v>
      </c>
      <c r="S98" s="8" t="e">
        <f>IF($P98="More Info Required",COUNTIFS('[1]2020 Outage History'!$Q:$Q,R98,'[1]2020 Outage History'!$I:$I,$C98)/$Q98,"")</f>
        <v>#VALUE!</v>
      </c>
      <c r="T98" s="26" t="str">
        <f t="shared" si="4"/>
        <v>100 Construction</v>
      </c>
      <c r="U98" s="8" t="e">
        <f>IF($P98="More Info Required",COUNTIFS('[1]2020 Outage History'!$Q:$Q,T98,'[1]2020 Outage History'!$I:$I,$C98)/$Q98,"")</f>
        <v>#VALUE!</v>
      </c>
      <c r="V98" s="26" t="str">
        <f t="shared" si="5"/>
        <v>110 Maintenance</v>
      </c>
      <c r="W98" s="8" t="e">
        <f>IF($P98="More Info Required",COUNTIFS('[1]2020 Outage History'!$Q:$Q,V98,'[1]2020 Outage History'!$I:$I,$C98)/$Q98,"")</f>
        <v>#VALUE!</v>
      </c>
      <c r="X98" s="26" t="str">
        <f t="shared" si="6"/>
        <v>190 Other Planned</v>
      </c>
      <c r="Y98" s="8" t="e">
        <f>IF($P98="More Info Required",COUNTIFS('[1]2020 Outage History'!$Q:$Q,X98,'[1]2020 Outage History'!$I:$I,$C98)/$Q98,"")</f>
        <v>#VALUE!</v>
      </c>
      <c r="Z98" s="26" t="str">
        <f t="shared" si="7"/>
        <v>300 Material or equipment fault/failure</v>
      </c>
      <c r="AA98" s="8" t="e">
        <f>IF($P98="More Info Required",COUNTIFS('[1]2020 Outage History'!$Q:$Q,Z98,'[1]2020 Outage History'!$I:$I,$C98)/$Q98,"")</f>
        <v>#VALUE!</v>
      </c>
      <c r="AB98" s="26" t="str">
        <f t="shared" si="8"/>
        <v>310 Installation Fault</v>
      </c>
      <c r="AC98" s="8" t="e">
        <f>IF($P98="More Info Required",COUNTIFS('[1]2020 Outage History'!$Q:$Q,AB98,'[1]2020 Outage History'!$I:$I,$C98)/$Q98,"")</f>
        <v>#VALUE!</v>
      </c>
      <c r="AD98" s="26" t="str">
        <f t="shared" si="9"/>
        <v>320 Conductor Sag or inadequate clearance</v>
      </c>
      <c r="AE98" s="8" t="e">
        <f>IF($P98="More Info Required",COUNTIFS('[1]2020 Outage History'!$Q:$Q,AD98,'[1]2020 Outage History'!$I:$I,$C98)/$Q98,"")</f>
        <v>#VALUE!</v>
      </c>
      <c r="AF98" s="26" t="str">
        <f t="shared" si="10"/>
        <v>340 Overload</v>
      </c>
      <c r="AG98" s="8" t="e">
        <f>IF($P98="More Info Required",COUNTIFS('[1]2020 Outage History'!$Q:$Q,AF98,'[1]2020 Outage History'!$I:$I,$C98)/$Q98,"")</f>
        <v>#VALUE!</v>
      </c>
      <c r="AH98" s="26" t="str">
        <f t="shared" si="11"/>
        <v>350 Miscoordination of protection devices</v>
      </c>
      <c r="AI98" s="8" t="e">
        <f>IF($P98="More Info Required",COUNTIFS('[1]2020 Outage History'!$Q:$Q,AH98,'[1]2020 Outage History'!$I:$I,$C98)/$Q98,"")</f>
        <v>#VALUE!</v>
      </c>
      <c r="AJ98" s="26" t="str">
        <f t="shared" si="12"/>
        <v>360 Other Equipment installation/design</v>
      </c>
      <c r="AK98" s="8" t="e">
        <f>IF($P98="More Info Required",COUNTIFS('[1]2020 Outage History'!$Q:$Q,AJ98,'[1]2020 Outage History'!$I:$I,$C98)/$Q98,"")</f>
        <v>#VALUE!</v>
      </c>
      <c r="AL98" s="26" t="str">
        <f t="shared" si="13"/>
        <v>400 Decay/Age of Material/Equipment</v>
      </c>
      <c r="AM98" s="8" t="e">
        <f>IF($P98="More Info Required",COUNTIFS('[1]2020 Outage History'!$Q:$Q,AL98,'[1]2020 Outage History'!$I:$I,$C98)/$Q98,"")</f>
        <v>#VALUE!</v>
      </c>
      <c r="AN98" s="26" t="str">
        <f t="shared" si="14"/>
        <v>420 Tree Growth</v>
      </c>
      <c r="AO98" s="8" t="e">
        <f>IF($P98="More Info Required",COUNTIFS('[1]2020 Outage History'!$Q:$Q,AN98,'[1]2020 Outage History'!$I:$I,$C98)/$Q98,"")</f>
        <v>#VALUE!</v>
      </c>
      <c r="AP98" s="26" t="str">
        <f t="shared" si="15"/>
        <v>430 Tree failure from overhang or dead tree without Ice/snow</v>
      </c>
      <c r="AQ98" s="8" t="e">
        <f>IF($P98="More Info Required",COUNTIFS('[1]2020 Outage History'!$Q:$Q,AP98,'[1]2020 Outage History'!$I:$I,$C98)/$Q98,"")</f>
        <v>#VALUE!</v>
      </c>
      <c r="AR98" s="26" t="str">
        <f t="shared" si="16"/>
        <v>435 Tree failure from outside of ROW</v>
      </c>
      <c r="AS98" s="8" t="e">
        <f>IF($P98="More Info Required",COUNTIFS('[1]2020 Outage History'!$Q:$Q,AR98,'[1]2020 Outage History'!$I:$I,$C98)/$Q98,"")</f>
        <v>#VALUE!</v>
      </c>
      <c r="AT98" s="26" t="str">
        <f t="shared" si="17"/>
        <v>440 Trees with Ice/snow</v>
      </c>
      <c r="AU98" s="8" t="e">
        <f>IF($P98="More Info Required",COUNTIFS('[1]2020 Outage History'!$Q:$Q,AT98,'[1]2020 Outage History'!$I:$I,$C98)/$Q98,"")</f>
        <v>#VALUE!</v>
      </c>
      <c r="AV98" s="26" t="str">
        <f t="shared" si="18"/>
        <v>470 Borrower Crew Cuts Tree</v>
      </c>
      <c r="AW98" s="8" t="e">
        <f>IF($P98="More Info Required",COUNTIFS('[1]2020 Outage History'!$Q:$Q,AV98,'[1]2020 Outage History'!$I:$I,$C98)/$Q98,"")</f>
        <v>#VALUE!</v>
      </c>
      <c r="AX98" s="26" t="str">
        <f t="shared" si="19"/>
        <v>490 Maintenance, Other</v>
      </c>
      <c r="AY98" s="8" t="e">
        <f>IF($P98="More Info Required",COUNTIFS('[1]2020 Outage History'!$Q:$Q,AX98,'[1]2020 Outage History'!$I:$I,$C98)/$Q98,"")</f>
        <v>#VALUE!</v>
      </c>
      <c r="AZ98" s="26" t="str">
        <f t="shared" si="20"/>
        <v>500 Lightning</v>
      </c>
      <c r="BA98" s="8" t="e">
        <f>IF($P98="More Info Required",COUNTIFS('[1]2020 Outage History'!$Q:$Q,AZ98,'[1]2020 Outage History'!$I:$I,$C98)/$Q98,"")</f>
        <v>#VALUE!</v>
      </c>
      <c r="BB98" s="26" t="str">
        <f t="shared" si="21"/>
        <v>510 Wind, Not Trees</v>
      </c>
      <c r="BC98" s="8" t="e">
        <f>IF($P98="More Info Required",COUNTIFS('[1]2020 Outage History'!$Q:$Q,BB98,'[1]2020 Outage History'!$I:$I,$C98)/$Q98,"")</f>
        <v>#VALUE!</v>
      </c>
      <c r="BD98" s="26" t="str">
        <f t="shared" si="22"/>
        <v>520 Ice, Sleet, Frost, not Trees</v>
      </c>
      <c r="BE98" s="8" t="e">
        <f>IF($P98="More Info Required",COUNTIFS('[1]2020 Outage History'!$Q:$Q,BD98,'[1]2020 Outage History'!$I:$I,$C98)/$Q98,"")</f>
        <v>#VALUE!</v>
      </c>
      <c r="BF98" s="26" t="str">
        <f t="shared" si="23"/>
        <v>530 Flood</v>
      </c>
      <c r="BG98" s="8" t="e">
        <f>IF($P98="More Info Required",COUNTIFS('[1]2020 Outage History'!$Q:$Q,BF98,'[1]2020 Outage History'!$I:$I,$C98)/$Q98,"")</f>
        <v>#VALUE!</v>
      </c>
      <c r="BH98" s="26" t="str">
        <f t="shared" si="24"/>
        <v>540 Storm</v>
      </c>
      <c r="BI98" s="8" t="e">
        <f>IF($P98="More Info Required",COUNTIFS('[1]2020 Outage History'!$Q:$Q,BH98,'[1]2020 Outage History'!$I:$I,$C98)/$Q98,"")</f>
        <v>#VALUE!</v>
      </c>
      <c r="BJ98" s="26" t="str">
        <f t="shared" si="25"/>
        <v>590 Weather, Other</v>
      </c>
      <c r="BK98" s="8" t="e">
        <f>IF($P98="More Info Required",COUNTIFS('[1]2020 Outage History'!$Q:$Q,BJ98,'[1]2020 Outage History'!$I:$I,$C98)/$Q98,"")</f>
        <v>#VALUE!</v>
      </c>
      <c r="BL98" s="26" t="str">
        <f t="shared" si="26"/>
        <v>600 Animal/bird</v>
      </c>
      <c r="BM98" s="8" t="e">
        <f>IF($P98="More Info Required",COUNTIFS('[1]2020 Outage History'!$Q:$Q,BL98,'[1]2020 Outage History'!$I:$I,$C98)/$Q98,"")</f>
        <v>#VALUE!</v>
      </c>
      <c r="BN98" s="26" t="str">
        <f t="shared" si="27"/>
        <v>630 Squirrel</v>
      </c>
      <c r="BO98" s="8" t="e">
        <f>IF($P98="More Info Required",COUNTIFS('[1]2020 Outage History'!$Q:$Q,BN98,'[1]2020 Outage History'!$I:$I,$C98)/$Q98,"")</f>
        <v>#VALUE!</v>
      </c>
      <c r="BP98" s="26" t="str">
        <f t="shared" si="28"/>
        <v>690 Animal, Other</v>
      </c>
      <c r="BQ98" s="8" t="e">
        <f>IF($P98="More Info Required",COUNTIFS('[1]2020 Outage History'!$Q:$Q,BP98,'[1]2020 Outage History'!$I:$I,$C98)/$Q98,"")</f>
        <v>#VALUE!</v>
      </c>
      <c r="BR98" s="26" t="str">
        <f t="shared" si="29"/>
        <v>700 Customer-Caused</v>
      </c>
      <c r="BS98" s="8" t="e">
        <f>IF($P98="More Info Required",COUNTIFS('[1]2020 Outage History'!$Q:$Q,BR98,'[1]2020 Outage History'!$I:$I,$C98)/$Q98,"")</f>
        <v>#VALUE!</v>
      </c>
      <c r="BT98" s="26" t="str">
        <f t="shared" si="30"/>
        <v>710 Motor Vehicle</v>
      </c>
      <c r="BU98" s="8" t="e">
        <f>IF($P98="More Info Required",COUNTIFS('[1]2020 Outage History'!$Q:$Q,BT98,'[1]2020 Outage History'!$I:$I,$C98)/$Q98,"")</f>
        <v>#VALUE!</v>
      </c>
      <c r="BV98" s="26" t="str">
        <f t="shared" si="31"/>
        <v>715 Farming Equipment</v>
      </c>
      <c r="BW98" s="8" t="e">
        <f>IF($P98="More Info Required",COUNTIFS('[1]2020 Outage History'!$Q:$Q,BV98,'[1]2020 Outage History'!$I:$I,$C98)/$Q98,"")</f>
        <v>#VALUE!</v>
      </c>
      <c r="BX98" s="26" t="str">
        <f t="shared" si="32"/>
        <v>720 Aircraft</v>
      </c>
      <c r="BY98" s="8" t="e">
        <f>IF($P98="More Info Required",COUNTIFS('[1]2020 Outage History'!$Q:$Q,BX98,'[1]2020 Outage History'!$I:$I,$C98)/$Q98,"")</f>
        <v>#VALUE!</v>
      </c>
      <c r="BZ98" s="26" t="str">
        <f t="shared" si="33"/>
        <v>730 Fire</v>
      </c>
      <c r="CA98" s="8" t="e">
        <f>IF($P98="More Info Required",COUNTIFS('[1]2020 Outage History'!$Q:$Q,BZ98,'[1]2020 Outage History'!$I:$I,$C98)/$Q98,"")</f>
        <v>#VALUE!</v>
      </c>
      <c r="CB98" s="26" t="str">
        <f t="shared" si="34"/>
        <v>740 Public Cuts Tree</v>
      </c>
      <c r="CC98" s="8" t="e">
        <f>IF($P98="More Info Required",COUNTIFS('[1]2020 Outage History'!$Q:$Q,CB98,'[1]2020 Outage History'!$I:$I,$C98)/$Q98,"")</f>
        <v>#VALUE!</v>
      </c>
      <c r="CD98" s="26" t="str">
        <f t="shared" si="35"/>
        <v>750 Vandalism</v>
      </c>
      <c r="CE98" s="8" t="e">
        <f>IF($P98="More Info Required",COUNTIFS('[1]2020 Outage History'!$Q:$Q,CD98,'[1]2020 Outage History'!$I:$I,$C98)/$Q98,"")</f>
        <v>#VALUE!</v>
      </c>
      <c r="CF98" s="26" t="str">
        <f t="shared" si="36"/>
        <v>760 Switching Error or Caused by Construction or Maintenance</v>
      </c>
      <c r="CG98" s="8" t="e">
        <f>IF($P98="More Info Required",COUNTIFS('[1]2020 Outage History'!$Q:$Q,CF98,'[1]2020 Outage History'!$I:$I,$C98)/$Q98,"")</f>
        <v>#VALUE!</v>
      </c>
      <c r="CH98" s="26" t="str">
        <f t="shared" si="37"/>
        <v>790 Public, Other</v>
      </c>
      <c r="CI98" s="8" t="e">
        <f>IF($P98="More Info Required",COUNTIFS('[1]2020 Outage History'!$Q:$Q,CH98,'[1]2020 Outage History'!$I:$I,$C98)/$Q98,"")</f>
        <v>#VALUE!</v>
      </c>
      <c r="CJ98" s="26" t="str">
        <f t="shared" si="38"/>
        <v>800 Other</v>
      </c>
      <c r="CK98" s="8" t="e">
        <f>IF($P98="More Info Required",COUNTIFS('[1]2020 Outage History'!$Q:$Q,CJ98,'[1]2020 Outage History'!$I:$I,$C98)/$Q98,"")</f>
        <v>#VALUE!</v>
      </c>
      <c r="CL98" s="26" t="str">
        <f t="shared" si="39"/>
        <v>999 Cause Unknown</v>
      </c>
      <c r="CM98" s="8" t="e">
        <f>IF($P98="More Info Required",COUNTIFS('[1]2020 Outage History'!$Q:$Q,CL98,'[1]2020 Outage History'!$I:$I,$C98)/$Q98,"")</f>
        <v>#VALUE!</v>
      </c>
    </row>
    <row r="99" spans="1:91" ht="15" x14ac:dyDescent="0.25">
      <c r="A99" s="17" t="s">
        <v>195</v>
      </c>
      <c r="B99" s="21">
        <v>47214</v>
      </c>
      <c r="C99" s="14" t="s">
        <v>196</v>
      </c>
      <c r="D99" s="17" t="s">
        <v>405</v>
      </c>
      <c r="E99" s="21">
        <v>47</v>
      </c>
      <c r="F99" s="22">
        <f>'[1]2020 Circuit Detail'!H58</f>
        <v>263.86532899999997</v>
      </c>
      <c r="G99" s="21"/>
      <c r="H99" s="21">
        <f>('[1]2015 Circuit Detail'!AS58+'[1]2016 Circuit Detail'!AS58+'[1]2017 Circuit Detail'!AS58+'[1]2018 Circuit Detail'!AS58+'[1]2019 Circuit Detail'!AS58)/5</f>
        <v>2.9313202354796144</v>
      </c>
      <c r="I99" s="10">
        <f>'[1]2020 Circuit Detail'!AS58</f>
        <v>3.0545885018489898</v>
      </c>
      <c r="J99" s="17" t="str">
        <f t="shared" si="0"/>
        <v>PSC</v>
      </c>
      <c r="K99" s="17">
        <v>44.7</v>
      </c>
      <c r="L99" s="23">
        <v>2017</v>
      </c>
      <c r="M99" s="21">
        <f>('[1]2015 Circuit Detail'!AQ58+'[1]2016 Circuit Detail'!AQ58+'[1]2017 Circuit Detail'!AQ58+'[1]2018 Circuit Detail'!AQ58+'[1]2019 Circuit Detail'!AQ58)/5</f>
        <v>545.81477999999993</v>
      </c>
      <c r="N99" s="24">
        <f>'[1]2020 Circuit Detail'!AQ58</f>
        <v>82.288188000000005</v>
      </c>
      <c r="O99" s="17" t="str">
        <f t="shared" si="1"/>
        <v>OK</v>
      </c>
      <c r="P99" s="8" t="str">
        <f t="shared" si="2"/>
        <v>More Info Required</v>
      </c>
      <c r="Q99" s="25">
        <v>13</v>
      </c>
      <c r="R99" s="26" t="str">
        <f t="shared" si="3"/>
        <v>000 Power Supply</v>
      </c>
      <c r="S99" s="8" t="e">
        <f>IF($P99="More Info Required",COUNTIFS('[1]2020 Outage History'!$Q:$Q,R99,'[1]2020 Outage History'!$I:$I,$C99)/$Q99,"")</f>
        <v>#VALUE!</v>
      </c>
      <c r="T99" s="26" t="str">
        <f t="shared" si="4"/>
        <v>100 Construction</v>
      </c>
      <c r="U99" s="8" t="e">
        <f>IF($P99="More Info Required",COUNTIFS('[1]2020 Outage History'!$Q:$Q,T99,'[1]2020 Outage History'!$I:$I,$C99)/$Q99,"")</f>
        <v>#VALUE!</v>
      </c>
      <c r="V99" s="26" t="str">
        <f t="shared" si="5"/>
        <v>110 Maintenance</v>
      </c>
      <c r="W99" s="8" t="e">
        <f>IF($P99="More Info Required",COUNTIFS('[1]2020 Outage History'!$Q:$Q,V99,'[1]2020 Outage History'!$I:$I,$C99)/$Q99,"")</f>
        <v>#VALUE!</v>
      </c>
      <c r="X99" s="26" t="str">
        <f t="shared" si="6"/>
        <v>190 Other Planned</v>
      </c>
      <c r="Y99" s="8" t="e">
        <f>IF($P99="More Info Required",COUNTIFS('[1]2020 Outage History'!$Q:$Q,X99,'[1]2020 Outage History'!$I:$I,$C99)/$Q99,"")</f>
        <v>#VALUE!</v>
      </c>
      <c r="Z99" s="26" t="str">
        <f t="shared" si="7"/>
        <v>300 Material or equipment fault/failure</v>
      </c>
      <c r="AA99" s="8" t="e">
        <f>IF($P99="More Info Required",COUNTIFS('[1]2020 Outage History'!$Q:$Q,Z99,'[1]2020 Outage History'!$I:$I,$C99)/$Q99,"")</f>
        <v>#VALUE!</v>
      </c>
      <c r="AB99" s="26" t="str">
        <f t="shared" si="8"/>
        <v>310 Installation Fault</v>
      </c>
      <c r="AC99" s="8" t="e">
        <f>IF($P99="More Info Required",COUNTIFS('[1]2020 Outage History'!$Q:$Q,AB99,'[1]2020 Outage History'!$I:$I,$C99)/$Q99,"")</f>
        <v>#VALUE!</v>
      </c>
      <c r="AD99" s="26" t="str">
        <f t="shared" si="9"/>
        <v>320 Conductor Sag or inadequate clearance</v>
      </c>
      <c r="AE99" s="8" t="e">
        <f>IF($P99="More Info Required",COUNTIFS('[1]2020 Outage History'!$Q:$Q,AD99,'[1]2020 Outage History'!$I:$I,$C99)/$Q99,"")</f>
        <v>#VALUE!</v>
      </c>
      <c r="AF99" s="26" t="str">
        <f t="shared" si="10"/>
        <v>340 Overload</v>
      </c>
      <c r="AG99" s="8" t="e">
        <f>IF($P99="More Info Required",COUNTIFS('[1]2020 Outage History'!$Q:$Q,AF99,'[1]2020 Outage History'!$I:$I,$C99)/$Q99,"")</f>
        <v>#VALUE!</v>
      </c>
      <c r="AH99" s="26" t="str">
        <f t="shared" si="11"/>
        <v>350 Miscoordination of protection devices</v>
      </c>
      <c r="AI99" s="8" t="e">
        <f>IF($P99="More Info Required",COUNTIFS('[1]2020 Outage History'!$Q:$Q,AH99,'[1]2020 Outage History'!$I:$I,$C99)/$Q99,"")</f>
        <v>#VALUE!</v>
      </c>
      <c r="AJ99" s="26" t="str">
        <f t="shared" si="12"/>
        <v>360 Other Equipment installation/design</v>
      </c>
      <c r="AK99" s="8" t="e">
        <f>IF($P99="More Info Required",COUNTIFS('[1]2020 Outage History'!$Q:$Q,AJ99,'[1]2020 Outage History'!$I:$I,$C99)/$Q99,"")</f>
        <v>#VALUE!</v>
      </c>
      <c r="AL99" s="26" t="str">
        <f t="shared" si="13"/>
        <v>400 Decay/Age of Material/Equipment</v>
      </c>
      <c r="AM99" s="8" t="e">
        <f>IF($P99="More Info Required",COUNTIFS('[1]2020 Outage History'!$Q:$Q,AL99,'[1]2020 Outage History'!$I:$I,$C99)/$Q99,"")</f>
        <v>#VALUE!</v>
      </c>
      <c r="AN99" s="26" t="str">
        <f t="shared" si="14"/>
        <v>420 Tree Growth</v>
      </c>
      <c r="AO99" s="8" t="e">
        <f>IF($P99="More Info Required",COUNTIFS('[1]2020 Outage History'!$Q:$Q,AN99,'[1]2020 Outage History'!$I:$I,$C99)/$Q99,"")</f>
        <v>#VALUE!</v>
      </c>
      <c r="AP99" s="26" t="str">
        <f t="shared" si="15"/>
        <v>430 Tree failure from overhang or dead tree without Ice/snow</v>
      </c>
      <c r="AQ99" s="8" t="e">
        <f>IF($P99="More Info Required",COUNTIFS('[1]2020 Outage History'!$Q:$Q,AP99,'[1]2020 Outage History'!$I:$I,$C99)/$Q99,"")</f>
        <v>#VALUE!</v>
      </c>
      <c r="AR99" s="26" t="str">
        <f t="shared" si="16"/>
        <v>435 Tree failure from outside of ROW</v>
      </c>
      <c r="AS99" s="8" t="e">
        <f>IF($P99="More Info Required",COUNTIFS('[1]2020 Outage History'!$Q:$Q,AR99,'[1]2020 Outage History'!$I:$I,$C99)/$Q99,"")</f>
        <v>#VALUE!</v>
      </c>
      <c r="AT99" s="26" t="str">
        <f t="shared" si="17"/>
        <v>440 Trees with Ice/snow</v>
      </c>
      <c r="AU99" s="8" t="e">
        <f>IF($P99="More Info Required",COUNTIFS('[1]2020 Outage History'!$Q:$Q,AT99,'[1]2020 Outage History'!$I:$I,$C99)/$Q99,"")</f>
        <v>#VALUE!</v>
      </c>
      <c r="AV99" s="26" t="str">
        <f t="shared" si="18"/>
        <v>470 Borrower Crew Cuts Tree</v>
      </c>
      <c r="AW99" s="8" t="e">
        <f>IF($P99="More Info Required",COUNTIFS('[1]2020 Outage History'!$Q:$Q,AV99,'[1]2020 Outage History'!$I:$I,$C99)/$Q99,"")</f>
        <v>#VALUE!</v>
      </c>
      <c r="AX99" s="26" t="str">
        <f t="shared" si="19"/>
        <v>490 Maintenance, Other</v>
      </c>
      <c r="AY99" s="8" t="e">
        <f>IF($P99="More Info Required",COUNTIFS('[1]2020 Outage History'!$Q:$Q,AX99,'[1]2020 Outage History'!$I:$I,$C99)/$Q99,"")</f>
        <v>#VALUE!</v>
      </c>
      <c r="AZ99" s="26" t="str">
        <f t="shared" si="20"/>
        <v>500 Lightning</v>
      </c>
      <c r="BA99" s="8" t="e">
        <f>IF($P99="More Info Required",COUNTIFS('[1]2020 Outage History'!$Q:$Q,AZ99,'[1]2020 Outage History'!$I:$I,$C99)/$Q99,"")</f>
        <v>#VALUE!</v>
      </c>
      <c r="BB99" s="26" t="str">
        <f t="shared" si="21"/>
        <v>510 Wind, Not Trees</v>
      </c>
      <c r="BC99" s="8" t="e">
        <f>IF($P99="More Info Required",COUNTIFS('[1]2020 Outage History'!$Q:$Q,BB99,'[1]2020 Outage History'!$I:$I,$C99)/$Q99,"")</f>
        <v>#VALUE!</v>
      </c>
      <c r="BD99" s="26" t="str">
        <f t="shared" si="22"/>
        <v>520 Ice, Sleet, Frost, not Trees</v>
      </c>
      <c r="BE99" s="8" t="e">
        <f>IF($P99="More Info Required",COUNTIFS('[1]2020 Outage History'!$Q:$Q,BD99,'[1]2020 Outage History'!$I:$I,$C99)/$Q99,"")</f>
        <v>#VALUE!</v>
      </c>
      <c r="BF99" s="26" t="str">
        <f t="shared" si="23"/>
        <v>530 Flood</v>
      </c>
      <c r="BG99" s="8" t="e">
        <f>IF($P99="More Info Required",COUNTIFS('[1]2020 Outage History'!$Q:$Q,BF99,'[1]2020 Outage History'!$I:$I,$C99)/$Q99,"")</f>
        <v>#VALUE!</v>
      </c>
      <c r="BH99" s="26" t="str">
        <f t="shared" si="24"/>
        <v>540 Storm</v>
      </c>
      <c r="BI99" s="8" t="e">
        <f>IF($P99="More Info Required",COUNTIFS('[1]2020 Outage History'!$Q:$Q,BH99,'[1]2020 Outage History'!$I:$I,$C99)/$Q99,"")</f>
        <v>#VALUE!</v>
      </c>
      <c r="BJ99" s="26" t="str">
        <f t="shared" si="25"/>
        <v>590 Weather, Other</v>
      </c>
      <c r="BK99" s="8" t="e">
        <f>IF($P99="More Info Required",COUNTIFS('[1]2020 Outage History'!$Q:$Q,BJ99,'[1]2020 Outage History'!$I:$I,$C99)/$Q99,"")</f>
        <v>#VALUE!</v>
      </c>
      <c r="BL99" s="26" t="str">
        <f t="shared" si="26"/>
        <v>600 Animal/bird</v>
      </c>
      <c r="BM99" s="8" t="e">
        <f>IF($P99="More Info Required",COUNTIFS('[1]2020 Outage History'!$Q:$Q,BL99,'[1]2020 Outage History'!$I:$I,$C99)/$Q99,"")</f>
        <v>#VALUE!</v>
      </c>
      <c r="BN99" s="26" t="str">
        <f t="shared" si="27"/>
        <v>630 Squirrel</v>
      </c>
      <c r="BO99" s="8" t="e">
        <f>IF($P99="More Info Required",COUNTIFS('[1]2020 Outage History'!$Q:$Q,BN99,'[1]2020 Outage History'!$I:$I,$C99)/$Q99,"")</f>
        <v>#VALUE!</v>
      </c>
      <c r="BP99" s="26" t="str">
        <f t="shared" si="28"/>
        <v>690 Animal, Other</v>
      </c>
      <c r="BQ99" s="8" t="e">
        <f>IF($P99="More Info Required",COUNTIFS('[1]2020 Outage History'!$Q:$Q,BP99,'[1]2020 Outage History'!$I:$I,$C99)/$Q99,"")</f>
        <v>#VALUE!</v>
      </c>
      <c r="BR99" s="26" t="str">
        <f t="shared" si="29"/>
        <v>700 Customer-Caused</v>
      </c>
      <c r="BS99" s="8" t="e">
        <f>IF($P99="More Info Required",COUNTIFS('[1]2020 Outage History'!$Q:$Q,BR99,'[1]2020 Outage History'!$I:$I,$C99)/$Q99,"")</f>
        <v>#VALUE!</v>
      </c>
      <c r="BT99" s="26" t="str">
        <f t="shared" si="30"/>
        <v>710 Motor Vehicle</v>
      </c>
      <c r="BU99" s="8" t="e">
        <f>IF($P99="More Info Required",COUNTIFS('[1]2020 Outage History'!$Q:$Q,BT99,'[1]2020 Outage History'!$I:$I,$C99)/$Q99,"")</f>
        <v>#VALUE!</v>
      </c>
      <c r="BV99" s="26" t="str">
        <f t="shared" si="31"/>
        <v>715 Farming Equipment</v>
      </c>
      <c r="BW99" s="8" t="e">
        <f>IF($P99="More Info Required",COUNTIFS('[1]2020 Outage History'!$Q:$Q,BV99,'[1]2020 Outage History'!$I:$I,$C99)/$Q99,"")</f>
        <v>#VALUE!</v>
      </c>
      <c r="BX99" s="26" t="str">
        <f t="shared" si="32"/>
        <v>720 Aircraft</v>
      </c>
      <c r="BY99" s="8" t="e">
        <f>IF($P99="More Info Required",COUNTIFS('[1]2020 Outage History'!$Q:$Q,BX99,'[1]2020 Outage History'!$I:$I,$C99)/$Q99,"")</f>
        <v>#VALUE!</v>
      </c>
      <c r="BZ99" s="26" t="str">
        <f t="shared" si="33"/>
        <v>730 Fire</v>
      </c>
      <c r="CA99" s="8" t="e">
        <f>IF($P99="More Info Required",COUNTIFS('[1]2020 Outage History'!$Q:$Q,BZ99,'[1]2020 Outage History'!$I:$I,$C99)/$Q99,"")</f>
        <v>#VALUE!</v>
      </c>
      <c r="CB99" s="26" t="str">
        <f t="shared" si="34"/>
        <v>740 Public Cuts Tree</v>
      </c>
      <c r="CC99" s="8" t="e">
        <f>IF($P99="More Info Required",COUNTIFS('[1]2020 Outage History'!$Q:$Q,CB99,'[1]2020 Outage History'!$I:$I,$C99)/$Q99,"")</f>
        <v>#VALUE!</v>
      </c>
      <c r="CD99" s="26" t="str">
        <f t="shared" si="35"/>
        <v>750 Vandalism</v>
      </c>
      <c r="CE99" s="8" t="e">
        <f>IF($P99="More Info Required",COUNTIFS('[1]2020 Outage History'!$Q:$Q,CD99,'[1]2020 Outage History'!$I:$I,$C99)/$Q99,"")</f>
        <v>#VALUE!</v>
      </c>
      <c r="CF99" s="26" t="str">
        <f t="shared" si="36"/>
        <v>760 Switching Error or Caused by Construction or Maintenance</v>
      </c>
      <c r="CG99" s="8" t="e">
        <f>IF($P99="More Info Required",COUNTIFS('[1]2020 Outage History'!$Q:$Q,CF99,'[1]2020 Outage History'!$I:$I,$C99)/$Q99,"")</f>
        <v>#VALUE!</v>
      </c>
      <c r="CH99" s="26" t="str">
        <f t="shared" si="37"/>
        <v>790 Public, Other</v>
      </c>
      <c r="CI99" s="8" t="e">
        <f>IF($P99="More Info Required",COUNTIFS('[1]2020 Outage History'!$Q:$Q,CH99,'[1]2020 Outage History'!$I:$I,$C99)/$Q99,"")</f>
        <v>#VALUE!</v>
      </c>
      <c r="CJ99" s="26" t="str">
        <f t="shared" si="38"/>
        <v>800 Other</v>
      </c>
      <c r="CK99" s="8" t="e">
        <f>IF($P99="More Info Required",COUNTIFS('[1]2020 Outage History'!$Q:$Q,CJ99,'[1]2020 Outage History'!$I:$I,$C99)/$Q99,"")</f>
        <v>#VALUE!</v>
      </c>
      <c r="CL99" s="26" t="str">
        <f t="shared" si="39"/>
        <v>999 Cause Unknown</v>
      </c>
      <c r="CM99" s="8" t="e">
        <f>IF($P99="More Info Required",COUNTIFS('[1]2020 Outage History'!$Q:$Q,CL99,'[1]2020 Outage History'!$I:$I,$C99)/$Q99,"")</f>
        <v>#VALUE!</v>
      </c>
    </row>
    <row r="100" spans="1:91" ht="15" x14ac:dyDescent="0.25">
      <c r="A100" s="17" t="s">
        <v>406</v>
      </c>
      <c r="B100" s="21">
        <v>47224</v>
      </c>
      <c r="C100" s="14" t="s">
        <v>407</v>
      </c>
      <c r="D100" s="17" t="s">
        <v>405</v>
      </c>
      <c r="E100" s="21">
        <v>47</v>
      </c>
      <c r="F100" s="22">
        <f>'[1]2020 Circuit Detail'!H59</f>
        <v>263.27793600000001</v>
      </c>
      <c r="G100" s="21"/>
      <c r="H100" s="21">
        <f>('[1]2015 Circuit Detail'!AS59+'[1]2016 Circuit Detail'!AS59+'[1]2017 Circuit Detail'!AS59+'[1]2018 Circuit Detail'!AS59+'[1]2019 Circuit Detail'!AS59)/5</f>
        <v>1.3939183243343598</v>
      </c>
      <c r="I100" s="10">
        <f>'[1]2020 Circuit Detail'!AS59</f>
        <v>1.2914109141299299</v>
      </c>
      <c r="J100" s="17" t="str">
        <f t="shared" si="0"/>
        <v>OK</v>
      </c>
      <c r="K100" s="17">
        <v>45.5</v>
      </c>
      <c r="L100" s="23">
        <v>2017</v>
      </c>
      <c r="M100" s="21">
        <f>('[1]2015 Circuit Detail'!AQ59+'[1]2016 Circuit Detail'!AQ59+'[1]2017 Circuit Detail'!AQ59+'[1]2018 Circuit Detail'!AQ59+'[1]2019 Circuit Detail'!AQ59)/5</f>
        <v>285.75361400000003</v>
      </c>
      <c r="N100" s="24">
        <f>'[1]2020 Circuit Detail'!AQ59</f>
        <v>33.436146999999998</v>
      </c>
      <c r="O100" s="17" t="str">
        <f t="shared" si="1"/>
        <v>OK</v>
      </c>
      <c r="P100" s="8" t="str">
        <f t="shared" si="2"/>
        <v>Good</v>
      </c>
      <c r="Q100" s="25">
        <f>'[1]2020 Circuit Detail'!AJ59</f>
        <v>23</v>
      </c>
      <c r="R100" s="26" t="str">
        <f t="shared" si="3"/>
        <v/>
      </c>
      <c r="S100" s="8" t="str">
        <f>IF($P100="More Info Required",COUNTIFS('[1]2020 Outage History'!$Q:$Q,R100,'[1]2020 Outage History'!$I:$I,$C100)/$Q100,"")</f>
        <v/>
      </c>
      <c r="T100" s="26" t="str">
        <f t="shared" si="4"/>
        <v/>
      </c>
      <c r="U100" s="8" t="str">
        <f>IF($P100="More Info Required",COUNTIFS('[1]2020 Outage History'!$Q:$Q,T100,'[1]2020 Outage History'!$I:$I,$C100)/$Q100,"")</f>
        <v/>
      </c>
      <c r="V100" s="26" t="str">
        <f t="shared" si="5"/>
        <v/>
      </c>
      <c r="W100" s="8" t="str">
        <f>IF($P100="More Info Required",COUNTIFS('[1]2020 Outage History'!$Q:$Q,V100,'[1]2020 Outage History'!$I:$I,$C100)/$Q100,"")</f>
        <v/>
      </c>
      <c r="X100" s="26" t="str">
        <f t="shared" si="6"/>
        <v/>
      </c>
      <c r="Y100" s="8" t="str">
        <f>IF($P100="More Info Required",COUNTIFS('[1]2020 Outage History'!$Q:$Q,X100,'[1]2020 Outage History'!$I:$I,$C100)/$Q100,"")</f>
        <v/>
      </c>
      <c r="Z100" s="26" t="str">
        <f t="shared" si="7"/>
        <v/>
      </c>
      <c r="AA100" s="8" t="str">
        <f>IF($P100="More Info Required",COUNTIFS('[1]2020 Outage History'!$Q:$Q,Z100,'[1]2020 Outage History'!$I:$I,$C100)/$Q100,"")</f>
        <v/>
      </c>
      <c r="AB100" s="26" t="str">
        <f t="shared" si="8"/>
        <v/>
      </c>
      <c r="AC100" s="8" t="str">
        <f>IF($P100="More Info Required",COUNTIFS('[1]2020 Outage History'!$Q:$Q,AB100,'[1]2020 Outage History'!$I:$I,$C100)/$Q100,"")</f>
        <v/>
      </c>
      <c r="AD100" s="26" t="str">
        <f t="shared" si="9"/>
        <v/>
      </c>
      <c r="AE100" s="8" t="str">
        <f>IF($P100="More Info Required",COUNTIFS('[1]2020 Outage History'!$Q:$Q,AD100,'[1]2020 Outage History'!$I:$I,$C100)/$Q100,"")</f>
        <v/>
      </c>
      <c r="AF100" s="26" t="str">
        <f t="shared" si="10"/>
        <v/>
      </c>
      <c r="AG100" s="8" t="str">
        <f>IF($P100="More Info Required",COUNTIFS('[1]2020 Outage History'!$Q:$Q,AF100,'[1]2020 Outage History'!$I:$I,$C100)/$Q100,"")</f>
        <v/>
      </c>
      <c r="AH100" s="26" t="str">
        <f t="shared" si="11"/>
        <v/>
      </c>
      <c r="AI100" s="8" t="str">
        <f>IF($P100="More Info Required",COUNTIFS('[1]2020 Outage History'!$Q:$Q,AH100,'[1]2020 Outage History'!$I:$I,$C100)/$Q100,"")</f>
        <v/>
      </c>
      <c r="AJ100" s="26" t="str">
        <f t="shared" si="12"/>
        <v/>
      </c>
      <c r="AK100" s="8" t="str">
        <f>IF($P100="More Info Required",COUNTIFS('[1]2020 Outage History'!$Q:$Q,AJ100,'[1]2020 Outage History'!$I:$I,$C100)/$Q100,"")</f>
        <v/>
      </c>
      <c r="AL100" s="26" t="str">
        <f t="shared" si="13"/>
        <v/>
      </c>
      <c r="AM100" s="8" t="str">
        <f>IF($P100="More Info Required",COUNTIFS('[1]2020 Outage History'!$Q:$Q,AL100,'[1]2020 Outage History'!$I:$I,$C100)/$Q100,"")</f>
        <v/>
      </c>
      <c r="AN100" s="26" t="str">
        <f t="shared" si="14"/>
        <v/>
      </c>
      <c r="AO100" s="8" t="str">
        <f>IF($P100="More Info Required",COUNTIFS('[1]2020 Outage History'!$Q:$Q,AN100,'[1]2020 Outage History'!$I:$I,$C100)/$Q100,"")</f>
        <v/>
      </c>
      <c r="AP100" s="26" t="str">
        <f t="shared" si="15"/>
        <v/>
      </c>
      <c r="AQ100" s="8" t="str">
        <f>IF($P100="More Info Required",COUNTIFS('[1]2020 Outage History'!$Q:$Q,AP100,'[1]2020 Outage History'!$I:$I,$C100)/$Q100,"")</f>
        <v/>
      </c>
      <c r="AR100" s="26" t="str">
        <f t="shared" si="16"/>
        <v/>
      </c>
      <c r="AS100" s="8" t="str">
        <f>IF($P100="More Info Required",COUNTIFS('[1]2020 Outage History'!$Q:$Q,AR100,'[1]2020 Outage History'!$I:$I,$C100)/$Q100,"")</f>
        <v/>
      </c>
      <c r="AT100" s="26" t="str">
        <f t="shared" si="17"/>
        <v/>
      </c>
      <c r="AU100" s="8" t="str">
        <f>IF($P100="More Info Required",COUNTIFS('[1]2020 Outage History'!$Q:$Q,AT100,'[1]2020 Outage History'!$I:$I,$C100)/$Q100,"")</f>
        <v/>
      </c>
      <c r="AV100" s="26" t="str">
        <f t="shared" si="18"/>
        <v/>
      </c>
      <c r="AW100" s="8" t="str">
        <f>IF($P100="More Info Required",COUNTIFS('[1]2020 Outage History'!$Q:$Q,AV100,'[1]2020 Outage History'!$I:$I,$C100)/$Q100,"")</f>
        <v/>
      </c>
      <c r="AX100" s="26" t="str">
        <f t="shared" si="19"/>
        <v/>
      </c>
      <c r="AY100" s="8" t="str">
        <f>IF($P100="More Info Required",COUNTIFS('[1]2020 Outage History'!$Q:$Q,AX100,'[1]2020 Outage History'!$I:$I,$C100)/$Q100,"")</f>
        <v/>
      </c>
      <c r="AZ100" s="26" t="str">
        <f t="shared" si="20"/>
        <v/>
      </c>
      <c r="BA100" s="8" t="str">
        <f>IF($P100="More Info Required",COUNTIFS('[1]2020 Outage History'!$Q:$Q,AZ100,'[1]2020 Outage History'!$I:$I,$C100)/$Q100,"")</f>
        <v/>
      </c>
      <c r="BB100" s="26" t="str">
        <f t="shared" si="21"/>
        <v/>
      </c>
      <c r="BC100" s="8" t="str">
        <f>IF($P100="More Info Required",COUNTIFS('[1]2020 Outage History'!$Q:$Q,BB100,'[1]2020 Outage History'!$I:$I,$C100)/$Q100,"")</f>
        <v/>
      </c>
      <c r="BD100" s="26" t="str">
        <f t="shared" si="22"/>
        <v/>
      </c>
      <c r="BE100" s="8" t="str">
        <f>IF($P100="More Info Required",COUNTIFS('[1]2020 Outage History'!$Q:$Q,BD100,'[1]2020 Outage History'!$I:$I,$C100)/$Q100,"")</f>
        <v/>
      </c>
      <c r="BF100" s="26" t="str">
        <f t="shared" si="23"/>
        <v/>
      </c>
      <c r="BG100" s="8" t="str">
        <f>IF($P100="More Info Required",COUNTIFS('[1]2020 Outage History'!$Q:$Q,BF100,'[1]2020 Outage History'!$I:$I,$C100)/$Q100,"")</f>
        <v/>
      </c>
      <c r="BH100" s="26" t="str">
        <f t="shared" si="24"/>
        <v/>
      </c>
      <c r="BI100" s="8" t="str">
        <f>IF($P100="More Info Required",COUNTIFS('[1]2020 Outage History'!$Q:$Q,BH100,'[1]2020 Outage History'!$I:$I,$C100)/$Q100,"")</f>
        <v/>
      </c>
      <c r="BJ100" s="26" t="str">
        <f t="shared" si="25"/>
        <v/>
      </c>
      <c r="BK100" s="8" t="str">
        <f>IF($P100="More Info Required",COUNTIFS('[1]2020 Outage History'!$Q:$Q,BJ100,'[1]2020 Outage History'!$I:$I,$C100)/$Q100,"")</f>
        <v/>
      </c>
      <c r="BL100" s="26" t="str">
        <f t="shared" si="26"/>
        <v/>
      </c>
      <c r="BM100" s="8" t="str">
        <f>IF($P100="More Info Required",COUNTIFS('[1]2020 Outage History'!$Q:$Q,BL100,'[1]2020 Outage History'!$I:$I,$C100)/$Q100,"")</f>
        <v/>
      </c>
      <c r="BN100" s="26" t="str">
        <f t="shared" si="27"/>
        <v/>
      </c>
      <c r="BO100" s="8" t="str">
        <f>IF($P100="More Info Required",COUNTIFS('[1]2020 Outage History'!$Q:$Q,BN100,'[1]2020 Outage History'!$I:$I,$C100)/$Q100,"")</f>
        <v/>
      </c>
      <c r="BP100" s="26" t="str">
        <f t="shared" si="28"/>
        <v/>
      </c>
      <c r="BQ100" s="8" t="str">
        <f>IF($P100="More Info Required",COUNTIFS('[1]2020 Outage History'!$Q:$Q,BP100,'[1]2020 Outage History'!$I:$I,$C100)/$Q100,"")</f>
        <v/>
      </c>
      <c r="BR100" s="26" t="str">
        <f t="shared" si="29"/>
        <v/>
      </c>
      <c r="BS100" s="8" t="str">
        <f>IF($P100="More Info Required",COUNTIFS('[1]2020 Outage History'!$Q:$Q,BR100,'[1]2020 Outage History'!$I:$I,$C100)/$Q100,"")</f>
        <v/>
      </c>
      <c r="BT100" s="26" t="str">
        <f t="shared" si="30"/>
        <v/>
      </c>
      <c r="BU100" s="8" t="str">
        <f>IF($P100="More Info Required",COUNTIFS('[1]2020 Outage History'!$Q:$Q,BT100,'[1]2020 Outage History'!$I:$I,$C100)/$Q100,"")</f>
        <v/>
      </c>
      <c r="BV100" s="26" t="str">
        <f t="shared" si="31"/>
        <v/>
      </c>
      <c r="BW100" s="8" t="str">
        <f>IF($P100="More Info Required",COUNTIFS('[1]2020 Outage History'!$Q:$Q,BV100,'[1]2020 Outage History'!$I:$I,$C100)/$Q100,"")</f>
        <v/>
      </c>
      <c r="BX100" s="26" t="str">
        <f t="shared" si="32"/>
        <v/>
      </c>
      <c r="BY100" s="8" t="str">
        <f>IF($P100="More Info Required",COUNTIFS('[1]2020 Outage History'!$Q:$Q,BX100,'[1]2020 Outage History'!$I:$I,$C100)/$Q100,"")</f>
        <v/>
      </c>
      <c r="BZ100" s="26" t="str">
        <f t="shared" si="33"/>
        <v/>
      </c>
      <c r="CA100" s="8" t="str">
        <f>IF($P100="More Info Required",COUNTIFS('[1]2020 Outage History'!$Q:$Q,BZ100,'[1]2020 Outage History'!$I:$I,$C100)/$Q100,"")</f>
        <v/>
      </c>
      <c r="CB100" s="26" t="str">
        <f t="shared" si="34"/>
        <v/>
      </c>
      <c r="CC100" s="8" t="str">
        <f>IF($P100="More Info Required",COUNTIFS('[1]2020 Outage History'!$Q:$Q,CB100,'[1]2020 Outage History'!$I:$I,$C100)/$Q100,"")</f>
        <v/>
      </c>
      <c r="CD100" s="26" t="str">
        <f t="shared" si="35"/>
        <v/>
      </c>
      <c r="CE100" s="8" t="str">
        <f>IF($P100="More Info Required",COUNTIFS('[1]2020 Outage History'!$Q:$Q,CD100,'[1]2020 Outage History'!$I:$I,$C100)/$Q100,"")</f>
        <v/>
      </c>
      <c r="CF100" s="26" t="str">
        <f t="shared" si="36"/>
        <v/>
      </c>
      <c r="CG100" s="8" t="str">
        <f>IF($P100="More Info Required",COUNTIFS('[1]2020 Outage History'!$Q:$Q,CF100,'[1]2020 Outage History'!$I:$I,$C100)/$Q100,"")</f>
        <v/>
      </c>
      <c r="CH100" s="26" t="str">
        <f t="shared" si="37"/>
        <v/>
      </c>
      <c r="CI100" s="8" t="str">
        <f>IF($P100="More Info Required",COUNTIFS('[1]2020 Outage History'!$Q:$Q,CH100,'[1]2020 Outage History'!$I:$I,$C100)/$Q100,"")</f>
        <v/>
      </c>
      <c r="CJ100" s="26" t="str">
        <f t="shared" si="38"/>
        <v/>
      </c>
      <c r="CK100" s="8" t="str">
        <f>IF($P100="More Info Required",COUNTIFS('[1]2020 Outage History'!$Q:$Q,CJ100,'[1]2020 Outage History'!$I:$I,$C100)/$Q100,"")</f>
        <v/>
      </c>
      <c r="CL100" s="26" t="str">
        <f t="shared" si="39"/>
        <v/>
      </c>
      <c r="CM100" s="8" t="str">
        <f>IF($P100="More Info Required",COUNTIFS('[1]2020 Outage History'!$Q:$Q,CL100,'[1]2020 Outage History'!$I:$I,$C100)/$Q100,"")</f>
        <v/>
      </c>
    </row>
    <row r="101" spans="1:91" ht="15" x14ac:dyDescent="0.25">
      <c r="A101" s="17" t="s">
        <v>182</v>
      </c>
      <c r="B101" s="21">
        <v>47234</v>
      </c>
      <c r="C101" s="14" t="s">
        <v>199</v>
      </c>
      <c r="D101" s="17" t="s">
        <v>405</v>
      </c>
      <c r="E101" s="21">
        <v>47</v>
      </c>
      <c r="F101" s="22">
        <f>'[1]2020 Circuit Detail'!H60</f>
        <v>222.55300800000001</v>
      </c>
      <c r="G101" s="21"/>
      <c r="H101" s="21">
        <f>('[1]2015 Circuit Detail'!AS60+'[1]2016 Circuit Detail'!AS60+'[1]2017 Circuit Detail'!AS60+'[1]2018 Circuit Detail'!AS60+'[1]2019 Circuit Detail'!AS60)/5</f>
        <v>3.0109210004494207</v>
      </c>
      <c r="I101" s="10">
        <f>'[1]2020 Circuit Detail'!AS60</f>
        <v>3.5991425467500302</v>
      </c>
      <c r="J101" s="17" t="str">
        <f t="shared" si="0"/>
        <v>PSC</v>
      </c>
      <c r="K101" s="17">
        <v>30.2</v>
      </c>
      <c r="L101" s="23">
        <v>2017</v>
      </c>
      <c r="M101" s="21">
        <f>('[1]2015 Circuit Detail'!AQ60+'[1]2016 Circuit Detail'!AQ60+'[1]2017 Circuit Detail'!AQ60+'[1]2018 Circuit Detail'!AQ60+'[1]2019 Circuit Detail'!AQ60)/5</f>
        <v>864.0127602</v>
      </c>
      <c r="N101" s="24">
        <f>'[1]2020 Circuit Detail'!AQ60</f>
        <v>502.64878900000002</v>
      </c>
      <c r="O101" s="17" t="str">
        <f t="shared" si="1"/>
        <v>OK</v>
      </c>
      <c r="P101" s="8" t="str">
        <f t="shared" si="2"/>
        <v>More Info Required</v>
      </c>
      <c r="Q101" s="25">
        <f>'[1]2020 Circuit Detail'!AJ60</f>
        <v>18</v>
      </c>
      <c r="R101" s="26" t="str">
        <f t="shared" si="3"/>
        <v>000 Power Supply</v>
      </c>
      <c r="S101" s="8" t="e">
        <f>IF($P101="More Info Required",COUNTIFS('[1]2020 Outage History'!$Q:$Q,R101,'[1]2020 Outage History'!$I:$I,$C101)/$Q101,"")</f>
        <v>#VALUE!</v>
      </c>
      <c r="T101" s="26" t="str">
        <f t="shared" si="4"/>
        <v>100 Construction</v>
      </c>
      <c r="U101" s="8" t="e">
        <f>IF($P101="More Info Required",COUNTIFS('[1]2020 Outage History'!$Q:$Q,T101,'[1]2020 Outage History'!$I:$I,$C101)/$Q101,"")</f>
        <v>#VALUE!</v>
      </c>
      <c r="V101" s="26" t="str">
        <f t="shared" si="5"/>
        <v>110 Maintenance</v>
      </c>
      <c r="W101" s="8" t="e">
        <f>IF($P101="More Info Required",COUNTIFS('[1]2020 Outage History'!$Q:$Q,V101,'[1]2020 Outage History'!$I:$I,$C101)/$Q101,"")</f>
        <v>#VALUE!</v>
      </c>
      <c r="X101" s="26" t="str">
        <f t="shared" si="6"/>
        <v>190 Other Planned</v>
      </c>
      <c r="Y101" s="8" t="e">
        <f>IF($P101="More Info Required",COUNTIFS('[1]2020 Outage History'!$Q:$Q,X101,'[1]2020 Outage History'!$I:$I,$C101)/$Q101,"")</f>
        <v>#VALUE!</v>
      </c>
      <c r="Z101" s="26" t="str">
        <f t="shared" si="7"/>
        <v>300 Material or equipment fault/failure</v>
      </c>
      <c r="AA101" s="8" t="e">
        <f>IF($P101="More Info Required",COUNTIFS('[1]2020 Outage History'!$Q:$Q,Z101,'[1]2020 Outage History'!$I:$I,$C101)/$Q101,"")</f>
        <v>#VALUE!</v>
      </c>
      <c r="AB101" s="26" t="str">
        <f t="shared" si="8"/>
        <v>310 Installation Fault</v>
      </c>
      <c r="AC101" s="8" t="e">
        <f>IF($P101="More Info Required",COUNTIFS('[1]2020 Outage History'!$Q:$Q,AB101,'[1]2020 Outage History'!$I:$I,$C101)/$Q101,"")</f>
        <v>#VALUE!</v>
      </c>
      <c r="AD101" s="26" t="str">
        <f t="shared" si="9"/>
        <v>320 Conductor Sag or inadequate clearance</v>
      </c>
      <c r="AE101" s="8" t="e">
        <f>IF($P101="More Info Required",COUNTIFS('[1]2020 Outage History'!$Q:$Q,AD101,'[1]2020 Outage History'!$I:$I,$C101)/$Q101,"")</f>
        <v>#VALUE!</v>
      </c>
      <c r="AF101" s="26" t="str">
        <f t="shared" si="10"/>
        <v>340 Overload</v>
      </c>
      <c r="AG101" s="8" t="e">
        <f>IF($P101="More Info Required",COUNTIFS('[1]2020 Outage History'!$Q:$Q,AF101,'[1]2020 Outage History'!$I:$I,$C101)/$Q101,"")</f>
        <v>#VALUE!</v>
      </c>
      <c r="AH101" s="26" t="str">
        <f t="shared" si="11"/>
        <v>350 Miscoordination of protection devices</v>
      </c>
      <c r="AI101" s="8" t="e">
        <f>IF($P101="More Info Required",COUNTIFS('[1]2020 Outage History'!$Q:$Q,AH101,'[1]2020 Outage History'!$I:$I,$C101)/$Q101,"")</f>
        <v>#VALUE!</v>
      </c>
      <c r="AJ101" s="26" t="str">
        <f t="shared" si="12"/>
        <v>360 Other Equipment installation/design</v>
      </c>
      <c r="AK101" s="8" t="e">
        <f>IF($P101="More Info Required",COUNTIFS('[1]2020 Outage History'!$Q:$Q,AJ101,'[1]2020 Outage History'!$I:$I,$C101)/$Q101,"")</f>
        <v>#VALUE!</v>
      </c>
      <c r="AL101" s="26" t="str">
        <f t="shared" si="13"/>
        <v>400 Decay/Age of Material/Equipment</v>
      </c>
      <c r="AM101" s="8" t="e">
        <f>IF($P101="More Info Required",COUNTIFS('[1]2020 Outage History'!$Q:$Q,AL101,'[1]2020 Outage History'!$I:$I,$C101)/$Q101,"")</f>
        <v>#VALUE!</v>
      </c>
      <c r="AN101" s="26" t="str">
        <f t="shared" si="14"/>
        <v>420 Tree Growth</v>
      </c>
      <c r="AO101" s="8" t="e">
        <f>IF($P101="More Info Required",COUNTIFS('[1]2020 Outage History'!$Q:$Q,AN101,'[1]2020 Outage History'!$I:$I,$C101)/$Q101,"")</f>
        <v>#VALUE!</v>
      </c>
      <c r="AP101" s="26" t="str">
        <f t="shared" si="15"/>
        <v>430 Tree failure from overhang or dead tree without Ice/snow</v>
      </c>
      <c r="AQ101" s="8" t="e">
        <f>IF($P101="More Info Required",COUNTIFS('[1]2020 Outage History'!$Q:$Q,AP101,'[1]2020 Outage History'!$I:$I,$C101)/$Q101,"")</f>
        <v>#VALUE!</v>
      </c>
      <c r="AR101" s="26" t="str">
        <f t="shared" si="16"/>
        <v>435 Tree failure from outside of ROW</v>
      </c>
      <c r="AS101" s="8" t="e">
        <f>IF($P101="More Info Required",COUNTIFS('[1]2020 Outage History'!$Q:$Q,AR101,'[1]2020 Outage History'!$I:$I,$C101)/$Q101,"")</f>
        <v>#VALUE!</v>
      </c>
      <c r="AT101" s="26" t="str">
        <f t="shared" si="17"/>
        <v>440 Trees with Ice/snow</v>
      </c>
      <c r="AU101" s="8" t="e">
        <f>IF($P101="More Info Required",COUNTIFS('[1]2020 Outage History'!$Q:$Q,AT101,'[1]2020 Outage History'!$I:$I,$C101)/$Q101,"")</f>
        <v>#VALUE!</v>
      </c>
      <c r="AV101" s="26" t="str">
        <f t="shared" si="18"/>
        <v>470 Borrower Crew Cuts Tree</v>
      </c>
      <c r="AW101" s="8" t="e">
        <f>IF($P101="More Info Required",COUNTIFS('[1]2020 Outage History'!$Q:$Q,AV101,'[1]2020 Outage History'!$I:$I,$C101)/$Q101,"")</f>
        <v>#VALUE!</v>
      </c>
      <c r="AX101" s="26" t="str">
        <f t="shared" si="19"/>
        <v>490 Maintenance, Other</v>
      </c>
      <c r="AY101" s="8" t="e">
        <f>IF($P101="More Info Required",COUNTIFS('[1]2020 Outage History'!$Q:$Q,AX101,'[1]2020 Outage History'!$I:$I,$C101)/$Q101,"")</f>
        <v>#VALUE!</v>
      </c>
      <c r="AZ101" s="26" t="str">
        <f t="shared" si="20"/>
        <v>500 Lightning</v>
      </c>
      <c r="BA101" s="8" t="e">
        <f>IF($P101="More Info Required",COUNTIFS('[1]2020 Outage History'!$Q:$Q,AZ101,'[1]2020 Outage History'!$I:$I,$C101)/$Q101,"")</f>
        <v>#VALUE!</v>
      </c>
      <c r="BB101" s="26" t="str">
        <f t="shared" si="21"/>
        <v>510 Wind, Not Trees</v>
      </c>
      <c r="BC101" s="8" t="e">
        <f>IF($P101="More Info Required",COUNTIFS('[1]2020 Outage History'!$Q:$Q,BB101,'[1]2020 Outage History'!$I:$I,$C101)/$Q101,"")</f>
        <v>#VALUE!</v>
      </c>
      <c r="BD101" s="26" t="str">
        <f t="shared" si="22"/>
        <v>520 Ice, Sleet, Frost, not Trees</v>
      </c>
      <c r="BE101" s="8" t="e">
        <f>IF($P101="More Info Required",COUNTIFS('[1]2020 Outage History'!$Q:$Q,BD101,'[1]2020 Outage History'!$I:$I,$C101)/$Q101,"")</f>
        <v>#VALUE!</v>
      </c>
      <c r="BF101" s="26" t="str">
        <f t="shared" si="23"/>
        <v>530 Flood</v>
      </c>
      <c r="BG101" s="8" t="e">
        <f>IF($P101="More Info Required",COUNTIFS('[1]2020 Outage History'!$Q:$Q,BF101,'[1]2020 Outage History'!$I:$I,$C101)/$Q101,"")</f>
        <v>#VALUE!</v>
      </c>
      <c r="BH101" s="26" t="str">
        <f t="shared" si="24"/>
        <v>540 Storm</v>
      </c>
      <c r="BI101" s="8" t="e">
        <f>IF($P101="More Info Required",COUNTIFS('[1]2020 Outage History'!$Q:$Q,BH101,'[1]2020 Outage History'!$I:$I,$C101)/$Q101,"")</f>
        <v>#VALUE!</v>
      </c>
      <c r="BJ101" s="26" t="str">
        <f t="shared" si="25"/>
        <v>590 Weather, Other</v>
      </c>
      <c r="BK101" s="8" t="e">
        <f>IF($P101="More Info Required",COUNTIFS('[1]2020 Outage History'!$Q:$Q,BJ101,'[1]2020 Outage History'!$I:$I,$C101)/$Q101,"")</f>
        <v>#VALUE!</v>
      </c>
      <c r="BL101" s="26" t="str">
        <f t="shared" si="26"/>
        <v>600 Animal/bird</v>
      </c>
      <c r="BM101" s="8" t="e">
        <f>IF($P101="More Info Required",COUNTIFS('[1]2020 Outage History'!$Q:$Q,BL101,'[1]2020 Outage History'!$I:$I,$C101)/$Q101,"")</f>
        <v>#VALUE!</v>
      </c>
      <c r="BN101" s="26" t="str">
        <f t="shared" si="27"/>
        <v>630 Squirrel</v>
      </c>
      <c r="BO101" s="8" t="e">
        <f>IF($P101="More Info Required",COUNTIFS('[1]2020 Outage History'!$Q:$Q,BN101,'[1]2020 Outage History'!$I:$I,$C101)/$Q101,"")</f>
        <v>#VALUE!</v>
      </c>
      <c r="BP101" s="26" t="str">
        <f t="shared" si="28"/>
        <v>690 Animal, Other</v>
      </c>
      <c r="BQ101" s="8" t="e">
        <f>IF($P101="More Info Required",COUNTIFS('[1]2020 Outage History'!$Q:$Q,BP101,'[1]2020 Outage History'!$I:$I,$C101)/$Q101,"")</f>
        <v>#VALUE!</v>
      </c>
      <c r="BR101" s="26" t="str">
        <f t="shared" si="29"/>
        <v>700 Customer-Caused</v>
      </c>
      <c r="BS101" s="8" t="e">
        <f>IF($P101="More Info Required",COUNTIFS('[1]2020 Outage History'!$Q:$Q,BR101,'[1]2020 Outage History'!$I:$I,$C101)/$Q101,"")</f>
        <v>#VALUE!</v>
      </c>
      <c r="BT101" s="26" t="str">
        <f t="shared" si="30"/>
        <v>710 Motor Vehicle</v>
      </c>
      <c r="BU101" s="8" t="e">
        <f>IF($P101="More Info Required",COUNTIFS('[1]2020 Outage History'!$Q:$Q,BT101,'[1]2020 Outage History'!$I:$I,$C101)/$Q101,"")</f>
        <v>#VALUE!</v>
      </c>
      <c r="BV101" s="26" t="str">
        <f t="shared" si="31"/>
        <v>715 Farming Equipment</v>
      </c>
      <c r="BW101" s="8" t="e">
        <f>IF($P101="More Info Required",COUNTIFS('[1]2020 Outage History'!$Q:$Q,BV101,'[1]2020 Outage History'!$I:$I,$C101)/$Q101,"")</f>
        <v>#VALUE!</v>
      </c>
      <c r="BX101" s="26" t="str">
        <f t="shared" si="32"/>
        <v>720 Aircraft</v>
      </c>
      <c r="BY101" s="8" t="e">
        <f>IF($P101="More Info Required",COUNTIFS('[1]2020 Outage History'!$Q:$Q,BX101,'[1]2020 Outage History'!$I:$I,$C101)/$Q101,"")</f>
        <v>#VALUE!</v>
      </c>
      <c r="BZ101" s="26" t="str">
        <f t="shared" si="33"/>
        <v>730 Fire</v>
      </c>
      <c r="CA101" s="8" t="e">
        <f>IF($P101="More Info Required",COUNTIFS('[1]2020 Outage History'!$Q:$Q,BZ101,'[1]2020 Outage History'!$I:$I,$C101)/$Q101,"")</f>
        <v>#VALUE!</v>
      </c>
      <c r="CB101" s="26" t="str">
        <f t="shared" si="34"/>
        <v>740 Public Cuts Tree</v>
      </c>
      <c r="CC101" s="8" t="e">
        <f>IF($P101="More Info Required",COUNTIFS('[1]2020 Outage History'!$Q:$Q,CB101,'[1]2020 Outage History'!$I:$I,$C101)/$Q101,"")</f>
        <v>#VALUE!</v>
      </c>
      <c r="CD101" s="26" t="str">
        <f t="shared" si="35"/>
        <v>750 Vandalism</v>
      </c>
      <c r="CE101" s="8" t="e">
        <f>IF($P101="More Info Required",COUNTIFS('[1]2020 Outage History'!$Q:$Q,CD101,'[1]2020 Outage History'!$I:$I,$C101)/$Q101,"")</f>
        <v>#VALUE!</v>
      </c>
      <c r="CF101" s="26" t="str">
        <f t="shared" si="36"/>
        <v>760 Switching Error or Caused by Construction or Maintenance</v>
      </c>
      <c r="CG101" s="8" t="e">
        <f>IF($P101="More Info Required",COUNTIFS('[1]2020 Outage History'!$Q:$Q,CF101,'[1]2020 Outage History'!$I:$I,$C101)/$Q101,"")</f>
        <v>#VALUE!</v>
      </c>
      <c r="CH101" s="26" t="str">
        <f t="shared" si="37"/>
        <v>790 Public, Other</v>
      </c>
      <c r="CI101" s="8" t="e">
        <f>IF($P101="More Info Required",COUNTIFS('[1]2020 Outage History'!$Q:$Q,CH101,'[1]2020 Outage History'!$I:$I,$C101)/$Q101,"")</f>
        <v>#VALUE!</v>
      </c>
      <c r="CJ101" s="26" t="str">
        <f t="shared" si="38"/>
        <v>800 Other</v>
      </c>
      <c r="CK101" s="8" t="e">
        <f>IF($P101="More Info Required",COUNTIFS('[1]2020 Outage History'!$Q:$Q,CJ101,'[1]2020 Outage History'!$I:$I,$C101)/$Q101,"")</f>
        <v>#VALUE!</v>
      </c>
      <c r="CL101" s="26" t="str">
        <f t="shared" si="39"/>
        <v>999 Cause Unknown</v>
      </c>
      <c r="CM101" s="8" t="e">
        <f>IF($P101="More Info Required",COUNTIFS('[1]2020 Outage History'!$Q:$Q,CL101,'[1]2020 Outage History'!$I:$I,$C101)/$Q101,"")</f>
        <v>#VALUE!</v>
      </c>
    </row>
    <row r="102" spans="1:91" ht="15" x14ac:dyDescent="0.25">
      <c r="A102" s="17" t="s">
        <v>200</v>
      </c>
      <c r="B102" s="21">
        <v>47244</v>
      </c>
      <c r="C102" s="14" t="s">
        <v>201</v>
      </c>
      <c r="D102" s="17" t="s">
        <v>405</v>
      </c>
      <c r="E102" s="21">
        <v>47</v>
      </c>
      <c r="F102" s="22">
        <f>'[1]2020 Circuit Detail'!H61</f>
        <v>347.58452699999998</v>
      </c>
      <c r="G102" s="21"/>
      <c r="H102" s="21">
        <f>('[1]2015 Circuit Detail'!AS61+'[1]2016 Circuit Detail'!AS61+'[1]2017 Circuit Detail'!AS61+'[1]2018 Circuit Detail'!AS61+'[1]2019 Circuit Detail'!AS61)/5</f>
        <v>1.895882096248743</v>
      </c>
      <c r="I102" s="10">
        <f>'[1]2020 Circuit Detail'!AS61</f>
        <v>2.98920095485148</v>
      </c>
      <c r="J102" s="17" t="str">
        <f t="shared" si="0"/>
        <v>PSC</v>
      </c>
      <c r="K102" s="17">
        <v>49.2</v>
      </c>
      <c r="L102" s="23">
        <v>2017</v>
      </c>
      <c r="M102" s="21">
        <f>('[1]2015 Circuit Detail'!AQ61+'[1]2016 Circuit Detail'!AQ61+'[1]2017 Circuit Detail'!AQ61+'[1]2018 Circuit Detail'!AQ61+'[1]2019 Circuit Detail'!AQ61)/5</f>
        <v>440.08056339999996</v>
      </c>
      <c r="N102" s="24">
        <f>'[1]2020 Circuit Detail'!AQ61</f>
        <v>237.08765299999999</v>
      </c>
      <c r="O102" s="17" t="str">
        <f t="shared" si="1"/>
        <v>OK</v>
      </c>
      <c r="P102" s="8" t="str">
        <f t="shared" si="2"/>
        <v>More Info Required</v>
      </c>
      <c r="Q102" s="25">
        <v>26</v>
      </c>
      <c r="R102" s="26" t="str">
        <f t="shared" si="3"/>
        <v>000 Power Supply</v>
      </c>
      <c r="S102" s="8" t="e">
        <f>IF($P102="More Info Required",COUNTIFS('[1]2020 Outage History'!$Q:$Q,R102,'[1]2020 Outage History'!$I:$I,$C102)/$Q102,"")</f>
        <v>#VALUE!</v>
      </c>
      <c r="T102" s="26" t="str">
        <f t="shared" si="4"/>
        <v>100 Construction</v>
      </c>
      <c r="U102" s="8" t="e">
        <f>IF($P102="More Info Required",COUNTIFS('[1]2020 Outage History'!$Q:$Q,T102,'[1]2020 Outage History'!$I:$I,$C102)/$Q102,"")</f>
        <v>#VALUE!</v>
      </c>
      <c r="V102" s="26" t="str">
        <f t="shared" si="5"/>
        <v>110 Maintenance</v>
      </c>
      <c r="W102" s="8" t="e">
        <f>IF($P102="More Info Required",COUNTIFS('[1]2020 Outage History'!$Q:$Q,V102,'[1]2020 Outage History'!$I:$I,$C102)/$Q102,"")</f>
        <v>#VALUE!</v>
      </c>
      <c r="X102" s="26" t="str">
        <f t="shared" si="6"/>
        <v>190 Other Planned</v>
      </c>
      <c r="Y102" s="8" t="e">
        <f>IF($P102="More Info Required",COUNTIFS('[1]2020 Outage History'!$Q:$Q,X102,'[1]2020 Outage History'!$I:$I,$C102)/$Q102,"")</f>
        <v>#VALUE!</v>
      </c>
      <c r="Z102" s="26" t="str">
        <f t="shared" si="7"/>
        <v>300 Material or equipment fault/failure</v>
      </c>
      <c r="AA102" s="8" t="e">
        <f>IF($P102="More Info Required",COUNTIFS('[1]2020 Outage History'!$Q:$Q,Z102,'[1]2020 Outage History'!$I:$I,$C102)/$Q102,"")</f>
        <v>#VALUE!</v>
      </c>
      <c r="AB102" s="26" t="str">
        <f t="shared" si="8"/>
        <v>310 Installation Fault</v>
      </c>
      <c r="AC102" s="8" t="e">
        <f>IF($P102="More Info Required",COUNTIFS('[1]2020 Outage History'!$Q:$Q,AB102,'[1]2020 Outage History'!$I:$I,$C102)/$Q102,"")</f>
        <v>#VALUE!</v>
      </c>
      <c r="AD102" s="26" t="str">
        <f t="shared" si="9"/>
        <v>320 Conductor Sag or inadequate clearance</v>
      </c>
      <c r="AE102" s="8" t="e">
        <f>IF($P102="More Info Required",COUNTIFS('[1]2020 Outage History'!$Q:$Q,AD102,'[1]2020 Outage History'!$I:$I,$C102)/$Q102,"")</f>
        <v>#VALUE!</v>
      </c>
      <c r="AF102" s="26" t="str">
        <f t="shared" si="10"/>
        <v>340 Overload</v>
      </c>
      <c r="AG102" s="8" t="e">
        <f>IF($P102="More Info Required",COUNTIFS('[1]2020 Outage History'!$Q:$Q,AF102,'[1]2020 Outage History'!$I:$I,$C102)/$Q102,"")</f>
        <v>#VALUE!</v>
      </c>
      <c r="AH102" s="26" t="str">
        <f t="shared" si="11"/>
        <v>350 Miscoordination of protection devices</v>
      </c>
      <c r="AI102" s="8" t="e">
        <f>IF($P102="More Info Required",COUNTIFS('[1]2020 Outage History'!$Q:$Q,AH102,'[1]2020 Outage History'!$I:$I,$C102)/$Q102,"")</f>
        <v>#VALUE!</v>
      </c>
      <c r="AJ102" s="26" t="str">
        <f t="shared" si="12"/>
        <v>360 Other Equipment installation/design</v>
      </c>
      <c r="AK102" s="8" t="e">
        <f>IF($P102="More Info Required",COUNTIFS('[1]2020 Outage History'!$Q:$Q,AJ102,'[1]2020 Outage History'!$I:$I,$C102)/$Q102,"")</f>
        <v>#VALUE!</v>
      </c>
      <c r="AL102" s="26" t="str">
        <f t="shared" si="13"/>
        <v>400 Decay/Age of Material/Equipment</v>
      </c>
      <c r="AM102" s="8" t="e">
        <f>IF($P102="More Info Required",COUNTIFS('[1]2020 Outage History'!$Q:$Q,AL102,'[1]2020 Outage History'!$I:$I,$C102)/$Q102,"")</f>
        <v>#VALUE!</v>
      </c>
      <c r="AN102" s="26" t="str">
        <f t="shared" si="14"/>
        <v>420 Tree Growth</v>
      </c>
      <c r="AO102" s="8" t="e">
        <f>IF($P102="More Info Required",COUNTIFS('[1]2020 Outage History'!$Q:$Q,AN102,'[1]2020 Outage History'!$I:$I,$C102)/$Q102,"")</f>
        <v>#VALUE!</v>
      </c>
      <c r="AP102" s="26" t="str">
        <f t="shared" si="15"/>
        <v>430 Tree failure from overhang or dead tree without Ice/snow</v>
      </c>
      <c r="AQ102" s="8" t="e">
        <f>IF($P102="More Info Required",COUNTIFS('[1]2020 Outage History'!$Q:$Q,AP102,'[1]2020 Outage History'!$I:$I,$C102)/$Q102,"")</f>
        <v>#VALUE!</v>
      </c>
      <c r="AR102" s="26" t="str">
        <f t="shared" si="16"/>
        <v>435 Tree failure from outside of ROW</v>
      </c>
      <c r="AS102" s="8" t="e">
        <f>IF($P102="More Info Required",COUNTIFS('[1]2020 Outage History'!$Q:$Q,AR102,'[1]2020 Outage History'!$I:$I,$C102)/$Q102,"")</f>
        <v>#VALUE!</v>
      </c>
      <c r="AT102" s="26" t="str">
        <f t="shared" si="17"/>
        <v>440 Trees with Ice/snow</v>
      </c>
      <c r="AU102" s="8" t="e">
        <f>IF($P102="More Info Required",COUNTIFS('[1]2020 Outage History'!$Q:$Q,AT102,'[1]2020 Outage History'!$I:$I,$C102)/$Q102,"")</f>
        <v>#VALUE!</v>
      </c>
      <c r="AV102" s="26" t="str">
        <f t="shared" si="18"/>
        <v>470 Borrower Crew Cuts Tree</v>
      </c>
      <c r="AW102" s="8" t="e">
        <f>IF($P102="More Info Required",COUNTIFS('[1]2020 Outage History'!$Q:$Q,AV102,'[1]2020 Outage History'!$I:$I,$C102)/$Q102,"")</f>
        <v>#VALUE!</v>
      </c>
      <c r="AX102" s="26" t="str">
        <f t="shared" si="19"/>
        <v>490 Maintenance, Other</v>
      </c>
      <c r="AY102" s="8" t="e">
        <f>IF($P102="More Info Required",COUNTIFS('[1]2020 Outage History'!$Q:$Q,AX102,'[1]2020 Outage History'!$I:$I,$C102)/$Q102,"")</f>
        <v>#VALUE!</v>
      </c>
      <c r="AZ102" s="26" t="str">
        <f t="shared" si="20"/>
        <v>500 Lightning</v>
      </c>
      <c r="BA102" s="8" t="e">
        <f>IF($P102="More Info Required",COUNTIFS('[1]2020 Outage History'!$Q:$Q,AZ102,'[1]2020 Outage History'!$I:$I,$C102)/$Q102,"")</f>
        <v>#VALUE!</v>
      </c>
      <c r="BB102" s="26" t="str">
        <f t="shared" si="21"/>
        <v>510 Wind, Not Trees</v>
      </c>
      <c r="BC102" s="8" t="e">
        <f>IF($P102="More Info Required",COUNTIFS('[1]2020 Outage History'!$Q:$Q,BB102,'[1]2020 Outage History'!$I:$I,$C102)/$Q102,"")</f>
        <v>#VALUE!</v>
      </c>
      <c r="BD102" s="26" t="str">
        <f t="shared" si="22"/>
        <v>520 Ice, Sleet, Frost, not Trees</v>
      </c>
      <c r="BE102" s="8" t="e">
        <f>IF($P102="More Info Required",COUNTIFS('[1]2020 Outage History'!$Q:$Q,BD102,'[1]2020 Outage History'!$I:$I,$C102)/$Q102,"")</f>
        <v>#VALUE!</v>
      </c>
      <c r="BF102" s="26" t="str">
        <f t="shared" si="23"/>
        <v>530 Flood</v>
      </c>
      <c r="BG102" s="8" t="e">
        <f>IF($P102="More Info Required",COUNTIFS('[1]2020 Outage History'!$Q:$Q,BF102,'[1]2020 Outage History'!$I:$I,$C102)/$Q102,"")</f>
        <v>#VALUE!</v>
      </c>
      <c r="BH102" s="26" t="str">
        <f t="shared" si="24"/>
        <v>540 Storm</v>
      </c>
      <c r="BI102" s="8" t="e">
        <f>IF($P102="More Info Required",COUNTIFS('[1]2020 Outage History'!$Q:$Q,BH102,'[1]2020 Outage History'!$I:$I,$C102)/$Q102,"")</f>
        <v>#VALUE!</v>
      </c>
      <c r="BJ102" s="26" t="str">
        <f t="shared" si="25"/>
        <v>590 Weather, Other</v>
      </c>
      <c r="BK102" s="8" t="e">
        <f>IF($P102="More Info Required",COUNTIFS('[1]2020 Outage History'!$Q:$Q,BJ102,'[1]2020 Outage History'!$I:$I,$C102)/$Q102,"")</f>
        <v>#VALUE!</v>
      </c>
      <c r="BL102" s="26" t="str">
        <f t="shared" si="26"/>
        <v>600 Animal/bird</v>
      </c>
      <c r="BM102" s="8" t="e">
        <f>IF($P102="More Info Required",COUNTIFS('[1]2020 Outage History'!$Q:$Q,BL102,'[1]2020 Outage History'!$I:$I,$C102)/$Q102,"")</f>
        <v>#VALUE!</v>
      </c>
      <c r="BN102" s="26" t="str">
        <f t="shared" si="27"/>
        <v>630 Squirrel</v>
      </c>
      <c r="BO102" s="8" t="e">
        <f>IF($P102="More Info Required",COUNTIFS('[1]2020 Outage History'!$Q:$Q,BN102,'[1]2020 Outage History'!$I:$I,$C102)/$Q102,"")</f>
        <v>#VALUE!</v>
      </c>
      <c r="BP102" s="26" t="str">
        <f t="shared" si="28"/>
        <v>690 Animal, Other</v>
      </c>
      <c r="BQ102" s="8" t="e">
        <f>IF($P102="More Info Required",COUNTIFS('[1]2020 Outage History'!$Q:$Q,BP102,'[1]2020 Outage History'!$I:$I,$C102)/$Q102,"")</f>
        <v>#VALUE!</v>
      </c>
      <c r="BR102" s="26" t="str">
        <f t="shared" si="29"/>
        <v>700 Customer-Caused</v>
      </c>
      <c r="BS102" s="8" t="e">
        <f>IF($P102="More Info Required",COUNTIFS('[1]2020 Outage History'!$Q:$Q,BR102,'[1]2020 Outage History'!$I:$I,$C102)/$Q102,"")</f>
        <v>#VALUE!</v>
      </c>
      <c r="BT102" s="26" t="str">
        <f t="shared" si="30"/>
        <v>710 Motor Vehicle</v>
      </c>
      <c r="BU102" s="8" t="e">
        <f>IF($P102="More Info Required",COUNTIFS('[1]2020 Outage History'!$Q:$Q,BT102,'[1]2020 Outage History'!$I:$I,$C102)/$Q102,"")</f>
        <v>#VALUE!</v>
      </c>
      <c r="BV102" s="26" t="str">
        <f t="shared" si="31"/>
        <v>715 Farming Equipment</v>
      </c>
      <c r="BW102" s="8" t="e">
        <f>IF($P102="More Info Required",COUNTIFS('[1]2020 Outage History'!$Q:$Q,BV102,'[1]2020 Outage History'!$I:$I,$C102)/$Q102,"")</f>
        <v>#VALUE!</v>
      </c>
      <c r="BX102" s="26" t="str">
        <f t="shared" si="32"/>
        <v>720 Aircraft</v>
      </c>
      <c r="BY102" s="8" t="e">
        <f>IF($P102="More Info Required",COUNTIFS('[1]2020 Outage History'!$Q:$Q,BX102,'[1]2020 Outage History'!$I:$I,$C102)/$Q102,"")</f>
        <v>#VALUE!</v>
      </c>
      <c r="BZ102" s="26" t="str">
        <f t="shared" si="33"/>
        <v>730 Fire</v>
      </c>
      <c r="CA102" s="8" t="e">
        <f>IF($P102="More Info Required",COUNTIFS('[1]2020 Outage History'!$Q:$Q,BZ102,'[1]2020 Outage History'!$I:$I,$C102)/$Q102,"")</f>
        <v>#VALUE!</v>
      </c>
      <c r="CB102" s="26" t="str">
        <f t="shared" si="34"/>
        <v>740 Public Cuts Tree</v>
      </c>
      <c r="CC102" s="8" t="e">
        <f>IF($P102="More Info Required",COUNTIFS('[1]2020 Outage History'!$Q:$Q,CB102,'[1]2020 Outage History'!$I:$I,$C102)/$Q102,"")</f>
        <v>#VALUE!</v>
      </c>
      <c r="CD102" s="26" t="str">
        <f t="shared" si="35"/>
        <v>750 Vandalism</v>
      </c>
      <c r="CE102" s="8" t="e">
        <f>IF($P102="More Info Required",COUNTIFS('[1]2020 Outage History'!$Q:$Q,CD102,'[1]2020 Outage History'!$I:$I,$C102)/$Q102,"")</f>
        <v>#VALUE!</v>
      </c>
      <c r="CF102" s="26" t="str">
        <f t="shared" si="36"/>
        <v>760 Switching Error or Caused by Construction or Maintenance</v>
      </c>
      <c r="CG102" s="8" t="e">
        <f>IF($P102="More Info Required",COUNTIFS('[1]2020 Outage History'!$Q:$Q,CF102,'[1]2020 Outage History'!$I:$I,$C102)/$Q102,"")</f>
        <v>#VALUE!</v>
      </c>
      <c r="CH102" s="26" t="str">
        <f t="shared" si="37"/>
        <v>790 Public, Other</v>
      </c>
      <c r="CI102" s="8" t="e">
        <f>IF($P102="More Info Required",COUNTIFS('[1]2020 Outage History'!$Q:$Q,CH102,'[1]2020 Outage History'!$I:$I,$C102)/$Q102,"")</f>
        <v>#VALUE!</v>
      </c>
      <c r="CJ102" s="26" t="str">
        <f t="shared" si="38"/>
        <v>800 Other</v>
      </c>
      <c r="CK102" s="8" t="e">
        <f>IF($P102="More Info Required",COUNTIFS('[1]2020 Outage History'!$Q:$Q,CJ102,'[1]2020 Outage History'!$I:$I,$C102)/$Q102,"")</f>
        <v>#VALUE!</v>
      </c>
      <c r="CL102" s="26" t="str">
        <f t="shared" si="39"/>
        <v>999 Cause Unknown</v>
      </c>
      <c r="CM102" s="8" t="e">
        <f>IF($P102="More Info Required",COUNTIFS('[1]2020 Outage History'!$Q:$Q,CL102,'[1]2020 Outage History'!$I:$I,$C102)/$Q102,"")</f>
        <v>#VALUE!</v>
      </c>
    </row>
    <row r="103" spans="1:91" ht="15" x14ac:dyDescent="0.25">
      <c r="A103" s="17" t="s">
        <v>202</v>
      </c>
      <c r="B103" s="21">
        <v>47254</v>
      </c>
      <c r="C103" s="14" t="s">
        <v>203</v>
      </c>
      <c r="D103" s="17" t="s">
        <v>405</v>
      </c>
      <c r="E103" s="21">
        <v>47</v>
      </c>
      <c r="F103" s="22">
        <f>'[1]2020 Circuit Detail'!H62</f>
        <v>348.34670399999999</v>
      </c>
      <c r="G103" s="21"/>
      <c r="H103" s="21">
        <f>('[1]2015 Circuit Detail'!AS62+'[1]2016 Circuit Detail'!AS62+'[1]2017 Circuit Detail'!AS62+'[1]2018 Circuit Detail'!AS62+'[1]2019 Circuit Detail'!AS62)/5</f>
        <v>2.928572640697463</v>
      </c>
      <c r="I103" s="10">
        <f>'[1]2020 Circuit Detail'!AS62</f>
        <v>1.71380981402942</v>
      </c>
      <c r="J103" s="17" t="str">
        <f t="shared" si="0"/>
        <v>OK</v>
      </c>
      <c r="K103" s="17">
        <v>67.8</v>
      </c>
      <c r="L103" s="23">
        <v>2017</v>
      </c>
      <c r="M103" s="21">
        <f>('[1]2015 Circuit Detail'!AQ62+'[1]2016 Circuit Detail'!AQ62+'[1]2017 Circuit Detail'!AQ62+'[1]2018 Circuit Detail'!AQ62+'[1]2019 Circuit Detail'!AQ62)/5</f>
        <v>546.62513439999998</v>
      </c>
      <c r="N103" s="24">
        <f>'[1]2020 Circuit Detail'!AQ62</f>
        <v>89.990803999999997</v>
      </c>
      <c r="O103" s="17" t="str">
        <f t="shared" si="1"/>
        <v>OK</v>
      </c>
      <c r="P103" s="8" t="str">
        <f t="shared" si="2"/>
        <v>Good</v>
      </c>
      <c r="Q103" s="25">
        <f>'[1]2020 Circuit Detail'!AJ62</f>
        <v>27</v>
      </c>
      <c r="R103" s="26" t="str">
        <f t="shared" si="3"/>
        <v/>
      </c>
      <c r="S103" s="8" t="str">
        <f>IF($P103="More Info Required",COUNTIFS('[1]2020 Outage History'!$Q:$Q,R103,'[1]2020 Outage History'!$I:$I,$C103)/$Q103,"")</f>
        <v/>
      </c>
      <c r="T103" s="26" t="str">
        <f t="shared" si="4"/>
        <v/>
      </c>
      <c r="U103" s="8" t="str">
        <f>IF($P103="More Info Required",COUNTIFS('[1]2020 Outage History'!$Q:$Q,T103,'[1]2020 Outage History'!$I:$I,$C103)/$Q103,"")</f>
        <v/>
      </c>
      <c r="V103" s="26" t="str">
        <f t="shared" si="5"/>
        <v/>
      </c>
      <c r="W103" s="8" t="str">
        <f>IF($P103="More Info Required",COUNTIFS('[1]2020 Outage History'!$Q:$Q,V103,'[1]2020 Outage History'!$I:$I,$C103)/$Q103,"")</f>
        <v/>
      </c>
      <c r="X103" s="26" t="str">
        <f t="shared" si="6"/>
        <v/>
      </c>
      <c r="Y103" s="8" t="str">
        <f>IF($P103="More Info Required",COUNTIFS('[1]2020 Outage History'!$Q:$Q,X103,'[1]2020 Outage History'!$I:$I,$C103)/$Q103,"")</f>
        <v/>
      </c>
      <c r="Z103" s="26" t="str">
        <f t="shared" si="7"/>
        <v/>
      </c>
      <c r="AA103" s="8" t="str">
        <f>IF($P103="More Info Required",COUNTIFS('[1]2020 Outage History'!$Q:$Q,Z103,'[1]2020 Outage History'!$I:$I,$C103)/$Q103,"")</f>
        <v/>
      </c>
      <c r="AB103" s="26" t="str">
        <f t="shared" si="8"/>
        <v/>
      </c>
      <c r="AC103" s="8" t="str">
        <f>IF($P103="More Info Required",COUNTIFS('[1]2020 Outage History'!$Q:$Q,AB103,'[1]2020 Outage History'!$I:$I,$C103)/$Q103,"")</f>
        <v/>
      </c>
      <c r="AD103" s="26" t="str">
        <f t="shared" si="9"/>
        <v/>
      </c>
      <c r="AE103" s="8" t="str">
        <f>IF($P103="More Info Required",COUNTIFS('[1]2020 Outage History'!$Q:$Q,AD103,'[1]2020 Outage History'!$I:$I,$C103)/$Q103,"")</f>
        <v/>
      </c>
      <c r="AF103" s="26" t="str">
        <f t="shared" si="10"/>
        <v/>
      </c>
      <c r="AG103" s="8" t="str">
        <f>IF($P103="More Info Required",COUNTIFS('[1]2020 Outage History'!$Q:$Q,AF103,'[1]2020 Outage History'!$I:$I,$C103)/$Q103,"")</f>
        <v/>
      </c>
      <c r="AH103" s="26" t="str">
        <f t="shared" si="11"/>
        <v/>
      </c>
      <c r="AI103" s="8" t="str">
        <f>IF($P103="More Info Required",COUNTIFS('[1]2020 Outage History'!$Q:$Q,AH103,'[1]2020 Outage History'!$I:$I,$C103)/$Q103,"")</f>
        <v/>
      </c>
      <c r="AJ103" s="26" t="str">
        <f t="shared" si="12"/>
        <v/>
      </c>
      <c r="AK103" s="8" t="str">
        <f>IF($P103="More Info Required",COUNTIFS('[1]2020 Outage History'!$Q:$Q,AJ103,'[1]2020 Outage History'!$I:$I,$C103)/$Q103,"")</f>
        <v/>
      </c>
      <c r="AL103" s="26" t="str">
        <f t="shared" si="13"/>
        <v/>
      </c>
      <c r="AM103" s="8" t="str">
        <f>IF($P103="More Info Required",COUNTIFS('[1]2020 Outage History'!$Q:$Q,AL103,'[1]2020 Outage History'!$I:$I,$C103)/$Q103,"")</f>
        <v/>
      </c>
      <c r="AN103" s="26" t="str">
        <f t="shared" si="14"/>
        <v/>
      </c>
      <c r="AO103" s="8" t="str">
        <f>IF($P103="More Info Required",COUNTIFS('[1]2020 Outage History'!$Q:$Q,AN103,'[1]2020 Outage History'!$I:$I,$C103)/$Q103,"")</f>
        <v/>
      </c>
      <c r="AP103" s="26" t="str">
        <f t="shared" si="15"/>
        <v/>
      </c>
      <c r="AQ103" s="8" t="str">
        <f>IF($P103="More Info Required",COUNTIFS('[1]2020 Outage History'!$Q:$Q,AP103,'[1]2020 Outage History'!$I:$I,$C103)/$Q103,"")</f>
        <v/>
      </c>
      <c r="AR103" s="26" t="str">
        <f t="shared" si="16"/>
        <v/>
      </c>
      <c r="AS103" s="8" t="str">
        <f>IF($P103="More Info Required",COUNTIFS('[1]2020 Outage History'!$Q:$Q,AR103,'[1]2020 Outage History'!$I:$I,$C103)/$Q103,"")</f>
        <v/>
      </c>
      <c r="AT103" s="26" t="str">
        <f t="shared" si="17"/>
        <v/>
      </c>
      <c r="AU103" s="8" t="str">
        <f>IF($P103="More Info Required",COUNTIFS('[1]2020 Outage History'!$Q:$Q,AT103,'[1]2020 Outage History'!$I:$I,$C103)/$Q103,"")</f>
        <v/>
      </c>
      <c r="AV103" s="26" t="str">
        <f t="shared" si="18"/>
        <v/>
      </c>
      <c r="AW103" s="8" t="str">
        <f>IF($P103="More Info Required",COUNTIFS('[1]2020 Outage History'!$Q:$Q,AV103,'[1]2020 Outage History'!$I:$I,$C103)/$Q103,"")</f>
        <v/>
      </c>
      <c r="AX103" s="26" t="str">
        <f t="shared" si="19"/>
        <v/>
      </c>
      <c r="AY103" s="8" t="str">
        <f>IF($P103="More Info Required",COUNTIFS('[1]2020 Outage History'!$Q:$Q,AX103,'[1]2020 Outage History'!$I:$I,$C103)/$Q103,"")</f>
        <v/>
      </c>
      <c r="AZ103" s="26" t="str">
        <f t="shared" si="20"/>
        <v/>
      </c>
      <c r="BA103" s="8" t="str">
        <f>IF($P103="More Info Required",COUNTIFS('[1]2020 Outage History'!$Q:$Q,AZ103,'[1]2020 Outage History'!$I:$I,$C103)/$Q103,"")</f>
        <v/>
      </c>
      <c r="BB103" s="26" t="str">
        <f t="shared" si="21"/>
        <v/>
      </c>
      <c r="BC103" s="8" t="str">
        <f>IF($P103="More Info Required",COUNTIFS('[1]2020 Outage History'!$Q:$Q,BB103,'[1]2020 Outage History'!$I:$I,$C103)/$Q103,"")</f>
        <v/>
      </c>
      <c r="BD103" s="26" t="str">
        <f t="shared" si="22"/>
        <v/>
      </c>
      <c r="BE103" s="8" t="str">
        <f>IF($P103="More Info Required",COUNTIFS('[1]2020 Outage History'!$Q:$Q,BD103,'[1]2020 Outage History'!$I:$I,$C103)/$Q103,"")</f>
        <v/>
      </c>
      <c r="BF103" s="26" t="str">
        <f t="shared" si="23"/>
        <v/>
      </c>
      <c r="BG103" s="8" t="str">
        <f>IF($P103="More Info Required",COUNTIFS('[1]2020 Outage History'!$Q:$Q,BF103,'[1]2020 Outage History'!$I:$I,$C103)/$Q103,"")</f>
        <v/>
      </c>
      <c r="BH103" s="26" t="str">
        <f t="shared" si="24"/>
        <v/>
      </c>
      <c r="BI103" s="8" t="str">
        <f>IF($P103="More Info Required",COUNTIFS('[1]2020 Outage History'!$Q:$Q,BH103,'[1]2020 Outage History'!$I:$I,$C103)/$Q103,"")</f>
        <v/>
      </c>
      <c r="BJ103" s="26" t="str">
        <f t="shared" si="25"/>
        <v/>
      </c>
      <c r="BK103" s="8" t="str">
        <f>IF($P103="More Info Required",COUNTIFS('[1]2020 Outage History'!$Q:$Q,BJ103,'[1]2020 Outage History'!$I:$I,$C103)/$Q103,"")</f>
        <v/>
      </c>
      <c r="BL103" s="26" t="str">
        <f t="shared" si="26"/>
        <v/>
      </c>
      <c r="BM103" s="8" t="str">
        <f>IF($P103="More Info Required",COUNTIFS('[1]2020 Outage History'!$Q:$Q,BL103,'[1]2020 Outage History'!$I:$I,$C103)/$Q103,"")</f>
        <v/>
      </c>
      <c r="BN103" s="26" t="str">
        <f t="shared" si="27"/>
        <v/>
      </c>
      <c r="BO103" s="8" t="str">
        <f>IF($P103="More Info Required",COUNTIFS('[1]2020 Outage History'!$Q:$Q,BN103,'[1]2020 Outage History'!$I:$I,$C103)/$Q103,"")</f>
        <v/>
      </c>
      <c r="BP103" s="26" t="str">
        <f t="shared" si="28"/>
        <v/>
      </c>
      <c r="BQ103" s="8" t="str">
        <f>IF($P103="More Info Required",COUNTIFS('[1]2020 Outage History'!$Q:$Q,BP103,'[1]2020 Outage History'!$I:$I,$C103)/$Q103,"")</f>
        <v/>
      </c>
      <c r="BR103" s="26" t="str">
        <f t="shared" si="29"/>
        <v/>
      </c>
      <c r="BS103" s="8" t="str">
        <f>IF($P103="More Info Required",COUNTIFS('[1]2020 Outage History'!$Q:$Q,BR103,'[1]2020 Outage History'!$I:$I,$C103)/$Q103,"")</f>
        <v/>
      </c>
      <c r="BT103" s="26" t="str">
        <f t="shared" si="30"/>
        <v/>
      </c>
      <c r="BU103" s="8" t="str">
        <f>IF($P103="More Info Required",COUNTIFS('[1]2020 Outage History'!$Q:$Q,BT103,'[1]2020 Outage History'!$I:$I,$C103)/$Q103,"")</f>
        <v/>
      </c>
      <c r="BV103" s="26" t="str">
        <f t="shared" si="31"/>
        <v/>
      </c>
      <c r="BW103" s="8" t="str">
        <f>IF($P103="More Info Required",COUNTIFS('[1]2020 Outage History'!$Q:$Q,BV103,'[1]2020 Outage History'!$I:$I,$C103)/$Q103,"")</f>
        <v/>
      </c>
      <c r="BX103" s="26" t="str">
        <f t="shared" si="32"/>
        <v/>
      </c>
      <c r="BY103" s="8" t="str">
        <f>IF($P103="More Info Required",COUNTIFS('[1]2020 Outage History'!$Q:$Q,BX103,'[1]2020 Outage History'!$I:$I,$C103)/$Q103,"")</f>
        <v/>
      </c>
      <c r="BZ103" s="26" t="str">
        <f t="shared" si="33"/>
        <v/>
      </c>
      <c r="CA103" s="8" t="str">
        <f>IF($P103="More Info Required",COUNTIFS('[1]2020 Outage History'!$Q:$Q,BZ103,'[1]2020 Outage History'!$I:$I,$C103)/$Q103,"")</f>
        <v/>
      </c>
      <c r="CB103" s="26" t="str">
        <f t="shared" si="34"/>
        <v/>
      </c>
      <c r="CC103" s="8" t="str">
        <f>IF($P103="More Info Required",COUNTIFS('[1]2020 Outage History'!$Q:$Q,CB103,'[1]2020 Outage History'!$I:$I,$C103)/$Q103,"")</f>
        <v/>
      </c>
      <c r="CD103" s="26" t="str">
        <f t="shared" si="35"/>
        <v/>
      </c>
      <c r="CE103" s="8" t="str">
        <f>IF($P103="More Info Required",COUNTIFS('[1]2020 Outage History'!$Q:$Q,CD103,'[1]2020 Outage History'!$I:$I,$C103)/$Q103,"")</f>
        <v/>
      </c>
      <c r="CF103" s="26" t="str">
        <f t="shared" si="36"/>
        <v/>
      </c>
      <c r="CG103" s="8" t="str">
        <f>IF($P103="More Info Required",COUNTIFS('[1]2020 Outage History'!$Q:$Q,CF103,'[1]2020 Outage History'!$I:$I,$C103)/$Q103,"")</f>
        <v/>
      </c>
      <c r="CH103" s="26" t="str">
        <f t="shared" si="37"/>
        <v/>
      </c>
      <c r="CI103" s="8" t="str">
        <f>IF($P103="More Info Required",COUNTIFS('[1]2020 Outage History'!$Q:$Q,CH103,'[1]2020 Outage History'!$I:$I,$C103)/$Q103,"")</f>
        <v/>
      </c>
      <c r="CJ103" s="26" t="str">
        <f t="shared" si="38"/>
        <v/>
      </c>
      <c r="CK103" s="8" t="str">
        <f>IF($P103="More Info Required",COUNTIFS('[1]2020 Outage History'!$Q:$Q,CJ103,'[1]2020 Outage History'!$I:$I,$C103)/$Q103,"")</f>
        <v/>
      </c>
      <c r="CL103" s="26" t="str">
        <f t="shared" si="39"/>
        <v/>
      </c>
      <c r="CM103" s="8" t="str">
        <f>IF($P103="More Info Required",COUNTIFS('[1]2020 Outage History'!$Q:$Q,CL103,'[1]2020 Outage History'!$I:$I,$C103)/$Q103,"")</f>
        <v/>
      </c>
    </row>
    <row r="104" spans="1:91" ht="15" x14ac:dyDescent="0.25">
      <c r="A104" s="17" t="s">
        <v>182</v>
      </c>
      <c r="B104" s="21">
        <v>49214</v>
      </c>
      <c r="C104" s="14" t="s">
        <v>183</v>
      </c>
      <c r="D104" s="17" t="s">
        <v>184</v>
      </c>
      <c r="E104" s="21">
        <v>49</v>
      </c>
      <c r="F104" s="22">
        <f>'[1]2020 Circuit Detail'!H63</f>
        <v>129.14899700000001</v>
      </c>
      <c r="G104" s="21"/>
      <c r="H104" s="21">
        <f>('[1]2015 Circuit Detail'!AS63+'[1]2016 Circuit Detail'!AS63+'[1]2017 Circuit Detail'!AS63+'[1]2018 Circuit Detail'!AS63+'[1]2019 Circuit Detail'!AS63)/5</f>
        <v>2.4036982084720036</v>
      </c>
      <c r="I104" s="10">
        <f>'[1]2020 Circuit Detail'!AS63</f>
        <v>0.154859894111295</v>
      </c>
      <c r="J104" s="17" t="str">
        <f t="shared" si="0"/>
        <v>OK</v>
      </c>
      <c r="K104" s="17">
        <v>20.3</v>
      </c>
      <c r="L104" s="23">
        <v>2020</v>
      </c>
      <c r="M104" s="21">
        <f>('[1]2015 Circuit Detail'!AQ63+'[1]2016 Circuit Detail'!AQ63+'[1]2017 Circuit Detail'!AQ63+'[1]2018 Circuit Detail'!AQ63+'[1]2019 Circuit Detail'!AQ63)/5</f>
        <v>436.74009740000002</v>
      </c>
      <c r="N104" s="24">
        <f>'[1]2020 Circuit Detail'!AQ63</f>
        <v>10.507243000000001</v>
      </c>
      <c r="O104" s="17" t="str">
        <f t="shared" si="1"/>
        <v>OK</v>
      </c>
      <c r="P104" s="8" t="str">
        <f t="shared" si="2"/>
        <v>Good</v>
      </c>
      <c r="Q104" s="25">
        <f>'[1]2020 Circuit Detail'!AJ63</f>
        <v>6</v>
      </c>
      <c r="R104" s="26" t="str">
        <f t="shared" si="3"/>
        <v/>
      </c>
      <c r="S104" s="8" t="str">
        <f>IF($P104="More Info Required",COUNTIFS('[1]2020 Outage History'!$Q:$Q,R104,'[1]2020 Outage History'!$I:$I,$C104)/$Q104,"")</f>
        <v/>
      </c>
      <c r="T104" s="26" t="str">
        <f t="shared" si="4"/>
        <v/>
      </c>
      <c r="U104" s="8" t="str">
        <f>IF($P104="More Info Required",COUNTIFS('[1]2020 Outage History'!$Q:$Q,T104,'[1]2020 Outage History'!$I:$I,$C104)/$Q104,"")</f>
        <v/>
      </c>
      <c r="V104" s="26" t="str">
        <f t="shared" si="5"/>
        <v/>
      </c>
      <c r="W104" s="8" t="str">
        <f>IF($P104="More Info Required",COUNTIFS('[1]2020 Outage History'!$Q:$Q,V104,'[1]2020 Outage History'!$I:$I,$C104)/$Q104,"")</f>
        <v/>
      </c>
      <c r="X104" s="26" t="str">
        <f t="shared" si="6"/>
        <v/>
      </c>
      <c r="Y104" s="8" t="str">
        <f>IF($P104="More Info Required",COUNTIFS('[1]2020 Outage History'!$Q:$Q,X104,'[1]2020 Outage History'!$I:$I,$C104)/$Q104,"")</f>
        <v/>
      </c>
      <c r="Z104" s="26" t="str">
        <f t="shared" si="7"/>
        <v/>
      </c>
      <c r="AA104" s="8" t="str">
        <f>IF($P104="More Info Required",COUNTIFS('[1]2020 Outage History'!$Q:$Q,Z104,'[1]2020 Outage History'!$I:$I,$C104)/$Q104,"")</f>
        <v/>
      </c>
      <c r="AB104" s="26" t="str">
        <f t="shared" si="8"/>
        <v/>
      </c>
      <c r="AC104" s="8" t="str">
        <f>IF($P104="More Info Required",COUNTIFS('[1]2020 Outage History'!$Q:$Q,AB104,'[1]2020 Outage History'!$I:$I,$C104)/$Q104,"")</f>
        <v/>
      </c>
      <c r="AD104" s="26" t="str">
        <f t="shared" si="9"/>
        <v/>
      </c>
      <c r="AE104" s="8" t="str">
        <f>IF($P104="More Info Required",COUNTIFS('[1]2020 Outage History'!$Q:$Q,AD104,'[1]2020 Outage History'!$I:$I,$C104)/$Q104,"")</f>
        <v/>
      </c>
      <c r="AF104" s="26" t="str">
        <f t="shared" si="10"/>
        <v/>
      </c>
      <c r="AG104" s="8" t="str">
        <f>IF($P104="More Info Required",COUNTIFS('[1]2020 Outage History'!$Q:$Q,AF104,'[1]2020 Outage History'!$I:$I,$C104)/$Q104,"")</f>
        <v/>
      </c>
      <c r="AH104" s="26" t="str">
        <f t="shared" si="11"/>
        <v/>
      </c>
      <c r="AI104" s="8" t="str">
        <f>IF($P104="More Info Required",COUNTIFS('[1]2020 Outage History'!$Q:$Q,AH104,'[1]2020 Outage History'!$I:$I,$C104)/$Q104,"")</f>
        <v/>
      </c>
      <c r="AJ104" s="26" t="str">
        <f t="shared" si="12"/>
        <v/>
      </c>
      <c r="AK104" s="8" t="str">
        <f>IF($P104="More Info Required",COUNTIFS('[1]2020 Outage History'!$Q:$Q,AJ104,'[1]2020 Outage History'!$I:$I,$C104)/$Q104,"")</f>
        <v/>
      </c>
      <c r="AL104" s="26" t="str">
        <f t="shared" si="13"/>
        <v/>
      </c>
      <c r="AM104" s="8" t="str">
        <f>IF($P104="More Info Required",COUNTIFS('[1]2020 Outage History'!$Q:$Q,AL104,'[1]2020 Outage History'!$I:$I,$C104)/$Q104,"")</f>
        <v/>
      </c>
      <c r="AN104" s="26" t="str">
        <f t="shared" si="14"/>
        <v/>
      </c>
      <c r="AO104" s="8" t="str">
        <f>IF($P104="More Info Required",COUNTIFS('[1]2020 Outage History'!$Q:$Q,AN104,'[1]2020 Outage History'!$I:$I,$C104)/$Q104,"")</f>
        <v/>
      </c>
      <c r="AP104" s="26" t="str">
        <f t="shared" si="15"/>
        <v/>
      </c>
      <c r="AQ104" s="8" t="str">
        <f>IF($P104="More Info Required",COUNTIFS('[1]2020 Outage History'!$Q:$Q,AP104,'[1]2020 Outage History'!$I:$I,$C104)/$Q104,"")</f>
        <v/>
      </c>
      <c r="AR104" s="26" t="str">
        <f t="shared" si="16"/>
        <v/>
      </c>
      <c r="AS104" s="8" t="str">
        <f>IF($P104="More Info Required",COUNTIFS('[1]2020 Outage History'!$Q:$Q,AR104,'[1]2020 Outage History'!$I:$I,$C104)/$Q104,"")</f>
        <v/>
      </c>
      <c r="AT104" s="26" t="str">
        <f t="shared" si="17"/>
        <v/>
      </c>
      <c r="AU104" s="8" t="str">
        <f>IF($P104="More Info Required",COUNTIFS('[1]2020 Outage History'!$Q:$Q,AT104,'[1]2020 Outage History'!$I:$I,$C104)/$Q104,"")</f>
        <v/>
      </c>
      <c r="AV104" s="26" t="str">
        <f t="shared" si="18"/>
        <v/>
      </c>
      <c r="AW104" s="8" t="str">
        <f>IF($P104="More Info Required",COUNTIFS('[1]2020 Outage History'!$Q:$Q,AV104,'[1]2020 Outage History'!$I:$I,$C104)/$Q104,"")</f>
        <v/>
      </c>
      <c r="AX104" s="26" t="str">
        <f t="shared" si="19"/>
        <v/>
      </c>
      <c r="AY104" s="8" t="str">
        <f>IF($P104="More Info Required",COUNTIFS('[1]2020 Outage History'!$Q:$Q,AX104,'[1]2020 Outage History'!$I:$I,$C104)/$Q104,"")</f>
        <v/>
      </c>
      <c r="AZ104" s="26" t="str">
        <f t="shared" si="20"/>
        <v/>
      </c>
      <c r="BA104" s="8" t="str">
        <f>IF($P104="More Info Required",COUNTIFS('[1]2020 Outage History'!$Q:$Q,AZ104,'[1]2020 Outage History'!$I:$I,$C104)/$Q104,"")</f>
        <v/>
      </c>
      <c r="BB104" s="26" t="str">
        <f t="shared" si="21"/>
        <v/>
      </c>
      <c r="BC104" s="8" t="str">
        <f>IF($P104="More Info Required",COUNTIFS('[1]2020 Outage History'!$Q:$Q,BB104,'[1]2020 Outage History'!$I:$I,$C104)/$Q104,"")</f>
        <v/>
      </c>
      <c r="BD104" s="26" t="str">
        <f t="shared" si="22"/>
        <v/>
      </c>
      <c r="BE104" s="8" t="str">
        <f>IF($P104="More Info Required",COUNTIFS('[1]2020 Outage History'!$Q:$Q,BD104,'[1]2020 Outage History'!$I:$I,$C104)/$Q104,"")</f>
        <v/>
      </c>
      <c r="BF104" s="26" t="str">
        <f t="shared" si="23"/>
        <v/>
      </c>
      <c r="BG104" s="8" t="str">
        <f>IF($P104="More Info Required",COUNTIFS('[1]2020 Outage History'!$Q:$Q,BF104,'[1]2020 Outage History'!$I:$I,$C104)/$Q104,"")</f>
        <v/>
      </c>
      <c r="BH104" s="26" t="str">
        <f t="shared" si="24"/>
        <v/>
      </c>
      <c r="BI104" s="8" t="str">
        <f>IF($P104="More Info Required",COUNTIFS('[1]2020 Outage History'!$Q:$Q,BH104,'[1]2020 Outage History'!$I:$I,$C104)/$Q104,"")</f>
        <v/>
      </c>
      <c r="BJ104" s="26" t="str">
        <f t="shared" si="25"/>
        <v/>
      </c>
      <c r="BK104" s="8" t="str">
        <f>IF($P104="More Info Required",COUNTIFS('[1]2020 Outage History'!$Q:$Q,BJ104,'[1]2020 Outage History'!$I:$I,$C104)/$Q104,"")</f>
        <v/>
      </c>
      <c r="BL104" s="26" t="str">
        <f t="shared" si="26"/>
        <v/>
      </c>
      <c r="BM104" s="8" t="str">
        <f>IF($P104="More Info Required",COUNTIFS('[1]2020 Outage History'!$Q:$Q,BL104,'[1]2020 Outage History'!$I:$I,$C104)/$Q104,"")</f>
        <v/>
      </c>
      <c r="BN104" s="26" t="str">
        <f t="shared" si="27"/>
        <v/>
      </c>
      <c r="BO104" s="8" t="str">
        <f>IF($P104="More Info Required",COUNTIFS('[1]2020 Outage History'!$Q:$Q,BN104,'[1]2020 Outage History'!$I:$I,$C104)/$Q104,"")</f>
        <v/>
      </c>
      <c r="BP104" s="26" t="str">
        <f t="shared" si="28"/>
        <v/>
      </c>
      <c r="BQ104" s="8" t="str">
        <f>IF($P104="More Info Required",COUNTIFS('[1]2020 Outage History'!$Q:$Q,BP104,'[1]2020 Outage History'!$I:$I,$C104)/$Q104,"")</f>
        <v/>
      </c>
      <c r="BR104" s="26" t="str">
        <f t="shared" si="29"/>
        <v/>
      </c>
      <c r="BS104" s="8" t="str">
        <f>IF($P104="More Info Required",COUNTIFS('[1]2020 Outage History'!$Q:$Q,BR104,'[1]2020 Outage History'!$I:$I,$C104)/$Q104,"")</f>
        <v/>
      </c>
      <c r="BT104" s="26" t="str">
        <f t="shared" si="30"/>
        <v/>
      </c>
      <c r="BU104" s="8" t="str">
        <f>IF($P104="More Info Required",COUNTIFS('[1]2020 Outage History'!$Q:$Q,BT104,'[1]2020 Outage History'!$I:$I,$C104)/$Q104,"")</f>
        <v/>
      </c>
      <c r="BV104" s="26" t="str">
        <f t="shared" si="31"/>
        <v/>
      </c>
      <c r="BW104" s="8" t="str">
        <f>IF($P104="More Info Required",COUNTIFS('[1]2020 Outage History'!$Q:$Q,BV104,'[1]2020 Outage History'!$I:$I,$C104)/$Q104,"")</f>
        <v/>
      </c>
      <c r="BX104" s="26" t="str">
        <f t="shared" si="32"/>
        <v/>
      </c>
      <c r="BY104" s="8" t="str">
        <f>IF($P104="More Info Required",COUNTIFS('[1]2020 Outage History'!$Q:$Q,BX104,'[1]2020 Outage History'!$I:$I,$C104)/$Q104,"")</f>
        <v/>
      </c>
      <c r="BZ104" s="26" t="str">
        <f t="shared" si="33"/>
        <v/>
      </c>
      <c r="CA104" s="8" t="str">
        <f>IF($P104="More Info Required",COUNTIFS('[1]2020 Outage History'!$Q:$Q,BZ104,'[1]2020 Outage History'!$I:$I,$C104)/$Q104,"")</f>
        <v/>
      </c>
      <c r="CB104" s="26" t="str">
        <f t="shared" si="34"/>
        <v/>
      </c>
      <c r="CC104" s="8" t="str">
        <f>IF($P104="More Info Required",COUNTIFS('[1]2020 Outage History'!$Q:$Q,CB104,'[1]2020 Outage History'!$I:$I,$C104)/$Q104,"")</f>
        <v/>
      </c>
      <c r="CD104" s="26" t="str">
        <f t="shared" si="35"/>
        <v/>
      </c>
      <c r="CE104" s="8" t="str">
        <f>IF($P104="More Info Required",COUNTIFS('[1]2020 Outage History'!$Q:$Q,CD104,'[1]2020 Outage History'!$I:$I,$C104)/$Q104,"")</f>
        <v/>
      </c>
      <c r="CF104" s="26" t="str">
        <f t="shared" si="36"/>
        <v/>
      </c>
      <c r="CG104" s="8" t="str">
        <f>IF($P104="More Info Required",COUNTIFS('[1]2020 Outage History'!$Q:$Q,CF104,'[1]2020 Outage History'!$I:$I,$C104)/$Q104,"")</f>
        <v/>
      </c>
      <c r="CH104" s="26" t="str">
        <f t="shared" si="37"/>
        <v/>
      </c>
      <c r="CI104" s="8" t="str">
        <f>IF($P104="More Info Required",COUNTIFS('[1]2020 Outage History'!$Q:$Q,CH104,'[1]2020 Outage History'!$I:$I,$C104)/$Q104,"")</f>
        <v/>
      </c>
      <c r="CJ104" s="26" t="str">
        <f t="shared" si="38"/>
        <v/>
      </c>
      <c r="CK104" s="8" t="str">
        <f>IF($P104="More Info Required",COUNTIFS('[1]2020 Outage History'!$Q:$Q,CJ104,'[1]2020 Outage History'!$I:$I,$C104)/$Q104,"")</f>
        <v/>
      </c>
      <c r="CL104" s="26" t="str">
        <f t="shared" si="39"/>
        <v/>
      </c>
      <c r="CM104" s="8" t="str">
        <f>IF($P104="More Info Required",COUNTIFS('[1]2020 Outage History'!$Q:$Q,CL104,'[1]2020 Outage History'!$I:$I,$C104)/$Q104,"")</f>
        <v/>
      </c>
    </row>
    <row r="105" spans="1:91" ht="15" x14ac:dyDescent="0.25">
      <c r="A105" s="17" t="s">
        <v>184</v>
      </c>
      <c r="B105" s="21">
        <v>49224</v>
      </c>
      <c r="C105" s="14" t="s">
        <v>185</v>
      </c>
      <c r="D105" s="17" t="s">
        <v>184</v>
      </c>
      <c r="E105" s="21">
        <v>49</v>
      </c>
      <c r="F105" s="22">
        <f>'[1]2020 Circuit Detail'!H64</f>
        <v>527.257879</v>
      </c>
      <c r="G105" s="21"/>
      <c r="H105" s="21">
        <f>('[1]2015 Circuit Detail'!AS64+'[1]2016 Circuit Detail'!AS64+'[1]2017 Circuit Detail'!AS64+'[1]2018 Circuit Detail'!AS64+'[1]2019 Circuit Detail'!AS64)/5</f>
        <v>1.0249034049810799</v>
      </c>
      <c r="I105" s="10">
        <f>'[1]2020 Circuit Detail'!AS64</f>
        <v>1.3029677267278901</v>
      </c>
      <c r="J105" s="17" t="str">
        <f t="shared" si="0"/>
        <v>PSC</v>
      </c>
      <c r="K105" s="17">
        <v>57.9</v>
      </c>
      <c r="L105" s="23">
        <v>2020</v>
      </c>
      <c r="M105" s="21">
        <f>('[1]2015 Circuit Detail'!AQ64+'[1]2016 Circuit Detail'!AQ64+'[1]2017 Circuit Detail'!AQ64+'[1]2018 Circuit Detail'!AQ64+'[1]2019 Circuit Detail'!AQ64)/5</f>
        <v>240.01594700000001</v>
      </c>
      <c r="N105" s="24">
        <f>'[1]2020 Circuit Detail'!AQ64</f>
        <v>76.161972000000006</v>
      </c>
      <c r="O105" s="17" t="str">
        <f t="shared" si="1"/>
        <v>OK</v>
      </c>
      <c r="P105" s="8" t="str">
        <f t="shared" si="2"/>
        <v>More Info Required</v>
      </c>
      <c r="Q105" s="25">
        <f>'[1]2020 Circuit Detail'!AJ64</f>
        <v>19</v>
      </c>
      <c r="R105" s="26" t="str">
        <f t="shared" si="3"/>
        <v>000 Power Supply</v>
      </c>
      <c r="S105" s="8" t="e">
        <f>IF($P105="More Info Required",COUNTIFS('[1]2020 Outage History'!$Q:$Q,R105,'[1]2020 Outage History'!$I:$I,$C105)/$Q105,"")</f>
        <v>#VALUE!</v>
      </c>
      <c r="T105" s="26" t="str">
        <f t="shared" si="4"/>
        <v>100 Construction</v>
      </c>
      <c r="U105" s="8" t="e">
        <f>IF($P105="More Info Required",COUNTIFS('[1]2020 Outage History'!$Q:$Q,T105,'[1]2020 Outage History'!$I:$I,$C105)/$Q105,"")</f>
        <v>#VALUE!</v>
      </c>
      <c r="V105" s="26" t="str">
        <f t="shared" si="5"/>
        <v>110 Maintenance</v>
      </c>
      <c r="W105" s="8" t="e">
        <f>IF($P105="More Info Required",COUNTIFS('[1]2020 Outage History'!$Q:$Q,V105,'[1]2020 Outage History'!$I:$I,$C105)/$Q105,"")</f>
        <v>#VALUE!</v>
      </c>
      <c r="X105" s="26" t="str">
        <f t="shared" si="6"/>
        <v>190 Other Planned</v>
      </c>
      <c r="Y105" s="8" t="e">
        <f>IF($P105="More Info Required",COUNTIFS('[1]2020 Outage History'!$Q:$Q,X105,'[1]2020 Outage History'!$I:$I,$C105)/$Q105,"")</f>
        <v>#VALUE!</v>
      </c>
      <c r="Z105" s="26" t="str">
        <f t="shared" si="7"/>
        <v>300 Material or equipment fault/failure</v>
      </c>
      <c r="AA105" s="8" t="e">
        <f>IF($P105="More Info Required",COUNTIFS('[1]2020 Outage History'!$Q:$Q,Z105,'[1]2020 Outage History'!$I:$I,$C105)/$Q105,"")</f>
        <v>#VALUE!</v>
      </c>
      <c r="AB105" s="26" t="str">
        <f t="shared" si="8"/>
        <v>310 Installation Fault</v>
      </c>
      <c r="AC105" s="8" t="e">
        <f>IF($P105="More Info Required",COUNTIFS('[1]2020 Outage History'!$Q:$Q,AB105,'[1]2020 Outage History'!$I:$I,$C105)/$Q105,"")</f>
        <v>#VALUE!</v>
      </c>
      <c r="AD105" s="26" t="str">
        <f t="shared" si="9"/>
        <v>320 Conductor Sag or inadequate clearance</v>
      </c>
      <c r="AE105" s="8" t="e">
        <f>IF($P105="More Info Required",COUNTIFS('[1]2020 Outage History'!$Q:$Q,AD105,'[1]2020 Outage History'!$I:$I,$C105)/$Q105,"")</f>
        <v>#VALUE!</v>
      </c>
      <c r="AF105" s="26" t="str">
        <f t="shared" si="10"/>
        <v>340 Overload</v>
      </c>
      <c r="AG105" s="8" t="e">
        <f>IF($P105="More Info Required",COUNTIFS('[1]2020 Outage History'!$Q:$Q,AF105,'[1]2020 Outage History'!$I:$I,$C105)/$Q105,"")</f>
        <v>#VALUE!</v>
      </c>
      <c r="AH105" s="26" t="str">
        <f t="shared" si="11"/>
        <v>350 Miscoordination of protection devices</v>
      </c>
      <c r="AI105" s="8" t="e">
        <f>IF($P105="More Info Required",COUNTIFS('[1]2020 Outage History'!$Q:$Q,AH105,'[1]2020 Outage History'!$I:$I,$C105)/$Q105,"")</f>
        <v>#VALUE!</v>
      </c>
      <c r="AJ105" s="26" t="str">
        <f t="shared" si="12"/>
        <v>360 Other Equipment installation/design</v>
      </c>
      <c r="AK105" s="8" t="e">
        <f>IF($P105="More Info Required",COUNTIFS('[1]2020 Outage History'!$Q:$Q,AJ105,'[1]2020 Outage History'!$I:$I,$C105)/$Q105,"")</f>
        <v>#VALUE!</v>
      </c>
      <c r="AL105" s="26" t="str">
        <f t="shared" si="13"/>
        <v>400 Decay/Age of Material/Equipment</v>
      </c>
      <c r="AM105" s="8" t="e">
        <f>IF($P105="More Info Required",COUNTIFS('[1]2020 Outage History'!$Q:$Q,AL105,'[1]2020 Outage History'!$I:$I,$C105)/$Q105,"")</f>
        <v>#VALUE!</v>
      </c>
      <c r="AN105" s="26" t="str">
        <f t="shared" si="14"/>
        <v>420 Tree Growth</v>
      </c>
      <c r="AO105" s="8" t="e">
        <f>IF($P105="More Info Required",COUNTIFS('[1]2020 Outage History'!$Q:$Q,AN105,'[1]2020 Outage History'!$I:$I,$C105)/$Q105,"")</f>
        <v>#VALUE!</v>
      </c>
      <c r="AP105" s="26" t="str">
        <f t="shared" si="15"/>
        <v>430 Tree failure from overhang or dead tree without Ice/snow</v>
      </c>
      <c r="AQ105" s="8" t="e">
        <f>IF($P105="More Info Required",COUNTIFS('[1]2020 Outage History'!$Q:$Q,AP105,'[1]2020 Outage History'!$I:$I,$C105)/$Q105,"")</f>
        <v>#VALUE!</v>
      </c>
      <c r="AR105" s="26" t="str">
        <f t="shared" si="16"/>
        <v>435 Tree failure from outside of ROW</v>
      </c>
      <c r="AS105" s="8" t="e">
        <f>IF($P105="More Info Required",COUNTIFS('[1]2020 Outage History'!$Q:$Q,AR105,'[1]2020 Outage History'!$I:$I,$C105)/$Q105,"")</f>
        <v>#VALUE!</v>
      </c>
      <c r="AT105" s="26" t="str">
        <f t="shared" si="17"/>
        <v>440 Trees with Ice/snow</v>
      </c>
      <c r="AU105" s="8" t="e">
        <f>IF($P105="More Info Required",COUNTIFS('[1]2020 Outage History'!$Q:$Q,AT105,'[1]2020 Outage History'!$I:$I,$C105)/$Q105,"")</f>
        <v>#VALUE!</v>
      </c>
      <c r="AV105" s="26" t="str">
        <f t="shared" si="18"/>
        <v>470 Borrower Crew Cuts Tree</v>
      </c>
      <c r="AW105" s="8" t="e">
        <f>IF($P105="More Info Required",COUNTIFS('[1]2020 Outage History'!$Q:$Q,AV105,'[1]2020 Outage History'!$I:$I,$C105)/$Q105,"")</f>
        <v>#VALUE!</v>
      </c>
      <c r="AX105" s="26" t="str">
        <f t="shared" si="19"/>
        <v>490 Maintenance, Other</v>
      </c>
      <c r="AY105" s="8" t="e">
        <f>IF($P105="More Info Required",COUNTIFS('[1]2020 Outage History'!$Q:$Q,AX105,'[1]2020 Outage History'!$I:$I,$C105)/$Q105,"")</f>
        <v>#VALUE!</v>
      </c>
      <c r="AZ105" s="26" t="str">
        <f t="shared" si="20"/>
        <v>500 Lightning</v>
      </c>
      <c r="BA105" s="8" t="e">
        <f>IF($P105="More Info Required",COUNTIFS('[1]2020 Outage History'!$Q:$Q,AZ105,'[1]2020 Outage History'!$I:$I,$C105)/$Q105,"")</f>
        <v>#VALUE!</v>
      </c>
      <c r="BB105" s="26" t="str">
        <f t="shared" si="21"/>
        <v>510 Wind, Not Trees</v>
      </c>
      <c r="BC105" s="8" t="e">
        <f>IF($P105="More Info Required",COUNTIFS('[1]2020 Outage History'!$Q:$Q,BB105,'[1]2020 Outage History'!$I:$I,$C105)/$Q105,"")</f>
        <v>#VALUE!</v>
      </c>
      <c r="BD105" s="26" t="str">
        <f t="shared" si="22"/>
        <v>520 Ice, Sleet, Frost, not Trees</v>
      </c>
      <c r="BE105" s="8" t="e">
        <f>IF($P105="More Info Required",COUNTIFS('[1]2020 Outage History'!$Q:$Q,BD105,'[1]2020 Outage History'!$I:$I,$C105)/$Q105,"")</f>
        <v>#VALUE!</v>
      </c>
      <c r="BF105" s="26" t="str">
        <f t="shared" si="23"/>
        <v>530 Flood</v>
      </c>
      <c r="BG105" s="8" t="e">
        <f>IF($P105="More Info Required",COUNTIFS('[1]2020 Outage History'!$Q:$Q,BF105,'[1]2020 Outage History'!$I:$I,$C105)/$Q105,"")</f>
        <v>#VALUE!</v>
      </c>
      <c r="BH105" s="26" t="str">
        <f t="shared" si="24"/>
        <v>540 Storm</v>
      </c>
      <c r="BI105" s="8" t="e">
        <f>IF($P105="More Info Required",COUNTIFS('[1]2020 Outage History'!$Q:$Q,BH105,'[1]2020 Outage History'!$I:$I,$C105)/$Q105,"")</f>
        <v>#VALUE!</v>
      </c>
      <c r="BJ105" s="26" t="str">
        <f t="shared" si="25"/>
        <v>590 Weather, Other</v>
      </c>
      <c r="BK105" s="8" t="e">
        <f>IF($P105="More Info Required",COUNTIFS('[1]2020 Outage History'!$Q:$Q,BJ105,'[1]2020 Outage History'!$I:$I,$C105)/$Q105,"")</f>
        <v>#VALUE!</v>
      </c>
      <c r="BL105" s="26" t="str">
        <f t="shared" si="26"/>
        <v>600 Animal/bird</v>
      </c>
      <c r="BM105" s="8" t="e">
        <f>IF($P105="More Info Required",COUNTIFS('[1]2020 Outage History'!$Q:$Q,BL105,'[1]2020 Outage History'!$I:$I,$C105)/$Q105,"")</f>
        <v>#VALUE!</v>
      </c>
      <c r="BN105" s="26" t="str">
        <f t="shared" si="27"/>
        <v>630 Squirrel</v>
      </c>
      <c r="BO105" s="8" t="e">
        <f>IF($P105="More Info Required",COUNTIFS('[1]2020 Outage History'!$Q:$Q,BN105,'[1]2020 Outage History'!$I:$I,$C105)/$Q105,"")</f>
        <v>#VALUE!</v>
      </c>
      <c r="BP105" s="26" t="str">
        <f t="shared" si="28"/>
        <v>690 Animal, Other</v>
      </c>
      <c r="BQ105" s="8" t="e">
        <f>IF($P105="More Info Required",COUNTIFS('[1]2020 Outage History'!$Q:$Q,BP105,'[1]2020 Outage History'!$I:$I,$C105)/$Q105,"")</f>
        <v>#VALUE!</v>
      </c>
      <c r="BR105" s="26" t="str">
        <f t="shared" si="29"/>
        <v>700 Customer-Caused</v>
      </c>
      <c r="BS105" s="8" t="e">
        <f>IF($P105="More Info Required",COUNTIFS('[1]2020 Outage History'!$Q:$Q,BR105,'[1]2020 Outage History'!$I:$I,$C105)/$Q105,"")</f>
        <v>#VALUE!</v>
      </c>
      <c r="BT105" s="26" t="str">
        <f t="shared" si="30"/>
        <v>710 Motor Vehicle</v>
      </c>
      <c r="BU105" s="8" t="e">
        <f>IF($P105="More Info Required",COUNTIFS('[1]2020 Outage History'!$Q:$Q,BT105,'[1]2020 Outage History'!$I:$I,$C105)/$Q105,"")</f>
        <v>#VALUE!</v>
      </c>
      <c r="BV105" s="26" t="str">
        <f t="shared" si="31"/>
        <v>715 Farming Equipment</v>
      </c>
      <c r="BW105" s="8" t="e">
        <f>IF($P105="More Info Required",COUNTIFS('[1]2020 Outage History'!$Q:$Q,BV105,'[1]2020 Outage History'!$I:$I,$C105)/$Q105,"")</f>
        <v>#VALUE!</v>
      </c>
      <c r="BX105" s="26" t="str">
        <f t="shared" si="32"/>
        <v>720 Aircraft</v>
      </c>
      <c r="BY105" s="8" t="e">
        <f>IF($P105="More Info Required",COUNTIFS('[1]2020 Outage History'!$Q:$Q,BX105,'[1]2020 Outage History'!$I:$I,$C105)/$Q105,"")</f>
        <v>#VALUE!</v>
      </c>
      <c r="BZ105" s="26" t="str">
        <f t="shared" si="33"/>
        <v>730 Fire</v>
      </c>
      <c r="CA105" s="8" t="e">
        <f>IF($P105="More Info Required",COUNTIFS('[1]2020 Outage History'!$Q:$Q,BZ105,'[1]2020 Outage History'!$I:$I,$C105)/$Q105,"")</f>
        <v>#VALUE!</v>
      </c>
      <c r="CB105" s="26" t="str">
        <f t="shared" si="34"/>
        <v>740 Public Cuts Tree</v>
      </c>
      <c r="CC105" s="8" t="e">
        <f>IF($P105="More Info Required",COUNTIFS('[1]2020 Outage History'!$Q:$Q,CB105,'[1]2020 Outage History'!$I:$I,$C105)/$Q105,"")</f>
        <v>#VALUE!</v>
      </c>
      <c r="CD105" s="26" t="str">
        <f t="shared" si="35"/>
        <v>750 Vandalism</v>
      </c>
      <c r="CE105" s="8" t="e">
        <f>IF($P105="More Info Required",COUNTIFS('[1]2020 Outage History'!$Q:$Q,CD105,'[1]2020 Outage History'!$I:$I,$C105)/$Q105,"")</f>
        <v>#VALUE!</v>
      </c>
      <c r="CF105" s="26" t="str">
        <f t="shared" si="36"/>
        <v>760 Switching Error or Caused by Construction or Maintenance</v>
      </c>
      <c r="CG105" s="8" t="e">
        <f>IF($P105="More Info Required",COUNTIFS('[1]2020 Outage History'!$Q:$Q,CF105,'[1]2020 Outage History'!$I:$I,$C105)/$Q105,"")</f>
        <v>#VALUE!</v>
      </c>
      <c r="CH105" s="26" t="str">
        <f t="shared" si="37"/>
        <v>790 Public, Other</v>
      </c>
      <c r="CI105" s="8" t="e">
        <f>IF($P105="More Info Required",COUNTIFS('[1]2020 Outage History'!$Q:$Q,CH105,'[1]2020 Outage History'!$I:$I,$C105)/$Q105,"")</f>
        <v>#VALUE!</v>
      </c>
      <c r="CJ105" s="26" t="str">
        <f t="shared" si="38"/>
        <v>800 Other</v>
      </c>
      <c r="CK105" s="8" t="e">
        <f>IF($P105="More Info Required",COUNTIFS('[1]2020 Outage History'!$Q:$Q,CJ105,'[1]2020 Outage History'!$I:$I,$C105)/$Q105,"")</f>
        <v>#VALUE!</v>
      </c>
      <c r="CL105" s="26" t="str">
        <f t="shared" si="39"/>
        <v>999 Cause Unknown</v>
      </c>
      <c r="CM105" s="8" t="e">
        <f>IF($P105="More Info Required",COUNTIFS('[1]2020 Outage History'!$Q:$Q,CL105,'[1]2020 Outage History'!$I:$I,$C105)/$Q105,"")</f>
        <v>#VALUE!</v>
      </c>
    </row>
    <row r="106" spans="1:91" ht="15" x14ac:dyDescent="0.25">
      <c r="A106" s="17" t="s">
        <v>186</v>
      </c>
      <c r="B106" s="21">
        <v>49234</v>
      </c>
      <c r="C106" s="14" t="s">
        <v>187</v>
      </c>
      <c r="D106" s="17" t="s">
        <v>184</v>
      </c>
      <c r="E106" s="21">
        <v>49</v>
      </c>
      <c r="F106" s="22">
        <f>'[1]2020 Circuit Detail'!H65</f>
        <v>689.03151800000001</v>
      </c>
      <c r="G106" s="21"/>
      <c r="H106" s="21">
        <f>('[1]2015 Circuit Detail'!AS65+'[1]2016 Circuit Detail'!AS65+'[1]2017 Circuit Detail'!AS65+'[1]2018 Circuit Detail'!AS65+'[1]2019 Circuit Detail'!AS65)/5</f>
        <v>1.764521905141907</v>
      </c>
      <c r="I106" s="10">
        <f>'[1]2020 Circuit Detail'!AS65</f>
        <v>1.05220150466325</v>
      </c>
      <c r="J106" s="17" t="str">
        <f t="shared" si="0"/>
        <v>OK</v>
      </c>
      <c r="K106" s="28">
        <v>65</v>
      </c>
      <c r="L106" s="23">
        <v>2020</v>
      </c>
      <c r="M106" s="21">
        <f>('[1]2015 Circuit Detail'!AQ65+'[1]2016 Circuit Detail'!AQ65+'[1]2017 Circuit Detail'!AQ65+'[1]2018 Circuit Detail'!AQ65+'[1]2019 Circuit Detail'!AQ65)/5</f>
        <v>361.46764139999999</v>
      </c>
      <c r="N106" s="24">
        <f>'[1]2020 Circuit Detail'!AQ65</f>
        <v>65.159572999999995</v>
      </c>
      <c r="O106" s="17" t="str">
        <f t="shared" si="1"/>
        <v>OK</v>
      </c>
      <c r="P106" s="8" t="str">
        <f t="shared" si="2"/>
        <v>Good</v>
      </c>
      <c r="Q106" s="25">
        <f>'[1]2020 Circuit Detail'!AJ65</f>
        <v>35</v>
      </c>
      <c r="R106" s="26" t="str">
        <f t="shared" si="3"/>
        <v/>
      </c>
      <c r="S106" s="8" t="str">
        <f>IF($P106="More Info Required",COUNTIFS('[1]2020 Outage History'!$Q:$Q,R106,'[1]2020 Outage History'!$I:$I,$C106)/$Q106,"")</f>
        <v/>
      </c>
      <c r="T106" s="26" t="str">
        <f t="shared" si="4"/>
        <v/>
      </c>
      <c r="U106" s="8" t="str">
        <f>IF($P106="More Info Required",COUNTIFS('[1]2020 Outage History'!$Q:$Q,T106,'[1]2020 Outage History'!$I:$I,$C106)/$Q106,"")</f>
        <v/>
      </c>
      <c r="V106" s="26" t="str">
        <f t="shared" si="5"/>
        <v/>
      </c>
      <c r="W106" s="8" t="str">
        <f>IF($P106="More Info Required",COUNTIFS('[1]2020 Outage History'!$Q:$Q,V106,'[1]2020 Outage History'!$I:$I,$C106)/$Q106,"")</f>
        <v/>
      </c>
      <c r="X106" s="26" t="str">
        <f t="shared" si="6"/>
        <v/>
      </c>
      <c r="Y106" s="8" t="str">
        <f>IF($P106="More Info Required",COUNTIFS('[1]2020 Outage History'!$Q:$Q,X106,'[1]2020 Outage History'!$I:$I,$C106)/$Q106,"")</f>
        <v/>
      </c>
      <c r="Z106" s="26" t="str">
        <f t="shared" si="7"/>
        <v/>
      </c>
      <c r="AA106" s="8" t="str">
        <f>IF($P106="More Info Required",COUNTIFS('[1]2020 Outage History'!$Q:$Q,Z106,'[1]2020 Outage History'!$I:$I,$C106)/$Q106,"")</f>
        <v/>
      </c>
      <c r="AB106" s="26" t="str">
        <f t="shared" si="8"/>
        <v/>
      </c>
      <c r="AC106" s="8" t="str">
        <f>IF($P106="More Info Required",COUNTIFS('[1]2020 Outage History'!$Q:$Q,AB106,'[1]2020 Outage History'!$I:$I,$C106)/$Q106,"")</f>
        <v/>
      </c>
      <c r="AD106" s="26" t="str">
        <f t="shared" si="9"/>
        <v/>
      </c>
      <c r="AE106" s="8" t="str">
        <f>IF($P106="More Info Required",COUNTIFS('[1]2020 Outage History'!$Q:$Q,AD106,'[1]2020 Outage History'!$I:$I,$C106)/$Q106,"")</f>
        <v/>
      </c>
      <c r="AF106" s="26" t="str">
        <f t="shared" si="10"/>
        <v/>
      </c>
      <c r="AG106" s="8" t="str">
        <f>IF($P106="More Info Required",COUNTIFS('[1]2020 Outage History'!$Q:$Q,AF106,'[1]2020 Outage History'!$I:$I,$C106)/$Q106,"")</f>
        <v/>
      </c>
      <c r="AH106" s="26" t="str">
        <f t="shared" si="11"/>
        <v/>
      </c>
      <c r="AI106" s="8" t="str">
        <f>IF($P106="More Info Required",COUNTIFS('[1]2020 Outage History'!$Q:$Q,AH106,'[1]2020 Outage History'!$I:$I,$C106)/$Q106,"")</f>
        <v/>
      </c>
      <c r="AJ106" s="26" t="str">
        <f t="shared" si="12"/>
        <v/>
      </c>
      <c r="AK106" s="8" t="str">
        <f>IF($P106="More Info Required",COUNTIFS('[1]2020 Outage History'!$Q:$Q,AJ106,'[1]2020 Outage History'!$I:$I,$C106)/$Q106,"")</f>
        <v/>
      </c>
      <c r="AL106" s="26" t="str">
        <f t="shared" si="13"/>
        <v/>
      </c>
      <c r="AM106" s="8" t="str">
        <f>IF($P106="More Info Required",COUNTIFS('[1]2020 Outage History'!$Q:$Q,AL106,'[1]2020 Outage History'!$I:$I,$C106)/$Q106,"")</f>
        <v/>
      </c>
      <c r="AN106" s="26" t="str">
        <f t="shared" si="14"/>
        <v/>
      </c>
      <c r="AO106" s="8" t="str">
        <f>IF($P106="More Info Required",COUNTIFS('[1]2020 Outage History'!$Q:$Q,AN106,'[1]2020 Outage History'!$I:$I,$C106)/$Q106,"")</f>
        <v/>
      </c>
      <c r="AP106" s="26" t="str">
        <f t="shared" si="15"/>
        <v/>
      </c>
      <c r="AQ106" s="8" t="str">
        <f>IF($P106="More Info Required",COUNTIFS('[1]2020 Outage History'!$Q:$Q,AP106,'[1]2020 Outage History'!$I:$I,$C106)/$Q106,"")</f>
        <v/>
      </c>
      <c r="AR106" s="26" t="str">
        <f t="shared" si="16"/>
        <v/>
      </c>
      <c r="AS106" s="8" t="str">
        <f>IF($P106="More Info Required",COUNTIFS('[1]2020 Outage History'!$Q:$Q,AR106,'[1]2020 Outage History'!$I:$I,$C106)/$Q106,"")</f>
        <v/>
      </c>
      <c r="AT106" s="26" t="str">
        <f t="shared" si="17"/>
        <v/>
      </c>
      <c r="AU106" s="8" t="str">
        <f>IF($P106="More Info Required",COUNTIFS('[1]2020 Outage History'!$Q:$Q,AT106,'[1]2020 Outage History'!$I:$I,$C106)/$Q106,"")</f>
        <v/>
      </c>
      <c r="AV106" s="26" t="str">
        <f t="shared" si="18"/>
        <v/>
      </c>
      <c r="AW106" s="8" t="str">
        <f>IF($P106="More Info Required",COUNTIFS('[1]2020 Outage History'!$Q:$Q,AV106,'[1]2020 Outage History'!$I:$I,$C106)/$Q106,"")</f>
        <v/>
      </c>
      <c r="AX106" s="26" t="str">
        <f t="shared" si="19"/>
        <v/>
      </c>
      <c r="AY106" s="8" t="str">
        <f>IF($P106="More Info Required",COUNTIFS('[1]2020 Outage History'!$Q:$Q,AX106,'[1]2020 Outage History'!$I:$I,$C106)/$Q106,"")</f>
        <v/>
      </c>
      <c r="AZ106" s="26" t="str">
        <f t="shared" si="20"/>
        <v/>
      </c>
      <c r="BA106" s="8" t="str">
        <f>IF($P106="More Info Required",COUNTIFS('[1]2020 Outage History'!$Q:$Q,AZ106,'[1]2020 Outage History'!$I:$I,$C106)/$Q106,"")</f>
        <v/>
      </c>
      <c r="BB106" s="26" t="str">
        <f t="shared" si="21"/>
        <v/>
      </c>
      <c r="BC106" s="8" t="str">
        <f>IF($P106="More Info Required",COUNTIFS('[1]2020 Outage History'!$Q:$Q,BB106,'[1]2020 Outage History'!$I:$I,$C106)/$Q106,"")</f>
        <v/>
      </c>
      <c r="BD106" s="26" t="str">
        <f t="shared" si="22"/>
        <v/>
      </c>
      <c r="BE106" s="8" t="str">
        <f>IF($P106="More Info Required",COUNTIFS('[1]2020 Outage History'!$Q:$Q,BD106,'[1]2020 Outage History'!$I:$I,$C106)/$Q106,"")</f>
        <v/>
      </c>
      <c r="BF106" s="26" t="str">
        <f t="shared" si="23"/>
        <v/>
      </c>
      <c r="BG106" s="8" t="str">
        <f>IF($P106="More Info Required",COUNTIFS('[1]2020 Outage History'!$Q:$Q,BF106,'[1]2020 Outage History'!$I:$I,$C106)/$Q106,"")</f>
        <v/>
      </c>
      <c r="BH106" s="26" t="str">
        <f t="shared" si="24"/>
        <v/>
      </c>
      <c r="BI106" s="8" t="str">
        <f>IF($P106="More Info Required",COUNTIFS('[1]2020 Outage History'!$Q:$Q,BH106,'[1]2020 Outage History'!$I:$I,$C106)/$Q106,"")</f>
        <v/>
      </c>
      <c r="BJ106" s="26" t="str">
        <f t="shared" si="25"/>
        <v/>
      </c>
      <c r="BK106" s="8" t="str">
        <f>IF($P106="More Info Required",COUNTIFS('[1]2020 Outage History'!$Q:$Q,BJ106,'[1]2020 Outage History'!$I:$I,$C106)/$Q106,"")</f>
        <v/>
      </c>
      <c r="BL106" s="26" t="str">
        <f t="shared" si="26"/>
        <v/>
      </c>
      <c r="BM106" s="8" t="str">
        <f>IF($P106="More Info Required",COUNTIFS('[1]2020 Outage History'!$Q:$Q,BL106,'[1]2020 Outage History'!$I:$I,$C106)/$Q106,"")</f>
        <v/>
      </c>
      <c r="BN106" s="26" t="str">
        <f t="shared" si="27"/>
        <v/>
      </c>
      <c r="BO106" s="8" t="str">
        <f>IF($P106="More Info Required",COUNTIFS('[1]2020 Outage History'!$Q:$Q,BN106,'[1]2020 Outage History'!$I:$I,$C106)/$Q106,"")</f>
        <v/>
      </c>
      <c r="BP106" s="26" t="str">
        <f t="shared" si="28"/>
        <v/>
      </c>
      <c r="BQ106" s="8" t="str">
        <f>IF($P106="More Info Required",COUNTIFS('[1]2020 Outage History'!$Q:$Q,BP106,'[1]2020 Outage History'!$I:$I,$C106)/$Q106,"")</f>
        <v/>
      </c>
      <c r="BR106" s="26" t="str">
        <f t="shared" si="29"/>
        <v/>
      </c>
      <c r="BS106" s="8" t="str">
        <f>IF($P106="More Info Required",COUNTIFS('[1]2020 Outage History'!$Q:$Q,BR106,'[1]2020 Outage History'!$I:$I,$C106)/$Q106,"")</f>
        <v/>
      </c>
      <c r="BT106" s="26" t="str">
        <f t="shared" si="30"/>
        <v/>
      </c>
      <c r="BU106" s="8" t="str">
        <f>IF($P106="More Info Required",COUNTIFS('[1]2020 Outage History'!$Q:$Q,BT106,'[1]2020 Outage History'!$I:$I,$C106)/$Q106,"")</f>
        <v/>
      </c>
      <c r="BV106" s="26" t="str">
        <f t="shared" si="31"/>
        <v/>
      </c>
      <c r="BW106" s="8" t="str">
        <f>IF($P106="More Info Required",COUNTIFS('[1]2020 Outage History'!$Q:$Q,BV106,'[1]2020 Outage History'!$I:$I,$C106)/$Q106,"")</f>
        <v/>
      </c>
      <c r="BX106" s="26" t="str">
        <f t="shared" si="32"/>
        <v/>
      </c>
      <c r="BY106" s="8" t="str">
        <f>IF($P106="More Info Required",COUNTIFS('[1]2020 Outage History'!$Q:$Q,BX106,'[1]2020 Outage History'!$I:$I,$C106)/$Q106,"")</f>
        <v/>
      </c>
      <c r="BZ106" s="26" t="str">
        <f t="shared" si="33"/>
        <v/>
      </c>
      <c r="CA106" s="8" t="str">
        <f>IF($P106="More Info Required",COUNTIFS('[1]2020 Outage History'!$Q:$Q,BZ106,'[1]2020 Outage History'!$I:$I,$C106)/$Q106,"")</f>
        <v/>
      </c>
      <c r="CB106" s="26" t="str">
        <f t="shared" si="34"/>
        <v/>
      </c>
      <c r="CC106" s="8" t="str">
        <f>IF($P106="More Info Required",COUNTIFS('[1]2020 Outage History'!$Q:$Q,CB106,'[1]2020 Outage History'!$I:$I,$C106)/$Q106,"")</f>
        <v/>
      </c>
      <c r="CD106" s="26" t="str">
        <f t="shared" si="35"/>
        <v/>
      </c>
      <c r="CE106" s="8" t="str">
        <f>IF($P106="More Info Required",COUNTIFS('[1]2020 Outage History'!$Q:$Q,CD106,'[1]2020 Outage History'!$I:$I,$C106)/$Q106,"")</f>
        <v/>
      </c>
      <c r="CF106" s="26" t="str">
        <f t="shared" si="36"/>
        <v/>
      </c>
      <c r="CG106" s="8" t="str">
        <f>IF($P106="More Info Required",COUNTIFS('[1]2020 Outage History'!$Q:$Q,CF106,'[1]2020 Outage History'!$I:$I,$C106)/$Q106,"")</f>
        <v/>
      </c>
      <c r="CH106" s="26" t="str">
        <f t="shared" si="37"/>
        <v/>
      </c>
      <c r="CI106" s="8" t="str">
        <f>IF($P106="More Info Required",COUNTIFS('[1]2020 Outage History'!$Q:$Q,CH106,'[1]2020 Outage History'!$I:$I,$C106)/$Q106,"")</f>
        <v/>
      </c>
      <c r="CJ106" s="26" t="str">
        <f t="shared" si="38"/>
        <v/>
      </c>
      <c r="CK106" s="8" t="str">
        <f>IF($P106="More Info Required",COUNTIFS('[1]2020 Outage History'!$Q:$Q,CJ106,'[1]2020 Outage History'!$I:$I,$C106)/$Q106,"")</f>
        <v/>
      </c>
      <c r="CL106" s="26" t="str">
        <f t="shared" si="39"/>
        <v/>
      </c>
      <c r="CM106" s="8" t="str">
        <f>IF($P106="More Info Required",COUNTIFS('[1]2020 Outage History'!$Q:$Q,CL106,'[1]2020 Outage History'!$I:$I,$C106)/$Q106,"")</f>
        <v/>
      </c>
    </row>
    <row r="107" spans="1:91" ht="15" x14ac:dyDescent="0.25">
      <c r="A107" s="17" t="s">
        <v>152</v>
      </c>
      <c r="B107" s="21">
        <v>50214</v>
      </c>
      <c r="C107" s="14" t="s">
        <v>408</v>
      </c>
      <c r="D107" s="17" t="s">
        <v>409</v>
      </c>
      <c r="E107" s="21">
        <v>50</v>
      </c>
      <c r="F107" s="22">
        <f>'[1]2020 Circuit Detail'!H66</f>
        <v>525.77650400000005</v>
      </c>
      <c r="G107" s="21"/>
      <c r="H107" s="21">
        <f>('[1]2015 Circuit Detail'!AS66+'[1]2016 Circuit Detail'!AS66+'[1]2017 Circuit Detail'!AS66+'[1]2018 Circuit Detail'!AS66+'[1]2019 Circuit Detail'!AS66)/5</f>
        <v>1.3866327337383888</v>
      </c>
      <c r="I107" s="10">
        <f>'[1]2020 Circuit Detail'!AS66</f>
        <v>0.24535139744472101</v>
      </c>
      <c r="J107" s="17" t="str">
        <f t="shared" si="0"/>
        <v>OK</v>
      </c>
      <c r="K107" s="17">
        <v>37.5</v>
      </c>
      <c r="L107" s="23">
        <v>2016</v>
      </c>
      <c r="M107" s="21">
        <f>('[1]2015 Circuit Detail'!AQ66+'[1]2016 Circuit Detail'!AQ66+'[1]2017 Circuit Detail'!AQ66+'[1]2018 Circuit Detail'!AQ66+'[1]2019 Circuit Detail'!AQ66)/5</f>
        <v>288.226001</v>
      </c>
      <c r="N107" s="24">
        <f>'[1]2020 Circuit Detail'!AQ66</f>
        <v>19.979972</v>
      </c>
      <c r="O107" s="17" t="str">
        <f t="shared" si="1"/>
        <v>OK</v>
      </c>
      <c r="P107" s="8" t="str">
        <f t="shared" si="2"/>
        <v>Good</v>
      </c>
      <c r="Q107" s="25">
        <f>'[1]2020 Circuit Detail'!AJ66</f>
        <v>25</v>
      </c>
      <c r="R107" s="26" t="str">
        <f t="shared" si="3"/>
        <v/>
      </c>
      <c r="S107" s="8" t="str">
        <f>IF($P107="More Info Required",COUNTIFS('[1]2020 Outage History'!$Q:$Q,R107,'[1]2020 Outage History'!$I:$I,$C107)/$Q107,"")</f>
        <v/>
      </c>
      <c r="T107" s="26" t="str">
        <f t="shared" si="4"/>
        <v/>
      </c>
      <c r="U107" s="8" t="str">
        <f>IF($P107="More Info Required",COUNTIFS('[1]2020 Outage History'!$Q:$Q,T107,'[1]2020 Outage History'!$I:$I,$C107)/$Q107,"")</f>
        <v/>
      </c>
      <c r="V107" s="26" t="str">
        <f t="shared" si="5"/>
        <v/>
      </c>
      <c r="W107" s="8" t="str">
        <f>IF($P107="More Info Required",COUNTIFS('[1]2020 Outage History'!$Q:$Q,V107,'[1]2020 Outage History'!$I:$I,$C107)/$Q107,"")</f>
        <v/>
      </c>
      <c r="X107" s="26" t="str">
        <f t="shared" si="6"/>
        <v/>
      </c>
      <c r="Y107" s="8" t="str">
        <f>IF($P107="More Info Required",COUNTIFS('[1]2020 Outage History'!$Q:$Q,X107,'[1]2020 Outage History'!$I:$I,$C107)/$Q107,"")</f>
        <v/>
      </c>
      <c r="Z107" s="26" t="str">
        <f t="shared" si="7"/>
        <v/>
      </c>
      <c r="AA107" s="8" t="str">
        <f>IF($P107="More Info Required",COUNTIFS('[1]2020 Outage History'!$Q:$Q,Z107,'[1]2020 Outage History'!$I:$I,$C107)/$Q107,"")</f>
        <v/>
      </c>
      <c r="AB107" s="26" t="str">
        <f t="shared" si="8"/>
        <v/>
      </c>
      <c r="AC107" s="8" t="str">
        <f>IF($P107="More Info Required",COUNTIFS('[1]2020 Outage History'!$Q:$Q,AB107,'[1]2020 Outage History'!$I:$I,$C107)/$Q107,"")</f>
        <v/>
      </c>
      <c r="AD107" s="26" t="str">
        <f t="shared" si="9"/>
        <v/>
      </c>
      <c r="AE107" s="8" t="str">
        <f>IF($P107="More Info Required",COUNTIFS('[1]2020 Outage History'!$Q:$Q,AD107,'[1]2020 Outage History'!$I:$I,$C107)/$Q107,"")</f>
        <v/>
      </c>
      <c r="AF107" s="26" t="str">
        <f t="shared" si="10"/>
        <v/>
      </c>
      <c r="AG107" s="8" t="str">
        <f>IF($P107="More Info Required",COUNTIFS('[1]2020 Outage History'!$Q:$Q,AF107,'[1]2020 Outage History'!$I:$I,$C107)/$Q107,"")</f>
        <v/>
      </c>
      <c r="AH107" s="26" t="str">
        <f t="shared" si="11"/>
        <v/>
      </c>
      <c r="AI107" s="8" t="str">
        <f>IF($P107="More Info Required",COUNTIFS('[1]2020 Outage History'!$Q:$Q,AH107,'[1]2020 Outage History'!$I:$I,$C107)/$Q107,"")</f>
        <v/>
      </c>
      <c r="AJ107" s="26" t="str">
        <f t="shared" si="12"/>
        <v/>
      </c>
      <c r="AK107" s="8" t="str">
        <f>IF($P107="More Info Required",COUNTIFS('[1]2020 Outage History'!$Q:$Q,AJ107,'[1]2020 Outage History'!$I:$I,$C107)/$Q107,"")</f>
        <v/>
      </c>
      <c r="AL107" s="26" t="str">
        <f t="shared" si="13"/>
        <v/>
      </c>
      <c r="AM107" s="8" t="str">
        <f>IF($P107="More Info Required",COUNTIFS('[1]2020 Outage History'!$Q:$Q,AL107,'[1]2020 Outage History'!$I:$I,$C107)/$Q107,"")</f>
        <v/>
      </c>
      <c r="AN107" s="26" t="str">
        <f t="shared" si="14"/>
        <v/>
      </c>
      <c r="AO107" s="8" t="str">
        <f>IF($P107="More Info Required",COUNTIFS('[1]2020 Outage History'!$Q:$Q,AN107,'[1]2020 Outage History'!$I:$I,$C107)/$Q107,"")</f>
        <v/>
      </c>
      <c r="AP107" s="26" t="str">
        <f t="shared" si="15"/>
        <v/>
      </c>
      <c r="AQ107" s="8" t="str">
        <f>IF($P107="More Info Required",COUNTIFS('[1]2020 Outage History'!$Q:$Q,AP107,'[1]2020 Outage History'!$I:$I,$C107)/$Q107,"")</f>
        <v/>
      </c>
      <c r="AR107" s="26" t="str">
        <f t="shared" si="16"/>
        <v/>
      </c>
      <c r="AS107" s="8" t="str">
        <f>IF($P107="More Info Required",COUNTIFS('[1]2020 Outage History'!$Q:$Q,AR107,'[1]2020 Outage History'!$I:$I,$C107)/$Q107,"")</f>
        <v/>
      </c>
      <c r="AT107" s="26" t="str">
        <f t="shared" si="17"/>
        <v/>
      </c>
      <c r="AU107" s="8" t="str">
        <f>IF($P107="More Info Required",COUNTIFS('[1]2020 Outage History'!$Q:$Q,AT107,'[1]2020 Outage History'!$I:$I,$C107)/$Q107,"")</f>
        <v/>
      </c>
      <c r="AV107" s="26" t="str">
        <f t="shared" si="18"/>
        <v/>
      </c>
      <c r="AW107" s="8" t="str">
        <f>IF($P107="More Info Required",COUNTIFS('[1]2020 Outage History'!$Q:$Q,AV107,'[1]2020 Outage History'!$I:$I,$C107)/$Q107,"")</f>
        <v/>
      </c>
      <c r="AX107" s="26" t="str">
        <f t="shared" si="19"/>
        <v/>
      </c>
      <c r="AY107" s="8" t="str">
        <f>IF($P107="More Info Required",COUNTIFS('[1]2020 Outage History'!$Q:$Q,AX107,'[1]2020 Outage History'!$I:$I,$C107)/$Q107,"")</f>
        <v/>
      </c>
      <c r="AZ107" s="26" t="str">
        <f t="shared" si="20"/>
        <v/>
      </c>
      <c r="BA107" s="8" t="str">
        <f>IF($P107="More Info Required",COUNTIFS('[1]2020 Outage History'!$Q:$Q,AZ107,'[1]2020 Outage History'!$I:$I,$C107)/$Q107,"")</f>
        <v/>
      </c>
      <c r="BB107" s="26" t="str">
        <f t="shared" si="21"/>
        <v/>
      </c>
      <c r="BC107" s="8" t="str">
        <f>IF($P107="More Info Required",COUNTIFS('[1]2020 Outage History'!$Q:$Q,BB107,'[1]2020 Outage History'!$I:$I,$C107)/$Q107,"")</f>
        <v/>
      </c>
      <c r="BD107" s="26" t="str">
        <f t="shared" si="22"/>
        <v/>
      </c>
      <c r="BE107" s="8" t="str">
        <f>IF($P107="More Info Required",COUNTIFS('[1]2020 Outage History'!$Q:$Q,BD107,'[1]2020 Outage History'!$I:$I,$C107)/$Q107,"")</f>
        <v/>
      </c>
      <c r="BF107" s="26" t="str">
        <f t="shared" si="23"/>
        <v/>
      </c>
      <c r="BG107" s="8" t="str">
        <f>IF($P107="More Info Required",COUNTIFS('[1]2020 Outage History'!$Q:$Q,BF107,'[1]2020 Outage History'!$I:$I,$C107)/$Q107,"")</f>
        <v/>
      </c>
      <c r="BH107" s="26" t="str">
        <f t="shared" si="24"/>
        <v/>
      </c>
      <c r="BI107" s="8" t="str">
        <f>IF($P107="More Info Required",COUNTIFS('[1]2020 Outage History'!$Q:$Q,BH107,'[1]2020 Outage History'!$I:$I,$C107)/$Q107,"")</f>
        <v/>
      </c>
      <c r="BJ107" s="26" t="str">
        <f t="shared" si="25"/>
        <v/>
      </c>
      <c r="BK107" s="8" t="str">
        <f>IF($P107="More Info Required",COUNTIFS('[1]2020 Outage History'!$Q:$Q,BJ107,'[1]2020 Outage History'!$I:$I,$C107)/$Q107,"")</f>
        <v/>
      </c>
      <c r="BL107" s="26" t="str">
        <f t="shared" si="26"/>
        <v/>
      </c>
      <c r="BM107" s="8" t="str">
        <f>IF($P107="More Info Required",COUNTIFS('[1]2020 Outage History'!$Q:$Q,BL107,'[1]2020 Outage History'!$I:$I,$C107)/$Q107,"")</f>
        <v/>
      </c>
      <c r="BN107" s="26" t="str">
        <f t="shared" si="27"/>
        <v/>
      </c>
      <c r="BO107" s="8" t="str">
        <f>IF($P107="More Info Required",COUNTIFS('[1]2020 Outage History'!$Q:$Q,BN107,'[1]2020 Outage History'!$I:$I,$C107)/$Q107,"")</f>
        <v/>
      </c>
      <c r="BP107" s="26" t="str">
        <f t="shared" si="28"/>
        <v/>
      </c>
      <c r="BQ107" s="8" t="str">
        <f>IF($P107="More Info Required",COUNTIFS('[1]2020 Outage History'!$Q:$Q,BP107,'[1]2020 Outage History'!$I:$I,$C107)/$Q107,"")</f>
        <v/>
      </c>
      <c r="BR107" s="26" t="str">
        <f t="shared" si="29"/>
        <v/>
      </c>
      <c r="BS107" s="8" t="str">
        <f>IF($P107="More Info Required",COUNTIFS('[1]2020 Outage History'!$Q:$Q,BR107,'[1]2020 Outage History'!$I:$I,$C107)/$Q107,"")</f>
        <v/>
      </c>
      <c r="BT107" s="26" t="str">
        <f t="shared" si="30"/>
        <v/>
      </c>
      <c r="BU107" s="8" t="str">
        <f>IF($P107="More Info Required",COUNTIFS('[1]2020 Outage History'!$Q:$Q,BT107,'[1]2020 Outage History'!$I:$I,$C107)/$Q107,"")</f>
        <v/>
      </c>
      <c r="BV107" s="26" t="str">
        <f t="shared" si="31"/>
        <v/>
      </c>
      <c r="BW107" s="8" t="str">
        <f>IF($P107="More Info Required",COUNTIFS('[1]2020 Outage History'!$Q:$Q,BV107,'[1]2020 Outage History'!$I:$I,$C107)/$Q107,"")</f>
        <v/>
      </c>
      <c r="BX107" s="26" t="str">
        <f t="shared" si="32"/>
        <v/>
      </c>
      <c r="BY107" s="8" t="str">
        <f>IF($P107="More Info Required",COUNTIFS('[1]2020 Outage History'!$Q:$Q,BX107,'[1]2020 Outage History'!$I:$I,$C107)/$Q107,"")</f>
        <v/>
      </c>
      <c r="BZ107" s="26" t="str">
        <f t="shared" si="33"/>
        <v/>
      </c>
      <c r="CA107" s="8" t="str">
        <f>IF($P107="More Info Required",COUNTIFS('[1]2020 Outage History'!$Q:$Q,BZ107,'[1]2020 Outage History'!$I:$I,$C107)/$Q107,"")</f>
        <v/>
      </c>
      <c r="CB107" s="26" t="str">
        <f t="shared" si="34"/>
        <v/>
      </c>
      <c r="CC107" s="8" t="str">
        <f>IF($P107="More Info Required",COUNTIFS('[1]2020 Outage History'!$Q:$Q,CB107,'[1]2020 Outage History'!$I:$I,$C107)/$Q107,"")</f>
        <v/>
      </c>
      <c r="CD107" s="26" t="str">
        <f t="shared" si="35"/>
        <v/>
      </c>
      <c r="CE107" s="8" t="str">
        <f>IF($P107="More Info Required",COUNTIFS('[1]2020 Outage History'!$Q:$Q,CD107,'[1]2020 Outage History'!$I:$I,$C107)/$Q107,"")</f>
        <v/>
      </c>
      <c r="CF107" s="26" t="str">
        <f t="shared" si="36"/>
        <v/>
      </c>
      <c r="CG107" s="8" t="str">
        <f>IF($P107="More Info Required",COUNTIFS('[1]2020 Outage History'!$Q:$Q,CF107,'[1]2020 Outage History'!$I:$I,$C107)/$Q107,"")</f>
        <v/>
      </c>
      <c r="CH107" s="26" t="str">
        <f t="shared" si="37"/>
        <v/>
      </c>
      <c r="CI107" s="8" t="str">
        <f>IF($P107="More Info Required",COUNTIFS('[1]2020 Outage History'!$Q:$Q,CH107,'[1]2020 Outage History'!$I:$I,$C107)/$Q107,"")</f>
        <v/>
      </c>
      <c r="CJ107" s="26" t="str">
        <f t="shared" si="38"/>
        <v/>
      </c>
      <c r="CK107" s="8" t="str">
        <f>IF($P107="More Info Required",COUNTIFS('[1]2020 Outage History'!$Q:$Q,CJ107,'[1]2020 Outage History'!$I:$I,$C107)/$Q107,"")</f>
        <v/>
      </c>
      <c r="CL107" s="26" t="str">
        <f t="shared" si="39"/>
        <v/>
      </c>
      <c r="CM107" s="8" t="str">
        <f>IF($P107="More Info Required",COUNTIFS('[1]2020 Outage History'!$Q:$Q,CL107,'[1]2020 Outage History'!$I:$I,$C107)/$Q107,"")</f>
        <v/>
      </c>
    </row>
    <row r="108" spans="1:91" ht="15" x14ac:dyDescent="0.25">
      <c r="A108" s="17" t="s">
        <v>154</v>
      </c>
      <c r="B108" s="21">
        <v>50224</v>
      </c>
      <c r="C108" s="14" t="s">
        <v>155</v>
      </c>
      <c r="D108" s="17" t="s">
        <v>409</v>
      </c>
      <c r="E108" s="21">
        <v>50</v>
      </c>
      <c r="F108" s="22">
        <f>'[1]2020 Circuit Detail'!H67</f>
        <v>904.65616</v>
      </c>
      <c r="G108" s="21"/>
      <c r="H108" s="21">
        <f>('[1]2015 Circuit Detail'!AS67+'[1]2016 Circuit Detail'!AS67+'[1]2017 Circuit Detail'!AS67+'[1]2018 Circuit Detail'!AS67+'[1]2019 Circuit Detail'!AS67)/5</f>
        <v>2.3416156424626053</v>
      </c>
      <c r="I108" s="10">
        <f>'[1]2020 Circuit Detail'!AS67</f>
        <v>0.107223058095354</v>
      </c>
      <c r="J108" s="17" t="str">
        <f t="shared" si="0"/>
        <v>OK</v>
      </c>
      <c r="K108" s="17">
        <v>82.5</v>
      </c>
      <c r="L108" s="23">
        <v>2016</v>
      </c>
      <c r="M108" s="21">
        <f>('[1]2015 Circuit Detail'!AQ67+'[1]2016 Circuit Detail'!AQ67+'[1]2017 Circuit Detail'!AQ67+'[1]2018 Circuit Detail'!AQ67+'[1]2019 Circuit Detail'!AQ67)/5</f>
        <v>400.89911879999994</v>
      </c>
      <c r="N108" s="24">
        <f>'[1]2020 Circuit Detail'!AQ67</f>
        <v>8.3280250000000002</v>
      </c>
      <c r="O108" s="17" t="str">
        <f t="shared" si="1"/>
        <v>OK</v>
      </c>
      <c r="P108" s="8" t="str">
        <f t="shared" si="2"/>
        <v>Good</v>
      </c>
      <c r="Q108" s="25">
        <f>'[1]2020 Circuit Detail'!AJ67</f>
        <v>28</v>
      </c>
      <c r="R108" s="26" t="str">
        <f t="shared" si="3"/>
        <v/>
      </c>
      <c r="S108" s="8" t="str">
        <f>IF($P108="More Info Required",COUNTIFS('[1]2020 Outage History'!$Q:$Q,R108,'[1]2020 Outage History'!$I:$I,$C108)/$Q108,"")</f>
        <v/>
      </c>
      <c r="T108" s="26" t="str">
        <f t="shared" si="4"/>
        <v/>
      </c>
      <c r="U108" s="8" t="str">
        <f>IF($P108="More Info Required",COUNTIFS('[1]2020 Outage History'!$Q:$Q,T108,'[1]2020 Outage History'!$I:$I,$C108)/$Q108,"")</f>
        <v/>
      </c>
      <c r="V108" s="26" t="str">
        <f t="shared" si="5"/>
        <v/>
      </c>
      <c r="W108" s="8" t="str">
        <f>IF($P108="More Info Required",COUNTIFS('[1]2020 Outage History'!$Q:$Q,V108,'[1]2020 Outage History'!$I:$I,$C108)/$Q108,"")</f>
        <v/>
      </c>
      <c r="X108" s="26" t="str">
        <f t="shared" si="6"/>
        <v/>
      </c>
      <c r="Y108" s="8" t="str">
        <f>IF($P108="More Info Required",COUNTIFS('[1]2020 Outage History'!$Q:$Q,X108,'[1]2020 Outage History'!$I:$I,$C108)/$Q108,"")</f>
        <v/>
      </c>
      <c r="Z108" s="26" t="str">
        <f t="shared" si="7"/>
        <v/>
      </c>
      <c r="AA108" s="8" t="str">
        <f>IF($P108="More Info Required",COUNTIFS('[1]2020 Outage History'!$Q:$Q,Z108,'[1]2020 Outage History'!$I:$I,$C108)/$Q108,"")</f>
        <v/>
      </c>
      <c r="AB108" s="26" t="str">
        <f t="shared" si="8"/>
        <v/>
      </c>
      <c r="AC108" s="8" t="str">
        <f>IF($P108="More Info Required",COUNTIFS('[1]2020 Outage History'!$Q:$Q,AB108,'[1]2020 Outage History'!$I:$I,$C108)/$Q108,"")</f>
        <v/>
      </c>
      <c r="AD108" s="26" t="str">
        <f t="shared" si="9"/>
        <v/>
      </c>
      <c r="AE108" s="8" t="str">
        <f>IF($P108="More Info Required",COUNTIFS('[1]2020 Outage History'!$Q:$Q,AD108,'[1]2020 Outage History'!$I:$I,$C108)/$Q108,"")</f>
        <v/>
      </c>
      <c r="AF108" s="26" t="str">
        <f t="shared" si="10"/>
        <v/>
      </c>
      <c r="AG108" s="8" t="str">
        <f>IF($P108="More Info Required",COUNTIFS('[1]2020 Outage History'!$Q:$Q,AF108,'[1]2020 Outage History'!$I:$I,$C108)/$Q108,"")</f>
        <v/>
      </c>
      <c r="AH108" s="26" t="str">
        <f t="shared" si="11"/>
        <v/>
      </c>
      <c r="AI108" s="8" t="str">
        <f>IF($P108="More Info Required",COUNTIFS('[1]2020 Outage History'!$Q:$Q,AH108,'[1]2020 Outage History'!$I:$I,$C108)/$Q108,"")</f>
        <v/>
      </c>
      <c r="AJ108" s="26" t="str">
        <f t="shared" si="12"/>
        <v/>
      </c>
      <c r="AK108" s="8" t="str">
        <f>IF($P108="More Info Required",COUNTIFS('[1]2020 Outage History'!$Q:$Q,AJ108,'[1]2020 Outage History'!$I:$I,$C108)/$Q108,"")</f>
        <v/>
      </c>
      <c r="AL108" s="26" t="str">
        <f t="shared" si="13"/>
        <v/>
      </c>
      <c r="AM108" s="8" t="str">
        <f>IF($P108="More Info Required",COUNTIFS('[1]2020 Outage History'!$Q:$Q,AL108,'[1]2020 Outage History'!$I:$I,$C108)/$Q108,"")</f>
        <v/>
      </c>
      <c r="AN108" s="26" t="str">
        <f t="shared" si="14"/>
        <v/>
      </c>
      <c r="AO108" s="8" t="str">
        <f>IF($P108="More Info Required",COUNTIFS('[1]2020 Outage History'!$Q:$Q,AN108,'[1]2020 Outage History'!$I:$I,$C108)/$Q108,"")</f>
        <v/>
      </c>
      <c r="AP108" s="26" t="str">
        <f t="shared" si="15"/>
        <v/>
      </c>
      <c r="AQ108" s="8" t="str">
        <f>IF($P108="More Info Required",COUNTIFS('[1]2020 Outage History'!$Q:$Q,AP108,'[1]2020 Outage History'!$I:$I,$C108)/$Q108,"")</f>
        <v/>
      </c>
      <c r="AR108" s="26" t="str">
        <f t="shared" si="16"/>
        <v/>
      </c>
      <c r="AS108" s="8" t="str">
        <f>IF($P108="More Info Required",COUNTIFS('[1]2020 Outage History'!$Q:$Q,AR108,'[1]2020 Outage History'!$I:$I,$C108)/$Q108,"")</f>
        <v/>
      </c>
      <c r="AT108" s="26" t="str">
        <f t="shared" si="17"/>
        <v/>
      </c>
      <c r="AU108" s="8" t="str">
        <f>IF($P108="More Info Required",COUNTIFS('[1]2020 Outage History'!$Q:$Q,AT108,'[1]2020 Outage History'!$I:$I,$C108)/$Q108,"")</f>
        <v/>
      </c>
      <c r="AV108" s="26" t="str">
        <f t="shared" si="18"/>
        <v/>
      </c>
      <c r="AW108" s="8" t="str">
        <f>IF($P108="More Info Required",COUNTIFS('[1]2020 Outage History'!$Q:$Q,AV108,'[1]2020 Outage History'!$I:$I,$C108)/$Q108,"")</f>
        <v/>
      </c>
      <c r="AX108" s="26" t="str">
        <f t="shared" si="19"/>
        <v/>
      </c>
      <c r="AY108" s="8" t="str">
        <f>IF($P108="More Info Required",COUNTIFS('[1]2020 Outage History'!$Q:$Q,AX108,'[1]2020 Outage History'!$I:$I,$C108)/$Q108,"")</f>
        <v/>
      </c>
      <c r="AZ108" s="26" t="str">
        <f t="shared" si="20"/>
        <v/>
      </c>
      <c r="BA108" s="8" t="str">
        <f>IF($P108="More Info Required",COUNTIFS('[1]2020 Outage History'!$Q:$Q,AZ108,'[1]2020 Outage History'!$I:$I,$C108)/$Q108,"")</f>
        <v/>
      </c>
      <c r="BB108" s="26" t="str">
        <f t="shared" si="21"/>
        <v/>
      </c>
      <c r="BC108" s="8" t="str">
        <f>IF($P108="More Info Required",COUNTIFS('[1]2020 Outage History'!$Q:$Q,BB108,'[1]2020 Outage History'!$I:$I,$C108)/$Q108,"")</f>
        <v/>
      </c>
      <c r="BD108" s="26" t="str">
        <f t="shared" si="22"/>
        <v/>
      </c>
      <c r="BE108" s="8" t="str">
        <f>IF($P108="More Info Required",COUNTIFS('[1]2020 Outage History'!$Q:$Q,BD108,'[1]2020 Outage History'!$I:$I,$C108)/$Q108,"")</f>
        <v/>
      </c>
      <c r="BF108" s="26" t="str">
        <f t="shared" si="23"/>
        <v/>
      </c>
      <c r="BG108" s="8" t="str">
        <f>IF($P108="More Info Required",COUNTIFS('[1]2020 Outage History'!$Q:$Q,BF108,'[1]2020 Outage History'!$I:$I,$C108)/$Q108,"")</f>
        <v/>
      </c>
      <c r="BH108" s="26" t="str">
        <f t="shared" si="24"/>
        <v/>
      </c>
      <c r="BI108" s="8" t="str">
        <f>IF($P108="More Info Required",COUNTIFS('[1]2020 Outage History'!$Q:$Q,BH108,'[1]2020 Outage History'!$I:$I,$C108)/$Q108,"")</f>
        <v/>
      </c>
      <c r="BJ108" s="26" t="str">
        <f t="shared" si="25"/>
        <v/>
      </c>
      <c r="BK108" s="8" t="str">
        <f>IF($P108="More Info Required",COUNTIFS('[1]2020 Outage History'!$Q:$Q,BJ108,'[1]2020 Outage History'!$I:$I,$C108)/$Q108,"")</f>
        <v/>
      </c>
      <c r="BL108" s="26" t="str">
        <f t="shared" si="26"/>
        <v/>
      </c>
      <c r="BM108" s="8" t="str">
        <f>IF($P108="More Info Required",COUNTIFS('[1]2020 Outage History'!$Q:$Q,BL108,'[1]2020 Outage History'!$I:$I,$C108)/$Q108,"")</f>
        <v/>
      </c>
      <c r="BN108" s="26" t="str">
        <f t="shared" si="27"/>
        <v/>
      </c>
      <c r="BO108" s="8" t="str">
        <f>IF($P108="More Info Required",COUNTIFS('[1]2020 Outage History'!$Q:$Q,BN108,'[1]2020 Outage History'!$I:$I,$C108)/$Q108,"")</f>
        <v/>
      </c>
      <c r="BP108" s="26" t="str">
        <f t="shared" si="28"/>
        <v/>
      </c>
      <c r="BQ108" s="8" t="str">
        <f>IF($P108="More Info Required",COUNTIFS('[1]2020 Outage History'!$Q:$Q,BP108,'[1]2020 Outage History'!$I:$I,$C108)/$Q108,"")</f>
        <v/>
      </c>
      <c r="BR108" s="26" t="str">
        <f t="shared" si="29"/>
        <v/>
      </c>
      <c r="BS108" s="8" t="str">
        <f>IF($P108="More Info Required",COUNTIFS('[1]2020 Outage History'!$Q:$Q,BR108,'[1]2020 Outage History'!$I:$I,$C108)/$Q108,"")</f>
        <v/>
      </c>
      <c r="BT108" s="26" t="str">
        <f t="shared" si="30"/>
        <v/>
      </c>
      <c r="BU108" s="8" t="str">
        <f>IF($P108="More Info Required",COUNTIFS('[1]2020 Outage History'!$Q:$Q,BT108,'[1]2020 Outage History'!$I:$I,$C108)/$Q108,"")</f>
        <v/>
      </c>
      <c r="BV108" s="26" t="str">
        <f t="shared" si="31"/>
        <v/>
      </c>
      <c r="BW108" s="8" t="str">
        <f>IF($P108="More Info Required",COUNTIFS('[1]2020 Outage History'!$Q:$Q,BV108,'[1]2020 Outage History'!$I:$I,$C108)/$Q108,"")</f>
        <v/>
      </c>
      <c r="BX108" s="26" t="str">
        <f t="shared" si="32"/>
        <v/>
      </c>
      <c r="BY108" s="8" t="str">
        <f>IF($P108="More Info Required",COUNTIFS('[1]2020 Outage History'!$Q:$Q,BX108,'[1]2020 Outage History'!$I:$I,$C108)/$Q108,"")</f>
        <v/>
      </c>
      <c r="BZ108" s="26" t="str">
        <f t="shared" si="33"/>
        <v/>
      </c>
      <c r="CA108" s="8" t="str">
        <f>IF($P108="More Info Required",COUNTIFS('[1]2020 Outage History'!$Q:$Q,BZ108,'[1]2020 Outage History'!$I:$I,$C108)/$Q108,"")</f>
        <v/>
      </c>
      <c r="CB108" s="26" t="str">
        <f t="shared" si="34"/>
        <v/>
      </c>
      <c r="CC108" s="8" t="str">
        <f>IF($P108="More Info Required",COUNTIFS('[1]2020 Outage History'!$Q:$Q,CB108,'[1]2020 Outage History'!$I:$I,$C108)/$Q108,"")</f>
        <v/>
      </c>
      <c r="CD108" s="26" t="str">
        <f t="shared" si="35"/>
        <v/>
      </c>
      <c r="CE108" s="8" t="str">
        <f>IF($P108="More Info Required",COUNTIFS('[1]2020 Outage History'!$Q:$Q,CD108,'[1]2020 Outage History'!$I:$I,$C108)/$Q108,"")</f>
        <v/>
      </c>
      <c r="CF108" s="26" t="str">
        <f t="shared" si="36"/>
        <v/>
      </c>
      <c r="CG108" s="8" t="str">
        <f>IF($P108="More Info Required",COUNTIFS('[1]2020 Outage History'!$Q:$Q,CF108,'[1]2020 Outage History'!$I:$I,$C108)/$Q108,"")</f>
        <v/>
      </c>
      <c r="CH108" s="26" t="str">
        <f t="shared" si="37"/>
        <v/>
      </c>
      <c r="CI108" s="8" t="str">
        <f>IF($P108="More Info Required",COUNTIFS('[1]2020 Outage History'!$Q:$Q,CH108,'[1]2020 Outage History'!$I:$I,$C108)/$Q108,"")</f>
        <v/>
      </c>
      <c r="CJ108" s="26" t="str">
        <f t="shared" si="38"/>
        <v/>
      </c>
      <c r="CK108" s="8" t="str">
        <f>IF($P108="More Info Required",COUNTIFS('[1]2020 Outage History'!$Q:$Q,CJ108,'[1]2020 Outage History'!$I:$I,$C108)/$Q108,"")</f>
        <v/>
      </c>
      <c r="CL108" s="26" t="str">
        <f t="shared" si="39"/>
        <v/>
      </c>
      <c r="CM108" s="8" t="str">
        <f>IF($P108="More Info Required",COUNTIFS('[1]2020 Outage History'!$Q:$Q,CL108,'[1]2020 Outage History'!$I:$I,$C108)/$Q108,"")</f>
        <v/>
      </c>
    </row>
    <row r="109" spans="1:91" ht="15" x14ac:dyDescent="0.25">
      <c r="A109" s="17" t="s">
        <v>410</v>
      </c>
      <c r="B109" s="21">
        <v>50234</v>
      </c>
      <c r="C109" s="14" t="s">
        <v>157</v>
      </c>
      <c r="D109" s="17" t="s">
        <v>409</v>
      </c>
      <c r="E109" s="21">
        <v>50</v>
      </c>
      <c r="F109" s="22">
        <f>'[1]2020 Circuit Detail'!H68</f>
        <v>615.04584499999999</v>
      </c>
      <c r="G109" s="21"/>
      <c r="H109" s="21">
        <f>('[1]2015 Circuit Detail'!AS68+'[1]2016 Circuit Detail'!AS68+'[1]2017 Circuit Detail'!AS68+'[1]2018 Circuit Detail'!AS68+'[1]2019 Circuit Detail'!AS68)/5</f>
        <v>1.3477352248556353</v>
      </c>
      <c r="I109" s="10">
        <f>'[1]2020 Circuit Detail'!AS68</f>
        <v>1.0113067262490001</v>
      </c>
      <c r="J109" s="17" t="str">
        <f t="shared" si="0"/>
        <v>OK</v>
      </c>
      <c r="K109" s="17">
        <v>52.7</v>
      </c>
      <c r="L109" s="23">
        <v>2016</v>
      </c>
      <c r="M109" s="21">
        <f>('[1]2015 Circuit Detail'!AQ68+'[1]2016 Circuit Detail'!AQ68+'[1]2017 Circuit Detail'!AQ68+'[1]2018 Circuit Detail'!AQ68+'[1]2019 Circuit Detail'!AQ68)/5</f>
        <v>220.699411</v>
      </c>
      <c r="N109" s="24">
        <f>'[1]2020 Circuit Detail'!AQ68</f>
        <v>98.342262000000005</v>
      </c>
      <c r="O109" s="17" t="str">
        <f t="shared" si="1"/>
        <v>OK</v>
      </c>
      <c r="P109" s="8" t="str">
        <f t="shared" si="2"/>
        <v>Good</v>
      </c>
      <c r="Q109" s="25">
        <f>'[1]2020 Circuit Detail'!AJ68</f>
        <v>35</v>
      </c>
      <c r="R109" s="26" t="str">
        <f t="shared" si="3"/>
        <v/>
      </c>
      <c r="S109" s="8" t="str">
        <f>IF($P109="More Info Required",COUNTIFS('[1]2020 Outage History'!$Q:$Q,R109,'[1]2020 Outage History'!$I:$I,$C109)/$Q109,"")</f>
        <v/>
      </c>
      <c r="T109" s="26" t="str">
        <f t="shared" si="4"/>
        <v/>
      </c>
      <c r="U109" s="8" t="str">
        <f>IF($P109="More Info Required",COUNTIFS('[1]2020 Outage History'!$Q:$Q,T109,'[1]2020 Outage History'!$I:$I,$C109)/$Q109,"")</f>
        <v/>
      </c>
      <c r="V109" s="26" t="str">
        <f t="shared" si="5"/>
        <v/>
      </c>
      <c r="W109" s="8" t="str">
        <f>IF($P109="More Info Required",COUNTIFS('[1]2020 Outage History'!$Q:$Q,V109,'[1]2020 Outage History'!$I:$I,$C109)/$Q109,"")</f>
        <v/>
      </c>
      <c r="X109" s="26" t="str">
        <f t="shared" si="6"/>
        <v/>
      </c>
      <c r="Y109" s="8" t="str">
        <f>IF($P109="More Info Required",COUNTIFS('[1]2020 Outage History'!$Q:$Q,X109,'[1]2020 Outage History'!$I:$I,$C109)/$Q109,"")</f>
        <v/>
      </c>
      <c r="Z109" s="26" t="str">
        <f t="shared" si="7"/>
        <v/>
      </c>
      <c r="AA109" s="8" t="str">
        <f>IF($P109="More Info Required",COUNTIFS('[1]2020 Outage History'!$Q:$Q,Z109,'[1]2020 Outage History'!$I:$I,$C109)/$Q109,"")</f>
        <v/>
      </c>
      <c r="AB109" s="26" t="str">
        <f t="shared" si="8"/>
        <v/>
      </c>
      <c r="AC109" s="8" t="str">
        <f>IF($P109="More Info Required",COUNTIFS('[1]2020 Outage History'!$Q:$Q,AB109,'[1]2020 Outage History'!$I:$I,$C109)/$Q109,"")</f>
        <v/>
      </c>
      <c r="AD109" s="26" t="str">
        <f t="shared" si="9"/>
        <v/>
      </c>
      <c r="AE109" s="8" t="str">
        <f>IF($P109="More Info Required",COUNTIFS('[1]2020 Outage History'!$Q:$Q,AD109,'[1]2020 Outage History'!$I:$I,$C109)/$Q109,"")</f>
        <v/>
      </c>
      <c r="AF109" s="26" t="str">
        <f t="shared" si="10"/>
        <v/>
      </c>
      <c r="AG109" s="8" t="str">
        <f>IF($P109="More Info Required",COUNTIFS('[1]2020 Outage History'!$Q:$Q,AF109,'[1]2020 Outage History'!$I:$I,$C109)/$Q109,"")</f>
        <v/>
      </c>
      <c r="AH109" s="26" t="str">
        <f t="shared" si="11"/>
        <v/>
      </c>
      <c r="AI109" s="8" t="str">
        <f>IF($P109="More Info Required",COUNTIFS('[1]2020 Outage History'!$Q:$Q,AH109,'[1]2020 Outage History'!$I:$I,$C109)/$Q109,"")</f>
        <v/>
      </c>
      <c r="AJ109" s="26" t="str">
        <f t="shared" si="12"/>
        <v/>
      </c>
      <c r="AK109" s="8" t="str">
        <f>IF($P109="More Info Required",COUNTIFS('[1]2020 Outage History'!$Q:$Q,AJ109,'[1]2020 Outage History'!$I:$I,$C109)/$Q109,"")</f>
        <v/>
      </c>
      <c r="AL109" s="26" t="str">
        <f t="shared" si="13"/>
        <v/>
      </c>
      <c r="AM109" s="8" t="str">
        <f>IF($P109="More Info Required",COUNTIFS('[1]2020 Outage History'!$Q:$Q,AL109,'[1]2020 Outage History'!$I:$I,$C109)/$Q109,"")</f>
        <v/>
      </c>
      <c r="AN109" s="26" t="str">
        <f t="shared" si="14"/>
        <v/>
      </c>
      <c r="AO109" s="8" t="str">
        <f>IF($P109="More Info Required",COUNTIFS('[1]2020 Outage History'!$Q:$Q,AN109,'[1]2020 Outage History'!$I:$I,$C109)/$Q109,"")</f>
        <v/>
      </c>
      <c r="AP109" s="26" t="str">
        <f t="shared" si="15"/>
        <v/>
      </c>
      <c r="AQ109" s="8" t="str">
        <f>IF($P109="More Info Required",COUNTIFS('[1]2020 Outage History'!$Q:$Q,AP109,'[1]2020 Outage History'!$I:$I,$C109)/$Q109,"")</f>
        <v/>
      </c>
      <c r="AR109" s="26" t="str">
        <f t="shared" si="16"/>
        <v/>
      </c>
      <c r="AS109" s="8" t="str">
        <f>IF($P109="More Info Required",COUNTIFS('[1]2020 Outage History'!$Q:$Q,AR109,'[1]2020 Outage History'!$I:$I,$C109)/$Q109,"")</f>
        <v/>
      </c>
      <c r="AT109" s="26" t="str">
        <f t="shared" si="17"/>
        <v/>
      </c>
      <c r="AU109" s="8" t="str">
        <f>IF($P109="More Info Required",COUNTIFS('[1]2020 Outage History'!$Q:$Q,AT109,'[1]2020 Outage History'!$I:$I,$C109)/$Q109,"")</f>
        <v/>
      </c>
      <c r="AV109" s="26" t="str">
        <f t="shared" si="18"/>
        <v/>
      </c>
      <c r="AW109" s="8" t="str">
        <f>IF($P109="More Info Required",COUNTIFS('[1]2020 Outage History'!$Q:$Q,AV109,'[1]2020 Outage History'!$I:$I,$C109)/$Q109,"")</f>
        <v/>
      </c>
      <c r="AX109" s="26" t="str">
        <f t="shared" si="19"/>
        <v/>
      </c>
      <c r="AY109" s="8" t="str">
        <f>IF($P109="More Info Required",COUNTIFS('[1]2020 Outage History'!$Q:$Q,AX109,'[1]2020 Outage History'!$I:$I,$C109)/$Q109,"")</f>
        <v/>
      </c>
      <c r="AZ109" s="26" t="str">
        <f t="shared" si="20"/>
        <v/>
      </c>
      <c r="BA109" s="8" t="str">
        <f>IF($P109="More Info Required",COUNTIFS('[1]2020 Outage History'!$Q:$Q,AZ109,'[1]2020 Outage History'!$I:$I,$C109)/$Q109,"")</f>
        <v/>
      </c>
      <c r="BB109" s="26" t="str">
        <f t="shared" si="21"/>
        <v/>
      </c>
      <c r="BC109" s="8" t="str">
        <f>IF($P109="More Info Required",COUNTIFS('[1]2020 Outage History'!$Q:$Q,BB109,'[1]2020 Outage History'!$I:$I,$C109)/$Q109,"")</f>
        <v/>
      </c>
      <c r="BD109" s="26" t="str">
        <f t="shared" si="22"/>
        <v/>
      </c>
      <c r="BE109" s="8" t="str">
        <f>IF($P109="More Info Required",COUNTIFS('[1]2020 Outage History'!$Q:$Q,BD109,'[1]2020 Outage History'!$I:$I,$C109)/$Q109,"")</f>
        <v/>
      </c>
      <c r="BF109" s="26" t="str">
        <f t="shared" si="23"/>
        <v/>
      </c>
      <c r="BG109" s="8" t="str">
        <f>IF($P109="More Info Required",COUNTIFS('[1]2020 Outage History'!$Q:$Q,BF109,'[1]2020 Outage History'!$I:$I,$C109)/$Q109,"")</f>
        <v/>
      </c>
      <c r="BH109" s="26" t="str">
        <f t="shared" si="24"/>
        <v/>
      </c>
      <c r="BI109" s="8" t="str">
        <f>IF($P109="More Info Required",COUNTIFS('[1]2020 Outage History'!$Q:$Q,BH109,'[1]2020 Outage History'!$I:$I,$C109)/$Q109,"")</f>
        <v/>
      </c>
      <c r="BJ109" s="26" t="str">
        <f t="shared" si="25"/>
        <v/>
      </c>
      <c r="BK109" s="8" t="str">
        <f>IF($P109="More Info Required",COUNTIFS('[1]2020 Outage History'!$Q:$Q,BJ109,'[1]2020 Outage History'!$I:$I,$C109)/$Q109,"")</f>
        <v/>
      </c>
      <c r="BL109" s="26" t="str">
        <f t="shared" si="26"/>
        <v/>
      </c>
      <c r="BM109" s="8" t="str">
        <f>IF($P109="More Info Required",COUNTIFS('[1]2020 Outage History'!$Q:$Q,BL109,'[1]2020 Outage History'!$I:$I,$C109)/$Q109,"")</f>
        <v/>
      </c>
      <c r="BN109" s="26" t="str">
        <f t="shared" si="27"/>
        <v/>
      </c>
      <c r="BO109" s="8" t="str">
        <f>IF($P109="More Info Required",COUNTIFS('[1]2020 Outage History'!$Q:$Q,BN109,'[1]2020 Outage History'!$I:$I,$C109)/$Q109,"")</f>
        <v/>
      </c>
      <c r="BP109" s="26" t="str">
        <f t="shared" si="28"/>
        <v/>
      </c>
      <c r="BQ109" s="8" t="str">
        <f>IF($P109="More Info Required",COUNTIFS('[1]2020 Outage History'!$Q:$Q,BP109,'[1]2020 Outage History'!$I:$I,$C109)/$Q109,"")</f>
        <v/>
      </c>
      <c r="BR109" s="26" t="str">
        <f t="shared" si="29"/>
        <v/>
      </c>
      <c r="BS109" s="8" t="str">
        <f>IF($P109="More Info Required",COUNTIFS('[1]2020 Outage History'!$Q:$Q,BR109,'[1]2020 Outage History'!$I:$I,$C109)/$Q109,"")</f>
        <v/>
      </c>
      <c r="BT109" s="26" t="str">
        <f t="shared" si="30"/>
        <v/>
      </c>
      <c r="BU109" s="8" t="str">
        <f>IF($P109="More Info Required",COUNTIFS('[1]2020 Outage History'!$Q:$Q,BT109,'[1]2020 Outage History'!$I:$I,$C109)/$Q109,"")</f>
        <v/>
      </c>
      <c r="BV109" s="26" t="str">
        <f t="shared" si="31"/>
        <v/>
      </c>
      <c r="BW109" s="8" t="str">
        <f>IF($P109="More Info Required",COUNTIFS('[1]2020 Outage History'!$Q:$Q,BV109,'[1]2020 Outage History'!$I:$I,$C109)/$Q109,"")</f>
        <v/>
      </c>
      <c r="BX109" s="26" t="str">
        <f t="shared" si="32"/>
        <v/>
      </c>
      <c r="BY109" s="8" t="str">
        <f>IF($P109="More Info Required",COUNTIFS('[1]2020 Outage History'!$Q:$Q,BX109,'[1]2020 Outage History'!$I:$I,$C109)/$Q109,"")</f>
        <v/>
      </c>
      <c r="BZ109" s="26" t="str">
        <f t="shared" si="33"/>
        <v/>
      </c>
      <c r="CA109" s="8" t="str">
        <f>IF($P109="More Info Required",COUNTIFS('[1]2020 Outage History'!$Q:$Q,BZ109,'[1]2020 Outage History'!$I:$I,$C109)/$Q109,"")</f>
        <v/>
      </c>
      <c r="CB109" s="26" t="str">
        <f t="shared" si="34"/>
        <v/>
      </c>
      <c r="CC109" s="8" t="str">
        <f>IF($P109="More Info Required",COUNTIFS('[1]2020 Outage History'!$Q:$Q,CB109,'[1]2020 Outage History'!$I:$I,$C109)/$Q109,"")</f>
        <v/>
      </c>
      <c r="CD109" s="26" t="str">
        <f t="shared" si="35"/>
        <v/>
      </c>
      <c r="CE109" s="8" t="str">
        <f>IF($P109="More Info Required",COUNTIFS('[1]2020 Outage History'!$Q:$Q,CD109,'[1]2020 Outage History'!$I:$I,$C109)/$Q109,"")</f>
        <v/>
      </c>
      <c r="CF109" s="26" t="str">
        <f t="shared" si="36"/>
        <v/>
      </c>
      <c r="CG109" s="8" t="str">
        <f>IF($P109="More Info Required",COUNTIFS('[1]2020 Outage History'!$Q:$Q,CF109,'[1]2020 Outage History'!$I:$I,$C109)/$Q109,"")</f>
        <v/>
      </c>
      <c r="CH109" s="26" t="str">
        <f t="shared" si="37"/>
        <v/>
      </c>
      <c r="CI109" s="8" t="str">
        <f>IF($P109="More Info Required",COUNTIFS('[1]2020 Outage History'!$Q:$Q,CH109,'[1]2020 Outage History'!$I:$I,$C109)/$Q109,"")</f>
        <v/>
      </c>
      <c r="CJ109" s="26" t="str">
        <f t="shared" si="38"/>
        <v/>
      </c>
      <c r="CK109" s="8" t="str">
        <f>IF($P109="More Info Required",COUNTIFS('[1]2020 Outage History'!$Q:$Q,CJ109,'[1]2020 Outage History'!$I:$I,$C109)/$Q109,"")</f>
        <v/>
      </c>
      <c r="CL109" s="26" t="str">
        <f t="shared" si="39"/>
        <v/>
      </c>
      <c r="CM109" s="8" t="str">
        <f>IF($P109="More Info Required",COUNTIFS('[1]2020 Outage History'!$Q:$Q,CL109,'[1]2020 Outage History'!$I:$I,$C109)/$Q109,"")</f>
        <v/>
      </c>
    </row>
    <row r="110" spans="1:91" ht="15" x14ac:dyDescent="0.25">
      <c r="A110" s="17" t="s">
        <v>92</v>
      </c>
      <c r="B110" s="21">
        <v>51214</v>
      </c>
      <c r="C110" s="14" t="s">
        <v>93</v>
      </c>
      <c r="D110" s="17" t="s">
        <v>96</v>
      </c>
      <c r="E110" s="21">
        <v>51</v>
      </c>
      <c r="F110" s="22">
        <f>'[1]2020 Circuit Detail'!H69</f>
        <v>1014.661891</v>
      </c>
      <c r="G110" s="21"/>
      <c r="H110" s="21">
        <f>('[1]2015 Circuit Detail'!AS69+'[1]2016 Circuit Detail'!AS69+'[1]2017 Circuit Detail'!AS69+'[1]2018 Circuit Detail'!AS69+'[1]2019 Circuit Detail'!AS69)/5</f>
        <v>1.1564998355913549</v>
      </c>
      <c r="I110" s="10">
        <f>'[1]2020 Circuit Detail'!AS69</f>
        <v>1.43594631169606</v>
      </c>
      <c r="J110" s="17" t="str">
        <f t="shared" si="0"/>
        <v>PSC</v>
      </c>
      <c r="K110" s="17">
        <v>93.3</v>
      </c>
      <c r="L110" s="23">
        <v>2019</v>
      </c>
      <c r="M110" s="21">
        <f>('[1]2015 Circuit Detail'!AQ69+'[1]2016 Circuit Detail'!AQ69+'[1]2017 Circuit Detail'!AQ69+'[1]2018 Circuit Detail'!AQ69+'[1]2019 Circuit Detail'!AQ69)/5</f>
        <v>149.47819720000001</v>
      </c>
      <c r="N110" s="24">
        <f>'[1]2020 Circuit Detail'!AQ69</f>
        <v>52.333689</v>
      </c>
      <c r="O110" s="17" t="str">
        <f t="shared" si="1"/>
        <v>OK</v>
      </c>
      <c r="P110" s="8" t="str">
        <f t="shared" si="2"/>
        <v>More Info Required</v>
      </c>
      <c r="Q110" s="25">
        <v>42</v>
      </c>
      <c r="R110" s="26" t="str">
        <f t="shared" si="3"/>
        <v>000 Power Supply</v>
      </c>
      <c r="S110" s="8" t="e">
        <f>IF($P110="More Info Required",COUNTIFS('[1]2020 Outage History'!$Q:$Q,R110,'[1]2020 Outage History'!$I:$I,$C110)/$Q110,"")</f>
        <v>#VALUE!</v>
      </c>
      <c r="T110" s="26" t="str">
        <f t="shared" si="4"/>
        <v>100 Construction</v>
      </c>
      <c r="U110" s="8" t="e">
        <f>IF($P110="More Info Required",COUNTIFS('[1]2020 Outage History'!$Q:$Q,T110,'[1]2020 Outage History'!$I:$I,$C110)/$Q110,"")</f>
        <v>#VALUE!</v>
      </c>
      <c r="V110" s="26" t="str">
        <f t="shared" si="5"/>
        <v>110 Maintenance</v>
      </c>
      <c r="W110" s="8" t="e">
        <f>IF($P110="More Info Required",COUNTIFS('[1]2020 Outage History'!$Q:$Q,V110,'[1]2020 Outage History'!$I:$I,$C110)/$Q110,"")</f>
        <v>#VALUE!</v>
      </c>
      <c r="X110" s="26" t="str">
        <f t="shared" si="6"/>
        <v>190 Other Planned</v>
      </c>
      <c r="Y110" s="8" t="e">
        <f>IF($P110="More Info Required",COUNTIFS('[1]2020 Outage History'!$Q:$Q,X110,'[1]2020 Outage History'!$I:$I,$C110)/$Q110,"")</f>
        <v>#VALUE!</v>
      </c>
      <c r="Z110" s="26" t="str">
        <f t="shared" si="7"/>
        <v>300 Material or equipment fault/failure</v>
      </c>
      <c r="AA110" s="8" t="e">
        <f>IF($P110="More Info Required",COUNTIFS('[1]2020 Outage History'!$Q:$Q,Z110,'[1]2020 Outage History'!$I:$I,$C110)/$Q110,"")</f>
        <v>#VALUE!</v>
      </c>
      <c r="AB110" s="26" t="str">
        <f t="shared" si="8"/>
        <v>310 Installation Fault</v>
      </c>
      <c r="AC110" s="8" t="e">
        <f>IF($P110="More Info Required",COUNTIFS('[1]2020 Outage History'!$Q:$Q,AB110,'[1]2020 Outage History'!$I:$I,$C110)/$Q110,"")</f>
        <v>#VALUE!</v>
      </c>
      <c r="AD110" s="26" t="str">
        <f t="shared" si="9"/>
        <v>320 Conductor Sag or inadequate clearance</v>
      </c>
      <c r="AE110" s="8" t="e">
        <f>IF($P110="More Info Required",COUNTIFS('[1]2020 Outage History'!$Q:$Q,AD110,'[1]2020 Outage History'!$I:$I,$C110)/$Q110,"")</f>
        <v>#VALUE!</v>
      </c>
      <c r="AF110" s="26" t="str">
        <f t="shared" si="10"/>
        <v>340 Overload</v>
      </c>
      <c r="AG110" s="8" t="e">
        <f>IF($P110="More Info Required",COUNTIFS('[1]2020 Outage History'!$Q:$Q,AF110,'[1]2020 Outage History'!$I:$I,$C110)/$Q110,"")</f>
        <v>#VALUE!</v>
      </c>
      <c r="AH110" s="26" t="str">
        <f t="shared" si="11"/>
        <v>350 Miscoordination of protection devices</v>
      </c>
      <c r="AI110" s="8" t="e">
        <f>IF($P110="More Info Required",COUNTIFS('[1]2020 Outage History'!$Q:$Q,AH110,'[1]2020 Outage History'!$I:$I,$C110)/$Q110,"")</f>
        <v>#VALUE!</v>
      </c>
      <c r="AJ110" s="26" t="str">
        <f t="shared" si="12"/>
        <v>360 Other Equipment installation/design</v>
      </c>
      <c r="AK110" s="8" t="e">
        <f>IF($P110="More Info Required",COUNTIFS('[1]2020 Outage History'!$Q:$Q,AJ110,'[1]2020 Outage History'!$I:$I,$C110)/$Q110,"")</f>
        <v>#VALUE!</v>
      </c>
      <c r="AL110" s="26" t="str">
        <f t="shared" si="13"/>
        <v>400 Decay/Age of Material/Equipment</v>
      </c>
      <c r="AM110" s="8" t="e">
        <f>IF($P110="More Info Required",COUNTIFS('[1]2020 Outage History'!$Q:$Q,AL110,'[1]2020 Outage History'!$I:$I,$C110)/$Q110,"")</f>
        <v>#VALUE!</v>
      </c>
      <c r="AN110" s="26" t="str">
        <f t="shared" si="14"/>
        <v>420 Tree Growth</v>
      </c>
      <c r="AO110" s="8" t="e">
        <f>IF($P110="More Info Required",COUNTIFS('[1]2020 Outage History'!$Q:$Q,AN110,'[1]2020 Outage History'!$I:$I,$C110)/$Q110,"")</f>
        <v>#VALUE!</v>
      </c>
      <c r="AP110" s="26" t="str">
        <f t="shared" si="15"/>
        <v>430 Tree failure from overhang or dead tree without Ice/snow</v>
      </c>
      <c r="AQ110" s="8" t="e">
        <f>IF($P110="More Info Required",COUNTIFS('[1]2020 Outage History'!$Q:$Q,AP110,'[1]2020 Outage History'!$I:$I,$C110)/$Q110,"")</f>
        <v>#VALUE!</v>
      </c>
      <c r="AR110" s="26" t="str">
        <f t="shared" si="16"/>
        <v>435 Tree failure from outside of ROW</v>
      </c>
      <c r="AS110" s="8" t="e">
        <f>IF($P110="More Info Required",COUNTIFS('[1]2020 Outage History'!$Q:$Q,AR110,'[1]2020 Outage History'!$I:$I,$C110)/$Q110,"")</f>
        <v>#VALUE!</v>
      </c>
      <c r="AT110" s="26" t="str">
        <f t="shared" si="17"/>
        <v>440 Trees with Ice/snow</v>
      </c>
      <c r="AU110" s="8" t="e">
        <f>IF($P110="More Info Required",COUNTIFS('[1]2020 Outage History'!$Q:$Q,AT110,'[1]2020 Outage History'!$I:$I,$C110)/$Q110,"")</f>
        <v>#VALUE!</v>
      </c>
      <c r="AV110" s="26" t="str">
        <f t="shared" si="18"/>
        <v>470 Borrower Crew Cuts Tree</v>
      </c>
      <c r="AW110" s="8" t="e">
        <f>IF($P110="More Info Required",COUNTIFS('[1]2020 Outage History'!$Q:$Q,AV110,'[1]2020 Outage History'!$I:$I,$C110)/$Q110,"")</f>
        <v>#VALUE!</v>
      </c>
      <c r="AX110" s="26" t="str">
        <f t="shared" si="19"/>
        <v>490 Maintenance, Other</v>
      </c>
      <c r="AY110" s="8" t="e">
        <f>IF($P110="More Info Required",COUNTIFS('[1]2020 Outage History'!$Q:$Q,AX110,'[1]2020 Outage History'!$I:$I,$C110)/$Q110,"")</f>
        <v>#VALUE!</v>
      </c>
      <c r="AZ110" s="26" t="str">
        <f t="shared" si="20"/>
        <v>500 Lightning</v>
      </c>
      <c r="BA110" s="8" t="e">
        <f>IF($P110="More Info Required",COUNTIFS('[1]2020 Outage History'!$Q:$Q,AZ110,'[1]2020 Outage History'!$I:$I,$C110)/$Q110,"")</f>
        <v>#VALUE!</v>
      </c>
      <c r="BB110" s="26" t="str">
        <f t="shared" si="21"/>
        <v>510 Wind, Not Trees</v>
      </c>
      <c r="BC110" s="8" t="e">
        <f>IF($P110="More Info Required",COUNTIFS('[1]2020 Outage History'!$Q:$Q,BB110,'[1]2020 Outage History'!$I:$I,$C110)/$Q110,"")</f>
        <v>#VALUE!</v>
      </c>
      <c r="BD110" s="26" t="str">
        <f t="shared" si="22"/>
        <v>520 Ice, Sleet, Frost, not Trees</v>
      </c>
      <c r="BE110" s="8" t="e">
        <f>IF($P110="More Info Required",COUNTIFS('[1]2020 Outage History'!$Q:$Q,BD110,'[1]2020 Outage History'!$I:$I,$C110)/$Q110,"")</f>
        <v>#VALUE!</v>
      </c>
      <c r="BF110" s="26" t="str">
        <f t="shared" si="23"/>
        <v>530 Flood</v>
      </c>
      <c r="BG110" s="8" t="e">
        <f>IF($P110="More Info Required",COUNTIFS('[1]2020 Outage History'!$Q:$Q,BF110,'[1]2020 Outage History'!$I:$I,$C110)/$Q110,"")</f>
        <v>#VALUE!</v>
      </c>
      <c r="BH110" s="26" t="str">
        <f t="shared" si="24"/>
        <v>540 Storm</v>
      </c>
      <c r="BI110" s="8" t="e">
        <f>IF($P110="More Info Required",COUNTIFS('[1]2020 Outage History'!$Q:$Q,BH110,'[1]2020 Outage History'!$I:$I,$C110)/$Q110,"")</f>
        <v>#VALUE!</v>
      </c>
      <c r="BJ110" s="26" t="str">
        <f t="shared" si="25"/>
        <v>590 Weather, Other</v>
      </c>
      <c r="BK110" s="8" t="e">
        <f>IF($P110="More Info Required",COUNTIFS('[1]2020 Outage History'!$Q:$Q,BJ110,'[1]2020 Outage History'!$I:$I,$C110)/$Q110,"")</f>
        <v>#VALUE!</v>
      </c>
      <c r="BL110" s="26" t="str">
        <f t="shared" si="26"/>
        <v>600 Animal/bird</v>
      </c>
      <c r="BM110" s="8" t="e">
        <f>IF($P110="More Info Required",COUNTIFS('[1]2020 Outage History'!$Q:$Q,BL110,'[1]2020 Outage History'!$I:$I,$C110)/$Q110,"")</f>
        <v>#VALUE!</v>
      </c>
      <c r="BN110" s="26" t="str">
        <f t="shared" si="27"/>
        <v>630 Squirrel</v>
      </c>
      <c r="BO110" s="8" t="e">
        <f>IF($P110="More Info Required",COUNTIFS('[1]2020 Outage History'!$Q:$Q,BN110,'[1]2020 Outage History'!$I:$I,$C110)/$Q110,"")</f>
        <v>#VALUE!</v>
      </c>
      <c r="BP110" s="26" t="str">
        <f t="shared" si="28"/>
        <v>690 Animal, Other</v>
      </c>
      <c r="BQ110" s="8" t="e">
        <f>IF($P110="More Info Required",COUNTIFS('[1]2020 Outage History'!$Q:$Q,BP110,'[1]2020 Outage History'!$I:$I,$C110)/$Q110,"")</f>
        <v>#VALUE!</v>
      </c>
      <c r="BR110" s="26" t="str">
        <f t="shared" si="29"/>
        <v>700 Customer-Caused</v>
      </c>
      <c r="BS110" s="8" t="e">
        <f>IF($P110="More Info Required",COUNTIFS('[1]2020 Outage History'!$Q:$Q,BR110,'[1]2020 Outage History'!$I:$I,$C110)/$Q110,"")</f>
        <v>#VALUE!</v>
      </c>
      <c r="BT110" s="26" t="str">
        <f t="shared" si="30"/>
        <v>710 Motor Vehicle</v>
      </c>
      <c r="BU110" s="8" t="e">
        <f>IF($P110="More Info Required",COUNTIFS('[1]2020 Outage History'!$Q:$Q,BT110,'[1]2020 Outage History'!$I:$I,$C110)/$Q110,"")</f>
        <v>#VALUE!</v>
      </c>
      <c r="BV110" s="26" t="str">
        <f t="shared" si="31"/>
        <v>715 Farming Equipment</v>
      </c>
      <c r="BW110" s="8" t="e">
        <f>IF($P110="More Info Required",COUNTIFS('[1]2020 Outage History'!$Q:$Q,BV110,'[1]2020 Outage History'!$I:$I,$C110)/$Q110,"")</f>
        <v>#VALUE!</v>
      </c>
      <c r="BX110" s="26" t="str">
        <f t="shared" si="32"/>
        <v>720 Aircraft</v>
      </c>
      <c r="BY110" s="8" t="e">
        <f>IF($P110="More Info Required",COUNTIFS('[1]2020 Outage History'!$Q:$Q,BX110,'[1]2020 Outage History'!$I:$I,$C110)/$Q110,"")</f>
        <v>#VALUE!</v>
      </c>
      <c r="BZ110" s="26" t="str">
        <f t="shared" si="33"/>
        <v>730 Fire</v>
      </c>
      <c r="CA110" s="8" t="e">
        <f>IF($P110="More Info Required",COUNTIFS('[1]2020 Outage History'!$Q:$Q,BZ110,'[1]2020 Outage History'!$I:$I,$C110)/$Q110,"")</f>
        <v>#VALUE!</v>
      </c>
      <c r="CB110" s="26" t="str">
        <f t="shared" si="34"/>
        <v>740 Public Cuts Tree</v>
      </c>
      <c r="CC110" s="8" t="e">
        <f>IF($P110="More Info Required",COUNTIFS('[1]2020 Outage History'!$Q:$Q,CB110,'[1]2020 Outage History'!$I:$I,$C110)/$Q110,"")</f>
        <v>#VALUE!</v>
      </c>
      <c r="CD110" s="26" t="str">
        <f t="shared" si="35"/>
        <v>750 Vandalism</v>
      </c>
      <c r="CE110" s="8" t="e">
        <f>IF($P110="More Info Required",COUNTIFS('[1]2020 Outage History'!$Q:$Q,CD110,'[1]2020 Outage History'!$I:$I,$C110)/$Q110,"")</f>
        <v>#VALUE!</v>
      </c>
      <c r="CF110" s="26" t="str">
        <f t="shared" si="36"/>
        <v>760 Switching Error or Caused by Construction or Maintenance</v>
      </c>
      <c r="CG110" s="8" t="e">
        <f>IF($P110="More Info Required",COUNTIFS('[1]2020 Outage History'!$Q:$Q,CF110,'[1]2020 Outage History'!$I:$I,$C110)/$Q110,"")</f>
        <v>#VALUE!</v>
      </c>
      <c r="CH110" s="26" t="str">
        <f t="shared" si="37"/>
        <v>790 Public, Other</v>
      </c>
      <c r="CI110" s="8" t="e">
        <f>IF($P110="More Info Required",COUNTIFS('[1]2020 Outage History'!$Q:$Q,CH110,'[1]2020 Outage History'!$I:$I,$C110)/$Q110,"")</f>
        <v>#VALUE!</v>
      </c>
      <c r="CJ110" s="26" t="str">
        <f t="shared" si="38"/>
        <v>800 Other</v>
      </c>
      <c r="CK110" s="8" t="e">
        <f>IF($P110="More Info Required",COUNTIFS('[1]2020 Outage History'!$Q:$Q,CJ110,'[1]2020 Outage History'!$I:$I,$C110)/$Q110,"")</f>
        <v>#VALUE!</v>
      </c>
      <c r="CL110" s="26" t="str">
        <f t="shared" si="39"/>
        <v>999 Cause Unknown</v>
      </c>
      <c r="CM110" s="8" t="e">
        <f>IF($P110="More Info Required",COUNTIFS('[1]2020 Outage History'!$Q:$Q,CL110,'[1]2020 Outage History'!$I:$I,$C110)/$Q110,"")</f>
        <v>#VALUE!</v>
      </c>
    </row>
    <row r="111" spans="1:91" ht="15" x14ac:dyDescent="0.25">
      <c r="A111" s="17" t="s">
        <v>411</v>
      </c>
      <c r="B111" s="21">
        <v>51224</v>
      </c>
      <c r="C111" s="14" t="s">
        <v>95</v>
      </c>
      <c r="D111" s="17" t="s">
        <v>96</v>
      </c>
      <c r="E111" s="21">
        <v>51</v>
      </c>
      <c r="F111" s="22">
        <f>'[1]2020 Circuit Detail'!H70</f>
        <v>338.12607400000002</v>
      </c>
      <c r="G111" s="21"/>
      <c r="H111" s="21">
        <f>('[1]2015 Circuit Detail'!AS70+'[1]2016 Circuit Detail'!AS70+'[1]2017 Circuit Detail'!AS70+'[1]2018 Circuit Detail'!AS70+'[1]2019 Circuit Detail'!AS70)/5</f>
        <v>2.0315744375019511</v>
      </c>
      <c r="I111" s="10">
        <f>'[1]2020 Circuit Detail'!AS70</f>
        <v>0.133086453427428</v>
      </c>
      <c r="J111" s="17" t="str">
        <f t="shared" si="0"/>
        <v>OK</v>
      </c>
      <c r="K111" s="17">
        <v>40.4</v>
      </c>
      <c r="L111" s="23">
        <v>2019</v>
      </c>
      <c r="M111" s="21">
        <f>('[1]2015 Circuit Detail'!AQ70+'[1]2016 Circuit Detail'!AQ70+'[1]2017 Circuit Detail'!AQ70+'[1]2018 Circuit Detail'!AQ70+'[1]2019 Circuit Detail'!AQ70)/5</f>
        <v>515.72617200000002</v>
      </c>
      <c r="N111" s="24">
        <f>'[1]2020 Circuit Detail'!AQ70</f>
        <v>11.560776000000001</v>
      </c>
      <c r="O111" s="17" t="str">
        <f t="shared" si="1"/>
        <v>OK</v>
      </c>
      <c r="P111" s="8" t="str">
        <f t="shared" si="2"/>
        <v>Good</v>
      </c>
      <c r="Q111" s="25">
        <f>'[1]2020 Circuit Detail'!AJ70</f>
        <v>14</v>
      </c>
      <c r="R111" s="26" t="str">
        <f t="shared" si="3"/>
        <v/>
      </c>
      <c r="S111" s="8" t="str">
        <f>IF($P111="More Info Required",COUNTIFS('[1]2020 Outage History'!$Q:$Q,R111,'[1]2020 Outage History'!$I:$I,$C111)/$Q111,"")</f>
        <v/>
      </c>
      <c r="T111" s="26" t="str">
        <f t="shared" si="4"/>
        <v/>
      </c>
      <c r="U111" s="8" t="str">
        <f>IF($P111="More Info Required",COUNTIFS('[1]2020 Outage History'!$Q:$Q,T111,'[1]2020 Outage History'!$I:$I,$C111)/$Q111,"")</f>
        <v/>
      </c>
      <c r="V111" s="26" t="str">
        <f t="shared" si="5"/>
        <v/>
      </c>
      <c r="W111" s="8" t="str">
        <f>IF($P111="More Info Required",COUNTIFS('[1]2020 Outage History'!$Q:$Q,V111,'[1]2020 Outage History'!$I:$I,$C111)/$Q111,"")</f>
        <v/>
      </c>
      <c r="X111" s="26" t="str">
        <f t="shared" si="6"/>
        <v/>
      </c>
      <c r="Y111" s="8" t="str">
        <f>IF($P111="More Info Required",COUNTIFS('[1]2020 Outage History'!$Q:$Q,X111,'[1]2020 Outage History'!$I:$I,$C111)/$Q111,"")</f>
        <v/>
      </c>
      <c r="Z111" s="26" t="str">
        <f t="shared" si="7"/>
        <v/>
      </c>
      <c r="AA111" s="8" t="str">
        <f>IF($P111="More Info Required",COUNTIFS('[1]2020 Outage History'!$Q:$Q,Z111,'[1]2020 Outage History'!$I:$I,$C111)/$Q111,"")</f>
        <v/>
      </c>
      <c r="AB111" s="26" t="str">
        <f t="shared" si="8"/>
        <v/>
      </c>
      <c r="AC111" s="8" t="str">
        <f>IF($P111="More Info Required",COUNTIFS('[1]2020 Outage History'!$Q:$Q,AB111,'[1]2020 Outage History'!$I:$I,$C111)/$Q111,"")</f>
        <v/>
      </c>
      <c r="AD111" s="26" t="str">
        <f t="shared" si="9"/>
        <v/>
      </c>
      <c r="AE111" s="8" t="str">
        <f>IF($P111="More Info Required",COUNTIFS('[1]2020 Outage History'!$Q:$Q,AD111,'[1]2020 Outage History'!$I:$I,$C111)/$Q111,"")</f>
        <v/>
      </c>
      <c r="AF111" s="26" t="str">
        <f t="shared" si="10"/>
        <v/>
      </c>
      <c r="AG111" s="8" t="str">
        <f>IF($P111="More Info Required",COUNTIFS('[1]2020 Outage History'!$Q:$Q,AF111,'[1]2020 Outage History'!$I:$I,$C111)/$Q111,"")</f>
        <v/>
      </c>
      <c r="AH111" s="26" t="str">
        <f t="shared" si="11"/>
        <v/>
      </c>
      <c r="AI111" s="8" t="str">
        <f>IF($P111="More Info Required",COUNTIFS('[1]2020 Outage History'!$Q:$Q,AH111,'[1]2020 Outage History'!$I:$I,$C111)/$Q111,"")</f>
        <v/>
      </c>
      <c r="AJ111" s="26" t="str">
        <f t="shared" si="12"/>
        <v/>
      </c>
      <c r="AK111" s="8" t="str">
        <f>IF($P111="More Info Required",COUNTIFS('[1]2020 Outage History'!$Q:$Q,AJ111,'[1]2020 Outage History'!$I:$I,$C111)/$Q111,"")</f>
        <v/>
      </c>
      <c r="AL111" s="26" t="str">
        <f t="shared" si="13"/>
        <v/>
      </c>
      <c r="AM111" s="8" t="str">
        <f>IF($P111="More Info Required",COUNTIFS('[1]2020 Outage History'!$Q:$Q,AL111,'[1]2020 Outage History'!$I:$I,$C111)/$Q111,"")</f>
        <v/>
      </c>
      <c r="AN111" s="26" t="str">
        <f t="shared" si="14"/>
        <v/>
      </c>
      <c r="AO111" s="8" t="str">
        <f>IF($P111="More Info Required",COUNTIFS('[1]2020 Outage History'!$Q:$Q,AN111,'[1]2020 Outage History'!$I:$I,$C111)/$Q111,"")</f>
        <v/>
      </c>
      <c r="AP111" s="26" t="str">
        <f t="shared" si="15"/>
        <v/>
      </c>
      <c r="AQ111" s="8" t="str">
        <f>IF($P111="More Info Required",COUNTIFS('[1]2020 Outage History'!$Q:$Q,AP111,'[1]2020 Outage History'!$I:$I,$C111)/$Q111,"")</f>
        <v/>
      </c>
      <c r="AR111" s="26" t="str">
        <f t="shared" si="16"/>
        <v/>
      </c>
      <c r="AS111" s="8" t="str">
        <f>IF($P111="More Info Required",COUNTIFS('[1]2020 Outage History'!$Q:$Q,AR111,'[1]2020 Outage History'!$I:$I,$C111)/$Q111,"")</f>
        <v/>
      </c>
      <c r="AT111" s="26" t="str">
        <f t="shared" si="17"/>
        <v/>
      </c>
      <c r="AU111" s="8" t="str">
        <f>IF($P111="More Info Required",COUNTIFS('[1]2020 Outage History'!$Q:$Q,AT111,'[1]2020 Outage History'!$I:$I,$C111)/$Q111,"")</f>
        <v/>
      </c>
      <c r="AV111" s="26" t="str">
        <f t="shared" si="18"/>
        <v/>
      </c>
      <c r="AW111" s="8" t="str">
        <f>IF($P111="More Info Required",COUNTIFS('[1]2020 Outage History'!$Q:$Q,AV111,'[1]2020 Outage History'!$I:$I,$C111)/$Q111,"")</f>
        <v/>
      </c>
      <c r="AX111" s="26" t="str">
        <f t="shared" si="19"/>
        <v/>
      </c>
      <c r="AY111" s="8" t="str">
        <f>IF($P111="More Info Required",COUNTIFS('[1]2020 Outage History'!$Q:$Q,AX111,'[1]2020 Outage History'!$I:$I,$C111)/$Q111,"")</f>
        <v/>
      </c>
      <c r="AZ111" s="26" t="str">
        <f t="shared" si="20"/>
        <v/>
      </c>
      <c r="BA111" s="8" t="str">
        <f>IF($P111="More Info Required",COUNTIFS('[1]2020 Outage History'!$Q:$Q,AZ111,'[1]2020 Outage History'!$I:$I,$C111)/$Q111,"")</f>
        <v/>
      </c>
      <c r="BB111" s="26" t="str">
        <f t="shared" si="21"/>
        <v/>
      </c>
      <c r="BC111" s="8" t="str">
        <f>IF($P111="More Info Required",COUNTIFS('[1]2020 Outage History'!$Q:$Q,BB111,'[1]2020 Outage History'!$I:$I,$C111)/$Q111,"")</f>
        <v/>
      </c>
      <c r="BD111" s="26" t="str">
        <f t="shared" si="22"/>
        <v/>
      </c>
      <c r="BE111" s="8" t="str">
        <f>IF($P111="More Info Required",COUNTIFS('[1]2020 Outage History'!$Q:$Q,BD111,'[1]2020 Outage History'!$I:$I,$C111)/$Q111,"")</f>
        <v/>
      </c>
      <c r="BF111" s="26" t="str">
        <f t="shared" si="23"/>
        <v/>
      </c>
      <c r="BG111" s="8" t="str">
        <f>IF($P111="More Info Required",COUNTIFS('[1]2020 Outage History'!$Q:$Q,BF111,'[1]2020 Outage History'!$I:$I,$C111)/$Q111,"")</f>
        <v/>
      </c>
      <c r="BH111" s="26" t="str">
        <f t="shared" si="24"/>
        <v/>
      </c>
      <c r="BI111" s="8" t="str">
        <f>IF($P111="More Info Required",COUNTIFS('[1]2020 Outage History'!$Q:$Q,BH111,'[1]2020 Outage History'!$I:$I,$C111)/$Q111,"")</f>
        <v/>
      </c>
      <c r="BJ111" s="26" t="str">
        <f t="shared" si="25"/>
        <v/>
      </c>
      <c r="BK111" s="8" t="str">
        <f>IF($P111="More Info Required",COUNTIFS('[1]2020 Outage History'!$Q:$Q,BJ111,'[1]2020 Outage History'!$I:$I,$C111)/$Q111,"")</f>
        <v/>
      </c>
      <c r="BL111" s="26" t="str">
        <f t="shared" si="26"/>
        <v/>
      </c>
      <c r="BM111" s="8" t="str">
        <f>IF($P111="More Info Required",COUNTIFS('[1]2020 Outage History'!$Q:$Q,BL111,'[1]2020 Outage History'!$I:$I,$C111)/$Q111,"")</f>
        <v/>
      </c>
      <c r="BN111" s="26" t="str">
        <f t="shared" si="27"/>
        <v/>
      </c>
      <c r="BO111" s="8" t="str">
        <f>IF($P111="More Info Required",COUNTIFS('[1]2020 Outage History'!$Q:$Q,BN111,'[1]2020 Outage History'!$I:$I,$C111)/$Q111,"")</f>
        <v/>
      </c>
      <c r="BP111" s="26" t="str">
        <f t="shared" si="28"/>
        <v/>
      </c>
      <c r="BQ111" s="8" t="str">
        <f>IF($P111="More Info Required",COUNTIFS('[1]2020 Outage History'!$Q:$Q,BP111,'[1]2020 Outage History'!$I:$I,$C111)/$Q111,"")</f>
        <v/>
      </c>
      <c r="BR111" s="26" t="str">
        <f t="shared" si="29"/>
        <v/>
      </c>
      <c r="BS111" s="8" t="str">
        <f>IF($P111="More Info Required",COUNTIFS('[1]2020 Outage History'!$Q:$Q,BR111,'[1]2020 Outage History'!$I:$I,$C111)/$Q111,"")</f>
        <v/>
      </c>
      <c r="BT111" s="26" t="str">
        <f t="shared" si="30"/>
        <v/>
      </c>
      <c r="BU111" s="8" t="str">
        <f>IF($P111="More Info Required",COUNTIFS('[1]2020 Outage History'!$Q:$Q,BT111,'[1]2020 Outage History'!$I:$I,$C111)/$Q111,"")</f>
        <v/>
      </c>
      <c r="BV111" s="26" t="str">
        <f t="shared" si="31"/>
        <v/>
      </c>
      <c r="BW111" s="8" t="str">
        <f>IF($P111="More Info Required",COUNTIFS('[1]2020 Outage History'!$Q:$Q,BV111,'[1]2020 Outage History'!$I:$I,$C111)/$Q111,"")</f>
        <v/>
      </c>
      <c r="BX111" s="26" t="str">
        <f t="shared" si="32"/>
        <v/>
      </c>
      <c r="BY111" s="8" t="str">
        <f>IF($P111="More Info Required",COUNTIFS('[1]2020 Outage History'!$Q:$Q,BX111,'[1]2020 Outage History'!$I:$I,$C111)/$Q111,"")</f>
        <v/>
      </c>
      <c r="BZ111" s="26" t="str">
        <f t="shared" si="33"/>
        <v/>
      </c>
      <c r="CA111" s="8" t="str">
        <f>IF($P111="More Info Required",COUNTIFS('[1]2020 Outage History'!$Q:$Q,BZ111,'[1]2020 Outage History'!$I:$I,$C111)/$Q111,"")</f>
        <v/>
      </c>
      <c r="CB111" s="26" t="str">
        <f t="shared" si="34"/>
        <v/>
      </c>
      <c r="CC111" s="8" t="str">
        <f>IF($P111="More Info Required",COUNTIFS('[1]2020 Outage History'!$Q:$Q,CB111,'[1]2020 Outage History'!$I:$I,$C111)/$Q111,"")</f>
        <v/>
      </c>
      <c r="CD111" s="26" t="str">
        <f t="shared" si="35"/>
        <v/>
      </c>
      <c r="CE111" s="8" t="str">
        <f>IF($P111="More Info Required",COUNTIFS('[1]2020 Outage History'!$Q:$Q,CD111,'[1]2020 Outage History'!$I:$I,$C111)/$Q111,"")</f>
        <v/>
      </c>
      <c r="CF111" s="26" t="str">
        <f t="shared" si="36"/>
        <v/>
      </c>
      <c r="CG111" s="8" t="str">
        <f>IF($P111="More Info Required",COUNTIFS('[1]2020 Outage History'!$Q:$Q,CF111,'[1]2020 Outage History'!$I:$I,$C111)/$Q111,"")</f>
        <v/>
      </c>
      <c r="CH111" s="26" t="str">
        <f t="shared" si="37"/>
        <v/>
      </c>
      <c r="CI111" s="8" t="str">
        <f>IF($P111="More Info Required",COUNTIFS('[1]2020 Outage History'!$Q:$Q,CH111,'[1]2020 Outage History'!$I:$I,$C111)/$Q111,"")</f>
        <v/>
      </c>
      <c r="CJ111" s="26" t="str">
        <f t="shared" si="38"/>
        <v/>
      </c>
      <c r="CK111" s="8" t="str">
        <f>IF($P111="More Info Required",COUNTIFS('[1]2020 Outage History'!$Q:$Q,CJ111,'[1]2020 Outage History'!$I:$I,$C111)/$Q111,"")</f>
        <v/>
      </c>
      <c r="CL111" s="26" t="str">
        <f t="shared" si="39"/>
        <v/>
      </c>
      <c r="CM111" s="8" t="str">
        <f>IF($P111="More Info Required",COUNTIFS('[1]2020 Outage History'!$Q:$Q,CL111,'[1]2020 Outage History'!$I:$I,$C111)/$Q111,"")</f>
        <v/>
      </c>
    </row>
    <row r="112" spans="1:91" ht="15" x14ac:dyDescent="0.25">
      <c r="A112" s="17" t="s">
        <v>96</v>
      </c>
      <c r="B112" s="21">
        <v>51244</v>
      </c>
      <c r="C112" s="14" t="s">
        <v>97</v>
      </c>
      <c r="D112" s="17" t="s">
        <v>96</v>
      </c>
      <c r="E112" s="21">
        <v>51</v>
      </c>
      <c r="F112" s="22">
        <f>'[1]2020 Circuit Detail'!H71</f>
        <v>339.44126</v>
      </c>
      <c r="G112" s="21"/>
      <c r="H112" s="21">
        <f>('[1]2015 Circuit Detail'!AS71+'[1]2016 Circuit Detail'!AS71+'[1]2017 Circuit Detail'!AS71+'[1]2018 Circuit Detail'!AS71+'[1]2019 Circuit Detail'!AS71)/5</f>
        <v>0.83373106855587831</v>
      </c>
      <c r="I112" s="10">
        <f>'[1]2020 Circuit Detail'!AS71</f>
        <v>5.0082302899771197E-2</v>
      </c>
      <c r="J112" s="17" t="str">
        <f t="shared" si="0"/>
        <v>OK</v>
      </c>
      <c r="K112" s="17">
        <v>25.7</v>
      </c>
      <c r="L112" s="23">
        <v>2019</v>
      </c>
      <c r="M112" s="21">
        <f>('[1]2015 Circuit Detail'!AQ71+'[1]2016 Circuit Detail'!AQ71+'[1]2017 Circuit Detail'!AQ71+'[1]2018 Circuit Detail'!AQ71+'[1]2019 Circuit Detail'!AQ71)/5</f>
        <v>97.790607600000001</v>
      </c>
      <c r="N112" s="24">
        <f>'[1]2020 Circuit Detail'!AQ71</f>
        <v>4.6959520000000001</v>
      </c>
      <c r="O112" s="17" t="str">
        <f t="shared" si="1"/>
        <v>OK</v>
      </c>
      <c r="P112" s="8" t="str">
        <f t="shared" si="2"/>
        <v>Good</v>
      </c>
      <c r="Q112" s="25">
        <f>'[1]2020 Circuit Detail'!AJ71</f>
        <v>7</v>
      </c>
      <c r="R112" s="26" t="str">
        <f t="shared" si="3"/>
        <v/>
      </c>
      <c r="S112" s="8" t="str">
        <f>IF($P112="More Info Required",COUNTIFS('[1]2020 Outage History'!$Q:$Q,R112,'[1]2020 Outage History'!$I:$I,$C112)/$Q112,"")</f>
        <v/>
      </c>
      <c r="T112" s="26" t="str">
        <f t="shared" si="4"/>
        <v/>
      </c>
      <c r="U112" s="8" t="str">
        <f>IF($P112="More Info Required",COUNTIFS('[1]2020 Outage History'!$Q:$Q,T112,'[1]2020 Outage History'!$I:$I,$C112)/$Q112,"")</f>
        <v/>
      </c>
      <c r="V112" s="26" t="str">
        <f t="shared" si="5"/>
        <v/>
      </c>
      <c r="W112" s="8" t="str">
        <f>IF($P112="More Info Required",COUNTIFS('[1]2020 Outage History'!$Q:$Q,V112,'[1]2020 Outage History'!$I:$I,$C112)/$Q112,"")</f>
        <v/>
      </c>
      <c r="X112" s="26" t="str">
        <f t="shared" si="6"/>
        <v/>
      </c>
      <c r="Y112" s="8" t="str">
        <f>IF($P112="More Info Required",COUNTIFS('[1]2020 Outage History'!$Q:$Q,X112,'[1]2020 Outage History'!$I:$I,$C112)/$Q112,"")</f>
        <v/>
      </c>
      <c r="Z112" s="26" t="str">
        <f t="shared" si="7"/>
        <v/>
      </c>
      <c r="AA112" s="8" t="str">
        <f>IF($P112="More Info Required",COUNTIFS('[1]2020 Outage History'!$Q:$Q,Z112,'[1]2020 Outage History'!$I:$I,$C112)/$Q112,"")</f>
        <v/>
      </c>
      <c r="AB112" s="26" t="str">
        <f t="shared" si="8"/>
        <v/>
      </c>
      <c r="AC112" s="8" t="str">
        <f>IF($P112="More Info Required",COUNTIFS('[1]2020 Outage History'!$Q:$Q,AB112,'[1]2020 Outage History'!$I:$I,$C112)/$Q112,"")</f>
        <v/>
      </c>
      <c r="AD112" s="26" t="str">
        <f t="shared" si="9"/>
        <v/>
      </c>
      <c r="AE112" s="8" t="str">
        <f>IF($P112="More Info Required",COUNTIFS('[1]2020 Outage History'!$Q:$Q,AD112,'[1]2020 Outage History'!$I:$I,$C112)/$Q112,"")</f>
        <v/>
      </c>
      <c r="AF112" s="26" t="str">
        <f t="shared" si="10"/>
        <v/>
      </c>
      <c r="AG112" s="8" t="str">
        <f>IF($P112="More Info Required",COUNTIFS('[1]2020 Outage History'!$Q:$Q,AF112,'[1]2020 Outage History'!$I:$I,$C112)/$Q112,"")</f>
        <v/>
      </c>
      <c r="AH112" s="26" t="str">
        <f t="shared" si="11"/>
        <v/>
      </c>
      <c r="AI112" s="8" t="str">
        <f>IF($P112="More Info Required",COUNTIFS('[1]2020 Outage History'!$Q:$Q,AH112,'[1]2020 Outage History'!$I:$I,$C112)/$Q112,"")</f>
        <v/>
      </c>
      <c r="AJ112" s="26" t="str">
        <f t="shared" si="12"/>
        <v/>
      </c>
      <c r="AK112" s="8" t="str">
        <f>IF($P112="More Info Required",COUNTIFS('[1]2020 Outage History'!$Q:$Q,AJ112,'[1]2020 Outage History'!$I:$I,$C112)/$Q112,"")</f>
        <v/>
      </c>
      <c r="AL112" s="26" t="str">
        <f t="shared" si="13"/>
        <v/>
      </c>
      <c r="AM112" s="8" t="str">
        <f>IF($P112="More Info Required",COUNTIFS('[1]2020 Outage History'!$Q:$Q,AL112,'[1]2020 Outage History'!$I:$I,$C112)/$Q112,"")</f>
        <v/>
      </c>
      <c r="AN112" s="26" t="str">
        <f t="shared" si="14"/>
        <v/>
      </c>
      <c r="AO112" s="8" t="str">
        <f>IF($P112="More Info Required",COUNTIFS('[1]2020 Outage History'!$Q:$Q,AN112,'[1]2020 Outage History'!$I:$I,$C112)/$Q112,"")</f>
        <v/>
      </c>
      <c r="AP112" s="26" t="str">
        <f t="shared" si="15"/>
        <v/>
      </c>
      <c r="AQ112" s="8" t="str">
        <f>IF($P112="More Info Required",COUNTIFS('[1]2020 Outage History'!$Q:$Q,AP112,'[1]2020 Outage History'!$I:$I,$C112)/$Q112,"")</f>
        <v/>
      </c>
      <c r="AR112" s="26" t="str">
        <f t="shared" si="16"/>
        <v/>
      </c>
      <c r="AS112" s="8" t="str">
        <f>IF($P112="More Info Required",COUNTIFS('[1]2020 Outage History'!$Q:$Q,AR112,'[1]2020 Outage History'!$I:$I,$C112)/$Q112,"")</f>
        <v/>
      </c>
      <c r="AT112" s="26" t="str">
        <f t="shared" si="17"/>
        <v/>
      </c>
      <c r="AU112" s="8" t="str">
        <f>IF($P112="More Info Required",COUNTIFS('[1]2020 Outage History'!$Q:$Q,AT112,'[1]2020 Outage History'!$I:$I,$C112)/$Q112,"")</f>
        <v/>
      </c>
      <c r="AV112" s="26" t="str">
        <f t="shared" si="18"/>
        <v/>
      </c>
      <c r="AW112" s="8" t="str">
        <f>IF($P112="More Info Required",COUNTIFS('[1]2020 Outage History'!$Q:$Q,AV112,'[1]2020 Outage History'!$I:$I,$C112)/$Q112,"")</f>
        <v/>
      </c>
      <c r="AX112" s="26" t="str">
        <f t="shared" si="19"/>
        <v/>
      </c>
      <c r="AY112" s="8" t="str">
        <f>IF($P112="More Info Required",COUNTIFS('[1]2020 Outage History'!$Q:$Q,AX112,'[1]2020 Outage History'!$I:$I,$C112)/$Q112,"")</f>
        <v/>
      </c>
      <c r="AZ112" s="26" t="str">
        <f t="shared" si="20"/>
        <v/>
      </c>
      <c r="BA112" s="8" t="str">
        <f>IF($P112="More Info Required",COUNTIFS('[1]2020 Outage History'!$Q:$Q,AZ112,'[1]2020 Outage History'!$I:$I,$C112)/$Q112,"")</f>
        <v/>
      </c>
      <c r="BB112" s="26" t="str">
        <f t="shared" si="21"/>
        <v/>
      </c>
      <c r="BC112" s="8" t="str">
        <f>IF($P112="More Info Required",COUNTIFS('[1]2020 Outage History'!$Q:$Q,BB112,'[1]2020 Outage History'!$I:$I,$C112)/$Q112,"")</f>
        <v/>
      </c>
      <c r="BD112" s="26" t="str">
        <f t="shared" si="22"/>
        <v/>
      </c>
      <c r="BE112" s="8" t="str">
        <f>IF($P112="More Info Required",COUNTIFS('[1]2020 Outage History'!$Q:$Q,BD112,'[1]2020 Outage History'!$I:$I,$C112)/$Q112,"")</f>
        <v/>
      </c>
      <c r="BF112" s="26" t="str">
        <f t="shared" si="23"/>
        <v/>
      </c>
      <c r="BG112" s="8" t="str">
        <f>IF($P112="More Info Required",COUNTIFS('[1]2020 Outage History'!$Q:$Q,BF112,'[1]2020 Outage History'!$I:$I,$C112)/$Q112,"")</f>
        <v/>
      </c>
      <c r="BH112" s="26" t="str">
        <f t="shared" si="24"/>
        <v/>
      </c>
      <c r="BI112" s="8" t="str">
        <f>IF($P112="More Info Required",COUNTIFS('[1]2020 Outage History'!$Q:$Q,BH112,'[1]2020 Outage History'!$I:$I,$C112)/$Q112,"")</f>
        <v/>
      </c>
      <c r="BJ112" s="26" t="str">
        <f t="shared" si="25"/>
        <v/>
      </c>
      <c r="BK112" s="8" t="str">
        <f>IF($P112="More Info Required",COUNTIFS('[1]2020 Outage History'!$Q:$Q,BJ112,'[1]2020 Outage History'!$I:$I,$C112)/$Q112,"")</f>
        <v/>
      </c>
      <c r="BL112" s="26" t="str">
        <f t="shared" si="26"/>
        <v/>
      </c>
      <c r="BM112" s="8" t="str">
        <f>IF($P112="More Info Required",COUNTIFS('[1]2020 Outage History'!$Q:$Q,BL112,'[1]2020 Outage History'!$I:$I,$C112)/$Q112,"")</f>
        <v/>
      </c>
      <c r="BN112" s="26" t="str">
        <f t="shared" si="27"/>
        <v/>
      </c>
      <c r="BO112" s="8" t="str">
        <f>IF($P112="More Info Required",COUNTIFS('[1]2020 Outage History'!$Q:$Q,BN112,'[1]2020 Outage History'!$I:$I,$C112)/$Q112,"")</f>
        <v/>
      </c>
      <c r="BP112" s="26" t="str">
        <f t="shared" si="28"/>
        <v/>
      </c>
      <c r="BQ112" s="8" t="str">
        <f>IF($P112="More Info Required",COUNTIFS('[1]2020 Outage History'!$Q:$Q,BP112,'[1]2020 Outage History'!$I:$I,$C112)/$Q112,"")</f>
        <v/>
      </c>
      <c r="BR112" s="26" t="str">
        <f t="shared" si="29"/>
        <v/>
      </c>
      <c r="BS112" s="8" t="str">
        <f>IF($P112="More Info Required",COUNTIFS('[1]2020 Outage History'!$Q:$Q,BR112,'[1]2020 Outage History'!$I:$I,$C112)/$Q112,"")</f>
        <v/>
      </c>
      <c r="BT112" s="26" t="str">
        <f t="shared" si="30"/>
        <v/>
      </c>
      <c r="BU112" s="8" t="str">
        <f>IF($P112="More Info Required",COUNTIFS('[1]2020 Outage History'!$Q:$Q,BT112,'[1]2020 Outage History'!$I:$I,$C112)/$Q112,"")</f>
        <v/>
      </c>
      <c r="BV112" s="26" t="str">
        <f t="shared" si="31"/>
        <v/>
      </c>
      <c r="BW112" s="8" t="str">
        <f>IF($P112="More Info Required",COUNTIFS('[1]2020 Outage History'!$Q:$Q,BV112,'[1]2020 Outage History'!$I:$I,$C112)/$Q112,"")</f>
        <v/>
      </c>
      <c r="BX112" s="26" t="str">
        <f t="shared" si="32"/>
        <v/>
      </c>
      <c r="BY112" s="8" t="str">
        <f>IF($P112="More Info Required",COUNTIFS('[1]2020 Outage History'!$Q:$Q,BX112,'[1]2020 Outage History'!$I:$I,$C112)/$Q112,"")</f>
        <v/>
      </c>
      <c r="BZ112" s="26" t="str">
        <f t="shared" si="33"/>
        <v/>
      </c>
      <c r="CA112" s="8" t="str">
        <f>IF($P112="More Info Required",COUNTIFS('[1]2020 Outage History'!$Q:$Q,BZ112,'[1]2020 Outage History'!$I:$I,$C112)/$Q112,"")</f>
        <v/>
      </c>
      <c r="CB112" s="26" t="str">
        <f t="shared" si="34"/>
        <v/>
      </c>
      <c r="CC112" s="8" t="str">
        <f>IF($P112="More Info Required",COUNTIFS('[1]2020 Outage History'!$Q:$Q,CB112,'[1]2020 Outage History'!$I:$I,$C112)/$Q112,"")</f>
        <v/>
      </c>
      <c r="CD112" s="26" t="str">
        <f t="shared" si="35"/>
        <v/>
      </c>
      <c r="CE112" s="8" t="str">
        <f>IF($P112="More Info Required",COUNTIFS('[1]2020 Outage History'!$Q:$Q,CD112,'[1]2020 Outage History'!$I:$I,$C112)/$Q112,"")</f>
        <v/>
      </c>
      <c r="CF112" s="26" t="str">
        <f t="shared" si="36"/>
        <v/>
      </c>
      <c r="CG112" s="8" t="str">
        <f>IF($P112="More Info Required",COUNTIFS('[1]2020 Outage History'!$Q:$Q,CF112,'[1]2020 Outage History'!$I:$I,$C112)/$Q112,"")</f>
        <v/>
      </c>
      <c r="CH112" s="26" t="str">
        <f t="shared" si="37"/>
        <v/>
      </c>
      <c r="CI112" s="8" t="str">
        <f>IF($P112="More Info Required",COUNTIFS('[1]2020 Outage History'!$Q:$Q,CH112,'[1]2020 Outage History'!$I:$I,$C112)/$Q112,"")</f>
        <v/>
      </c>
      <c r="CJ112" s="26" t="str">
        <f t="shared" si="38"/>
        <v/>
      </c>
      <c r="CK112" s="8" t="str">
        <f>IF($P112="More Info Required",COUNTIFS('[1]2020 Outage History'!$Q:$Q,CJ112,'[1]2020 Outage History'!$I:$I,$C112)/$Q112,"")</f>
        <v/>
      </c>
      <c r="CL112" s="26" t="str">
        <f t="shared" si="39"/>
        <v/>
      </c>
      <c r="CM112" s="8" t="str">
        <f>IF($P112="More Info Required",COUNTIFS('[1]2020 Outage History'!$Q:$Q,CL112,'[1]2020 Outage History'!$I:$I,$C112)/$Q112,"")</f>
        <v/>
      </c>
    </row>
    <row r="113" spans="1:91" ht="15" x14ac:dyDescent="0.25">
      <c r="A113" s="17" t="s">
        <v>98</v>
      </c>
      <c r="B113" s="21">
        <v>51254</v>
      </c>
      <c r="C113" s="14" t="s">
        <v>99</v>
      </c>
      <c r="D113" s="17" t="s">
        <v>96</v>
      </c>
      <c r="E113" s="21">
        <v>51</v>
      </c>
      <c r="F113" s="22">
        <f>'[1]2020 Circuit Detail'!H72</f>
        <v>123.968481</v>
      </c>
      <c r="G113" s="21"/>
      <c r="H113" s="21">
        <f>('[1]2015 Circuit Detail'!AS72+'[1]2016 Circuit Detail'!AS72+'[1]2017 Circuit Detail'!AS72+'[1]2018 Circuit Detail'!AS72+'[1]2019 Circuit Detail'!AS72)/5</f>
        <v>1.6722850323912684</v>
      </c>
      <c r="I113" s="10">
        <f>'[1]2020 Circuit Detail'!AS72</f>
        <v>2.7022997886051399</v>
      </c>
      <c r="J113" s="17" t="str">
        <f t="shared" ref="J113:J139" si="40">IF(I113&gt;H113,"PSC","OK")</f>
        <v>PSC</v>
      </c>
      <c r="K113" s="17">
        <v>17.5</v>
      </c>
      <c r="L113" s="23">
        <v>2019</v>
      </c>
      <c r="M113" s="21">
        <f>('[1]2015 Circuit Detail'!AQ72+'[1]2016 Circuit Detail'!AQ72+'[1]2017 Circuit Detail'!AQ72+'[1]2018 Circuit Detail'!AQ72+'[1]2019 Circuit Detail'!AQ72)/5</f>
        <v>273.10154419999998</v>
      </c>
      <c r="N113" s="24">
        <f>'[1]2020 Circuit Detail'!AQ72</f>
        <v>168.34117599999999</v>
      </c>
      <c r="O113" s="17" t="str">
        <f t="shared" ref="O113:O139" si="41">IF(N113&gt;M113,"PSC","OK")</f>
        <v>OK</v>
      </c>
      <c r="P113" s="8" t="str">
        <f t="shared" si="2"/>
        <v>More Info Required</v>
      </c>
      <c r="Q113" s="25">
        <f>'[1]2020 Circuit Detail'!AJ72</f>
        <v>6</v>
      </c>
      <c r="R113" s="26" t="str">
        <f t="shared" si="3"/>
        <v>000 Power Supply</v>
      </c>
      <c r="S113" s="8" t="e">
        <f>IF($P113="More Info Required",COUNTIFS('[1]2020 Outage History'!$Q:$Q,R113,'[1]2020 Outage History'!$I:$I,$C113)/$Q113,"")</f>
        <v>#VALUE!</v>
      </c>
      <c r="T113" s="26" t="str">
        <f t="shared" si="4"/>
        <v>100 Construction</v>
      </c>
      <c r="U113" s="8" t="e">
        <f>IF($P113="More Info Required",COUNTIFS('[1]2020 Outage History'!$Q:$Q,T113,'[1]2020 Outage History'!$I:$I,$C113)/$Q113,"")</f>
        <v>#VALUE!</v>
      </c>
      <c r="V113" s="26" t="str">
        <f t="shared" si="5"/>
        <v>110 Maintenance</v>
      </c>
      <c r="W113" s="8" t="e">
        <f>IF($P113="More Info Required",COUNTIFS('[1]2020 Outage History'!$Q:$Q,V113,'[1]2020 Outage History'!$I:$I,$C113)/$Q113,"")</f>
        <v>#VALUE!</v>
      </c>
      <c r="X113" s="26" t="str">
        <f t="shared" si="6"/>
        <v>190 Other Planned</v>
      </c>
      <c r="Y113" s="8" t="e">
        <f>IF($P113="More Info Required",COUNTIFS('[1]2020 Outage History'!$Q:$Q,X113,'[1]2020 Outage History'!$I:$I,$C113)/$Q113,"")</f>
        <v>#VALUE!</v>
      </c>
      <c r="Z113" s="26" t="str">
        <f t="shared" si="7"/>
        <v>300 Material or equipment fault/failure</v>
      </c>
      <c r="AA113" s="8" t="e">
        <f>IF($P113="More Info Required",COUNTIFS('[1]2020 Outage History'!$Q:$Q,Z113,'[1]2020 Outage History'!$I:$I,$C113)/$Q113,"")</f>
        <v>#VALUE!</v>
      </c>
      <c r="AB113" s="26" t="str">
        <f t="shared" si="8"/>
        <v>310 Installation Fault</v>
      </c>
      <c r="AC113" s="8" t="e">
        <f>IF($P113="More Info Required",COUNTIFS('[1]2020 Outage History'!$Q:$Q,AB113,'[1]2020 Outage History'!$I:$I,$C113)/$Q113,"")</f>
        <v>#VALUE!</v>
      </c>
      <c r="AD113" s="26" t="str">
        <f t="shared" si="9"/>
        <v>320 Conductor Sag or inadequate clearance</v>
      </c>
      <c r="AE113" s="8" t="e">
        <f>IF($P113="More Info Required",COUNTIFS('[1]2020 Outage History'!$Q:$Q,AD113,'[1]2020 Outage History'!$I:$I,$C113)/$Q113,"")</f>
        <v>#VALUE!</v>
      </c>
      <c r="AF113" s="26" t="str">
        <f t="shared" si="10"/>
        <v>340 Overload</v>
      </c>
      <c r="AG113" s="8" t="e">
        <f>IF($P113="More Info Required",COUNTIFS('[1]2020 Outage History'!$Q:$Q,AF113,'[1]2020 Outage History'!$I:$I,$C113)/$Q113,"")</f>
        <v>#VALUE!</v>
      </c>
      <c r="AH113" s="26" t="str">
        <f t="shared" si="11"/>
        <v>350 Miscoordination of protection devices</v>
      </c>
      <c r="AI113" s="8" t="e">
        <f>IF($P113="More Info Required",COUNTIFS('[1]2020 Outage History'!$Q:$Q,AH113,'[1]2020 Outage History'!$I:$I,$C113)/$Q113,"")</f>
        <v>#VALUE!</v>
      </c>
      <c r="AJ113" s="26" t="str">
        <f t="shared" si="12"/>
        <v>360 Other Equipment installation/design</v>
      </c>
      <c r="AK113" s="8" t="e">
        <f>IF($P113="More Info Required",COUNTIFS('[1]2020 Outage History'!$Q:$Q,AJ113,'[1]2020 Outage History'!$I:$I,$C113)/$Q113,"")</f>
        <v>#VALUE!</v>
      </c>
      <c r="AL113" s="26" t="str">
        <f t="shared" si="13"/>
        <v>400 Decay/Age of Material/Equipment</v>
      </c>
      <c r="AM113" s="8" t="e">
        <f>IF($P113="More Info Required",COUNTIFS('[1]2020 Outage History'!$Q:$Q,AL113,'[1]2020 Outage History'!$I:$I,$C113)/$Q113,"")</f>
        <v>#VALUE!</v>
      </c>
      <c r="AN113" s="26" t="str">
        <f t="shared" si="14"/>
        <v>420 Tree Growth</v>
      </c>
      <c r="AO113" s="8" t="e">
        <f>IF($P113="More Info Required",COUNTIFS('[1]2020 Outage History'!$Q:$Q,AN113,'[1]2020 Outage History'!$I:$I,$C113)/$Q113,"")</f>
        <v>#VALUE!</v>
      </c>
      <c r="AP113" s="26" t="str">
        <f t="shared" si="15"/>
        <v>430 Tree failure from overhang or dead tree without Ice/snow</v>
      </c>
      <c r="AQ113" s="8" t="e">
        <f>IF($P113="More Info Required",COUNTIFS('[1]2020 Outage History'!$Q:$Q,AP113,'[1]2020 Outage History'!$I:$I,$C113)/$Q113,"")</f>
        <v>#VALUE!</v>
      </c>
      <c r="AR113" s="26" t="str">
        <f t="shared" si="16"/>
        <v>435 Tree failure from outside of ROW</v>
      </c>
      <c r="AS113" s="8" t="e">
        <f>IF($P113="More Info Required",COUNTIFS('[1]2020 Outage History'!$Q:$Q,AR113,'[1]2020 Outage History'!$I:$I,$C113)/$Q113,"")</f>
        <v>#VALUE!</v>
      </c>
      <c r="AT113" s="26" t="str">
        <f t="shared" si="17"/>
        <v>440 Trees with Ice/snow</v>
      </c>
      <c r="AU113" s="8" t="e">
        <f>IF($P113="More Info Required",COUNTIFS('[1]2020 Outage History'!$Q:$Q,AT113,'[1]2020 Outage History'!$I:$I,$C113)/$Q113,"")</f>
        <v>#VALUE!</v>
      </c>
      <c r="AV113" s="26" t="str">
        <f t="shared" si="18"/>
        <v>470 Borrower Crew Cuts Tree</v>
      </c>
      <c r="AW113" s="8" t="e">
        <f>IF($P113="More Info Required",COUNTIFS('[1]2020 Outage History'!$Q:$Q,AV113,'[1]2020 Outage History'!$I:$I,$C113)/$Q113,"")</f>
        <v>#VALUE!</v>
      </c>
      <c r="AX113" s="26" t="str">
        <f t="shared" si="19"/>
        <v>490 Maintenance, Other</v>
      </c>
      <c r="AY113" s="8" t="e">
        <f>IF($P113="More Info Required",COUNTIFS('[1]2020 Outage History'!$Q:$Q,AX113,'[1]2020 Outage History'!$I:$I,$C113)/$Q113,"")</f>
        <v>#VALUE!</v>
      </c>
      <c r="AZ113" s="26" t="str">
        <f t="shared" si="20"/>
        <v>500 Lightning</v>
      </c>
      <c r="BA113" s="8" t="e">
        <f>IF($P113="More Info Required",COUNTIFS('[1]2020 Outage History'!$Q:$Q,AZ113,'[1]2020 Outage History'!$I:$I,$C113)/$Q113,"")</f>
        <v>#VALUE!</v>
      </c>
      <c r="BB113" s="26" t="str">
        <f t="shared" si="21"/>
        <v>510 Wind, Not Trees</v>
      </c>
      <c r="BC113" s="8" t="e">
        <f>IF($P113="More Info Required",COUNTIFS('[1]2020 Outage History'!$Q:$Q,BB113,'[1]2020 Outage History'!$I:$I,$C113)/$Q113,"")</f>
        <v>#VALUE!</v>
      </c>
      <c r="BD113" s="26" t="str">
        <f t="shared" si="22"/>
        <v>520 Ice, Sleet, Frost, not Trees</v>
      </c>
      <c r="BE113" s="8" t="e">
        <f>IF($P113="More Info Required",COUNTIFS('[1]2020 Outage History'!$Q:$Q,BD113,'[1]2020 Outage History'!$I:$I,$C113)/$Q113,"")</f>
        <v>#VALUE!</v>
      </c>
      <c r="BF113" s="26" t="str">
        <f t="shared" si="23"/>
        <v>530 Flood</v>
      </c>
      <c r="BG113" s="8" t="e">
        <f>IF($P113="More Info Required",COUNTIFS('[1]2020 Outage History'!$Q:$Q,BF113,'[1]2020 Outage History'!$I:$I,$C113)/$Q113,"")</f>
        <v>#VALUE!</v>
      </c>
      <c r="BH113" s="26" t="str">
        <f t="shared" si="24"/>
        <v>540 Storm</v>
      </c>
      <c r="BI113" s="8" t="e">
        <f>IF($P113="More Info Required",COUNTIFS('[1]2020 Outage History'!$Q:$Q,BH113,'[1]2020 Outage History'!$I:$I,$C113)/$Q113,"")</f>
        <v>#VALUE!</v>
      </c>
      <c r="BJ113" s="26" t="str">
        <f t="shared" si="25"/>
        <v>590 Weather, Other</v>
      </c>
      <c r="BK113" s="8" t="e">
        <f>IF($P113="More Info Required",COUNTIFS('[1]2020 Outage History'!$Q:$Q,BJ113,'[1]2020 Outage History'!$I:$I,$C113)/$Q113,"")</f>
        <v>#VALUE!</v>
      </c>
      <c r="BL113" s="26" t="str">
        <f t="shared" si="26"/>
        <v>600 Animal/bird</v>
      </c>
      <c r="BM113" s="8" t="e">
        <f>IF($P113="More Info Required",COUNTIFS('[1]2020 Outage History'!$Q:$Q,BL113,'[1]2020 Outage History'!$I:$I,$C113)/$Q113,"")</f>
        <v>#VALUE!</v>
      </c>
      <c r="BN113" s="26" t="str">
        <f t="shared" si="27"/>
        <v>630 Squirrel</v>
      </c>
      <c r="BO113" s="8" t="e">
        <f>IF($P113="More Info Required",COUNTIFS('[1]2020 Outage History'!$Q:$Q,BN113,'[1]2020 Outage History'!$I:$I,$C113)/$Q113,"")</f>
        <v>#VALUE!</v>
      </c>
      <c r="BP113" s="26" t="str">
        <f t="shared" si="28"/>
        <v>690 Animal, Other</v>
      </c>
      <c r="BQ113" s="8" t="e">
        <f>IF($P113="More Info Required",COUNTIFS('[1]2020 Outage History'!$Q:$Q,BP113,'[1]2020 Outage History'!$I:$I,$C113)/$Q113,"")</f>
        <v>#VALUE!</v>
      </c>
      <c r="BR113" s="26" t="str">
        <f t="shared" si="29"/>
        <v>700 Customer-Caused</v>
      </c>
      <c r="BS113" s="8" t="e">
        <f>IF($P113="More Info Required",COUNTIFS('[1]2020 Outage History'!$Q:$Q,BR113,'[1]2020 Outage History'!$I:$I,$C113)/$Q113,"")</f>
        <v>#VALUE!</v>
      </c>
      <c r="BT113" s="26" t="str">
        <f t="shared" si="30"/>
        <v>710 Motor Vehicle</v>
      </c>
      <c r="BU113" s="8" t="e">
        <f>IF($P113="More Info Required",COUNTIFS('[1]2020 Outage History'!$Q:$Q,BT113,'[1]2020 Outage History'!$I:$I,$C113)/$Q113,"")</f>
        <v>#VALUE!</v>
      </c>
      <c r="BV113" s="26" t="str">
        <f t="shared" si="31"/>
        <v>715 Farming Equipment</v>
      </c>
      <c r="BW113" s="8" t="e">
        <f>IF($P113="More Info Required",COUNTIFS('[1]2020 Outage History'!$Q:$Q,BV113,'[1]2020 Outage History'!$I:$I,$C113)/$Q113,"")</f>
        <v>#VALUE!</v>
      </c>
      <c r="BX113" s="26" t="str">
        <f t="shared" si="32"/>
        <v>720 Aircraft</v>
      </c>
      <c r="BY113" s="8" t="e">
        <f>IF($P113="More Info Required",COUNTIFS('[1]2020 Outage History'!$Q:$Q,BX113,'[1]2020 Outage History'!$I:$I,$C113)/$Q113,"")</f>
        <v>#VALUE!</v>
      </c>
      <c r="BZ113" s="26" t="str">
        <f t="shared" si="33"/>
        <v>730 Fire</v>
      </c>
      <c r="CA113" s="8" t="e">
        <f>IF($P113="More Info Required",COUNTIFS('[1]2020 Outage History'!$Q:$Q,BZ113,'[1]2020 Outage History'!$I:$I,$C113)/$Q113,"")</f>
        <v>#VALUE!</v>
      </c>
      <c r="CB113" s="26" t="str">
        <f t="shared" si="34"/>
        <v>740 Public Cuts Tree</v>
      </c>
      <c r="CC113" s="8" t="e">
        <f>IF($P113="More Info Required",COUNTIFS('[1]2020 Outage History'!$Q:$Q,CB113,'[1]2020 Outage History'!$I:$I,$C113)/$Q113,"")</f>
        <v>#VALUE!</v>
      </c>
      <c r="CD113" s="26" t="str">
        <f t="shared" si="35"/>
        <v>750 Vandalism</v>
      </c>
      <c r="CE113" s="8" t="e">
        <f>IF($P113="More Info Required",COUNTIFS('[1]2020 Outage History'!$Q:$Q,CD113,'[1]2020 Outage History'!$I:$I,$C113)/$Q113,"")</f>
        <v>#VALUE!</v>
      </c>
      <c r="CF113" s="26" t="str">
        <f t="shared" si="36"/>
        <v>760 Switching Error or Caused by Construction or Maintenance</v>
      </c>
      <c r="CG113" s="8" t="e">
        <f>IF($P113="More Info Required",COUNTIFS('[1]2020 Outage History'!$Q:$Q,CF113,'[1]2020 Outage History'!$I:$I,$C113)/$Q113,"")</f>
        <v>#VALUE!</v>
      </c>
      <c r="CH113" s="26" t="str">
        <f t="shared" si="37"/>
        <v>790 Public, Other</v>
      </c>
      <c r="CI113" s="8" t="e">
        <f>IF($P113="More Info Required",COUNTIFS('[1]2020 Outage History'!$Q:$Q,CH113,'[1]2020 Outage History'!$I:$I,$C113)/$Q113,"")</f>
        <v>#VALUE!</v>
      </c>
      <c r="CJ113" s="26" t="str">
        <f t="shared" si="38"/>
        <v>800 Other</v>
      </c>
      <c r="CK113" s="8" t="e">
        <f>IF($P113="More Info Required",COUNTIFS('[1]2020 Outage History'!$Q:$Q,CJ113,'[1]2020 Outage History'!$I:$I,$C113)/$Q113,"")</f>
        <v>#VALUE!</v>
      </c>
      <c r="CL113" s="26" t="str">
        <f t="shared" si="39"/>
        <v>999 Cause Unknown</v>
      </c>
      <c r="CM113" s="8" t="e">
        <f>IF($P113="More Info Required",COUNTIFS('[1]2020 Outage History'!$Q:$Q,CL113,'[1]2020 Outage History'!$I:$I,$C113)/$Q113,"")</f>
        <v>#VALUE!</v>
      </c>
    </row>
    <row r="114" spans="1:91" ht="15" x14ac:dyDescent="0.25">
      <c r="A114" s="17" t="s">
        <v>412</v>
      </c>
      <c r="B114" s="21">
        <v>54214</v>
      </c>
      <c r="C114" s="14" t="s">
        <v>212</v>
      </c>
      <c r="D114" s="17" t="s">
        <v>214</v>
      </c>
      <c r="E114" s="21">
        <v>54</v>
      </c>
      <c r="F114" s="22">
        <f>'[1]2020 Circuit Detail'!H73</f>
        <v>368.36389600000001</v>
      </c>
      <c r="G114" s="21"/>
      <c r="H114" s="21">
        <f>('[1]2015 Circuit Detail'!AS73+'[1]2016 Circuit Detail'!AS73+'[1]2017 Circuit Detail'!AS73+'[1]2018 Circuit Detail'!AS73+'[1]2019 Circuit Detail'!AS73)/5</f>
        <v>0.76497010245158481</v>
      </c>
      <c r="I114" s="10">
        <f>'[1]2020 Circuit Detail'!AS73</f>
        <v>0.103158861149628</v>
      </c>
      <c r="J114" s="17" t="str">
        <f t="shared" si="40"/>
        <v>OK</v>
      </c>
      <c r="K114" s="17">
        <v>29.8</v>
      </c>
      <c r="L114" s="23">
        <v>2019</v>
      </c>
      <c r="M114" s="21">
        <f>('[1]2015 Circuit Detail'!AQ73+'[1]2016 Circuit Detail'!AQ73+'[1]2017 Circuit Detail'!AQ73+'[1]2018 Circuit Detail'!AQ73+'[1]2019 Circuit Detail'!AQ73)/5</f>
        <v>73.303860199999988</v>
      </c>
      <c r="N114" s="24">
        <f>'[1]2020 Circuit Detail'!AQ73</f>
        <v>7.4790169999999998</v>
      </c>
      <c r="O114" s="17" t="str">
        <f t="shared" si="41"/>
        <v>OK</v>
      </c>
      <c r="P114" s="8" t="str">
        <f t="shared" ref="P114:P139" si="42">IF(J114="OK",IF(O114="OK","Good","More Info Required"),"More Info Required")</f>
        <v>Good</v>
      </c>
      <c r="Q114" s="25">
        <f>'[1]2020 Circuit Detail'!AJ73</f>
        <v>6</v>
      </c>
      <c r="R114" s="26" t="str">
        <f t="shared" ref="R114:R140" si="43">IF($P114="More Info Required","000 Power Supply","")</f>
        <v/>
      </c>
      <c r="S114" s="8" t="str">
        <f>IF($P114="More Info Required",COUNTIFS('[1]2020 Outage History'!$Q:$Q,R114,'[1]2020 Outage History'!$I:$I,$C114)/$Q114,"")</f>
        <v/>
      </c>
      <c r="T114" s="26" t="str">
        <f t="shared" ref="T114:T140" si="44">IF($P114="More Info Required","100 Construction","")</f>
        <v/>
      </c>
      <c r="U114" s="8" t="str">
        <f>IF($P114="More Info Required",COUNTIFS('[1]2020 Outage History'!$Q:$Q,T114,'[1]2020 Outage History'!$I:$I,$C114)/$Q114,"")</f>
        <v/>
      </c>
      <c r="V114" s="26" t="str">
        <f t="shared" ref="V114:V140" si="45">IF($P114="More Info Required","110 Maintenance","")</f>
        <v/>
      </c>
      <c r="W114" s="8" t="str">
        <f>IF($P114="More Info Required",COUNTIFS('[1]2020 Outage History'!$Q:$Q,V114,'[1]2020 Outage History'!$I:$I,$C114)/$Q114,"")</f>
        <v/>
      </c>
      <c r="X114" s="26" t="str">
        <f t="shared" ref="X114:X140" si="46">IF($P114="More Info Required","190 Other Planned","")</f>
        <v/>
      </c>
      <c r="Y114" s="8" t="str">
        <f>IF($P114="More Info Required",COUNTIFS('[1]2020 Outage History'!$Q:$Q,X114,'[1]2020 Outage History'!$I:$I,$C114)/$Q114,"")</f>
        <v/>
      </c>
      <c r="Z114" s="26" t="str">
        <f t="shared" ref="Z114:Z140" si="47">IF($P114="More Info Required","300 Material or equipment fault/failure","")</f>
        <v/>
      </c>
      <c r="AA114" s="8" t="str">
        <f>IF($P114="More Info Required",COUNTIFS('[1]2020 Outage History'!$Q:$Q,Z114,'[1]2020 Outage History'!$I:$I,$C114)/$Q114,"")</f>
        <v/>
      </c>
      <c r="AB114" s="26" t="str">
        <f t="shared" ref="AB114:AB140" si="48">IF($P114="More Info Required","310 Installation Fault","")</f>
        <v/>
      </c>
      <c r="AC114" s="8" t="str">
        <f>IF($P114="More Info Required",COUNTIFS('[1]2020 Outage History'!$Q:$Q,AB114,'[1]2020 Outage History'!$I:$I,$C114)/$Q114,"")</f>
        <v/>
      </c>
      <c r="AD114" s="26" t="str">
        <f t="shared" ref="AD114:AD140" si="49">IF($P114="More Info Required","320 Conductor Sag or inadequate clearance","")</f>
        <v/>
      </c>
      <c r="AE114" s="8" t="str">
        <f>IF($P114="More Info Required",COUNTIFS('[1]2020 Outage History'!$Q:$Q,AD114,'[1]2020 Outage History'!$I:$I,$C114)/$Q114,"")</f>
        <v/>
      </c>
      <c r="AF114" s="26" t="str">
        <f t="shared" ref="AF114:AF140" si="50">IF($P114="More Info Required","340 Overload","")</f>
        <v/>
      </c>
      <c r="AG114" s="8" t="str">
        <f>IF($P114="More Info Required",COUNTIFS('[1]2020 Outage History'!$Q:$Q,AF114,'[1]2020 Outage History'!$I:$I,$C114)/$Q114,"")</f>
        <v/>
      </c>
      <c r="AH114" s="26" t="str">
        <f t="shared" ref="AH114:AH140" si="51">IF($P114="More Info Required","350 Miscoordination of protection devices","")</f>
        <v/>
      </c>
      <c r="AI114" s="8" t="str">
        <f>IF($P114="More Info Required",COUNTIFS('[1]2020 Outage History'!$Q:$Q,AH114,'[1]2020 Outage History'!$I:$I,$C114)/$Q114,"")</f>
        <v/>
      </c>
      <c r="AJ114" s="26" t="str">
        <f t="shared" ref="AJ114:AJ140" si="52">IF($P114="More Info Required","360 Other Equipment installation/design","")</f>
        <v/>
      </c>
      <c r="AK114" s="8" t="str">
        <f>IF($P114="More Info Required",COUNTIFS('[1]2020 Outage History'!$Q:$Q,AJ114,'[1]2020 Outage History'!$I:$I,$C114)/$Q114,"")</f>
        <v/>
      </c>
      <c r="AL114" s="26" t="str">
        <f t="shared" ref="AL114:AL140" si="53">IF($P114="More Info Required","400 Decay/Age of Material/Equipment","")</f>
        <v/>
      </c>
      <c r="AM114" s="8" t="str">
        <f>IF($P114="More Info Required",COUNTIFS('[1]2020 Outage History'!$Q:$Q,AL114,'[1]2020 Outage History'!$I:$I,$C114)/$Q114,"")</f>
        <v/>
      </c>
      <c r="AN114" s="26" t="str">
        <f t="shared" ref="AN114:AN140" si="54">IF($P114="More Info Required","420 Tree Growth","")</f>
        <v/>
      </c>
      <c r="AO114" s="8" t="str">
        <f>IF($P114="More Info Required",COUNTIFS('[1]2020 Outage History'!$Q:$Q,AN114,'[1]2020 Outage History'!$I:$I,$C114)/$Q114,"")</f>
        <v/>
      </c>
      <c r="AP114" s="26" t="str">
        <f t="shared" ref="AP114:AP140" si="55">IF($P114="More Info Required","430 Tree failure from overhang or dead tree without Ice/snow","")</f>
        <v/>
      </c>
      <c r="AQ114" s="8" t="str">
        <f>IF($P114="More Info Required",COUNTIFS('[1]2020 Outage History'!$Q:$Q,AP114,'[1]2020 Outage History'!$I:$I,$C114)/$Q114,"")</f>
        <v/>
      </c>
      <c r="AR114" s="26" t="str">
        <f t="shared" ref="AR114:AR139" si="56">IF($P114="More Info Required","435 Tree failure from outside of ROW","")</f>
        <v/>
      </c>
      <c r="AS114" s="8" t="str">
        <f>IF($P114="More Info Required",COUNTIFS('[1]2020 Outage History'!$Q:$Q,AR114,'[1]2020 Outage History'!$I:$I,$C114)/$Q114,"")</f>
        <v/>
      </c>
      <c r="AT114" s="26" t="str">
        <f t="shared" ref="AT114:AT139" si="57">IF($P114="More Info Required","440 Trees with Ice/snow","")</f>
        <v/>
      </c>
      <c r="AU114" s="8" t="str">
        <f>IF($P114="More Info Required",COUNTIFS('[1]2020 Outage History'!$Q:$Q,AT114,'[1]2020 Outage History'!$I:$I,$C114)/$Q114,"")</f>
        <v/>
      </c>
      <c r="AV114" s="26" t="str">
        <f t="shared" ref="AV114:AV139" si="58">IF($P114="More Info Required","470 Borrower Crew Cuts Tree","")</f>
        <v/>
      </c>
      <c r="AW114" s="8" t="str">
        <f>IF($P114="More Info Required",COUNTIFS('[1]2020 Outage History'!$Q:$Q,AV114,'[1]2020 Outage History'!$I:$I,$C114)/$Q114,"")</f>
        <v/>
      </c>
      <c r="AX114" s="26" t="str">
        <f t="shared" ref="AX114:AX139" si="59">IF($P114="More Info Required","490 Maintenance, Other","")</f>
        <v/>
      </c>
      <c r="AY114" s="8" t="str">
        <f>IF($P114="More Info Required",COUNTIFS('[1]2020 Outage History'!$Q:$Q,AX114,'[1]2020 Outage History'!$I:$I,$C114)/$Q114,"")</f>
        <v/>
      </c>
      <c r="AZ114" s="26" t="str">
        <f t="shared" ref="AZ114:AZ139" si="60">IF($P114="More Info Required","500 Lightning","")</f>
        <v/>
      </c>
      <c r="BA114" s="8" t="str">
        <f>IF($P114="More Info Required",COUNTIFS('[1]2020 Outage History'!$Q:$Q,AZ114,'[1]2020 Outage History'!$I:$I,$C114)/$Q114,"")</f>
        <v/>
      </c>
      <c r="BB114" s="26" t="str">
        <f t="shared" ref="BB114:BB139" si="61">IF($P114="More Info Required","510 Wind, Not Trees","")</f>
        <v/>
      </c>
      <c r="BC114" s="8" t="str">
        <f>IF($P114="More Info Required",COUNTIFS('[1]2020 Outage History'!$Q:$Q,BB114,'[1]2020 Outage History'!$I:$I,$C114)/$Q114,"")</f>
        <v/>
      </c>
      <c r="BD114" s="26" t="str">
        <f t="shared" ref="BD114:BD139" si="62">IF($P114="More Info Required","520 Ice, Sleet, Frost, not Trees","")</f>
        <v/>
      </c>
      <c r="BE114" s="8" t="str">
        <f>IF($P114="More Info Required",COUNTIFS('[1]2020 Outage History'!$Q:$Q,BD114,'[1]2020 Outage History'!$I:$I,$C114)/$Q114,"")</f>
        <v/>
      </c>
      <c r="BF114" s="26" t="str">
        <f t="shared" ref="BF114:BF139" si="63">IF($P114="More Info Required","530 Flood","")</f>
        <v/>
      </c>
      <c r="BG114" s="8" t="str">
        <f>IF($P114="More Info Required",COUNTIFS('[1]2020 Outage History'!$Q:$Q,BF114,'[1]2020 Outage History'!$I:$I,$C114)/$Q114,"")</f>
        <v/>
      </c>
      <c r="BH114" s="26" t="str">
        <f t="shared" ref="BH114:BH139" si="64">IF($P114="More Info Required","540 Storm","")</f>
        <v/>
      </c>
      <c r="BI114" s="8" t="str">
        <f>IF($P114="More Info Required",COUNTIFS('[1]2020 Outage History'!$Q:$Q,BH114,'[1]2020 Outage History'!$I:$I,$C114)/$Q114,"")</f>
        <v/>
      </c>
      <c r="BJ114" s="26" t="str">
        <f t="shared" ref="BJ114:BJ139" si="65">IF($P114="More Info Required","590 Weather, Other","")</f>
        <v/>
      </c>
      <c r="BK114" s="8" t="str">
        <f>IF($P114="More Info Required",COUNTIFS('[1]2020 Outage History'!$Q:$Q,BJ114,'[1]2020 Outage History'!$I:$I,$C114)/$Q114,"")</f>
        <v/>
      </c>
      <c r="BL114" s="26" t="str">
        <f t="shared" ref="BL114:BL139" si="66">IF($P114="More Info Required","600 Animal/bird","")</f>
        <v/>
      </c>
      <c r="BM114" s="8" t="str">
        <f>IF($P114="More Info Required",COUNTIFS('[1]2020 Outage History'!$Q:$Q,BL114,'[1]2020 Outage History'!$I:$I,$C114)/$Q114,"")</f>
        <v/>
      </c>
      <c r="BN114" s="26" t="str">
        <f t="shared" ref="BN114:BN139" si="67">IF($P114="More Info Required","630 Squirrel","")</f>
        <v/>
      </c>
      <c r="BO114" s="8" t="str">
        <f>IF($P114="More Info Required",COUNTIFS('[1]2020 Outage History'!$Q:$Q,BN114,'[1]2020 Outage History'!$I:$I,$C114)/$Q114,"")</f>
        <v/>
      </c>
      <c r="BP114" s="26" t="str">
        <f t="shared" ref="BP114:BP139" si="68">IF($P114="More Info Required","690 Animal, Other","")</f>
        <v/>
      </c>
      <c r="BQ114" s="8" t="str">
        <f>IF($P114="More Info Required",COUNTIFS('[1]2020 Outage History'!$Q:$Q,BP114,'[1]2020 Outage History'!$I:$I,$C114)/$Q114,"")</f>
        <v/>
      </c>
      <c r="BR114" s="26" t="str">
        <f t="shared" ref="BR114:BR139" si="69">IF($P114="More Info Required","700 Customer-Caused","")</f>
        <v/>
      </c>
      <c r="BS114" s="8" t="str">
        <f>IF($P114="More Info Required",COUNTIFS('[1]2020 Outage History'!$Q:$Q,BR114,'[1]2020 Outage History'!$I:$I,$C114)/$Q114,"")</f>
        <v/>
      </c>
      <c r="BT114" s="26" t="str">
        <f t="shared" ref="BT114:BT139" si="70">IF($P114="More Info Required","710 Motor Vehicle","")</f>
        <v/>
      </c>
      <c r="BU114" s="8" t="str">
        <f>IF($P114="More Info Required",COUNTIFS('[1]2020 Outage History'!$Q:$Q,BT114,'[1]2020 Outage History'!$I:$I,$C114)/$Q114,"")</f>
        <v/>
      </c>
      <c r="BV114" s="26" t="str">
        <f t="shared" ref="BV114:BV139" si="71">IF($P114="More Info Required","715 Farming Equipment","")</f>
        <v/>
      </c>
      <c r="BW114" s="8" t="str">
        <f>IF($P114="More Info Required",COUNTIFS('[1]2020 Outage History'!$Q:$Q,BV114,'[1]2020 Outage History'!$I:$I,$C114)/$Q114,"")</f>
        <v/>
      </c>
      <c r="BX114" s="26" t="str">
        <f t="shared" ref="BX114:BX139" si="72">IF($P114="More Info Required","720 Aircraft","")</f>
        <v/>
      </c>
      <c r="BY114" s="8" t="str">
        <f>IF($P114="More Info Required",COUNTIFS('[1]2020 Outage History'!$Q:$Q,BX114,'[1]2020 Outage History'!$I:$I,$C114)/$Q114,"")</f>
        <v/>
      </c>
      <c r="BZ114" s="26" t="str">
        <f t="shared" ref="BZ114:BZ139" si="73">IF($P114="More Info Required","730 Fire","")</f>
        <v/>
      </c>
      <c r="CA114" s="8" t="str">
        <f>IF($P114="More Info Required",COUNTIFS('[1]2020 Outage History'!$Q:$Q,BZ114,'[1]2020 Outage History'!$I:$I,$C114)/$Q114,"")</f>
        <v/>
      </c>
      <c r="CB114" s="26" t="str">
        <f t="shared" ref="CB114:CB139" si="74">IF($P114="More Info Required","740 Public Cuts Tree","")</f>
        <v/>
      </c>
      <c r="CC114" s="8" t="str">
        <f>IF($P114="More Info Required",COUNTIFS('[1]2020 Outage History'!$Q:$Q,CB114,'[1]2020 Outage History'!$I:$I,$C114)/$Q114,"")</f>
        <v/>
      </c>
      <c r="CD114" s="26" t="str">
        <f t="shared" ref="CD114:CD139" si="75">IF($P114="More Info Required","750 Vandalism","")</f>
        <v/>
      </c>
      <c r="CE114" s="8" t="str">
        <f>IF($P114="More Info Required",COUNTIFS('[1]2020 Outage History'!$Q:$Q,CD114,'[1]2020 Outage History'!$I:$I,$C114)/$Q114,"")</f>
        <v/>
      </c>
      <c r="CF114" s="26" t="str">
        <f t="shared" ref="CF114:CF139" si="76">IF($P114="More Info Required","760 Switching Error or Caused by Construction or Maintenance","")</f>
        <v/>
      </c>
      <c r="CG114" s="8" t="str">
        <f>IF($P114="More Info Required",COUNTIFS('[1]2020 Outage History'!$Q:$Q,CF114,'[1]2020 Outage History'!$I:$I,$C114)/$Q114,"")</f>
        <v/>
      </c>
      <c r="CH114" s="26" t="str">
        <f t="shared" ref="CH114:CH139" si="77">IF($P114="More Info Required","790 Public, Other","")</f>
        <v/>
      </c>
      <c r="CI114" s="8" t="str">
        <f>IF($P114="More Info Required",COUNTIFS('[1]2020 Outage History'!$Q:$Q,CH114,'[1]2020 Outage History'!$I:$I,$C114)/$Q114,"")</f>
        <v/>
      </c>
      <c r="CJ114" s="26" t="str">
        <f t="shared" ref="CJ114:CJ139" si="78">IF($P114="More Info Required","800 Other","")</f>
        <v/>
      </c>
      <c r="CK114" s="8" t="str">
        <f>IF($P114="More Info Required",COUNTIFS('[1]2020 Outage History'!$Q:$Q,CJ114,'[1]2020 Outage History'!$I:$I,$C114)/$Q114,"")</f>
        <v/>
      </c>
      <c r="CL114" s="26" t="str">
        <f t="shared" ref="CL114:CL139" si="79">IF($P114="More Info Required","999 Cause Unknown","")</f>
        <v/>
      </c>
      <c r="CM114" s="8" t="str">
        <f>IF($P114="More Info Required",COUNTIFS('[1]2020 Outage History'!$Q:$Q,CL114,'[1]2020 Outage History'!$I:$I,$C114)/$Q114,"")</f>
        <v/>
      </c>
    </row>
    <row r="115" spans="1:91" ht="15" x14ac:dyDescent="0.25">
      <c r="A115" s="17" t="s">
        <v>89</v>
      </c>
      <c r="B115" s="21">
        <v>54224</v>
      </c>
      <c r="C115" s="14" t="s">
        <v>213</v>
      </c>
      <c r="D115" s="17" t="s">
        <v>214</v>
      </c>
      <c r="E115" s="21">
        <v>54</v>
      </c>
      <c r="F115" s="22">
        <f>'[1]2020 Circuit Detail'!H74</f>
        <v>295.46418299999999</v>
      </c>
      <c r="G115" s="21"/>
      <c r="H115" s="21">
        <f>('[1]2015 Circuit Detail'!AS74+'[1]2016 Circuit Detail'!AS74+'[1]2017 Circuit Detail'!AS74+'[1]2018 Circuit Detail'!AS74+'[1]2019 Circuit Detail'!AS74)/5</f>
        <v>0.30618801301915344</v>
      </c>
      <c r="I115" s="10">
        <f>'[1]2020 Circuit Detail'!AS74</f>
        <v>1.07288807997415</v>
      </c>
      <c r="J115" s="17" t="str">
        <f t="shared" si="40"/>
        <v>PSC</v>
      </c>
      <c r="K115" s="17">
        <v>21.3</v>
      </c>
      <c r="L115" s="23">
        <v>2019</v>
      </c>
      <c r="M115" s="21">
        <f>('[1]2015 Circuit Detail'!AQ74+'[1]2016 Circuit Detail'!AQ74+'[1]2017 Circuit Detail'!AQ74+'[1]2018 Circuit Detail'!AQ74+'[1]2019 Circuit Detail'!AQ74)/5</f>
        <v>34.6814258</v>
      </c>
      <c r="N115" s="24">
        <f>'[1]2020 Circuit Detail'!AQ74</f>
        <v>78.127913000000007</v>
      </c>
      <c r="O115" s="17" t="str">
        <f t="shared" si="41"/>
        <v>PSC</v>
      </c>
      <c r="P115" s="8" t="str">
        <f t="shared" si="42"/>
        <v>More Info Required</v>
      </c>
      <c r="Q115" s="25">
        <f>'[1]2020 Circuit Detail'!AJ74</f>
        <v>2</v>
      </c>
      <c r="R115" s="26" t="str">
        <f t="shared" si="43"/>
        <v>000 Power Supply</v>
      </c>
      <c r="S115" s="8" t="e">
        <f>IF($P115="More Info Required",COUNTIFS('[1]2020 Outage History'!$Q:$Q,R115,'[1]2020 Outage History'!$I:$I,$C115)/$Q115,"")</f>
        <v>#VALUE!</v>
      </c>
      <c r="T115" s="26" t="str">
        <f t="shared" si="44"/>
        <v>100 Construction</v>
      </c>
      <c r="U115" s="8" t="e">
        <f>IF($P115="More Info Required",COUNTIFS('[1]2020 Outage History'!$Q:$Q,T115,'[1]2020 Outage History'!$I:$I,$C115)/$Q115,"")</f>
        <v>#VALUE!</v>
      </c>
      <c r="V115" s="26" t="str">
        <f t="shared" si="45"/>
        <v>110 Maintenance</v>
      </c>
      <c r="W115" s="8" t="e">
        <f>IF($P115="More Info Required",COUNTIFS('[1]2020 Outage History'!$Q:$Q,V115,'[1]2020 Outage History'!$I:$I,$C115)/$Q115,"")</f>
        <v>#VALUE!</v>
      </c>
      <c r="X115" s="26" t="str">
        <f t="shared" si="46"/>
        <v>190 Other Planned</v>
      </c>
      <c r="Y115" s="8" t="e">
        <f>IF($P115="More Info Required",COUNTIFS('[1]2020 Outage History'!$Q:$Q,X115,'[1]2020 Outage History'!$I:$I,$C115)/$Q115,"")</f>
        <v>#VALUE!</v>
      </c>
      <c r="Z115" s="26" t="str">
        <f t="shared" si="47"/>
        <v>300 Material or equipment fault/failure</v>
      </c>
      <c r="AA115" s="8" t="e">
        <f>IF($P115="More Info Required",COUNTIFS('[1]2020 Outage History'!$Q:$Q,Z115,'[1]2020 Outage History'!$I:$I,$C115)/$Q115,"")</f>
        <v>#VALUE!</v>
      </c>
      <c r="AB115" s="26" t="str">
        <f t="shared" si="48"/>
        <v>310 Installation Fault</v>
      </c>
      <c r="AC115" s="8" t="e">
        <f>IF($P115="More Info Required",COUNTIFS('[1]2020 Outage History'!$Q:$Q,AB115,'[1]2020 Outage History'!$I:$I,$C115)/$Q115,"")</f>
        <v>#VALUE!</v>
      </c>
      <c r="AD115" s="26" t="str">
        <f t="shared" si="49"/>
        <v>320 Conductor Sag or inadequate clearance</v>
      </c>
      <c r="AE115" s="8" t="e">
        <f>IF($P115="More Info Required",COUNTIFS('[1]2020 Outage History'!$Q:$Q,AD115,'[1]2020 Outage History'!$I:$I,$C115)/$Q115,"")</f>
        <v>#VALUE!</v>
      </c>
      <c r="AF115" s="26" t="str">
        <f t="shared" si="50"/>
        <v>340 Overload</v>
      </c>
      <c r="AG115" s="8" t="e">
        <f>IF($P115="More Info Required",COUNTIFS('[1]2020 Outage History'!$Q:$Q,AF115,'[1]2020 Outage History'!$I:$I,$C115)/$Q115,"")</f>
        <v>#VALUE!</v>
      </c>
      <c r="AH115" s="26" t="str">
        <f t="shared" si="51"/>
        <v>350 Miscoordination of protection devices</v>
      </c>
      <c r="AI115" s="8" t="e">
        <f>IF($P115="More Info Required",COUNTIFS('[1]2020 Outage History'!$Q:$Q,AH115,'[1]2020 Outage History'!$I:$I,$C115)/$Q115,"")</f>
        <v>#VALUE!</v>
      </c>
      <c r="AJ115" s="26" t="str">
        <f t="shared" si="52"/>
        <v>360 Other Equipment installation/design</v>
      </c>
      <c r="AK115" s="8" t="e">
        <f>IF($P115="More Info Required",COUNTIFS('[1]2020 Outage History'!$Q:$Q,AJ115,'[1]2020 Outage History'!$I:$I,$C115)/$Q115,"")</f>
        <v>#VALUE!</v>
      </c>
      <c r="AL115" s="26" t="str">
        <f t="shared" si="53"/>
        <v>400 Decay/Age of Material/Equipment</v>
      </c>
      <c r="AM115" s="8" t="e">
        <f>IF($P115="More Info Required",COUNTIFS('[1]2020 Outage History'!$Q:$Q,AL115,'[1]2020 Outage History'!$I:$I,$C115)/$Q115,"")</f>
        <v>#VALUE!</v>
      </c>
      <c r="AN115" s="26" t="str">
        <f t="shared" si="54"/>
        <v>420 Tree Growth</v>
      </c>
      <c r="AO115" s="8" t="e">
        <f>IF($P115="More Info Required",COUNTIFS('[1]2020 Outage History'!$Q:$Q,AN115,'[1]2020 Outage History'!$I:$I,$C115)/$Q115,"")</f>
        <v>#VALUE!</v>
      </c>
      <c r="AP115" s="26" t="str">
        <f t="shared" si="55"/>
        <v>430 Tree failure from overhang or dead tree without Ice/snow</v>
      </c>
      <c r="AQ115" s="8" t="e">
        <f>IF($P115="More Info Required",COUNTIFS('[1]2020 Outage History'!$Q:$Q,AP115,'[1]2020 Outage History'!$I:$I,$C115)/$Q115,"")</f>
        <v>#VALUE!</v>
      </c>
      <c r="AR115" s="26" t="str">
        <f t="shared" si="56"/>
        <v>435 Tree failure from outside of ROW</v>
      </c>
      <c r="AS115" s="8" t="e">
        <f>IF($P115="More Info Required",COUNTIFS('[1]2020 Outage History'!$Q:$Q,AR115,'[1]2020 Outage History'!$I:$I,$C115)/$Q115,"")</f>
        <v>#VALUE!</v>
      </c>
      <c r="AT115" s="26" t="str">
        <f t="shared" si="57"/>
        <v>440 Trees with Ice/snow</v>
      </c>
      <c r="AU115" s="8" t="e">
        <f>IF($P115="More Info Required",COUNTIFS('[1]2020 Outage History'!$Q:$Q,AT115,'[1]2020 Outage History'!$I:$I,$C115)/$Q115,"")</f>
        <v>#VALUE!</v>
      </c>
      <c r="AV115" s="26" t="str">
        <f t="shared" si="58"/>
        <v>470 Borrower Crew Cuts Tree</v>
      </c>
      <c r="AW115" s="8" t="e">
        <f>IF($P115="More Info Required",COUNTIFS('[1]2020 Outage History'!$Q:$Q,AV115,'[1]2020 Outage History'!$I:$I,$C115)/$Q115,"")</f>
        <v>#VALUE!</v>
      </c>
      <c r="AX115" s="26" t="str">
        <f t="shared" si="59"/>
        <v>490 Maintenance, Other</v>
      </c>
      <c r="AY115" s="8" t="e">
        <f>IF($P115="More Info Required",COUNTIFS('[1]2020 Outage History'!$Q:$Q,AX115,'[1]2020 Outage History'!$I:$I,$C115)/$Q115,"")</f>
        <v>#VALUE!</v>
      </c>
      <c r="AZ115" s="26" t="str">
        <f t="shared" si="60"/>
        <v>500 Lightning</v>
      </c>
      <c r="BA115" s="8" t="e">
        <f>IF($P115="More Info Required",COUNTIFS('[1]2020 Outage History'!$Q:$Q,AZ115,'[1]2020 Outage History'!$I:$I,$C115)/$Q115,"")</f>
        <v>#VALUE!</v>
      </c>
      <c r="BB115" s="26" t="str">
        <f t="shared" si="61"/>
        <v>510 Wind, Not Trees</v>
      </c>
      <c r="BC115" s="8" t="e">
        <f>IF($P115="More Info Required",COUNTIFS('[1]2020 Outage History'!$Q:$Q,BB115,'[1]2020 Outage History'!$I:$I,$C115)/$Q115,"")</f>
        <v>#VALUE!</v>
      </c>
      <c r="BD115" s="26" t="str">
        <f t="shared" si="62"/>
        <v>520 Ice, Sleet, Frost, not Trees</v>
      </c>
      <c r="BE115" s="8" t="e">
        <f>IF($P115="More Info Required",COUNTIFS('[1]2020 Outage History'!$Q:$Q,BD115,'[1]2020 Outage History'!$I:$I,$C115)/$Q115,"")</f>
        <v>#VALUE!</v>
      </c>
      <c r="BF115" s="26" t="str">
        <f t="shared" si="63"/>
        <v>530 Flood</v>
      </c>
      <c r="BG115" s="8" t="e">
        <f>IF($P115="More Info Required",COUNTIFS('[1]2020 Outage History'!$Q:$Q,BF115,'[1]2020 Outage History'!$I:$I,$C115)/$Q115,"")</f>
        <v>#VALUE!</v>
      </c>
      <c r="BH115" s="26" t="str">
        <f t="shared" si="64"/>
        <v>540 Storm</v>
      </c>
      <c r="BI115" s="8" t="e">
        <f>IF($P115="More Info Required",COUNTIFS('[1]2020 Outage History'!$Q:$Q,BH115,'[1]2020 Outage History'!$I:$I,$C115)/$Q115,"")</f>
        <v>#VALUE!</v>
      </c>
      <c r="BJ115" s="26" t="str">
        <f t="shared" si="65"/>
        <v>590 Weather, Other</v>
      </c>
      <c r="BK115" s="8" t="e">
        <f>IF($P115="More Info Required",COUNTIFS('[1]2020 Outage History'!$Q:$Q,BJ115,'[1]2020 Outage History'!$I:$I,$C115)/$Q115,"")</f>
        <v>#VALUE!</v>
      </c>
      <c r="BL115" s="26" t="str">
        <f t="shared" si="66"/>
        <v>600 Animal/bird</v>
      </c>
      <c r="BM115" s="8" t="e">
        <f>IF($P115="More Info Required",COUNTIFS('[1]2020 Outage History'!$Q:$Q,BL115,'[1]2020 Outage History'!$I:$I,$C115)/$Q115,"")</f>
        <v>#VALUE!</v>
      </c>
      <c r="BN115" s="26" t="str">
        <f t="shared" si="67"/>
        <v>630 Squirrel</v>
      </c>
      <c r="BO115" s="8" t="e">
        <f>IF($P115="More Info Required",COUNTIFS('[1]2020 Outage History'!$Q:$Q,BN115,'[1]2020 Outage History'!$I:$I,$C115)/$Q115,"")</f>
        <v>#VALUE!</v>
      </c>
      <c r="BP115" s="26" t="str">
        <f t="shared" si="68"/>
        <v>690 Animal, Other</v>
      </c>
      <c r="BQ115" s="8" t="e">
        <f>IF($P115="More Info Required",COUNTIFS('[1]2020 Outage History'!$Q:$Q,BP115,'[1]2020 Outage History'!$I:$I,$C115)/$Q115,"")</f>
        <v>#VALUE!</v>
      </c>
      <c r="BR115" s="26" t="str">
        <f t="shared" si="69"/>
        <v>700 Customer-Caused</v>
      </c>
      <c r="BS115" s="8" t="e">
        <f>IF($P115="More Info Required",COUNTIFS('[1]2020 Outage History'!$Q:$Q,BR115,'[1]2020 Outage History'!$I:$I,$C115)/$Q115,"")</f>
        <v>#VALUE!</v>
      </c>
      <c r="BT115" s="26" t="str">
        <f t="shared" si="70"/>
        <v>710 Motor Vehicle</v>
      </c>
      <c r="BU115" s="8" t="e">
        <f>IF($P115="More Info Required",COUNTIFS('[1]2020 Outage History'!$Q:$Q,BT115,'[1]2020 Outage History'!$I:$I,$C115)/$Q115,"")</f>
        <v>#VALUE!</v>
      </c>
      <c r="BV115" s="26" t="str">
        <f t="shared" si="71"/>
        <v>715 Farming Equipment</v>
      </c>
      <c r="BW115" s="8" t="e">
        <f>IF($P115="More Info Required",COUNTIFS('[1]2020 Outage History'!$Q:$Q,BV115,'[1]2020 Outage History'!$I:$I,$C115)/$Q115,"")</f>
        <v>#VALUE!</v>
      </c>
      <c r="BX115" s="26" t="str">
        <f t="shared" si="72"/>
        <v>720 Aircraft</v>
      </c>
      <c r="BY115" s="8" t="e">
        <f>IF($P115="More Info Required",COUNTIFS('[1]2020 Outage History'!$Q:$Q,BX115,'[1]2020 Outage History'!$I:$I,$C115)/$Q115,"")</f>
        <v>#VALUE!</v>
      </c>
      <c r="BZ115" s="26" t="str">
        <f t="shared" si="73"/>
        <v>730 Fire</v>
      </c>
      <c r="CA115" s="8" t="e">
        <f>IF($P115="More Info Required",COUNTIFS('[1]2020 Outage History'!$Q:$Q,BZ115,'[1]2020 Outage History'!$I:$I,$C115)/$Q115,"")</f>
        <v>#VALUE!</v>
      </c>
      <c r="CB115" s="26" t="str">
        <f t="shared" si="74"/>
        <v>740 Public Cuts Tree</v>
      </c>
      <c r="CC115" s="8" t="e">
        <f>IF($P115="More Info Required",COUNTIFS('[1]2020 Outage History'!$Q:$Q,CB115,'[1]2020 Outage History'!$I:$I,$C115)/$Q115,"")</f>
        <v>#VALUE!</v>
      </c>
      <c r="CD115" s="26" t="str">
        <f t="shared" si="75"/>
        <v>750 Vandalism</v>
      </c>
      <c r="CE115" s="8" t="e">
        <f>IF($P115="More Info Required",COUNTIFS('[1]2020 Outage History'!$Q:$Q,CD115,'[1]2020 Outage History'!$I:$I,$C115)/$Q115,"")</f>
        <v>#VALUE!</v>
      </c>
      <c r="CF115" s="26" t="str">
        <f t="shared" si="76"/>
        <v>760 Switching Error or Caused by Construction or Maintenance</v>
      </c>
      <c r="CG115" s="8" t="e">
        <f>IF($P115="More Info Required",COUNTIFS('[1]2020 Outage History'!$Q:$Q,CF115,'[1]2020 Outage History'!$I:$I,$C115)/$Q115,"")</f>
        <v>#VALUE!</v>
      </c>
      <c r="CH115" s="26" t="str">
        <f t="shared" si="77"/>
        <v>790 Public, Other</v>
      </c>
      <c r="CI115" s="8" t="e">
        <f>IF($P115="More Info Required",COUNTIFS('[1]2020 Outage History'!$Q:$Q,CH115,'[1]2020 Outage History'!$I:$I,$C115)/$Q115,"")</f>
        <v>#VALUE!</v>
      </c>
      <c r="CJ115" s="26" t="str">
        <f t="shared" si="78"/>
        <v>800 Other</v>
      </c>
      <c r="CK115" s="8" t="e">
        <f>IF($P115="More Info Required",COUNTIFS('[1]2020 Outage History'!$Q:$Q,CJ115,'[1]2020 Outage History'!$I:$I,$C115)/$Q115,"")</f>
        <v>#VALUE!</v>
      </c>
      <c r="CL115" s="26" t="str">
        <f t="shared" si="79"/>
        <v>999 Cause Unknown</v>
      </c>
      <c r="CM115" s="8" t="e">
        <f>IF($P115="More Info Required",COUNTIFS('[1]2020 Outage History'!$Q:$Q,CL115,'[1]2020 Outage History'!$I:$I,$C115)/$Q115,"")</f>
        <v>#VALUE!</v>
      </c>
    </row>
    <row r="116" spans="1:91" ht="15" customHeight="1" x14ac:dyDescent="0.25">
      <c r="A116" s="17" t="s">
        <v>214</v>
      </c>
      <c r="B116" s="21">
        <v>54234</v>
      </c>
      <c r="C116" s="14" t="s">
        <v>215</v>
      </c>
      <c r="D116" s="17" t="s">
        <v>214</v>
      </c>
      <c r="E116" s="21">
        <v>54</v>
      </c>
      <c r="F116" s="22">
        <f>'[1]2020 Circuit Detail'!H75</f>
        <v>736.38968399999999</v>
      </c>
      <c r="G116" s="21"/>
      <c r="H116" s="21">
        <f>('[1]2015 Circuit Detail'!AS75+'[1]2016 Circuit Detail'!AS75+'[1]2017 Circuit Detail'!AS75+'[1]2018 Circuit Detail'!AS75+'[1]2019 Circuit Detail'!AS75)/5</f>
        <v>1.0970936066360146</v>
      </c>
      <c r="I116" s="10">
        <f>'[1]2020 Circuit Detail'!AS75</f>
        <v>0.305544747419357</v>
      </c>
      <c r="J116" s="17" t="str">
        <f t="shared" si="40"/>
        <v>OK</v>
      </c>
      <c r="K116" s="17">
        <v>56.6</v>
      </c>
      <c r="L116" s="23">
        <v>2019</v>
      </c>
      <c r="M116" s="21">
        <f>('[1]2015 Circuit Detail'!AQ75+'[1]2016 Circuit Detail'!AQ75+'[1]2017 Circuit Detail'!AQ75+'[1]2018 Circuit Detail'!AQ75+'[1]2019 Circuit Detail'!AQ75)/5</f>
        <v>102.40524980000001</v>
      </c>
      <c r="N116" s="24">
        <f>'[1]2020 Circuit Detail'!AQ75</f>
        <v>26.214380999999999</v>
      </c>
      <c r="O116" s="17" t="str">
        <f t="shared" si="41"/>
        <v>OK</v>
      </c>
      <c r="P116" s="8" t="str">
        <f t="shared" si="42"/>
        <v>Good</v>
      </c>
      <c r="Q116" s="25">
        <f>'[1]2020 Circuit Detail'!AJ75</f>
        <v>31</v>
      </c>
      <c r="R116" s="26" t="str">
        <f t="shared" si="43"/>
        <v/>
      </c>
      <c r="S116" s="8" t="str">
        <f>IF($P116="More Info Required",COUNTIFS('[1]2020 Outage History'!$Q:$Q,R116,'[1]2020 Outage History'!$I:$I,$C116)/$Q116,"")</f>
        <v/>
      </c>
      <c r="T116" s="26" t="str">
        <f t="shared" si="44"/>
        <v/>
      </c>
      <c r="U116" s="8" t="str">
        <f>IF($P116="More Info Required",COUNTIFS('[1]2020 Outage History'!$Q:$Q,T116,'[1]2020 Outage History'!$I:$I,$C116)/$Q116,"")</f>
        <v/>
      </c>
      <c r="V116" s="26" t="str">
        <f t="shared" si="45"/>
        <v/>
      </c>
      <c r="W116" s="8" t="str">
        <f>IF($P116="More Info Required",COUNTIFS('[1]2020 Outage History'!$Q:$Q,V116,'[1]2020 Outage History'!$I:$I,$C116)/$Q116,"")</f>
        <v/>
      </c>
      <c r="X116" s="26" t="str">
        <f t="shared" si="46"/>
        <v/>
      </c>
      <c r="Y116" s="8" t="str">
        <f>IF($P116="More Info Required",COUNTIFS('[1]2020 Outage History'!$Q:$Q,X116,'[1]2020 Outage History'!$I:$I,$C116)/$Q116,"")</f>
        <v/>
      </c>
      <c r="Z116" s="26" t="str">
        <f t="shared" si="47"/>
        <v/>
      </c>
      <c r="AA116" s="8" t="str">
        <f>IF($P116="More Info Required",COUNTIFS('[1]2020 Outage History'!$Q:$Q,Z116,'[1]2020 Outage History'!$I:$I,$C116)/$Q116,"")</f>
        <v/>
      </c>
      <c r="AB116" s="26" t="str">
        <f t="shared" si="48"/>
        <v/>
      </c>
      <c r="AC116" s="8" t="str">
        <f>IF($P116="More Info Required",COUNTIFS('[1]2020 Outage History'!$Q:$Q,AB116,'[1]2020 Outage History'!$I:$I,$C116)/$Q116,"")</f>
        <v/>
      </c>
      <c r="AD116" s="26" t="str">
        <f t="shared" si="49"/>
        <v/>
      </c>
      <c r="AE116" s="8" t="str">
        <f>IF($P116="More Info Required",COUNTIFS('[1]2020 Outage History'!$Q:$Q,AD116,'[1]2020 Outage History'!$I:$I,$C116)/$Q116,"")</f>
        <v/>
      </c>
      <c r="AF116" s="26" t="str">
        <f t="shared" si="50"/>
        <v/>
      </c>
      <c r="AG116" s="8" t="str">
        <f>IF($P116="More Info Required",COUNTIFS('[1]2020 Outage History'!$Q:$Q,AF116,'[1]2020 Outage History'!$I:$I,$C116)/$Q116,"")</f>
        <v/>
      </c>
      <c r="AH116" s="26" t="str">
        <f t="shared" si="51"/>
        <v/>
      </c>
      <c r="AI116" s="8" t="str">
        <f>IF($P116="More Info Required",COUNTIFS('[1]2020 Outage History'!$Q:$Q,AH116,'[1]2020 Outage History'!$I:$I,$C116)/$Q116,"")</f>
        <v/>
      </c>
      <c r="AJ116" s="26" t="str">
        <f t="shared" si="52"/>
        <v/>
      </c>
      <c r="AK116" s="8" t="str">
        <f>IF($P116="More Info Required",COUNTIFS('[1]2020 Outage History'!$Q:$Q,AJ116,'[1]2020 Outage History'!$I:$I,$C116)/$Q116,"")</f>
        <v/>
      </c>
      <c r="AL116" s="26" t="str">
        <f t="shared" si="53"/>
        <v/>
      </c>
      <c r="AM116" s="8" t="str">
        <f>IF($P116="More Info Required",COUNTIFS('[1]2020 Outage History'!$Q:$Q,AL116,'[1]2020 Outage History'!$I:$I,$C116)/$Q116,"")</f>
        <v/>
      </c>
      <c r="AN116" s="26" t="str">
        <f t="shared" si="54"/>
        <v/>
      </c>
      <c r="AO116" s="8" t="str">
        <f>IF($P116="More Info Required",COUNTIFS('[1]2020 Outage History'!$Q:$Q,AN116,'[1]2020 Outage History'!$I:$I,$C116)/$Q116,"")</f>
        <v/>
      </c>
      <c r="AP116" s="26" t="str">
        <f t="shared" si="55"/>
        <v/>
      </c>
      <c r="AQ116" s="8" t="str">
        <f>IF($P116="More Info Required",COUNTIFS('[1]2020 Outage History'!$Q:$Q,AP116,'[1]2020 Outage History'!$I:$I,$C116)/$Q116,"")</f>
        <v/>
      </c>
      <c r="AR116" s="26" t="str">
        <f t="shared" si="56"/>
        <v/>
      </c>
      <c r="AS116" s="8" t="str">
        <f>IF($P116="More Info Required",COUNTIFS('[1]2020 Outage History'!$Q:$Q,AR116,'[1]2020 Outage History'!$I:$I,$C116)/$Q116,"")</f>
        <v/>
      </c>
      <c r="AT116" s="26" t="str">
        <f t="shared" si="57"/>
        <v/>
      </c>
      <c r="AU116" s="8" t="str">
        <f>IF($P116="More Info Required",COUNTIFS('[1]2020 Outage History'!$Q:$Q,AT116,'[1]2020 Outage History'!$I:$I,$C116)/$Q116,"")</f>
        <v/>
      </c>
      <c r="AV116" s="26" t="str">
        <f t="shared" si="58"/>
        <v/>
      </c>
      <c r="AW116" s="8" t="str">
        <f>IF($P116="More Info Required",COUNTIFS('[1]2020 Outage History'!$Q:$Q,AV116,'[1]2020 Outage History'!$I:$I,$C116)/$Q116,"")</f>
        <v/>
      </c>
      <c r="AX116" s="26" t="str">
        <f t="shared" si="59"/>
        <v/>
      </c>
      <c r="AY116" s="8" t="str">
        <f>IF($P116="More Info Required",COUNTIFS('[1]2020 Outage History'!$Q:$Q,AX116,'[1]2020 Outage History'!$I:$I,$C116)/$Q116,"")</f>
        <v/>
      </c>
      <c r="AZ116" s="26" t="str">
        <f t="shared" si="60"/>
        <v/>
      </c>
      <c r="BA116" s="8" t="str">
        <f>IF($P116="More Info Required",COUNTIFS('[1]2020 Outage History'!$Q:$Q,AZ116,'[1]2020 Outage History'!$I:$I,$C116)/$Q116,"")</f>
        <v/>
      </c>
      <c r="BB116" s="26" t="str">
        <f t="shared" si="61"/>
        <v/>
      </c>
      <c r="BC116" s="8" t="str">
        <f>IF($P116="More Info Required",COUNTIFS('[1]2020 Outage History'!$Q:$Q,BB116,'[1]2020 Outage History'!$I:$I,$C116)/$Q116,"")</f>
        <v/>
      </c>
      <c r="BD116" s="26" t="str">
        <f t="shared" si="62"/>
        <v/>
      </c>
      <c r="BE116" s="8" t="str">
        <f>IF($P116="More Info Required",COUNTIFS('[1]2020 Outage History'!$Q:$Q,BD116,'[1]2020 Outage History'!$I:$I,$C116)/$Q116,"")</f>
        <v/>
      </c>
      <c r="BF116" s="26" t="str">
        <f t="shared" si="63"/>
        <v/>
      </c>
      <c r="BG116" s="8" t="str">
        <f>IF($P116="More Info Required",COUNTIFS('[1]2020 Outage History'!$Q:$Q,BF116,'[1]2020 Outage History'!$I:$I,$C116)/$Q116,"")</f>
        <v/>
      </c>
      <c r="BH116" s="26" t="str">
        <f t="shared" si="64"/>
        <v/>
      </c>
      <c r="BI116" s="8" t="str">
        <f>IF($P116="More Info Required",COUNTIFS('[1]2020 Outage History'!$Q:$Q,BH116,'[1]2020 Outage History'!$I:$I,$C116)/$Q116,"")</f>
        <v/>
      </c>
      <c r="BJ116" s="26" t="str">
        <f t="shared" si="65"/>
        <v/>
      </c>
      <c r="BK116" s="8" t="str">
        <f>IF($P116="More Info Required",COUNTIFS('[1]2020 Outage History'!$Q:$Q,BJ116,'[1]2020 Outage History'!$I:$I,$C116)/$Q116,"")</f>
        <v/>
      </c>
      <c r="BL116" s="26" t="str">
        <f t="shared" si="66"/>
        <v/>
      </c>
      <c r="BM116" s="8" t="str">
        <f>IF($P116="More Info Required",COUNTIFS('[1]2020 Outage History'!$Q:$Q,BL116,'[1]2020 Outage History'!$I:$I,$C116)/$Q116,"")</f>
        <v/>
      </c>
      <c r="BN116" s="26" t="str">
        <f t="shared" si="67"/>
        <v/>
      </c>
      <c r="BO116" s="8" t="str">
        <f>IF($P116="More Info Required",COUNTIFS('[1]2020 Outage History'!$Q:$Q,BN116,'[1]2020 Outage History'!$I:$I,$C116)/$Q116,"")</f>
        <v/>
      </c>
      <c r="BP116" s="26" t="str">
        <f t="shared" si="68"/>
        <v/>
      </c>
      <c r="BQ116" s="8" t="str">
        <f>IF($P116="More Info Required",COUNTIFS('[1]2020 Outage History'!$Q:$Q,BP116,'[1]2020 Outage History'!$I:$I,$C116)/$Q116,"")</f>
        <v/>
      </c>
      <c r="BR116" s="26" t="str">
        <f t="shared" si="69"/>
        <v/>
      </c>
      <c r="BS116" s="8" t="str">
        <f>IF($P116="More Info Required",COUNTIFS('[1]2020 Outage History'!$Q:$Q,BR116,'[1]2020 Outage History'!$I:$I,$C116)/$Q116,"")</f>
        <v/>
      </c>
      <c r="BT116" s="26" t="str">
        <f t="shared" si="70"/>
        <v/>
      </c>
      <c r="BU116" s="8" t="str">
        <f>IF($P116="More Info Required",COUNTIFS('[1]2020 Outage History'!$Q:$Q,BT116,'[1]2020 Outage History'!$I:$I,$C116)/$Q116,"")</f>
        <v/>
      </c>
      <c r="BV116" s="26" t="str">
        <f t="shared" si="71"/>
        <v/>
      </c>
      <c r="BW116" s="8" t="str">
        <f>IF($P116="More Info Required",COUNTIFS('[1]2020 Outage History'!$Q:$Q,BV116,'[1]2020 Outage History'!$I:$I,$C116)/$Q116,"")</f>
        <v/>
      </c>
      <c r="BX116" s="26" t="str">
        <f t="shared" si="72"/>
        <v/>
      </c>
      <c r="BY116" s="8" t="str">
        <f>IF($P116="More Info Required",COUNTIFS('[1]2020 Outage History'!$Q:$Q,BX116,'[1]2020 Outage History'!$I:$I,$C116)/$Q116,"")</f>
        <v/>
      </c>
      <c r="BZ116" s="26" t="str">
        <f t="shared" si="73"/>
        <v/>
      </c>
      <c r="CA116" s="8" t="str">
        <f>IF($P116="More Info Required",COUNTIFS('[1]2020 Outage History'!$Q:$Q,BZ116,'[1]2020 Outage History'!$I:$I,$C116)/$Q116,"")</f>
        <v/>
      </c>
      <c r="CB116" s="26" t="str">
        <f t="shared" si="74"/>
        <v/>
      </c>
      <c r="CC116" s="8" t="str">
        <f>IF($P116="More Info Required",COUNTIFS('[1]2020 Outage History'!$Q:$Q,CB116,'[1]2020 Outage History'!$I:$I,$C116)/$Q116,"")</f>
        <v/>
      </c>
      <c r="CD116" s="26" t="str">
        <f t="shared" si="75"/>
        <v/>
      </c>
      <c r="CE116" s="8" t="str">
        <f>IF($P116="More Info Required",COUNTIFS('[1]2020 Outage History'!$Q:$Q,CD116,'[1]2020 Outage History'!$I:$I,$C116)/$Q116,"")</f>
        <v/>
      </c>
      <c r="CF116" s="26" t="str">
        <f t="shared" si="76"/>
        <v/>
      </c>
      <c r="CG116" s="8" t="str">
        <f>IF($P116="More Info Required",COUNTIFS('[1]2020 Outage History'!$Q:$Q,CF116,'[1]2020 Outage History'!$I:$I,$C116)/$Q116,"")</f>
        <v/>
      </c>
      <c r="CH116" s="26" t="str">
        <f t="shared" si="77"/>
        <v/>
      </c>
      <c r="CI116" s="8" t="str">
        <f>IF($P116="More Info Required",COUNTIFS('[1]2020 Outage History'!$Q:$Q,CH116,'[1]2020 Outage History'!$I:$I,$C116)/$Q116,"")</f>
        <v/>
      </c>
      <c r="CJ116" s="26" t="str">
        <f t="shared" si="78"/>
        <v/>
      </c>
      <c r="CK116" s="8" t="str">
        <f>IF($P116="More Info Required",COUNTIFS('[1]2020 Outage History'!$Q:$Q,CJ116,'[1]2020 Outage History'!$I:$I,$C116)/$Q116,"")</f>
        <v/>
      </c>
      <c r="CL116" s="26" t="str">
        <f t="shared" si="79"/>
        <v/>
      </c>
      <c r="CM116" s="8" t="str">
        <f>IF($P116="More Info Required",COUNTIFS('[1]2020 Outage History'!$Q:$Q,CL116,'[1]2020 Outage History'!$I:$I,$C116)/$Q116,"")</f>
        <v/>
      </c>
    </row>
    <row r="117" spans="1:91" ht="15" x14ac:dyDescent="0.25">
      <c r="A117" s="17" t="s">
        <v>134</v>
      </c>
      <c r="B117" s="21">
        <v>61214</v>
      </c>
      <c r="C117" s="14" t="s">
        <v>135</v>
      </c>
      <c r="D117" s="17" t="s">
        <v>413</v>
      </c>
      <c r="E117" s="21">
        <v>61</v>
      </c>
      <c r="F117" s="22">
        <f>'[1]2020 Circuit Detail'!H76</f>
        <v>453.67692299999999</v>
      </c>
      <c r="G117" s="21"/>
      <c r="H117" s="21">
        <f>('[1]2015 Circuit Detail'!AS76+'[1]2016 Circuit Detail'!AS76+'[1]2017 Circuit Detail'!AS76+'[1]2018 Circuit Detail'!AS76+'[1]2019 Circuit Detail'!AS76)/5</f>
        <v>1.1146959189289578</v>
      </c>
      <c r="I117" s="10">
        <f>'[1]2020 Circuit Detail'!AS76</f>
        <v>0.27332225580272701</v>
      </c>
      <c r="J117" s="17" t="str">
        <f t="shared" si="40"/>
        <v>OK</v>
      </c>
      <c r="K117" s="17">
        <v>58.4</v>
      </c>
      <c r="L117" s="23">
        <v>2016</v>
      </c>
      <c r="M117" s="21">
        <f>('[1]2015 Circuit Detail'!AQ76+'[1]2016 Circuit Detail'!AQ76+'[1]2017 Circuit Detail'!AQ76+'[1]2018 Circuit Detail'!AQ76+'[1]2019 Circuit Detail'!AQ76)/5</f>
        <v>285.14642459999993</v>
      </c>
      <c r="N117" s="24">
        <f>'[1]2020 Circuit Detail'!AQ76</f>
        <v>17.891586</v>
      </c>
      <c r="O117" s="17" t="str">
        <f t="shared" si="41"/>
        <v>OK</v>
      </c>
      <c r="P117" s="8" t="str">
        <f t="shared" si="42"/>
        <v>Good</v>
      </c>
      <c r="Q117" s="25">
        <f>'[1]2020 Circuit Detail'!AJ76</f>
        <v>13</v>
      </c>
      <c r="R117" s="26" t="str">
        <f t="shared" si="43"/>
        <v/>
      </c>
      <c r="S117" s="8" t="str">
        <f>IF($P117="More Info Required",COUNTIFS('[1]2020 Outage History'!$Q:$Q,R117,'[1]2020 Outage History'!$I:$I,$C117)/$Q117,"")</f>
        <v/>
      </c>
      <c r="T117" s="26" t="str">
        <f t="shared" si="44"/>
        <v/>
      </c>
      <c r="U117" s="8" t="str">
        <f>IF($P117="More Info Required",COUNTIFS('[1]2020 Outage History'!$Q:$Q,T117,'[1]2020 Outage History'!$I:$I,$C117)/$Q117,"")</f>
        <v/>
      </c>
      <c r="V117" s="26" t="str">
        <f t="shared" si="45"/>
        <v/>
      </c>
      <c r="W117" s="8" t="str">
        <f>IF($P117="More Info Required",COUNTIFS('[1]2020 Outage History'!$Q:$Q,V117,'[1]2020 Outage History'!$I:$I,$C117)/$Q117,"")</f>
        <v/>
      </c>
      <c r="X117" s="26" t="str">
        <f t="shared" si="46"/>
        <v/>
      </c>
      <c r="Y117" s="8" t="str">
        <f>IF($P117="More Info Required",COUNTIFS('[1]2020 Outage History'!$Q:$Q,X117,'[1]2020 Outage History'!$I:$I,$C117)/$Q117,"")</f>
        <v/>
      </c>
      <c r="Z117" s="26" t="str">
        <f t="shared" si="47"/>
        <v/>
      </c>
      <c r="AA117" s="8" t="str">
        <f>IF($P117="More Info Required",COUNTIFS('[1]2020 Outage History'!$Q:$Q,Z117,'[1]2020 Outage History'!$I:$I,$C117)/$Q117,"")</f>
        <v/>
      </c>
      <c r="AB117" s="26" t="str">
        <f t="shared" si="48"/>
        <v/>
      </c>
      <c r="AC117" s="8" t="str">
        <f>IF($P117="More Info Required",COUNTIFS('[1]2020 Outage History'!$Q:$Q,AB117,'[1]2020 Outage History'!$I:$I,$C117)/$Q117,"")</f>
        <v/>
      </c>
      <c r="AD117" s="26" t="str">
        <f t="shared" si="49"/>
        <v/>
      </c>
      <c r="AE117" s="8" t="str">
        <f>IF($P117="More Info Required",COUNTIFS('[1]2020 Outage History'!$Q:$Q,AD117,'[1]2020 Outage History'!$I:$I,$C117)/$Q117,"")</f>
        <v/>
      </c>
      <c r="AF117" s="26" t="str">
        <f t="shared" si="50"/>
        <v/>
      </c>
      <c r="AG117" s="8" t="str">
        <f>IF($P117="More Info Required",COUNTIFS('[1]2020 Outage History'!$Q:$Q,AF117,'[1]2020 Outage History'!$I:$I,$C117)/$Q117,"")</f>
        <v/>
      </c>
      <c r="AH117" s="26" t="str">
        <f t="shared" si="51"/>
        <v/>
      </c>
      <c r="AI117" s="8" t="str">
        <f>IF($P117="More Info Required",COUNTIFS('[1]2020 Outage History'!$Q:$Q,AH117,'[1]2020 Outage History'!$I:$I,$C117)/$Q117,"")</f>
        <v/>
      </c>
      <c r="AJ117" s="26" t="str">
        <f t="shared" si="52"/>
        <v/>
      </c>
      <c r="AK117" s="8" t="str">
        <f>IF($P117="More Info Required",COUNTIFS('[1]2020 Outage History'!$Q:$Q,AJ117,'[1]2020 Outage History'!$I:$I,$C117)/$Q117,"")</f>
        <v/>
      </c>
      <c r="AL117" s="26" t="str">
        <f t="shared" si="53"/>
        <v/>
      </c>
      <c r="AM117" s="8" t="str">
        <f>IF($P117="More Info Required",COUNTIFS('[1]2020 Outage History'!$Q:$Q,AL117,'[1]2020 Outage History'!$I:$I,$C117)/$Q117,"")</f>
        <v/>
      </c>
      <c r="AN117" s="26" t="str">
        <f t="shared" si="54"/>
        <v/>
      </c>
      <c r="AO117" s="8" t="str">
        <f>IF($P117="More Info Required",COUNTIFS('[1]2020 Outage History'!$Q:$Q,AN117,'[1]2020 Outage History'!$I:$I,$C117)/$Q117,"")</f>
        <v/>
      </c>
      <c r="AP117" s="26" t="str">
        <f t="shared" si="55"/>
        <v/>
      </c>
      <c r="AQ117" s="8" t="str">
        <f>IF($P117="More Info Required",COUNTIFS('[1]2020 Outage History'!$Q:$Q,AP117,'[1]2020 Outage History'!$I:$I,$C117)/$Q117,"")</f>
        <v/>
      </c>
      <c r="AR117" s="26" t="str">
        <f t="shared" si="56"/>
        <v/>
      </c>
      <c r="AS117" s="8" t="str">
        <f>IF($P117="More Info Required",COUNTIFS('[1]2020 Outage History'!$Q:$Q,AR117,'[1]2020 Outage History'!$I:$I,$C117)/$Q117,"")</f>
        <v/>
      </c>
      <c r="AT117" s="26" t="str">
        <f t="shared" si="57"/>
        <v/>
      </c>
      <c r="AU117" s="8" t="str">
        <f>IF($P117="More Info Required",COUNTIFS('[1]2020 Outage History'!$Q:$Q,AT117,'[1]2020 Outage History'!$I:$I,$C117)/$Q117,"")</f>
        <v/>
      </c>
      <c r="AV117" s="26" t="str">
        <f t="shared" si="58"/>
        <v/>
      </c>
      <c r="AW117" s="8" t="str">
        <f>IF($P117="More Info Required",COUNTIFS('[1]2020 Outage History'!$Q:$Q,AV117,'[1]2020 Outage History'!$I:$I,$C117)/$Q117,"")</f>
        <v/>
      </c>
      <c r="AX117" s="26" t="str">
        <f t="shared" si="59"/>
        <v/>
      </c>
      <c r="AY117" s="8" t="str">
        <f>IF($P117="More Info Required",COUNTIFS('[1]2020 Outage History'!$Q:$Q,AX117,'[1]2020 Outage History'!$I:$I,$C117)/$Q117,"")</f>
        <v/>
      </c>
      <c r="AZ117" s="26" t="str">
        <f t="shared" si="60"/>
        <v/>
      </c>
      <c r="BA117" s="8" t="str">
        <f>IF($P117="More Info Required",COUNTIFS('[1]2020 Outage History'!$Q:$Q,AZ117,'[1]2020 Outage History'!$I:$I,$C117)/$Q117,"")</f>
        <v/>
      </c>
      <c r="BB117" s="26" t="str">
        <f t="shared" si="61"/>
        <v/>
      </c>
      <c r="BC117" s="8" t="str">
        <f>IF($P117="More Info Required",COUNTIFS('[1]2020 Outage History'!$Q:$Q,BB117,'[1]2020 Outage History'!$I:$I,$C117)/$Q117,"")</f>
        <v/>
      </c>
      <c r="BD117" s="26" t="str">
        <f t="shared" si="62"/>
        <v/>
      </c>
      <c r="BE117" s="8" t="str">
        <f>IF($P117="More Info Required",COUNTIFS('[1]2020 Outage History'!$Q:$Q,BD117,'[1]2020 Outage History'!$I:$I,$C117)/$Q117,"")</f>
        <v/>
      </c>
      <c r="BF117" s="26" t="str">
        <f t="shared" si="63"/>
        <v/>
      </c>
      <c r="BG117" s="8" t="str">
        <f>IF($P117="More Info Required",COUNTIFS('[1]2020 Outage History'!$Q:$Q,BF117,'[1]2020 Outage History'!$I:$I,$C117)/$Q117,"")</f>
        <v/>
      </c>
      <c r="BH117" s="26" t="str">
        <f t="shared" si="64"/>
        <v/>
      </c>
      <c r="BI117" s="8" t="str">
        <f>IF($P117="More Info Required",COUNTIFS('[1]2020 Outage History'!$Q:$Q,BH117,'[1]2020 Outage History'!$I:$I,$C117)/$Q117,"")</f>
        <v/>
      </c>
      <c r="BJ117" s="26" t="str">
        <f t="shared" si="65"/>
        <v/>
      </c>
      <c r="BK117" s="8" t="str">
        <f>IF($P117="More Info Required",COUNTIFS('[1]2020 Outage History'!$Q:$Q,BJ117,'[1]2020 Outage History'!$I:$I,$C117)/$Q117,"")</f>
        <v/>
      </c>
      <c r="BL117" s="26" t="str">
        <f t="shared" si="66"/>
        <v/>
      </c>
      <c r="BM117" s="8" t="str">
        <f>IF($P117="More Info Required",COUNTIFS('[1]2020 Outage History'!$Q:$Q,BL117,'[1]2020 Outage History'!$I:$I,$C117)/$Q117,"")</f>
        <v/>
      </c>
      <c r="BN117" s="26" t="str">
        <f t="shared" si="67"/>
        <v/>
      </c>
      <c r="BO117" s="8" t="str">
        <f>IF($P117="More Info Required",COUNTIFS('[1]2020 Outage History'!$Q:$Q,BN117,'[1]2020 Outage History'!$I:$I,$C117)/$Q117,"")</f>
        <v/>
      </c>
      <c r="BP117" s="26" t="str">
        <f t="shared" si="68"/>
        <v/>
      </c>
      <c r="BQ117" s="8" t="str">
        <f>IF($P117="More Info Required",COUNTIFS('[1]2020 Outage History'!$Q:$Q,BP117,'[1]2020 Outage History'!$I:$I,$C117)/$Q117,"")</f>
        <v/>
      </c>
      <c r="BR117" s="26" t="str">
        <f t="shared" si="69"/>
        <v/>
      </c>
      <c r="BS117" s="8" t="str">
        <f>IF($P117="More Info Required",COUNTIFS('[1]2020 Outage History'!$Q:$Q,BR117,'[1]2020 Outage History'!$I:$I,$C117)/$Q117,"")</f>
        <v/>
      </c>
      <c r="BT117" s="26" t="str">
        <f t="shared" si="70"/>
        <v/>
      </c>
      <c r="BU117" s="8" t="str">
        <f>IF($P117="More Info Required",COUNTIFS('[1]2020 Outage History'!$Q:$Q,BT117,'[1]2020 Outage History'!$I:$I,$C117)/$Q117,"")</f>
        <v/>
      </c>
      <c r="BV117" s="26" t="str">
        <f t="shared" si="71"/>
        <v/>
      </c>
      <c r="BW117" s="8" t="str">
        <f>IF($P117="More Info Required",COUNTIFS('[1]2020 Outage History'!$Q:$Q,BV117,'[1]2020 Outage History'!$I:$I,$C117)/$Q117,"")</f>
        <v/>
      </c>
      <c r="BX117" s="26" t="str">
        <f t="shared" si="72"/>
        <v/>
      </c>
      <c r="BY117" s="8" t="str">
        <f>IF($P117="More Info Required",COUNTIFS('[1]2020 Outage History'!$Q:$Q,BX117,'[1]2020 Outage History'!$I:$I,$C117)/$Q117,"")</f>
        <v/>
      </c>
      <c r="BZ117" s="26" t="str">
        <f t="shared" si="73"/>
        <v/>
      </c>
      <c r="CA117" s="8" t="str">
        <f>IF($P117="More Info Required",COUNTIFS('[1]2020 Outage History'!$Q:$Q,BZ117,'[1]2020 Outage History'!$I:$I,$C117)/$Q117,"")</f>
        <v/>
      </c>
      <c r="CB117" s="26" t="str">
        <f t="shared" si="74"/>
        <v/>
      </c>
      <c r="CC117" s="8" t="str">
        <f>IF($P117="More Info Required",COUNTIFS('[1]2020 Outage History'!$Q:$Q,CB117,'[1]2020 Outage History'!$I:$I,$C117)/$Q117,"")</f>
        <v/>
      </c>
      <c r="CD117" s="26" t="str">
        <f t="shared" si="75"/>
        <v/>
      </c>
      <c r="CE117" s="8" t="str">
        <f>IF($P117="More Info Required",COUNTIFS('[1]2020 Outage History'!$Q:$Q,CD117,'[1]2020 Outage History'!$I:$I,$C117)/$Q117,"")</f>
        <v/>
      </c>
      <c r="CF117" s="26" t="str">
        <f t="shared" si="76"/>
        <v/>
      </c>
      <c r="CG117" s="8" t="str">
        <f>IF($P117="More Info Required",COUNTIFS('[1]2020 Outage History'!$Q:$Q,CF117,'[1]2020 Outage History'!$I:$I,$C117)/$Q117,"")</f>
        <v/>
      </c>
      <c r="CH117" s="26" t="str">
        <f t="shared" si="77"/>
        <v/>
      </c>
      <c r="CI117" s="8" t="str">
        <f>IF($P117="More Info Required",COUNTIFS('[1]2020 Outage History'!$Q:$Q,CH117,'[1]2020 Outage History'!$I:$I,$C117)/$Q117,"")</f>
        <v/>
      </c>
      <c r="CJ117" s="26" t="str">
        <f t="shared" si="78"/>
        <v/>
      </c>
      <c r="CK117" s="8" t="str">
        <f>IF($P117="More Info Required",COUNTIFS('[1]2020 Outage History'!$Q:$Q,CJ117,'[1]2020 Outage History'!$I:$I,$C117)/$Q117,"")</f>
        <v/>
      </c>
      <c r="CL117" s="26" t="str">
        <f t="shared" si="79"/>
        <v/>
      </c>
      <c r="CM117" s="8" t="str">
        <f>IF($P117="More Info Required",COUNTIFS('[1]2020 Outage History'!$Q:$Q,CL117,'[1]2020 Outage History'!$I:$I,$C117)/$Q117,"")</f>
        <v/>
      </c>
    </row>
    <row r="118" spans="1:91" ht="15" x14ac:dyDescent="0.25">
      <c r="A118" s="17" t="s">
        <v>414</v>
      </c>
      <c r="B118" s="21">
        <v>61224</v>
      </c>
      <c r="C118" s="14" t="s">
        <v>415</v>
      </c>
      <c r="D118" s="17" t="s">
        <v>413</v>
      </c>
      <c r="E118" s="21">
        <v>61</v>
      </c>
      <c r="F118" s="22">
        <f>'[1]2020 Circuit Detail'!H77</f>
        <v>210.25769199999999</v>
      </c>
      <c r="G118" s="21"/>
      <c r="H118" s="21">
        <f>('[1]2015 Circuit Detail'!AS77+'[1]2016 Circuit Detail'!AS77+'[1]2017 Circuit Detail'!AS77+'[1]2018 Circuit Detail'!AS77+'[1]2019 Circuit Detail'!AS77)/5</f>
        <v>0.71656027533612665</v>
      </c>
      <c r="I118" s="10">
        <f>'[1]2020 Circuit Detail'!AS77</f>
        <v>0.25207163407843403</v>
      </c>
      <c r="J118" s="17" t="str">
        <f t="shared" si="40"/>
        <v>OK</v>
      </c>
      <c r="K118" s="17">
        <v>29.1</v>
      </c>
      <c r="L118" s="23">
        <v>2016</v>
      </c>
      <c r="M118" s="21">
        <f>('[1]2015 Circuit Detail'!AQ77+'[1]2016 Circuit Detail'!AQ77+'[1]2017 Circuit Detail'!AQ77+'[1]2018 Circuit Detail'!AQ77+'[1]2019 Circuit Detail'!AQ77)/5</f>
        <v>77.438545600000012</v>
      </c>
      <c r="N118" s="24">
        <f>'[1]2020 Circuit Detail'!AQ77</f>
        <v>19.609269999999999</v>
      </c>
      <c r="O118" s="17" t="str">
        <f t="shared" si="41"/>
        <v>OK</v>
      </c>
      <c r="P118" s="8" t="str">
        <f t="shared" si="42"/>
        <v>Good</v>
      </c>
      <c r="Q118" s="25">
        <f>'[1]2020 Circuit Detail'!AJ77</f>
        <v>8</v>
      </c>
      <c r="R118" s="26" t="str">
        <f t="shared" si="43"/>
        <v/>
      </c>
      <c r="S118" s="8" t="str">
        <f>IF($P118="More Info Required",COUNTIFS('[1]2020 Outage History'!$Q:$Q,R118,'[1]2020 Outage History'!$I:$I,$C118)/$Q118,"")</f>
        <v/>
      </c>
      <c r="T118" s="26" t="str">
        <f t="shared" si="44"/>
        <v/>
      </c>
      <c r="U118" s="8" t="str">
        <f>IF($P118="More Info Required",COUNTIFS('[1]2020 Outage History'!$Q:$Q,T118,'[1]2020 Outage History'!$I:$I,$C118)/$Q118,"")</f>
        <v/>
      </c>
      <c r="V118" s="26" t="str">
        <f t="shared" si="45"/>
        <v/>
      </c>
      <c r="W118" s="8" t="str">
        <f>IF($P118="More Info Required",COUNTIFS('[1]2020 Outage History'!$Q:$Q,V118,'[1]2020 Outage History'!$I:$I,$C118)/$Q118,"")</f>
        <v/>
      </c>
      <c r="X118" s="26" t="str">
        <f t="shared" si="46"/>
        <v/>
      </c>
      <c r="Y118" s="8" t="str">
        <f>IF($P118="More Info Required",COUNTIFS('[1]2020 Outage History'!$Q:$Q,X118,'[1]2020 Outage History'!$I:$I,$C118)/$Q118,"")</f>
        <v/>
      </c>
      <c r="Z118" s="26" t="str">
        <f t="shared" si="47"/>
        <v/>
      </c>
      <c r="AA118" s="8" t="str">
        <f>IF($P118="More Info Required",COUNTIFS('[1]2020 Outage History'!$Q:$Q,Z118,'[1]2020 Outage History'!$I:$I,$C118)/$Q118,"")</f>
        <v/>
      </c>
      <c r="AB118" s="26" t="str">
        <f t="shared" si="48"/>
        <v/>
      </c>
      <c r="AC118" s="8" t="str">
        <f>IF($P118="More Info Required",COUNTIFS('[1]2020 Outage History'!$Q:$Q,AB118,'[1]2020 Outage History'!$I:$I,$C118)/$Q118,"")</f>
        <v/>
      </c>
      <c r="AD118" s="26" t="str">
        <f t="shared" si="49"/>
        <v/>
      </c>
      <c r="AE118" s="8" t="str">
        <f>IF($P118="More Info Required",COUNTIFS('[1]2020 Outage History'!$Q:$Q,AD118,'[1]2020 Outage History'!$I:$I,$C118)/$Q118,"")</f>
        <v/>
      </c>
      <c r="AF118" s="26" t="str">
        <f t="shared" si="50"/>
        <v/>
      </c>
      <c r="AG118" s="8" t="str">
        <f>IF($P118="More Info Required",COUNTIFS('[1]2020 Outage History'!$Q:$Q,AF118,'[1]2020 Outage History'!$I:$I,$C118)/$Q118,"")</f>
        <v/>
      </c>
      <c r="AH118" s="26" t="str">
        <f t="shared" si="51"/>
        <v/>
      </c>
      <c r="AI118" s="8" t="str">
        <f>IF($P118="More Info Required",COUNTIFS('[1]2020 Outage History'!$Q:$Q,AH118,'[1]2020 Outage History'!$I:$I,$C118)/$Q118,"")</f>
        <v/>
      </c>
      <c r="AJ118" s="26" t="str">
        <f t="shared" si="52"/>
        <v/>
      </c>
      <c r="AK118" s="8" t="str">
        <f>IF($P118="More Info Required",COUNTIFS('[1]2020 Outage History'!$Q:$Q,AJ118,'[1]2020 Outage History'!$I:$I,$C118)/$Q118,"")</f>
        <v/>
      </c>
      <c r="AL118" s="26" t="str">
        <f t="shared" si="53"/>
        <v/>
      </c>
      <c r="AM118" s="8" t="str">
        <f>IF($P118="More Info Required",COUNTIFS('[1]2020 Outage History'!$Q:$Q,AL118,'[1]2020 Outage History'!$I:$I,$C118)/$Q118,"")</f>
        <v/>
      </c>
      <c r="AN118" s="26" t="str">
        <f t="shared" si="54"/>
        <v/>
      </c>
      <c r="AO118" s="8" t="str">
        <f>IF($P118="More Info Required",COUNTIFS('[1]2020 Outage History'!$Q:$Q,AN118,'[1]2020 Outage History'!$I:$I,$C118)/$Q118,"")</f>
        <v/>
      </c>
      <c r="AP118" s="26" t="str">
        <f t="shared" si="55"/>
        <v/>
      </c>
      <c r="AQ118" s="8" t="str">
        <f>IF($P118="More Info Required",COUNTIFS('[1]2020 Outage History'!$Q:$Q,AP118,'[1]2020 Outage History'!$I:$I,$C118)/$Q118,"")</f>
        <v/>
      </c>
      <c r="AR118" s="26" t="str">
        <f t="shared" si="56"/>
        <v/>
      </c>
      <c r="AS118" s="8" t="str">
        <f>IF($P118="More Info Required",COUNTIFS('[1]2020 Outage History'!$Q:$Q,AR118,'[1]2020 Outage History'!$I:$I,$C118)/$Q118,"")</f>
        <v/>
      </c>
      <c r="AT118" s="26" t="str">
        <f t="shared" si="57"/>
        <v/>
      </c>
      <c r="AU118" s="8" t="str">
        <f>IF($P118="More Info Required",COUNTIFS('[1]2020 Outage History'!$Q:$Q,AT118,'[1]2020 Outage History'!$I:$I,$C118)/$Q118,"")</f>
        <v/>
      </c>
      <c r="AV118" s="26" t="str">
        <f t="shared" si="58"/>
        <v/>
      </c>
      <c r="AW118" s="8" t="str">
        <f>IF($P118="More Info Required",COUNTIFS('[1]2020 Outage History'!$Q:$Q,AV118,'[1]2020 Outage History'!$I:$I,$C118)/$Q118,"")</f>
        <v/>
      </c>
      <c r="AX118" s="26" t="str">
        <f t="shared" si="59"/>
        <v/>
      </c>
      <c r="AY118" s="8" t="str">
        <f>IF($P118="More Info Required",COUNTIFS('[1]2020 Outage History'!$Q:$Q,AX118,'[1]2020 Outage History'!$I:$I,$C118)/$Q118,"")</f>
        <v/>
      </c>
      <c r="AZ118" s="26" t="str">
        <f t="shared" si="60"/>
        <v/>
      </c>
      <c r="BA118" s="8" t="str">
        <f>IF($P118="More Info Required",COUNTIFS('[1]2020 Outage History'!$Q:$Q,AZ118,'[1]2020 Outage History'!$I:$I,$C118)/$Q118,"")</f>
        <v/>
      </c>
      <c r="BB118" s="26" t="str">
        <f t="shared" si="61"/>
        <v/>
      </c>
      <c r="BC118" s="8" t="str">
        <f>IF($P118="More Info Required",COUNTIFS('[1]2020 Outage History'!$Q:$Q,BB118,'[1]2020 Outage History'!$I:$I,$C118)/$Q118,"")</f>
        <v/>
      </c>
      <c r="BD118" s="26" t="str">
        <f t="shared" si="62"/>
        <v/>
      </c>
      <c r="BE118" s="8" t="str">
        <f>IF($P118="More Info Required",COUNTIFS('[1]2020 Outage History'!$Q:$Q,BD118,'[1]2020 Outage History'!$I:$I,$C118)/$Q118,"")</f>
        <v/>
      </c>
      <c r="BF118" s="26" t="str">
        <f t="shared" si="63"/>
        <v/>
      </c>
      <c r="BG118" s="8" t="str">
        <f>IF($P118="More Info Required",COUNTIFS('[1]2020 Outage History'!$Q:$Q,BF118,'[1]2020 Outage History'!$I:$I,$C118)/$Q118,"")</f>
        <v/>
      </c>
      <c r="BH118" s="26" t="str">
        <f t="shared" si="64"/>
        <v/>
      </c>
      <c r="BI118" s="8" t="str">
        <f>IF($P118="More Info Required",COUNTIFS('[1]2020 Outage History'!$Q:$Q,BH118,'[1]2020 Outage History'!$I:$I,$C118)/$Q118,"")</f>
        <v/>
      </c>
      <c r="BJ118" s="26" t="str">
        <f t="shared" si="65"/>
        <v/>
      </c>
      <c r="BK118" s="8" t="str">
        <f>IF($P118="More Info Required",COUNTIFS('[1]2020 Outage History'!$Q:$Q,BJ118,'[1]2020 Outage History'!$I:$I,$C118)/$Q118,"")</f>
        <v/>
      </c>
      <c r="BL118" s="26" t="str">
        <f t="shared" si="66"/>
        <v/>
      </c>
      <c r="BM118" s="8" t="str">
        <f>IF($P118="More Info Required",COUNTIFS('[1]2020 Outage History'!$Q:$Q,BL118,'[1]2020 Outage History'!$I:$I,$C118)/$Q118,"")</f>
        <v/>
      </c>
      <c r="BN118" s="26" t="str">
        <f t="shared" si="67"/>
        <v/>
      </c>
      <c r="BO118" s="8" t="str">
        <f>IF($P118="More Info Required",COUNTIFS('[1]2020 Outage History'!$Q:$Q,BN118,'[1]2020 Outage History'!$I:$I,$C118)/$Q118,"")</f>
        <v/>
      </c>
      <c r="BP118" s="26" t="str">
        <f t="shared" si="68"/>
        <v/>
      </c>
      <c r="BQ118" s="8" t="str">
        <f>IF($P118="More Info Required",COUNTIFS('[1]2020 Outage History'!$Q:$Q,BP118,'[1]2020 Outage History'!$I:$I,$C118)/$Q118,"")</f>
        <v/>
      </c>
      <c r="BR118" s="26" t="str">
        <f t="shared" si="69"/>
        <v/>
      </c>
      <c r="BS118" s="8" t="str">
        <f>IF($P118="More Info Required",COUNTIFS('[1]2020 Outage History'!$Q:$Q,BR118,'[1]2020 Outage History'!$I:$I,$C118)/$Q118,"")</f>
        <v/>
      </c>
      <c r="BT118" s="26" t="str">
        <f t="shared" si="70"/>
        <v/>
      </c>
      <c r="BU118" s="8" t="str">
        <f>IF($P118="More Info Required",COUNTIFS('[1]2020 Outage History'!$Q:$Q,BT118,'[1]2020 Outage History'!$I:$I,$C118)/$Q118,"")</f>
        <v/>
      </c>
      <c r="BV118" s="26" t="str">
        <f t="shared" si="71"/>
        <v/>
      </c>
      <c r="BW118" s="8" t="str">
        <f>IF($P118="More Info Required",COUNTIFS('[1]2020 Outage History'!$Q:$Q,BV118,'[1]2020 Outage History'!$I:$I,$C118)/$Q118,"")</f>
        <v/>
      </c>
      <c r="BX118" s="26" t="str">
        <f t="shared" si="72"/>
        <v/>
      </c>
      <c r="BY118" s="8" t="str">
        <f>IF($P118="More Info Required",COUNTIFS('[1]2020 Outage History'!$Q:$Q,BX118,'[1]2020 Outage History'!$I:$I,$C118)/$Q118,"")</f>
        <v/>
      </c>
      <c r="BZ118" s="26" t="str">
        <f t="shared" si="73"/>
        <v/>
      </c>
      <c r="CA118" s="8" t="str">
        <f>IF($P118="More Info Required",COUNTIFS('[1]2020 Outage History'!$Q:$Q,BZ118,'[1]2020 Outage History'!$I:$I,$C118)/$Q118,"")</f>
        <v/>
      </c>
      <c r="CB118" s="26" t="str">
        <f t="shared" si="74"/>
        <v/>
      </c>
      <c r="CC118" s="8" t="str">
        <f>IF($P118="More Info Required",COUNTIFS('[1]2020 Outage History'!$Q:$Q,CB118,'[1]2020 Outage History'!$I:$I,$C118)/$Q118,"")</f>
        <v/>
      </c>
      <c r="CD118" s="26" t="str">
        <f t="shared" si="75"/>
        <v/>
      </c>
      <c r="CE118" s="8" t="str">
        <f>IF($P118="More Info Required",COUNTIFS('[1]2020 Outage History'!$Q:$Q,CD118,'[1]2020 Outage History'!$I:$I,$C118)/$Q118,"")</f>
        <v/>
      </c>
      <c r="CF118" s="26" t="str">
        <f t="shared" si="76"/>
        <v/>
      </c>
      <c r="CG118" s="8" t="str">
        <f>IF($P118="More Info Required",COUNTIFS('[1]2020 Outage History'!$Q:$Q,CF118,'[1]2020 Outage History'!$I:$I,$C118)/$Q118,"")</f>
        <v/>
      </c>
      <c r="CH118" s="26" t="str">
        <f t="shared" si="77"/>
        <v/>
      </c>
      <c r="CI118" s="8" t="str">
        <f>IF($P118="More Info Required",COUNTIFS('[1]2020 Outage History'!$Q:$Q,CH118,'[1]2020 Outage History'!$I:$I,$C118)/$Q118,"")</f>
        <v/>
      </c>
      <c r="CJ118" s="26" t="str">
        <f t="shared" si="78"/>
        <v/>
      </c>
      <c r="CK118" s="8" t="str">
        <f>IF($P118="More Info Required",COUNTIFS('[1]2020 Outage History'!$Q:$Q,CJ118,'[1]2020 Outage History'!$I:$I,$C118)/$Q118,"")</f>
        <v/>
      </c>
      <c r="CL118" s="26" t="str">
        <f t="shared" si="79"/>
        <v/>
      </c>
      <c r="CM118" s="8" t="str">
        <f>IF($P118="More Info Required",COUNTIFS('[1]2020 Outage History'!$Q:$Q,CL118,'[1]2020 Outage History'!$I:$I,$C118)/$Q118,"")</f>
        <v/>
      </c>
    </row>
    <row r="119" spans="1:91" ht="15" x14ac:dyDescent="0.25">
      <c r="A119" s="17" t="s">
        <v>138</v>
      </c>
      <c r="B119" s="21">
        <v>61234</v>
      </c>
      <c r="C119" s="14" t="s">
        <v>141</v>
      </c>
      <c r="D119" s="17" t="s">
        <v>413</v>
      </c>
      <c r="E119" s="21">
        <v>61</v>
      </c>
      <c r="F119" s="22">
        <f>'[1]2020 Circuit Detail'!H78</f>
        <v>543.24230699999998</v>
      </c>
      <c r="G119" s="21"/>
      <c r="H119" s="21">
        <f>('[1]2015 Circuit Detail'!AS78+'[1]2016 Circuit Detail'!AS78+'[1]2017 Circuit Detail'!AS78+'[1]2018 Circuit Detail'!AS78+'[1]2019 Circuit Detail'!AS78)/5</f>
        <v>1.0650889283039093</v>
      </c>
      <c r="I119" s="10">
        <f>'[1]2020 Circuit Detail'!AS78</f>
        <v>0.34975184655491098</v>
      </c>
      <c r="J119" s="17" t="str">
        <f t="shared" si="40"/>
        <v>OK</v>
      </c>
      <c r="K119" s="17">
        <v>53.1</v>
      </c>
      <c r="L119" s="23">
        <v>2016</v>
      </c>
      <c r="M119" s="21">
        <f>('[1]2015 Circuit Detail'!AQ78+'[1]2016 Circuit Detail'!AQ78+'[1]2017 Circuit Detail'!AQ78+'[1]2018 Circuit Detail'!AQ78+'[1]2019 Circuit Detail'!AQ78)/5</f>
        <v>271.96495379999999</v>
      </c>
      <c r="N119" s="24">
        <f>'[1]2020 Circuit Detail'!AQ78</f>
        <v>37.979368000000001</v>
      </c>
      <c r="O119" s="17" t="str">
        <f t="shared" si="41"/>
        <v>OK</v>
      </c>
      <c r="P119" s="8" t="str">
        <f t="shared" si="42"/>
        <v>Good</v>
      </c>
      <c r="Q119" s="25">
        <f>'[1]2020 Circuit Detail'!AJ78</f>
        <v>20</v>
      </c>
      <c r="R119" s="26" t="str">
        <f t="shared" si="43"/>
        <v/>
      </c>
      <c r="S119" s="8" t="str">
        <f>IF($P119="More Info Required",COUNTIFS('[1]2020 Outage History'!$Q:$Q,R119,'[1]2020 Outage History'!$I:$I,$C119)/$Q119,"")</f>
        <v/>
      </c>
      <c r="T119" s="26" t="str">
        <f t="shared" si="44"/>
        <v/>
      </c>
      <c r="U119" s="8" t="str">
        <f>IF($P119="More Info Required",COUNTIFS('[1]2020 Outage History'!$Q:$Q,T119,'[1]2020 Outage History'!$I:$I,$C119)/$Q119,"")</f>
        <v/>
      </c>
      <c r="V119" s="26" t="str">
        <f t="shared" si="45"/>
        <v/>
      </c>
      <c r="W119" s="8" t="str">
        <f>IF($P119="More Info Required",COUNTIFS('[1]2020 Outage History'!$Q:$Q,V119,'[1]2020 Outage History'!$I:$I,$C119)/$Q119,"")</f>
        <v/>
      </c>
      <c r="X119" s="26" t="str">
        <f t="shared" si="46"/>
        <v/>
      </c>
      <c r="Y119" s="8" t="str">
        <f>IF($P119="More Info Required",COUNTIFS('[1]2020 Outage History'!$Q:$Q,X119,'[1]2020 Outage History'!$I:$I,$C119)/$Q119,"")</f>
        <v/>
      </c>
      <c r="Z119" s="26" t="str">
        <f t="shared" si="47"/>
        <v/>
      </c>
      <c r="AA119" s="8" t="str">
        <f>IF($P119="More Info Required",COUNTIFS('[1]2020 Outage History'!$Q:$Q,Z119,'[1]2020 Outage History'!$I:$I,$C119)/$Q119,"")</f>
        <v/>
      </c>
      <c r="AB119" s="26" t="str">
        <f t="shared" si="48"/>
        <v/>
      </c>
      <c r="AC119" s="8" t="str">
        <f>IF($P119="More Info Required",COUNTIFS('[1]2020 Outage History'!$Q:$Q,AB119,'[1]2020 Outage History'!$I:$I,$C119)/$Q119,"")</f>
        <v/>
      </c>
      <c r="AD119" s="26" t="str">
        <f t="shared" si="49"/>
        <v/>
      </c>
      <c r="AE119" s="8" t="str">
        <f>IF($P119="More Info Required",COUNTIFS('[1]2020 Outage History'!$Q:$Q,AD119,'[1]2020 Outage History'!$I:$I,$C119)/$Q119,"")</f>
        <v/>
      </c>
      <c r="AF119" s="26" t="str">
        <f t="shared" si="50"/>
        <v/>
      </c>
      <c r="AG119" s="8" t="str">
        <f>IF($P119="More Info Required",COUNTIFS('[1]2020 Outage History'!$Q:$Q,AF119,'[1]2020 Outage History'!$I:$I,$C119)/$Q119,"")</f>
        <v/>
      </c>
      <c r="AH119" s="26" t="str">
        <f t="shared" si="51"/>
        <v/>
      </c>
      <c r="AI119" s="8" t="str">
        <f>IF($P119="More Info Required",COUNTIFS('[1]2020 Outage History'!$Q:$Q,AH119,'[1]2020 Outage History'!$I:$I,$C119)/$Q119,"")</f>
        <v/>
      </c>
      <c r="AJ119" s="26" t="str">
        <f t="shared" si="52"/>
        <v/>
      </c>
      <c r="AK119" s="8" t="str">
        <f>IF($P119="More Info Required",COUNTIFS('[1]2020 Outage History'!$Q:$Q,AJ119,'[1]2020 Outage History'!$I:$I,$C119)/$Q119,"")</f>
        <v/>
      </c>
      <c r="AL119" s="26" t="str">
        <f t="shared" si="53"/>
        <v/>
      </c>
      <c r="AM119" s="8" t="str">
        <f>IF($P119="More Info Required",COUNTIFS('[1]2020 Outage History'!$Q:$Q,AL119,'[1]2020 Outage History'!$I:$I,$C119)/$Q119,"")</f>
        <v/>
      </c>
      <c r="AN119" s="26" t="str">
        <f t="shared" si="54"/>
        <v/>
      </c>
      <c r="AO119" s="8" t="str">
        <f>IF($P119="More Info Required",COUNTIFS('[1]2020 Outage History'!$Q:$Q,AN119,'[1]2020 Outage History'!$I:$I,$C119)/$Q119,"")</f>
        <v/>
      </c>
      <c r="AP119" s="26" t="str">
        <f t="shared" si="55"/>
        <v/>
      </c>
      <c r="AQ119" s="8" t="str">
        <f>IF($P119="More Info Required",COUNTIFS('[1]2020 Outage History'!$Q:$Q,AP119,'[1]2020 Outage History'!$I:$I,$C119)/$Q119,"")</f>
        <v/>
      </c>
      <c r="AR119" s="26" t="str">
        <f t="shared" si="56"/>
        <v/>
      </c>
      <c r="AS119" s="8" t="str">
        <f>IF($P119="More Info Required",COUNTIFS('[1]2020 Outage History'!$Q:$Q,AR119,'[1]2020 Outage History'!$I:$I,$C119)/$Q119,"")</f>
        <v/>
      </c>
      <c r="AT119" s="26" t="str">
        <f t="shared" si="57"/>
        <v/>
      </c>
      <c r="AU119" s="8" t="str">
        <f>IF($P119="More Info Required",COUNTIFS('[1]2020 Outage History'!$Q:$Q,AT119,'[1]2020 Outage History'!$I:$I,$C119)/$Q119,"")</f>
        <v/>
      </c>
      <c r="AV119" s="26" t="str">
        <f t="shared" si="58"/>
        <v/>
      </c>
      <c r="AW119" s="8" t="str">
        <f>IF($P119="More Info Required",COUNTIFS('[1]2020 Outage History'!$Q:$Q,AV119,'[1]2020 Outage History'!$I:$I,$C119)/$Q119,"")</f>
        <v/>
      </c>
      <c r="AX119" s="26" t="str">
        <f t="shared" si="59"/>
        <v/>
      </c>
      <c r="AY119" s="8" t="str">
        <f>IF($P119="More Info Required",COUNTIFS('[1]2020 Outage History'!$Q:$Q,AX119,'[1]2020 Outage History'!$I:$I,$C119)/$Q119,"")</f>
        <v/>
      </c>
      <c r="AZ119" s="26" t="str">
        <f t="shared" si="60"/>
        <v/>
      </c>
      <c r="BA119" s="8" t="str">
        <f>IF($P119="More Info Required",COUNTIFS('[1]2020 Outage History'!$Q:$Q,AZ119,'[1]2020 Outage History'!$I:$I,$C119)/$Q119,"")</f>
        <v/>
      </c>
      <c r="BB119" s="26" t="str">
        <f t="shared" si="61"/>
        <v/>
      </c>
      <c r="BC119" s="8" t="str">
        <f>IF($P119="More Info Required",COUNTIFS('[1]2020 Outage History'!$Q:$Q,BB119,'[1]2020 Outage History'!$I:$I,$C119)/$Q119,"")</f>
        <v/>
      </c>
      <c r="BD119" s="26" t="str">
        <f t="shared" si="62"/>
        <v/>
      </c>
      <c r="BE119" s="8" t="str">
        <f>IF($P119="More Info Required",COUNTIFS('[1]2020 Outage History'!$Q:$Q,BD119,'[1]2020 Outage History'!$I:$I,$C119)/$Q119,"")</f>
        <v/>
      </c>
      <c r="BF119" s="26" t="str">
        <f t="shared" si="63"/>
        <v/>
      </c>
      <c r="BG119" s="8" t="str">
        <f>IF($P119="More Info Required",COUNTIFS('[1]2020 Outage History'!$Q:$Q,BF119,'[1]2020 Outage History'!$I:$I,$C119)/$Q119,"")</f>
        <v/>
      </c>
      <c r="BH119" s="26" t="str">
        <f t="shared" si="64"/>
        <v/>
      </c>
      <c r="BI119" s="8" t="str">
        <f>IF($P119="More Info Required",COUNTIFS('[1]2020 Outage History'!$Q:$Q,BH119,'[1]2020 Outage History'!$I:$I,$C119)/$Q119,"")</f>
        <v/>
      </c>
      <c r="BJ119" s="26" t="str">
        <f t="shared" si="65"/>
        <v/>
      </c>
      <c r="BK119" s="8" t="str">
        <f>IF($P119="More Info Required",COUNTIFS('[1]2020 Outage History'!$Q:$Q,BJ119,'[1]2020 Outage History'!$I:$I,$C119)/$Q119,"")</f>
        <v/>
      </c>
      <c r="BL119" s="26" t="str">
        <f t="shared" si="66"/>
        <v/>
      </c>
      <c r="BM119" s="8" t="str">
        <f>IF($P119="More Info Required",COUNTIFS('[1]2020 Outage History'!$Q:$Q,BL119,'[1]2020 Outage History'!$I:$I,$C119)/$Q119,"")</f>
        <v/>
      </c>
      <c r="BN119" s="26" t="str">
        <f t="shared" si="67"/>
        <v/>
      </c>
      <c r="BO119" s="8" t="str">
        <f>IF($P119="More Info Required",COUNTIFS('[1]2020 Outage History'!$Q:$Q,BN119,'[1]2020 Outage History'!$I:$I,$C119)/$Q119,"")</f>
        <v/>
      </c>
      <c r="BP119" s="26" t="str">
        <f t="shared" si="68"/>
        <v/>
      </c>
      <c r="BQ119" s="8" t="str">
        <f>IF($P119="More Info Required",COUNTIFS('[1]2020 Outage History'!$Q:$Q,BP119,'[1]2020 Outage History'!$I:$I,$C119)/$Q119,"")</f>
        <v/>
      </c>
      <c r="BR119" s="26" t="str">
        <f t="shared" si="69"/>
        <v/>
      </c>
      <c r="BS119" s="8" t="str">
        <f>IF($P119="More Info Required",COUNTIFS('[1]2020 Outage History'!$Q:$Q,BR119,'[1]2020 Outage History'!$I:$I,$C119)/$Q119,"")</f>
        <v/>
      </c>
      <c r="BT119" s="26" t="str">
        <f t="shared" si="70"/>
        <v/>
      </c>
      <c r="BU119" s="8" t="str">
        <f>IF($P119="More Info Required",COUNTIFS('[1]2020 Outage History'!$Q:$Q,BT119,'[1]2020 Outage History'!$I:$I,$C119)/$Q119,"")</f>
        <v/>
      </c>
      <c r="BV119" s="26" t="str">
        <f t="shared" si="71"/>
        <v/>
      </c>
      <c r="BW119" s="8" t="str">
        <f>IF($P119="More Info Required",COUNTIFS('[1]2020 Outage History'!$Q:$Q,BV119,'[1]2020 Outage History'!$I:$I,$C119)/$Q119,"")</f>
        <v/>
      </c>
      <c r="BX119" s="26" t="str">
        <f t="shared" si="72"/>
        <v/>
      </c>
      <c r="BY119" s="8" t="str">
        <f>IF($P119="More Info Required",COUNTIFS('[1]2020 Outage History'!$Q:$Q,BX119,'[1]2020 Outage History'!$I:$I,$C119)/$Q119,"")</f>
        <v/>
      </c>
      <c r="BZ119" s="26" t="str">
        <f t="shared" si="73"/>
        <v/>
      </c>
      <c r="CA119" s="8" t="str">
        <f>IF($P119="More Info Required",COUNTIFS('[1]2020 Outage History'!$Q:$Q,BZ119,'[1]2020 Outage History'!$I:$I,$C119)/$Q119,"")</f>
        <v/>
      </c>
      <c r="CB119" s="26" t="str">
        <f t="shared" si="74"/>
        <v/>
      </c>
      <c r="CC119" s="8" t="str">
        <f>IF($P119="More Info Required",COUNTIFS('[1]2020 Outage History'!$Q:$Q,CB119,'[1]2020 Outage History'!$I:$I,$C119)/$Q119,"")</f>
        <v/>
      </c>
      <c r="CD119" s="26" t="str">
        <f t="shared" si="75"/>
        <v/>
      </c>
      <c r="CE119" s="8" t="str">
        <f>IF($P119="More Info Required",COUNTIFS('[1]2020 Outage History'!$Q:$Q,CD119,'[1]2020 Outage History'!$I:$I,$C119)/$Q119,"")</f>
        <v/>
      </c>
      <c r="CF119" s="26" t="str">
        <f t="shared" si="76"/>
        <v/>
      </c>
      <c r="CG119" s="8" t="str">
        <f>IF($P119="More Info Required",COUNTIFS('[1]2020 Outage History'!$Q:$Q,CF119,'[1]2020 Outage History'!$I:$I,$C119)/$Q119,"")</f>
        <v/>
      </c>
      <c r="CH119" s="26" t="str">
        <f t="shared" si="77"/>
        <v/>
      </c>
      <c r="CI119" s="8" t="str">
        <f>IF($P119="More Info Required",COUNTIFS('[1]2020 Outage History'!$Q:$Q,CH119,'[1]2020 Outage History'!$I:$I,$C119)/$Q119,"")</f>
        <v/>
      </c>
      <c r="CJ119" s="26" t="str">
        <f t="shared" si="78"/>
        <v/>
      </c>
      <c r="CK119" s="8" t="str">
        <f>IF($P119="More Info Required",COUNTIFS('[1]2020 Outage History'!$Q:$Q,CJ119,'[1]2020 Outage History'!$I:$I,$C119)/$Q119,"")</f>
        <v/>
      </c>
      <c r="CL119" s="26" t="str">
        <f t="shared" si="79"/>
        <v/>
      </c>
      <c r="CM119" s="8" t="str">
        <f>IF($P119="More Info Required",COUNTIFS('[1]2020 Outage History'!$Q:$Q,CL119,'[1]2020 Outage History'!$I:$I,$C119)/$Q119,"")</f>
        <v/>
      </c>
    </row>
    <row r="120" spans="1:91" ht="15" x14ac:dyDescent="0.25">
      <c r="A120" s="17" t="s">
        <v>142</v>
      </c>
      <c r="B120" s="21">
        <v>61244</v>
      </c>
      <c r="C120" s="14" t="s">
        <v>143</v>
      </c>
      <c r="D120" s="17" t="s">
        <v>413</v>
      </c>
      <c r="E120" s="21">
        <v>61</v>
      </c>
      <c r="F120" s="22">
        <f>'[1]2020 Circuit Detail'!H79</f>
        <v>503.45558699999998</v>
      </c>
      <c r="G120" s="21"/>
      <c r="H120" s="21">
        <f>('[1]2015 Circuit Detail'!AS79+'[1]2016 Circuit Detail'!AS79+'[1]2017 Circuit Detail'!AS79+'[1]2018 Circuit Detail'!AS79+'[1]2019 Circuit Detail'!AS79)/5</f>
        <v>1.4086539522287791</v>
      </c>
      <c r="I120" s="10">
        <f>'[1]2020 Circuit Detail'!AS79</f>
        <v>4.0658998586105701</v>
      </c>
      <c r="J120" s="17" t="str">
        <f t="shared" si="40"/>
        <v>PSC</v>
      </c>
      <c r="K120" s="17">
        <v>47.2</v>
      </c>
      <c r="L120" s="23">
        <v>2016</v>
      </c>
      <c r="M120" s="21">
        <f>('[1]2015 Circuit Detail'!AQ79+'[1]2016 Circuit Detail'!AQ79+'[1]2017 Circuit Detail'!AQ79+'[1]2018 Circuit Detail'!AQ79+'[1]2019 Circuit Detail'!AQ79)/5</f>
        <v>286.57156780000003</v>
      </c>
      <c r="N120" s="24">
        <f>'[1]2020 Circuit Detail'!AQ79</f>
        <v>460.09818100000001</v>
      </c>
      <c r="O120" s="17" t="str">
        <f t="shared" si="41"/>
        <v>PSC</v>
      </c>
      <c r="P120" s="8" t="str">
        <f t="shared" si="42"/>
        <v>More Info Required</v>
      </c>
      <c r="Q120" s="25">
        <f>'[1]2020 Circuit Detail'!AJ79</f>
        <v>43</v>
      </c>
      <c r="R120" s="26" t="str">
        <f t="shared" si="43"/>
        <v>000 Power Supply</v>
      </c>
      <c r="S120" s="8" t="e">
        <f>IF($P120="More Info Required",COUNTIFS('[1]2020 Outage History'!$Q:$Q,R120,'[1]2020 Outage History'!$I:$I,$C120)/$Q120,"")</f>
        <v>#VALUE!</v>
      </c>
      <c r="T120" s="26" t="str">
        <f t="shared" si="44"/>
        <v>100 Construction</v>
      </c>
      <c r="U120" s="8" t="e">
        <f>IF($P120="More Info Required",COUNTIFS('[1]2020 Outage History'!$Q:$Q,T120,'[1]2020 Outage History'!$I:$I,$C120)/$Q120,"")</f>
        <v>#VALUE!</v>
      </c>
      <c r="V120" s="26" t="str">
        <f t="shared" si="45"/>
        <v>110 Maintenance</v>
      </c>
      <c r="W120" s="8" t="e">
        <f>IF($P120="More Info Required",COUNTIFS('[1]2020 Outage History'!$Q:$Q,V120,'[1]2020 Outage History'!$I:$I,$C120)/$Q120,"")</f>
        <v>#VALUE!</v>
      </c>
      <c r="X120" s="26" t="str">
        <f t="shared" si="46"/>
        <v>190 Other Planned</v>
      </c>
      <c r="Y120" s="8" t="e">
        <f>IF($P120="More Info Required",COUNTIFS('[1]2020 Outage History'!$Q:$Q,X120,'[1]2020 Outage History'!$I:$I,$C120)/$Q120,"")</f>
        <v>#VALUE!</v>
      </c>
      <c r="Z120" s="26" t="str">
        <f t="shared" si="47"/>
        <v>300 Material or equipment fault/failure</v>
      </c>
      <c r="AA120" s="8" t="e">
        <f>IF($P120="More Info Required",COUNTIFS('[1]2020 Outage History'!$Q:$Q,Z120,'[1]2020 Outage History'!$I:$I,$C120)/$Q120,"")</f>
        <v>#VALUE!</v>
      </c>
      <c r="AB120" s="26" t="str">
        <f t="shared" si="48"/>
        <v>310 Installation Fault</v>
      </c>
      <c r="AC120" s="8" t="e">
        <f>IF($P120="More Info Required",COUNTIFS('[1]2020 Outage History'!$Q:$Q,AB120,'[1]2020 Outage History'!$I:$I,$C120)/$Q120,"")</f>
        <v>#VALUE!</v>
      </c>
      <c r="AD120" s="26" t="str">
        <f t="shared" si="49"/>
        <v>320 Conductor Sag or inadequate clearance</v>
      </c>
      <c r="AE120" s="8" t="e">
        <f>IF($P120="More Info Required",COUNTIFS('[1]2020 Outage History'!$Q:$Q,AD120,'[1]2020 Outage History'!$I:$I,$C120)/$Q120,"")</f>
        <v>#VALUE!</v>
      </c>
      <c r="AF120" s="26" t="str">
        <f t="shared" si="50"/>
        <v>340 Overload</v>
      </c>
      <c r="AG120" s="8" t="e">
        <f>IF($P120="More Info Required",COUNTIFS('[1]2020 Outage History'!$Q:$Q,AF120,'[1]2020 Outage History'!$I:$I,$C120)/$Q120,"")</f>
        <v>#VALUE!</v>
      </c>
      <c r="AH120" s="26" t="str">
        <f t="shared" si="51"/>
        <v>350 Miscoordination of protection devices</v>
      </c>
      <c r="AI120" s="8" t="e">
        <f>IF($P120="More Info Required",COUNTIFS('[1]2020 Outage History'!$Q:$Q,AH120,'[1]2020 Outage History'!$I:$I,$C120)/$Q120,"")</f>
        <v>#VALUE!</v>
      </c>
      <c r="AJ120" s="26" t="str">
        <f t="shared" si="52"/>
        <v>360 Other Equipment installation/design</v>
      </c>
      <c r="AK120" s="8" t="e">
        <f>IF($P120="More Info Required",COUNTIFS('[1]2020 Outage History'!$Q:$Q,AJ120,'[1]2020 Outage History'!$I:$I,$C120)/$Q120,"")</f>
        <v>#VALUE!</v>
      </c>
      <c r="AL120" s="26" t="str">
        <f t="shared" si="53"/>
        <v>400 Decay/Age of Material/Equipment</v>
      </c>
      <c r="AM120" s="8" t="e">
        <f>IF($P120="More Info Required",COUNTIFS('[1]2020 Outage History'!$Q:$Q,AL120,'[1]2020 Outage History'!$I:$I,$C120)/$Q120,"")</f>
        <v>#VALUE!</v>
      </c>
      <c r="AN120" s="26" t="str">
        <f t="shared" si="54"/>
        <v>420 Tree Growth</v>
      </c>
      <c r="AO120" s="8" t="e">
        <f>IF($P120="More Info Required",COUNTIFS('[1]2020 Outage History'!$Q:$Q,AN120,'[1]2020 Outage History'!$I:$I,$C120)/$Q120,"")</f>
        <v>#VALUE!</v>
      </c>
      <c r="AP120" s="26" t="str">
        <f t="shared" si="55"/>
        <v>430 Tree failure from overhang or dead tree without Ice/snow</v>
      </c>
      <c r="AQ120" s="8" t="e">
        <f>IF($P120="More Info Required",COUNTIFS('[1]2020 Outage History'!$Q:$Q,AP120,'[1]2020 Outage History'!$I:$I,$C120)/$Q120,"")</f>
        <v>#VALUE!</v>
      </c>
      <c r="AR120" s="26" t="str">
        <f t="shared" si="56"/>
        <v>435 Tree failure from outside of ROW</v>
      </c>
      <c r="AS120" s="8" t="e">
        <f>IF($P120="More Info Required",COUNTIFS('[1]2020 Outage History'!$Q:$Q,AR120,'[1]2020 Outage History'!$I:$I,$C120)/$Q120,"")</f>
        <v>#VALUE!</v>
      </c>
      <c r="AT120" s="26" t="str">
        <f t="shared" si="57"/>
        <v>440 Trees with Ice/snow</v>
      </c>
      <c r="AU120" s="8" t="e">
        <f>IF($P120="More Info Required",COUNTIFS('[1]2020 Outage History'!$Q:$Q,AT120,'[1]2020 Outage History'!$I:$I,$C120)/$Q120,"")</f>
        <v>#VALUE!</v>
      </c>
      <c r="AV120" s="26" t="str">
        <f t="shared" si="58"/>
        <v>470 Borrower Crew Cuts Tree</v>
      </c>
      <c r="AW120" s="8" t="e">
        <f>IF($P120="More Info Required",COUNTIFS('[1]2020 Outage History'!$Q:$Q,AV120,'[1]2020 Outage History'!$I:$I,$C120)/$Q120,"")</f>
        <v>#VALUE!</v>
      </c>
      <c r="AX120" s="26" t="str">
        <f t="shared" si="59"/>
        <v>490 Maintenance, Other</v>
      </c>
      <c r="AY120" s="8" t="e">
        <f>IF($P120="More Info Required",COUNTIFS('[1]2020 Outage History'!$Q:$Q,AX120,'[1]2020 Outage History'!$I:$I,$C120)/$Q120,"")</f>
        <v>#VALUE!</v>
      </c>
      <c r="AZ120" s="26" t="str">
        <f t="shared" si="60"/>
        <v>500 Lightning</v>
      </c>
      <c r="BA120" s="8" t="e">
        <f>IF($P120="More Info Required",COUNTIFS('[1]2020 Outage History'!$Q:$Q,AZ120,'[1]2020 Outage History'!$I:$I,$C120)/$Q120,"")</f>
        <v>#VALUE!</v>
      </c>
      <c r="BB120" s="26" t="str">
        <f t="shared" si="61"/>
        <v>510 Wind, Not Trees</v>
      </c>
      <c r="BC120" s="8" t="e">
        <f>IF($P120="More Info Required",COUNTIFS('[1]2020 Outage History'!$Q:$Q,BB120,'[1]2020 Outage History'!$I:$I,$C120)/$Q120,"")</f>
        <v>#VALUE!</v>
      </c>
      <c r="BD120" s="26" t="str">
        <f t="shared" si="62"/>
        <v>520 Ice, Sleet, Frost, not Trees</v>
      </c>
      <c r="BE120" s="8" t="e">
        <f>IF($P120="More Info Required",COUNTIFS('[1]2020 Outage History'!$Q:$Q,BD120,'[1]2020 Outage History'!$I:$I,$C120)/$Q120,"")</f>
        <v>#VALUE!</v>
      </c>
      <c r="BF120" s="26" t="str">
        <f t="shared" si="63"/>
        <v>530 Flood</v>
      </c>
      <c r="BG120" s="8" t="e">
        <f>IF($P120="More Info Required",COUNTIFS('[1]2020 Outage History'!$Q:$Q,BF120,'[1]2020 Outage History'!$I:$I,$C120)/$Q120,"")</f>
        <v>#VALUE!</v>
      </c>
      <c r="BH120" s="26" t="str">
        <f t="shared" si="64"/>
        <v>540 Storm</v>
      </c>
      <c r="BI120" s="8" t="e">
        <f>IF($P120="More Info Required",COUNTIFS('[1]2020 Outage History'!$Q:$Q,BH120,'[1]2020 Outage History'!$I:$I,$C120)/$Q120,"")</f>
        <v>#VALUE!</v>
      </c>
      <c r="BJ120" s="26" t="str">
        <f t="shared" si="65"/>
        <v>590 Weather, Other</v>
      </c>
      <c r="BK120" s="8" t="e">
        <f>IF($P120="More Info Required",COUNTIFS('[1]2020 Outage History'!$Q:$Q,BJ120,'[1]2020 Outage History'!$I:$I,$C120)/$Q120,"")</f>
        <v>#VALUE!</v>
      </c>
      <c r="BL120" s="26" t="str">
        <f t="shared" si="66"/>
        <v>600 Animal/bird</v>
      </c>
      <c r="BM120" s="8" t="e">
        <f>IF($P120="More Info Required",COUNTIFS('[1]2020 Outage History'!$Q:$Q,BL120,'[1]2020 Outage History'!$I:$I,$C120)/$Q120,"")</f>
        <v>#VALUE!</v>
      </c>
      <c r="BN120" s="26" t="str">
        <f t="shared" si="67"/>
        <v>630 Squirrel</v>
      </c>
      <c r="BO120" s="8" t="e">
        <f>IF($P120="More Info Required",COUNTIFS('[1]2020 Outage History'!$Q:$Q,BN120,'[1]2020 Outage History'!$I:$I,$C120)/$Q120,"")</f>
        <v>#VALUE!</v>
      </c>
      <c r="BP120" s="26" t="str">
        <f t="shared" si="68"/>
        <v>690 Animal, Other</v>
      </c>
      <c r="BQ120" s="8" t="e">
        <f>IF($P120="More Info Required",COUNTIFS('[1]2020 Outage History'!$Q:$Q,BP120,'[1]2020 Outage History'!$I:$I,$C120)/$Q120,"")</f>
        <v>#VALUE!</v>
      </c>
      <c r="BR120" s="26" t="str">
        <f t="shared" si="69"/>
        <v>700 Customer-Caused</v>
      </c>
      <c r="BS120" s="8" t="e">
        <f>IF($P120="More Info Required",COUNTIFS('[1]2020 Outage History'!$Q:$Q,BR120,'[1]2020 Outage History'!$I:$I,$C120)/$Q120,"")</f>
        <v>#VALUE!</v>
      </c>
      <c r="BT120" s="26" t="str">
        <f t="shared" si="70"/>
        <v>710 Motor Vehicle</v>
      </c>
      <c r="BU120" s="8" t="e">
        <f>IF($P120="More Info Required",COUNTIFS('[1]2020 Outage History'!$Q:$Q,BT120,'[1]2020 Outage History'!$I:$I,$C120)/$Q120,"")</f>
        <v>#VALUE!</v>
      </c>
      <c r="BV120" s="26" t="str">
        <f t="shared" si="71"/>
        <v>715 Farming Equipment</v>
      </c>
      <c r="BW120" s="8" t="e">
        <f>IF($P120="More Info Required",COUNTIFS('[1]2020 Outage History'!$Q:$Q,BV120,'[1]2020 Outage History'!$I:$I,$C120)/$Q120,"")</f>
        <v>#VALUE!</v>
      </c>
      <c r="BX120" s="26" t="str">
        <f t="shared" si="72"/>
        <v>720 Aircraft</v>
      </c>
      <c r="BY120" s="8" t="e">
        <f>IF($P120="More Info Required",COUNTIFS('[1]2020 Outage History'!$Q:$Q,BX120,'[1]2020 Outage History'!$I:$I,$C120)/$Q120,"")</f>
        <v>#VALUE!</v>
      </c>
      <c r="BZ120" s="26" t="str">
        <f t="shared" si="73"/>
        <v>730 Fire</v>
      </c>
      <c r="CA120" s="8" t="e">
        <f>IF($P120="More Info Required",COUNTIFS('[1]2020 Outage History'!$Q:$Q,BZ120,'[1]2020 Outage History'!$I:$I,$C120)/$Q120,"")</f>
        <v>#VALUE!</v>
      </c>
      <c r="CB120" s="26" t="str">
        <f t="shared" si="74"/>
        <v>740 Public Cuts Tree</v>
      </c>
      <c r="CC120" s="8" t="e">
        <f>IF($P120="More Info Required",COUNTIFS('[1]2020 Outage History'!$Q:$Q,CB120,'[1]2020 Outage History'!$I:$I,$C120)/$Q120,"")</f>
        <v>#VALUE!</v>
      </c>
      <c r="CD120" s="26" t="str">
        <f t="shared" si="75"/>
        <v>750 Vandalism</v>
      </c>
      <c r="CE120" s="8" t="e">
        <f>IF($P120="More Info Required",COUNTIFS('[1]2020 Outage History'!$Q:$Q,CD120,'[1]2020 Outage History'!$I:$I,$C120)/$Q120,"")</f>
        <v>#VALUE!</v>
      </c>
      <c r="CF120" s="26" t="str">
        <f t="shared" si="76"/>
        <v>760 Switching Error or Caused by Construction or Maintenance</v>
      </c>
      <c r="CG120" s="8" t="e">
        <f>IF($P120="More Info Required",COUNTIFS('[1]2020 Outage History'!$Q:$Q,CF120,'[1]2020 Outage History'!$I:$I,$C120)/$Q120,"")</f>
        <v>#VALUE!</v>
      </c>
      <c r="CH120" s="26" t="str">
        <f t="shared" si="77"/>
        <v>790 Public, Other</v>
      </c>
      <c r="CI120" s="8" t="e">
        <f>IF($P120="More Info Required",COUNTIFS('[1]2020 Outage History'!$Q:$Q,CH120,'[1]2020 Outage History'!$I:$I,$C120)/$Q120,"")</f>
        <v>#VALUE!</v>
      </c>
      <c r="CJ120" s="26" t="str">
        <f t="shared" si="78"/>
        <v>800 Other</v>
      </c>
      <c r="CK120" s="8" t="e">
        <f>IF($P120="More Info Required",COUNTIFS('[1]2020 Outage History'!$Q:$Q,CJ120,'[1]2020 Outage History'!$I:$I,$C120)/$Q120,"")</f>
        <v>#VALUE!</v>
      </c>
      <c r="CL120" s="26" t="str">
        <f t="shared" si="79"/>
        <v>999 Cause Unknown</v>
      </c>
      <c r="CM120" s="8" t="e">
        <f>IF($P120="More Info Required",COUNTIFS('[1]2020 Outage History'!$Q:$Q,CL120,'[1]2020 Outage History'!$I:$I,$C120)/$Q120,"")</f>
        <v>#VALUE!</v>
      </c>
    </row>
    <row r="121" spans="1:91" ht="15" x14ac:dyDescent="0.25">
      <c r="A121" s="17" t="s">
        <v>89</v>
      </c>
      <c r="B121" s="21">
        <v>66214</v>
      </c>
      <c r="C121" s="14" t="s">
        <v>90</v>
      </c>
      <c r="D121" s="17" t="s">
        <v>89</v>
      </c>
      <c r="E121" s="21">
        <v>66</v>
      </c>
      <c r="F121" s="22">
        <f>'[1]2020 Circuit Detail'!H80</f>
        <v>489.62177600000001</v>
      </c>
      <c r="G121" s="21"/>
      <c r="H121" s="21">
        <f>('[1]2015 Circuit Detail'!AS80+'[1]2016 Circuit Detail'!AS80+'[1]2017 Circuit Detail'!AS80+'[1]2018 Circuit Detail'!AS80+'[1]2019 Circuit Detail'!AS80)/5</f>
        <v>6.0723123437004103E-2</v>
      </c>
      <c r="I121" s="10">
        <f>'[1]2020 Circuit Detail'!AS80</f>
        <v>2.2466321024087799E-2</v>
      </c>
      <c r="J121" s="17" t="str">
        <f t="shared" si="40"/>
        <v>OK</v>
      </c>
      <c r="K121" s="17">
        <v>29.4</v>
      </c>
      <c r="L121" s="23">
        <v>2019</v>
      </c>
      <c r="M121" s="21">
        <f>('[1]2015 Circuit Detail'!AQ80+'[1]2016 Circuit Detail'!AQ80+'[1]2017 Circuit Detail'!AQ80+'[1]2018 Circuit Detail'!AQ80+'[1]2019 Circuit Detail'!AQ80)/5</f>
        <v>10.051693999999998</v>
      </c>
      <c r="N121" s="24">
        <f>'[1]2020 Circuit Detail'!AQ80</f>
        <v>1.7360329999999999</v>
      </c>
      <c r="O121" s="17" t="str">
        <f t="shared" si="41"/>
        <v>OK</v>
      </c>
      <c r="P121" s="8" t="str">
        <f t="shared" si="42"/>
        <v>Good</v>
      </c>
      <c r="Q121" s="25">
        <f>'[1]2020 Circuit Detail'!AJ80</f>
        <v>7</v>
      </c>
      <c r="R121" s="26" t="str">
        <f t="shared" si="43"/>
        <v/>
      </c>
      <c r="S121" s="8" t="str">
        <f>IF($P121="More Info Required",COUNTIFS('[1]2020 Outage History'!$Q:$Q,R121,'[1]2020 Outage History'!$I:$I,$C121)/$Q121,"")</f>
        <v/>
      </c>
      <c r="T121" s="26" t="str">
        <f t="shared" si="44"/>
        <v/>
      </c>
      <c r="U121" s="8" t="str">
        <f>IF($P121="More Info Required",COUNTIFS('[1]2020 Outage History'!$Q:$Q,T121,'[1]2020 Outage History'!$I:$I,$C121)/$Q121,"")</f>
        <v/>
      </c>
      <c r="V121" s="26" t="str">
        <f t="shared" si="45"/>
        <v/>
      </c>
      <c r="W121" s="8" t="str">
        <f>IF($P121="More Info Required",COUNTIFS('[1]2020 Outage History'!$Q:$Q,V121,'[1]2020 Outage History'!$I:$I,$C121)/$Q121,"")</f>
        <v/>
      </c>
      <c r="X121" s="26" t="str">
        <f t="shared" si="46"/>
        <v/>
      </c>
      <c r="Y121" s="8" t="str">
        <f>IF($P121="More Info Required",COUNTIFS('[1]2020 Outage History'!$Q:$Q,X121,'[1]2020 Outage History'!$I:$I,$C121)/$Q121,"")</f>
        <v/>
      </c>
      <c r="Z121" s="26" t="str">
        <f t="shared" si="47"/>
        <v/>
      </c>
      <c r="AA121" s="8" t="str">
        <f>IF($P121="More Info Required",COUNTIFS('[1]2020 Outage History'!$Q:$Q,Z121,'[1]2020 Outage History'!$I:$I,$C121)/$Q121,"")</f>
        <v/>
      </c>
      <c r="AB121" s="26" t="str">
        <f t="shared" si="48"/>
        <v/>
      </c>
      <c r="AC121" s="8" t="str">
        <f>IF($P121="More Info Required",COUNTIFS('[1]2020 Outage History'!$Q:$Q,AB121,'[1]2020 Outage History'!$I:$I,$C121)/$Q121,"")</f>
        <v/>
      </c>
      <c r="AD121" s="26" t="str">
        <f t="shared" si="49"/>
        <v/>
      </c>
      <c r="AE121" s="8" t="str">
        <f>IF($P121="More Info Required",COUNTIFS('[1]2020 Outage History'!$Q:$Q,AD121,'[1]2020 Outage History'!$I:$I,$C121)/$Q121,"")</f>
        <v/>
      </c>
      <c r="AF121" s="26" t="str">
        <f t="shared" si="50"/>
        <v/>
      </c>
      <c r="AG121" s="8" t="str">
        <f>IF($P121="More Info Required",COUNTIFS('[1]2020 Outage History'!$Q:$Q,AF121,'[1]2020 Outage History'!$I:$I,$C121)/$Q121,"")</f>
        <v/>
      </c>
      <c r="AH121" s="26" t="str">
        <f t="shared" si="51"/>
        <v/>
      </c>
      <c r="AI121" s="8" t="str">
        <f>IF($P121="More Info Required",COUNTIFS('[1]2020 Outage History'!$Q:$Q,AH121,'[1]2020 Outage History'!$I:$I,$C121)/$Q121,"")</f>
        <v/>
      </c>
      <c r="AJ121" s="26" t="str">
        <f t="shared" si="52"/>
        <v/>
      </c>
      <c r="AK121" s="8" t="str">
        <f>IF($P121="More Info Required",COUNTIFS('[1]2020 Outage History'!$Q:$Q,AJ121,'[1]2020 Outage History'!$I:$I,$C121)/$Q121,"")</f>
        <v/>
      </c>
      <c r="AL121" s="26" t="str">
        <f t="shared" si="53"/>
        <v/>
      </c>
      <c r="AM121" s="8" t="str">
        <f>IF($P121="More Info Required",COUNTIFS('[1]2020 Outage History'!$Q:$Q,AL121,'[1]2020 Outage History'!$I:$I,$C121)/$Q121,"")</f>
        <v/>
      </c>
      <c r="AN121" s="26" t="str">
        <f t="shared" si="54"/>
        <v/>
      </c>
      <c r="AO121" s="8" t="str">
        <f>IF($P121="More Info Required",COUNTIFS('[1]2020 Outage History'!$Q:$Q,AN121,'[1]2020 Outage History'!$I:$I,$C121)/$Q121,"")</f>
        <v/>
      </c>
      <c r="AP121" s="26" t="str">
        <f t="shared" si="55"/>
        <v/>
      </c>
      <c r="AQ121" s="8" t="str">
        <f>IF($P121="More Info Required",COUNTIFS('[1]2020 Outage History'!$Q:$Q,AP121,'[1]2020 Outage History'!$I:$I,$C121)/$Q121,"")</f>
        <v/>
      </c>
      <c r="AR121" s="26" t="str">
        <f t="shared" si="56"/>
        <v/>
      </c>
      <c r="AS121" s="8" t="str">
        <f>IF($P121="More Info Required",COUNTIFS('[1]2020 Outage History'!$Q:$Q,AR121,'[1]2020 Outage History'!$I:$I,$C121)/$Q121,"")</f>
        <v/>
      </c>
      <c r="AT121" s="26" t="str">
        <f t="shared" si="57"/>
        <v/>
      </c>
      <c r="AU121" s="8" t="str">
        <f>IF($P121="More Info Required",COUNTIFS('[1]2020 Outage History'!$Q:$Q,AT121,'[1]2020 Outage History'!$I:$I,$C121)/$Q121,"")</f>
        <v/>
      </c>
      <c r="AV121" s="26" t="str">
        <f t="shared" si="58"/>
        <v/>
      </c>
      <c r="AW121" s="8" t="str">
        <f>IF($P121="More Info Required",COUNTIFS('[1]2020 Outage History'!$Q:$Q,AV121,'[1]2020 Outage History'!$I:$I,$C121)/$Q121,"")</f>
        <v/>
      </c>
      <c r="AX121" s="26" t="str">
        <f t="shared" si="59"/>
        <v/>
      </c>
      <c r="AY121" s="8" t="str">
        <f>IF($P121="More Info Required",COUNTIFS('[1]2020 Outage History'!$Q:$Q,AX121,'[1]2020 Outage History'!$I:$I,$C121)/$Q121,"")</f>
        <v/>
      </c>
      <c r="AZ121" s="26" t="str">
        <f t="shared" si="60"/>
        <v/>
      </c>
      <c r="BA121" s="8" t="str">
        <f>IF($P121="More Info Required",COUNTIFS('[1]2020 Outage History'!$Q:$Q,AZ121,'[1]2020 Outage History'!$I:$I,$C121)/$Q121,"")</f>
        <v/>
      </c>
      <c r="BB121" s="26" t="str">
        <f t="shared" si="61"/>
        <v/>
      </c>
      <c r="BC121" s="8" t="str">
        <f>IF($P121="More Info Required",COUNTIFS('[1]2020 Outage History'!$Q:$Q,BB121,'[1]2020 Outage History'!$I:$I,$C121)/$Q121,"")</f>
        <v/>
      </c>
      <c r="BD121" s="26" t="str">
        <f t="shared" si="62"/>
        <v/>
      </c>
      <c r="BE121" s="8" t="str">
        <f>IF($P121="More Info Required",COUNTIFS('[1]2020 Outage History'!$Q:$Q,BD121,'[1]2020 Outage History'!$I:$I,$C121)/$Q121,"")</f>
        <v/>
      </c>
      <c r="BF121" s="26" t="str">
        <f t="shared" si="63"/>
        <v/>
      </c>
      <c r="BG121" s="8" t="str">
        <f>IF($P121="More Info Required",COUNTIFS('[1]2020 Outage History'!$Q:$Q,BF121,'[1]2020 Outage History'!$I:$I,$C121)/$Q121,"")</f>
        <v/>
      </c>
      <c r="BH121" s="26" t="str">
        <f t="shared" si="64"/>
        <v/>
      </c>
      <c r="BI121" s="8" t="str">
        <f>IF($P121="More Info Required",COUNTIFS('[1]2020 Outage History'!$Q:$Q,BH121,'[1]2020 Outage History'!$I:$I,$C121)/$Q121,"")</f>
        <v/>
      </c>
      <c r="BJ121" s="26" t="str">
        <f t="shared" si="65"/>
        <v/>
      </c>
      <c r="BK121" s="8" t="str">
        <f>IF($P121="More Info Required",COUNTIFS('[1]2020 Outage History'!$Q:$Q,BJ121,'[1]2020 Outage History'!$I:$I,$C121)/$Q121,"")</f>
        <v/>
      </c>
      <c r="BL121" s="26" t="str">
        <f t="shared" si="66"/>
        <v/>
      </c>
      <c r="BM121" s="8" t="str">
        <f>IF($P121="More Info Required",COUNTIFS('[1]2020 Outage History'!$Q:$Q,BL121,'[1]2020 Outage History'!$I:$I,$C121)/$Q121,"")</f>
        <v/>
      </c>
      <c r="BN121" s="26" t="str">
        <f t="shared" si="67"/>
        <v/>
      </c>
      <c r="BO121" s="8" t="str">
        <f>IF($P121="More Info Required",COUNTIFS('[1]2020 Outage History'!$Q:$Q,BN121,'[1]2020 Outage History'!$I:$I,$C121)/$Q121,"")</f>
        <v/>
      </c>
      <c r="BP121" s="26" t="str">
        <f t="shared" si="68"/>
        <v/>
      </c>
      <c r="BQ121" s="8" t="str">
        <f>IF($P121="More Info Required",COUNTIFS('[1]2020 Outage History'!$Q:$Q,BP121,'[1]2020 Outage History'!$I:$I,$C121)/$Q121,"")</f>
        <v/>
      </c>
      <c r="BR121" s="26" t="str">
        <f t="shared" si="69"/>
        <v/>
      </c>
      <c r="BS121" s="8" t="str">
        <f>IF($P121="More Info Required",COUNTIFS('[1]2020 Outage History'!$Q:$Q,BR121,'[1]2020 Outage History'!$I:$I,$C121)/$Q121,"")</f>
        <v/>
      </c>
      <c r="BT121" s="26" t="str">
        <f t="shared" si="70"/>
        <v/>
      </c>
      <c r="BU121" s="8" t="str">
        <f>IF($P121="More Info Required",COUNTIFS('[1]2020 Outage History'!$Q:$Q,BT121,'[1]2020 Outage History'!$I:$I,$C121)/$Q121,"")</f>
        <v/>
      </c>
      <c r="BV121" s="26" t="str">
        <f t="shared" si="71"/>
        <v/>
      </c>
      <c r="BW121" s="8" t="str">
        <f>IF($P121="More Info Required",COUNTIFS('[1]2020 Outage History'!$Q:$Q,BV121,'[1]2020 Outage History'!$I:$I,$C121)/$Q121,"")</f>
        <v/>
      </c>
      <c r="BX121" s="26" t="str">
        <f t="shared" si="72"/>
        <v/>
      </c>
      <c r="BY121" s="8" t="str">
        <f>IF($P121="More Info Required",COUNTIFS('[1]2020 Outage History'!$Q:$Q,BX121,'[1]2020 Outage History'!$I:$I,$C121)/$Q121,"")</f>
        <v/>
      </c>
      <c r="BZ121" s="26" t="str">
        <f t="shared" si="73"/>
        <v/>
      </c>
      <c r="CA121" s="8" t="str">
        <f>IF($P121="More Info Required",COUNTIFS('[1]2020 Outage History'!$Q:$Q,BZ121,'[1]2020 Outage History'!$I:$I,$C121)/$Q121,"")</f>
        <v/>
      </c>
      <c r="CB121" s="26" t="str">
        <f t="shared" si="74"/>
        <v/>
      </c>
      <c r="CC121" s="8" t="str">
        <f>IF($P121="More Info Required",COUNTIFS('[1]2020 Outage History'!$Q:$Q,CB121,'[1]2020 Outage History'!$I:$I,$C121)/$Q121,"")</f>
        <v/>
      </c>
      <c r="CD121" s="26" t="str">
        <f t="shared" si="75"/>
        <v/>
      </c>
      <c r="CE121" s="8" t="str">
        <f>IF($P121="More Info Required",COUNTIFS('[1]2020 Outage History'!$Q:$Q,CD121,'[1]2020 Outage History'!$I:$I,$C121)/$Q121,"")</f>
        <v/>
      </c>
      <c r="CF121" s="26" t="str">
        <f t="shared" si="76"/>
        <v/>
      </c>
      <c r="CG121" s="8" t="str">
        <f>IF($P121="More Info Required",COUNTIFS('[1]2020 Outage History'!$Q:$Q,CF121,'[1]2020 Outage History'!$I:$I,$C121)/$Q121,"")</f>
        <v/>
      </c>
      <c r="CH121" s="26" t="str">
        <f t="shared" si="77"/>
        <v/>
      </c>
      <c r="CI121" s="8" t="str">
        <f>IF($P121="More Info Required",COUNTIFS('[1]2020 Outage History'!$Q:$Q,CH121,'[1]2020 Outage History'!$I:$I,$C121)/$Q121,"")</f>
        <v/>
      </c>
      <c r="CJ121" s="26" t="str">
        <f t="shared" si="78"/>
        <v/>
      </c>
      <c r="CK121" s="8" t="str">
        <f>IF($P121="More Info Required",COUNTIFS('[1]2020 Outage History'!$Q:$Q,CJ121,'[1]2020 Outage History'!$I:$I,$C121)/$Q121,"")</f>
        <v/>
      </c>
      <c r="CL121" s="26" t="str">
        <f t="shared" si="79"/>
        <v/>
      </c>
      <c r="CM121" s="8" t="str">
        <f>IF($P121="More Info Required",COUNTIFS('[1]2020 Outage History'!$Q:$Q,CL121,'[1]2020 Outage History'!$I:$I,$C121)/$Q121,"")</f>
        <v/>
      </c>
    </row>
    <row r="122" spans="1:91" ht="15" x14ac:dyDescent="0.25">
      <c r="A122" s="17" t="s">
        <v>205</v>
      </c>
      <c r="B122" s="21">
        <v>74214</v>
      </c>
      <c r="C122" s="14" t="s">
        <v>206</v>
      </c>
      <c r="D122" s="17" t="s">
        <v>416</v>
      </c>
      <c r="E122" s="21">
        <v>74</v>
      </c>
      <c r="F122" s="22">
        <f>'[1]2020 Circuit Detail'!H81</f>
        <v>573.70200499999999</v>
      </c>
      <c r="G122" s="21"/>
      <c r="H122" s="21">
        <f>('[1]2015 Circuit Detail'!AS81+'[1]2016 Circuit Detail'!AS81+'[1]2017 Circuit Detail'!AS81+'[1]2018 Circuit Detail'!AS81+'[1]2019 Circuit Detail'!AS81)/5</f>
        <v>0.44894838318329955</v>
      </c>
      <c r="I122" s="10">
        <f>'[1]2020 Circuit Detail'!AS81</f>
        <v>3.0277042521404498</v>
      </c>
      <c r="J122" s="17" t="str">
        <f t="shared" si="40"/>
        <v>PSC</v>
      </c>
      <c r="K122" s="17">
        <v>23.2</v>
      </c>
      <c r="L122" s="23">
        <v>2015</v>
      </c>
      <c r="M122" s="21">
        <f>('[1]2015 Circuit Detail'!AQ81+'[1]2016 Circuit Detail'!AQ81+'[1]2017 Circuit Detail'!AQ81+'[1]2018 Circuit Detail'!AQ81+'[1]2019 Circuit Detail'!AQ81)/5</f>
        <v>45.729229599999996</v>
      </c>
      <c r="N122" s="24">
        <f>'[1]2020 Circuit Detail'!AQ81</f>
        <v>136.50466399999999</v>
      </c>
      <c r="O122" s="17" t="str">
        <f t="shared" si="41"/>
        <v>PSC</v>
      </c>
      <c r="P122" s="8" t="str">
        <f t="shared" si="42"/>
        <v>More Info Required</v>
      </c>
      <c r="Q122" s="25">
        <f>'[1]2020 Circuit Detail'!AJ81</f>
        <v>9</v>
      </c>
      <c r="R122" s="26" t="str">
        <f t="shared" si="43"/>
        <v>000 Power Supply</v>
      </c>
      <c r="S122" s="8" t="e">
        <f>IF($P122="More Info Required",COUNTIFS('[1]2020 Outage History'!$Q:$Q,R122,'[1]2020 Outage History'!$I:$I,$C122)/$Q122,"")</f>
        <v>#VALUE!</v>
      </c>
      <c r="T122" s="26" t="str">
        <f t="shared" si="44"/>
        <v>100 Construction</v>
      </c>
      <c r="U122" s="8" t="e">
        <f>IF($P122="More Info Required",COUNTIFS('[1]2020 Outage History'!$Q:$Q,T122,'[1]2020 Outage History'!$I:$I,$C122)/$Q122,"")</f>
        <v>#VALUE!</v>
      </c>
      <c r="V122" s="26" t="str">
        <f t="shared" si="45"/>
        <v>110 Maintenance</v>
      </c>
      <c r="W122" s="8" t="e">
        <f>IF($P122="More Info Required",COUNTIFS('[1]2020 Outage History'!$Q:$Q,V122,'[1]2020 Outage History'!$I:$I,$C122)/$Q122,"")</f>
        <v>#VALUE!</v>
      </c>
      <c r="X122" s="26" t="str">
        <f t="shared" si="46"/>
        <v>190 Other Planned</v>
      </c>
      <c r="Y122" s="8" t="e">
        <f>IF($P122="More Info Required",COUNTIFS('[1]2020 Outage History'!$Q:$Q,X122,'[1]2020 Outage History'!$I:$I,$C122)/$Q122,"")</f>
        <v>#VALUE!</v>
      </c>
      <c r="Z122" s="26" t="str">
        <f t="shared" si="47"/>
        <v>300 Material or equipment fault/failure</v>
      </c>
      <c r="AA122" s="8" t="e">
        <f>IF($P122="More Info Required",COUNTIFS('[1]2020 Outage History'!$Q:$Q,Z122,'[1]2020 Outage History'!$I:$I,$C122)/$Q122,"")</f>
        <v>#VALUE!</v>
      </c>
      <c r="AB122" s="26" t="str">
        <f t="shared" si="48"/>
        <v>310 Installation Fault</v>
      </c>
      <c r="AC122" s="8" t="e">
        <f>IF($P122="More Info Required",COUNTIFS('[1]2020 Outage History'!$Q:$Q,AB122,'[1]2020 Outage History'!$I:$I,$C122)/$Q122,"")</f>
        <v>#VALUE!</v>
      </c>
      <c r="AD122" s="26" t="str">
        <f t="shared" si="49"/>
        <v>320 Conductor Sag or inadequate clearance</v>
      </c>
      <c r="AE122" s="8" t="e">
        <f>IF($P122="More Info Required",COUNTIFS('[1]2020 Outage History'!$Q:$Q,AD122,'[1]2020 Outage History'!$I:$I,$C122)/$Q122,"")</f>
        <v>#VALUE!</v>
      </c>
      <c r="AF122" s="26" t="str">
        <f t="shared" si="50"/>
        <v>340 Overload</v>
      </c>
      <c r="AG122" s="8" t="e">
        <f>IF($P122="More Info Required",COUNTIFS('[1]2020 Outage History'!$Q:$Q,AF122,'[1]2020 Outage History'!$I:$I,$C122)/$Q122,"")</f>
        <v>#VALUE!</v>
      </c>
      <c r="AH122" s="26" t="str">
        <f t="shared" si="51"/>
        <v>350 Miscoordination of protection devices</v>
      </c>
      <c r="AI122" s="8" t="e">
        <f>IF($P122="More Info Required",COUNTIFS('[1]2020 Outage History'!$Q:$Q,AH122,'[1]2020 Outage History'!$I:$I,$C122)/$Q122,"")</f>
        <v>#VALUE!</v>
      </c>
      <c r="AJ122" s="26" t="str">
        <f t="shared" si="52"/>
        <v>360 Other Equipment installation/design</v>
      </c>
      <c r="AK122" s="8" t="e">
        <f>IF($P122="More Info Required",COUNTIFS('[1]2020 Outage History'!$Q:$Q,AJ122,'[1]2020 Outage History'!$I:$I,$C122)/$Q122,"")</f>
        <v>#VALUE!</v>
      </c>
      <c r="AL122" s="26" t="str">
        <f t="shared" si="53"/>
        <v>400 Decay/Age of Material/Equipment</v>
      </c>
      <c r="AM122" s="8" t="e">
        <f>IF($P122="More Info Required",COUNTIFS('[1]2020 Outage History'!$Q:$Q,AL122,'[1]2020 Outage History'!$I:$I,$C122)/$Q122,"")</f>
        <v>#VALUE!</v>
      </c>
      <c r="AN122" s="26" t="str">
        <f t="shared" si="54"/>
        <v>420 Tree Growth</v>
      </c>
      <c r="AO122" s="8" t="e">
        <f>IF($P122="More Info Required",COUNTIFS('[1]2020 Outage History'!$Q:$Q,AN122,'[1]2020 Outage History'!$I:$I,$C122)/$Q122,"")</f>
        <v>#VALUE!</v>
      </c>
      <c r="AP122" s="26" t="str">
        <f t="shared" si="55"/>
        <v>430 Tree failure from overhang or dead tree without Ice/snow</v>
      </c>
      <c r="AQ122" s="8" t="e">
        <f>IF($P122="More Info Required",COUNTIFS('[1]2020 Outage History'!$Q:$Q,AP122,'[1]2020 Outage History'!$I:$I,$C122)/$Q122,"")</f>
        <v>#VALUE!</v>
      </c>
      <c r="AR122" s="26" t="str">
        <f t="shared" si="56"/>
        <v>435 Tree failure from outside of ROW</v>
      </c>
      <c r="AS122" s="8" t="e">
        <f>IF($P122="More Info Required",COUNTIFS('[1]2020 Outage History'!$Q:$Q,AR122,'[1]2020 Outage History'!$I:$I,$C122)/$Q122,"")</f>
        <v>#VALUE!</v>
      </c>
      <c r="AT122" s="26" t="str">
        <f t="shared" si="57"/>
        <v>440 Trees with Ice/snow</v>
      </c>
      <c r="AU122" s="8" t="e">
        <f>IF($P122="More Info Required",COUNTIFS('[1]2020 Outage History'!$Q:$Q,AT122,'[1]2020 Outage History'!$I:$I,$C122)/$Q122,"")</f>
        <v>#VALUE!</v>
      </c>
      <c r="AV122" s="26" t="str">
        <f t="shared" si="58"/>
        <v>470 Borrower Crew Cuts Tree</v>
      </c>
      <c r="AW122" s="8" t="e">
        <f>IF($P122="More Info Required",COUNTIFS('[1]2020 Outage History'!$Q:$Q,AV122,'[1]2020 Outage History'!$I:$I,$C122)/$Q122,"")</f>
        <v>#VALUE!</v>
      </c>
      <c r="AX122" s="26" t="str">
        <f t="shared" si="59"/>
        <v>490 Maintenance, Other</v>
      </c>
      <c r="AY122" s="8" t="e">
        <f>IF($P122="More Info Required",COUNTIFS('[1]2020 Outage History'!$Q:$Q,AX122,'[1]2020 Outage History'!$I:$I,$C122)/$Q122,"")</f>
        <v>#VALUE!</v>
      </c>
      <c r="AZ122" s="26" t="str">
        <f t="shared" si="60"/>
        <v>500 Lightning</v>
      </c>
      <c r="BA122" s="8" t="e">
        <f>IF($P122="More Info Required",COUNTIFS('[1]2020 Outage History'!$Q:$Q,AZ122,'[1]2020 Outage History'!$I:$I,$C122)/$Q122,"")</f>
        <v>#VALUE!</v>
      </c>
      <c r="BB122" s="26" t="str">
        <f t="shared" si="61"/>
        <v>510 Wind, Not Trees</v>
      </c>
      <c r="BC122" s="8" t="e">
        <f>IF($P122="More Info Required",COUNTIFS('[1]2020 Outage History'!$Q:$Q,BB122,'[1]2020 Outage History'!$I:$I,$C122)/$Q122,"")</f>
        <v>#VALUE!</v>
      </c>
      <c r="BD122" s="26" t="str">
        <f t="shared" si="62"/>
        <v>520 Ice, Sleet, Frost, not Trees</v>
      </c>
      <c r="BE122" s="8" t="e">
        <f>IF($P122="More Info Required",COUNTIFS('[1]2020 Outage History'!$Q:$Q,BD122,'[1]2020 Outage History'!$I:$I,$C122)/$Q122,"")</f>
        <v>#VALUE!</v>
      </c>
      <c r="BF122" s="26" t="str">
        <f t="shared" si="63"/>
        <v>530 Flood</v>
      </c>
      <c r="BG122" s="8" t="e">
        <f>IF($P122="More Info Required",COUNTIFS('[1]2020 Outage History'!$Q:$Q,BF122,'[1]2020 Outage History'!$I:$I,$C122)/$Q122,"")</f>
        <v>#VALUE!</v>
      </c>
      <c r="BH122" s="26" t="str">
        <f t="shared" si="64"/>
        <v>540 Storm</v>
      </c>
      <c r="BI122" s="8" t="e">
        <f>IF($P122="More Info Required",COUNTIFS('[1]2020 Outage History'!$Q:$Q,BH122,'[1]2020 Outage History'!$I:$I,$C122)/$Q122,"")</f>
        <v>#VALUE!</v>
      </c>
      <c r="BJ122" s="26" t="str">
        <f t="shared" si="65"/>
        <v>590 Weather, Other</v>
      </c>
      <c r="BK122" s="8" t="e">
        <f>IF($P122="More Info Required",COUNTIFS('[1]2020 Outage History'!$Q:$Q,BJ122,'[1]2020 Outage History'!$I:$I,$C122)/$Q122,"")</f>
        <v>#VALUE!</v>
      </c>
      <c r="BL122" s="26" t="str">
        <f t="shared" si="66"/>
        <v>600 Animal/bird</v>
      </c>
      <c r="BM122" s="8" t="e">
        <f>IF($P122="More Info Required",COUNTIFS('[1]2020 Outage History'!$Q:$Q,BL122,'[1]2020 Outage History'!$I:$I,$C122)/$Q122,"")</f>
        <v>#VALUE!</v>
      </c>
      <c r="BN122" s="26" t="str">
        <f t="shared" si="67"/>
        <v>630 Squirrel</v>
      </c>
      <c r="BO122" s="8" t="e">
        <f>IF($P122="More Info Required",COUNTIFS('[1]2020 Outage History'!$Q:$Q,BN122,'[1]2020 Outage History'!$I:$I,$C122)/$Q122,"")</f>
        <v>#VALUE!</v>
      </c>
      <c r="BP122" s="26" t="str">
        <f t="shared" si="68"/>
        <v>690 Animal, Other</v>
      </c>
      <c r="BQ122" s="8" t="e">
        <f>IF($P122="More Info Required",COUNTIFS('[1]2020 Outage History'!$Q:$Q,BP122,'[1]2020 Outage History'!$I:$I,$C122)/$Q122,"")</f>
        <v>#VALUE!</v>
      </c>
      <c r="BR122" s="26" t="str">
        <f t="shared" si="69"/>
        <v>700 Customer-Caused</v>
      </c>
      <c r="BS122" s="8" t="e">
        <f>IF($P122="More Info Required",COUNTIFS('[1]2020 Outage History'!$Q:$Q,BR122,'[1]2020 Outage History'!$I:$I,$C122)/$Q122,"")</f>
        <v>#VALUE!</v>
      </c>
      <c r="BT122" s="26" t="str">
        <f t="shared" si="70"/>
        <v>710 Motor Vehicle</v>
      </c>
      <c r="BU122" s="8" t="e">
        <f>IF($P122="More Info Required",COUNTIFS('[1]2020 Outage History'!$Q:$Q,BT122,'[1]2020 Outage History'!$I:$I,$C122)/$Q122,"")</f>
        <v>#VALUE!</v>
      </c>
      <c r="BV122" s="26" t="str">
        <f t="shared" si="71"/>
        <v>715 Farming Equipment</v>
      </c>
      <c r="BW122" s="8" t="e">
        <f>IF($P122="More Info Required",COUNTIFS('[1]2020 Outage History'!$Q:$Q,BV122,'[1]2020 Outage History'!$I:$I,$C122)/$Q122,"")</f>
        <v>#VALUE!</v>
      </c>
      <c r="BX122" s="26" t="str">
        <f t="shared" si="72"/>
        <v>720 Aircraft</v>
      </c>
      <c r="BY122" s="8" t="e">
        <f>IF($P122="More Info Required",COUNTIFS('[1]2020 Outage History'!$Q:$Q,BX122,'[1]2020 Outage History'!$I:$I,$C122)/$Q122,"")</f>
        <v>#VALUE!</v>
      </c>
      <c r="BZ122" s="26" t="str">
        <f t="shared" si="73"/>
        <v>730 Fire</v>
      </c>
      <c r="CA122" s="8" t="e">
        <f>IF($P122="More Info Required",COUNTIFS('[1]2020 Outage History'!$Q:$Q,BZ122,'[1]2020 Outage History'!$I:$I,$C122)/$Q122,"")</f>
        <v>#VALUE!</v>
      </c>
      <c r="CB122" s="26" t="str">
        <f t="shared" si="74"/>
        <v>740 Public Cuts Tree</v>
      </c>
      <c r="CC122" s="8" t="e">
        <f>IF($P122="More Info Required",COUNTIFS('[1]2020 Outage History'!$Q:$Q,CB122,'[1]2020 Outage History'!$I:$I,$C122)/$Q122,"")</f>
        <v>#VALUE!</v>
      </c>
      <c r="CD122" s="26" t="str">
        <f t="shared" si="75"/>
        <v>750 Vandalism</v>
      </c>
      <c r="CE122" s="8" t="e">
        <f>IF($P122="More Info Required",COUNTIFS('[1]2020 Outage History'!$Q:$Q,CD122,'[1]2020 Outage History'!$I:$I,$C122)/$Q122,"")</f>
        <v>#VALUE!</v>
      </c>
      <c r="CF122" s="26" t="str">
        <f t="shared" si="76"/>
        <v>760 Switching Error or Caused by Construction or Maintenance</v>
      </c>
      <c r="CG122" s="8" t="e">
        <f>IF($P122="More Info Required",COUNTIFS('[1]2020 Outage History'!$Q:$Q,CF122,'[1]2020 Outage History'!$I:$I,$C122)/$Q122,"")</f>
        <v>#VALUE!</v>
      </c>
      <c r="CH122" s="26" t="str">
        <f t="shared" si="77"/>
        <v>790 Public, Other</v>
      </c>
      <c r="CI122" s="8" t="e">
        <f>IF($P122="More Info Required",COUNTIFS('[1]2020 Outage History'!$Q:$Q,CH122,'[1]2020 Outage History'!$I:$I,$C122)/$Q122,"")</f>
        <v>#VALUE!</v>
      </c>
      <c r="CJ122" s="26" t="str">
        <f t="shared" si="78"/>
        <v>800 Other</v>
      </c>
      <c r="CK122" s="8" t="e">
        <f>IF($P122="More Info Required",COUNTIFS('[1]2020 Outage History'!$Q:$Q,CJ122,'[1]2020 Outage History'!$I:$I,$C122)/$Q122,"")</f>
        <v>#VALUE!</v>
      </c>
      <c r="CL122" s="26" t="str">
        <f t="shared" si="79"/>
        <v>999 Cause Unknown</v>
      </c>
      <c r="CM122" s="8" t="e">
        <f>IF($P122="More Info Required",COUNTIFS('[1]2020 Outage History'!$Q:$Q,CL122,'[1]2020 Outage History'!$I:$I,$C122)/$Q122,"")</f>
        <v>#VALUE!</v>
      </c>
    </row>
    <row r="123" spans="1:91" ht="15" x14ac:dyDescent="0.25">
      <c r="A123" s="17" t="s">
        <v>207</v>
      </c>
      <c r="B123" s="21">
        <v>74224</v>
      </c>
      <c r="C123" s="14" t="s">
        <v>417</v>
      </c>
      <c r="D123" s="17" t="s">
        <v>416</v>
      </c>
      <c r="E123" s="21">
        <v>74</v>
      </c>
      <c r="F123" s="22">
        <f>'[1]2020 Circuit Detail'!H82</f>
        <v>453.92263600000001</v>
      </c>
      <c r="G123" s="21"/>
      <c r="H123" s="21">
        <f>('[1]2015 Circuit Detail'!AS82+'[1]2016 Circuit Detail'!AS82+'[1]2017 Circuit Detail'!AS82+'[1]2018 Circuit Detail'!AS82+'[1]2019 Circuit Detail'!AS82)/5</f>
        <v>0.98785676624359264</v>
      </c>
      <c r="I123" s="10">
        <f>'[1]2020 Circuit Detail'!AS82</f>
        <v>2.3968842126657002</v>
      </c>
      <c r="J123" s="17" t="str">
        <f t="shared" si="40"/>
        <v>PSC</v>
      </c>
      <c r="K123" s="28">
        <v>36</v>
      </c>
      <c r="L123" s="23">
        <v>2015</v>
      </c>
      <c r="M123" s="21">
        <f>('[1]2015 Circuit Detail'!AQ82+'[1]2016 Circuit Detail'!AQ82+'[1]2017 Circuit Detail'!AQ82+'[1]2018 Circuit Detail'!AQ82+'[1]2019 Circuit Detail'!AQ82)/5</f>
        <v>157.93166159999998</v>
      </c>
      <c r="N123" s="24">
        <f>'[1]2020 Circuit Detail'!AQ82</f>
        <v>131.67882599999999</v>
      </c>
      <c r="O123" s="17" t="str">
        <f t="shared" si="41"/>
        <v>OK</v>
      </c>
      <c r="P123" s="8" t="str">
        <f t="shared" si="42"/>
        <v>More Info Required</v>
      </c>
      <c r="Q123" s="25">
        <f>'[1]2020 Circuit Detail'!AJ82</f>
        <v>16</v>
      </c>
      <c r="R123" s="26" t="str">
        <f t="shared" si="43"/>
        <v>000 Power Supply</v>
      </c>
      <c r="S123" s="8" t="e">
        <f>IF($P123="More Info Required",COUNTIFS('[1]2020 Outage History'!$Q:$Q,R123,'[1]2020 Outage History'!$I:$I,$C123)/$Q123,"")</f>
        <v>#VALUE!</v>
      </c>
      <c r="T123" s="26" t="str">
        <f t="shared" si="44"/>
        <v>100 Construction</v>
      </c>
      <c r="U123" s="8" t="e">
        <f>IF($P123="More Info Required",COUNTIFS('[1]2020 Outage History'!$Q:$Q,T123,'[1]2020 Outage History'!$I:$I,$C123)/$Q123,"")</f>
        <v>#VALUE!</v>
      </c>
      <c r="V123" s="26" t="str">
        <f t="shared" si="45"/>
        <v>110 Maintenance</v>
      </c>
      <c r="W123" s="8" t="e">
        <f>IF($P123="More Info Required",COUNTIFS('[1]2020 Outage History'!$Q:$Q,V123,'[1]2020 Outage History'!$I:$I,$C123)/$Q123,"")</f>
        <v>#VALUE!</v>
      </c>
      <c r="X123" s="26" t="str">
        <f t="shared" si="46"/>
        <v>190 Other Planned</v>
      </c>
      <c r="Y123" s="8" t="e">
        <f>IF($P123="More Info Required",COUNTIFS('[1]2020 Outage History'!$Q:$Q,X123,'[1]2020 Outage History'!$I:$I,$C123)/$Q123,"")</f>
        <v>#VALUE!</v>
      </c>
      <c r="Z123" s="26" t="str">
        <f t="shared" si="47"/>
        <v>300 Material or equipment fault/failure</v>
      </c>
      <c r="AA123" s="8" t="e">
        <f>IF($P123="More Info Required",COUNTIFS('[1]2020 Outage History'!$Q:$Q,Z123,'[1]2020 Outage History'!$I:$I,$C123)/$Q123,"")</f>
        <v>#VALUE!</v>
      </c>
      <c r="AB123" s="26" t="str">
        <f t="shared" si="48"/>
        <v>310 Installation Fault</v>
      </c>
      <c r="AC123" s="8" t="e">
        <f>IF($P123="More Info Required",COUNTIFS('[1]2020 Outage History'!$Q:$Q,AB123,'[1]2020 Outage History'!$I:$I,$C123)/$Q123,"")</f>
        <v>#VALUE!</v>
      </c>
      <c r="AD123" s="26" t="str">
        <f t="shared" si="49"/>
        <v>320 Conductor Sag or inadequate clearance</v>
      </c>
      <c r="AE123" s="8" t="e">
        <f>IF($P123="More Info Required",COUNTIFS('[1]2020 Outage History'!$Q:$Q,AD123,'[1]2020 Outage History'!$I:$I,$C123)/$Q123,"")</f>
        <v>#VALUE!</v>
      </c>
      <c r="AF123" s="26" t="str">
        <f t="shared" si="50"/>
        <v>340 Overload</v>
      </c>
      <c r="AG123" s="8" t="e">
        <f>IF($P123="More Info Required",COUNTIFS('[1]2020 Outage History'!$Q:$Q,AF123,'[1]2020 Outage History'!$I:$I,$C123)/$Q123,"")</f>
        <v>#VALUE!</v>
      </c>
      <c r="AH123" s="26" t="str">
        <f t="shared" si="51"/>
        <v>350 Miscoordination of protection devices</v>
      </c>
      <c r="AI123" s="8" t="e">
        <f>IF($P123="More Info Required",COUNTIFS('[1]2020 Outage History'!$Q:$Q,AH123,'[1]2020 Outage History'!$I:$I,$C123)/$Q123,"")</f>
        <v>#VALUE!</v>
      </c>
      <c r="AJ123" s="26" t="str">
        <f t="shared" si="52"/>
        <v>360 Other Equipment installation/design</v>
      </c>
      <c r="AK123" s="8" t="e">
        <f>IF($P123="More Info Required",COUNTIFS('[1]2020 Outage History'!$Q:$Q,AJ123,'[1]2020 Outage History'!$I:$I,$C123)/$Q123,"")</f>
        <v>#VALUE!</v>
      </c>
      <c r="AL123" s="26" t="str">
        <f t="shared" si="53"/>
        <v>400 Decay/Age of Material/Equipment</v>
      </c>
      <c r="AM123" s="8" t="e">
        <f>IF($P123="More Info Required",COUNTIFS('[1]2020 Outage History'!$Q:$Q,AL123,'[1]2020 Outage History'!$I:$I,$C123)/$Q123,"")</f>
        <v>#VALUE!</v>
      </c>
      <c r="AN123" s="26" t="str">
        <f t="shared" si="54"/>
        <v>420 Tree Growth</v>
      </c>
      <c r="AO123" s="8" t="e">
        <f>IF($P123="More Info Required",COUNTIFS('[1]2020 Outage History'!$Q:$Q,AN123,'[1]2020 Outage History'!$I:$I,$C123)/$Q123,"")</f>
        <v>#VALUE!</v>
      </c>
      <c r="AP123" s="26" t="str">
        <f t="shared" si="55"/>
        <v>430 Tree failure from overhang or dead tree without Ice/snow</v>
      </c>
      <c r="AQ123" s="8" t="e">
        <f>IF($P123="More Info Required",COUNTIFS('[1]2020 Outage History'!$Q:$Q,AP123,'[1]2020 Outage History'!$I:$I,$C123)/$Q123,"")</f>
        <v>#VALUE!</v>
      </c>
      <c r="AR123" s="26" t="str">
        <f t="shared" si="56"/>
        <v>435 Tree failure from outside of ROW</v>
      </c>
      <c r="AS123" s="8" t="e">
        <f>IF($P123="More Info Required",COUNTIFS('[1]2020 Outage History'!$Q:$Q,AR123,'[1]2020 Outage History'!$I:$I,$C123)/$Q123,"")</f>
        <v>#VALUE!</v>
      </c>
      <c r="AT123" s="26" t="str">
        <f t="shared" si="57"/>
        <v>440 Trees with Ice/snow</v>
      </c>
      <c r="AU123" s="8" t="e">
        <f>IF($P123="More Info Required",COUNTIFS('[1]2020 Outage History'!$Q:$Q,AT123,'[1]2020 Outage History'!$I:$I,$C123)/$Q123,"")</f>
        <v>#VALUE!</v>
      </c>
      <c r="AV123" s="26" t="str">
        <f t="shared" si="58"/>
        <v>470 Borrower Crew Cuts Tree</v>
      </c>
      <c r="AW123" s="8" t="e">
        <f>IF($P123="More Info Required",COUNTIFS('[1]2020 Outage History'!$Q:$Q,AV123,'[1]2020 Outage History'!$I:$I,$C123)/$Q123,"")</f>
        <v>#VALUE!</v>
      </c>
      <c r="AX123" s="26" t="str">
        <f t="shared" si="59"/>
        <v>490 Maintenance, Other</v>
      </c>
      <c r="AY123" s="8" t="e">
        <f>IF($P123="More Info Required",COUNTIFS('[1]2020 Outage History'!$Q:$Q,AX123,'[1]2020 Outage History'!$I:$I,$C123)/$Q123,"")</f>
        <v>#VALUE!</v>
      </c>
      <c r="AZ123" s="26" t="str">
        <f t="shared" si="60"/>
        <v>500 Lightning</v>
      </c>
      <c r="BA123" s="8" t="e">
        <f>IF($P123="More Info Required",COUNTIFS('[1]2020 Outage History'!$Q:$Q,AZ123,'[1]2020 Outage History'!$I:$I,$C123)/$Q123,"")</f>
        <v>#VALUE!</v>
      </c>
      <c r="BB123" s="26" t="str">
        <f t="shared" si="61"/>
        <v>510 Wind, Not Trees</v>
      </c>
      <c r="BC123" s="8" t="e">
        <f>IF($P123="More Info Required",COUNTIFS('[1]2020 Outage History'!$Q:$Q,BB123,'[1]2020 Outage History'!$I:$I,$C123)/$Q123,"")</f>
        <v>#VALUE!</v>
      </c>
      <c r="BD123" s="26" t="str">
        <f t="shared" si="62"/>
        <v>520 Ice, Sleet, Frost, not Trees</v>
      </c>
      <c r="BE123" s="8" t="e">
        <f>IF($P123="More Info Required",COUNTIFS('[1]2020 Outage History'!$Q:$Q,BD123,'[1]2020 Outage History'!$I:$I,$C123)/$Q123,"")</f>
        <v>#VALUE!</v>
      </c>
      <c r="BF123" s="26" t="str">
        <f t="shared" si="63"/>
        <v>530 Flood</v>
      </c>
      <c r="BG123" s="8" t="e">
        <f>IF($P123="More Info Required",COUNTIFS('[1]2020 Outage History'!$Q:$Q,BF123,'[1]2020 Outage History'!$I:$I,$C123)/$Q123,"")</f>
        <v>#VALUE!</v>
      </c>
      <c r="BH123" s="26" t="str">
        <f t="shared" si="64"/>
        <v>540 Storm</v>
      </c>
      <c r="BI123" s="8" t="e">
        <f>IF($P123="More Info Required",COUNTIFS('[1]2020 Outage History'!$Q:$Q,BH123,'[1]2020 Outage History'!$I:$I,$C123)/$Q123,"")</f>
        <v>#VALUE!</v>
      </c>
      <c r="BJ123" s="26" t="str">
        <f t="shared" si="65"/>
        <v>590 Weather, Other</v>
      </c>
      <c r="BK123" s="8" t="e">
        <f>IF($P123="More Info Required",COUNTIFS('[1]2020 Outage History'!$Q:$Q,BJ123,'[1]2020 Outage History'!$I:$I,$C123)/$Q123,"")</f>
        <v>#VALUE!</v>
      </c>
      <c r="BL123" s="26" t="str">
        <f t="shared" si="66"/>
        <v>600 Animal/bird</v>
      </c>
      <c r="BM123" s="8" t="e">
        <f>IF($P123="More Info Required",COUNTIFS('[1]2020 Outage History'!$Q:$Q,BL123,'[1]2020 Outage History'!$I:$I,$C123)/$Q123,"")</f>
        <v>#VALUE!</v>
      </c>
      <c r="BN123" s="26" t="str">
        <f t="shared" si="67"/>
        <v>630 Squirrel</v>
      </c>
      <c r="BO123" s="8" t="e">
        <f>IF($P123="More Info Required",COUNTIFS('[1]2020 Outage History'!$Q:$Q,BN123,'[1]2020 Outage History'!$I:$I,$C123)/$Q123,"")</f>
        <v>#VALUE!</v>
      </c>
      <c r="BP123" s="26" t="str">
        <f t="shared" si="68"/>
        <v>690 Animal, Other</v>
      </c>
      <c r="BQ123" s="8" t="e">
        <f>IF($P123="More Info Required",COUNTIFS('[1]2020 Outage History'!$Q:$Q,BP123,'[1]2020 Outage History'!$I:$I,$C123)/$Q123,"")</f>
        <v>#VALUE!</v>
      </c>
      <c r="BR123" s="26" t="str">
        <f t="shared" si="69"/>
        <v>700 Customer-Caused</v>
      </c>
      <c r="BS123" s="8" t="e">
        <f>IF($P123="More Info Required",COUNTIFS('[1]2020 Outage History'!$Q:$Q,BR123,'[1]2020 Outage History'!$I:$I,$C123)/$Q123,"")</f>
        <v>#VALUE!</v>
      </c>
      <c r="BT123" s="26" t="str">
        <f t="shared" si="70"/>
        <v>710 Motor Vehicle</v>
      </c>
      <c r="BU123" s="8" t="e">
        <f>IF($P123="More Info Required",COUNTIFS('[1]2020 Outage History'!$Q:$Q,BT123,'[1]2020 Outage History'!$I:$I,$C123)/$Q123,"")</f>
        <v>#VALUE!</v>
      </c>
      <c r="BV123" s="26" t="str">
        <f t="shared" si="71"/>
        <v>715 Farming Equipment</v>
      </c>
      <c r="BW123" s="8" t="e">
        <f>IF($P123="More Info Required",COUNTIFS('[1]2020 Outage History'!$Q:$Q,BV123,'[1]2020 Outage History'!$I:$I,$C123)/$Q123,"")</f>
        <v>#VALUE!</v>
      </c>
      <c r="BX123" s="26" t="str">
        <f t="shared" si="72"/>
        <v>720 Aircraft</v>
      </c>
      <c r="BY123" s="8" t="e">
        <f>IF($P123="More Info Required",COUNTIFS('[1]2020 Outage History'!$Q:$Q,BX123,'[1]2020 Outage History'!$I:$I,$C123)/$Q123,"")</f>
        <v>#VALUE!</v>
      </c>
      <c r="BZ123" s="26" t="str">
        <f t="shared" si="73"/>
        <v>730 Fire</v>
      </c>
      <c r="CA123" s="8" t="e">
        <f>IF($P123="More Info Required",COUNTIFS('[1]2020 Outage History'!$Q:$Q,BZ123,'[1]2020 Outage History'!$I:$I,$C123)/$Q123,"")</f>
        <v>#VALUE!</v>
      </c>
      <c r="CB123" s="26" t="str">
        <f t="shared" si="74"/>
        <v>740 Public Cuts Tree</v>
      </c>
      <c r="CC123" s="8" t="e">
        <f>IF($P123="More Info Required",COUNTIFS('[1]2020 Outage History'!$Q:$Q,CB123,'[1]2020 Outage History'!$I:$I,$C123)/$Q123,"")</f>
        <v>#VALUE!</v>
      </c>
      <c r="CD123" s="26" t="str">
        <f t="shared" si="75"/>
        <v>750 Vandalism</v>
      </c>
      <c r="CE123" s="8" t="e">
        <f>IF($P123="More Info Required",COUNTIFS('[1]2020 Outage History'!$Q:$Q,CD123,'[1]2020 Outage History'!$I:$I,$C123)/$Q123,"")</f>
        <v>#VALUE!</v>
      </c>
      <c r="CF123" s="26" t="str">
        <f t="shared" si="76"/>
        <v>760 Switching Error or Caused by Construction or Maintenance</v>
      </c>
      <c r="CG123" s="8" t="e">
        <f>IF($P123="More Info Required",COUNTIFS('[1]2020 Outage History'!$Q:$Q,CF123,'[1]2020 Outage History'!$I:$I,$C123)/$Q123,"")</f>
        <v>#VALUE!</v>
      </c>
      <c r="CH123" s="26" t="str">
        <f t="shared" si="77"/>
        <v>790 Public, Other</v>
      </c>
      <c r="CI123" s="8" t="e">
        <f>IF($P123="More Info Required",COUNTIFS('[1]2020 Outage History'!$Q:$Q,CH123,'[1]2020 Outage History'!$I:$I,$C123)/$Q123,"")</f>
        <v>#VALUE!</v>
      </c>
      <c r="CJ123" s="26" t="str">
        <f t="shared" si="78"/>
        <v>800 Other</v>
      </c>
      <c r="CK123" s="8" t="e">
        <f>IF($P123="More Info Required",COUNTIFS('[1]2020 Outage History'!$Q:$Q,CJ123,'[1]2020 Outage History'!$I:$I,$C123)/$Q123,"")</f>
        <v>#VALUE!</v>
      </c>
      <c r="CL123" s="26" t="str">
        <f t="shared" si="79"/>
        <v>999 Cause Unknown</v>
      </c>
      <c r="CM123" s="8" t="e">
        <f>IF($P123="More Info Required",COUNTIFS('[1]2020 Outage History'!$Q:$Q,CL123,'[1]2020 Outage History'!$I:$I,$C123)/$Q123,"")</f>
        <v>#VALUE!</v>
      </c>
    </row>
    <row r="124" spans="1:91" ht="15" x14ac:dyDescent="0.25">
      <c r="A124" s="17" t="s">
        <v>209</v>
      </c>
      <c r="B124" s="21">
        <v>74234</v>
      </c>
      <c r="C124" s="14" t="s">
        <v>210</v>
      </c>
      <c r="D124" s="17" t="s">
        <v>416</v>
      </c>
      <c r="E124" s="21">
        <v>74</v>
      </c>
      <c r="F124" s="22">
        <f>'[1]2020 Circuit Detail'!H83</f>
        <v>9</v>
      </c>
      <c r="G124" s="21"/>
      <c r="H124" s="21">
        <f>('[1]2015 Circuit Detail'!AS83+'[1]2016 Circuit Detail'!AS83+'[1]2017 Circuit Detail'!AS83+'[1]2018 Circuit Detail'!AS83+'[1]2019 Circuit Detail'!AS83)/5</f>
        <v>0.22472752424682998</v>
      </c>
      <c r="I124" s="10">
        <f>'[1]2020 Circuit Detail'!AS83</f>
        <v>2.1111111111111098</v>
      </c>
      <c r="J124" s="17" t="str">
        <f t="shared" si="40"/>
        <v>PSC</v>
      </c>
      <c r="K124" s="17">
        <v>2.7</v>
      </c>
      <c r="L124" s="23">
        <v>2015</v>
      </c>
      <c r="M124" s="21">
        <f>('[1]2015 Circuit Detail'!AQ83+'[1]2016 Circuit Detail'!AQ83+'[1]2017 Circuit Detail'!AQ83+'[1]2018 Circuit Detail'!AQ83+'[1]2019 Circuit Detail'!AQ83)/5</f>
        <v>69.764102199999996</v>
      </c>
      <c r="N124" s="24">
        <f>'[1]2020 Circuit Detail'!AQ83</f>
        <v>189.11111099999999</v>
      </c>
      <c r="O124" s="17" t="str">
        <f t="shared" si="41"/>
        <v>PSC</v>
      </c>
      <c r="P124" s="8" t="str">
        <f t="shared" si="42"/>
        <v>More Info Required</v>
      </c>
      <c r="Q124" s="25">
        <f>'[1]2020 Circuit Detail'!AJ83</f>
        <v>5</v>
      </c>
      <c r="R124" s="26" t="str">
        <f t="shared" si="43"/>
        <v>000 Power Supply</v>
      </c>
      <c r="S124" s="8" t="e">
        <f>IF($P124="More Info Required",COUNTIFS('[1]2020 Outage History'!$Q:$Q,R124,'[1]2020 Outage History'!$I:$I,$C124)/$Q124,"")</f>
        <v>#VALUE!</v>
      </c>
      <c r="T124" s="26" t="str">
        <f t="shared" si="44"/>
        <v>100 Construction</v>
      </c>
      <c r="U124" s="8" t="e">
        <f>IF($P124="More Info Required",COUNTIFS('[1]2020 Outage History'!$Q:$Q,T124,'[1]2020 Outage History'!$I:$I,$C124)/$Q124,"")</f>
        <v>#VALUE!</v>
      </c>
      <c r="V124" s="26" t="str">
        <f t="shared" si="45"/>
        <v>110 Maintenance</v>
      </c>
      <c r="W124" s="8" t="e">
        <f>IF($P124="More Info Required",COUNTIFS('[1]2020 Outage History'!$Q:$Q,V124,'[1]2020 Outage History'!$I:$I,$C124)/$Q124,"")</f>
        <v>#VALUE!</v>
      </c>
      <c r="X124" s="26" t="str">
        <f t="shared" si="46"/>
        <v>190 Other Planned</v>
      </c>
      <c r="Y124" s="8" t="e">
        <f>IF($P124="More Info Required",COUNTIFS('[1]2020 Outage History'!$Q:$Q,X124,'[1]2020 Outage History'!$I:$I,$C124)/$Q124,"")</f>
        <v>#VALUE!</v>
      </c>
      <c r="Z124" s="26" t="str">
        <f t="shared" si="47"/>
        <v>300 Material or equipment fault/failure</v>
      </c>
      <c r="AA124" s="8" t="e">
        <f>IF($P124="More Info Required",COUNTIFS('[1]2020 Outage History'!$Q:$Q,Z124,'[1]2020 Outage History'!$I:$I,$C124)/$Q124,"")</f>
        <v>#VALUE!</v>
      </c>
      <c r="AB124" s="26" t="str">
        <f t="shared" si="48"/>
        <v>310 Installation Fault</v>
      </c>
      <c r="AC124" s="8" t="e">
        <f>IF($P124="More Info Required",COUNTIFS('[1]2020 Outage History'!$Q:$Q,AB124,'[1]2020 Outage History'!$I:$I,$C124)/$Q124,"")</f>
        <v>#VALUE!</v>
      </c>
      <c r="AD124" s="26" t="str">
        <f t="shared" si="49"/>
        <v>320 Conductor Sag or inadequate clearance</v>
      </c>
      <c r="AE124" s="8" t="e">
        <f>IF($P124="More Info Required",COUNTIFS('[1]2020 Outage History'!$Q:$Q,AD124,'[1]2020 Outage History'!$I:$I,$C124)/$Q124,"")</f>
        <v>#VALUE!</v>
      </c>
      <c r="AF124" s="26" t="str">
        <f t="shared" si="50"/>
        <v>340 Overload</v>
      </c>
      <c r="AG124" s="8" t="e">
        <f>IF($P124="More Info Required",COUNTIFS('[1]2020 Outage History'!$Q:$Q,AF124,'[1]2020 Outage History'!$I:$I,$C124)/$Q124,"")</f>
        <v>#VALUE!</v>
      </c>
      <c r="AH124" s="26" t="str">
        <f t="shared" si="51"/>
        <v>350 Miscoordination of protection devices</v>
      </c>
      <c r="AI124" s="8" t="e">
        <f>IF($P124="More Info Required",COUNTIFS('[1]2020 Outage History'!$Q:$Q,AH124,'[1]2020 Outage History'!$I:$I,$C124)/$Q124,"")</f>
        <v>#VALUE!</v>
      </c>
      <c r="AJ124" s="26" t="str">
        <f t="shared" si="52"/>
        <v>360 Other Equipment installation/design</v>
      </c>
      <c r="AK124" s="8" t="e">
        <f>IF($P124="More Info Required",COUNTIFS('[1]2020 Outage History'!$Q:$Q,AJ124,'[1]2020 Outage History'!$I:$I,$C124)/$Q124,"")</f>
        <v>#VALUE!</v>
      </c>
      <c r="AL124" s="26" t="str">
        <f t="shared" si="53"/>
        <v>400 Decay/Age of Material/Equipment</v>
      </c>
      <c r="AM124" s="8" t="e">
        <f>IF($P124="More Info Required",COUNTIFS('[1]2020 Outage History'!$Q:$Q,AL124,'[1]2020 Outage History'!$I:$I,$C124)/$Q124,"")</f>
        <v>#VALUE!</v>
      </c>
      <c r="AN124" s="26" t="str">
        <f t="shared" si="54"/>
        <v>420 Tree Growth</v>
      </c>
      <c r="AO124" s="8" t="e">
        <f>IF($P124="More Info Required",COUNTIFS('[1]2020 Outage History'!$Q:$Q,AN124,'[1]2020 Outage History'!$I:$I,$C124)/$Q124,"")</f>
        <v>#VALUE!</v>
      </c>
      <c r="AP124" s="26" t="str">
        <f t="shared" si="55"/>
        <v>430 Tree failure from overhang or dead tree without Ice/snow</v>
      </c>
      <c r="AQ124" s="8" t="e">
        <f>IF($P124="More Info Required",COUNTIFS('[1]2020 Outage History'!$Q:$Q,AP124,'[1]2020 Outage History'!$I:$I,$C124)/$Q124,"")</f>
        <v>#VALUE!</v>
      </c>
      <c r="AR124" s="26" t="str">
        <f t="shared" si="56"/>
        <v>435 Tree failure from outside of ROW</v>
      </c>
      <c r="AS124" s="8" t="e">
        <f>IF($P124="More Info Required",COUNTIFS('[1]2020 Outage History'!$Q:$Q,AR124,'[1]2020 Outage History'!$I:$I,$C124)/$Q124,"")</f>
        <v>#VALUE!</v>
      </c>
      <c r="AT124" s="26" t="str">
        <f t="shared" si="57"/>
        <v>440 Trees with Ice/snow</v>
      </c>
      <c r="AU124" s="8" t="e">
        <f>IF($P124="More Info Required",COUNTIFS('[1]2020 Outage History'!$Q:$Q,AT124,'[1]2020 Outage History'!$I:$I,$C124)/$Q124,"")</f>
        <v>#VALUE!</v>
      </c>
      <c r="AV124" s="26" t="str">
        <f t="shared" si="58"/>
        <v>470 Borrower Crew Cuts Tree</v>
      </c>
      <c r="AW124" s="8" t="e">
        <f>IF($P124="More Info Required",COUNTIFS('[1]2020 Outage History'!$Q:$Q,AV124,'[1]2020 Outage History'!$I:$I,$C124)/$Q124,"")</f>
        <v>#VALUE!</v>
      </c>
      <c r="AX124" s="26" t="str">
        <f t="shared" si="59"/>
        <v>490 Maintenance, Other</v>
      </c>
      <c r="AY124" s="8" t="e">
        <f>IF($P124="More Info Required",COUNTIFS('[1]2020 Outage History'!$Q:$Q,AX124,'[1]2020 Outage History'!$I:$I,$C124)/$Q124,"")</f>
        <v>#VALUE!</v>
      </c>
      <c r="AZ124" s="26" t="str">
        <f t="shared" si="60"/>
        <v>500 Lightning</v>
      </c>
      <c r="BA124" s="8" t="e">
        <f>IF($P124="More Info Required",COUNTIFS('[1]2020 Outage History'!$Q:$Q,AZ124,'[1]2020 Outage History'!$I:$I,$C124)/$Q124,"")</f>
        <v>#VALUE!</v>
      </c>
      <c r="BB124" s="26" t="str">
        <f t="shared" si="61"/>
        <v>510 Wind, Not Trees</v>
      </c>
      <c r="BC124" s="8" t="e">
        <f>IF($P124="More Info Required",COUNTIFS('[1]2020 Outage History'!$Q:$Q,BB124,'[1]2020 Outage History'!$I:$I,$C124)/$Q124,"")</f>
        <v>#VALUE!</v>
      </c>
      <c r="BD124" s="26" t="str">
        <f t="shared" si="62"/>
        <v>520 Ice, Sleet, Frost, not Trees</v>
      </c>
      <c r="BE124" s="8" t="e">
        <f>IF($P124="More Info Required",COUNTIFS('[1]2020 Outage History'!$Q:$Q,BD124,'[1]2020 Outage History'!$I:$I,$C124)/$Q124,"")</f>
        <v>#VALUE!</v>
      </c>
      <c r="BF124" s="26" t="str">
        <f t="shared" si="63"/>
        <v>530 Flood</v>
      </c>
      <c r="BG124" s="8" t="e">
        <f>IF($P124="More Info Required",COUNTIFS('[1]2020 Outage History'!$Q:$Q,BF124,'[1]2020 Outage History'!$I:$I,$C124)/$Q124,"")</f>
        <v>#VALUE!</v>
      </c>
      <c r="BH124" s="26" t="str">
        <f t="shared" si="64"/>
        <v>540 Storm</v>
      </c>
      <c r="BI124" s="8" t="e">
        <f>IF($P124="More Info Required",COUNTIFS('[1]2020 Outage History'!$Q:$Q,BH124,'[1]2020 Outage History'!$I:$I,$C124)/$Q124,"")</f>
        <v>#VALUE!</v>
      </c>
      <c r="BJ124" s="26" t="str">
        <f t="shared" si="65"/>
        <v>590 Weather, Other</v>
      </c>
      <c r="BK124" s="8" t="e">
        <f>IF($P124="More Info Required",COUNTIFS('[1]2020 Outage History'!$Q:$Q,BJ124,'[1]2020 Outage History'!$I:$I,$C124)/$Q124,"")</f>
        <v>#VALUE!</v>
      </c>
      <c r="BL124" s="26" t="str">
        <f t="shared" si="66"/>
        <v>600 Animal/bird</v>
      </c>
      <c r="BM124" s="8" t="e">
        <f>IF($P124="More Info Required",COUNTIFS('[1]2020 Outage History'!$Q:$Q,BL124,'[1]2020 Outage History'!$I:$I,$C124)/$Q124,"")</f>
        <v>#VALUE!</v>
      </c>
      <c r="BN124" s="26" t="str">
        <f t="shared" si="67"/>
        <v>630 Squirrel</v>
      </c>
      <c r="BO124" s="8" t="e">
        <f>IF($P124="More Info Required",COUNTIFS('[1]2020 Outage History'!$Q:$Q,BN124,'[1]2020 Outage History'!$I:$I,$C124)/$Q124,"")</f>
        <v>#VALUE!</v>
      </c>
      <c r="BP124" s="26" t="str">
        <f t="shared" si="68"/>
        <v>690 Animal, Other</v>
      </c>
      <c r="BQ124" s="8" t="e">
        <f>IF($P124="More Info Required",COUNTIFS('[1]2020 Outage History'!$Q:$Q,BP124,'[1]2020 Outage History'!$I:$I,$C124)/$Q124,"")</f>
        <v>#VALUE!</v>
      </c>
      <c r="BR124" s="26" t="str">
        <f t="shared" si="69"/>
        <v>700 Customer-Caused</v>
      </c>
      <c r="BS124" s="8" t="e">
        <f>IF($P124="More Info Required",COUNTIFS('[1]2020 Outage History'!$Q:$Q,BR124,'[1]2020 Outage History'!$I:$I,$C124)/$Q124,"")</f>
        <v>#VALUE!</v>
      </c>
      <c r="BT124" s="26" t="str">
        <f t="shared" si="70"/>
        <v>710 Motor Vehicle</v>
      </c>
      <c r="BU124" s="8" t="e">
        <f>IF($P124="More Info Required",COUNTIFS('[1]2020 Outage History'!$Q:$Q,BT124,'[1]2020 Outage History'!$I:$I,$C124)/$Q124,"")</f>
        <v>#VALUE!</v>
      </c>
      <c r="BV124" s="26" t="str">
        <f t="shared" si="71"/>
        <v>715 Farming Equipment</v>
      </c>
      <c r="BW124" s="8" t="e">
        <f>IF($P124="More Info Required",COUNTIFS('[1]2020 Outage History'!$Q:$Q,BV124,'[1]2020 Outage History'!$I:$I,$C124)/$Q124,"")</f>
        <v>#VALUE!</v>
      </c>
      <c r="BX124" s="26" t="str">
        <f t="shared" si="72"/>
        <v>720 Aircraft</v>
      </c>
      <c r="BY124" s="8" t="e">
        <f>IF($P124="More Info Required",COUNTIFS('[1]2020 Outage History'!$Q:$Q,BX124,'[1]2020 Outage History'!$I:$I,$C124)/$Q124,"")</f>
        <v>#VALUE!</v>
      </c>
      <c r="BZ124" s="26" t="str">
        <f t="shared" si="73"/>
        <v>730 Fire</v>
      </c>
      <c r="CA124" s="8" t="e">
        <f>IF($P124="More Info Required",COUNTIFS('[1]2020 Outage History'!$Q:$Q,BZ124,'[1]2020 Outage History'!$I:$I,$C124)/$Q124,"")</f>
        <v>#VALUE!</v>
      </c>
      <c r="CB124" s="26" t="str">
        <f t="shared" si="74"/>
        <v>740 Public Cuts Tree</v>
      </c>
      <c r="CC124" s="8" t="e">
        <f>IF($P124="More Info Required",COUNTIFS('[1]2020 Outage History'!$Q:$Q,CB124,'[1]2020 Outage History'!$I:$I,$C124)/$Q124,"")</f>
        <v>#VALUE!</v>
      </c>
      <c r="CD124" s="26" t="str">
        <f t="shared" si="75"/>
        <v>750 Vandalism</v>
      </c>
      <c r="CE124" s="8" t="e">
        <f>IF($P124="More Info Required",COUNTIFS('[1]2020 Outage History'!$Q:$Q,CD124,'[1]2020 Outage History'!$I:$I,$C124)/$Q124,"")</f>
        <v>#VALUE!</v>
      </c>
      <c r="CF124" s="26" t="str">
        <f t="shared" si="76"/>
        <v>760 Switching Error or Caused by Construction or Maintenance</v>
      </c>
      <c r="CG124" s="8" t="e">
        <f>IF($P124="More Info Required",COUNTIFS('[1]2020 Outage History'!$Q:$Q,CF124,'[1]2020 Outage History'!$I:$I,$C124)/$Q124,"")</f>
        <v>#VALUE!</v>
      </c>
      <c r="CH124" s="26" t="str">
        <f t="shared" si="77"/>
        <v>790 Public, Other</v>
      </c>
      <c r="CI124" s="8" t="e">
        <f>IF($P124="More Info Required",COUNTIFS('[1]2020 Outage History'!$Q:$Q,CH124,'[1]2020 Outage History'!$I:$I,$C124)/$Q124,"")</f>
        <v>#VALUE!</v>
      </c>
      <c r="CJ124" s="26" t="str">
        <f t="shared" si="78"/>
        <v>800 Other</v>
      </c>
      <c r="CK124" s="8" t="e">
        <f>IF($P124="More Info Required",COUNTIFS('[1]2020 Outage History'!$Q:$Q,CJ124,'[1]2020 Outage History'!$I:$I,$C124)/$Q124,"")</f>
        <v>#VALUE!</v>
      </c>
      <c r="CL124" s="26" t="str">
        <f t="shared" si="79"/>
        <v>999 Cause Unknown</v>
      </c>
      <c r="CM124" s="8" t="e">
        <f>IF($P124="More Info Required",COUNTIFS('[1]2020 Outage History'!$Q:$Q,CL124,'[1]2020 Outage History'!$I:$I,$C124)/$Q124,"")</f>
        <v>#VALUE!</v>
      </c>
    </row>
    <row r="125" spans="1:91" ht="15" x14ac:dyDescent="0.25">
      <c r="A125" s="17" t="s">
        <v>101</v>
      </c>
      <c r="B125" s="21">
        <v>76214</v>
      </c>
      <c r="C125" s="14" t="s">
        <v>102</v>
      </c>
      <c r="D125" s="17" t="s">
        <v>418</v>
      </c>
      <c r="E125" s="21">
        <v>76</v>
      </c>
      <c r="F125" s="22">
        <f>'[1]2020 Circuit Detail'!H84</f>
        <v>300.49570199999999</v>
      </c>
      <c r="G125" s="21"/>
      <c r="H125" s="21">
        <f>('[1]2015 Circuit Detail'!AS84+'[1]2016 Circuit Detail'!AS84+'[1]2017 Circuit Detail'!AS84+'[1]2018 Circuit Detail'!AS84+'[1]2019 Circuit Detail'!AS84)/5</f>
        <v>2.1994068537487101</v>
      </c>
      <c r="I125" s="10">
        <f>'[1]2020 Circuit Detail'!AS84</f>
        <v>1.7704080173499499</v>
      </c>
      <c r="J125" s="17" t="str">
        <f t="shared" si="40"/>
        <v>OK</v>
      </c>
      <c r="K125" s="17">
        <v>48.2</v>
      </c>
      <c r="L125" s="23">
        <v>2016</v>
      </c>
      <c r="M125" s="21">
        <f>('[1]2015 Circuit Detail'!AQ84+'[1]2016 Circuit Detail'!AQ84+'[1]2017 Circuit Detail'!AQ84+'[1]2018 Circuit Detail'!AQ84+'[1]2019 Circuit Detail'!AQ84)/5</f>
        <v>476.63859060000004</v>
      </c>
      <c r="N125" s="24">
        <f>'[1]2020 Circuit Detail'!AQ84</f>
        <v>125.58249499999999</v>
      </c>
      <c r="O125" s="17" t="str">
        <f t="shared" si="41"/>
        <v>OK</v>
      </c>
      <c r="P125" s="8" t="str">
        <f t="shared" si="42"/>
        <v>Good</v>
      </c>
      <c r="Q125" s="25">
        <f>'[1]2020 Circuit Detail'!AJ84</f>
        <v>15</v>
      </c>
      <c r="R125" s="26" t="str">
        <f t="shared" si="43"/>
        <v/>
      </c>
      <c r="S125" s="8" t="str">
        <f>IF($P125="More Info Required",COUNTIFS('[1]2020 Outage History'!$Q:$Q,R125,'[1]2020 Outage History'!$I:$I,$C125)/$Q125,"")</f>
        <v/>
      </c>
      <c r="T125" s="26" t="str">
        <f t="shared" si="44"/>
        <v/>
      </c>
      <c r="U125" s="8" t="str">
        <f>IF($P125="More Info Required",COUNTIFS('[1]2020 Outage History'!$Q:$Q,T125,'[1]2020 Outage History'!$I:$I,$C125)/$Q125,"")</f>
        <v/>
      </c>
      <c r="V125" s="26" t="str">
        <f t="shared" si="45"/>
        <v/>
      </c>
      <c r="W125" s="8" t="str">
        <f>IF($P125="More Info Required",COUNTIFS('[1]2020 Outage History'!$Q:$Q,V125,'[1]2020 Outage History'!$I:$I,$C125)/$Q125,"")</f>
        <v/>
      </c>
      <c r="X125" s="26" t="str">
        <f t="shared" si="46"/>
        <v/>
      </c>
      <c r="Y125" s="8" t="str">
        <f>IF($P125="More Info Required",COUNTIFS('[1]2020 Outage History'!$Q:$Q,X125,'[1]2020 Outage History'!$I:$I,$C125)/$Q125,"")</f>
        <v/>
      </c>
      <c r="Z125" s="26" t="str">
        <f t="shared" si="47"/>
        <v/>
      </c>
      <c r="AA125" s="8" t="str">
        <f>IF($P125="More Info Required",COUNTIFS('[1]2020 Outage History'!$Q:$Q,Z125,'[1]2020 Outage History'!$I:$I,$C125)/$Q125,"")</f>
        <v/>
      </c>
      <c r="AB125" s="26" t="str">
        <f t="shared" si="48"/>
        <v/>
      </c>
      <c r="AC125" s="8" t="str">
        <f>IF($P125="More Info Required",COUNTIFS('[1]2020 Outage History'!$Q:$Q,AB125,'[1]2020 Outage History'!$I:$I,$C125)/$Q125,"")</f>
        <v/>
      </c>
      <c r="AD125" s="26" t="str">
        <f t="shared" si="49"/>
        <v/>
      </c>
      <c r="AE125" s="8" t="str">
        <f>IF($P125="More Info Required",COUNTIFS('[1]2020 Outage History'!$Q:$Q,AD125,'[1]2020 Outage History'!$I:$I,$C125)/$Q125,"")</f>
        <v/>
      </c>
      <c r="AF125" s="26" t="str">
        <f t="shared" si="50"/>
        <v/>
      </c>
      <c r="AG125" s="8" t="str">
        <f>IF($P125="More Info Required",COUNTIFS('[1]2020 Outage History'!$Q:$Q,AF125,'[1]2020 Outage History'!$I:$I,$C125)/$Q125,"")</f>
        <v/>
      </c>
      <c r="AH125" s="26" t="str">
        <f t="shared" si="51"/>
        <v/>
      </c>
      <c r="AI125" s="8" t="str">
        <f>IF($P125="More Info Required",COUNTIFS('[1]2020 Outage History'!$Q:$Q,AH125,'[1]2020 Outage History'!$I:$I,$C125)/$Q125,"")</f>
        <v/>
      </c>
      <c r="AJ125" s="26" t="str">
        <f t="shared" si="52"/>
        <v/>
      </c>
      <c r="AK125" s="8" t="str">
        <f>IF($P125="More Info Required",COUNTIFS('[1]2020 Outage History'!$Q:$Q,AJ125,'[1]2020 Outage History'!$I:$I,$C125)/$Q125,"")</f>
        <v/>
      </c>
      <c r="AL125" s="26" t="str">
        <f t="shared" si="53"/>
        <v/>
      </c>
      <c r="AM125" s="8" t="str">
        <f>IF($P125="More Info Required",COUNTIFS('[1]2020 Outage History'!$Q:$Q,AL125,'[1]2020 Outage History'!$I:$I,$C125)/$Q125,"")</f>
        <v/>
      </c>
      <c r="AN125" s="26" t="str">
        <f t="shared" si="54"/>
        <v/>
      </c>
      <c r="AO125" s="8" t="str">
        <f>IF($P125="More Info Required",COUNTIFS('[1]2020 Outage History'!$Q:$Q,AN125,'[1]2020 Outage History'!$I:$I,$C125)/$Q125,"")</f>
        <v/>
      </c>
      <c r="AP125" s="26" t="str">
        <f t="shared" si="55"/>
        <v/>
      </c>
      <c r="AQ125" s="8" t="str">
        <f>IF($P125="More Info Required",COUNTIFS('[1]2020 Outage History'!$Q:$Q,AP125,'[1]2020 Outage History'!$I:$I,$C125)/$Q125,"")</f>
        <v/>
      </c>
      <c r="AR125" s="26" t="str">
        <f t="shared" si="56"/>
        <v/>
      </c>
      <c r="AS125" s="8" t="str">
        <f>IF($P125="More Info Required",COUNTIFS('[1]2020 Outage History'!$Q:$Q,AR125,'[1]2020 Outage History'!$I:$I,$C125)/$Q125,"")</f>
        <v/>
      </c>
      <c r="AT125" s="26" t="str">
        <f t="shared" si="57"/>
        <v/>
      </c>
      <c r="AU125" s="8" t="str">
        <f>IF($P125="More Info Required",COUNTIFS('[1]2020 Outage History'!$Q:$Q,AT125,'[1]2020 Outage History'!$I:$I,$C125)/$Q125,"")</f>
        <v/>
      </c>
      <c r="AV125" s="26" t="str">
        <f t="shared" si="58"/>
        <v/>
      </c>
      <c r="AW125" s="8" t="str">
        <f>IF($P125="More Info Required",COUNTIFS('[1]2020 Outage History'!$Q:$Q,AV125,'[1]2020 Outage History'!$I:$I,$C125)/$Q125,"")</f>
        <v/>
      </c>
      <c r="AX125" s="26" t="str">
        <f t="shared" si="59"/>
        <v/>
      </c>
      <c r="AY125" s="8" t="str">
        <f>IF($P125="More Info Required",COUNTIFS('[1]2020 Outage History'!$Q:$Q,AX125,'[1]2020 Outage History'!$I:$I,$C125)/$Q125,"")</f>
        <v/>
      </c>
      <c r="AZ125" s="26" t="str">
        <f t="shared" si="60"/>
        <v/>
      </c>
      <c r="BA125" s="8" t="str">
        <f>IF($P125="More Info Required",COUNTIFS('[1]2020 Outage History'!$Q:$Q,AZ125,'[1]2020 Outage History'!$I:$I,$C125)/$Q125,"")</f>
        <v/>
      </c>
      <c r="BB125" s="26" t="str">
        <f t="shared" si="61"/>
        <v/>
      </c>
      <c r="BC125" s="8" t="str">
        <f>IF($P125="More Info Required",COUNTIFS('[1]2020 Outage History'!$Q:$Q,BB125,'[1]2020 Outage History'!$I:$I,$C125)/$Q125,"")</f>
        <v/>
      </c>
      <c r="BD125" s="26" t="str">
        <f t="shared" si="62"/>
        <v/>
      </c>
      <c r="BE125" s="8" t="str">
        <f>IF($P125="More Info Required",COUNTIFS('[1]2020 Outage History'!$Q:$Q,BD125,'[1]2020 Outage History'!$I:$I,$C125)/$Q125,"")</f>
        <v/>
      </c>
      <c r="BF125" s="26" t="str">
        <f t="shared" si="63"/>
        <v/>
      </c>
      <c r="BG125" s="8" t="str">
        <f>IF($P125="More Info Required",COUNTIFS('[1]2020 Outage History'!$Q:$Q,BF125,'[1]2020 Outage History'!$I:$I,$C125)/$Q125,"")</f>
        <v/>
      </c>
      <c r="BH125" s="26" t="str">
        <f t="shared" si="64"/>
        <v/>
      </c>
      <c r="BI125" s="8" t="str">
        <f>IF($P125="More Info Required",COUNTIFS('[1]2020 Outage History'!$Q:$Q,BH125,'[1]2020 Outage History'!$I:$I,$C125)/$Q125,"")</f>
        <v/>
      </c>
      <c r="BJ125" s="26" t="str">
        <f t="shared" si="65"/>
        <v/>
      </c>
      <c r="BK125" s="8" t="str">
        <f>IF($P125="More Info Required",COUNTIFS('[1]2020 Outage History'!$Q:$Q,BJ125,'[1]2020 Outage History'!$I:$I,$C125)/$Q125,"")</f>
        <v/>
      </c>
      <c r="BL125" s="26" t="str">
        <f t="shared" si="66"/>
        <v/>
      </c>
      <c r="BM125" s="8" t="str">
        <f>IF($P125="More Info Required",COUNTIFS('[1]2020 Outage History'!$Q:$Q,BL125,'[1]2020 Outage History'!$I:$I,$C125)/$Q125,"")</f>
        <v/>
      </c>
      <c r="BN125" s="26" t="str">
        <f t="shared" si="67"/>
        <v/>
      </c>
      <c r="BO125" s="8" t="str">
        <f>IF($P125="More Info Required",COUNTIFS('[1]2020 Outage History'!$Q:$Q,BN125,'[1]2020 Outage History'!$I:$I,$C125)/$Q125,"")</f>
        <v/>
      </c>
      <c r="BP125" s="26" t="str">
        <f t="shared" si="68"/>
        <v/>
      </c>
      <c r="BQ125" s="8" t="str">
        <f>IF($P125="More Info Required",COUNTIFS('[1]2020 Outage History'!$Q:$Q,BP125,'[1]2020 Outage History'!$I:$I,$C125)/$Q125,"")</f>
        <v/>
      </c>
      <c r="BR125" s="26" t="str">
        <f t="shared" si="69"/>
        <v/>
      </c>
      <c r="BS125" s="8" t="str">
        <f>IF($P125="More Info Required",COUNTIFS('[1]2020 Outage History'!$Q:$Q,BR125,'[1]2020 Outage History'!$I:$I,$C125)/$Q125,"")</f>
        <v/>
      </c>
      <c r="BT125" s="26" t="str">
        <f t="shared" si="70"/>
        <v/>
      </c>
      <c r="BU125" s="8" t="str">
        <f>IF($P125="More Info Required",COUNTIFS('[1]2020 Outage History'!$Q:$Q,BT125,'[1]2020 Outage History'!$I:$I,$C125)/$Q125,"")</f>
        <v/>
      </c>
      <c r="BV125" s="26" t="str">
        <f t="shared" si="71"/>
        <v/>
      </c>
      <c r="BW125" s="8" t="str">
        <f>IF($P125="More Info Required",COUNTIFS('[1]2020 Outage History'!$Q:$Q,BV125,'[1]2020 Outage History'!$I:$I,$C125)/$Q125,"")</f>
        <v/>
      </c>
      <c r="BX125" s="26" t="str">
        <f t="shared" si="72"/>
        <v/>
      </c>
      <c r="BY125" s="8" t="str">
        <f>IF($P125="More Info Required",COUNTIFS('[1]2020 Outage History'!$Q:$Q,BX125,'[1]2020 Outage History'!$I:$I,$C125)/$Q125,"")</f>
        <v/>
      </c>
      <c r="BZ125" s="26" t="str">
        <f t="shared" si="73"/>
        <v/>
      </c>
      <c r="CA125" s="8" t="str">
        <f>IF($P125="More Info Required",COUNTIFS('[1]2020 Outage History'!$Q:$Q,BZ125,'[1]2020 Outage History'!$I:$I,$C125)/$Q125,"")</f>
        <v/>
      </c>
      <c r="CB125" s="26" t="str">
        <f t="shared" si="74"/>
        <v/>
      </c>
      <c r="CC125" s="8" t="str">
        <f>IF($P125="More Info Required",COUNTIFS('[1]2020 Outage History'!$Q:$Q,CB125,'[1]2020 Outage History'!$I:$I,$C125)/$Q125,"")</f>
        <v/>
      </c>
      <c r="CD125" s="26" t="str">
        <f t="shared" si="75"/>
        <v/>
      </c>
      <c r="CE125" s="8" t="str">
        <f>IF($P125="More Info Required",COUNTIFS('[1]2020 Outage History'!$Q:$Q,CD125,'[1]2020 Outage History'!$I:$I,$C125)/$Q125,"")</f>
        <v/>
      </c>
      <c r="CF125" s="26" t="str">
        <f t="shared" si="76"/>
        <v/>
      </c>
      <c r="CG125" s="8" t="str">
        <f>IF($P125="More Info Required",COUNTIFS('[1]2020 Outage History'!$Q:$Q,CF125,'[1]2020 Outage History'!$I:$I,$C125)/$Q125,"")</f>
        <v/>
      </c>
      <c r="CH125" s="26" t="str">
        <f t="shared" si="77"/>
        <v/>
      </c>
      <c r="CI125" s="8" t="str">
        <f>IF($P125="More Info Required",COUNTIFS('[1]2020 Outage History'!$Q:$Q,CH125,'[1]2020 Outage History'!$I:$I,$C125)/$Q125,"")</f>
        <v/>
      </c>
      <c r="CJ125" s="26" t="str">
        <f t="shared" si="78"/>
        <v/>
      </c>
      <c r="CK125" s="8" t="str">
        <f>IF($P125="More Info Required",COUNTIFS('[1]2020 Outage History'!$Q:$Q,CJ125,'[1]2020 Outage History'!$I:$I,$C125)/$Q125,"")</f>
        <v/>
      </c>
      <c r="CL125" s="26" t="str">
        <f t="shared" si="79"/>
        <v/>
      </c>
      <c r="CM125" s="8" t="str">
        <f>IF($P125="More Info Required",COUNTIFS('[1]2020 Outage History'!$Q:$Q,CL125,'[1]2020 Outage History'!$I:$I,$C125)/$Q125,"")</f>
        <v/>
      </c>
    </row>
    <row r="126" spans="1:91" ht="15" x14ac:dyDescent="0.25">
      <c r="A126" s="17" t="s">
        <v>46</v>
      </c>
      <c r="B126" s="21">
        <v>76224</v>
      </c>
      <c r="C126" s="14" t="s">
        <v>103</v>
      </c>
      <c r="D126" s="17" t="s">
        <v>418</v>
      </c>
      <c r="E126" s="21">
        <v>76</v>
      </c>
      <c r="F126" s="22">
        <f>'[1]2020 Circuit Detail'!H85</f>
        <v>296.66475600000001</v>
      </c>
      <c r="G126" s="21"/>
      <c r="H126" s="21">
        <f>('[1]2015 Circuit Detail'!AS85+'[1]2016 Circuit Detail'!AS85+'[1]2017 Circuit Detail'!AS85+'[1]2018 Circuit Detail'!AS85+'[1]2019 Circuit Detail'!AS85)/5</f>
        <v>2.497513669930767</v>
      </c>
      <c r="I126" s="10">
        <f>'[1]2020 Circuit Detail'!AS85</f>
        <v>1.6281003733385799</v>
      </c>
      <c r="J126" s="17" t="str">
        <f t="shared" si="40"/>
        <v>OK</v>
      </c>
      <c r="K126" s="17">
        <v>30.7</v>
      </c>
      <c r="L126" s="23">
        <v>2016</v>
      </c>
      <c r="M126" s="21">
        <f>('[1]2015 Circuit Detail'!AQ85+'[1]2016 Circuit Detail'!AQ85+'[1]2017 Circuit Detail'!AQ85+'[1]2018 Circuit Detail'!AQ85+'[1]2019 Circuit Detail'!AQ85)/5</f>
        <v>330.52729900000003</v>
      </c>
      <c r="N126" s="24">
        <f>'[1]2020 Circuit Detail'!AQ85</f>
        <v>122.707531</v>
      </c>
      <c r="O126" s="17" t="str">
        <f t="shared" si="41"/>
        <v>OK</v>
      </c>
      <c r="P126" s="8" t="str">
        <f t="shared" si="42"/>
        <v>Good</v>
      </c>
      <c r="Q126" s="25">
        <f>'[1]2020 Circuit Detail'!AJ85</f>
        <v>17</v>
      </c>
      <c r="R126" s="26" t="str">
        <f t="shared" si="43"/>
        <v/>
      </c>
      <c r="S126" s="8" t="str">
        <f>IF($P126="More Info Required",COUNTIFS('[1]2020 Outage History'!$Q:$Q,R126,'[1]2020 Outage History'!$I:$I,$C126)/$Q126,"")</f>
        <v/>
      </c>
      <c r="T126" s="26" t="str">
        <f t="shared" si="44"/>
        <v/>
      </c>
      <c r="U126" s="8" t="str">
        <f>IF($P126="More Info Required",COUNTIFS('[1]2020 Outage History'!$Q:$Q,T126,'[1]2020 Outage History'!$I:$I,$C126)/$Q126,"")</f>
        <v/>
      </c>
      <c r="V126" s="26" t="str">
        <f t="shared" si="45"/>
        <v/>
      </c>
      <c r="W126" s="8" t="str">
        <f>IF($P126="More Info Required",COUNTIFS('[1]2020 Outage History'!$Q:$Q,V126,'[1]2020 Outage History'!$I:$I,$C126)/$Q126,"")</f>
        <v/>
      </c>
      <c r="X126" s="26" t="str">
        <f t="shared" si="46"/>
        <v/>
      </c>
      <c r="Y126" s="8" t="str">
        <f>IF($P126="More Info Required",COUNTIFS('[1]2020 Outage History'!$Q:$Q,X126,'[1]2020 Outage History'!$I:$I,$C126)/$Q126,"")</f>
        <v/>
      </c>
      <c r="Z126" s="26" t="str">
        <f t="shared" si="47"/>
        <v/>
      </c>
      <c r="AA126" s="8" t="str">
        <f>IF($P126="More Info Required",COUNTIFS('[1]2020 Outage History'!$Q:$Q,Z126,'[1]2020 Outage History'!$I:$I,$C126)/$Q126,"")</f>
        <v/>
      </c>
      <c r="AB126" s="26" t="str">
        <f t="shared" si="48"/>
        <v/>
      </c>
      <c r="AC126" s="8" t="str">
        <f>IF($P126="More Info Required",COUNTIFS('[1]2020 Outage History'!$Q:$Q,AB126,'[1]2020 Outage History'!$I:$I,$C126)/$Q126,"")</f>
        <v/>
      </c>
      <c r="AD126" s="26" t="str">
        <f t="shared" si="49"/>
        <v/>
      </c>
      <c r="AE126" s="8" t="str">
        <f>IF($P126="More Info Required",COUNTIFS('[1]2020 Outage History'!$Q:$Q,AD126,'[1]2020 Outage History'!$I:$I,$C126)/$Q126,"")</f>
        <v/>
      </c>
      <c r="AF126" s="26" t="str">
        <f t="shared" si="50"/>
        <v/>
      </c>
      <c r="AG126" s="8" t="str">
        <f>IF($P126="More Info Required",COUNTIFS('[1]2020 Outage History'!$Q:$Q,AF126,'[1]2020 Outage History'!$I:$I,$C126)/$Q126,"")</f>
        <v/>
      </c>
      <c r="AH126" s="26" t="str">
        <f t="shared" si="51"/>
        <v/>
      </c>
      <c r="AI126" s="8" t="str">
        <f>IF($P126="More Info Required",COUNTIFS('[1]2020 Outage History'!$Q:$Q,AH126,'[1]2020 Outage History'!$I:$I,$C126)/$Q126,"")</f>
        <v/>
      </c>
      <c r="AJ126" s="26" t="str">
        <f t="shared" si="52"/>
        <v/>
      </c>
      <c r="AK126" s="8" t="str">
        <f>IF($P126="More Info Required",COUNTIFS('[1]2020 Outage History'!$Q:$Q,AJ126,'[1]2020 Outage History'!$I:$I,$C126)/$Q126,"")</f>
        <v/>
      </c>
      <c r="AL126" s="26" t="str">
        <f t="shared" si="53"/>
        <v/>
      </c>
      <c r="AM126" s="8" t="str">
        <f>IF($P126="More Info Required",COUNTIFS('[1]2020 Outage History'!$Q:$Q,AL126,'[1]2020 Outage History'!$I:$I,$C126)/$Q126,"")</f>
        <v/>
      </c>
      <c r="AN126" s="26" t="str">
        <f t="shared" si="54"/>
        <v/>
      </c>
      <c r="AO126" s="8" t="str">
        <f>IF($P126="More Info Required",COUNTIFS('[1]2020 Outage History'!$Q:$Q,AN126,'[1]2020 Outage History'!$I:$I,$C126)/$Q126,"")</f>
        <v/>
      </c>
      <c r="AP126" s="26" t="str">
        <f t="shared" si="55"/>
        <v/>
      </c>
      <c r="AQ126" s="8" t="str">
        <f>IF($P126="More Info Required",COUNTIFS('[1]2020 Outage History'!$Q:$Q,AP126,'[1]2020 Outage History'!$I:$I,$C126)/$Q126,"")</f>
        <v/>
      </c>
      <c r="AR126" s="26" t="str">
        <f t="shared" si="56"/>
        <v/>
      </c>
      <c r="AS126" s="8" t="str">
        <f>IF($P126="More Info Required",COUNTIFS('[1]2020 Outage History'!$Q:$Q,AR126,'[1]2020 Outage History'!$I:$I,$C126)/$Q126,"")</f>
        <v/>
      </c>
      <c r="AT126" s="26" t="str">
        <f t="shared" si="57"/>
        <v/>
      </c>
      <c r="AU126" s="8" t="str">
        <f>IF($P126="More Info Required",COUNTIFS('[1]2020 Outage History'!$Q:$Q,AT126,'[1]2020 Outage History'!$I:$I,$C126)/$Q126,"")</f>
        <v/>
      </c>
      <c r="AV126" s="26" t="str">
        <f t="shared" si="58"/>
        <v/>
      </c>
      <c r="AW126" s="8" t="str">
        <f>IF($P126="More Info Required",COUNTIFS('[1]2020 Outage History'!$Q:$Q,AV126,'[1]2020 Outage History'!$I:$I,$C126)/$Q126,"")</f>
        <v/>
      </c>
      <c r="AX126" s="26" t="str">
        <f t="shared" si="59"/>
        <v/>
      </c>
      <c r="AY126" s="8" t="str">
        <f>IF($P126="More Info Required",COUNTIFS('[1]2020 Outage History'!$Q:$Q,AX126,'[1]2020 Outage History'!$I:$I,$C126)/$Q126,"")</f>
        <v/>
      </c>
      <c r="AZ126" s="26" t="str">
        <f t="shared" si="60"/>
        <v/>
      </c>
      <c r="BA126" s="8" t="str">
        <f>IF($P126="More Info Required",COUNTIFS('[1]2020 Outage History'!$Q:$Q,AZ126,'[1]2020 Outage History'!$I:$I,$C126)/$Q126,"")</f>
        <v/>
      </c>
      <c r="BB126" s="26" t="str">
        <f t="shared" si="61"/>
        <v/>
      </c>
      <c r="BC126" s="8" t="str">
        <f>IF($P126="More Info Required",COUNTIFS('[1]2020 Outage History'!$Q:$Q,BB126,'[1]2020 Outage History'!$I:$I,$C126)/$Q126,"")</f>
        <v/>
      </c>
      <c r="BD126" s="26" t="str">
        <f t="shared" si="62"/>
        <v/>
      </c>
      <c r="BE126" s="8" t="str">
        <f>IF($P126="More Info Required",COUNTIFS('[1]2020 Outage History'!$Q:$Q,BD126,'[1]2020 Outage History'!$I:$I,$C126)/$Q126,"")</f>
        <v/>
      </c>
      <c r="BF126" s="26" t="str">
        <f t="shared" si="63"/>
        <v/>
      </c>
      <c r="BG126" s="8" t="str">
        <f>IF($P126="More Info Required",COUNTIFS('[1]2020 Outage History'!$Q:$Q,BF126,'[1]2020 Outage History'!$I:$I,$C126)/$Q126,"")</f>
        <v/>
      </c>
      <c r="BH126" s="26" t="str">
        <f t="shared" si="64"/>
        <v/>
      </c>
      <c r="BI126" s="8" t="str">
        <f>IF($P126="More Info Required",COUNTIFS('[1]2020 Outage History'!$Q:$Q,BH126,'[1]2020 Outage History'!$I:$I,$C126)/$Q126,"")</f>
        <v/>
      </c>
      <c r="BJ126" s="26" t="str">
        <f t="shared" si="65"/>
        <v/>
      </c>
      <c r="BK126" s="8" t="str">
        <f>IF($P126="More Info Required",COUNTIFS('[1]2020 Outage History'!$Q:$Q,BJ126,'[1]2020 Outage History'!$I:$I,$C126)/$Q126,"")</f>
        <v/>
      </c>
      <c r="BL126" s="26" t="str">
        <f t="shared" si="66"/>
        <v/>
      </c>
      <c r="BM126" s="8" t="str">
        <f>IF($P126="More Info Required",COUNTIFS('[1]2020 Outage History'!$Q:$Q,BL126,'[1]2020 Outage History'!$I:$I,$C126)/$Q126,"")</f>
        <v/>
      </c>
      <c r="BN126" s="26" t="str">
        <f t="shared" si="67"/>
        <v/>
      </c>
      <c r="BO126" s="8" t="str">
        <f>IF($P126="More Info Required",COUNTIFS('[1]2020 Outage History'!$Q:$Q,BN126,'[1]2020 Outage History'!$I:$I,$C126)/$Q126,"")</f>
        <v/>
      </c>
      <c r="BP126" s="26" t="str">
        <f t="shared" si="68"/>
        <v/>
      </c>
      <c r="BQ126" s="8" t="str">
        <f>IF($P126="More Info Required",COUNTIFS('[1]2020 Outage History'!$Q:$Q,BP126,'[1]2020 Outage History'!$I:$I,$C126)/$Q126,"")</f>
        <v/>
      </c>
      <c r="BR126" s="26" t="str">
        <f t="shared" si="69"/>
        <v/>
      </c>
      <c r="BS126" s="8" t="str">
        <f>IF($P126="More Info Required",COUNTIFS('[1]2020 Outage History'!$Q:$Q,BR126,'[1]2020 Outage History'!$I:$I,$C126)/$Q126,"")</f>
        <v/>
      </c>
      <c r="BT126" s="26" t="str">
        <f t="shared" si="70"/>
        <v/>
      </c>
      <c r="BU126" s="8" t="str">
        <f>IF($P126="More Info Required",COUNTIFS('[1]2020 Outage History'!$Q:$Q,BT126,'[1]2020 Outage History'!$I:$I,$C126)/$Q126,"")</f>
        <v/>
      </c>
      <c r="BV126" s="26" t="str">
        <f t="shared" si="71"/>
        <v/>
      </c>
      <c r="BW126" s="8" t="str">
        <f>IF($P126="More Info Required",COUNTIFS('[1]2020 Outage History'!$Q:$Q,BV126,'[1]2020 Outage History'!$I:$I,$C126)/$Q126,"")</f>
        <v/>
      </c>
      <c r="BX126" s="26" t="str">
        <f t="shared" si="72"/>
        <v/>
      </c>
      <c r="BY126" s="8" t="str">
        <f>IF($P126="More Info Required",COUNTIFS('[1]2020 Outage History'!$Q:$Q,BX126,'[1]2020 Outage History'!$I:$I,$C126)/$Q126,"")</f>
        <v/>
      </c>
      <c r="BZ126" s="26" t="str">
        <f t="shared" si="73"/>
        <v/>
      </c>
      <c r="CA126" s="8" t="str">
        <f>IF($P126="More Info Required",COUNTIFS('[1]2020 Outage History'!$Q:$Q,BZ126,'[1]2020 Outage History'!$I:$I,$C126)/$Q126,"")</f>
        <v/>
      </c>
      <c r="CB126" s="26" t="str">
        <f t="shared" si="74"/>
        <v/>
      </c>
      <c r="CC126" s="8" t="str">
        <f>IF($P126="More Info Required",COUNTIFS('[1]2020 Outage History'!$Q:$Q,CB126,'[1]2020 Outage History'!$I:$I,$C126)/$Q126,"")</f>
        <v/>
      </c>
      <c r="CD126" s="26" t="str">
        <f t="shared" si="75"/>
        <v/>
      </c>
      <c r="CE126" s="8" t="str">
        <f>IF($P126="More Info Required",COUNTIFS('[1]2020 Outage History'!$Q:$Q,CD126,'[1]2020 Outage History'!$I:$I,$C126)/$Q126,"")</f>
        <v/>
      </c>
      <c r="CF126" s="26" t="str">
        <f t="shared" si="76"/>
        <v/>
      </c>
      <c r="CG126" s="8" t="str">
        <f>IF($P126="More Info Required",COUNTIFS('[1]2020 Outage History'!$Q:$Q,CF126,'[1]2020 Outage History'!$I:$I,$C126)/$Q126,"")</f>
        <v/>
      </c>
      <c r="CH126" s="26" t="str">
        <f t="shared" si="77"/>
        <v/>
      </c>
      <c r="CI126" s="8" t="str">
        <f>IF($P126="More Info Required",COUNTIFS('[1]2020 Outage History'!$Q:$Q,CH126,'[1]2020 Outage History'!$I:$I,$C126)/$Q126,"")</f>
        <v/>
      </c>
      <c r="CJ126" s="26" t="str">
        <f t="shared" si="78"/>
        <v/>
      </c>
      <c r="CK126" s="8" t="str">
        <f>IF($P126="More Info Required",COUNTIFS('[1]2020 Outage History'!$Q:$Q,CJ126,'[1]2020 Outage History'!$I:$I,$C126)/$Q126,"")</f>
        <v/>
      </c>
      <c r="CL126" s="26" t="str">
        <f t="shared" si="79"/>
        <v/>
      </c>
      <c r="CM126" s="8" t="str">
        <f>IF($P126="More Info Required",COUNTIFS('[1]2020 Outage History'!$Q:$Q,CL126,'[1]2020 Outage History'!$I:$I,$C126)/$Q126,"")</f>
        <v/>
      </c>
    </row>
    <row r="127" spans="1:91" ht="15" x14ac:dyDescent="0.25">
      <c r="A127" s="17" t="s">
        <v>419</v>
      </c>
      <c r="B127" s="21">
        <v>76244</v>
      </c>
      <c r="C127" s="14" t="s">
        <v>105</v>
      </c>
      <c r="D127" s="17" t="s">
        <v>418</v>
      </c>
      <c r="E127" s="21">
        <v>76</v>
      </c>
      <c r="F127" s="22">
        <f>'[1]2020 Circuit Detail'!H86</f>
        <v>368.96275000000003</v>
      </c>
      <c r="G127" s="21"/>
      <c r="H127" s="21">
        <f>('[1]2015 Circuit Detail'!AS86+'[1]2016 Circuit Detail'!AS86+'[1]2017 Circuit Detail'!AS86+'[1]2018 Circuit Detail'!AS86+'[1]2019 Circuit Detail'!AS86)/5</f>
        <v>1.8968610485969033</v>
      </c>
      <c r="I127" s="10">
        <f>'[1]2020 Circuit Detail'!AS86</f>
        <v>1.4744035813913501</v>
      </c>
      <c r="J127" s="17" t="str">
        <f t="shared" si="40"/>
        <v>OK</v>
      </c>
      <c r="K127" s="17">
        <v>24.3</v>
      </c>
      <c r="L127" s="23">
        <v>2016</v>
      </c>
      <c r="M127" s="21">
        <f>('[1]2015 Circuit Detail'!AQ86+'[1]2016 Circuit Detail'!AQ86+'[1]2017 Circuit Detail'!AQ86+'[1]2018 Circuit Detail'!AQ86+'[1]2019 Circuit Detail'!AQ86)/5</f>
        <v>294.47466700000001</v>
      </c>
      <c r="N127" s="24">
        <f>'[1]2020 Circuit Detail'!AQ86</f>
        <v>101.796184</v>
      </c>
      <c r="O127" s="17" t="str">
        <f t="shared" si="41"/>
        <v>OK</v>
      </c>
      <c r="P127" s="8" t="str">
        <f t="shared" si="42"/>
        <v>Good</v>
      </c>
      <c r="Q127" s="25">
        <f>'[1]2020 Circuit Detail'!AJ86</f>
        <v>14</v>
      </c>
      <c r="R127" s="26" t="str">
        <f t="shared" si="43"/>
        <v/>
      </c>
      <c r="S127" s="8" t="str">
        <f>IF($P127="More Info Required",COUNTIFS('[1]2020 Outage History'!$Q:$Q,R127,'[1]2020 Outage History'!$I:$I,$C127)/$Q127,"")</f>
        <v/>
      </c>
      <c r="T127" s="26" t="str">
        <f t="shared" si="44"/>
        <v/>
      </c>
      <c r="U127" s="8" t="str">
        <f>IF($P127="More Info Required",COUNTIFS('[1]2020 Outage History'!$Q:$Q,T127,'[1]2020 Outage History'!$I:$I,$C127)/$Q127,"")</f>
        <v/>
      </c>
      <c r="V127" s="26" t="str">
        <f t="shared" si="45"/>
        <v/>
      </c>
      <c r="W127" s="8" t="str">
        <f>IF($P127="More Info Required",COUNTIFS('[1]2020 Outage History'!$Q:$Q,V127,'[1]2020 Outage History'!$I:$I,$C127)/$Q127,"")</f>
        <v/>
      </c>
      <c r="X127" s="26" t="str">
        <f t="shared" si="46"/>
        <v/>
      </c>
      <c r="Y127" s="8" t="str">
        <f>IF($P127="More Info Required",COUNTIFS('[1]2020 Outage History'!$Q:$Q,X127,'[1]2020 Outage History'!$I:$I,$C127)/$Q127,"")</f>
        <v/>
      </c>
      <c r="Z127" s="26" t="str">
        <f t="shared" si="47"/>
        <v/>
      </c>
      <c r="AA127" s="8" t="str">
        <f>IF($P127="More Info Required",COUNTIFS('[1]2020 Outage History'!$Q:$Q,Z127,'[1]2020 Outage History'!$I:$I,$C127)/$Q127,"")</f>
        <v/>
      </c>
      <c r="AB127" s="26" t="str">
        <f t="shared" si="48"/>
        <v/>
      </c>
      <c r="AC127" s="8" t="str">
        <f>IF($P127="More Info Required",COUNTIFS('[1]2020 Outage History'!$Q:$Q,AB127,'[1]2020 Outage History'!$I:$I,$C127)/$Q127,"")</f>
        <v/>
      </c>
      <c r="AD127" s="26" t="str">
        <f t="shared" si="49"/>
        <v/>
      </c>
      <c r="AE127" s="8" t="str">
        <f>IF($P127="More Info Required",COUNTIFS('[1]2020 Outage History'!$Q:$Q,AD127,'[1]2020 Outage History'!$I:$I,$C127)/$Q127,"")</f>
        <v/>
      </c>
      <c r="AF127" s="26" t="str">
        <f t="shared" si="50"/>
        <v/>
      </c>
      <c r="AG127" s="8" t="str">
        <f>IF($P127="More Info Required",COUNTIFS('[1]2020 Outage History'!$Q:$Q,AF127,'[1]2020 Outage History'!$I:$I,$C127)/$Q127,"")</f>
        <v/>
      </c>
      <c r="AH127" s="26" t="str">
        <f t="shared" si="51"/>
        <v/>
      </c>
      <c r="AI127" s="8" t="str">
        <f>IF($P127="More Info Required",COUNTIFS('[1]2020 Outage History'!$Q:$Q,AH127,'[1]2020 Outage History'!$I:$I,$C127)/$Q127,"")</f>
        <v/>
      </c>
      <c r="AJ127" s="26" t="str">
        <f t="shared" si="52"/>
        <v/>
      </c>
      <c r="AK127" s="8" t="str">
        <f>IF($P127="More Info Required",COUNTIFS('[1]2020 Outage History'!$Q:$Q,AJ127,'[1]2020 Outage History'!$I:$I,$C127)/$Q127,"")</f>
        <v/>
      </c>
      <c r="AL127" s="26" t="str">
        <f t="shared" si="53"/>
        <v/>
      </c>
      <c r="AM127" s="8" t="str">
        <f>IF($P127="More Info Required",COUNTIFS('[1]2020 Outage History'!$Q:$Q,AL127,'[1]2020 Outage History'!$I:$I,$C127)/$Q127,"")</f>
        <v/>
      </c>
      <c r="AN127" s="26" t="str">
        <f t="shared" si="54"/>
        <v/>
      </c>
      <c r="AO127" s="8" t="str">
        <f>IF($P127="More Info Required",COUNTIFS('[1]2020 Outage History'!$Q:$Q,AN127,'[1]2020 Outage History'!$I:$I,$C127)/$Q127,"")</f>
        <v/>
      </c>
      <c r="AP127" s="26" t="str">
        <f t="shared" si="55"/>
        <v/>
      </c>
      <c r="AQ127" s="8" t="str">
        <f>IF($P127="More Info Required",COUNTIFS('[1]2020 Outage History'!$Q:$Q,AP127,'[1]2020 Outage History'!$I:$I,$C127)/$Q127,"")</f>
        <v/>
      </c>
      <c r="AR127" s="26" t="str">
        <f t="shared" si="56"/>
        <v/>
      </c>
      <c r="AS127" s="8" t="str">
        <f>IF($P127="More Info Required",COUNTIFS('[1]2020 Outage History'!$Q:$Q,AR127,'[1]2020 Outage History'!$I:$I,$C127)/$Q127,"")</f>
        <v/>
      </c>
      <c r="AT127" s="26" t="str">
        <f t="shared" si="57"/>
        <v/>
      </c>
      <c r="AU127" s="8" t="str">
        <f>IF($P127="More Info Required",COUNTIFS('[1]2020 Outage History'!$Q:$Q,AT127,'[1]2020 Outage History'!$I:$I,$C127)/$Q127,"")</f>
        <v/>
      </c>
      <c r="AV127" s="26" t="str">
        <f t="shared" si="58"/>
        <v/>
      </c>
      <c r="AW127" s="8" t="str">
        <f>IF($P127="More Info Required",COUNTIFS('[1]2020 Outage History'!$Q:$Q,AV127,'[1]2020 Outage History'!$I:$I,$C127)/$Q127,"")</f>
        <v/>
      </c>
      <c r="AX127" s="26" t="str">
        <f t="shared" si="59"/>
        <v/>
      </c>
      <c r="AY127" s="8" t="str">
        <f>IF($P127="More Info Required",COUNTIFS('[1]2020 Outage History'!$Q:$Q,AX127,'[1]2020 Outage History'!$I:$I,$C127)/$Q127,"")</f>
        <v/>
      </c>
      <c r="AZ127" s="26" t="str">
        <f t="shared" si="60"/>
        <v/>
      </c>
      <c r="BA127" s="8" t="str">
        <f>IF($P127="More Info Required",COUNTIFS('[1]2020 Outage History'!$Q:$Q,AZ127,'[1]2020 Outage History'!$I:$I,$C127)/$Q127,"")</f>
        <v/>
      </c>
      <c r="BB127" s="26" t="str">
        <f t="shared" si="61"/>
        <v/>
      </c>
      <c r="BC127" s="8" t="str">
        <f>IF($P127="More Info Required",COUNTIFS('[1]2020 Outage History'!$Q:$Q,BB127,'[1]2020 Outage History'!$I:$I,$C127)/$Q127,"")</f>
        <v/>
      </c>
      <c r="BD127" s="26" t="str">
        <f t="shared" si="62"/>
        <v/>
      </c>
      <c r="BE127" s="8" t="str">
        <f>IF($P127="More Info Required",COUNTIFS('[1]2020 Outage History'!$Q:$Q,BD127,'[1]2020 Outage History'!$I:$I,$C127)/$Q127,"")</f>
        <v/>
      </c>
      <c r="BF127" s="26" t="str">
        <f t="shared" si="63"/>
        <v/>
      </c>
      <c r="BG127" s="8" t="str">
        <f>IF($P127="More Info Required",COUNTIFS('[1]2020 Outage History'!$Q:$Q,BF127,'[1]2020 Outage History'!$I:$I,$C127)/$Q127,"")</f>
        <v/>
      </c>
      <c r="BH127" s="26" t="str">
        <f t="shared" si="64"/>
        <v/>
      </c>
      <c r="BI127" s="8" t="str">
        <f>IF($P127="More Info Required",COUNTIFS('[1]2020 Outage History'!$Q:$Q,BH127,'[1]2020 Outage History'!$I:$I,$C127)/$Q127,"")</f>
        <v/>
      </c>
      <c r="BJ127" s="26" t="str">
        <f t="shared" si="65"/>
        <v/>
      </c>
      <c r="BK127" s="8" t="str">
        <f>IF($P127="More Info Required",COUNTIFS('[1]2020 Outage History'!$Q:$Q,BJ127,'[1]2020 Outage History'!$I:$I,$C127)/$Q127,"")</f>
        <v/>
      </c>
      <c r="BL127" s="26" t="str">
        <f t="shared" si="66"/>
        <v/>
      </c>
      <c r="BM127" s="8" t="str">
        <f>IF($P127="More Info Required",COUNTIFS('[1]2020 Outage History'!$Q:$Q,BL127,'[1]2020 Outage History'!$I:$I,$C127)/$Q127,"")</f>
        <v/>
      </c>
      <c r="BN127" s="26" t="str">
        <f t="shared" si="67"/>
        <v/>
      </c>
      <c r="BO127" s="8" t="str">
        <f>IF($P127="More Info Required",COUNTIFS('[1]2020 Outage History'!$Q:$Q,BN127,'[1]2020 Outage History'!$I:$I,$C127)/$Q127,"")</f>
        <v/>
      </c>
      <c r="BP127" s="26" t="str">
        <f t="shared" si="68"/>
        <v/>
      </c>
      <c r="BQ127" s="8" t="str">
        <f>IF($P127="More Info Required",COUNTIFS('[1]2020 Outage History'!$Q:$Q,BP127,'[1]2020 Outage History'!$I:$I,$C127)/$Q127,"")</f>
        <v/>
      </c>
      <c r="BR127" s="26" t="str">
        <f t="shared" si="69"/>
        <v/>
      </c>
      <c r="BS127" s="8" t="str">
        <f>IF($P127="More Info Required",COUNTIFS('[1]2020 Outage History'!$Q:$Q,BR127,'[1]2020 Outage History'!$I:$I,$C127)/$Q127,"")</f>
        <v/>
      </c>
      <c r="BT127" s="26" t="str">
        <f t="shared" si="70"/>
        <v/>
      </c>
      <c r="BU127" s="8" t="str">
        <f>IF($P127="More Info Required",COUNTIFS('[1]2020 Outage History'!$Q:$Q,BT127,'[1]2020 Outage History'!$I:$I,$C127)/$Q127,"")</f>
        <v/>
      </c>
      <c r="BV127" s="26" t="str">
        <f t="shared" si="71"/>
        <v/>
      </c>
      <c r="BW127" s="8" t="str">
        <f>IF($P127="More Info Required",COUNTIFS('[1]2020 Outage History'!$Q:$Q,BV127,'[1]2020 Outage History'!$I:$I,$C127)/$Q127,"")</f>
        <v/>
      </c>
      <c r="BX127" s="26" t="str">
        <f t="shared" si="72"/>
        <v/>
      </c>
      <c r="BY127" s="8" t="str">
        <f>IF($P127="More Info Required",COUNTIFS('[1]2020 Outage History'!$Q:$Q,BX127,'[1]2020 Outage History'!$I:$I,$C127)/$Q127,"")</f>
        <v/>
      </c>
      <c r="BZ127" s="26" t="str">
        <f t="shared" si="73"/>
        <v/>
      </c>
      <c r="CA127" s="8" t="str">
        <f>IF($P127="More Info Required",COUNTIFS('[1]2020 Outage History'!$Q:$Q,BZ127,'[1]2020 Outage History'!$I:$I,$C127)/$Q127,"")</f>
        <v/>
      </c>
      <c r="CB127" s="26" t="str">
        <f t="shared" si="74"/>
        <v/>
      </c>
      <c r="CC127" s="8" t="str">
        <f>IF($P127="More Info Required",COUNTIFS('[1]2020 Outage History'!$Q:$Q,CB127,'[1]2020 Outage History'!$I:$I,$C127)/$Q127,"")</f>
        <v/>
      </c>
      <c r="CD127" s="26" t="str">
        <f t="shared" si="75"/>
        <v/>
      </c>
      <c r="CE127" s="8" t="str">
        <f>IF($P127="More Info Required",COUNTIFS('[1]2020 Outage History'!$Q:$Q,CD127,'[1]2020 Outage History'!$I:$I,$C127)/$Q127,"")</f>
        <v/>
      </c>
      <c r="CF127" s="26" t="str">
        <f t="shared" si="76"/>
        <v/>
      </c>
      <c r="CG127" s="8" t="str">
        <f>IF($P127="More Info Required",COUNTIFS('[1]2020 Outage History'!$Q:$Q,CF127,'[1]2020 Outage History'!$I:$I,$C127)/$Q127,"")</f>
        <v/>
      </c>
      <c r="CH127" s="26" t="str">
        <f t="shared" si="77"/>
        <v/>
      </c>
      <c r="CI127" s="8" t="str">
        <f>IF($P127="More Info Required",COUNTIFS('[1]2020 Outage History'!$Q:$Q,CH127,'[1]2020 Outage History'!$I:$I,$C127)/$Q127,"")</f>
        <v/>
      </c>
      <c r="CJ127" s="26" t="str">
        <f t="shared" si="78"/>
        <v/>
      </c>
      <c r="CK127" s="8" t="str">
        <f>IF($P127="More Info Required",COUNTIFS('[1]2020 Outage History'!$Q:$Q,CJ127,'[1]2020 Outage History'!$I:$I,$C127)/$Q127,"")</f>
        <v/>
      </c>
      <c r="CL127" s="26" t="str">
        <f t="shared" si="79"/>
        <v/>
      </c>
      <c r="CM127" s="8" t="str">
        <f>IF($P127="More Info Required",COUNTIFS('[1]2020 Outage History'!$Q:$Q,CL127,'[1]2020 Outage History'!$I:$I,$C127)/$Q127,"")</f>
        <v/>
      </c>
    </row>
    <row r="128" spans="1:91" ht="15" x14ac:dyDescent="0.25">
      <c r="A128" s="17" t="s">
        <v>420</v>
      </c>
      <c r="B128" s="21">
        <v>76254</v>
      </c>
      <c r="C128" s="14" t="s">
        <v>107</v>
      </c>
      <c r="D128" s="17" t="s">
        <v>418</v>
      </c>
      <c r="E128" s="21">
        <v>76</v>
      </c>
      <c r="F128" s="22">
        <f>'[1]2020 Circuit Detail'!H87</f>
        <v>653.87679000000003</v>
      </c>
      <c r="G128" s="21"/>
      <c r="H128" s="21">
        <f>('[1]2015 Circuit Detail'!AS87+'[1]2016 Circuit Detail'!AS87+'[1]2017 Circuit Detail'!AS87+'[1]2018 Circuit Detail'!AS87+'[1]2019 Circuit Detail'!AS87)/5</f>
        <v>3.1695030405856017</v>
      </c>
      <c r="I128" s="10">
        <f>'[1]2020 Circuit Detail'!AS87</f>
        <v>3.30031595096073</v>
      </c>
      <c r="J128" s="17" t="str">
        <f t="shared" si="40"/>
        <v>PSC</v>
      </c>
      <c r="K128" s="17">
        <v>44.1</v>
      </c>
      <c r="L128" s="23">
        <v>2016</v>
      </c>
      <c r="M128" s="21">
        <f>('[1]2015 Circuit Detail'!AQ87+'[1]2016 Circuit Detail'!AQ87+'[1]2017 Circuit Detail'!AQ87+'[1]2018 Circuit Detail'!AQ87+'[1]2019 Circuit Detail'!AQ87)/5</f>
        <v>487.95845159999999</v>
      </c>
      <c r="N128" s="24">
        <f>'[1]2020 Circuit Detail'!AQ87</f>
        <v>282.31006600000001</v>
      </c>
      <c r="O128" s="17" t="str">
        <f t="shared" si="41"/>
        <v>OK</v>
      </c>
      <c r="P128" s="8" t="str">
        <f t="shared" si="42"/>
        <v>More Info Required</v>
      </c>
      <c r="Q128" s="25">
        <f>'[1]2020 Circuit Detail'!AJ87</f>
        <v>20</v>
      </c>
      <c r="R128" s="26" t="str">
        <f t="shared" si="43"/>
        <v>000 Power Supply</v>
      </c>
      <c r="S128" s="8" t="e">
        <f>IF($P128="More Info Required",COUNTIFS('[1]2020 Outage History'!$Q:$Q,R128,'[1]2020 Outage History'!$I:$I,$C128)/$Q128,"")</f>
        <v>#VALUE!</v>
      </c>
      <c r="T128" s="26" t="str">
        <f t="shared" si="44"/>
        <v>100 Construction</v>
      </c>
      <c r="U128" s="8" t="e">
        <f>IF($P128="More Info Required",COUNTIFS('[1]2020 Outage History'!$Q:$Q,T128,'[1]2020 Outage History'!$I:$I,$C128)/$Q128,"")</f>
        <v>#VALUE!</v>
      </c>
      <c r="V128" s="26" t="str">
        <f t="shared" si="45"/>
        <v>110 Maintenance</v>
      </c>
      <c r="W128" s="8" t="e">
        <f>IF($P128="More Info Required",COUNTIFS('[1]2020 Outage History'!$Q:$Q,V128,'[1]2020 Outage History'!$I:$I,$C128)/$Q128,"")</f>
        <v>#VALUE!</v>
      </c>
      <c r="X128" s="26" t="str">
        <f t="shared" si="46"/>
        <v>190 Other Planned</v>
      </c>
      <c r="Y128" s="8" t="e">
        <f>IF($P128="More Info Required",COUNTIFS('[1]2020 Outage History'!$Q:$Q,X128,'[1]2020 Outage History'!$I:$I,$C128)/$Q128,"")</f>
        <v>#VALUE!</v>
      </c>
      <c r="Z128" s="26" t="str">
        <f t="shared" si="47"/>
        <v>300 Material or equipment fault/failure</v>
      </c>
      <c r="AA128" s="8" t="e">
        <f>IF($P128="More Info Required",COUNTIFS('[1]2020 Outage History'!$Q:$Q,Z128,'[1]2020 Outage History'!$I:$I,$C128)/$Q128,"")</f>
        <v>#VALUE!</v>
      </c>
      <c r="AB128" s="26" t="str">
        <f t="shared" si="48"/>
        <v>310 Installation Fault</v>
      </c>
      <c r="AC128" s="8" t="e">
        <f>IF($P128="More Info Required",COUNTIFS('[1]2020 Outage History'!$Q:$Q,AB128,'[1]2020 Outage History'!$I:$I,$C128)/$Q128,"")</f>
        <v>#VALUE!</v>
      </c>
      <c r="AD128" s="26" t="str">
        <f t="shared" si="49"/>
        <v>320 Conductor Sag or inadequate clearance</v>
      </c>
      <c r="AE128" s="8" t="e">
        <f>IF($P128="More Info Required",COUNTIFS('[1]2020 Outage History'!$Q:$Q,AD128,'[1]2020 Outage History'!$I:$I,$C128)/$Q128,"")</f>
        <v>#VALUE!</v>
      </c>
      <c r="AF128" s="26" t="str">
        <f t="shared" si="50"/>
        <v>340 Overload</v>
      </c>
      <c r="AG128" s="8" t="e">
        <f>IF($P128="More Info Required",COUNTIFS('[1]2020 Outage History'!$Q:$Q,AF128,'[1]2020 Outage History'!$I:$I,$C128)/$Q128,"")</f>
        <v>#VALUE!</v>
      </c>
      <c r="AH128" s="26" t="str">
        <f t="shared" si="51"/>
        <v>350 Miscoordination of protection devices</v>
      </c>
      <c r="AI128" s="8" t="e">
        <f>IF($P128="More Info Required",COUNTIFS('[1]2020 Outage History'!$Q:$Q,AH128,'[1]2020 Outage History'!$I:$I,$C128)/$Q128,"")</f>
        <v>#VALUE!</v>
      </c>
      <c r="AJ128" s="26" t="str">
        <f t="shared" si="52"/>
        <v>360 Other Equipment installation/design</v>
      </c>
      <c r="AK128" s="8" t="e">
        <f>IF($P128="More Info Required",COUNTIFS('[1]2020 Outage History'!$Q:$Q,AJ128,'[1]2020 Outage History'!$I:$I,$C128)/$Q128,"")</f>
        <v>#VALUE!</v>
      </c>
      <c r="AL128" s="26" t="str">
        <f t="shared" si="53"/>
        <v>400 Decay/Age of Material/Equipment</v>
      </c>
      <c r="AM128" s="8" t="e">
        <f>IF($P128="More Info Required",COUNTIFS('[1]2020 Outage History'!$Q:$Q,AL128,'[1]2020 Outage History'!$I:$I,$C128)/$Q128,"")</f>
        <v>#VALUE!</v>
      </c>
      <c r="AN128" s="26" t="str">
        <f t="shared" si="54"/>
        <v>420 Tree Growth</v>
      </c>
      <c r="AO128" s="8" t="e">
        <f>IF($P128="More Info Required",COUNTIFS('[1]2020 Outage History'!$Q:$Q,AN128,'[1]2020 Outage History'!$I:$I,$C128)/$Q128,"")</f>
        <v>#VALUE!</v>
      </c>
      <c r="AP128" s="26" t="str">
        <f t="shared" si="55"/>
        <v>430 Tree failure from overhang or dead tree without Ice/snow</v>
      </c>
      <c r="AQ128" s="8" t="e">
        <f>IF($P128="More Info Required",COUNTIFS('[1]2020 Outage History'!$Q:$Q,AP128,'[1]2020 Outage History'!$I:$I,$C128)/$Q128,"")</f>
        <v>#VALUE!</v>
      </c>
      <c r="AR128" s="26" t="str">
        <f t="shared" si="56"/>
        <v>435 Tree failure from outside of ROW</v>
      </c>
      <c r="AS128" s="8" t="e">
        <f>IF($P128="More Info Required",COUNTIFS('[1]2020 Outage History'!$Q:$Q,AR128,'[1]2020 Outage History'!$I:$I,$C128)/$Q128,"")</f>
        <v>#VALUE!</v>
      </c>
      <c r="AT128" s="26" t="str">
        <f t="shared" si="57"/>
        <v>440 Trees with Ice/snow</v>
      </c>
      <c r="AU128" s="8" t="e">
        <f>IF($P128="More Info Required",COUNTIFS('[1]2020 Outage History'!$Q:$Q,AT128,'[1]2020 Outage History'!$I:$I,$C128)/$Q128,"")</f>
        <v>#VALUE!</v>
      </c>
      <c r="AV128" s="26" t="str">
        <f t="shared" si="58"/>
        <v>470 Borrower Crew Cuts Tree</v>
      </c>
      <c r="AW128" s="8" t="e">
        <f>IF($P128="More Info Required",COUNTIFS('[1]2020 Outage History'!$Q:$Q,AV128,'[1]2020 Outage History'!$I:$I,$C128)/$Q128,"")</f>
        <v>#VALUE!</v>
      </c>
      <c r="AX128" s="26" t="str">
        <f t="shared" si="59"/>
        <v>490 Maintenance, Other</v>
      </c>
      <c r="AY128" s="8" t="e">
        <f>IF($P128="More Info Required",COUNTIFS('[1]2020 Outage History'!$Q:$Q,AX128,'[1]2020 Outage History'!$I:$I,$C128)/$Q128,"")</f>
        <v>#VALUE!</v>
      </c>
      <c r="AZ128" s="26" t="str">
        <f t="shared" si="60"/>
        <v>500 Lightning</v>
      </c>
      <c r="BA128" s="8" t="e">
        <f>IF($P128="More Info Required",COUNTIFS('[1]2020 Outage History'!$Q:$Q,AZ128,'[1]2020 Outage History'!$I:$I,$C128)/$Q128,"")</f>
        <v>#VALUE!</v>
      </c>
      <c r="BB128" s="26" t="str">
        <f t="shared" si="61"/>
        <v>510 Wind, Not Trees</v>
      </c>
      <c r="BC128" s="8" t="e">
        <f>IF($P128="More Info Required",COUNTIFS('[1]2020 Outage History'!$Q:$Q,BB128,'[1]2020 Outage History'!$I:$I,$C128)/$Q128,"")</f>
        <v>#VALUE!</v>
      </c>
      <c r="BD128" s="26" t="str">
        <f t="shared" si="62"/>
        <v>520 Ice, Sleet, Frost, not Trees</v>
      </c>
      <c r="BE128" s="8" t="e">
        <f>IF($P128="More Info Required",COUNTIFS('[1]2020 Outage History'!$Q:$Q,BD128,'[1]2020 Outage History'!$I:$I,$C128)/$Q128,"")</f>
        <v>#VALUE!</v>
      </c>
      <c r="BF128" s="26" t="str">
        <f t="shared" si="63"/>
        <v>530 Flood</v>
      </c>
      <c r="BG128" s="8" t="e">
        <f>IF($P128="More Info Required",COUNTIFS('[1]2020 Outage History'!$Q:$Q,BF128,'[1]2020 Outage History'!$I:$I,$C128)/$Q128,"")</f>
        <v>#VALUE!</v>
      </c>
      <c r="BH128" s="26" t="str">
        <f t="shared" si="64"/>
        <v>540 Storm</v>
      </c>
      <c r="BI128" s="8" t="e">
        <f>IF($P128="More Info Required",COUNTIFS('[1]2020 Outage History'!$Q:$Q,BH128,'[1]2020 Outage History'!$I:$I,$C128)/$Q128,"")</f>
        <v>#VALUE!</v>
      </c>
      <c r="BJ128" s="26" t="str">
        <f t="shared" si="65"/>
        <v>590 Weather, Other</v>
      </c>
      <c r="BK128" s="8" t="e">
        <f>IF($P128="More Info Required",COUNTIFS('[1]2020 Outage History'!$Q:$Q,BJ128,'[1]2020 Outage History'!$I:$I,$C128)/$Q128,"")</f>
        <v>#VALUE!</v>
      </c>
      <c r="BL128" s="26" t="str">
        <f t="shared" si="66"/>
        <v>600 Animal/bird</v>
      </c>
      <c r="BM128" s="8" t="e">
        <f>IF($P128="More Info Required",COUNTIFS('[1]2020 Outage History'!$Q:$Q,BL128,'[1]2020 Outage History'!$I:$I,$C128)/$Q128,"")</f>
        <v>#VALUE!</v>
      </c>
      <c r="BN128" s="26" t="str">
        <f t="shared" si="67"/>
        <v>630 Squirrel</v>
      </c>
      <c r="BO128" s="8" t="e">
        <f>IF($P128="More Info Required",COUNTIFS('[1]2020 Outage History'!$Q:$Q,BN128,'[1]2020 Outage History'!$I:$I,$C128)/$Q128,"")</f>
        <v>#VALUE!</v>
      </c>
      <c r="BP128" s="26" t="str">
        <f t="shared" si="68"/>
        <v>690 Animal, Other</v>
      </c>
      <c r="BQ128" s="8" t="e">
        <f>IF($P128="More Info Required",COUNTIFS('[1]2020 Outage History'!$Q:$Q,BP128,'[1]2020 Outage History'!$I:$I,$C128)/$Q128,"")</f>
        <v>#VALUE!</v>
      </c>
      <c r="BR128" s="26" t="str">
        <f t="shared" si="69"/>
        <v>700 Customer-Caused</v>
      </c>
      <c r="BS128" s="8" t="e">
        <f>IF($P128="More Info Required",COUNTIFS('[1]2020 Outage History'!$Q:$Q,BR128,'[1]2020 Outage History'!$I:$I,$C128)/$Q128,"")</f>
        <v>#VALUE!</v>
      </c>
      <c r="BT128" s="26" t="str">
        <f t="shared" si="70"/>
        <v>710 Motor Vehicle</v>
      </c>
      <c r="BU128" s="8" t="e">
        <f>IF($P128="More Info Required",COUNTIFS('[1]2020 Outage History'!$Q:$Q,BT128,'[1]2020 Outage History'!$I:$I,$C128)/$Q128,"")</f>
        <v>#VALUE!</v>
      </c>
      <c r="BV128" s="26" t="str">
        <f t="shared" si="71"/>
        <v>715 Farming Equipment</v>
      </c>
      <c r="BW128" s="8" t="e">
        <f>IF($P128="More Info Required",COUNTIFS('[1]2020 Outage History'!$Q:$Q,BV128,'[1]2020 Outage History'!$I:$I,$C128)/$Q128,"")</f>
        <v>#VALUE!</v>
      </c>
      <c r="BX128" s="26" t="str">
        <f t="shared" si="72"/>
        <v>720 Aircraft</v>
      </c>
      <c r="BY128" s="8" t="e">
        <f>IF($P128="More Info Required",COUNTIFS('[1]2020 Outage History'!$Q:$Q,BX128,'[1]2020 Outage History'!$I:$I,$C128)/$Q128,"")</f>
        <v>#VALUE!</v>
      </c>
      <c r="BZ128" s="26" t="str">
        <f t="shared" si="73"/>
        <v>730 Fire</v>
      </c>
      <c r="CA128" s="8" t="e">
        <f>IF($P128="More Info Required",COUNTIFS('[1]2020 Outage History'!$Q:$Q,BZ128,'[1]2020 Outage History'!$I:$I,$C128)/$Q128,"")</f>
        <v>#VALUE!</v>
      </c>
      <c r="CB128" s="26" t="str">
        <f t="shared" si="74"/>
        <v>740 Public Cuts Tree</v>
      </c>
      <c r="CC128" s="8" t="e">
        <f>IF($P128="More Info Required",COUNTIFS('[1]2020 Outage History'!$Q:$Q,CB128,'[1]2020 Outage History'!$I:$I,$C128)/$Q128,"")</f>
        <v>#VALUE!</v>
      </c>
      <c r="CD128" s="26" t="str">
        <f t="shared" si="75"/>
        <v>750 Vandalism</v>
      </c>
      <c r="CE128" s="8" t="e">
        <f>IF($P128="More Info Required",COUNTIFS('[1]2020 Outage History'!$Q:$Q,CD128,'[1]2020 Outage History'!$I:$I,$C128)/$Q128,"")</f>
        <v>#VALUE!</v>
      </c>
      <c r="CF128" s="26" t="str">
        <f t="shared" si="76"/>
        <v>760 Switching Error or Caused by Construction or Maintenance</v>
      </c>
      <c r="CG128" s="8" t="e">
        <f>IF($P128="More Info Required",COUNTIFS('[1]2020 Outage History'!$Q:$Q,CF128,'[1]2020 Outage History'!$I:$I,$C128)/$Q128,"")</f>
        <v>#VALUE!</v>
      </c>
      <c r="CH128" s="26" t="str">
        <f t="shared" si="77"/>
        <v>790 Public, Other</v>
      </c>
      <c r="CI128" s="8" t="e">
        <f>IF($P128="More Info Required",COUNTIFS('[1]2020 Outage History'!$Q:$Q,CH128,'[1]2020 Outage History'!$I:$I,$C128)/$Q128,"")</f>
        <v>#VALUE!</v>
      </c>
      <c r="CJ128" s="26" t="str">
        <f t="shared" si="78"/>
        <v>800 Other</v>
      </c>
      <c r="CK128" s="8" t="e">
        <f>IF($P128="More Info Required",COUNTIFS('[1]2020 Outage History'!$Q:$Q,CJ128,'[1]2020 Outage History'!$I:$I,$C128)/$Q128,"")</f>
        <v>#VALUE!</v>
      </c>
      <c r="CL128" s="26" t="str">
        <f t="shared" si="79"/>
        <v>999 Cause Unknown</v>
      </c>
      <c r="CM128" s="8" t="e">
        <f>IF($P128="More Info Required",COUNTIFS('[1]2020 Outage History'!$Q:$Q,CL128,'[1]2020 Outage History'!$I:$I,$C128)/$Q128,"")</f>
        <v>#VALUE!</v>
      </c>
    </row>
    <row r="129" spans="1:91" ht="15" x14ac:dyDescent="0.25">
      <c r="A129" s="17" t="s">
        <v>421</v>
      </c>
      <c r="B129" s="21">
        <v>7702</v>
      </c>
      <c r="C129" s="14" t="s">
        <v>422</v>
      </c>
      <c r="D129" s="17" t="s">
        <v>423</v>
      </c>
      <c r="E129" s="21">
        <v>77</v>
      </c>
      <c r="F129" s="22">
        <f>'[1]2020 Circuit Detail'!H88</f>
        <v>663.45272199999999</v>
      </c>
      <c r="G129" s="21"/>
      <c r="H129" s="21">
        <f>('[1]2015 Circuit Detail'!AS88+'[1]2016 Circuit Detail'!AS88+'[1]2017 Circuit Detail'!AS88+'[1]2018 Circuit Detail'!AS88+'[1]2019 Circuit Detail'!AS88)/5</f>
        <v>1.477684686920721</v>
      </c>
      <c r="I129" s="10">
        <f>'[1]2020 Circuit Detail'!AS88</f>
        <v>1.07769548046259</v>
      </c>
      <c r="J129" s="17" t="str">
        <f t="shared" si="40"/>
        <v>OK</v>
      </c>
      <c r="K129" s="17">
        <v>30.2</v>
      </c>
      <c r="L129" s="23">
        <v>2015</v>
      </c>
      <c r="M129" s="21">
        <f>('[1]2015 Circuit Detail'!AQ88+'[1]2016 Circuit Detail'!AQ88+'[1]2017 Circuit Detail'!AQ88+'[1]2018 Circuit Detail'!AQ88+'[1]2019 Circuit Detail'!AQ88)/5</f>
        <v>164.0378006</v>
      </c>
      <c r="N129" s="24">
        <f>'[1]2020 Circuit Detail'!AQ88</f>
        <v>8.9230169999999998</v>
      </c>
      <c r="O129" s="17" t="str">
        <f t="shared" si="41"/>
        <v>OK</v>
      </c>
      <c r="P129" s="8" t="str">
        <f t="shared" si="42"/>
        <v>Good</v>
      </c>
      <c r="Q129" s="25">
        <f>'[1]2020 Circuit Detail'!AJ88</f>
        <v>11</v>
      </c>
      <c r="R129" s="26" t="str">
        <f t="shared" si="43"/>
        <v/>
      </c>
      <c r="S129" s="8" t="str">
        <f>IF($P129="More Info Required",COUNTIFS('[1]2020 Outage History'!$Q:$Q,R129,'[1]2020 Outage History'!$I:$I,$C129)/$Q129,"")</f>
        <v/>
      </c>
      <c r="T129" s="26" t="str">
        <f t="shared" si="44"/>
        <v/>
      </c>
      <c r="U129" s="8" t="str">
        <f>IF($P129="More Info Required",COUNTIFS('[1]2020 Outage History'!$Q:$Q,T129,'[1]2020 Outage History'!$I:$I,$C129)/$Q129,"")</f>
        <v/>
      </c>
      <c r="V129" s="26" t="str">
        <f t="shared" si="45"/>
        <v/>
      </c>
      <c r="W129" s="8" t="str">
        <f>IF($P129="More Info Required",COUNTIFS('[1]2020 Outage History'!$Q:$Q,V129,'[1]2020 Outage History'!$I:$I,$C129)/$Q129,"")</f>
        <v/>
      </c>
      <c r="X129" s="26" t="str">
        <f t="shared" si="46"/>
        <v/>
      </c>
      <c r="Y129" s="8" t="str">
        <f>IF($P129="More Info Required",COUNTIFS('[1]2020 Outage History'!$Q:$Q,X129,'[1]2020 Outage History'!$I:$I,$C129)/$Q129,"")</f>
        <v/>
      </c>
      <c r="Z129" s="26" t="str">
        <f t="shared" si="47"/>
        <v/>
      </c>
      <c r="AA129" s="8" t="str">
        <f>IF($P129="More Info Required",COUNTIFS('[1]2020 Outage History'!$Q:$Q,Z129,'[1]2020 Outage History'!$I:$I,$C129)/$Q129,"")</f>
        <v/>
      </c>
      <c r="AB129" s="26" t="str">
        <f t="shared" si="48"/>
        <v/>
      </c>
      <c r="AC129" s="8" t="str">
        <f>IF($P129="More Info Required",COUNTIFS('[1]2020 Outage History'!$Q:$Q,AB129,'[1]2020 Outage History'!$I:$I,$C129)/$Q129,"")</f>
        <v/>
      </c>
      <c r="AD129" s="26" t="str">
        <f t="shared" si="49"/>
        <v/>
      </c>
      <c r="AE129" s="8" t="str">
        <f>IF($P129="More Info Required",COUNTIFS('[1]2020 Outage History'!$Q:$Q,AD129,'[1]2020 Outage History'!$I:$I,$C129)/$Q129,"")</f>
        <v/>
      </c>
      <c r="AF129" s="26" t="str">
        <f t="shared" si="50"/>
        <v/>
      </c>
      <c r="AG129" s="8" t="str">
        <f>IF($P129="More Info Required",COUNTIFS('[1]2020 Outage History'!$Q:$Q,AF129,'[1]2020 Outage History'!$I:$I,$C129)/$Q129,"")</f>
        <v/>
      </c>
      <c r="AH129" s="26" t="str">
        <f t="shared" si="51"/>
        <v/>
      </c>
      <c r="AI129" s="8" t="str">
        <f>IF($P129="More Info Required",COUNTIFS('[1]2020 Outage History'!$Q:$Q,AH129,'[1]2020 Outage History'!$I:$I,$C129)/$Q129,"")</f>
        <v/>
      </c>
      <c r="AJ129" s="26" t="str">
        <f t="shared" si="52"/>
        <v/>
      </c>
      <c r="AK129" s="8" t="str">
        <f>IF($P129="More Info Required",COUNTIFS('[1]2020 Outage History'!$Q:$Q,AJ129,'[1]2020 Outage History'!$I:$I,$C129)/$Q129,"")</f>
        <v/>
      </c>
      <c r="AL129" s="26" t="str">
        <f t="shared" si="53"/>
        <v/>
      </c>
      <c r="AM129" s="8" t="str">
        <f>IF($P129="More Info Required",COUNTIFS('[1]2020 Outage History'!$Q:$Q,AL129,'[1]2020 Outage History'!$I:$I,$C129)/$Q129,"")</f>
        <v/>
      </c>
      <c r="AN129" s="26" t="str">
        <f t="shared" si="54"/>
        <v/>
      </c>
      <c r="AO129" s="8" t="str">
        <f>IF($P129="More Info Required",COUNTIFS('[1]2020 Outage History'!$Q:$Q,AN129,'[1]2020 Outage History'!$I:$I,$C129)/$Q129,"")</f>
        <v/>
      </c>
      <c r="AP129" s="26" t="str">
        <f t="shared" si="55"/>
        <v/>
      </c>
      <c r="AQ129" s="8" t="str">
        <f>IF($P129="More Info Required",COUNTIFS('[1]2020 Outage History'!$Q:$Q,AP129,'[1]2020 Outage History'!$I:$I,$C129)/$Q129,"")</f>
        <v/>
      </c>
      <c r="AR129" s="26" t="str">
        <f t="shared" si="56"/>
        <v/>
      </c>
      <c r="AS129" s="8" t="str">
        <f>IF($P129="More Info Required",COUNTIFS('[1]2020 Outage History'!$Q:$Q,AR129,'[1]2020 Outage History'!$I:$I,$C129)/$Q129,"")</f>
        <v/>
      </c>
      <c r="AT129" s="26" t="str">
        <f t="shared" si="57"/>
        <v/>
      </c>
      <c r="AU129" s="8" t="str">
        <f>IF($P129="More Info Required",COUNTIFS('[1]2020 Outage History'!$Q:$Q,AT129,'[1]2020 Outage History'!$I:$I,$C129)/$Q129,"")</f>
        <v/>
      </c>
      <c r="AV129" s="26" t="str">
        <f t="shared" si="58"/>
        <v/>
      </c>
      <c r="AW129" s="8" t="str">
        <f>IF($P129="More Info Required",COUNTIFS('[1]2020 Outage History'!$Q:$Q,AV129,'[1]2020 Outage History'!$I:$I,$C129)/$Q129,"")</f>
        <v/>
      </c>
      <c r="AX129" s="26" t="str">
        <f t="shared" si="59"/>
        <v/>
      </c>
      <c r="AY129" s="8" t="str">
        <f>IF($P129="More Info Required",COUNTIFS('[1]2020 Outage History'!$Q:$Q,AX129,'[1]2020 Outage History'!$I:$I,$C129)/$Q129,"")</f>
        <v/>
      </c>
      <c r="AZ129" s="26" t="str">
        <f t="shared" si="60"/>
        <v/>
      </c>
      <c r="BA129" s="8" t="str">
        <f>IF($P129="More Info Required",COUNTIFS('[1]2020 Outage History'!$Q:$Q,AZ129,'[1]2020 Outage History'!$I:$I,$C129)/$Q129,"")</f>
        <v/>
      </c>
      <c r="BB129" s="26" t="str">
        <f t="shared" si="61"/>
        <v/>
      </c>
      <c r="BC129" s="8" t="str">
        <f>IF($P129="More Info Required",COUNTIFS('[1]2020 Outage History'!$Q:$Q,BB129,'[1]2020 Outage History'!$I:$I,$C129)/$Q129,"")</f>
        <v/>
      </c>
      <c r="BD129" s="26" t="str">
        <f t="shared" si="62"/>
        <v/>
      </c>
      <c r="BE129" s="8" t="str">
        <f>IF($P129="More Info Required",COUNTIFS('[1]2020 Outage History'!$Q:$Q,BD129,'[1]2020 Outage History'!$I:$I,$C129)/$Q129,"")</f>
        <v/>
      </c>
      <c r="BF129" s="26" t="str">
        <f t="shared" si="63"/>
        <v/>
      </c>
      <c r="BG129" s="8" t="str">
        <f>IF($P129="More Info Required",COUNTIFS('[1]2020 Outage History'!$Q:$Q,BF129,'[1]2020 Outage History'!$I:$I,$C129)/$Q129,"")</f>
        <v/>
      </c>
      <c r="BH129" s="26" t="str">
        <f t="shared" si="64"/>
        <v/>
      </c>
      <c r="BI129" s="8" t="str">
        <f>IF($P129="More Info Required",COUNTIFS('[1]2020 Outage History'!$Q:$Q,BH129,'[1]2020 Outage History'!$I:$I,$C129)/$Q129,"")</f>
        <v/>
      </c>
      <c r="BJ129" s="26" t="str">
        <f t="shared" si="65"/>
        <v/>
      </c>
      <c r="BK129" s="8" t="str">
        <f>IF($P129="More Info Required",COUNTIFS('[1]2020 Outage History'!$Q:$Q,BJ129,'[1]2020 Outage History'!$I:$I,$C129)/$Q129,"")</f>
        <v/>
      </c>
      <c r="BL129" s="26" t="str">
        <f t="shared" si="66"/>
        <v/>
      </c>
      <c r="BM129" s="8" t="str">
        <f>IF($P129="More Info Required",COUNTIFS('[1]2020 Outage History'!$Q:$Q,BL129,'[1]2020 Outage History'!$I:$I,$C129)/$Q129,"")</f>
        <v/>
      </c>
      <c r="BN129" s="26" t="str">
        <f t="shared" si="67"/>
        <v/>
      </c>
      <c r="BO129" s="8" t="str">
        <f>IF($P129="More Info Required",COUNTIFS('[1]2020 Outage History'!$Q:$Q,BN129,'[1]2020 Outage History'!$I:$I,$C129)/$Q129,"")</f>
        <v/>
      </c>
      <c r="BP129" s="26" t="str">
        <f t="shared" si="68"/>
        <v/>
      </c>
      <c r="BQ129" s="8" t="str">
        <f>IF($P129="More Info Required",COUNTIFS('[1]2020 Outage History'!$Q:$Q,BP129,'[1]2020 Outage History'!$I:$I,$C129)/$Q129,"")</f>
        <v/>
      </c>
      <c r="BR129" s="26" t="str">
        <f t="shared" si="69"/>
        <v/>
      </c>
      <c r="BS129" s="8" t="str">
        <f>IF($P129="More Info Required",COUNTIFS('[1]2020 Outage History'!$Q:$Q,BR129,'[1]2020 Outage History'!$I:$I,$C129)/$Q129,"")</f>
        <v/>
      </c>
      <c r="BT129" s="26" t="str">
        <f t="shared" si="70"/>
        <v/>
      </c>
      <c r="BU129" s="8" t="str">
        <f>IF($P129="More Info Required",COUNTIFS('[1]2020 Outage History'!$Q:$Q,BT129,'[1]2020 Outage History'!$I:$I,$C129)/$Q129,"")</f>
        <v/>
      </c>
      <c r="BV129" s="26" t="str">
        <f t="shared" si="71"/>
        <v/>
      </c>
      <c r="BW129" s="8" t="str">
        <f>IF($P129="More Info Required",COUNTIFS('[1]2020 Outage History'!$Q:$Q,BV129,'[1]2020 Outage History'!$I:$I,$C129)/$Q129,"")</f>
        <v/>
      </c>
      <c r="BX129" s="26" t="str">
        <f t="shared" si="72"/>
        <v/>
      </c>
      <c r="BY129" s="8" t="str">
        <f>IF($P129="More Info Required",COUNTIFS('[1]2020 Outage History'!$Q:$Q,BX129,'[1]2020 Outage History'!$I:$I,$C129)/$Q129,"")</f>
        <v/>
      </c>
      <c r="BZ129" s="26" t="str">
        <f t="shared" si="73"/>
        <v/>
      </c>
      <c r="CA129" s="8" t="str">
        <f>IF($P129="More Info Required",COUNTIFS('[1]2020 Outage History'!$Q:$Q,BZ129,'[1]2020 Outage History'!$I:$I,$C129)/$Q129,"")</f>
        <v/>
      </c>
      <c r="CB129" s="26" t="str">
        <f t="shared" si="74"/>
        <v/>
      </c>
      <c r="CC129" s="8" t="str">
        <f>IF($P129="More Info Required",COUNTIFS('[1]2020 Outage History'!$Q:$Q,CB129,'[1]2020 Outage History'!$I:$I,$C129)/$Q129,"")</f>
        <v/>
      </c>
      <c r="CD129" s="26" t="str">
        <f t="shared" si="75"/>
        <v/>
      </c>
      <c r="CE129" s="8" t="str">
        <f>IF($P129="More Info Required",COUNTIFS('[1]2020 Outage History'!$Q:$Q,CD129,'[1]2020 Outage History'!$I:$I,$C129)/$Q129,"")</f>
        <v/>
      </c>
      <c r="CF129" s="26" t="str">
        <f t="shared" si="76"/>
        <v/>
      </c>
      <c r="CG129" s="8" t="str">
        <f>IF($P129="More Info Required",COUNTIFS('[1]2020 Outage History'!$Q:$Q,CF129,'[1]2020 Outage History'!$I:$I,$C129)/$Q129,"")</f>
        <v/>
      </c>
      <c r="CH129" s="26" t="str">
        <f t="shared" si="77"/>
        <v/>
      </c>
      <c r="CI129" s="8" t="str">
        <f>IF($P129="More Info Required",COUNTIFS('[1]2020 Outage History'!$Q:$Q,CH129,'[1]2020 Outage History'!$I:$I,$C129)/$Q129,"")</f>
        <v/>
      </c>
      <c r="CJ129" s="26" t="str">
        <f t="shared" si="78"/>
        <v/>
      </c>
      <c r="CK129" s="8" t="str">
        <f>IF($P129="More Info Required",COUNTIFS('[1]2020 Outage History'!$Q:$Q,CJ129,'[1]2020 Outage History'!$I:$I,$C129)/$Q129,"")</f>
        <v/>
      </c>
      <c r="CL129" s="26" t="str">
        <f t="shared" si="79"/>
        <v/>
      </c>
      <c r="CM129" s="8" t="str">
        <f>IF($P129="More Info Required",COUNTIFS('[1]2020 Outage History'!$Q:$Q,CL129,'[1]2020 Outage History'!$I:$I,$C129)/$Q129,"")</f>
        <v/>
      </c>
    </row>
    <row r="130" spans="1:91" ht="15" x14ac:dyDescent="0.25">
      <c r="A130" s="17" t="s">
        <v>424</v>
      </c>
      <c r="B130" s="21">
        <v>7703</v>
      </c>
      <c r="C130" s="14" t="s">
        <v>425</v>
      </c>
      <c r="D130" s="17" t="s">
        <v>423</v>
      </c>
      <c r="E130" s="21">
        <v>77</v>
      </c>
      <c r="F130" s="22">
        <f>'[1]2020 Circuit Detail'!H89</f>
        <v>532.45845199999997</v>
      </c>
      <c r="G130" s="21"/>
      <c r="H130" s="21">
        <f>('[1]2015 Circuit Detail'!AS89+'[1]2016 Circuit Detail'!AS89+'[1]2017 Circuit Detail'!AS89+'[1]2018 Circuit Detail'!AS89+'[1]2019 Circuit Detail'!AS89)/5</f>
        <v>0.4583380594027518</v>
      </c>
      <c r="I130" s="10">
        <f>'[1]2020 Circuit Detail'!AS89</f>
        <v>1.00477323252256</v>
      </c>
      <c r="J130" s="17" t="str">
        <f t="shared" si="40"/>
        <v>PSC</v>
      </c>
      <c r="K130" s="17">
        <v>9.6</v>
      </c>
      <c r="L130" s="23">
        <v>2015</v>
      </c>
      <c r="M130" s="21">
        <f>('[1]2015 Circuit Detail'!AQ89+'[1]2016 Circuit Detail'!AQ89+'[1]2017 Circuit Detail'!AQ89+'[1]2018 Circuit Detail'!AQ89+'[1]2019 Circuit Detail'!AQ89)/5</f>
        <v>20.787156999999997</v>
      </c>
      <c r="N130" s="24">
        <f>'[1]2020 Circuit Detail'!AQ89</f>
        <v>25.949442000000001</v>
      </c>
      <c r="O130" s="17" t="str">
        <f t="shared" si="41"/>
        <v>PSC</v>
      </c>
      <c r="P130" s="8" t="str">
        <f t="shared" si="42"/>
        <v>More Info Required</v>
      </c>
      <c r="Q130" s="25">
        <f>'[1]2020 Circuit Detail'!AJ89</f>
        <v>4</v>
      </c>
      <c r="R130" s="26" t="str">
        <f t="shared" si="43"/>
        <v>000 Power Supply</v>
      </c>
      <c r="S130" s="8" t="e">
        <f>IF($P130="More Info Required",COUNTIFS('[1]2020 Outage History'!$Q:$Q,R130,'[1]2020 Outage History'!$I:$I,$C130)/$Q130,"")</f>
        <v>#VALUE!</v>
      </c>
      <c r="T130" s="26" t="str">
        <f t="shared" si="44"/>
        <v>100 Construction</v>
      </c>
      <c r="U130" s="8" t="e">
        <f>IF($P130="More Info Required",COUNTIFS('[1]2020 Outage History'!$Q:$Q,T130,'[1]2020 Outage History'!$I:$I,$C130)/$Q130,"")</f>
        <v>#VALUE!</v>
      </c>
      <c r="V130" s="26" t="str">
        <f t="shared" si="45"/>
        <v>110 Maintenance</v>
      </c>
      <c r="W130" s="8" t="e">
        <f>IF($P130="More Info Required",COUNTIFS('[1]2020 Outage History'!$Q:$Q,V130,'[1]2020 Outage History'!$I:$I,$C130)/$Q130,"")</f>
        <v>#VALUE!</v>
      </c>
      <c r="X130" s="26" t="str">
        <f t="shared" si="46"/>
        <v>190 Other Planned</v>
      </c>
      <c r="Y130" s="8" t="e">
        <f>IF($P130="More Info Required",COUNTIFS('[1]2020 Outage History'!$Q:$Q,X130,'[1]2020 Outage History'!$I:$I,$C130)/$Q130,"")</f>
        <v>#VALUE!</v>
      </c>
      <c r="Z130" s="26" t="str">
        <f t="shared" si="47"/>
        <v>300 Material or equipment fault/failure</v>
      </c>
      <c r="AA130" s="8" t="e">
        <f>IF($P130="More Info Required",COUNTIFS('[1]2020 Outage History'!$Q:$Q,Z130,'[1]2020 Outage History'!$I:$I,$C130)/$Q130,"")</f>
        <v>#VALUE!</v>
      </c>
      <c r="AB130" s="26" t="str">
        <f t="shared" si="48"/>
        <v>310 Installation Fault</v>
      </c>
      <c r="AC130" s="8" t="e">
        <f>IF($P130="More Info Required",COUNTIFS('[1]2020 Outage History'!$Q:$Q,AB130,'[1]2020 Outage History'!$I:$I,$C130)/$Q130,"")</f>
        <v>#VALUE!</v>
      </c>
      <c r="AD130" s="26" t="str">
        <f t="shared" si="49"/>
        <v>320 Conductor Sag or inadequate clearance</v>
      </c>
      <c r="AE130" s="8" t="e">
        <f>IF($P130="More Info Required",COUNTIFS('[1]2020 Outage History'!$Q:$Q,AD130,'[1]2020 Outage History'!$I:$I,$C130)/$Q130,"")</f>
        <v>#VALUE!</v>
      </c>
      <c r="AF130" s="26" t="str">
        <f t="shared" si="50"/>
        <v>340 Overload</v>
      </c>
      <c r="AG130" s="8" t="e">
        <f>IF($P130="More Info Required",COUNTIFS('[1]2020 Outage History'!$Q:$Q,AF130,'[1]2020 Outage History'!$I:$I,$C130)/$Q130,"")</f>
        <v>#VALUE!</v>
      </c>
      <c r="AH130" s="26" t="str">
        <f t="shared" si="51"/>
        <v>350 Miscoordination of protection devices</v>
      </c>
      <c r="AI130" s="8" t="e">
        <f>IF($P130="More Info Required",COUNTIFS('[1]2020 Outage History'!$Q:$Q,AH130,'[1]2020 Outage History'!$I:$I,$C130)/$Q130,"")</f>
        <v>#VALUE!</v>
      </c>
      <c r="AJ130" s="26" t="str">
        <f t="shared" si="52"/>
        <v>360 Other Equipment installation/design</v>
      </c>
      <c r="AK130" s="8" t="e">
        <f>IF($P130="More Info Required",COUNTIFS('[1]2020 Outage History'!$Q:$Q,AJ130,'[1]2020 Outage History'!$I:$I,$C130)/$Q130,"")</f>
        <v>#VALUE!</v>
      </c>
      <c r="AL130" s="26" t="str">
        <f t="shared" si="53"/>
        <v>400 Decay/Age of Material/Equipment</v>
      </c>
      <c r="AM130" s="8" t="e">
        <f>IF($P130="More Info Required",COUNTIFS('[1]2020 Outage History'!$Q:$Q,AL130,'[1]2020 Outage History'!$I:$I,$C130)/$Q130,"")</f>
        <v>#VALUE!</v>
      </c>
      <c r="AN130" s="26" t="str">
        <f t="shared" si="54"/>
        <v>420 Tree Growth</v>
      </c>
      <c r="AO130" s="8" t="e">
        <f>IF($P130="More Info Required",COUNTIFS('[1]2020 Outage History'!$Q:$Q,AN130,'[1]2020 Outage History'!$I:$I,$C130)/$Q130,"")</f>
        <v>#VALUE!</v>
      </c>
      <c r="AP130" s="26" t="str">
        <f t="shared" si="55"/>
        <v>430 Tree failure from overhang or dead tree without Ice/snow</v>
      </c>
      <c r="AQ130" s="8" t="e">
        <f>IF($P130="More Info Required",COUNTIFS('[1]2020 Outage History'!$Q:$Q,AP130,'[1]2020 Outage History'!$I:$I,$C130)/$Q130,"")</f>
        <v>#VALUE!</v>
      </c>
      <c r="AR130" s="26" t="str">
        <f t="shared" si="56"/>
        <v>435 Tree failure from outside of ROW</v>
      </c>
      <c r="AS130" s="8" t="e">
        <f>IF($P130="More Info Required",COUNTIFS('[1]2020 Outage History'!$Q:$Q,AR130,'[1]2020 Outage History'!$I:$I,$C130)/$Q130,"")</f>
        <v>#VALUE!</v>
      </c>
      <c r="AT130" s="26" t="str">
        <f t="shared" si="57"/>
        <v>440 Trees with Ice/snow</v>
      </c>
      <c r="AU130" s="8" t="e">
        <f>IF($P130="More Info Required",COUNTIFS('[1]2020 Outage History'!$Q:$Q,AT130,'[1]2020 Outage History'!$I:$I,$C130)/$Q130,"")</f>
        <v>#VALUE!</v>
      </c>
      <c r="AV130" s="26" t="str">
        <f t="shared" si="58"/>
        <v>470 Borrower Crew Cuts Tree</v>
      </c>
      <c r="AW130" s="8" t="e">
        <f>IF($P130="More Info Required",COUNTIFS('[1]2020 Outage History'!$Q:$Q,AV130,'[1]2020 Outage History'!$I:$I,$C130)/$Q130,"")</f>
        <v>#VALUE!</v>
      </c>
      <c r="AX130" s="26" t="str">
        <f t="shared" si="59"/>
        <v>490 Maintenance, Other</v>
      </c>
      <c r="AY130" s="8" t="e">
        <f>IF($P130="More Info Required",COUNTIFS('[1]2020 Outage History'!$Q:$Q,AX130,'[1]2020 Outage History'!$I:$I,$C130)/$Q130,"")</f>
        <v>#VALUE!</v>
      </c>
      <c r="AZ130" s="26" t="str">
        <f t="shared" si="60"/>
        <v>500 Lightning</v>
      </c>
      <c r="BA130" s="8" t="e">
        <f>IF($P130="More Info Required",COUNTIFS('[1]2020 Outage History'!$Q:$Q,AZ130,'[1]2020 Outage History'!$I:$I,$C130)/$Q130,"")</f>
        <v>#VALUE!</v>
      </c>
      <c r="BB130" s="26" t="str">
        <f t="shared" si="61"/>
        <v>510 Wind, Not Trees</v>
      </c>
      <c r="BC130" s="8" t="e">
        <f>IF($P130="More Info Required",COUNTIFS('[1]2020 Outage History'!$Q:$Q,BB130,'[1]2020 Outage History'!$I:$I,$C130)/$Q130,"")</f>
        <v>#VALUE!</v>
      </c>
      <c r="BD130" s="26" t="str">
        <f t="shared" si="62"/>
        <v>520 Ice, Sleet, Frost, not Trees</v>
      </c>
      <c r="BE130" s="8" t="e">
        <f>IF($P130="More Info Required",COUNTIFS('[1]2020 Outage History'!$Q:$Q,BD130,'[1]2020 Outage History'!$I:$I,$C130)/$Q130,"")</f>
        <v>#VALUE!</v>
      </c>
      <c r="BF130" s="26" t="str">
        <f t="shared" si="63"/>
        <v>530 Flood</v>
      </c>
      <c r="BG130" s="8" t="e">
        <f>IF($P130="More Info Required",COUNTIFS('[1]2020 Outage History'!$Q:$Q,BF130,'[1]2020 Outage History'!$I:$I,$C130)/$Q130,"")</f>
        <v>#VALUE!</v>
      </c>
      <c r="BH130" s="26" t="str">
        <f t="shared" si="64"/>
        <v>540 Storm</v>
      </c>
      <c r="BI130" s="8" t="e">
        <f>IF($P130="More Info Required",COUNTIFS('[1]2020 Outage History'!$Q:$Q,BH130,'[1]2020 Outage History'!$I:$I,$C130)/$Q130,"")</f>
        <v>#VALUE!</v>
      </c>
      <c r="BJ130" s="26" t="str">
        <f t="shared" si="65"/>
        <v>590 Weather, Other</v>
      </c>
      <c r="BK130" s="8" t="e">
        <f>IF($P130="More Info Required",COUNTIFS('[1]2020 Outage History'!$Q:$Q,BJ130,'[1]2020 Outage History'!$I:$I,$C130)/$Q130,"")</f>
        <v>#VALUE!</v>
      </c>
      <c r="BL130" s="26" t="str">
        <f t="shared" si="66"/>
        <v>600 Animal/bird</v>
      </c>
      <c r="BM130" s="8" t="e">
        <f>IF($P130="More Info Required",COUNTIFS('[1]2020 Outage History'!$Q:$Q,BL130,'[1]2020 Outage History'!$I:$I,$C130)/$Q130,"")</f>
        <v>#VALUE!</v>
      </c>
      <c r="BN130" s="26" t="str">
        <f t="shared" si="67"/>
        <v>630 Squirrel</v>
      </c>
      <c r="BO130" s="8" t="e">
        <f>IF($P130="More Info Required",COUNTIFS('[1]2020 Outage History'!$Q:$Q,BN130,'[1]2020 Outage History'!$I:$I,$C130)/$Q130,"")</f>
        <v>#VALUE!</v>
      </c>
      <c r="BP130" s="26" t="str">
        <f t="shared" si="68"/>
        <v>690 Animal, Other</v>
      </c>
      <c r="BQ130" s="8" t="e">
        <f>IF($P130="More Info Required",COUNTIFS('[1]2020 Outage History'!$Q:$Q,BP130,'[1]2020 Outage History'!$I:$I,$C130)/$Q130,"")</f>
        <v>#VALUE!</v>
      </c>
      <c r="BR130" s="26" t="str">
        <f t="shared" si="69"/>
        <v>700 Customer-Caused</v>
      </c>
      <c r="BS130" s="8" t="e">
        <f>IF($P130="More Info Required",COUNTIFS('[1]2020 Outage History'!$Q:$Q,BR130,'[1]2020 Outage History'!$I:$I,$C130)/$Q130,"")</f>
        <v>#VALUE!</v>
      </c>
      <c r="BT130" s="26" t="str">
        <f t="shared" si="70"/>
        <v>710 Motor Vehicle</v>
      </c>
      <c r="BU130" s="8" t="e">
        <f>IF($P130="More Info Required",COUNTIFS('[1]2020 Outage History'!$Q:$Q,BT130,'[1]2020 Outage History'!$I:$I,$C130)/$Q130,"")</f>
        <v>#VALUE!</v>
      </c>
      <c r="BV130" s="26" t="str">
        <f t="shared" si="71"/>
        <v>715 Farming Equipment</v>
      </c>
      <c r="BW130" s="8" t="e">
        <f>IF($P130="More Info Required",COUNTIFS('[1]2020 Outage History'!$Q:$Q,BV130,'[1]2020 Outage History'!$I:$I,$C130)/$Q130,"")</f>
        <v>#VALUE!</v>
      </c>
      <c r="BX130" s="26" t="str">
        <f t="shared" si="72"/>
        <v>720 Aircraft</v>
      </c>
      <c r="BY130" s="8" t="e">
        <f>IF($P130="More Info Required",COUNTIFS('[1]2020 Outage History'!$Q:$Q,BX130,'[1]2020 Outage History'!$I:$I,$C130)/$Q130,"")</f>
        <v>#VALUE!</v>
      </c>
      <c r="BZ130" s="26" t="str">
        <f t="shared" si="73"/>
        <v>730 Fire</v>
      </c>
      <c r="CA130" s="8" t="e">
        <f>IF($P130="More Info Required",COUNTIFS('[1]2020 Outage History'!$Q:$Q,BZ130,'[1]2020 Outage History'!$I:$I,$C130)/$Q130,"")</f>
        <v>#VALUE!</v>
      </c>
      <c r="CB130" s="26" t="str">
        <f t="shared" si="74"/>
        <v>740 Public Cuts Tree</v>
      </c>
      <c r="CC130" s="8" t="e">
        <f>IF($P130="More Info Required",COUNTIFS('[1]2020 Outage History'!$Q:$Q,CB130,'[1]2020 Outage History'!$I:$I,$C130)/$Q130,"")</f>
        <v>#VALUE!</v>
      </c>
      <c r="CD130" s="26" t="str">
        <f t="shared" si="75"/>
        <v>750 Vandalism</v>
      </c>
      <c r="CE130" s="8" t="e">
        <f>IF($P130="More Info Required",COUNTIFS('[1]2020 Outage History'!$Q:$Q,CD130,'[1]2020 Outage History'!$I:$I,$C130)/$Q130,"")</f>
        <v>#VALUE!</v>
      </c>
      <c r="CF130" s="26" t="str">
        <f t="shared" si="76"/>
        <v>760 Switching Error or Caused by Construction or Maintenance</v>
      </c>
      <c r="CG130" s="8" t="e">
        <f>IF($P130="More Info Required",COUNTIFS('[1]2020 Outage History'!$Q:$Q,CF130,'[1]2020 Outage History'!$I:$I,$C130)/$Q130,"")</f>
        <v>#VALUE!</v>
      </c>
      <c r="CH130" s="26" t="str">
        <f t="shared" si="77"/>
        <v>790 Public, Other</v>
      </c>
      <c r="CI130" s="8" t="e">
        <f>IF($P130="More Info Required",COUNTIFS('[1]2020 Outage History'!$Q:$Q,CH130,'[1]2020 Outage History'!$I:$I,$C130)/$Q130,"")</f>
        <v>#VALUE!</v>
      </c>
      <c r="CJ130" s="26" t="str">
        <f t="shared" si="78"/>
        <v>800 Other</v>
      </c>
      <c r="CK130" s="8" t="e">
        <f>IF($P130="More Info Required",COUNTIFS('[1]2020 Outage History'!$Q:$Q,CJ130,'[1]2020 Outage History'!$I:$I,$C130)/$Q130,"")</f>
        <v>#VALUE!</v>
      </c>
      <c r="CL130" s="26" t="str">
        <f t="shared" si="79"/>
        <v>999 Cause Unknown</v>
      </c>
      <c r="CM130" s="8" t="e">
        <f>IF($P130="More Info Required",COUNTIFS('[1]2020 Outage History'!$Q:$Q,CL130,'[1]2020 Outage History'!$I:$I,$C130)/$Q130,"")</f>
        <v>#VALUE!</v>
      </c>
    </row>
    <row r="131" spans="1:91" ht="15" x14ac:dyDescent="0.25">
      <c r="A131" s="17" t="s">
        <v>426</v>
      </c>
      <c r="B131" s="21">
        <v>7705</v>
      </c>
      <c r="C131" s="14" t="s">
        <v>427</v>
      </c>
      <c r="D131" s="17" t="s">
        <v>423</v>
      </c>
      <c r="E131" s="21">
        <v>77</v>
      </c>
      <c r="F131" s="22">
        <f>'[1]2020 Circuit Detail'!H90</f>
        <v>87.054440999999997</v>
      </c>
      <c r="G131" s="21"/>
      <c r="H131" s="21">
        <f>('[1]2015 Circuit Detail'!AS90+'[1]2016 Circuit Detail'!AS90+'[1]2017 Circuit Detail'!AS90+'[1]2018 Circuit Detail'!AS90+'[1]2019 Circuit Detail'!AS90)/5</f>
        <v>0.45249029134584379</v>
      </c>
      <c r="I131" s="10">
        <f>'[1]2020 Circuit Detail'!AS90</f>
        <v>1.0108616974520599</v>
      </c>
      <c r="J131" s="17" t="str">
        <f t="shared" si="40"/>
        <v>PSC</v>
      </c>
      <c r="K131" s="17">
        <v>4.9000000000000004</v>
      </c>
      <c r="L131" s="23">
        <v>2015</v>
      </c>
      <c r="M131" s="21">
        <f>('[1]2015 Circuit Detail'!AQ90+'[1]2016 Circuit Detail'!AQ90+'[1]2017 Circuit Detail'!AQ90+'[1]2018 Circuit Detail'!AQ90+'[1]2019 Circuit Detail'!AQ90)/5</f>
        <v>21.097767999999999</v>
      </c>
      <c r="N131" s="24">
        <f>'[1]2020 Circuit Detail'!AQ90</f>
        <v>5.4448679999999996</v>
      </c>
      <c r="O131" s="17" t="str">
        <f t="shared" si="41"/>
        <v>OK</v>
      </c>
      <c r="P131" s="8" t="str">
        <f t="shared" si="42"/>
        <v>More Info Required</v>
      </c>
      <c r="Q131" s="25">
        <v>1</v>
      </c>
      <c r="R131" s="26" t="str">
        <f t="shared" si="43"/>
        <v>000 Power Supply</v>
      </c>
      <c r="S131" s="8" t="e">
        <f>IF($P131="More Info Required",COUNTIFS('[1]2020 Outage History'!$Q:$Q,R131,'[1]2020 Outage History'!$I:$I,$C131)/$Q131,"")</f>
        <v>#VALUE!</v>
      </c>
      <c r="T131" s="26" t="str">
        <f t="shared" si="44"/>
        <v>100 Construction</v>
      </c>
      <c r="U131" s="8" t="e">
        <f>IF($P131="More Info Required",COUNTIFS('[1]2020 Outage History'!$Q:$Q,T131,'[1]2020 Outage History'!$I:$I,$C131)/$Q131,"")</f>
        <v>#VALUE!</v>
      </c>
      <c r="V131" s="26" t="str">
        <f t="shared" si="45"/>
        <v>110 Maintenance</v>
      </c>
      <c r="W131" s="8" t="e">
        <f>IF($P131="More Info Required",COUNTIFS('[1]2020 Outage History'!$Q:$Q,V131,'[1]2020 Outage History'!$I:$I,$C131)/$Q131,"")</f>
        <v>#VALUE!</v>
      </c>
      <c r="X131" s="26" t="str">
        <f t="shared" si="46"/>
        <v>190 Other Planned</v>
      </c>
      <c r="Y131" s="8" t="e">
        <f>IF($P131="More Info Required",COUNTIFS('[1]2020 Outage History'!$Q:$Q,X131,'[1]2020 Outage History'!$I:$I,$C131)/$Q131,"")</f>
        <v>#VALUE!</v>
      </c>
      <c r="Z131" s="26" t="str">
        <f t="shared" si="47"/>
        <v>300 Material or equipment fault/failure</v>
      </c>
      <c r="AA131" s="8" t="e">
        <f>IF($P131="More Info Required",COUNTIFS('[1]2020 Outage History'!$Q:$Q,Z131,'[1]2020 Outage History'!$I:$I,$C131)/$Q131,"")</f>
        <v>#VALUE!</v>
      </c>
      <c r="AB131" s="26" t="str">
        <f t="shared" si="48"/>
        <v>310 Installation Fault</v>
      </c>
      <c r="AC131" s="8" t="e">
        <f>IF($P131="More Info Required",COUNTIFS('[1]2020 Outage History'!$Q:$Q,AB131,'[1]2020 Outage History'!$I:$I,$C131)/$Q131,"")</f>
        <v>#VALUE!</v>
      </c>
      <c r="AD131" s="26" t="str">
        <f t="shared" si="49"/>
        <v>320 Conductor Sag or inadequate clearance</v>
      </c>
      <c r="AE131" s="8" t="e">
        <f>IF($P131="More Info Required",COUNTIFS('[1]2020 Outage History'!$Q:$Q,AD131,'[1]2020 Outage History'!$I:$I,$C131)/$Q131,"")</f>
        <v>#VALUE!</v>
      </c>
      <c r="AF131" s="26" t="str">
        <f t="shared" si="50"/>
        <v>340 Overload</v>
      </c>
      <c r="AG131" s="8" t="e">
        <f>IF($P131="More Info Required",COUNTIFS('[1]2020 Outage History'!$Q:$Q,AF131,'[1]2020 Outage History'!$I:$I,$C131)/$Q131,"")</f>
        <v>#VALUE!</v>
      </c>
      <c r="AH131" s="26" t="str">
        <f t="shared" si="51"/>
        <v>350 Miscoordination of protection devices</v>
      </c>
      <c r="AI131" s="8" t="e">
        <f>IF($P131="More Info Required",COUNTIFS('[1]2020 Outage History'!$Q:$Q,AH131,'[1]2020 Outage History'!$I:$I,$C131)/$Q131,"")</f>
        <v>#VALUE!</v>
      </c>
      <c r="AJ131" s="26" t="str">
        <f t="shared" si="52"/>
        <v>360 Other Equipment installation/design</v>
      </c>
      <c r="AK131" s="8" t="e">
        <f>IF($P131="More Info Required",COUNTIFS('[1]2020 Outage History'!$Q:$Q,AJ131,'[1]2020 Outage History'!$I:$I,$C131)/$Q131,"")</f>
        <v>#VALUE!</v>
      </c>
      <c r="AL131" s="26" t="str">
        <f t="shared" si="53"/>
        <v>400 Decay/Age of Material/Equipment</v>
      </c>
      <c r="AM131" s="8" t="e">
        <f>IF($P131="More Info Required",COUNTIFS('[1]2020 Outage History'!$Q:$Q,AL131,'[1]2020 Outage History'!$I:$I,$C131)/$Q131,"")</f>
        <v>#VALUE!</v>
      </c>
      <c r="AN131" s="26" t="str">
        <f t="shared" si="54"/>
        <v>420 Tree Growth</v>
      </c>
      <c r="AO131" s="8" t="e">
        <f>IF($P131="More Info Required",COUNTIFS('[1]2020 Outage History'!$Q:$Q,AN131,'[1]2020 Outage History'!$I:$I,$C131)/$Q131,"")</f>
        <v>#VALUE!</v>
      </c>
      <c r="AP131" s="26" t="str">
        <f t="shared" si="55"/>
        <v>430 Tree failure from overhang or dead tree without Ice/snow</v>
      </c>
      <c r="AQ131" s="8" t="e">
        <f>IF($P131="More Info Required",COUNTIFS('[1]2020 Outage History'!$Q:$Q,AP131,'[1]2020 Outage History'!$I:$I,$C131)/$Q131,"")</f>
        <v>#VALUE!</v>
      </c>
      <c r="AR131" s="26" t="str">
        <f t="shared" si="56"/>
        <v>435 Tree failure from outside of ROW</v>
      </c>
      <c r="AS131" s="8" t="e">
        <f>IF($P131="More Info Required",COUNTIFS('[1]2020 Outage History'!$Q:$Q,AR131,'[1]2020 Outage History'!$I:$I,$C131)/$Q131,"")</f>
        <v>#VALUE!</v>
      </c>
      <c r="AT131" s="26" t="str">
        <f t="shared" si="57"/>
        <v>440 Trees with Ice/snow</v>
      </c>
      <c r="AU131" s="8" t="e">
        <f>IF($P131="More Info Required",COUNTIFS('[1]2020 Outage History'!$Q:$Q,AT131,'[1]2020 Outage History'!$I:$I,$C131)/$Q131,"")</f>
        <v>#VALUE!</v>
      </c>
      <c r="AV131" s="26" t="str">
        <f t="shared" si="58"/>
        <v>470 Borrower Crew Cuts Tree</v>
      </c>
      <c r="AW131" s="8" t="e">
        <f>IF($P131="More Info Required",COUNTIFS('[1]2020 Outage History'!$Q:$Q,AV131,'[1]2020 Outage History'!$I:$I,$C131)/$Q131,"")</f>
        <v>#VALUE!</v>
      </c>
      <c r="AX131" s="26" t="str">
        <f t="shared" si="59"/>
        <v>490 Maintenance, Other</v>
      </c>
      <c r="AY131" s="8" t="e">
        <f>IF($P131="More Info Required",COUNTIFS('[1]2020 Outage History'!$Q:$Q,AX131,'[1]2020 Outage History'!$I:$I,$C131)/$Q131,"")</f>
        <v>#VALUE!</v>
      </c>
      <c r="AZ131" s="26" t="str">
        <f t="shared" si="60"/>
        <v>500 Lightning</v>
      </c>
      <c r="BA131" s="8" t="e">
        <f>IF($P131="More Info Required",COUNTIFS('[1]2020 Outage History'!$Q:$Q,AZ131,'[1]2020 Outage History'!$I:$I,$C131)/$Q131,"")</f>
        <v>#VALUE!</v>
      </c>
      <c r="BB131" s="26" t="str">
        <f t="shared" si="61"/>
        <v>510 Wind, Not Trees</v>
      </c>
      <c r="BC131" s="8" t="e">
        <f>IF($P131="More Info Required",COUNTIFS('[1]2020 Outage History'!$Q:$Q,BB131,'[1]2020 Outage History'!$I:$I,$C131)/$Q131,"")</f>
        <v>#VALUE!</v>
      </c>
      <c r="BD131" s="26" t="str">
        <f t="shared" si="62"/>
        <v>520 Ice, Sleet, Frost, not Trees</v>
      </c>
      <c r="BE131" s="8" t="e">
        <f>IF($P131="More Info Required",COUNTIFS('[1]2020 Outage History'!$Q:$Q,BD131,'[1]2020 Outage History'!$I:$I,$C131)/$Q131,"")</f>
        <v>#VALUE!</v>
      </c>
      <c r="BF131" s="26" t="str">
        <f t="shared" si="63"/>
        <v>530 Flood</v>
      </c>
      <c r="BG131" s="8" t="e">
        <f>IF($P131="More Info Required",COUNTIFS('[1]2020 Outage History'!$Q:$Q,BF131,'[1]2020 Outage History'!$I:$I,$C131)/$Q131,"")</f>
        <v>#VALUE!</v>
      </c>
      <c r="BH131" s="26" t="str">
        <f t="shared" si="64"/>
        <v>540 Storm</v>
      </c>
      <c r="BI131" s="8" t="e">
        <f>IF($P131="More Info Required",COUNTIFS('[1]2020 Outage History'!$Q:$Q,BH131,'[1]2020 Outage History'!$I:$I,$C131)/$Q131,"")</f>
        <v>#VALUE!</v>
      </c>
      <c r="BJ131" s="26" t="str">
        <f t="shared" si="65"/>
        <v>590 Weather, Other</v>
      </c>
      <c r="BK131" s="8" t="e">
        <f>IF($P131="More Info Required",COUNTIFS('[1]2020 Outage History'!$Q:$Q,BJ131,'[1]2020 Outage History'!$I:$I,$C131)/$Q131,"")</f>
        <v>#VALUE!</v>
      </c>
      <c r="BL131" s="26" t="str">
        <f t="shared" si="66"/>
        <v>600 Animal/bird</v>
      </c>
      <c r="BM131" s="8" t="e">
        <f>IF($P131="More Info Required",COUNTIFS('[1]2020 Outage History'!$Q:$Q,BL131,'[1]2020 Outage History'!$I:$I,$C131)/$Q131,"")</f>
        <v>#VALUE!</v>
      </c>
      <c r="BN131" s="26" t="str">
        <f t="shared" si="67"/>
        <v>630 Squirrel</v>
      </c>
      <c r="BO131" s="8" t="e">
        <f>IF($P131="More Info Required",COUNTIFS('[1]2020 Outage History'!$Q:$Q,BN131,'[1]2020 Outage History'!$I:$I,$C131)/$Q131,"")</f>
        <v>#VALUE!</v>
      </c>
      <c r="BP131" s="26" t="str">
        <f t="shared" si="68"/>
        <v>690 Animal, Other</v>
      </c>
      <c r="BQ131" s="8" t="e">
        <f>IF($P131="More Info Required",COUNTIFS('[1]2020 Outage History'!$Q:$Q,BP131,'[1]2020 Outage History'!$I:$I,$C131)/$Q131,"")</f>
        <v>#VALUE!</v>
      </c>
      <c r="BR131" s="26" t="str">
        <f t="shared" si="69"/>
        <v>700 Customer-Caused</v>
      </c>
      <c r="BS131" s="8" t="e">
        <f>IF($P131="More Info Required",COUNTIFS('[1]2020 Outage History'!$Q:$Q,BR131,'[1]2020 Outage History'!$I:$I,$C131)/$Q131,"")</f>
        <v>#VALUE!</v>
      </c>
      <c r="BT131" s="26" t="str">
        <f t="shared" si="70"/>
        <v>710 Motor Vehicle</v>
      </c>
      <c r="BU131" s="8" t="e">
        <f>IF($P131="More Info Required",COUNTIFS('[1]2020 Outage History'!$Q:$Q,BT131,'[1]2020 Outage History'!$I:$I,$C131)/$Q131,"")</f>
        <v>#VALUE!</v>
      </c>
      <c r="BV131" s="26" t="str">
        <f t="shared" si="71"/>
        <v>715 Farming Equipment</v>
      </c>
      <c r="BW131" s="8" t="e">
        <f>IF($P131="More Info Required",COUNTIFS('[1]2020 Outage History'!$Q:$Q,BV131,'[1]2020 Outage History'!$I:$I,$C131)/$Q131,"")</f>
        <v>#VALUE!</v>
      </c>
      <c r="BX131" s="26" t="str">
        <f t="shared" si="72"/>
        <v>720 Aircraft</v>
      </c>
      <c r="BY131" s="8" t="e">
        <f>IF($P131="More Info Required",COUNTIFS('[1]2020 Outage History'!$Q:$Q,BX131,'[1]2020 Outage History'!$I:$I,$C131)/$Q131,"")</f>
        <v>#VALUE!</v>
      </c>
      <c r="BZ131" s="26" t="str">
        <f t="shared" si="73"/>
        <v>730 Fire</v>
      </c>
      <c r="CA131" s="8" t="e">
        <f>IF($P131="More Info Required",COUNTIFS('[1]2020 Outage History'!$Q:$Q,BZ131,'[1]2020 Outage History'!$I:$I,$C131)/$Q131,"")</f>
        <v>#VALUE!</v>
      </c>
      <c r="CB131" s="26" t="str">
        <f t="shared" si="74"/>
        <v>740 Public Cuts Tree</v>
      </c>
      <c r="CC131" s="8" t="e">
        <f>IF($P131="More Info Required",COUNTIFS('[1]2020 Outage History'!$Q:$Q,CB131,'[1]2020 Outage History'!$I:$I,$C131)/$Q131,"")</f>
        <v>#VALUE!</v>
      </c>
      <c r="CD131" s="26" t="str">
        <f t="shared" si="75"/>
        <v>750 Vandalism</v>
      </c>
      <c r="CE131" s="8" t="e">
        <f>IF($P131="More Info Required",COUNTIFS('[1]2020 Outage History'!$Q:$Q,CD131,'[1]2020 Outage History'!$I:$I,$C131)/$Q131,"")</f>
        <v>#VALUE!</v>
      </c>
      <c r="CF131" s="26" t="str">
        <f t="shared" si="76"/>
        <v>760 Switching Error or Caused by Construction or Maintenance</v>
      </c>
      <c r="CG131" s="8" t="e">
        <f>IF($P131="More Info Required",COUNTIFS('[1]2020 Outage History'!$Q:$Q,CF131,'[1]2020 Outage History'!$I:$I,$C131)/$Q131,"")</f>
        <v>#VALUE!</v>
      </c>
      <c r="CH131" s="26" t="str">
        <f t="shared" si="77"/>
        <v>790 Public, Other</v>
      </c>
      <c r="CI131" s="8" t="e">
        <f>IF($P131="More Info Required",COUNTIFS('[1]2020 Outage History'!$Q:$Q,CH131,'[1]2020 Outage History'!$I:$I,$C131)/$Q131,"")</f>
        <v>#VALUE!</v>
      </c>
      <c r="CJ131" s="26" t="str">
        <f t="shared" si="78"/>
        <v>800 Other</v>
      </c>
      <c r="CK131" s="8" t="e">
        <f>IF($P131="More Info Required",COUNTIFS('[1]2020 Outage History'!$Q:$Q,CJ131,'[1]2020 Outage History'!$I:$I,$C131)/$Q131,"")</f>
        <v>#VALUE!</v>
      </c>
      <c r="CL131" s="26" t="str">
        <f t="shared" si="79"/>
        <v>999 Cause Unknown</v>
      </c>
      <c r="CM131" s="8" t="e">
        <f>IF($P131="More Info Required",COUNTIFS('[1]2020 Outage History'!$Q:$Q,CL131,'[1]2020 Outage History'!$I:$I,$C131)/$Q131,"")</f>
        <v>#VALUE!</v>
      </c>
    </row>
    <row r="132" spans="1:91" ht="15" x14ac:dyDescent="0.25">
      <c r="A132" s="17" t="s">
        <v>428</v>
      </c>
      <c r="B132" s="21">
        <v>7706</v>
      </c>
      <c r="C132" s="14" t="s">
        <v>429</v>
      </c>
      <c r="D132" s="17" t="s">
        <v>423</v>
      </c>
      <c r="E132" s="21">
        <v>77</v>
      </c>
      <c r="F132" s="22">
        <f>'[1]2020 Circuit Detail'!H91</f>
        <v>12.404011000000001</v>
      </c>
      <c r="G132" s="21"/>
      <c r="H132" s="21">
        <f>('[1]2015 Circuit Detail'!AS91+'[1]2016 Circuit Detail'!AS91+'[1]2017 Circuit Detail'!AS91+'[1]2018 Circuit Detail'!AS91+'[1]2019 Circuit Detail'!AS91)/5</f>
        <v>0.42961451342442131</v>
      </c>
      <c r="I132" s="10">
        <f>'[1]2020 Circuit Detail'!AS91</f>
        <v>0</v>
      </c>
      <c r="J132" s="17" t="str">
        <f t="shared" si="40"/>
        <v>OK</v>
      </c>
      <c r="K132" s="17">
        <v>1.7</v>
      </c>
      <c r="L132" s="23">
        <v>2015</v>
      </c>
      <c r="M132" s="21">
        <f>('[1]2015 Circuit Detail'!AQ91+'[1]2016 Circuit Detail'!AQ91+'[1]2017 Circuit Detail'!AQ91+'[1]2018 Circuit Detail'!AQ91+'[1]2019 Circuit Detail'!AQ91)/5</f>
        <v>23.359598800000001</v>
      </c>
      <c r="N132" s="24">
        <f>'[1]2020 Circuit Detail'!AQ91</f>
        <v>0</v>
      </c>
      <c r="O132" s="17" t="str">
        <f t="shared" si="41"/>
        <v>OK</v>
      </c>
      <c r="P132" s="8" t="str">
        <f t="shared" si="42"/>
        <v>Good</v>
      </c>
      <c r="Q132" s="25">
        <f>'[1]2020 Circuit Detail'!AJ91</f>
        <v>0</v>
      </c>
      <c r="R132" s="26" t="str">
        <f t="shared" si="43"/>
        <v/>
      </c>
      <c r="S132" s="8" t="str">
        <f>IF($P132="More Info Required",COUNTIFS('[1]2020 Outage History'!$Q:$Q,R132,'[1]2020 Outage History'!$I:$I,$C132)/$Q132,"")</f>
        <v/>
      </c>
      <c r="T132" s="26" t="str">
        <f t="shared" si="44"/>
        <v/>
      </c>
      <c r="U132" s="8" t="str">
        <f>IF($P132="More Info Required",COUNTIFS('[1]2020 Outage History'!$Q:$Q,T132,'[1]2020 Outage History'!$I:$I,$C132)/$Q132,"")</f>
        <v/>
      </c>
      <c r="V132" s="26" t="str">
        <f t="shared" si="45"/>
        <v/>
      </c>
      <c r="W132" s="8" t="str">
        <f>IF($P132="More Info Required",COUNTIFS('[1]2020 Outage History'!$Q:$Q,V132,'[1]2020 Outage History'!$I:$I,$C132)/$Q132,"")</f>
        <v/>
      </c>
      <c r="X132" s="26" t="str">
        <f t="shared" si="46"/>
        <v/>
      </c>
      <c r="Y132" s="8" t="str">
        <f>IF($P132="More Info Required",COUNTIFS('[1]2020 Outage History'!$Q:$Q,X132,'[1]2020 Outage History'!$I:$I,$C132)/$Q132,"")</f>
        <v/>
      </c>
      <c r="Z132" s="26" t="str">
        <f t="shared" si="47"/>
        <v/>
      </c>
      <c r="AA132" s="8" t="str">
        <f>IF($P132="More Info Required",COUNTIFS('[1]2020 Outage History'!$Q:$Q,Z132,'[1]2020 Outage History'!$I:$I,$C132)/$Q132,"")</f>
        <v/>
      </c>
      <c r="AB132" s="26" t="str">
        <f t="shared" si="48"/>
        <v/>
      </c>
      <c r="AC132" s="8" t="str">
        <f>IF($P132="More Info Required",COUNTIFS('[1]2020 Outage History'!$Q:$Q,AB132,'[1]2020 Outage History'!$I:$I,$C132)/$Q132,"")</f>
        <v/>
      </c>
      <c r="AD132" s="26" t="str">
        <f t="shared" si="49"/>
        <v/>
      </c>
      <c r="AE132" s="8" t="str">
        <f>IF($P132="More Info Required",COUNTIFS('[1]2020 Outage History'!$Q:$Q,AD132,'[1]2020 Outage History'!$I:$I,$C132)/$Q132,"")</f>
        <v/>
      </c>
      <c r="AF132" s="26" t="str">
        <f t="shared" si="50"/>
        <v/>
      </c>
      <c r="AG132" s="8" t="str">
        <f>IF($P132="More Info Required",COUNTIFS('[1]2020 Outage History'!$Q:$Q,AF132,'[1]2020 Outage History'!$I:$I,$C132)/$Q132,"")</f>
        <v/>
      </c>
      <c r="AH132" s="26" t="str">
        <f t="shared" si="51"/>
        <v/>
      </c>
      <c r="AI132" s="8" t="str">
        <f>IF($P132="More Info Required",COUNTIFS('[1]2020 Outage History'!$Q:$Q,AH132,'[1]2020 Outage History'!$I:$I,$C132)/$Q132,"")</f>
        <v/>
      </c>
      <c r="AJ132" s="26" t="str">
        <f t="shared" si="52"/>
        <v/>
      </c>
      <c r="AK132" s="8" t="str">
        <f>IF($P132="More Info Required",COUNTIFS('[1]2020 Outage History'!$Q:$Q,AJ132,'[1]2020 Outage History'!$I:$I,$C132)/$Q132,"")</f>
        <v/>
      </c>
      <c r="AL132" s="26" t="str">
        <f t="shared" si="53"/>
        <v/>
      </c>
      <c r="AM132" s="8" t="str">
        <f>IF($P132="More Info Required",COUNTIFS('[1]2020 Outage History'!$Q:$Q,AL132,'[1]2020 Outage History'!$I:$I,$C132)/$Q132,"")</f>
        <v/>
      </c>
      <c r="AN132" s="26" t="str">
        <f t="shared" si="54"/>
        <v/>
      </c>
      <c r="AO132" s="8" t="str">
        <f>IF($P132="More Info Required",COUNTIFS('[1]2020 Outage History'!$Q:$Q,AN132,'[1]2020 Outage History'!$I:$I,$C132)/$Q132,"")</f>
        <v/>
      </c>
      <c r="AP132" s="26" t="str">
        <f t="shared" si="55"/>
        <v/>
      </c>
      <c r="AQ132" s="8" t="str">
        <f>IF($P132="More Info Required",COUNTIFS('[1]2020 Outage History'!$Q:$Q,AP132,'[1]2020 Outage History'!$I:$I,$C132)/$Q132,"")</f>
        <v/>
      </c>
      <c r="AR132" s="26" t="str">
        <f t="shared" si="56"/>
        <v/>
      </c>
      <c r="AS132" s="8" t="str">
        <f>IF($P132="More Info Required",COUNTIFS('[1]2020 Outage History'!$Q:$Q,AR132,'[1]2020 Outage History'!$I:$I,$C132)/$Q132,"")</f>
        <v/>
      </c>
      <c r="AT132" s="26" t="str">
        <f t="shared" si="57"/>
        <v/>
      </c>
      <c r="AU132" s="8" t="str">
        <f>IF($P132="More Info Required",COUNTIFS('[1]2020 Outage History'!$Q:$Q,AT132,'[1]2020 Outage History'!$I:$I,$C132)/$Q132,"")</f>
        <v/>
      </c>
      <c r="AV132" s="26" t="str">
        <f t="shared" si="58"/>
        <v/>
      </c>
      <c r="AW132" s="8" t="str">
        <f>IF($P132="More Info Required",COUNTIFS('[1]2020 Outage History'!$Q:$Q,AV132,'[1]2020 Outage History'!$I:$I,$C132)/$Q132,"")</f>
        <v/>
      </c>
      <c r="AX132" s="26" t="str">
        <f t="shared" si="59"/>
        <v/>
      </c>
      <c r="AY132" s="8" t="str">
        <f>IF($P132="More Info Required",COUNTIFS('[1]2020 Outage History'!$Q:$Q,AX132,'[1]2020 Outage History'!$I:$I,$C132)/$Q132,"")</f>
        <v/>
      </c>
      <c r="AZ132" s="26" t="str">
        <f t="shared" si="60"/>
        <v/>
      </c>
      <c r="BA132" s="8" t="str">
        <f>IF($P132="More Info Required",COUNTIFS('[1]2020 Outage History'!$Q:$Q,AZ132,'[1]2020 Outage History'!$I:$I,$C132)/$Q132,"")</f>
        <v/>
      </c>
      <c r="BB132" s="26" t="str">
        <f t="shared" si="61"/>
        <v/>
      </c>
      <c r="BC132" s="8" t="str">
        <f>IF($P132="More Info Required",COUNTIFS('[1]2020 Outage History'!$Q:$Q,BB132,'[1]2020 Outage History'!$I:$I,$C132)/$Q132,"")</f>
        <v/>
      </c>
      <c r="BD132" s="26" t="str">
        <f t="shared" si="62"/>
        <v/>
      </c>
      <c r="BE132" s="8" t="str">
        <f>IF($P132="More Info Required",COUNTIFS('[1]2020 Outage History'!$Q:$Q,BD132,'[1]2020 Outage History'!$I:$I,$C132)/$Q132,"")</f>
        <v/>
      </c>
      <c r="BF132" s="26" t="str">
        <f t="shared" si="63"/>
        <v/>
      </c>
      <c r="BG132" s="8" t="str">
        <f>IF($P132="More Info Required",COUNTIFS('[1]2020 Outage History'!$Q:$Q,BF132,'[1]2020 Outage History'!$I:$I,$C132)/$Q132,"")</f>
        <v/>
      </c>
      <c r="BH132" s="26" t="str">
        <f t="shared" si="64"/>
        <v/>
      </c>
      <c r="BI132" s="8" t="str">
        <f>IF($P132="More Info Required",COUNTIFS('[1]2020 Outage History'!$Q:$Q,BH132,'[1]2020 Outage History'!$I:$I,$C132)/$Q132,"")</f>
        <v/>
      </c>
      <c r="BJ132" s="26" t="str">
        <f t="shared" si="65"/>
        <v/>
      </c>
      <c r="BK132" s="8" t="str">
        <f>IF($P132="More Info Required",COUNTIFS('[1]2020 Outage History'!$Q:$Q,BJ132,'[1]2020 Outage History'!$I:$I,$C132)/$Q132,"")</f>
        <v/>
      </c>
      <c r="BL132" s="26" t="str">
        <f t="shared" si="66"/>
        <v/>
      </c>
      <c r="BM132" s="8" t="str">
        <f>IF($P132="More Info Required",COUNTIFS('[1]2020 Outage History'!$Q:$Q,BL132,'[1]2020 Outage History'!$I:$I,$C132)/$Q132,"")</f>
        <v/>
      </c>
      <c r="BN132" s="26" t="str">
        <f t="shared" si="67"/>
        <v/>
      </c>
      <c r="BO132" s="8" t="str">
        <f>IF($P132="More Info Required",COUNTIFS('[1]2020 Outage History'!$Q:$Q,BN132,'[1]2020 Outage History'!$I:$I,$C132)/$Q132,"")</f>
        <v/>
      </c>
      <c r="BP132" s="26" t="str">
        <f t="shared" si="68"/>
        <v/>
      </c>
      <c r="BQ132" s="8" t="str">
        <f>IF($P132="More Info Required",COUNTIFS('[1]2020 Outage History'!$Q:$Q,BP132,'[1]2020 Outage History'!$I:$I,$C132)/$Q132,"")</f>
        <v/>
      </c>
      <c r="BR132" s="26" t="str">
        <f t="shared" si="69"/>
        <v/>
      </c>
      <c r="BS132" s="8" t="str">
        <f>IF($P132="More Info Required",COUNTIFS('[1]2020 Outage History'!$Q:$Q,BR132,'[1]2020 Outage History'!$I:$I,$C132)/$Q132,"")</f>
        <v/>
      </c>
      <c r="BT132" s="26" t="str">
        <f t="shared" si="70"/>
        <v/>
      </c>
      <c r="BU132" s="8" t="str">
        <f>IF($P132="More Info Required",COUNTIFS('[1]2020 Outage History'!$Q:$Q,BT132,'[1]2020 Outage History'!$I:$I,$C132)/$Q132,"")</f>
        <v/>
      </c>
      <c r="BV132" s="26" t="str">
        <f t="shared" si="71"/>
        <v/>
      </c>
      <c r="BW132" s="8" t="str">
        <f>IF($P132="More Info Required",COUNTIFS('[1]2020 Outage History'!$Q:$Q,BV132,'[1]2020 Outage History'!$I:$I,$C132)/$Q132,"")</f>
        <v/>
      </c>
      <c r="BX132" s="26" t="str">
        <f t="shared" si="72"/>
        <v/>
      </c>
      <c r="BY132" s="8" t="str">
        <f>IF($P132="More Info Required",COUNTIFS('[1]2020 Outage History'!$Q:$Q,BX132,'[1]2020 Outage History'!$I:$I,$C132)/$Q132,"")</f>
        <v/>
      </c>
      <c r="BZ132" s="26" t="str">
        <f t="shared" si="73"/>
        <v/>
      </c>
      <c r="CA132" s="8" t="str">
        <f>IF($P132="More Info Required",COUNTIFS('[1]2020 Outage History'!$Q:$Q,BZ132,'[1]2020 Outage History'!$I:$I,$C132)/$Q132,"")</f>
        <v/>
      </c>
      <c r="CB132" s="26" t="str">
        <f t="shared" si="74"/>
        <v/>
      </c>
      <c r="CC132" s="8" t="str">
        <f>IF($P132="More Info Required",COUNTIFS('[1]2020 Outage History'!$Q:$Q,CB132,'[1]2020 Outage History'!$I:$I,$C132)/$Q132,"")</f>
        <v/>
      </c>
      <c r="CD132" s="26" t="str">
        <f t="shared" si="75"/>
        <v/>
      </c>
      <c r="CE132" s="8" t="str">
        <f>IF($P132="More Info Required",COUNTIFS('[1]2020 Outage History'!$Q:$Q,CD132,'[1]2020 Outage History'!$I:$I,$C132)/$Q132,"")</f>
        <v/>
      </c>
      <c r="CF132" s="26" t="str">
        <f t="shared" si="76"/>
        <v/>
      </c>
      <c r="CG132" s="8" t="str">
        <f>IF($P132="More Info Required",COUNTIFS('[1]2020 Outage History'!$Q:$Q,CF132,'[1]2020 Outage History'!$I:$I,$C132)/$Q132,"")</f>
        <v/>
      </c>
      <c r="CH132" s="26" t="str">
        <f t="shared" si="77"/>
        <v/>
      </c>
      <c r="CI132" s="8" t="str">
        <f>IF($P132="More Info Required",COUNTIFS('[1]2020 Outage History'!$Q:$Q,CH132,'[1]2020 Outage History'!$I:$I,$C132)/$Q132,"")</f>
        <v/>
      </c>
      <c r="CJ132" s="26" t="str">
        <f t="shared" si="78"/>
        <v/>
      </c>
      <c r="CK132" s="8" t="str">
        <f>IF($P132="More Info Required",COUNTIFS('[1]2020 Outage History'!$Q:$Q,CJ132,'[1]2020 Outage History'!$I:$I,$C132)/$Q132,"")</f>
        <v/>
      </c>
      <c r="CL132" s="26" t="str">
        <f t="shared" si="79"/>
        <v/>
      </c>
      <c r="CM132" s="8" t="str">
        <f>IF($P132="More Info Required",COUNTIFS('[1]2020 Outage History'!$Q:$Q,CL132,'[1]2020 Outage History'!$I:$I,$C132)/$Q132,"")</f>
        <v/>
      </c>
    </row>
    <row r="133" spans="1:91" ht="15" x14ac:dyDescent="0.25">
      <c r="A133" s="17" t="s">
        <v>430</v>
      </c>
      <c r="B133" s="21">
        <v>78221</v>
      </c>
      <c r="C133" s="14" t="s">
        <v>217</v>
      </c>
      <c r="D133" s="17" t="s">
        <v>78</v>
      </c>
      <c r="E133" s="21">
        <v>78</v>
      </c>
      <c r="F133" s="22">
        <f>'[1]2020 Circuit Detail'!H92</f>
        <v>541.10888199999999</v>
      </c>
      <c r="G133" s="21"/>
      <c r="H133" s="21">
        <f>('[1]2015 Circuit Detail'!AS92+'[1]2016 Circuit Detail'!AS92+'[1]2017 Circuit Detail'!AS92+'[1]2018 Circuit Detail'!AS92+'[1]2019 Circuit Detail'!AS92)/5</f>
        <v>0.46931911190586195</v>
      </c>
      <c r="I133" s="10">
        <f>'[1]2020 Circuit Detail'!AS92</f>
        <v>0.23285516869412601</v>
      </c>
      <c r="J133" s="17" t="str">
        <f t="shared" si="40"/>
        <v>OK</v>
      </c>
      <c r="K133" s="17">
        <v>42.2</v>
      </c>
      <c r="L133" s="23">
        <v>2015</v>
      </c>
      <c r="M133" s="21">
        <f>('[1]2015 Circuit Detail'!AQ92+'[1]2016 Circuit Detail'!AQ92+'[1]2017 Circuit Detail'!AQ92+'[1]2018 Circuit Detail'!AQ92+'[1]2019 Circuit Detail'!AQ92)/5</f>
        <v>68.217676400000002</v>
      </c>
      <c r="N133" s="24">
        <f>'[1]2020 Circuit Detail'!AQ92</f>
        <v>29.990266999999999</v>
      </c>
      <c r="O133" s="17" t="str">
        <f t="shared" si="41"/>
        <v>OK</v>
      </c>
      <c r="P133" s="8" t="str">
        <f t="shared" si="42"/>
        <v>Good</v>
      </c>
      <c r="Q133" s="25">
        <f>'[1]2020 Circuit Detail'!AJ92</f>
        <v>16</v>
      </c>
      <c r="R133" s="26" t="str">
        <f t="shared" si="43"/>
        <v/>
      </c>
      <c r="S133" s="8" t="str">
        <f>IF($P133="More Info Required",COUNTIFS('[1]2020 Outage History'!$Q:$Q,R133,'[1]2020 Outage History'!$I:$I,$C133)/$Q133,"")</f>
        <v/>
      </c>
      <c r="T133" s="26" t="str">
        <f t="shared" si="44"/>
        <v/>
      </c>
      <c r="U133" s="8" t="str">
        <f>IF($P133="More Info Required",COUNTIFS('[1]2020 Outage History'!$Q:$Q,T133,'[1]2020 Outage History'!$I:$I,$C133)/$Q133,"")</f>
        <v/>
      </c>
      <c r="V133" s="26" t="str">
        <f t="shared" si="45"/>
        <v/>
      </c>
      <c r="W133" s="8" t="str">
        <f>IF($P133="More Info Required",COUNTIFS('[1]2020 Outage History'!$Q:$Q,V133,'[1]2020 Outage History'!$I:$I,$C133)/$Q133,"")</f>
        <v/>
      </c>
      <c r="X133" s="26" t="str">
        <f t="shared" si="46"/>
        <v/>
      </c>
      <c r="Y133" s="8" t="str">
        <f>IF($P133="More Info Required",COUNTIFS('[1]2020 Outage History'!$Q:$Q,X133,'[1]2020 Outage History'!$I:$I,$C133)/$Q133,"")</f>
        <v/>
      </c>
      <c r="Z133" s="26" t="str">
        <f t="shared" si="47"/>
        <v/>
      </c>
      <c r="AA133" s="8" t="str">
        <f>IF($P133="More Info Required",COUNTIFS('[1]2020 Outage History'!$Q:$Q,Z133,'[1]2020 Outage History'!$I:$I,$C133)/$Q133,"")</f>
        <v/>
      </c>
      <c r="AB133" s="26" t="str">
        <f t="shared" si="48"/>
        <v/>
      </c>
      <c r="AC133" s="8" t="str">
        <f>IF($P133="More Info Required",COUNTIFS('[1]2020 Outage History'!$Q:$Q,AB133,'[1]2020 Outage History'!$I:$I,$C133)/$Q133,"")</f>
        <v/>
      </c>
      <c r="AD133" s="26" t="str">
        <f t="shared" si="49"/>
        <v/>
      </c>
      <c r="AE133" s="8" t="str">
        <f>IF($P133="More Info Required",COUNTIFS('[1]2020 Outage History'!$Q:$Q,AD133,'[1]2020 Outage History'!$I:$I,$C133)/$Q133,"")</f>
        <v/>
      </c>
      <c r="AF133" s="26" t="str">
        <f t="shared" si="50"/>
        <v/>
      </c>
      <c r="AG133" s="8" t="str">
        <f>IF($P133="More Info Required",COUNTIFS('[1]2020 Outage History'!$Q:$Q,AF133,'[1]2020 Outage History'!$I:$I,$C133)/$Q133,"")</f>
        <v/>
      </c>
      <c r="AH133" s="26" t="str">
        <f t="shared" si="51"/>
        <v/>
      </c>
      <c r="AI133" s="8" t="str">
        <f>IF($P133="More Info Required",COUNTIFS('[1]2020 Outage History'!$Q:$Q,AH133,'[1]2020 Outage History'!$I:$I,$C133)/$Q133,"")</f>
        <v/>
      </c>
      <c r="AJ133" s="26" t="str">
        <f t="shared" si="52"/>
        <v/>
      </c>
      <c r="AK133" s="8" t="str">
        <f>IF($P133="More Info Required",COUNTIFS('[1]2020 Outage History'!$Q:$Q,AJ133,'[1]2020 Outage History'!$I:$I,$C133)/$Q133,"")</f>
        <v/>
      </c>
      <c r="AL133" s="26" t="str">
        <f t="shared" si="53"/>
        <v/>
      </c>
      <c r="AM133" s="8" t="str">
        <f>IF($P133="More Info Required",COUNTIFS('[1]2020 Outage History'!$Q:$Q,AL133,'[1]2020 Outage History'!$I:$I,$C133)/$Q133,"")</f>
        <v/>
      </c>
      <c r="AN133" s="26" t="str">
        <f t="shared" si="54"/>
        <v/>
      </c>
      <c r="AO133" s="8" t="str">
        <f>IF($P133="More Info Required",COUNTIFS('[1]2020 Outage History'!$Q:$Q,AN133,'[1]2020 Outage History'!$I:$I,$C133)/$Q133,"")</f>
        <v/>
      </c>
      <c r="AP133" s="26" t="str">
        <f t="shared" si="55"/>
        <v/>
      </c>
      <c r="AQ133" s="8" t="str">
        <f>IF($P133="More Info Required",COUNTIFS('[1]2020 Outage History'!$Q:$Q,AP133,'[1]2020 Outage History'!$I:$I,$C133)/$Q133,"")</f>
        <v/>
      </c>
      <c r="AR133" s="26" t="str">
        <f t="shared" si="56"/>
        <v/>
      </c>
      <c r="AS133" s="8" t="str">
        <f>IF($P133="More Info Required",COUNTIFS('[1]2020 Outage History'!$Q:$Q,AR133,'[1]2020 Outage History'!$I:$I,$C133)/$Q133,"")</f>
        <v/>
      </c>
      <c r="AT133" s="26" t="str">
        <f t="shared" si="57"/>
        <v/>
      </c>
      <c r="AU133" s="8" t="str">
        <f>IF($P133="More Info Required",COUNTIFS('[1]2020 Outage History'!$Q:$Q,AT133,'[1]2020 Outage History'!$I:$I,$C133)/$Q133,"")</f>
        <v/>
      </c>
      <c r="AV133" s="26" t="str">
        <f t="shared" si="58"/>
        <v/>
      </c>
      <c r="AW133" s="8" t="str">
        <f>IF($P133="More Info Required",COUNTIFS('[1]2020 Outage History'!$Q:$Q,AV133,'[1]2020 Outage History'!$I:$I,$C133)/$Q133,"")</f>
        <v/>
      </c>
      <c r="AX133" s="26" t="str">
        <f t="shared" si="59"/>
        <v/>
      </c>
      <c r="AY133" s="8" t="str">
        <f>IF($P133="More Info Required",COUNTIFS('[1]2020 Outage History'!$Q:$Q,AX133,'[1]2020 Outage History'!$I:$I,$C133)/$Q133,"")</f>
        <v/>
      </c>
      <c r="AZ133" s="26" t="str">
        <f t="shared" si="60"/>
        <v/>
      </c>
      <c r="BA133" s="8" t="str">
        <f>IF($P133="More Info Required",COUNTIFS('[1]2020 Outage History'!$Q:$Q,AZ133,'[1]2020 Outage History'!$I:$I,$C133)/$Q133,"")</f>
        <v/>
      </c>
      <c r="BB133" s="26" t="str">
        <f t="shared" si="61"/>
        <v/>
      </c>
      <c r="BC133" s="8" t="str">
        <f>IF($P133="More Info Required",COUNTIFS('[1]2020 Outage History'!$Q:$Q,BB133,'[1]2020 Outage History'!$I:$I,$C133)/$Q133,"")</f>
        <v/>
      </c>
      <c r="BD133" s="26" t="str">
        <f t="shared" si="62"/>
        <v/>
      </c>
      <c r="BE133" s="8" t="str">
        <f>IF($P133="More Info Required",COUNTIFS('[1]2020 Outage History'!$Q:$Q,BD133,'[1]2020 Outage History'!$I:$I,$C133)/$Q133,"")</f>
        <v/>
      </c>
      <c r="BF133" s="26" t="str">
        <f t="shared" si="63"/>
        <v/>
      </c>
      <c r="BG133" s="8" t="str">
        <f>IF($P133="More Info Required",COUNTIFS('[1]2020 Outage History'!$Q:$Q,BF133,'[1]2020 Outage History'!$I:$I,$C133)/$Q133,"")</f>
        <v/>
      </c>
      <c r="BH133" s="26" t="str">
        <f t="shared" si="64"/>
        <v/>
      </c>
      <c r="BI133" s="8" t="str">
        <f>IF($P133="More Info Required",COUNTIFS('[1]2020 Outage History'!$Q:$Q,BH133,'[1]2020 Outage History'!$I:$I,$C133)/$Q133,"")</f>
        <v/>
      </c>
      <c r="BJ133" s="26" t="str">
        <f t="shared" si="65"/>
        <v/>
      </c>
      <c r="BK133" s="8" t="str">
        <f>IF($P133="More Info Required",COUNTIFS('[1]2020 Outage History'!$Q:$Q,BJ133,'[1]2020 Outage History'!$I:$I,$C133)/$Q133,"")</f>
        <v/>
      </c>
      <c r="BL133" s="26" t="str">
        <f t="shared" si="66"/>
        <v/>
      </c>
      <c r="BM133" s="8" t="str">
        <f>IF($P133="More Info Required",COUNTIFS('[1]2020 Outage History'!$Q:$Q,BL133,'[1]2020 Outage History'!$I:$I,$C133)/$Q133,"")</f>
        <v/>
      </c>
      <c r="BN133" s="26" t="str">
        <f t="shared" si="67"/>
        <v/>
      </c>
      <c r="BO133" s="8" t="str">
        <f>IF($P133="More Info Required",COUNTIFS('[1]2020 Outage History'!$Q:$Q,BN133,'[1]2020 Outage History'!$I:$I,$C133)/$Q133,"")</f>
        <v/>
      </c>
      <c r="BP133" s="26" t="str">
        <f t="shared" si="68"/>
        <v/>
      </c>
      <c r="BQ133" s="8" t="str">
        <f>IF($P133="More Info Required",COUNTIFS('[1]2020 Outage History'!$Q:$Q,BP133,'[1]2020 Outage History'!$I:$I,$C133)/$Q133,"")</f>
        <v/>
      </c>
      <c r="BR133" s="26" t="str">
        <f t="shared" si="69"/>
        <v/>
      </c>
      <c r="BS133" s="8" t="str">
        <f>IF($P133="More Info Required",COUNTIFS('[1]2020 Outage History'!$Q:$Q,BR133,'[1]2020 Outage History'!$I:$I,$C133)/$Q133,"")</f>
        <v/>
      </c>
      <c r="BT133" s="26" t="str">
        <f t="shared" si="70"/>
        <v/>
      </c>
      <c r="BU133" s="8" t="str">
        <f>IF($P133="More Info Required",COUNTIFS('[1]2020 Outage History'!$Q:$Q,BT133,'[1]2020 Outage History'!$I:$I,$C133)/$Q133,"")</f>
        <v/>
      </c>
      <c r="BV133" s="26" t="str">
        <f t="shared" si="71"/>
        <v/>
      </c>
      <c r="BW133" s="8" t="str">
        <f>IF($P133="More Info Required",COUNTIFS('[1]2020 Outage History'!$Q:$Q,BV133,'[1]2020 Outage History'!$I:$I,$C133)/$Q133,"")</f>
        <v/>
      </c>
      <c r="BX133" s="26" t="str">
        <f t="shared" si="72"/>
        <v/>
      </c>
      <c r="BY133" s="8" t="str">
        <f>IF($P133="More Info Required",COUNTIFS('[1]2020 Outage History'!$Q:$Q,BX133,'[1]2020 Outage History'!$I:$I,$C133)/$Q133,"")</f>
        <v/>
      </c>
      <c r="BZ133" s="26" t="str">
        <f t="shared" si="73"/>
        <v/>
      </c>
      <c r="CA133" s="8" t="str">
        <f>IF($P133="More Info Required",COUNTIFS('[1]2020 Outage History'!$Q:$Q,BZ133,'[1]2020 Outage History'!$I:$I,$C133)/$Q133,"")</f>
        <v/>
      </c>
      <c r="CB133" s="26" t="str">
        <f t="shared" si="74"/>
        <v/>
      </c>
      <c r="CC133" s="8" t="str">
        <f>IF($P133="More Info Required",COUNTIFS('[1]2020 Outage History'!$Q:$Q,CB133,'[1]2020 Outage History'!$I:$I,$C133)/$Q133,"")</f>
        <v/>
      </c>
      <c r="CD133" s="26" t="str">
        <f t="shared" si="75"/>
        <v/>
      </c>
      <c r="CE133" s="8" t="str">
        <f>IF($P133="More Info Required",COUNTIFS('[1]2020 Outage History'!$Q:$Q,CD133,'[1]2020 Outage History'!$I:$I,$C133)/$Q133,"")</f>
        <v/>
      </c>
      <c r="CF133" s="26" t="str">
        <f t="shared" si="76"/>
        <v/>
      </c>
      <c r="CG133" s="8" t="str">
        <f>IF($P133="More Info Required",COUNTIFS('[1]2020 Outage History'!$Q:$Q,CF133,'[1]2020 Outage History'!$I:$I,$C133)/$Q133,"")</f>
        <v/>
      </c>
      <c r="CH133" s="26" t="str">
        <f t="shared" si="77"/>
        <v/>
      </c>
      <c r="CI133" s="8" t="str">
        <f>IF($P133="More Info Required",COUNTIFS('[1]2020 Outage History'!$Q:$Q,CH133,'[1]2020 Outage History'!$I:$I,$C133)/$Q133,"")</f>
        <v/>
      </c>
      <c r="CJ133" s="26" t="str">
        <f t="shared" si="78"/>
        <v/>
      </c>
      <c r="CK133" s="8" t="str">
        <f>IF($P133="More Info Required",COUNTIFS('[1]2020 Outage History'!$Q:$Q,CJ133,'[1]2020 Outage History'!$I:$I,$C133)/$Q133,"")</f>
        <v/>
      </c>
      <c r="CL133" s="26" t="str">
        <f t="shared" si="79"/>
        <v/>
      </c>
      <c r="CM133" s="8" t="str">
        <f>IF($P133="More Info Required",COUNTIFS('[1]2020 Outage History'!$Q:$Q,CL133,'[1]2020 Outage History'!$I:$I,$C133)/$Q133,"")</f>
        <v/>
      </c>
    </row>
    <row r="134" spans="1:91" ht="15" x14ac:dyDescent="0.25">
      <c r="A134" s="17" t="s">
        <v>78</v>
      </c>
      <c r="B134" s="21">
        <v>78234</v>
      </c>
      <c r="C134" s="14" t="s">
        <v>218</v>
      </c>
      <c r="D134" s="17" t="s">
        <v>78</v>
      </c>
      <c r="E134" s="21">
        <v>78</v>
      </c>
      <c r="F134" s="22">
        <f>'[1]2020 Circuit Detail'!H93</f>
        <v>193.26647500000001</v>
      </c>
      <c r="G134" s="21"/>
      <c r="H134" s="21">
        <f>('[1]2015 Circuit Detail'!AS93+'[1]2016 Circuit Detail'!AS93+'[1]2017 Circuit Detail'!AS93+'[1]2018 Circuit Detail'!AS93+'[1]2019 Circuit Detail'!AS93)/5</f>
        <v>1.1355349802103718</v>
      </c>
      <c r="I134" s="10">
        <f>'[1]2020 Circuit Detail'!AS93</f>
        <v>0.32597479723268102</v>
      </c>
      <c r="J134" s="17" t="str">
        <f t="shared" si="40"/>
        <v>OK</v>
      </c>
      <c r="K134" s="28">
        <v>15</v>
      </c>
      <c r="L134" s="23">
        <v>2015</v>
      </c>
      <c r="M134" s="21">
        <f>('[1]2015 Circuit Detail'!AQ93+'[1]2016 Circuit Detail'!AQ93+'[1]2017 Circuit Detail'!AQ93+'[1]2018 Circuit Detail'!AQ93+'[1]2019 Circuit Detail'!AQ93)/5</f>
        <v>251.55922180000002</v>
      </c>
      <c r="N134" s="24">
        <f>'[1]2020 Circuit Detail'!AQ93</f>
        <v>24.903438999999999</v>
      </c>
      <c r="O134" s="17" t="str">
        <f t="shared" si="41"/>
        <v>OK</v>
      </c>
      <c r="P134" s="8" t="str">
        <f t="shared" si="42"/>
        <v>Good</v>
      </c>
      <c r="Q134" s="25">
        <f>'[1]2020 Circuit Detail'!AJ93</f>
        <v>9</v>
      </c>
      <c r="R134" s="26" t="str">
        <f t="shared" si="43"/>
        <v/>
      </c>
      <c r="S134" s="8" t="str">
        <f>IF($P134="More Info Required",COUNTIFS('[1]2020 Outage History'!$Q:$Q,R134,'[1]2020 Outage History'!$I:$I,$C134)/$Q134,"")</f>
        <v/>
      </c>
      <c r="T134" s="26" t="str">
        <f t="shared" si="44"/>
        <v/>
      </c>
      <c r="U134" s="8" t="str">
        <f>IF($P134="More Info Required",COUNTIFS('[1]2020 Outage History'!$Q:$Q,T134,'[1]2020 Outage History'!$I:$I,$C134)/$Q134,"")</f>
        <v/>
      </c>
      <c r="V134" s="26" t="str">
        <f t="shared" si="45"/>
        <v/>
      </c>
      <c r="W134" s="8" t="str">
        <f>IF($P134="More Info Required",COUNTIFS('[1]2020 Outage History'!$Q:$Q,V134,'[1]2020 Outage History'!$I:$I,$C134)/$Q134,"")</f>
        <v/>
      </c>
      <c r="X134" s="26" t="str">
        <f t="shared" si="46"/>
        <v/>
      </c>
      <c r="Y134" s="8" t="str">
        <f>IF($P134="More Info Required",COUNTIFS('[1]2020 Outage History'!$Q:$Q,X134,'[1]2020 Outage History'!$I:$I,$C134)/$Q134,"")</f>
        <v/>
      </c>
      <c r="Z134" s="26" t="str">
        <f t="shared" si="47"/>
        <v/>
      </c>
      <c r="AA134" s="8" t="str">
        <f>IF($P134="More Info Required",COUNTIFS('[1]2020 Outage History'!$Q:$Q,Z134,'[1]2020 Outage History'!$I:$I,$C134)/$Q134,"")</f>
        <v/>
      </c>
      <c r="AB134" s="26" t="str">
        <f t="shared" si="48"/>
        <v/>
      </c>
      <c r="AC134" s="8" t="str">
        <f>IF($P134="More Info Required",COUNTIFS('[1]2020 Outage History'!$Q:$Q,AB134,'[1]2020 Outage History'!$I:$I,$C134)/$Q134,"")</f>
        <v/>
      </c>
      <c r="AD134" s="26" t="str">
        <f t="shared" si="49"/>
        <v/>
      </c>
      <c r="AE134" s="8" t="str">
        <f>IF($P134="More Info Required",COUNTIFS('[1]2020 Outage History'!$Q:$Q,AD134,'[1]2020 Outage History'!$I:$I,$C134)/$Q134,"")</f>
        <v/>
      </c>
      <c r="AF134" s="26" t="str">
        <f t="shared" si="50"/>
        <v/>
      </c>
      <c r="AG134" s="8" t="str">
        <f>IF($P134="More Info Required",COUNTIFS('[1]2020 Outage History'!$Q:$Q,AF134,'[1]2020 Outage History'!$I:$I,$C134)/$Q134,"")</f>
        <v/>
      </c>
      <c r="AH134" s="26" t="str">
        <f t="shared" si="51"/>
        <v/>
      </c>
      <c r="AI134" s="8" t="str">
        <f>IF($P134="More Info Required",COUNTIFS('[1]2020 Outage History'!$Q:$Q,AH134,'[1]2020 Outage History'!$I:$I,$C134)/$Q134,"")</f>
        <v/>
      </c>
      <c r="AJ134" s="26" t="str">
        <f t="shared" si="52"/>
        <v/>
      </c>
      <c r="AK134" s="8" t="str">
        <f>IF($P134="More Info Required",COUNTIFS('[1]2020 Outage History'!$Q:$Q,AJ134,'[1]2020 Outage History'!$I:$I,$C134)/$Q134,"")</f>
        <v/>
      </c>
      <c r="AL134" s="26" t="str">
        <f t="shared" si="53"/>
        <v/>
      </c>
      <c r="AM134" s="8" t="str">
        <f>IF($P134="More Info Required",COUNTIFS('[1]2020 Outage History'!$Q:$Q,AL134,'[1]2020 Outage History'!$I:$I,$C134)/$Q134,"")</f>
        <v/>
      </c>
      <c r="AN134" s="26" t="str">
        <f t="shared" si="54"/>
        <v/>
      </c>
      <c r="AO134" s="8" t="str">
        <f>IF($P134="More Info Required",COUNTIFS('[1]2020 Outage History'!$Q:$Q,AN134,'[1]2020 Outage History'!$I:$I,$C134)/$Q134,"")</f>
        <v/>
      </c>
      <c r="AP134" s="26" t="str">
        <f t="shared" si="55"/>
        <v/>
      </c>
      <c r="AQ134" s="8" t="str">
        <f>IF($P134="More Info Required",COUNTIFS('[1]2020 Outage History'!$Q:$Q,AP134,'[1]2020 Outage History'!$I:$I,$C134)/$Q134,"")</f>
        <v/>
      </c>
      <c r="AR134" s="26" t="str">
        <f t="shared" si="56"/>
        <v/>
      </c>
      <c r="AS134" s="8" t="str">
        <f>IF($P134="More Info Required",COUNTIFS('[1]2020 Outage History'!$Q:$Q,AR134,'[1]2020 Outage History'!$I:$I,$C134)/$Q134,"")</f>
        <v/>
      </c>
      <c r="AT134" s="26" t="str">
        <f t="shared" si="57"/>
        <v/>
      </c>
      <c r="AU134" s="8" t="str">
        <f>IF($P134="More Info Required",COUNTIFS('[1]2020 Outage History'!$Q:$Q,AT134,'[1]2020 Outage History'!$I:$I,$C134)/$Q134,"")</f>
        <v/>
      </c>
      <c r="AV134" s="26" t="str">
        <f t="shared" si="58"/>
        <v/>
      </c>
      <c r="AW134" s="8" t="str">
        <f>IF($P134="More Info Required",COUNTIFS('[1]2020 Outage History'!$Q:$Q,AV134,'[1]2020 Outage History'!$I:$I,$C134)/$Q134,"")</f>
        <v/>
      </c>
      <c r="AX134" s="26" t="str">
        <f t="shared" si="59"/>
        <v/>
      </c>
      <c r="AY134" s="8" t="str">
        <f>IF($P134="More Info Required",COUNTIFS('[1]2020 Outage History'!$Q:$Q,AX134,'[1]2020 Outage History'!$I:$I,$C134)/$Q134,"")</f>
        <v/>
      </c>
      <c r="AZ134" s="26" t="str">
        <f t="shared" si="60"/>
        <v/>
      </c>
      <c r="BA134" s="8" t="str">
        <f>IF($P134="More Info Required",COUNTIFS('[1]2020 Outage History'!$Q:$Q,AZ134,'[1]2020 Outage History'!$I:$I,$C134)/$Q134,"")</f>
        <v/>
      </c>
      <c r="BB134" s="26" t="str">
        <f t="shared" si="61"/>
        <v/>
      </c>
      <c r="BC134" s="8" t="str">
        <f>IF($P134="More Info Required",COUNTIFS('[1]2020 Outage History'!$Q:$Q,BB134,'[1]2020 Outage History'!$I:$I,$C134)/$Q134,"")</f>
        <v/>
      </c>
      <c r="BD134" s="26" t="str">
        <f t="shared" si="62"/>
        <v/>
      </c>
      <c r="BE134" s="8" t="str">
        <f>IF($P134="More Info Required",COUNTIFS('[1]2020 Outage History'!$Q:$Q,BD134,'[1]2020 Outage History'!$I:$I,$C134)/$Q134,"")</f>
        <v/>
      </c>
      <c r="BF134" s="26" t="str">
        <f t="shared" si="63"/>
        <v/>
      </c>
      <c r="BG134" s="8" t="str">
        <f>IF($P134="More Info Required",COUNTIFS('[1]2020 Outage History'!$Q:$Q,BF134,'[1]2020 Outage History'!$I:$I,$C134)/$Q134,"")</f>
        <v/>
      </c>
      <c r="BH134" s="26" t="str">
        <f t="shared" si="64"/>
        <v/>
      </c>
      <c r="BI134" s="8" t="str">
        <f>IF($P134="More Info Required",COUNTIFS('[1]2020 Outage History'!$Q:$Q,BH134,'[1]2020 Outage History'!$I:$I,$C134)/$Q134,"")</f>
        <v/>
      </c>
      <c r="BJ134" s="26" t="str">
        <f t="shared" si="65"/>
        <v/>
      </c>
      <c r="BK134" s="8" t="str">
        <f>IF($P134="More Info Required",COUNTIFS('[1]2020 Outage History'!$Q:$Q,BJ134,'[1]2020 Outage History'!$I:$I,$C134)/$Q134,"")</f>
        <v/>
      </c>
      <c r="BL134" s="26" t="str">
        <f t="shared" si="66"/>
        <v/>
      </c>
      <c r="BM134" s="8" t="str">
        <f>IF($P134="More Info Required",COUNTIFS('[1]2020 Outage History'!$Q:$Q,BL134,'[1]2020 Outage History'!$I:$I,$C134)/$Q134,"")</f>
        <v/>
      </c>
      <c r="BN134" s="26" t="str">
        <f t="shared" si="67"/>
        <v/>
      </c>
      <c r="BO134" s="8" t="str">
        <f>IF($P134="More Info Required",COUNTIFS('[1]2020 Outage History'!$Q:$Q,BN134,'[1]2020 Outage History'!$I:$I,$C134)/$Q134,"")</f>
        <v/>
      </c>
      <c r="BP134" s="26" t="str">
        <f t="shared" si="68"/>
        <v/>
      </c>
      <c r="BQ134" s="8" t="str">
        <f>IF($P134="More Info Required",COUNTIFS('[1]2020 Outage History'!$Q:$Q,BP134,'[1]2020 Outage History'!$I:$I,$C134)/$Q134,"")</f>
        <v/>
      </c>
      <c r="BR134" s="26" t="str">
        <f t="shared" si="69"/>
        <v/>
      </c>
      <c r="BS134" s="8" t="str">
        <f>IF($P134="More Info Required",COUNTIFS('[1]2020 Outage History'!$Q:$Q,BR134,'[1]2020 Outage History'!$I:$I,$C134)/$Q134,"")</f>
        <v/>
      </c>
      <c r="BT134" s="26" t="str">
        <f t="shared" si="70"/>
        <v/>
      </c>
      <c r="BU134" s="8" t="str">
        <f>IF($P134="More Info Required",COUNTIFS('[1]2020 Outage History'!$Q:$Q,BT134,'[1]2020 Outage History'!$I:$I,$C134)/$Q134,"")</f>
        <v/>
      </c>
      <c r="BV134" s="26" t="str">
        <f t="shared" si="71"/>
        <v/>
      </c>
      <c r="BW134" s="8" t="str">
        <f>IF($P134="More Info Required",COUNTIFS('[1]2020 Outage History'!$Q:$Q,BV134,'[1]2020 Outage History'!$I:$I,$C134)/$Q134,"")</f>
        <v/>
      </c>
      <c r="BX134" s="26" t="str">
        <f t="shared" si="72"/>
        <v/>
      </c>
      <c r="BY134" s="8" t="str">
        <f>IF($P134="More Info Required",COUNTIFS('[1]2020 Outage History'!$Q:$Q,BX134,'[1]2020 Outage History'!$I:$I,$C134)/$Q134,"")</f>
        <v/>
      </c>
      <c r="BZ134" s="26" t="str">
        <f t="shared" si="73"/>
        <v/>
      </c>
      <c r="CA134" s="8" t="str">
        <f>IF($P134="More Info Required",COUNTIFS('[1]2020 Outage History'!$Q:$Q,BZ134,'[1]2020 Outage History'!$I:$I,$C134)/$Q134,"")</f>
        <v/>
      </c>
      <c r="CB134" s="26" t="str">
        <f t="shared" si="74"/>
        <v/>
      </c>
      <c r="CC134" s="8" t="str">
        <f>IF($P134="More Info Required",COUNTIFS('[1]2020 Outage History'!$Q:$Q,CB134,'[1]2020 Outage History'!$I:$I,$C134)/$Q134,"")</f>
        <v/>
      </c>
      <c r="CD134" s="26" t="str">
        <f t="shared" si="75"/>
        <v/>
      </c>
      <c r="CE134" s="8" t="str">
        <f>IF($P134="More Info Required",COUNTIFS('[1]2020 Outage History'!$Q:$Q,CD134,'[1]2020 Outage History'!$I:$I,$C134)/$Q134,"")</f>
        <v/>
      </c>
      <c r="CF134" s="26" t="str">
        <f t="shared" si="76"/>
        <v/>
      </c>
      <c r="CG134" s="8" t="str">
        <f>IF($P134="More Info Required",COUNTIFS('[1]2020 Outage History'!$Q:$Q,CF134,'[1]2020 Outage History'!$I:$I,$C134)/$Q134,"")</f>
        <v/>
      </c>
      <c r="CH134" s="26" t="str">
        <f t="shared" si="77"/>
        <v/>
      </c>
      <c r="CI134" s="8" t="str">
        <f>IF($P134="More Info Required",COUNTIFS('[1]2020 Outage History'!$Q:$Q,CH134,'[1]2020 Outage History'!$I:$I,$C134)/$Q134,"")</f>
        <v/>
      </c>
      <c r="CJ134" s="26" t="str">
        <f t="shared" si="78"/>
        <v/>
      </c>
      <c r="CK134" s="8" t="str">
        <f>IF($P134="More Info Required",COUNTIFS('[1]2020 Outage History'!$Q:$Q,CJ134,'[1]2020 Outage History'!$I:$I,$C134)/$Q134,"")</f>
        <v/>
      </c>
      <c r="CL134" s="26" t="str">
        <f t="shared" si="79"/>
        <v/>
      </c>
      <c r="CM134" s="8" t="str">
        <f>IF($P134="More Info Required",COUNTIFS('[1]2020 Outage History'!$Q:$Q,CL134,'[1]2020 Outage History'!$I:$I,$C134)/$Q134,"")</f>
        <v/>
      </c>
    </row>
    <row r="135" spans="1:91" ht="15" x14ac:dyDescent="0.25">
      <c r="A135" s="17" t="s">
        <v>431</v>
      </c>
      <c r="B135" s="21">
        <v>78254</v>
      </c>
      <c r="C135" s="14" t="s">
        <v>432</v>
      </c>
      <c r="D135" s="17" t="s">
        <v>78</v>
      </c>
      <c r="E135" s="21">
        <v>78</v>
      </c>
      <c r="F135" s="22">
        <f>'[1]2020 Circuit Detail'!H94</f>
        <v>211.45272199999999</v>
      </c>
      <c r="G135" s="21"/>
      <c r="H135" s="21">
        <f>('[1]2015 Circuit Detail'!AS94+'[1]2016 Circuit Detail'!AS94+'[1]2017 Circuit Detail'!AS94+'[1]2018 Circuit Detail'!AS94+'[1]2019 Circuit Detail'!AS94)/5</f>
        <v>0.86451964011934146</v>
      </c>
      <c r="I135" s="10">
        <f>'[1]2020 Circuit Detail'!AS94</f>
        <v>0.38779354185849602</v>
      </c>
      <c r="J135" s="17" t="str">
        <f t="shared" si="40"/>
        <v>OK</v>
      </c>
      <c r="K135" s="17">
        <v>28.6</v>
      </c>
      <c r="L135" s="23">
        <v>2015</v>
      </c>
      <c r="M135" s="21">
        <f>('[1]2015 Circuit Detail'!AQ94+'[1]2016 Circuit Detail'!AQ94+'[1]2017 Circuit Detail'!AQ94+'[1]2018 Circuit Detail'!AQ94+'[1]2019 Circuit Detail'!AQ94)/5</f>
        <v>139.71208619999999</v>
      </c>
      <c r="N135" s="24">
        <f>'[1]2020 Circuit Detail'!AQ94</f>
        <v>51.273871999999997</v>
      </c>
      <c r="O135" s="17" t="str">
        <f t="shared" si="41"/>
        <v>OK</v>
      </c>
      <c r="P135" s="8" t="str">
        <f t="shared" si="42"/>
        <v>Good</v>
      </c>
      <c r="Q135" s="25">
        <f>'[1]2020 Circuit Detail'!AJ94</f>
        <v>9</v>
      </c>
      <c r="R135" s="26" t="str">
        <f t="shared" si="43"/>
        <v/>
      </c>
      <c r="S135" s="8" t="str">
        <f>IF($P135="More Info Required",COUNTIFS('[1]2020 Outage History'!$Q:$Q,R135,'[1]2020 Outage History'!$I:$I,$C135)/$Q135,"")</f>
        <v/>
      </c>
      <c r="T135" s="26" t="str">
        <f t="shared" si="44"/>
        <v/>
      </c>
      <c r="U135" s="8" t="str">
        <f>IF($P135="More Info Required",COUNTIFS('[1]2020 Outage History'!$Q:$Q,T135,'[1]2020 Outage History'!$I:$I,$C135)/$Q135,"")</f>
        <v/>
      </c>
      <c r="V135" s="26" t="str">
        <f t="shared" si="45"/>
        <v/>
      </c>
      <c r="W135" s="8" t="str">
        <f>IF($P135="More Info Required",COUNTIFS('[1]2020 Outage History'!$Q:$Q,V135,'[1]2020 Outage History'!$I:$I,$C135)/$Q135,"")</f>
        <v/>
      </c>
      <c r="X135" s="26" t="str">
        <f t="shared" si="46"/>
        <v/>
      </c>
      <c r="Y135" s="8" t="str">
        <f>IF($P135="More Info Required",COUNTIFS('[1]2020 Outage History'!$Q:$Q,X135,'[1]2020 Outage History'!$I:$I,$C135)/$Q135,"")</f>
        <v/>
      </c>
      <c r="Z135" s="26" t="str">
        <f t="shared" si="47"/>
        <v/>
      </c>
      <c r="AA135" s="8" t="str">
        <f>IF($P135="More Info Required",COUNTIFS('[1]2020 Outage History'!$Q:$Q,Z135,'[1]2020 Outage History'!$I:$I,$C135)/$Q135,"")</f>
        <v/>
      </c>
      <c r="AB135" s="26" t="str">
        <f t="shared" si="48"/>
        <v/>
      </c>
      <c r="AC135" s="8" t="str">
        <f>IF($P135="More Info Required",COUNTIFS('[1]2020 Outage History'!$Q:$Q,AB135,'[1]2020 Outage History'!$I:$I,$C135)/$Q135,"")</f>
        <v/>
      </c>
      <c r="AD135" s="26" t="str">
        <f t="shared" si="49"/>
        <v/>
      </c>
      <c r="AE135" s="8" t="str">
        <f>IF($P135="More Info Required",COUNTIFS('[1]2020 Outage History'!$Q:$Q,AD135,'[1]2020 Outage History'!$I:$I,$C135)/$Q135,"")</f>
        <v/>
      </c>
      <c r="AF135" s="26" t="str">
        <f t="shared" si="50"/>
        <v/>
      </c>
      <c r="AG135" s="8" t="str">
        <f>IF($P135="More Info Required",COUNTIFS('[1]2020 Outage History'!$Q:$Q,AF135,'[1]2020 Outage History'!$I:$I,$C135)/$Q135,"")</f>
        <v/>
      </c>
      <c r="AH135" s="26" t="str">
        <f t="shared" si="51"/>
        <v/>
      </c>
      <c r="AI135" s="8" t="str">
        <f>IF($P135="More Info Required",COUNTIFS('[1]2020 Outage History'!$Q:$Q,AH135,'[1]2020 Outage History'!$I:$I,$C135)/$Q135,"")</f>
        <v/>
      </c>
      <c r="AJ135" s="26" t="str">
        <f t="shared" si="52"/>
        <v/>
      </c>
      <c r="AK135" s="8" t="str">
        <f>IF($P135="More Info Required",COUNTIFS('[1]2020 Outage History'!$Q:$Q,AJ135,'[1]2020 Outage History'!$I:$I,$C135)/$Q135,"")</f>
        <v/>
      </c>
      <c r="AL135" s="26" t="str">
        <f t="shared" si="53"/>
        <v/>
      </c>
      <c r="AM135" s="8" t="str">
        <f>IF($P135="More Info Required",COUNTIFS('[1]2020 Outage History'!$Q:$Q,AL135,'[1]2020 Outage History'!$I:$I,$C135)/$Q135,"")</f>
        <v/>
      </c>
      <c r="AN135" s="26" t="str">
        <f t="shared" si="54"/>
        <v/>
      </c>
      <c r="AO135" s="8" t="str">
        <f>IF($P135="More Info Required",COUNTIFS('[1]2020 Outage History'!$Q:$Q,AN135,'[1]2020 Outage History'!$I:$I,$C135)/$Q135,"")</f>
        <v/>
      </c>
      <c r="AP135" s="26" t="str">
        <f t="shared" si="55"/>
        <v/>
      </c>
      <c r="AQ135" s="8" t="str">
        <f>IF($P135="More Info Required",COUNTIFS('[1]2020 Outage History'!$Q:$Q,AP135,'[1]2020 Outage History'!$I:$I,$C135)/$Q135,"")</f>
        <v/>
      </c>
      <c r="AR135" s="26" t="str">
        <f t="shared" si="56"/>
        <v/>
      </c>
      <c r="AS135" s="8" t="str">
        <f>IF($P135="More Info Required",COUNTIFS('[1]2020 Outage History'!$Q:$Q,AR135,'[1]2020 Outage History'!$I:$I,$C135)/$Q135,"")</f>
        <v/>
      </c>
      <c r="AT135" s="26" t="str">
        <f t="shared" si="57"/>
        <v/>
      </c>
      <c r="AU135" s="8" t="str">
        <f>IF($P135="More Info Required",COUNTIFS('[1]2020 Outage History'!$Q:$Q,AT135,'[1]2020 Outage History'!$I:$I,$C135)/$Q135,"")</f>
        <v/>
      </c>
      <c r="AV135" s="26" t="str">
        <f t="shared" si="58"/>
        <v/>
      </c>
      <c r="AW135" s="8" t="str">
        <f>IF($P135="More Info Required",COUNTIFS('[1]2020 Outage History'!$Q:$Q,AV135,'[1]2020 Outage History'!$I:$I,$C135)/$Q135,"")</f>
        <v/>
      </c>
      <c r="AX135" s="26" t="str">
        <f t="shared" si="59"/>
        <v/>
      </c>
      <c r="AY135" s="8" t="str">
        <f>IF($P135="More Info Required",COUNTIFS('[1]2020 Outage History'!$Q:$Q,AX135,'[1]2020 Outage History'!$I:$I,$C135)/$Q135,"")</f>
        <v/>
      </c>
      <c r="AZ135" s="26" t="str">
        <f t="shared" si="60"/>
        <v/>
      </c>
      <c r="BA135" s="8" t="str">
        <f>IF($P135="More Info Required",COUNTIFS('[1]2020 Outage History'!$Q:$Q,AZ135,'[1]2020 Outage History'!$I:$I,$C135)/$Q135,"")</f>
        <v/>
      </c>
      <c r="BB135" s="26" t="str">
        <f t="shared" si="61"/>
        <v/>
      </c>
      <c r="BC135" s="8" t="str">
        <f>IF($P135="More Info Required",COUNTIFS('[1]2020 Outage History'!$Q:$Q,BB135,'[1]2020 Outage History'!$I:$I,$C135)/$Q135,"")</f>
        <v/>
      </c>
      <c r="BD135" s="26" t="str">
        <f t="shared" si="62"/>
        <v/>
      </c>
      <c r="BE135" s="8" t="str">
        <f>IF($P135="More Info Required",COUNTIFS('[1]2020 Outage History'!$Q:$Q,BD135,'[1]2020 Outage History'!$I:$I,$C135)/$Q135,"")</f>
        <v/>
      </c>
      <c r="BF135" s="26" t="str">
        <f t="shared" si="63"/>
        <v/>
      </c>
      <c r="BG135" s="8" t="str">
        <f>IF($P135="More Info Required",COUNTIFS('[1]2020 Outage History'!$Q:$Q,BF135,'[1]2020 Outage History'!$I:$I,$C135)/$Q135,"")</f>
        <v/>
      </c>
      <c r="BH135" s="26" t="str">
        <f t="shared" si="64"/>
        <v/>
      </c>
      <c r="BI135" s="8" t="str">
        <f>IF($P135="More Info Required",COUNTIFS('[1]2020 Outage History'!$Q:$Q,BH135,'[1]2020 Outage History'!$I:$I,$C135)/$Q135,"")</f>
        <v/>
      </c>
      <c r="BJ135" s="26" t="str">
        <f t="shared" si="65"/>
        <v/>
      </c>
      <c r="BK135" s="8" t="str">
        <f>IF($P135="More Info Required",COUNTIFS('[1]2020 Outage History'!$Q:$Q,BJ135,'[1]2020 Outage History'!$I:$I,$C135)/$Q135,"")</f>
        <v/>
      </c>
      <c r="BL135" s="26" t="str">
        <f t="shared" si="66"/>
        <v/>
      </c>
      <c r="BM135" s="8" t="str">
        <f>IF($P135="More Info Required",COUNTIFS('[1]2020 Outage History'!$Q:$Q,BL135,'[1]2020 Outage History'!$I:$I,$C135)/$Q135,"")</f>
        <v/>
      </c>
      <c r="BN135" s="26" t="str">
        <f t="shared" si="67"/>
        <v/>
      </c>
      <c r="BO135" s="8" t="str">
        <f>IF($P135="More Info Required",COUNTIFS('[1]2020 Outage History'!$Q:$Q,BN135,'[1]2020 Outage History'!$I:$I,$C135)/$Q135,"")</f>
        <v/>
      </c>
      <c r="BP135" s="26" t="str">
        <f t="shared" si="68"/>
        <v/>
      </c>
      <c r="BQ135" s="8" t="str">
        <f>IF($P135="More Info Required",COUNTIFS('[1]2020 Outage History'!$Q:$Q,BP135,'[1]2020 Outage History'!$I:$I,$C135)/$Q135,"")</f>
        <v/>
      </c>
      <c r="BR135" s="26" t="str">
        <f t="shared" si="69"/>
        <v/>
      </c>
      <c r="BS135" s="8" t="str">
        <f>IF($P135="More Info Required",COUNTIFS('[1]2020 Outage History'!$Q:$Q,BR135,'[1]2020 Outage History'!$I:$I,$C135)/$Q135,"")</f>
        <v/>
      </c>
      <c r="BT135" s="26" t="str">
        <f t="shared" si="70"/>
        <v/>
      </c>
      <c r="BU135" s="8" t="str">
        <f>IF($P135="More Info Required",COUNTIFS('[1]2020 Outage History'!$Q:$Q,BT135,'[1]2020 Outage History'!$I:$I,$C135)/$Q135,"")</f>
        <v/>
      </c>
      <c r="BV135" s="26" t="str">
        <f t="shared" si="71"/>
        <v/>
      </c>
      <c r="BW135" s="8" t="str">
        <f>IF($P135="More Info Required",COUNTIFS('[1]2020 Outage History'!$Q:$Q,BV135,'[1]2020 Outage History'!$I:$I,$C135)/$Q135,"")</f>
        <v/>
      </c>
      <c r="BX135" s="26" t="str">
        <f t="shared" si="72"/>
        <v/>
      </c>
      <c r="BY135" s="8" t="str">
        <f>IF($P135="More Info Required",COUNTIFS('[1]2020 Outage History'!$Q:$Q,BX135,'[1]2020 Outage History'!$I:$I,$C135)/$Q135,"")</f>
        <v/>
      </c>
      <c r="BZ135" s="26" t="str">
        <f t="shared" si="73"/>
        <v/>
      </c>
      <c r="CA135" s="8" t="str">
        <f>IF($P135="More Info Required",COUNTIFS('[1]2020 Outage History'!$Q:$Q,BZ135,'[1]2020 Outage History'!$I:$I,$C135)/$Q135,"")</f>
        <v/>
      </c>
      <c r="CB135" s="26" t="str">
        <f t="shared" si="74"/>
        <v/>
      </c>
      <c r="CC135" s="8" t="str">
        <f>IF($P135="More Info Required",COUNTIFS('[1]2020 Outage History'!$Q:$Q,CB135,'[1]2020 Outage History'!$I:$I,$C135)/$Q135,"")</f>
        <v/>
      </c>
      <c r="CD135" s="26" t="str">
        <f t="shared" si="75"/>
        <v/>
      </c>
      <c r="CE135" s="8" t="str">
        <f>IF($P135="More Info Required",COUNTIFS('[1]2020 Outage History'!$Q:$Q,CD135,'[1]2020 Outage History'!$I:$I,$C135)/$Q135,"")</f>
        <v/>
      </c>
      <c r="CF135" s="26" t="str">
        <f t="shared" si="76"/>
        <v/>
      </c>
      <c r="CG135" s="8" t="str">
        <f>IF($P135="More Info Required",COUNTIFS('[1]2020 Outage History'!$Q:$Q,CF135,'[1]2020 Outage History'!$I:$I,$C135)/$Q135,"")</f>
        <v/>
      </c>
      <c r="CH135" s="26" t="str">
        <f t="shared" si="77"/>
        <v/>
      </c>
      <c r="CI135" s="8" t="str">
        <f>IF($P135="More Info Required",COUNTIFS('[1]2020 Outage History'!$Q:$Q,CH135,'[1]2020 Outage History'!$I:$I,$C135)/$Q135,"")</f>
        <v/>
      </c>
      <c r="CJ135" s="26" t="str">
        <f t="shared" si="78"/>
        <v/>
      </c>
      <c r="CK135" s="8" t="str">
        <f>IF($P135="More Info Required",COUNTIFS('[1]2020 Outage History'!$Q:$Q,CJ135,'[1]2020 Outage History'!$I:$I,$C135)/$Q135,"")</f>
        <v/>
      </c>
      <c r="CL135" s="26" t="str">
        <f t="shared" si="79"/>
        <v/>
      </c>
      <c r="CM135" s="8" t="str">
        <f>IF($P135="More Info Required",COUNTIFS('[1]2020 Outage History'!$Q:$Q,CL135,'[1]2020 Outage History'!$I:$I,$C135)/$Q135,"")</f>
        <v/>
      </c>
    </row>
    <row r="136" spans="1:91" ht="15" x14ac:dyDescent="0.25">
      <c r="A136" s="17" t="s">
        <v>433</v>
      </c>
      <c r="B136" s="21">
        <v>78264</v>
      </c>
      <c r="C136" s="14" t="s">
        <v>223</v>
      </c>
      <c r="D136" s="17" t="s">
        <v>78</v>
      </c>
      <c r="E136" s="21">
        <v>78</v>
      </c>
      <c r="F136" s="22">
        <f>'[1]2020 Circuit Detail'!H95</f>
        <v>0</v>
      </c>
      <c r="G136" s="21"/>
      <c r="H136" s="21">
        <f>('[1]2015 Circuit Detail'!AS95+'[1]2016 Circuit Detail'!AS95+'[1]2017 Circuit Detail'!AS95+'[1]2018 Circuit Detail'!AS95+'[1]2019 Circuit Detail'!AS95)/5</f>
        <v>0.26666666666666677</v>
      </c>
      <c r="I136" s="10">
        <f>'[1]2020 Circuit Detail'!AS95</f>
        <v>0</v>
      </c>
      <c r="J136" s="17" t="str">
        <f t="shared" si="40"/>
        <v>OK</v>
      </c>
      <c r="K136" s="28">
        <v>4</v>
      </c>
      <c r="L136" s="23">
        <v>2015</v>
      </c>
      <c r="M136" s="21">
        <f>('[1]2015 Circuit Detail'!AQ95+'[1]2016 Circuit Detail'!AQ95+'[1]2017 Circuit Detail'!AQ95+'[1]2018 Circuit Detail'!AQ95+'[1]2019 Circuit Detail'!AQ95)/5</f>
        <v>60.266666600000008</v>
      </c>
      <c r="N136" s="24">
        <f>'[1]2020 Circuit Detail'!AQ95</f>
        <v>0</v>
      </c>
      <c r="O136" s="17" t="str">
        <f t="shared" si="41"/>
        <v>OK</v>
      </c>
      <c r="P136" s="8" t="str">
        <f t="shared" si="42"/>
        <v>Good</v>
      </c>
      <c r="Q136" s="25">
        <f>'[1]2020 Circuit Detail'!AJ95</f>
        <v>0</v>
      </c>
      <c r="R136" s="26" t="str">
        <f t="shared" si="43"/>
        <v/>
      </c>
      <c r="S136" s="8" t="str">
        <f>IF($P136="More Info Required",COUNTIFS('[1]2020 Outage History'!$Q:$Q,R136,'[1]2020 Outage History'!$I:$I,$C136)/$Q136,"")</f>
        <v/>
      </c>
      <c r="T136" s="26" t="str">
        <f t="shared" si="44"/>
        <v/>
      </c>
      <c r="U136" s="8" t="str">
        <f>IF($P136="More Info Required",COUNTIFS('[1]2020 Outage History'!$Q:$Q,T136,'[1]2020 Outage History'!$I:$I,$C136)/$Q136,"")</f>
        <v/>
      </c>
      <c r="V136" s="26" t="str">
        <f t="shared" si="45"/>
        <v/>
      </c>
      <c r="W136" s="8" t="str">
        <f>IF($P136="More Info Required",COUNTIFS('[1]2020 Outage History'!$Q:$Q,V136,'[1]2020 Outage History'!$I:$I,$C136)/$Q136,"")</f>
        <v/>
      </c>
      <c r="X136" s="26" t="str">
        <f t="shared" si="46"/>
        <v/>
      </c>
      <c r="Y136" s="8" t="str">
        <f>IF($P136="More Info Required",COUNTIFS('[1]2020 Outage History'!$Q:$Q,X136,'[1]2020 Outage History'!$I:$I,$C136)/$Q136,"")</f>
        <v/>
      </c>
      <c r="Z136" s="26" t="str">
        <f t="shared" si="47"/>
        <v/>
      </c>
      <c r="AA136" s="8" t="str">
        <f>IF($P136="More Info Required",COUNTIFS('[1]2020 Outage History'!$Q:$Q,Z136,'[1]2020 Outage History'!$I:$I,$C136)/$Q136,"")</f>
        <v/>
      </c>
      <c r="AB136" s="26" t="str">
        <f t="shared" si="48"/>
        <v/>
      </c>
      <c r="AC136" s="8" t="str">
        <f>IF($P136="More Info Required",COUNTIFS('[1]2020 Outage History'!$Q:$Q,AB136,'[1]2020 Outage History'!$I:$I,$C136)/$Q136,"")</f>
        <v/>
      </c>
      <c r="AD136" s="26" t="str">
        <f t="shared" si="49"/>
        <v/>
      </c>
      <c r="AE136" s="8" t="str">
        <f>IF($P136="More Info Required",COUNTIFS('[1]2020 Outage History'!$Q:$Q,AD136,'[1]2020 Outage History'!$I:$I,$C136)/$Q136,"")</f>
        <v/>
      </c>
      <c r="AF136" s="26" t="str">
        <f t="shared" si="50"/>
        <v/>
      </c>
      <c r="AG136" s="8" t="str">
        <f>IF($P136="More Info Required",COUNTIFS('[1]2020 Outage History'!$Q:$Q,AF136,'[1]2020 Outage History'!$I:$I,$C136)/$Q136,"")</f>
        <v/>
      </c>
      <c r="AH136" s="26" t="str">
        <f t="shared" si="51"/>
        <v/>
      </c>
      <c r="AI136" s="8" t="str">
        <f>IF($P136="More Info Required",COUNTIFS('[1]2020 Outage History'!$Q:$Q,AH136,'[1]2020 Outage History'!$I:$I,$C136)/$Q136,"")</f>
        <v/>
      </c>
      <c r="AJ136" s="26" t="str">
        <f t="shared" si="52"/>
        <v/>
      </c>
      <c r="AK136" s="8" t="str">
        <f>IF($P136="More Info Required",COUNTIFS('[1]2020 Outage History'!$Q:$Q,AJ136,'[1]2020 Outage History'!$I:$I,$C136)/$Q136,"")</f>
        <v/>
      </c>
      <c r="AL136" s="26" t="str">
        <f t="shared" si="53"/>
        <v/>
      </c>
      <c r="AM136" s="8" t="str">
        <f>IF($P136="More Info Required",COUNTIFS('[1]2020 Outage History'!$Q:$Q,AL136,'[1]2020 Outage History'!$I:$I,$C136)/$Q136,"")</f>
        <v/>
      </c>
      <c r="AN136" s="26" t="str">
        <f t="shared" si="54"/>
        <v/>
      </c>
      <c r="AO136" s="8" t="str">
        <f>IF($P136="More Info Required",COUNTIFS('[1]2020 Outage History'!$Q:$Q,AN136,'[1]2020 Outage History'!$I:$I,$C136)/$Q136,"")</f>
        <v/>
      </c>
      <c r="AP136" s="26" t="str">
        <f t="shared" si="55"/>
        <v/>
      </c>
      <c r="AQ136" s="8" t="str">
        <f>IF($P136="More Info Required",COUNTIFS('[1]2020 Outage History'!$Q:$Q,AP136,'[1]2020 Outage History'!$I:$I,$C136)/$Q136,"")</f>
        <v/>
      </c>
      <c r="AR136" s="26" t="str">
        <f t="shared" si="56"/>
        <v/>
      </c>
      <c r="AS136" s="8" t="str">
        <f>IF($P136="More Info Required",COUNTIFS('[1]2020 Outage History'!$Q:$Q,AR136,'[1]2020 Outage History'!$I:$I,$C136)/$Q136,"")</f>
        <v/>
      </c>
      <c r="AT136" s="26" t="str">
        <f t="shared" si="57"/>
        <v/>
      </c>
      <c r="AU136" s="8" t="str">
        <f>IF($P136="More Info Required",COUNTIFS('[1]2020 Outage History'!$Q:$Q,AT136,'[1]2020 Outage History'!$I:$I,$C136)/$Q136,"")</f>
        <v/>
      </c>
      <c r="AV136" s="26" t="str">
        <f t="shared" si="58"/>
        <v/>
      </c>
      <c r="AW136" s="8" t="str">
        <f>IF($P136="More Info Required",COUNTIFS('[1]2020 Outage History'!$Q:$Q,AV136,'[1]2020 Outage History'!$I:$I,$C136)/$Q136,"")</f>
        <v/>
      </c>
      <c r="AX136" s="26" t="str">
        <f t="shared" si="59"/>
        <v/>
      </c>
      <c r="AY136" s="8" t="str">
        <f>IF($P136="More Info Required",COUNTIFS('[1]2020 Outage History'!$Q:$Q,AX136,'[1]2020 Outage History'!$I:$I,$C136)/$Q136,"")</f>
        <v/>
      </c>
      <c r="AZ136" s="26" t="str">
        <f t="shared" si="60"/>
        <v/>
      </c>
      <c r="BA136" s="8" t="str">
        <f>IF($P136="More Info Required",COUNTIFS('[1]2020 Outage History'!$Q:$Q,AZ136,'[1]2020 Outage History'!$I:$I,$C136)/$Q136,"")</f>
        <v/>
      </c>
      <c r="BB136" s="26" t="str">
        <f t="shared" si="61"/>
        <v/>
      </c>
      <c r="BC136" s="8" t="str">
        <f>IF($P136="More Info Required",COUNTIFS('[1]2020 Outage History'!$Q:$Q,BB136,'[1]2020 Outage History'!$I:$I,$C136)/$Q136,"")</f>
        <v/>
      </c>
      <c r="BD136" s="26" t="str">
        <f t="shared" si="62"/>
        <v/>
      </c>
      <c r="BE136" s="8" t="str">
        <f>IF($P136="More Info Required",COUNTIFS('[1]2020 Outage History'!$Q:$Q,BD136,'[1]2020 Outage History'!$I:$I,$C136)/$Q136,"")</f>
        <v/>
      </c>
      <c r="BF136" s="26" t="str">
        <f t="shared" si="63"/>
        <v/>
      </c>
      <c r="BG136" s="8" t="str">
        <f>IF($P136="More Info Required",COUNTIFS('[1]2020 Outage History'!$Q:$Q,BF136,'[1]2020 Outage History'!$I:$I,$C136)/$Q136,"")</f>
        <v/>
      </c>
      <c r="BH136" s="26" t="str">
        <f t="shared" si="64"/>
        <v/>
      </c>
      <c r="BI136" s="8" t="str">
        <f>IF($P136="More Info Required",COUNTIFS('[1]2020 Outage History'!$Q:$Q,BH136,'[1]2020 Outage History'!$I:$I,$C136)/$Q136,"")</f>
        <v/>
      </c>
      <c r="BJ136" s="26" t="str">
        <f t="shared" si="65"/>
        <v/>
      </c>
      <c r="BK136" s="8" t="str">
        <f>IF($P136="More Info Required",COUNTIFS('[1]2020 Outage History'!$Q:$Q,BJ136,'[1]2020 Outage History'!$I:$I,$C136)/$Q136,"")</f>
        <v/>
      </c>
      <c r="BL136" s="26" t="str">
        <f t="shared" si="66"/>
        <v/>
      </c>
      <c r="BM136" s="8" t="str">
        <f>IF($P136="More Info Required",COUNTIFS('[1]2020 Outage History'!$Q:$Q,BL136,'[1]2020 Outage History'!$I:$I,$C136)/$Q136,"")</f>
        <v/>
      </c>
      <c r="BN136" s="26" t="str">
        <f t="shared" si="67"/>
        <v/>
      </c>
      <c r="BO136" s="8" t="str">
        <f>IF($P136="More Info Required",COUNTIFS('[1]2020 Outage History'!$Q:$Q,BN136,'[1]2020 Outage History'!$I:$I,$C136)/$Q136,"")</f>
        <v/>
      </c>
      <c r="BP136" s="26" t="str">
        <f t="shared" si="68"/>
        <v/>
      </c>
      <c r="BQ136" s="8" t="str">
        <f>IF($P136="More Info Required",COUNTIFS('[1]2020 Outage History'!$Q:$Q,BP136,'[1]2020 Outage History'!$I:$I,$C136)/$Q136,"")</f>
        <v/>
      </c>
      <c r="BR136" s="26" t="str">
        <f t="shared" si="69"/>
        <v/>
      </c>
      <c r="BS136" s="8" t="str">
        <f>IF($P136="More Info Required",COUNTIFS('[1]2020 Outage History'!$Q:$Q,BR136,'[1]2020 Outage History'!$I:$I,$C136)/$Q136,"")</f>
        <v/>
      </c>
      <c r="BT136" s="26" t="str">
        <f t="shared" si="70"/>
        <v/>
      </c>
      <c r="BU136" s="8" t="str">
        <f>IF($P136="More Info Required",COUNTIFS('[1]2020 Outage History'!$Q:$Q,BT136,'[1]2020 Outage History'!$I:$I,$C136)/$Q136,"")</f>
        <v/>
      </c>
      <c r="BV136" s="26" t="str">
        <f t="shared" si="71"/>
        <v/>
      </c>
      <c r="BW136" s="8" t="str">
        <f>IF($P136="More Info Required",COUNTIFS('[1]2020 Outage History'!$Q:$Q,BV136,'[1]2020 Outage History'!$I:$I,$C136)/$Q136,"")</f>
        <v/>
      </c>
      <c r="BX136" s="26" t="str">
        <f t="shared" si="72"/>
        <v/>
      </c>
      <c r="BY136" s="8" t="str">
        <f>IF($P136="More Info Required",COUNTIFS('[1]2020 Outage History'!$Q:$Q,BX136,'[1]2020 Outage History'!$I:$I,$C136)/$Q136,"")</f>
        <v/>
      </c>
      <c r="BZ136" s="26" t="str">
        <f t="shared" si="73"/>
        <v/>
      </c>
      <c r="CA136" s="8" t="str">
        <f>IF($P136="More Info Required",COUNTIFS('[1]2020 Outage History'!$Q:$Q,BZ136,'[1]2020 Outage History'!$I:$I,$C136)/$Q136,"")</f>
        <v/>
      </c>
      <c r="CB136" s="26" t="str">
        <f t="shared" si="74"/>
        <v/>
      </c>
      <c r="CC136" s="8" t="str">
        <f>IF($P136="More Info Required",COUNTIFS('[1]2020 Outage History'!$Q:$Q,CB136,'[1]2020 Outage History'!$I:$I,$C136)/$Q136,"")</f>
        <v/>
      </c>
      <c r="CD136" s="26" t="str">
        <f t="shared" si="75"/>
        <v/>
      </c>
      <c r="CE136" s="8" t="str">
        <f>IF($P136="More Info Required",COUNTIFS('[1]2020 Outage History'!$Q:$Q,CD136,'[1]2020 Outage History'!$I:$I,$C136)/$Q136,"")</f>
        <v/>
      </c>
      <c r="CF136" s="26" t="str">
        <f t="shared" si="76"/>
        <v/>
      </c>
      <c r="CG136" s="8" t="str">
        <f>IF($P136="More Info Required",COUNTIFS('[1]2020 Outage History'!$Q:$Q,CF136,'[1]2020 Outage History'!$I:$I,$C136)/$Q136,"")</f>
        <v/>
      </c>
      <c r="CH136" s="26" t="str">
        <f t="shared" si="77"/>
        <v/>
      </c>
      <c r="CI136" s="8" t="str">
        <f>IF($P136="More Info Required",COUNTIFS('[1]2020 Outage History'!$Q:$Q,CH136,'[1]2020 Outage History'!$I:$I,$C136)/$Q136,"")</f>
        <v/>
      </c>
      <c r="CJ136" s="26" t="str">
        <f t="shared" si="78"/>
        <v/>
      </c>
      <c r="CK136" s="8" t="str">
        <f>IF($P136="More Info Required",COUNTIFS('[1]2020 Outage History'!$Q:$Q,CJ136,'[1]2020 Outage History'!$I:$I,$C136)/$Q136,"")</f>
        <v/>
      </c>
      <c r="CL136" s="26" t="str">
        <f t="shared" si="79"/>
        <v/>
      </c>
      <c r="CM136" s="8" t="str">
        <f>IF($P136="More Info Required",COUNTIFS('[1]2020 Outage History'!$Q:$Q,CL136,'[1]2020 Outage History'!$I:$I,$C136)/$Q136,"")</f>
        <v/>
      </c>
    </row>
    <row r="137" spans="1:91" ht="15" x14ac:dyDescent="0.25">
      <c r="A137" s="17" t="s">
        <v>189</v>
      </c>
      <c r="B137" s="21">
        <v>79214</v>
      </c>
      <c r="C137" s="14" t="s">
        <v>190</v>
      </c>
      <c r="D137" s="17" t="s">
        <v>434</v>
      </c>
      <c r="E137" s="21">
        <v>79</v>
      </c>
      <c r="F137" s="22">
        <f>'[1]2020 Circuit Detail'!H96</f>
        <v>256.04584499999999</v>
      </c>
      <c r="G137" s="21"/>
      <c r="H137" s="21">
        <f>('[1]2015 Circuit Detail'!AS96+'[1]2016 Circuit Detail'!AS96+'[1]2017 Circuit Detail'!AS96+'[1]2018 Circuit Detail'!AS96+'[1]2019 Circuit Detail'!AS96)/5</f>
        <v>1.0011007378042094</v>
      </c>
      <c r="I137" s="10">
        <f>'[1]2020 Circuit Detail'!AS96</f>
        <v>0.25386078809441298</v>
      </c>
      <c r="J137" s="17" t="str">
        <f t="shared" si="40"/>
        <v>OK</v>
      </c>
      <c r="K137" s="17">
        <v>15.4</v>
      </c>
      <c r="L137" s="23">
        <v>2017</v>
      </c>
      <c r="M137" s="21">
        <f>('[1]2015 Circuit Detail'!AQ96+'[1]2016 Circuit Detail'!AQ96+'[1]2017 Circuit Detail'!AQ96+'[1]2018 Circuit Detail'!AQ96+'[1]2019 Circuit Detail'!AQ96)/5</f>
        <v>137.9294744</v>
      </c>
      <c r="N137" s="24">
        <f>'[1]2020 Circuit Detail'!AQ96</f>
        <v>26.479631999999999</v>
      </c>
      <c r="O137" s="17" t="str">
        <f t="shared" si="41"/>
        <v>OK</v>
      </c>
      <c r="P137" s="8" t="str">
        <f t="shared" si="42"/>
        <v>Good</v>
      </c>
      <c r="Q137" s="25">
        <f>'[1]2020 Circuit Detail'!AJ96</f>
        <v>7</v>
      </c>
      <c r="R137" s="26" t="str">
        <f t="shared" si="43"/>
        <v/>
      </c>
      <c r="S137" s="8" t="str">
        <f>IF($P137="More Info Required",COUNTIFS('[1]2020 Outage History'!$Q:$Q,R137,'[1]2020 Outage History'!$I:$I,$C137)/$Q137,"")</f>
        <v/>
      </c>
      <c r="T137" s="26" t="str">
        <f t="shared" si="44"/>
        <v/>
      </c>
      <c r="U137" s="8" t="str">
        <f>IF($P137="More Info Required",COUNTIFS('[1]2020 Outage History'!$Q:$Q,T137,'[1]2020 Outage History'!$I:$I,$C137)/$Q137,"")</f>
        <v/>
      </c>
      <c r="V137" s="26" t="str">
        <f t="shared" si="45"/>
        <v/>
      </c>
      <c r="W137" s="8" t="str">
        <f>IF($P137="More Info Required",COUNTIFS('[1]2020 Outage History'!$Q:$Q,V137,'[1]2020 Outage History'!$I:$I,$C137)/$Q137,"")</f>
        <v/>
      </c>
      <c r="X137" s="26" t="str">
        <f t="shared" si="46"/>
        <v/>
      </c>
      <c r="Y137" s="8" t="str">
        <f>IF($P137="More Info Required",COUNTIFS('[1]2020 Outage History'!$Q:$Q,X137,'[1]2020 Outage History'!$I:$I,$C137)/$Q137,"")</f>
        <v/>
      </c>
      <c r="Z137" s="26" t="str">
        <f t="shared" si="47"/>
        <v/>
      </c>
      <c r="AA137" s="8" t="str">
        <f>IF($P137="More Info Required",COUNTIFS('[1]2020 Outage History'!$Q:$Q,Z137,'[1]2020 Outage History'!$I:$I,$C137)/$Q137,"")</f>
        <v/>
      </c>
      <c r="AB137" s="26" t="str">
        <f t="shared" si="48"/>
        <v/>
      </c>
      <c r="AC137" s="8" t="str">
        <f>IF($P137="More Info Required",COUNTIFS('[1]2020 Outage History'!$Q:$Q,AB137,'[1]2020 Outage History'!$I:$I,$C137)/$Q137,"")</f>
        <v/>
      </c>
      <c r="AD137" s="26" t="str">
        <f t="shared" si="49"/>
        <v/>
      </c>
      <c r="AE137" s="8" t="str">
        <f>IF($P137="More Info Required",COUNTIFS('[1]2020 Outage History'!$Q:$Q,AD137,'[1]2020 Outage History'!$I:$I,$C137)/$Q137,"")</f>
        <v/>
      </c>
      <c r="AF137" s="26" t="str">
        <f t="shared" si="50"/>
        <v/>
      </c>
      <c r="AG137" s="8" t="str">
        <f>IF($P137="More Info Required",COUNTIFS('[1]2020 Outage History'!$Q:$Q,AF137,'[1]2020 Outage History'!$I:$I,$C137)/$Q137,"")</f>
        <v/>
      </c>
      <c r="AH137" s="26" t="str">
        <f t="shared" si="51"/>
        <v/>
      </c>
      <c r="AI137" s="8" t="str">
        <f>IF($P137="More Info Required",COUNTIFS('[1]2020 Outage History'!$Q:$Q,AH137,'[1]2020 Outage History'!$I:$I,$C137)/$Q137,"")</f>
        <v/>
      </c>
      <c r="AJ137" s="26" t="str">
        <f t="shared" si="52"/>
        <v/>
      </c>
      <c r="AK137" s="8" t="str">
        <f>IF($P137="More Info Required",COUNTIFS('[1]2020 Outage History'!$Q:$Q,AJ137,'[1]2020 Outage History'!$I:$I,$C137)/$Q137,"")</f>
        <v/>
      </c>
      <c r="AL137" s="26" t="str">
        <f t="shared" si="53"/>
        <v/>
      </c>
      <c r="AM137" s="8" t="str">
        <f>IF($P137="More Info Required",COUNTIFS('[1]2020 Outage History'!$Q:$Q,AL137,'[1]2020 Outage History'!$I:$I,$C137)/$Q137,"")</f>
        <v/>
      </c>
      <c r="AN137" s="26" t="str">
        <f t="shared" si="54"/>
        <v/>
      </c>
      <c r="AO137" s="8" t="str">
        <f>IF($P137="More Info Required",COUNTIFS('[1]2020 Outage History'!$Q:$Q,AN137,'[1]2020 Outage History'!$I:$I,$C137)/$Q137,"")</f>
        <v/>
      </c>
      <c r="AP137" s="26" t="str">
        <f t="shared" si="55"/>
        <v/>
      </c>
      <c r="AQ137" s="8" t="str">
        <f>IF($P137="More Info Required",COUNTIFS('[1]2020 Outage History'!$Q:$Q,AP137,'[1]2020 Outage History'!$I:$I,$C137)/$Q137,"")</f>
        <v/>
      </c>
      <c r="AR137" s="26" t="str">
        <f t="shared" si="56"/>
        <v/>
      </c>
      <c r="AS137" s="8" t="str">
        <f>IF($P137="More Info Required",COUNTIFS('[1]2020 Outage History'!$Q:$Q,AR137,'[1]2020 Outage History'!$I:$I,$C137)/$Q137,"")</f>
        <v/>
      </c>
      <c r="AT137" s="26" t="str">
        <f t="shared" si="57"/>
        <v/>
      </c>
      <c r="AU137" s="8" t="str">
        <f>IF($P137="More Info Required",COUNTIFS('[1]2020 Outage History'!$Q:$Q,AT137,'[1]2020 Outage History'!$I:$I,$C137)/$Q137,"")</f>
        <v/>
      </c>
      <c r="AV137" s="26" t="str">
        <f t="shared" si="58"/>
        <v/>
      </c>
      <c r="AW137" s="8" t="str">
        <f>IF($P137="More Info Required",COUNTIFS('[1]2020 Outage History'!$Q:$Q,AV137,'[1]2020 Outage History'!$I:$I,$C137)/$Q137,"")</f>
        <v/>
      </c>
      <c r="AX137" s="26" t="str">
        <f t="shared" si="59"/>
        <v/>
      </c>
      <c r="AY137" s="8" t="str">
        <f>IF($P137="More Info Required",COUNTIFS('[1]2020 Outage History'!$Q:$Q,AX137,'[1]2020 Outage History'!$I:$I,$C137)/$Q137,"")</f>
        <v/>
      </c>
      <c r="AZ137" s="26" t="str">
        <f t="shared" si="60"/>
        <v/>
      </c>
      <c r="BA137" s="8" t="str">
        <f>IF($P137="More Info Required",COUNTIFS('[1]2020 Outage History'!$Q:$Q,AZ137,'[1]2020 Outage History'!$I:$I,$C137)/$Q137,"")</f>
        <v/>
      </c>
      <c r="BB137" s="26" t="str">
        <f t="shared" si="61"/>
        <v/>
      </c>
      <c r="BC137" s="8" t="str">
        <f>IF($P137="More Info Required",COUNTIFS('[1]2020 Outage History'!$Q:$Q,BB137,'[1]2020 Outage History'!$I:$I,$C137)/$Q137,"")</f>
        <v/>
      </c>
      <c r="BD137" s="26" t="str">
        <f t="shared" si="62"/>
        <v/>
      </c>
      <c r="BE137" s="8" t="str">
        <f>IF($P137="More Info Required",COUNTIFS('[1]2020 Outage History'!$Q:$Q,BD137,'[1]2020 Outage History'!$I:$I,$C137)/$Q137,"")</f>
        <v/>
      </c>
      <c r="BF137" s="26" t="str">
        <f t="shared" si="63"/>
        <v/>
      </c>
      <c r="BG137" s="8" t="str">
        <f>IF($P137="More Info Required",COUNTIFS('[1]2020 Outage History'!$Q:$Q,BF137,'[1]2020 Outage History'!$I:$I,$C137)/$Q137,"")</f>
        <v/>
      </c>
      <c r="BH137" s="26" t="str">
        <f t="shared" si="64"/>
        <v/>
      </c>
      <c r="BI137" s="8" t="str">
        <f>IF($P137="More Info Required",COUNTIFS('[1]2020 Outage History'!$Q:$Q,BH137,'[1]2020 Outage History'!$I:$I,$C137)/$Q137,"")</f>
        <v/>
      </c>
      <c r="BJ137" s="26" t="str">
        <f t="shared" si="65"/>
        <v/>
      </c>
      <c r="BK137" s="8" t="str">
        <f>IF($P137="More Info Required",COUNTIFS('[1]2020 Outage History'!$Q:$Q,BJ137,'[1]2020 Outage History'!$I:$I,$C137)/$Q137,"")</f>
        <v/>
      </c>
      <c r="BL137" s="26" t="str">
        <f t="shared" si="66"/>
        <v/>
      </c>
      <c r="BM137" s="8" t="str">
        <f>IF($P137="More Info Required",COUNTIFS('[1]2020 Outage History'!$Q:$Q,BL137,'[1]2020 Outage History'!$I:$I,$C137)/$Q137,"")</f>
        <v/>
      </c>
      <c r="BN137" s="26" t="str">
        <f t="shared" si="67"/>
        <v/>
      </c>
      <c r="BO137" s="8" t="str">
        <f>IF($P137="More Info Required",COUNTIFS('[1]2020 Outage History'!$Q:$Q,BN137,'[1]2020 Outage History'!$I:$I,$C137)/$Q137,"")</f>
        <v/>
      </c>
      <c r="BP137" s="26" t="str">
        <f t="shared" si="68"/>
        <v/>
      </c>
      <c r="BQ137" s="8" t="str">
        <f>IF($P137="More Info Required",COUNTIFS('[1]2020 Outage History'!$Q:$Q,BP137,'[1]2020 Outage History'!$I:$I,$C137)/$Q137,"")</f>
        <v/>
      </c>
      <c r="BR137" s="26" t="str">
        <f t="shared" si="69"/>
        <v/>
      </c>
      <c r="BS137" s="8" t="str">
        <f>IF($P137="More Info Required",COUNTIFS('[1]2020 Outage History'!$Q:$Q,BR137,'[1]2020 Outage History'!$I:$I,$C137)/$Q137,"")</f>
        <v/>
      </c>
      <c r="BT137" s="26" t="str">
        <f t="shared" si="70"/>
        <v/>
      </c>
      <c r="BU137" s="8" t="str">
        <f>IF($P137="More Info Required",COUNTIFS('[1]2020 Outage History'!$Q:$Q,BT137,'[1]2020 Outage History'!$I:$I,$C137)/$Q137,"")</f>
        <v/>
      </c>
      <c r="BV137" s="26" t="str">
        <f t="shared" si="71"/>
        <v/>
      </c>
      <c r="BW137" s="8" t="str">
        <f>IF($P137="More Info Required",COUNTIFS('[1]2020 Outage History'!$Q:$Q,BV137,'[1]2020 Outage History'!$I:$I,$C137)/$Q137,"")</f>
        <v/>
      </c>
      <c r="BX137" s="26" t="str">
        <f t="shared" si="72"/>
        <v/>
      </c>
      <c r="BY137" s="8" t="str">
        <f>IF($P137="More Info Required",COUNTIFS('[1]2020 Outage History'!$Q:$Q,BX137,'[1]2020 Outage History'!$I:$I,$C137)/$Q137,"")</f>
        <v/>
      </c>
      <c r="BZ137" s="26" t="str">
        <f t="shared" si="73"/>
        <v/>
      </c>
      <c r="CA137" s="8" t="str">
        <f>IF($P137="More Info Required",COUNTIFS('[1]2020 Outage History'!$Q:$Q,BZ137,'[1]2020 Outage History'!$I:$I,$C137)/$Q137,"")</f>
        <v/>
      </c>
      <c r="CB137" s="26" t="str">
        <f t="shared" si="74"/>
        <v/>
      </c>
      <c r="CC137" s="8" t="str">
        <f>IF($P137="More Info Required",COUNTIFS('[1]2020 Outage History'!$Q:$Q,CB137,'[1]2020 Outage History'!$I:$I,$C137)/$Q137,"")</f>
        <v/>
      </c>
      <c r="CD137" s="26" t="str">
        <f t="shared" si="75"/>
        <v/>
      </c>
      <c r="CE137" s="8" t="str">
        <f>IF($P137="More Info Required",COUNTIFS('[1]2020 Outage History'!$Q:$Q,CD137,'[1]2020 Outage History'!$I:$I,$C137)/$Q137,"")</f>
        <v/>
      </c>
      <c r="CF137" s="26" t="str">
        <f t="shared" si="76"/>
        <v/>
      </c>
      <c r="CG137" s="8" t="str">
        <f>IF($P137="More Info Required",COUNTIFS('[1]2020 Outage History'!$Q:$Q,CF137,'[1]2020 Outage History'!$I:$I,$C137)/$Q137,"")</f>
        <v/>
      </c>
      <c r="CH137" s="26" t="str">
        <f t="shared" si="77"/>
        <v/>
      </c>
      <c r="CI137" s="8" t="str">
        <f>IF($P137="More Info Required",COUNTIFS('[1]2020 Outage History'!$Q:$Q,CH137,'[1]2020 Outage History'!$I:$I,$C137)/$Q137,"")</f>
        <v/>
      </c>
      <c r="CJ137" s="26" t="str">
        <f t="shared" si="78"/>
        <v/>
      </c>
      <c r="CK137" s="8" t="str">
        <f>IF($P137="More Info Required",COUNTIFS('[1]2020 Outage History'!$Q:$Q,CJ137,'[1]2020 Outage History'!$I:$I,$C137)/$Q137,"")</f>
        <v/>
      </c>
      <c r="CL137" s="26" t="str">
        <f t="shared" si="79"/>
        <v/>
      </c>
      <c r="CM137" s="8" t="str">
        <f>IF($P137="More Info Required",COUNTIFS('[1]2020 Outage History'!$Q:$Q,CL137,'[1]2020 Outage History'!$I:$I,$C137)/$Q137,"")</f>
        <v/>
      </c>
    </row>
    <row r="138" spans="1:91" s="30" customFormat="1" ht="15" x14ac:dyDescent="0.25">
      <c r="A138" s="17" t="s">
        <v>191</v>
      </c>
      <c r="B138" s="21">
        <v>79224</v>
      </c>
      <c r="C138" s="29" t="s">
        <v>192</v>
      </c>
      <c r="D138" s="17" t="s">
        <v>434</v>
      </c>
      <c r="E138" s="9">
        <v>79</v>
      </c>
      <c r="F138" s="22">
        <f>'[1]2020 Circuit Detail'!H97</f>
        <v>320.94555800000001</v>
      </c>
      <c r="G138" s="9"/>
      <c r="H138" s="21">
        <f>('[1]2015 Circuit Detail'!AS97+'[1]2016 Circuit Detail'!AS97+'[1]2017 Circuit Detail'!AS97+'[1]2018 Circuit Detail'!AS97+'[1]2019 Circuit Detail'!AS97)/5</f>
        <v>1.1557832680875284</v>
      </c>
      <c r="I138" s="10">
        <f>'[1]2020 Circuit Detail'!AS97</f>
        <v>2.1966342341463401</v>
      </c>
      <c r="J138" s="17" t="str">
        <f t="shared" si="40"/>
        <v>PSC</v>
      </c>
      <c r="K138" s="28">
        <v>20.9</v>
      </c>
      <c r="L138" s="23">
        <v>2017</v>
      </c>
      <c r="M138" s="21">
        <f>('[1]2015 Circuit Detail'!AQ97+'[1]2016 Circuit Detail'!AQ97+'[1]2017 Circuit Detail'!AQ97+'[1]2018 Circuit Detail'!AQ97+'[1]2019 Circuit Detail'!AQ97)/5</f>
        <v>179.59242880000002</v>
      </c>
      <c r="N138" s="24">
        <f>'[1]2020 Circuit Detail'!AQ97</f>
        <v>162.69737499999999</v>
      </c>
      <c r="O138" s="17" t="str">
        <f t="shared" si="41"/>
        <v>OK</v>
      </c>
      <c r="P138" s="8" t="str">
        <f t="shared" si="42"/>
        <v>More Info Required</v>
      </c>
      <c r="Q138" s="25">
        <f>'[1]2020 Circuit Detail'!AJ97</f>
        <v>10</v>
      </c>
      <c r="R138" s="26" t="str">
        <f t="shared" si="43"/>
        <v>000 Power Supply</v>
      </c>
      <c r="S138" s="8" t="e">
        <f>IF($P138="More Info Required",COUNTIFS('[1]2020 Outage History'!$Q:$Q,R138,'[1]2020 Outage History'!$I:$I,$C138)/$Q138,"")</f>
        <v>#VALUE!</v>
      </c>
      <c r="T138" s="26" t="str">
        <f t="shared" si="44"/>
        <v>100 Construction</v>
      </c>
      <c r="U138" s="8" t="e">
        <f>IF($P138="More Info Required",COUNTIFS('[1]2020 Outage History'!$Q:$Q,T138,'[1]2020 Outage History'!$I:$I,$C138)/$Q138,"")</f>
        <v>#VALUE!</v>
      </c>
      <c r="V138" s="26" t="str">
        <f t="shared" si="45"/>
        <v>110 Maintenance</v>
      </c>
      <c r="W138" s="8" t="e">
        <f>IF($P138="More Info Required",COUNTIFS('[1]2020 Outage History'!$Q:$Q,V138,'[1]2020 Outage History'!$I:$I,$C138)/$Q138,"")</f>
        <v>#VALUE!</v>
      </c>
      <c r="X138" s="26" t="str">
        <f t="shared" si="46"/>
        <v>190 Other Planned</v>
      </c>
      <c r="Y138" s="8" t="e">
        <f>IF($P138="More Info Required",COUNTIFS('[1]2020 Outage History'!$Q:$Q,X138,'[1]2020 Outage History'!$I:$I,$C138)/$Q138,"")</f>
        <v>#VALUE!</v>
      </c>
      <c r="Z138" s="26" t="str">
        <f t="shared" si="47"/>
        <v>300 Material or equipment fault/failure</v>
      </c>
      <c r="AA138" s="8" t="e">
        <f>IF($P138="More Info Required",COUNTIFS('[1]2020 Outage History'!$Q:$Q,Z138,'[1]2020 Outage History'!$I:$I,$C138)/$Q138,"")</f>
        <v>#VALUE!</v>
      </c>
      <c r="AB138" s="26" t="str">
        <f t="shared" si="48"/>
        <v>310 Installation Fault</v>
      </c>
      <c r="AC138" s="8" t="e">
        <f>IF($P138="More Info Required",COUNTIFS('[1]2020 Outage History'!$Q:$Q,AB138,'[1]2020 Outage History'!$I:$I,$C138)/$Q138,"")</f>
        <v>#VALUE!</v>
      </c>
      <c r="AD138" s="26" t="str">
        <f t="shared" si="49"/>
        <v>320 Conductor Sag or inadequate clearance</v>
      </c>
      <c r="AE138" s="8" t="e">
        <f>IF($P138="More Info Required",COUNTIFS('[1]2020 Outage History'!$Q:$Q,AD138,'[1]2020 Outage History'!$I:$I,$C138)/$Q138,"")</f>
        <v>#VALUE!</v>
      </c>
      <c r="AF138" s="26" t="str">
        <f t="shared" si="50"/>
        <v>340 Overload</v>
      </c>
      <c r="AG138" s="8" t="e">
        <f>IF($P138="More Info Required",COUNTIFS('[1]2020 Outage History'!$Q:$Q,AF138,'[1]2020 Outage History'!$I:$I,$C138)/$Q138,"")</f>
        <v>#VALUE!</v>
      </c>
      <c r="AH138" s="26" t="str">
        <f t="shared" si="51"/>
        <v>350 Miscoordination of protection devices</v>
      </c>
      <c r="AI138" s="8" t="e">
        <f>IF($P138="More Info Required",COUNTIFS('[1]2020 Outage History'!$Q:$Q,AH138,'[1]2020 Outage History'!$I:$I,$C138)/$Q138,"")</f>
        <v>#VALUE!</v>
      </c>
      <c r="AJ138" s="26" t="str">
        <f t="shared" si="52"/>
        <v>360 Other Equipment installation/design</v>
      </c>
      <c r="AK138" s="8" t="e">
        <f>IF($P138="More Info Required",COUNTIFS('[1]2020 Outage History'!$Q:$Q,AJ138,'[1]2020 Outage History'!$I:$I,$C138)/$Q138,"")</f>
        <v>#VALUE!</v>
      </c>
      <c r="AL138" s="26" t="str">
        <f t="shared" si="53"/>
        <v>400 Decay/Age of Material/Equipment</v>
      </c>
      <c r="AM138" s="8" t="e">
        <f>IF($P138="More Info Required",COUNTIFS('[1]2020 Outage History'!$Q:$Q,AL138,'[1]2020 Outage History'!$I:$I,$C138)/$Q138,"")</f>
        <v>#VALUE!</v>
      </c>
      <c r="AN138" s="26" t="str">
        <f t="shared" si="54"/>
        <v>420 Tree Growth</v>
      </c>
      <c r="AO138" s="8" t="e">
        <f>IF($P138="More Info Required",COUNTIFS('[1]2020 Outage History'!$Q:$Q,AN138,'[1]2020 Outage History'!$I:$I,$C138)/$Q138,"")</f>
        <v>#VALUE!</v>
      </c>
      <c r="AP138" s="26" t="str">
        <f t="shared" si="55"/>
        <v>430 Tree failure from overhang or dead tree without Ice/snow</v>
      </c>
      <c r="AQ138" s="8" t="e">
        <f>IF($P138="More Info Required",COUNTIFS('[1]2020 Outage History'!$Q:$Q,AP138,'[1]2020 Outage History'!$I:$I,$C138)/$Q138,"")</f>
        <v>#VALUE!</v>
      </c>
      <c r="AR138" s="26" t="str">
        <f t="shared" si="56"/>
        <v>435 Tree failure from outside of ROW</v>
      </c>
      <c r="AS138" s="8" t="e">
        <f>IF($P138="More Info Required",COUNTIFS('[1]2020 Outage History'!$Q:$Q,AR138,'[1]2020 Outage History'!$I:$I,$C138)/$Q138,"")</f>
        <v>#VALUE!</v>
      </c>
      <c r="AT138" s="26" t="str">
        <f t="shared" si="57"/>
        <v>440 Trees with Ice/snow</v>
      </c>
      <c r="AU138" s="8" t="e">
        <f>IF($P138="More Info Required",COUNTIFS('[1]2020 Outage History'!$Q:$Q,AT138,'[1]2020 Outage History'!$I:$I,$C138)/$Q138,"")</f>
        <v>#VALUE!</v>
      </c>
      <c r="AV138" s="26" t="str">
        <f t="shared" si="58"/>
        <v>470 Borrower Crew Cuts Tree</v>
      </c>
      <c r="AW138" s="8" t="e">
        <f>IF($P138="More Info Required",COUNTIFS('[1]2020 Outage History'!$Q:$Q,AV138,'[1]2020 Outage History'!$I:$I,$C138)/$Q138,"")</f>
        <v>#VALUE!</v>
      </c>
      <c r="AX138" s="26" t="str">
        <f t="shared" si="59"/>
        <v>490 Maintenance, Other</v>
      </c>
      <c r="AY138" s="8" t="e">
        <f>IF($P138="More Info Required",COUNTIFS('[1]2020 Outage History'!$Q:$Q,AX138,'[1]2020 Outage History'!$I:$I,$C138)/$Q138,"")</f>
        <v>#VALUE!</v>
      </c>
      <c r="AZ138" s="26" t="str">
        <f t="shared" si="60"/>
        <v>500 Lightning</v>
      </c>
      <c r="BA138" s="8" t="e">
        <f>IF($P138="More Info Required",COUNTIFS('[1]2020 Outage History'!$Q:$Q,AZ138,'[1]2020 Outage History'!$I:$I,$C138)/$Q138,"")</f>
        <v>#VALUE!</v>
      </c>
      <c r="BB138" s="26" t="str">
        <f t="shared" si="61"/>
        <v>510 Wind, Not Trees</v>
      </c>
      <c r="BC138" s="8" t="e">
        <f>IF($P138="More Info Required",COUNTIFS('[1]2020 Outage History'!$Q:$Q,BB138,'[1]2020 Outage History'!$I:$I,$C138)/$Q138,"")</f>
        <v>#VALUE!</v>
      </c>
      <c r="BD138" s="26" t="str">
        <f t="shared" si="62"/>
        <v>520 Ice, Sleet, Frost, not Trees</v>
      </c>
      <c r="BE138" s="8" t="e">
        <f>IF($P138="More Info Required",COUNTIFS('[1]2020 Outage History'!$Q:$Q,BD138,'[1]2020 Outage History'!$I:$I,$C138)/$Q138,"")</f>
        <v>#VALUE!</v>
      </c>
      <c r="BF138" s="26" t="str">
        <f t="shared" si="63"/>
        <v>530 Flood</v>
      </c>
      <c r="BG138" s="8" t="e">
        <f>IF($P138="More Info Required",COUNTIFS('[1]2020 Outage History'!$Q:$Q,BF138,'[1]2020 Outage History'!$I:$I,$C138)/$Q138,"")</f>
        <v>#VALUE!</v>
      </c>
      <c r="BH138" s="26" t="str">
        <f t="shared" si="64"/>
        <v>540 Storm</v>
      </c>
      <c r="BI138" s="8" t="e">
        <f>IF($P138="More Info Required",COUNTIFS('[1]2020 Outage History'!$Q:$Q,BH138,'[1]2020 Outage History'!$I:$I,$C138)/$Q138,"")</f>
        <v>#VALUE!</v>
      </c>
      <c r="BJ138" s="26" t="str">
        <f t="shared" si="65"/>
        <v>590 Weather, Other</v>
      </c>
      <c r="BK138" s="8" t="e">
        <f>IF($P138="More Info Required",COUNTIFS('[1]2020 Outage History'!$Q:$Q,BJ138,'[1]2020 Outage History'!$I:$I,$C138)/$Q138,"")</f>
        <v>#VALUE!</v>
      </c>
      <c r="BL138" s="26" t="str">
        <f t="shared" si="66"/>
        <v>600 Animal/bird</v>
      </c>
      <c r="BM138" s="8" t="e">
        <f>IF($P138="More Info Required",COUNTIFS('[1]2020 Outage History'!$Q:$Q,BL138,'[1]2020 Outage History'!$I:$I,$C138)/$Q138,"")</f>
        <v>#VALUE!</v>
      </c>
      <c r="BN138" s="26" t="str">
        <f t="shared" si="67"/>
        <v>630 Squirrel</v>
      </c>
      <c r="BO138" s="8" t="e">
        <f>IF($P138="More Info Required",COUNTIFS('[1]2020 Outage History'!$Q:$Q,BN138,'[1]2020 Outage History'!$I:$I,$C138)/$Q138,"")</f>
        <v>#VALUE!</v>
      </c>
      <c r="BP138" s="26" t="str">
        <f t="shared" si="68"/>
        <v>690 Animal, Other</v>
      </c>
      <c r="BQ138" s="8" t="e">
        <f>IF($P138="More Info Required",COUNTIFS('[1]2020 Outage History'!$Q:$Q,BP138,'[1]2020 Outage History'!$I:$I,$C138)/$Q138,"")</f>
        <v>#VALUE!</v>
      </c>
      <c r="BR138" s="26" t="str">
        <f t="shared" si="69"/>
        <v>700 Customer-Caused</v>
      </c>
      <c r="BS138" s="8" t="e">
        <f>IF($P138="More Info Required",COUNTIFS('[1]2020 Outage History'!$Q:$Q,BR138,'[1]2020 Outage History'!$I:$I,$C138)/$Q138,"")</f>
        <v>#VALUE!</v>
      </c>
      <c r="BT138" s="26" t="str">
        <f t="shared" si="70"/>
        <v>710 Motor Vehicle</v>
      </c>
      <c r="BU138" s="8" t="e">
        <f>IF($P138="More Info Required",COUNTIFS('[1]2020 Outage History'!$Q:$Q,BT138,'[1]2020 Outage History'!$I:$I,$C138)/$Q138,"")</f>
        <v>#VALUE!</v>
      </c>
      <c r="BV138" s="26" t="str">
        <f t="shared" si="71"/>
        <v>715 Farming Equipment</v>
      </c>
      <c r="BW138" s="8" t="e">
        <f>IF($P138="More Info Required",COUNTIFS('[1]2020 Outage History'!$Q:$Q,BV138,'[1]2020 Outage History'!$I:$I,$C138)/$Q138,"")</f>
        <v>#VALUE!</v>
      </c>
      <c r="BX138" s="26" t="str">
        <f t="shared" si="72"/>
        <v>720 Aircraft</v>
      </c>
      <c r="BY138" s="8" t="e">
        <f>IF($P138="More Info Required",COUNTIFS('[1]2020 Outage History'!$Q:$Q,BX138,'[1]2020 Outage History'!$I:$I,$C138)/$Q138,"")</f>
        <v>#VALUE!</v>
      </c>
      <c r="BZ138" s="26" t="str">
        <f t="shared" si="73"/>
        <v>730 Fire</v>
      </c>
      <c r="CA138" s="8" t="e">
        <f>IF($P138="More Info Required",COUNTIFS('[1]2020 Outage History'!$Q:$Q,BZ138,'[1]2020 Outage History'!$I:$I,$C138)/$Q138,"")</f>
        <v>#VALUE!</v>
      </c>
      <c r="CB138" s="26" t="str">
        <f t="shared" si="74"/>
        <v>740 Public Cuts Tree</v>
      </c>
      <c r="CC138" s="8" t="e">
        <f>IF($P138="More Info Required",COUNTIFS('[1]2020 Outage History'!$Q:$Q,CB138,'[1]2020 Outage History'!$I:$I,$C138)/$Q138,"")</f>
        <v>#VALUE!</v>
      </c>
      <c r="CD138" s="26" t="str">
        <f t="shared" si="75"/>
        <v>750 Vandalism</v>
      </c>
      <c r="CE138" s="8" t="e">
        <f>IF($P138="More Info Required",COUNTIFS('[1]2020 Outage History'!$Q:$Q,CD138,'[1]2020 Outage History'!$I:$I,$C138)/$Q138,"")</f>
        <v>#VALUE!</v>
      </c>
      <c r="CF138" s="26" t="str">
        <f t="shared" si="76"/>
        <v>760 Switching Error or Caused by Construction or Maintenance</v>
      </c>
      <c r="CG138" s="8" t="e">
        <f>IF($P138="More Info Required",COUNTIFS('[1]2020 Outage History'!$Q:$Q,CF138,'[1]2020 Outage History'!$I:$I,$C138)/$Q138,"")</f>
        <v>#VALUE!</v>
      </c>
      <c r="CH138" s="26" t="str">
        <f t="shared" si="77"/>
        <v>790 Public, Other</v>
      </c>
      <c r="CI138" s="8" t="e">
        <f>IF($P138="More Info Required",COUNTIFS('[1]2020 Outage History'!$Q:$Q,CH138,'[1]2020 Outage History'!$I:$I,$C138)/$Q138,"")</f>
        <v>#VALUE!</v>
      </c>
      <c r="CJ138" s="26" t="str">
        <f t="shared" si="78"/>
        <v>800 Other</v>
      </c>
      <c r="CK138" s="8" t="e">
        <f>IF($P138="More Info Required",COUNTIFS('[1]2020 Outage History'!$Q:$Q,CJ138,'[1]2020 Outage History'!$I:$I,$C138)/$Q138,"")</f>
        <v>#VALUE!</v>
      </c>
      <c r="CL138" s="26" t="str">
        <f t="shared" si="79"/>
        <v>999 Cause Unknown</v>
      </c>
      <c r="CM138" s="8" t="e">
        <f>IF($P138="More Info Required",COUNTIFS('[1]2020 Outage History'!$Q:$Q,CL138,'[1]2020 Outage History'!$I:$I,$C138)/$Q138,"")</f>
        <v>#VALUE!</v>
      </c>
    </row>
    <row r="139" spans="1:91" ht="15" x14ac:dyDescent="0.25">
      <c r="A139" s="8" t="s">
        <v>62</v>
      </c>
      <c r="B139" s="21">
        <v>79234</v>
      </c>
      <c r="C139" s="8" t="s">
        <v>193</v>
      </c>
      <c r="D139" s="17" t="s">
        <v>434</v>
      </c>
      <c r="E139" s="9">
        <v>79</v>
      </c>
      <c r="F139" s="22">
        <f>'[1]2020 Circuit Detail'!H98</f>
        <v>3.0370370000000002</v>
      </c>
      <c r="G139" s="9"/>
      <c r="H139" s="21">
        <f>('[1]2015 Circuit Detail'!AS98+'[1]2016 Circuit Detail'!AS98+'[1]2017 Circuit Detail'!AS98+'[1]2018 Circuit Detail'!AS98+'[1]2019 Circuit Detail'!AS98)/5</f>
        <v>0.33661763757853003</v>
      </c>
      <c r="I139" s="10">
        <f>'[1]2020 Circuit Detail'!AS98</f>
        <v>0.65853659339678805</v>
      </c>
      <c r="J139" s="17" t="str">
        <f t="shared" si="40"/>
        <v>PSC</v>
      </c>
      <c r="K139" s="17">
        <v>0.8</v>
      </c>
      <c r="L139" s="23">
        <v>2017</v>
      </c>
      <c r="M139" s="21">
        <f>('[1]2015 Circuit Detail'!AQ98+'[1]2016 Circuit Detail'!AQ98+'[1]2017 Circuit Detail'!AQ98+'[1]2018 Circuit Detail'!AQ98+'[1]2019 Circuit Detail'!AQ98)/5</f>
        <v>23.446180000000002</v>
      </c>
      <c r="N139" s="24">
        <f>'[1]2020 Circuit Detail'!AQ98</f>
        <v>28.317073000000001</v>
      </c>
      <c r="O139" s="17" t="str">
        <f t="shared" si="41"/>
        <v>PSC</v>
      </c>
      <c r="P139" s="8" t="str">
        <f t="shared" si="42"/>
        <v>More Info Required</v>
      </c>
      <c r="Q139" s="25">
        <f>'[1]2020 Circuit Detail'!AJ98</f>
        <v>1</v>
      </c>
      <c r="R139" s="26" t="str">
        <f t="shared" si="43"/>
        <v>000 Power Supply</v>
      </c>
      <c r="S139" s="8" t="e">
        <f>IF($P139="More Info Required",COUNTIFS('[1]2020 Outage History'!$Q:$Q,R139,'[1]2020 Outage History'!$I:$I,$C139)/$Q139,"")</f>
        <v>#VALUE!</v>
      </c>
      <c r="T139" s="26" t="str">
        <f t="shared" si="44"/>
        <v>100 Construction</v>
      </c>
      <c r="U139" s="8" t="e">
        <f>IF($P139="More Info Required",COUNTIFS('[1]2020 Outage History'!$Q:$Q,T139,'[1]2020 Outage History'!$I:$I,$C139)/$Q139,"")</f>
        <v>#VALUE!</v>
      </c>
      <c r="V139" s="26" t="str">
        <f t="shared" si="45"/>
        <v>110 Maintenance</v>
      </c>
      <c r="W139" s="8" t="e">
        <f>IF($P139="More Info Required",COUNTIFS('[1]2020 Outage History'!$Q:$Q,V139,'[1]2020 Outage History'!$I:$I,$C139)/$Q139,"")</f>
        <v>#VALUE!</v>
      </c>
      <c r="X139" s="26" t="str">
        <f t="shared" si="46"/>
        <v>190 Other Planned</v>
      </c>
      <c r="Y139" s="8" t="e">
        <f>IF($P139="More Info Required",COUNTIFS('[1]2020 Outage History'!$Q:$Q,X139,'[1]2020 Outage History'!$I:$I,$C139)/$Q139,"")</f>
        <v>#VALUE!</v>
      </c>
      <c r="Z139" s="26" t="str">
        <f t="shared" si="47"/>
        <v>300 Material or equipment fault/failure</v>
      </c>
      <c r="AA139" s="8" t="e">
        <f>IF($P139="More Info Required",COUNTIFS('[1]2020 Outage History'!$Q:$Q,Z139,'[1]2020 Outage History'!$I:$I,$C139)/$Q139,"")</f>
        <v>#VALUE!</v>
      </c>
      <c r="AB139" s="26" t="str">
        <f t="shared" si="48"/>
        <v>310 Installation Fault</v>
      </c>
      <c r="AC139" s="8" t="e">
        <f>IF($P139="More Info Required",COUNTIFS('[1]2020 Outage History'!$Q:$Q,AB139,'[1]2020 Outage History'!$I:$I,$C139)/$Q139,"")</f>
        <v>#VALUE!</v>
      </c>
      <c r="AD139" s="26" t="str">
        <f t="shared" si="49"/>
        <v>320 Conductor Sag or inadequate clearance</v>
      </c>
      <c r="AE139" s="8" t="e">
        <f>IF($P139="More Info Required",COUNTIFS('[1]2020 Outage History'!$Q:$Q,AD139,'[1]2020 Outage History'!$I:$I,$C139)/$Q139,"")</f>
        <v>#VALUE!</v>
      </c>
      <c r="AF139" s="26" t="str">
        <f t="shared" si="50"/>
        <v>340 Overload</v>
      </c>
      <c r="AG139" s="8" t="e">
        <f>IF($P139="More Info Required",COUNTIFS('[1]2020 Outage History'!$Q:$Q,AF139,'[1]2020 Outage History'!$I:$I,$C139)/$Q139,"")</f>
        <v>#VALUE!</v>
      </c>
      <c r="AH139" s="26" t="str">
        <f t="shared" si="51"/>
        <v>350 Miscoordination of protection devices</v>
      </c>
      <c r="AI139" s="8" t="e">
        <f>IF($P139="More Info Required",COUNTIFS('[1]2020 Outage History'!$Q:$Q,AH139,'[1]2020 Outage History'!$I:$I,$C139)/$Q139,"")</f>
        <v>#VALUE!</v>
      </c>
      <c r="AJ139" s="26" t="str">
        <f t="shared" si="52"/>
        <v>360 Other Equipment installation/design</v>
      </c>
      <c r="AK139" s="8" t="e">
        <f>IF($P139="More Info Required",COUNTIFS('[1]2020 Outage History'!$Q:$Q,AJ139,'[1]2020 Outage History'!$I:$I,$C139)/$Q139,"")</f>
        <v>#VALUE!</v>
      </c>
      <c r="AL139" s="26" t="str">
        <f t="shared" si="53"/>
        <v>400 Decay/Age of Material/Equipment</v>
      </c>
      <c r="AM139" s="8" t="e">
        <f>IF($P139="More Info Required",COUNTIFS('[1]2020 Outage History'!$Q:$Q,AL139,'[1]2020 Outage History'!$I:$I,$C139)/$Q139,"")</f>
        <v>#VALUE!</v>
      </c>
      <c r="AN139" s="26" t="str">
        <f t="shared" si="54"/>
        <v>420 Tree Growth</v>
      </c>
      <c r="AO139" s="8" t="e">
        <f>IF($P139="More Info Required",COUNTIFS('[1]2020 Outage History'!$Q:$Q,AN139,'[1]2020 Outage History'!$I:$I,$C139)/$Q139,"")</f>
        <v>#VALUE!</v>
      </c>
      <c r="AP139" s="26" t="str">
        <f t="shared" si="55"/>
        <v>430 Tree failure from overhang or dead tree without Ice/snow</v>
      </c>
      <c r="AQ139" s="8" t="e">
        <f>IF($P139="More Info Required",COUNTIFS('[1]2020 Outage History'!$Q:$Q,AP139,'[1]2020 Outage History'!$I:$I,$C139)/$Q139,"")</f>
        <v>#VALUE!</v>
      </c>
      <c r="AR139" s="26" t="str">
        <f t="shared" si="56"/>
        <v>435 Tree failure from outside of ROW</v>
      </c>
      <c r="AS139" s="8" t="e">
        <f>IF($P139="More Info Required",COUNTIFS('[1]2020 Outage History'!$Q:$Q,AR139,'[1]2020 Outage History'!$I:$I,$C139)/$Q139,"")</f>
        <v>#VALUE!</v>
      </c>
      <c r="AT139" s="26" t="str">
        <f t="shared" si="57"/>
        <v>440 Trees with Ice/snow</v>
      </c>
      <c r="AU139" s="8" t="e">
        <f>IF($P139="More Info Required",COUNTIFS('[1]2020 Outage History'!$Q:$Q,AT139,'[1]2020 Outage History'!$I:$I,$C139)/$Q139,"")</f>
        <v>#VALUE!</v>
      </c>
      <c r="AV139" s="26" t="str">
        <f t="shared" si="58"/>
        <v>470 Borrower Crew Cuts Tree</v>
      </c>
      <c r="AW139" s="8" t="e">
        <f>IF($P139="More Info Required",COUNTIFS('[1]2020 Outage History'!$Q:$Q,AV139,'[1]2020 Outage History'!$I:$I,$C139)/$Q139,"")</f>
        <v>#VALUE!</v>
      </c>
      <c r="AX139" s="26" t="str">
        <f t="shared" si="59"/>
        <v>490 Maintenance, Other</v>
      </c>
      <c r="AY139" s="8" t="e">
        <f>IF($P139="More Info Required",COUNTIFS('[1]2020 Outage History'!$Q:$Q,AX139,'[1]2020 Outage History'!$I:$I,$C139)/$Q139,"")</f>
        <v>#VALUE!</v>
      </c>
      <c r="AZ139" s="26" t="str">
        <f t="shared" si="60"/>
        <v>500 Lightning</v>
      </c>
      <c r="BA139" s="8" t="e">
        <f>IF($P139="More Info Required",COUNTIFS('[1]2020 Outage History'!$Q:$Q,AZ139,'[1]2020 Outage History'!$I:$I,$C139)/$Q139,"")</f>
        <v>#VALUE!</v>
      </c>
      <c r="BB139" s="26" t="str">
        <f t="shared" si="61"/>
        <v>510 Wind, Not Trees</v>
      </c>
      <c r="BC139" s="8" t="e">
        <f>IF($P139="More Info Required",COUNTIFS('[1]2020 Outage History'!$Q:$Q,BB139,'[1]2020 Outage History'!$I:$I,$C139)/$Q139,"")</f>
        <v>#VALUE!</v>
      </c>
      <c r="BD139" s="26" t="str">
        <f t="shared" si="62"/>
        <v>520 Ice, Sleet, Frost, not Trees</v>
      </c>
      <c r="BE139" s="8" t="e">
        <f>IF($P139="More Info Required",COUNTIFS('[1]2020 Outage History'!$Q:$Q,BD139,'[1]2020 Outage History'!$I:$I,$C139)/$Q139,"")</f>
        <v>#VALUE!</v>
      </c>
      <c r="BF139" s="26" t="str">
        <f t="shared" si="63"/>
        <v>530 Flood</v>
      </c>
      <c r="BG139" s="8" t="e">
        <f>IF($P139="More Info Required",COUNTIFS('[1]2020 Outage History'!$Q:$Q,BF139,'[1]2020 Outage History'!$I:$I,$C139)/$Q139,"")</f>
        <v>#VALUE!</v>
      </c>
      <c r="BH139" s="26" t="str">
        <f t="shared" si="64"/>
        <v>540 Storm</v>
      </c>
      <c r="BI139" s="8" t="e">
        <f>IF($P139="More Info Required",COUNTIFS('[1]2020 Outage History'!$Q:$Q,BH139,'[1]2020 Outage History'!$I:$I,$C139)/$Q139,"")</f>
        <v>#VALUE!</v>
      </c>
      <c r="BJ139" s="26" t="str">
        <f t="shared" si="65"/>
        <v>590 Weather, Other</v>
      </c>
      <c r="BK139" s="8" t="e">
        <f>IF($P139="More Info Required",COUNTIFS('[1]2020 Outage History'!$Q:$Q,BJ139,'[1]2020 Outage History'!$I:$I,$C139)/$Q139,"")</f>
        <v>#VALUE!</v>
      </c>
      <c r="BL139" s="26" t="str">
        <f t="shared" si="66"/>
        <v>600 Animal/bird</v>
      </c>
      <c r="BM139" s="8" t="e">
        <f>IF($P139="More Info Required",COUNTIFS('[1]2020 Outage History'!$Q:$Q,BL139,'[1]2020 Outage History'!$I:$I,$C139)/$Q139,"")</f>
        <v>#VALUE!</v>
      </c>
      <c r="BN139" s="26" t="str">
        <f t="shared" si="67"/>
        <v>630 Squirrel</v>
      </c>
      <c r="BO139" s="8" t="e">
        <f>IF($P139="More Info Required",COUNTIFS('[1]2020 Outage History'!$Q:$Q,BN139,'[1]2020 Outage History'!$I:$I,$C139)/$Q139,"")</f>
        <v>#VALUE!</v>
      </c>
      <c r="BP139" s="26" t="str">
        <f t="shared" si="68"/>
        <v>690 Animal, Other</v>
      </c>
      <c r="BQ139" s="8" t="e">
        <f>IF($P139="More Info Required",COUNTIFS('[1]2020 Outage History'!$Q:$Q,BP139,'[1]2020 Outage History'!$I:$I,$C139)/$Q139,"")</f>
        <v>#VALUE!</v>
      </c>
      <c r="BR139" s="26" t="str">
        <f t="shared" si="69"/>
        <v>700 Customer-Caused</v>
      </c>
      <c r="BS139" s="8" t="e">
        <f>IF($P139="More Info Required",COUNTIFS('[1]2020 Outage History'!$Q:$Q,BR139,'[1]2020 Outage History'!$I:$I,$C139)/$Q139,"")</f>
        <v>#VALUE!</v>
      </c>
      <c r="BT139" s="26" t="str">
        <f t="shared" si="70"/>
        <v>710 Motor Vehicle</v>
      </c>
      <c r="BU139" s="8" t="e">
        <f>IF($P139="More Info Required",COUNTIFS('[1]2020 Outage History'!$Q:$Q,BT139,'[1]2020 Outage History'!$I:$I,$C139)/$Q139,"")</f>
        <v>#VALUE!</v>
      </c>
      <c r="BV139" s="26" t="str">
        <f t="shared" si="71"/>
        <v>715 Farming Equipment</v>
      </c>
      <c r="BW139" s="8" t="e">
        <f>IF($P139="More Info Required",COUNTIFS('[1]2020 Outage History'!$Q:$Q,BV139,'[1]2020 Outage History'!$I:$I,$C139)/$Q139,"")</f>
        <v>#VALUE!</v>
      </c>
      <c r="BX139" s="26" t="str">
        <f t="shared" si="72"/>
        <v>720 Aircraft</v>
      </c>
      <c r="BY139" s="8" t="e">
        <f>IF($P139="More Info Required",COUNTIFS('[1]2020 Outage History'!$Q:$Q,BX139,'[1]2020 Outage History'!$I:$I,$C139)/$Q139,"")</f>
        <v>#VALUE!</v>
      </c>
      <c r="BZ139" s="26" t="str">
        <f t="shared" si="73"/>
        <v>730 Fire</v>
      </c>
      <c r="CA139" s="8" t="e">
        <f>IF($P139="More Info Required",COUNTIFS('[1]2020 Outage History'!$Q:$Q,BZ139,'[1]2020 Outage History'!$I:$I,$C139)/$Q139,"")</f>
        <v>#VALUE!</v>
      </c>
      <c r="CB139" s="26" t="str">
        <f t="shared" si="74"/>
        <v>740 Public Cuts Tree</v>
      </c>
      <c r="CC139" s="8" t="e">
        <f>IF($P139="More Info Required",COUNTIFS('[1]2020 Outage History'!$Q:$Q,CB139,'[1]2020 Outage History'!$I:$I,$C139)/$Q139,"")</f>
        <v>#VALUE!</v>
      </c>
      <c r="CD139" s="26" t="str">
        <f t="shared" si="75"/>
        <v>750 Vandalism</v>
      </c>
      <c r="CE139" s="8" t="e">
        <f>IF($P139="More Info Required",COUNTIFS('[1]2020 Outage History'!$Q:$Q,CD139,'[1]2020 Outage History'!$I:$I,$C139)/$Q139,"")</f>
        <v>#VALUE!</v>
      </c>
      <c r="CF139" s="26" t="str">
        <f t="shared" si="76"/>
        <v>760 Switching Error or Caused by Construction or Maintenance</v>
      </c>
      <c r="CG139" s="8" t="e">
        <f>IF($P139="More Info Required",COUNTIFS('[1]2020 Outage History'!$Q:$Q,CF139,'[1]2020 Outage History'!$I:$I,$C139)/$Q139,"")</f>
        <v>#VALUE!</v>
      </c>
      <c r="CH139" s="26" t="str">
        <f t="shared" si="77"/>
        <v>790 Public, Other</v>
      </c>
      <c r="CI139" s="8" t="e">
        <f>IF($P139="More Info Required",COUNTIFS('[1]2020 Outage History'!$Q:$Q,CH139,'[1]2020 Outage History'!$I:$I,$C139)/$Q139,"")</f>
        <v>#VALUE!</v>
      </c>
      <c r="CJ139" s="26" t="str">
        <f t="shared" si="78"/>
        <v>800 Other</v>
      </c>
      <c r="CK139" s="8" t="e">
        <f>IF($P139="More Info Required",COUNTIFS('[1]2020 Outage History'!$Q:$Q,CJ139,'[1]2020 Outage History'!$I:$I,$C139)/$Q139,"")</f>
        <v>#VALUE!</v>
      </c>
      <c r="CL139" s="26" t="str">
        <f t="shared" si="79"/>
        <v>999 Cause Unknown</v>
      </c>
      <c r="CM139" s="8" t="e">
        <f>IF($P139="More Info Required",COUNTIFS('[1]2020 Outage History'!$Q:$Q,CL139,'[1]2020 Outage History'!$I:$I,$C139)/$Q139,"")</f>
        <v>#VALUE!</v>
      </c>
    </row>
    <row r="140" spans="1:91" ht="15" x14ac:dyDescent="0.25">
      <c r="A140" s="17"/>
      <c r="B140" s="17"/>
      <c r="C140" s="17"/>
      <c r="D140" s="17"/>
      <c r="E140" s="17"/>
      <c r="F140" s="17"/>
      <c r="G140" s="17"/>
      <c r="H140" s="17"/>
      <c r="I140" s="17"/>
      <c r="J140" s="17"/>
      <c r="K140" s="17"/>
      <c r="L140" s="23"/>
      <c r="M140" s="17"/>
      <c r="N140" s="17"/>
      <c r="O140" s="17"/>
      <c r="P140" s="17"/>
      <c r="Q140" s="17"/>
      <c r="R140" s="26" t="str">
        <f t="shared" si="43"/>
        <v/>
      </c>
      <c r="S140" s="12" t="str">
        <f>IF($P140="More Info Required",COUNTIFS('[2]2015 Outage History'!$R:$R,R140,'[2]2015 Outage History'!$I:$I,$C140)/$Q140,"")</f>
        <v/>
      </c>
      <c r="T140" s="26" t="str">
        <f t="shared" si="44"/>
        <v/>
      </c>
      <c r="U140" s="13" t="str">
        <f>IF($P140="More Info Required",COUNTIFS('[2]2015 Outage History'!$R:$R,T140,'[2]2015 Outage History'!$I:$I,$C140)/$Q140,"")</f>
        <v/>
      </c>
      <c r="V140" s="26" t="str">
        <f t="shared" si="45"/>
        <v/>
      </c>
      <c r="W140" s="13" t="str">
        <f>IF($P140="More Info Required",COUNTIFS('[2]2015 Outage History'!$R:$R,V140,'[2]2015 Outage History'!$I:$I,$C140)/$Q140,"")</f>
        <v/>
      </c>
      <c r="X140" s="26" t="str">
        <f t="shared" si="46"/>
        <v/>
      </c>
      <c r="Y140" s="13" t="str">
        <f>IF($P140="More Info Required",COUNTIFS('[2]2015 Outage History'!$R:$R,X140,'[2]2015 Outage History'!$I:$I,$C140)/$Q140,"")</f>
        <v/>
      </c>
      <c r="Z140" s="26" t="str">
        <f t="shared" si="47"/>
        <v/>
      </c>
      <c r="AA140" s="13" t="str">
        <f>IF($P140="More Info Required",COUNTIFS('[2]2015 Outage History'!$R:$R,Z140,'[2]2015 Outage History'!$I:$I,$C140)/$Q140,"")</f>
        <v/>
      </c>
      <c r="AB140" s="26" t="str">
        <f t="shared" si="48"/>
        <v/>
      </c>
      <c r="AC140" s="13" t="str">
        <f>IF($P140="More Info Required",COUNTIFS('[2]2015 Outage History'!$R:$R,AB140,'[2]2015 Outage History'!$I:$I,$C140)/$Q140,"")</f>
        <v/>
      </c>
      <c r="AD140" s="26" t="str">
        <f t="shared" si="49"/>
        <v/>
      </c>
      <c r="AE140" s="13" t="str">
        <f>IF($P140="More Info Required",COUNTIFS('[2]2015 Outage History'!$R:$R,AD140,'[2]2015 Outage History'!$I:$I,$C140)/$Q140,"")</f>
        <v/>
      </c>
      <c r="AF140" s="26" t="str">
        <f t="shared" si="50"/>
        <v/>
      </c>
      <c r="AG140" s="13" t="str">
        <f>IF($P140="More Info Required",COUNTIFS('[2]2015 Outage History'!$R:$R,AF140,'[2]2015 Outage History'!$I:$I,$C140)/$Q140,"")</f>
        <v/>
      </c>
      <c r="AH140" s="26" t="str">
        <f t="shared" si="51"/>
        <v/>
      </c>
      <c r="AI140" s="13" t="str">
        <f>IF($P140="More Info Required",COUNTIFS('[2]2015 Outage History'!$R:$R,AH140,'[2]2015 Outage History'!$I:$I,$C140)/$Q140,"")</f>
        <v/>
      </c>
      <c r="AJ140" s="26" t="str">
        <f t="shared" si="52"/>
        <v/>
      </c>
      <c r="AK140" s="13" t="str">
        <f>IF($P140="More Info Required",COUNTIFS('[2]2015 Outage History'!$R:$R,AJ140,'[2]2015 Outage History'!$I:$I,$C140)/$Q140,"")</f>
        <v/>
      </c>
      <c r="AL140" s="26" t="str">
        <f t="shared" si="53"/>
        <v/>
      </c>
      <c r="AM140" s="13" t="str">
        <f>IF($P140="More Info Required",COUNTIFS('[2]2015 Outage History'!$R:$R,AL140,'[2]2015 Outage History'!$I:$I,$C140)/$Q140,"")</f>
        <v/>
      </c>
      <c r="AN140" s="26" t="str">
        <f t="shared" si="54"/>
        <v/>
      </c>
      <c r="AO140" s="13" t="str">
        <f>IF($P140="More Info Required",COUNTIFS('[2]2015 Outage History'!$R:$R,AN140,'[2]2015 Outage History'!$I:$I,$C140)/$Q140,"")</f>
        <v/>
      </c>
      <c r="AP140" s="26" t="str">
        <f t="shared" si="55"/>
        <v/>
      </c>
      <c r="AQ140" s="13" t="str">
        <f>IF($P140="More Info Required",COUNTIFS('[2]2015 Outage History'!$R:$R,AP140,'[2]2015 Outage History'!$I:$I,$C140)/$Q140,"")</f>
        <v/>
      </c>
      <c r="AR140" s="26" t="str">
        <f t="shared" ref="AR140" si="80">IF($P140="More Info Required","440 Trees with Ice/snow","")</f>
        <v/>
      </c>
      <c r="AS140" s="13" t="str">
        <f>IF($P140="More Info Required",COUNTIFS('[2]2015 Outage History'!$R:$R,AR140,'[2]2015 Outage History'!$I:$I,$C140)/$Q140,"")</f>
        <v/>
      </c>
      <c r="AT140" s="26" t="str">
        <f t="shared" ref="AT140" si="81">IF($P140="More Info Required","470 Borrower Crew Cuts Tree","")</f>
        <v/>
      </c>
      <c r="AU140" s="13" t="str">
        <f>IF($P140="More Info Required",COUNTIFS('[2]2015 Outage History'!$R:$R,AT140,'[2]2015 Outage History'!$I:$I,$C140)/$Q140,"")</f>
        <v/>
      </c>
      <c r="AV140" s="26" t="str">
        <f t="shared" ref="AV140" si="82">IF($P140="More Info Required","490 Maintenance, Other","")</f>
        <v/>
      </c>
      <c r="AW140" s="13" t="str">
        <f>IF($P140="More Info Required",COUNTIFS('[2]2015 Outage History'!$R:$R,AV140,'[2]2015 Outage History'!$I:$I,$C140)/$Q140,"")</f>
        <v/>
      </c>
      <c r="AX140" s="26" t="str">
        <f t="shared" ref="AX140" si="83">IF($P140="More Info Required","500 Lightning","")</f>
        <v/>
      </c>
      <c r="AY140" s="13" t="str">
        <f>IF($P140="More Info Required",COUNTIFS('[2]2015 Outage History'!$R:$R,AX140,'[2]2015 Outage History'!$I:$I,$C140)/$Q140,"")</f>
        <v/>
      </c>
      <c r="AZ140" s="26" t="str">
        <f t="shared" ref="AZ140" si="84">IF($P140="More Info Required","510 Wind, Not Trees","")</f>
        <v/>
      </c>
      <c r="BA140" s="13" t="str">
        <f>IF($P140="More Info Required",COUNTIFS('[2]2015 Outage History'!$R:$R,AZ140,'[2]2015 Outage History'!$I:$I,$C140)/$Q140,"")</f>
        <v/>
      </c>
      <c r="BB140" s="26" t="str">
        <f t="shared" ref="BB140" si="85">IF($P140="More Info Required","520 Ice, Sleet, Frost, not Trees","")</f>
        <v/>
      </c>
      <c r="BC140" s="13" t="str">
        <f>IF($P140="More Info Required",COUNTIFS('[2]2015 Outage History'!$R:$R,BB140,'[2]2015 Outage History'!$I:$I,$C140)/$Q140,"")</f>
        <v/>
      </c>
      <c r="BD140" s="26" t="str">
        <f t="shared" ref="BD140" si="86">IF($P140="More Info Required","530 Flood","")</f>
        <v/>
      </c>
      <c r="BE140" s="13" t="str">
        <f>IF($P140="More Info Required",COUNTIFS('[2]2015 Outage History'!$R:$R,BD140,'[2]2015 Outage History'!$I:$I,$C140)/$Q140,"")</f>
        <v/>
      </c>
      <c r="BF140" s="26" t="str">
        <f t="shared" ref="BF140" si="87">IF($P140="More Info Required","540 Storm","")</f>
        <v/>
      </c>
      <c r="BG140" s="13" t="str">
        <f>IF($P140="More Info Required",COUNTIFS('[2]2015 Outage History'!$R:$R,BF140,'[2]2015 Outage History'!$I:$I,$C140)/$Q140,"")</f>
        <v/>
      </c>
      <c r="BH140" s="26" t="str">
        <f t="shared" ref="BH140" si="88">IF($P140="More Info Required","590 Weather, Other","")</f>
        <v/>
      </c>
      <c r="BI140" s="13" t="str">
        <f>IF($P140="More Info Required",COUNTIFS('[2]2015 Outage History'!$R:$R,BH140,'[2]2015 Outage History'!$I:$I,$C140)/$Q140,"")</f>
        <v/>
      </c>
      <c r="BJ140" s="26" t="str">
        <f t="shared" ref="BJ140" si="89">IF($P140="More Info Required","600 Animal/bird","")</f>
        <v/>
      </c>
      <c r="BK140" s="13" t="str">
        <f>IF($P140="More Info Required",COUNTIFS('[2]2015 Outage History'!$R:$R,BJ140,'[2]2015 Outage History'!$I:$I,$C140)/$Q140,"")</f>
        <v/>
      </c>
      <c r="BL140" s="26" t="str">
        <f t="shared" ref="BL140" si="90">IF($P140="More Info Required","630 Squirrel","")</f>
        <v/>
      </c>
      <c r="BM140" s="13" t="str">
        <f>IF($P140="More Info Required",COUNTIFS('[2]2015 Outage History'!$R:$R,BL140,'[2]2015 Outage History'!$I:$I,$C140)/$Q140,"")</f>
        <v/>
      </c>
      <c r="BN140" s="26" t="str">
        <f t="shared" ref="BN140" si="91">IF($P140="More Info Required","690 Animal, Other","")</f>
        <v/>
      </c>
      <c r="BO140" s="13" t="str">
        <f>IF($P140="More Info Required",COUNTIFS('[2]2015 Outage History'!$R:$R,BN140,'[2]2015 Outage History'!$I:$I,$C140)/$Q140,"")</f>
        <v/>
      </c>
      <c r="BP140" s="26" t="str">
        <f t="shared" ref="BP140" si="92">IF($P140="More Info Required","700 Customer-Caused","")</f>
        <v/>
      </c>
      <c r="BQ140" s="13" t="str">
        <f>IF($P140="More Info Required",COUNTIFS('[2]2015 Outage History'!$R:$R,BP140,'[2]2015 Outage History'!$I:$I,$C140)/$Q140,"")</f>
        <v/>
      </c>
      <c r="BR140" s="26" t="str">
        <f t="shared" ref="BR140" si="93">IF($P140="More Info Required","710 Motor Vehicle","")</f>
        <v/>
      </c>
      <c r="BS140" s="13" t="str">
        <f>IF($P140="More Info Required",COUNTIFS('[2]2015 Outage History'!$R:$R,BR140,'[2]2015 Outage History'!$I:$I,$C140)/$Q140,"")</f>
        <v/>
      </c>
      <c r="BT140" s="26" t="str">
        <f t="shared" ref="BT140" si="94">IF($P140="More Info Required","715 Farming Equipment","")</f>
        <v/>
      </c>
      <c r="BU140" s="13" t="str">
        <f>IF($P140="More Info Required",COUNTIFS('[2]2015 Outage History'!$R:$R,BT140,'[2]2015 Outage History'!$I:$I,$C140)/$Q140,"")</f>
        <v/>
      </c>
      <c r="BV140" s="26" t="str">
        <f t="shared" ref="BV140" si="95">IF($P140="More Info Required","720 Aircraft","")</f>
        <v/>
      </c>
      <c r="BW140" s="13" t="str">
        <f>IF($P140="More Info Required",COUNTIFS('[2]2015 Outage History'!$R:$R,BV140,'[2]2015 Outage History'!$I:$I,$C140)/$Q140,"")</f>
        <v/>
      </c>
      <c r="BX140" s="26" t="str">
        <f t="shared" ref="BX140" si="96">IF($P140="More Info Required","730 Fire","")</f>
        <v/>
      </c>
      <c r="BY140" s="13" t="str">
        <f>IF($P140="More Info Required",COUNTIFS('[2]2015 Outage History'!$R:$R,BX140,'[2]2015 Outage History'!$I:$I,$C140)/$Q140,"")</f>
        <v/>
      </c>
      <c r="BZ140" s="26" t="str">
        <f t="shared" ref="BZ140" si="97">IF($P140="More Info Required","740 Public Cuts Tree","")</f>
        <v/>
      </c>
      <c r="CA140" s="13" t="str">
        <f>IF($P140="More Info Required",COUNTIFS('[2]2015 Outage History'!$R:$R,BZ140,'[2]2015 Outage History'!$I:$I,$C140)/$Q140,"")</f>
        <v/>
      </c>
      <c r="CB140" s="26" t="str">
        <f t="shared" ref="CB140" si="98">IF($P140="More Info Required","750 Vandalism","")</f>
        <v/>
      </c>
      <c r="CC140" s="13" t="str">
        <f>IF($P140="More Info Required",COUNTIFS('[2]2015 Outage History'!$R:$R,CB140,'[2]2015 Outage History'!$I:$I,$C140)/$Q140,"")</f>
        <v/>
      </c>
      <c r="CD140" s="26" t="str">
        <f t="shared" ref="CD140" si="99">IF($P140="More Info Required","760 Switching Error or Caused by Construction or Maintenance","")</f>
        <v/>
      </c>
      <c r="CE140" s="13" t="str">
        <f>IF($P140="More Info Required",COUNTIFS('[2]2015 Outage History'!$R:$R,CD140,'[2]2015 Outage History'!$I:$I,$C140)/$Q140,"")</f>
        <v/>
      </c>
      <c r="CF140" s="26" t="str">
        <f t="shared" ref="CF140" si="100">IF($P140="More Info Required","790 Public, Other","")</f>
        <v/>
      </c>
      <c r="CG140" s="13" t="str">
        <f>IF($P140="More Info Required",COUNTIFS('[2]2015 Outage History'!$R:$R,CF140,'[2]2015 Outage History'!$I:$I,$C140)/$Q140,"")</f>
        <v/>
      </c>
      <c r="CH140" s="26" t="str">
        <f t="shared" ref="CH140" si="101">IF($P140="More Info Required","800 Other","")</f>
        <v/>
      </c>
      <c r="CI140" s="13" t="str">
        <f>IF($P140="More Info Required",COUNTIFS('[2]2015 Outage History'!$R:$R,CH140,'[2]2015 Outage History'!$I:$I,$C140)/$Q140,"")</f>
        <v/>
      </c>
      <c r="CJ140" s="26" t="str">
        <f t="shared" ref="CJ140" si="102">IF($P140="More Info Required","999 Cause Unknown","")</f>
        <v/>
      </c>
      <c r="CK140" s="13" t="str">
        <f>IF($P140="More Info Required",COUNTIFS('[2]2015 Outage History'!$R:$R,CJ140,'[2]2015 Outage History'!$I:$I,$C140)/$Q140,"")</f>
        <v/>
      </c>
    </row>
    <row r="141" spans="1:91" x14ac:dyDescent="0.2">
      <c r="A141" s="17"/>
      <c r="B141" s="17"/>
      <c r="C141" s="17"/>
      <c r="D141" s="17"/>
      <c r="E141" s="17"/>
      <c r="F141" s="17"/>
      <c r="G141" s="17"/>
      <c r="H141" s="17"/>
      <c r="I141" s="17"/>
      <c r="J141" s="17"/>
      <c r="K141" s="17"/>
      <c r="L141" s="21"/>
      <c r="M141" s="17"/>
      <c r="N141" s="17"/>
      <c r="O141" s="17"/>
      <c r="P141" s="13"/>
      <c r="Q141" s="17"/>
      <c r="R141" s="17"/>
      <c r="S141" s="31"/>
      <c r="T141" s="17"/>
      <c r="U141" s="32"/>
      <c r="V141" s="17"/>
      <c r="W141" s="32"/>
      <c r="X141" s="17"/>
      <c r="Y141" s="32"/>
      <c r="Z141" s="17"/>
      <c r="AA141" s="32"/>
      <c r="AB141" s="17"/>
      <c r="AC141" s="32"/>
      <c r="AD141" s="17"/>
      <c r="AE141" s="32"/>
      <c r="AF141" s="17"/>
      <c r="AG141" s="32"/>
      <c r="AH141" s="17"/>
      <c r="AI141" s="32"/>
      <c r="AJ141" s="17"/>
      <c r="AK141" s="32"/>
      <c r="AL141" s="17"/>
      <c r="AM141" s="32"/>
      <c r="AN141" s="17"/>
      <c r="AO141" s="32"/>
      <c r="AP141" s="17"/>
      <c r="AQ141" s="32"/>
      <c r="AR141" s="17"/>
      <c r="AS141" s="32"/>
      <c r="AT141" s="17"/>
      <c r="AU141" s="32"/>
      <c r="AV141" s="17"/>
      <c r="AW141" s="32"/>
      <c r="AX141" s="17"/>
      <c r="AY141" s="32"/>
      <c r="AZ141" s="17"/>
      <c r="BA141" s="32"/>
      <c r="BB141" s="17"/>
      <c r="BC141" s="32"/>
      <c r="BD141" s="17"/>
      <c r="BE141" s="32"/>
      <c r="BF141" s="17"/>
      <c r="BG141" s="32"/>
      <c r="BH141" s="17"/>
      <c r="BI141" s="32"/>
      <c r="BJ141" s="17"/>
      <c r="BK141" s="32"/>
      <c r="BL141" s="17"/>
      <c r="BM141" s="32"/>
      <c r="BN141" s="17"/>
      <c r="BO141" s="32"/>
      <c r="BP141" s="17"/>
      <c r="BQ141" s="32"/>
      <c r="BR141" s="17"/>
      <c r="BS141" s="32"/>
      <c r="BT141" s="17"/>
      <c r="BU141" s="32"/>
      <c r="BV141" s="17"/>
      <c r="BW141" s="32"/>
      <c r="BX141" s="17"/>
      <c r="BY141" s="32"/>
      <c r="BZ141" s="17"/>
      <c r="CA141" s="32"/>
      <c r="CB141" s="17"/>
      <c r="CC141" s="32"/>
      <c r="CD141" s="17"/>
      <c r="CE141" s="32"/>
      <c r="CF141" s="17"/>
      <c r="CG141" s="32"/>
      <c r="CH141" s="17"/>
      <c r="CI141" s="32"/>
      <c r="CJ141" s="17"/>
      <c r="CK141" s="32"/>
    </row>
    <row r="142" spans="1:91" ht="13.5" thickBot="1" x14ac:dyDescent="0.25">
      <c r="A142" s="80" t="s">
        <v>298</v>
      </c>
      <c r="B142" s="80"/>
      <c r="C142" s="80"/>
      <c r="D142" s="80"/>
      <c r="E142" s="80"/>
      <c r="F142" s="80"/>
      <c r="G142" s="80"/>
      <c r="H142" s="80"/>
      <c r="I142" s="80"/>
    </row>
    <row r="143" spans="1:91" ht="13.5" thickTop="1" x14ac:dyDescent="0.2">
      <c r="A143" s="96" t="s">
        <v>299</v>
      </c>
      <c r="B143" s="96"/>
      <c r="C143" s="96"/>
      <c r="D143" s="96"/>
      <c r="E143" s="96"/>
      <c r="F143" s="96"/>
      <c r="G143" s="96"/>
      <c r="H143" s="96"/>
      <c r="I143" s="96"/>
    </row>
    <row r="144" spans="1:91" x14ac:dyDescent="0.2">
      <c r="A144" s="81" t="s">
        <v>300</v>
      </c>
      <c r="B144" s="81"/>
      <c r="C144" s="81"/>
      <c r="D144" s="81"/>
      <c r="E144" s="81"/>
      <c r="F144" s="81"/>
      <c r="G144" s="81"/>
      <c r="H144" s="81"/>
      <c r="I144" s="81"/>
    </row>
    <row r="146" spans="1:9" x14ac:dyDescent="0.2">
      <c r="A146" s="87" t="s">
        <v>435</v>
      </c>
      <c r="B146" s="88"/>
      <c r="C146" s="88"/>
      <c r="D146" s="88"/>
      <c r="E146" s="88"/>
      <c r="F146" s="88"/>
      <c r="G146" s="88"/>
      <c r="H146" s="88"/>
      <c r="I146" s="89"/>
    </row>
    <row r="147" spans="1:9" x14ac:dyDescent="0.2">
      <c r="A147" s="90"/>
      <c r="B147" s="91"/>
      <c r="C147" s="91"/>
      <c r="D147" s="91"/>
      <c r="E147" s="91"/>
      <c r="F147" s="91"/>
      <c r="G147" s="91"/>
      <c r="H147" s="91"/>
      <c r="I147" s="92"/>
    </row>
    <row r="148" spans="1:9" x14ac:dyDescent="0.2">
      <c r="A148" s="90"/>
      <c r="B148" s="91"/>
      <c r="C148" s="91"/>
      <c r="D148" s="91"/>
      <c r="E148" s="91"/>
      <c r="F148" s="91"/>
      <c r="G148" s="91"/>
      <c r="H148" s="91"/>
      <c r="I148" s="92"/>
    </row>
    <row r="149" spans="1:9" x14ac:dyDescent="0.2">
      <c r="A149" s="90"/>
      <c r="B149" s="91"/>
      <c r="C149" s="91"/>
      <c r="D149" s="91"/>
      <c r="E149" s="91"/>
      <c r="F149" s="91"/>
      <c r="G149" s="91"/>
      <c r="H149" s="91"/>
      <c r="I149" s="92"/>
    </row>
    <row r="150" spans="1:9" x14ac:dyDescent="0.2">
      <c r="A150" s="90"/>
      <c r="B150" s="91"/>
      <c r="C150" s="91"/>
      <c r="D150" s="91"/>
      <c r="E150" s="91"/>
      <c r="F150" s="91"/>
      <c r="G150" s="91"/>
      <c r="H150" s="91"/>
      <c r="I150" s="92"/>
    </row>
    <row r="151" spans="1:9" x14ac:dyDescent="0.2">
      <c r="A151" s="90"/>
      <c r="B151" s="91"/>
      <c r="C151" s="91"/>
      <c r="D151" s="91"/>
      <c r="E151" s="91"/>
      <c r="F151" s="91"/>
      <c r="G151" s="91"/>
      <c r="H151" s="91"/>
      <c r="I151" s="92"/>
    </row>
    <row r="152" spans="1:9" x14ac:dyDescent="0.2">
      <c r="A152" s="90"/>
      <c r="B152" s="91"/>
      <c r="C152" s="91"/>
      <c r="D152" s="91"/>
      <c r="E152" s="91"/>
      <c r="F152" s="91"/>
      <c r="G152" s="91"/>
      <c r="H152" s="91"/>
      <c r="I152" s="92"/>
    </row>
    <row r="153" spans="1:9" x14ac:dyDescent="0.2">
      <c r="A153" s="90"/>
      <c r="B153" s="91"/>
      <c r="C153" s="91"/>
      <c r="D153" s="91"/>
      <c r="E153" s="91"/>
      <c r="F153" s="91"/>
      <c r="G153" s="91"/>
      <c r="H153" s="91"/>
      <c r="I153" s="92"/>
    </row>
    <row r="154" spans="1:9" x14ac:dyDescent="0.2">
      <c r="A154" s="90"/>
      <c r="B154" s="91"/>
      <c r="C154" s="91"/>
      <c r="D154" s="91"/>
      <c r="E154" s="91"/>
      <c r="F154" s="91"/>
      <c r="G154" s="91"/>
      <c r="H154" s="91"/>
      <c r="I154" s="92"/>
    </row>
    <row r="155" spans="1:9" x14ac:dyDescent="0.2">
      <c r="A155" s="90"/>
      <c r="B155" s="91"/>
      <c r="C155" s="91"/>
      <c r="D155" s="91"/>
      <c r="E155" s="91"/>
      <c r="F155" s="91"/>
      <c r="G155" s="91"/>
      <c r="H155" s="91"/>
      <c r="I155" s="92"/>
    </row>
    <row r="156" spans="1:9" x14ac:dyDescent="0.2">
      <c r="A156" s="90"/>
      <c r="B156" s="91"/>
      <c r="C156" s="91"/>
      <c r="D156" s="91"/>
      <c r="E156" s="91"/>
      <c r="F156" s="91"/>
      <c r="G156" s="91"/>
      <c r="H156" s="91"/>
      <c r="I156" s="92"/>
    </row>
    <row r="157" spans="1:9" x14ac:dyDescent="0.2">
      <c r="A157" s="90"/>
      <c r="B157" s="91"/>
      <c r="C157" s="91"/>
      <c r="D157" s="91"/>
      <c r="E157" s="91"/>
      <c r="F157" s="91"/>
      <c r="G157" s="91"/>
      <c r="H157" s="91"/>
      <c r="I157" s="92"/>
    </row>
    <row r="158" spans="1:9" x14ac:dyDescent="0.2">
      <c r="A158" s="90"/>
      <c r="B158" s="91"/>
      <c r="C158" s="91"/>
      <c r="D158" s="91"/>
      <c r="E158" s="91"/>
      <c r="F158" s="91"/>
      <c r="G158" s="91"/>
      <c r="H158" s="91"/>
      <c r="I158" s="92"/>
    </row>
    <row r="159" spans="1:9" x14ac:dyDescent="0.2">
      <c r="A159" s="90"/>
      <c r="B159" s="91"/>
      <c r="C159" s="91"/>
      <c r="D159" s="91"/>
      <c r="E159" s="91"/>
      <c r="F159" s="91"/>
      <c r="G159" s="91"/>
      <c r="H159" s="91"/>
      <c r="I159" s="92"/>
    </row>
    <row r="160" spans="1:9" x14ac:dyDescent="0.2">
      <c r="A160" s="90"/>
      <c r="B160" s="91"/>
      <c r="C160" s="91"/>
      <c r="D160" s="91"/>
      <c r="E160" s="91"/>
      <c r="F160" s="91"/>
      <c r="G160" s="91"/>
      <c r="H160" s="91"/>
      <c r="I160" s="92"/>
    </row>
    <row r="161" spans="1:9" x14ac:dyDescent="0.2">
      <c r="A161" s="90"/>
      <c r="B161" s="91"/>
      <c r="C161" s="91"/>
      <c r="D161" s="91"/>
      <c r="E161" s="91"/>
      <c r="F161" s="91"/>
      <c r="G161" s="91"/>
      <c r="H161" s="91"/>
      <c r="I161" s="92"/>
    </row>
    <row r="162" spans="1:9" x14ac:dyDescent="0.2">
      <c r="A162" s="90"/>
      <c r="B162" s="91"/>
      <c r="C162" s="91"/>
      <c r="D162" s="91"/>
      <c r="E162" s="91"/>
      <c r="F162" s="91"/>
      <c r="G162" s="91"/>
      <c r="H162" s="91"/>
      <c r="I162" s="92"/>
    </row>
    <row r="163" spans="1:9" x14ac:dyDescent="0.2">
      <c r="A163" s="90"/>
      <c r="B163" s="91"/>
      <c r="C163" s="91"/>
      <c r="D163" s="91"/>
      <c r="E163" s="91"/>
      <c r="F163" s="91"/>
      <c r="G163" s="91"/>
      <c r="H163" s="91"/>
      <c r="I163" s="92"/>
    </row>
    <row r="164" spans="1:9" x14ac:dyDescent="0.2">
      <c r="A164" s="93"/>
      <c r="B164" s="94"/>
      <c r="C164" s="94"/>
      <c r="D164" s="94"/>
      <c r="E164" s="94"/>
      <c r="F164" s="94"/>
      <c r="G164" s="94"/>
      <c r="H164" s="94"/>
      <c r="I164" s="95"/>
    </row>
    <row r="166" spans="1:9" ht="13.5" thickBot="1" x14ac:dyDescent="0.25">
      <c r="A166" s="11"/>
      <c r="B166" s="11"/>
      <c r="C166" s="11"/>
      <c r="D166" s="11"/>
      <c r="E166" s="11"/>
      <c r="F166" s="11"/>
      <c r="G166" s="11"/>
      <c r="H166" s="11"/>
      <c r="I166" s="11"/>
    </row>
    <row r="167" spans="1:9" ht="13.5" thickTop="1" x14ac:dyDescent="0.2"/>
    <row r="168" spans="1:9" x14ac:dyDescent="0.2">
      <c r="A168" s="81" t="s">
        <v>301</v>
      </c>
      <c r="B168" s="81"/>
      <c r="C168" s="81"/>
      <c r="D168" s="81"/>
      <c r="E168" s="81"/>
      <c r="F168" s="81"/>
      <c r="G168" s="81"/>
      <c r="H168" s="81"/>
      <c r="I168" s="81"/>
    </row>
    <row r="170" spans="1:9" x14ac:dyDescent="0.2">
      <c r="A170" s="87" t="s">
        <v>436</v>
      </c>
      <c r="B170" s="88"/>
      <c r="C170" s="88"/>
      <c r="D170" s="88"/>
      <c r="E170" s="88"/>
      <c r="F170" s="88"/>
      <c r="G170" s="88"/>
      <c r="H170" s="88"/>
      <c r="I170" s="89"/>
    </row>
    <row r="171" spans="1:9" x14ac:dyDescent="0.2">
      <c r="A171" s="90"/>
      <c r="B171" s="91"/>
      <c r="C171" s="91"/>
      <c r="D171" s="91"/>
      <c r="E171" s="91"/>
      <c r="F171" s="91"/>
      <c r="G171" s="91"/>
      <c r="H171" s="91"/>
      <c r="I171" s="92"/>
    </row>
    <row r="172" spans="1:9" x14ac:dyDescent="0.2">
      <c r="A172" s="90"/>
      <c r="B172" s="91"/>
      <c r="C172" s="91"/>
      <c r="D172" s="91"/>
      <c r="E172" s="91"/>
      <c r="F172" s="91"/>
      <c r="G172" s="91"/>
      <c r="H172" s="91"/>
      <c r="I172" s="92"/>
    </row>
    <row r="173" spans="1:9" x14ac:dyDescent="0.2">
      <c r="A173" s="90"/>
      <c r="B173" s="91"/>
      <c r="C173" s="91"/>
      <c r="D173" s="91"/>
      <c r="E173" s="91"/>
      <c r="F173" s="91"/>
      <c r="G173" s="91"/>
      <c r="H173" s="91"/>
      <c r="I173" s="92"/>
    </row>
    <row r="174" spans="1:9" x14ac:dyDescent="0.2">
      <c r="A174" s="90"/>
      <c r="B174" s="91"/>
      <c r="C174" s="91"/>
      <c r="D174" s="91"/>
      <c r="E174" s="91"/>
      <c r="F174" s="91"/>
      <c r="G174" s="91"/>
      <c r="H174" s="91"/>
      <c r="I174" s="92"/>
    </row>
    <row r="175" spans="1:9" x14ac:dyDescent="0.2">
      <c r="A175" s="90"/>
      <c r="B175" s="91"/>
      <c r="C175" s="91"/>
      <c r="D175" s="91"/>
      <c r="E175" s="91"/>
      <c r="F175" s="91"/>
      <c r="G175" s="91"/>
      <c r="H175" s="91"/>
      <c r="I175" s="92"/>
    </row>
    <row r="176" spans="1:9" x14ac:dyDescent="0.2">
      <c r="A176" s="90"/>
      <c r="B176" s="91"/>
      <c r="C176" s="91"/>
      <c r="D176" s="91"/>
      <c r="E176" s="91"/>
      <c r="F176" s="91"/>
      <c r="G176" s="91"/>
      <c r="H176" s="91"/>
      <c r="I176" s="92"/>
    </row>
    <row r="177" spans="1:9" x14ac:dyDescent="0.2">
      <c r="A177" s="90"/>
      <c r="B177" s="91"/>
      <c r="C177" s="91"/>
      <c r="D177" s="91"/>
      <c r="E177" s="91"/>
      <c r="F177" s="91"/>
      <c r="G177" s="91"/>
      <c r="H177" s="91"/>
      <c r="I177" s="92"/>
    </row>
    <row r="178" spans="1:9" x14ac:dyDescent="0.2">
      <c r="A178" s="90"/>
      <c r="B178" s="91"/>
      <c r="C178" s="91"/>
      <c r="D178" s="91"/>
      <c r="E178" s="91"/>
      <c r="F178" s="91"/>
      <c r="G178" s="91"/>
      <c r="H178" s="91"/>
      <c r="I178" s="92"/>
    </row>
    <row r="179" spans="1:9" x14ac:dyDescent="0.2">
      <c r="A179" s="90"/>
      <c r="B179" s="91"/>
      <c r="C179" s="91"/>
      <c r="D179" s="91"/>
      <c r="E179" s="91"/>
      <c r="F179" s="91"/>
      <c r="G179" s="91"/>
      <c r="H179" s="91"/>
      <c r="I179" s="92"/>
    </row>
    <row r="180" spans="1:9" x14ac:dyDescent="0.2">
      <c r="A180" s="90"/>
      <c r="B180" s="91"/>
      <c r="C180" s="91"/>
      <c r="D180" s="91"/>
      <c r="E180" s="91"/>
      <c r="F180" s="91"/>
      <c r="G180" s="91"/>
      <c r="H180" s="91"/>
      <c r="I180" s="92"/>
    </row>
    <row r="181" spans="1:9" x14ac:dyDescent="0.2">
      <c r="A181" s="90"/>
      <c r="B181" s="91"/>
      <c r="C181" s="91"/>
      <c r="D181" s="91"/>
      <c r="E181" s="91"/>
      <c r="F181" s="91"/>
      <c r="G181" s="91"/>
      <c r="H181" s="91"/>
      <c r="I181" s="92"/>
    </row>
    <row r="182" spans="1:9" x14ac:dyDescent="0.2">
      <c r="A182" s="90"/>
      <c r="B182" s="91"/>
      <c r="C182" s="91"/>
      <c r="D182" s="91"/>
      <c r="E182" s="91"/>
      <c r="F182" s="91"/>
      <c r="G182" s="91"/>
      <c r="H182" s="91"/>
      <c r="I182" s="92"/>
    </row>
    <row r="183" spans="1:9" x14ac:dyDescent="0.2">
      <c r="A183" s="90"/>
      <c r="B183" s="91"/>
      <c r="C183" s="91"/>
      <c r="D183" s="91"/>
      <c r="E183" s="91"/>
      <c r="F183" s="91"/>
      <c r="G183" s="91"/>
      <c r="H183" s="91"/>
      <c r="I183" s="92"/>
    </row>
    <row r="184" spans="1:9" x14ac:dyDescent="0.2">
      <c r="A184" s="90"/>
      <c r="B184" s="91"/>
      <c r="C184" s="91"/>
      <c r="D184" s="91"/>
      <c r="E184" s="91"/>
      <c r="F184" s="91"/>
      <c r="G184" s="91"/>
      <c r="H184" s="91"/>
      <c r="I184" s="92"/>
    </row>
    <row r="185" spans="1:9" x14ac:dyDescent="0.2">
      <c r="A185" s="90"/>
      <c r="B185" s="91"/>
      <c r="C185" s="91"/>
      <c r="D185" s="91"/>
      <c r="E185" s="91"/>
      <c r="F185" s="91"/>
      <c r="G185" s="91"/>
      <c r="H185" s="91"/>
      <c r="I185" s="92"/>
    </row>
    <row r="186" spans="1:9" x14ac:dyDescent="0.2">
      <c r="A186" s="90"/>
      <c r="B186" s="91"/>
      <c r="C186" s="91"/>
      <c r="D186" s="91"/>
      <c r="E186" s="91"/>
      <c r="F186" s="91"/>
      <c r="G186" s="91"/>
      <c r="H186" s="91"/>
      <c r="I186" s="92"/>
    </row>
    <row r="187" spans="1:9" x14ac:dyDescent="0.2">
      <c r="A187" s="90"/>
      <c r="B187" s="91"/>
      <c r="C187" s="91"/>
      <c r="D187" s="91"/>
      <c r="E187" s="91"/>
      <c r="F187" s="91"/>
      <c r="G187" s="91"/>
      <c r="H187" s="91"/>
      <c r="I187" s="92"/>
    </row>
    <row r="188" spans="1:9" x14ac:dyDescent="0.2">
      <c r="A188" s="90"/>
      <c r="B188" s="91"/>
      <c r="C188" s="91"/>
      <c r="D188" s="91"/>
      <c r="E188" s="91"/>
      <c r="F188" s="91"/>
      <c r="G188" s="91"/>
      <c r="H188" s="91"/>
      <c r="I188" s="92"/>
    </row>
    <row r="189" spans="1:9" x14ac:dyDescent="0.2">
      <c r="A189" s="90"/>
      <c r="B189" s="91"/>
      <c r="C189" s="91"/>
      <c r="D189" s="91"/>
      <c r="E189" s="91"/>
      <c r="F189" s="91"/>
      <c r="G189" s="91"/>
      <c r="H189" s="91"/>
      <c r="I189" s="92"/>
    </row>
    <row r="190" spans="1:9" x14ac:dyDescent="0.2">
      <c r="A190" s="90"/>
      <c r="B190" s="91"/>
      <c r="C190" s="91"/>
      <c r="D190" s="91"/>
      <c r="E190" s="91"/>
      <c r="F190" s="91"/>
      <c r="G190" s="91"/>
      <c r="H190" s="91"/>
      <c r="I190" s="92"/>
    </row>
    <row r="191" spans="1:9" x14ac:dyDescent="0.2">
      <c r="A191" s="93"/>
      <c r="B191" s="94"/>
      <c r="C191" s="94"/>
      <c r="D191" s="94"/>
      <c r="E191" s="94"/>
      <c r="F191" s="94"/>
      <c r="G191" s="94"/>
      <c r="H191" s="94"/>
      <c r="I191" s="95"/>
    </row>
    <row r="193" spans="1:9" ht="13.5" thickBot="1" x14ac:dyDescent="0.25">
      <c r="A193" s="11"/>
      <c r="B193" s="11"/>
      <c r="C193" s="11"/>
      <c r="D193" s="11"/>
      <c r="E193" s="11"/>
      <c r="F193" s="11"/>
      <c r="G193" s="11"/>
      <c r="H193" s="11"/>
      <c r="I193" s="11"/>
    </row>
    <row r="194" spans="1:9" ht="13.5" thickTop="1" x14ac:dyDescent="0.2"/>
  </sheetData>
  <mergeCells count="29">
    <mergeCell ref="A144:I144"/>
    <mergeCell ref="A146:I164"/>
    <mergeCell ref="A168:I168"/>
    <mergeCell ref="A170:I191"/>
    <mergeCell ref="A39:I39"/>
    <mergeCell ref="B41:C41"/>
    <mergeCell ref="F41:G41"/>
    <mergeCell ref="A46:I46"/>
    <mergeCell ref="A142:I142"/>
    <mergeCell ref="A143:I143"/>
    <mergeCell ref="B34:C34"/>
    <mergeCell ref="F34:G34"/>
    <mergeCell ref="A11:I11"/>
    <mergeCell ref="F13:I13"/>
    <mergeCell ref="A16:I16"/>
    <mergeCell ref="F18:I18"/>
    <mergeCell ref="F19:I19"/>
    <mergeCell ref="F20:I20"/>
    <mergeCell ref="F21:I21"/>
    <mergeCell ref="A23:I23"/>
    <mergeCell ref="A26:I26"/>
    <mergeCell ref="A28:I28"/>
    <mergeCell ref="A32:I32"/>
    <mergeCell ref="F8:I8"/>
    <mergeCell ref="A1:I1"/>
    <mergeCell ref="A3:I3"/>
    <mergeCell ref="F5:I5"/>
    <mergeCell ref="F6:I6"/>
    <mergeCell ref="F7:I7"/>
  </mergeCells>
  <hyperlinks>
    <hyperlink ref="F7" r:id="rId1" xr:uid="{90BC6D1B-15A0-4F17-A1C7-333FB0F6D819}"/>
  </hyperlinks>
  <printOptions horizontalCentered="1"/>
  <pageMargins left="0.75" right="0.75" top="1" bottom="0.75" header="0.5" footer="0.5"/>
  <pageSetup scale="53" orientation="portrait" r:id="rId2"/>
  <headerFooter alignWithMargins="0">
    <oddHeader>&amp;C&amp;"Arial,Bold"&amp;16KENTUCKY PUBLIC SERVICE COMMISSION</oddHeader>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D60B7-E41A-4046-913F-F32AEE4B2AA9}">
  <sheetPr>
    <pageSetUpPr fitToPage="1"/>
  </sheetPr>
  <dimension ref="A1:CM194"/>
  <sheetViews>
    <sheetView topLeftCell="A18" zoomScale="90" zoomScaleNormal="90" workbookViewId="0">
      <selection activeCell="C30" sqref="C30"/>
    </sheetView>
  </sheetViews>
  <sheetFormatPr defaultColWidth="9.140625" defaultRowHeight="12.75" x14ac:dyDescent="0.2"/>
  <cols>
    <col min="1" max="1" width="26.7109375" style="8" bestFit="1" customWidth="1"/>
    <col min="2" max="2" width="15.85546875" style="8" bestFit="1" customWidth="1"/>
    <col min="3" max="3" width="26.140625" style="8" bestFit="1" customWidth="1"/>
    <col min="4" max="4" width="39" style="8" bestFit="1" customWidth="1"/>
    <col min="5" max="5" width="10.7109375" style="8" bestFit="1" customWidth="1"/>
    <col min="6" max="6" width="12.7109375" style="8" bestFit="1" customWidth="1"/>
    <col min="7" max="7" width="8.85546875" style="8" bestFit="1" customWidth="1"/>
    <col min="8" max="8" width="15.42578125" style="8" bestFit="1" customWidth="1"/>
    <col min="9" max="9" width="17.5703125" style="8" bestFit="1" customWidth="1"/>
    <col min="10" max="10" width="12" style="8" bestFit="1" customWidth="1"/>
    <col min="11" max="11" width="13.85546875" style="8" bestFit="1" customWidth="1"/>
    <col min="12" max="12" width="20.140625" style="9" bestFit="1" customWidth="1"/>
    <col min="13" max="13" width="15.42578125" style="8" bestFit="1" customWidth="1"/>
    <col min="14" max="14" width="18.28515625" style="8" bestFit="1" customWidth="1"/>
    <col min="15" max="15" width="5" style="8" bestFit="1" customWidth="1"/>
    <col min="16" max="16" width="17.7109375" style="8" bestFit="1" customWidth="1"/>
    <col min="17" max="17" width="8.7109375" style="8" bestFit="1" customWidth="1"/>
    <col min="18" max="18" width="16.85546875" style="8" bestFit="1" customWidth="1"/>
    <col min="19" max="19" width="6" style="12" bestFit="1" customWidth="1"/>
    <col min="20" max="20" width="16.28515625" style="8" bestFit="1" customWidth="1"/>
    <col min="21" max="21" width="6" style="13" bestFit="1" customWidth="1"/>
    <col min="22" max="22" width="16.42578125" style="8" bestFit="1" customWidth="1"/>
    <col min="23" max="23" width="6" style="13" bestFit="1" customWidth="1"/>
    <col min="24" max="24" width="17.5703125" style="8" bestFit="1" customWidth="1"/>
    <col min="25" max="25" width="6" style="13" bestFit="1" customWidth="1"/>
    <col min="26" max="26" width="36.7109375" style="8" bestFit="1" customWidth="1"/>
    <col min="27" max="27" width="6" style="13" bestFit="1" customWidth="1"/>
    <col min="28" max="28" width="20.42578125" style="8" bestFit="1" customWidth="1"/>
    <col min="29" max="29" width="6" style="13" bestFit="1" customWidth="1"/>
    <col min="30" max="30" width="40.140625" style="8" bestFit="1" customWidth="1"/>
    <col min="31" max="31" width="6" style="13" bestFit="1" customWidth="1"/>
    <col min="32" max="32" width="13" style="8" bestFit="1" customWidth="1"/>
    <col min="33" max="33" width="6" style="13" bestFit="1" customWidth="1"/>
    <col min="34" max="34" width="39.28515625" style="8" bestFit="1" customWidth="1"/>
    <col min="35" max="35" width="6" style="13" bestFit="1" customWidth="1"/>
    <col min="36" max="36" width="37.7109375" style="8" bestFit="1" customWidth="1"/>
    <col min="37" max="37" width="6" style="13" bestFit="1" customWidth="1"/>
    <col min="38" max="38" width="35.5703125" style="8" bestFit="1" customWidth="1"/>
    <col min="39" max="39" width="6" style="13" bestFit="1" customWidth="1"/>
    <col min="40" max="40" width="15.5703125" style="8" bestFit="1" customWidth="1"/>
    <col min="41" max="41" width="6" style="13" bestFit="1" customWidth="1"/>
    <col min="42" max="42" width="57" style="8" bestFit="1" customWidth="1"/>
    <col min="43" max="43" width="6" style="13" bestFit="1" customWidth="1"/>
    <col min="44" max="44" width="22.7109375" style="8" bestFit="1" customWidth="1"/>
    <col min="45" max="45" width="6" style="13" bestFit="1" customWidth="1"/>
    <col min="46" max="46" width="27" style="8" bestFit="1" customWidth="1"/>
    <col min="47" max="47" width="6" style="13" bestFit="1" customWidth="1"/>
    <col min="48" max="48" width="22.5703125" style="8" bestFit="1" customWidth="1"/>
    <col min="49" max="49" width="6" style="13" bestFit="1" customWidth="1"/>
    <col min="50" max="50" width="13.85546875" style="8" bestFit="1" customWidth="1"/>
    <col min="51" max="51" width="6" style="13" bestFit="1" customWidth="1"/>
    <col min="52" max="52" width="19" style="8" bestFit="1" customWidth="1"/>
    <col min="53" max="53" width="6" style="13" bestFit="1" customWidth="1"/>
    <col min="54" max="54" width="27.85546875" style="8" bestFit="1" customWidth="1"/>
    <col min="55" max="55" width="6" style="13" bestFit="1" customWidth="1"/>
    <col min="56" max="56" width="13.85546875" style="8" bestFit="1" customWidth="1"/>
    <col min="57" max="57" width="6" style="13" bestFit="1" customWidth="1"/>
    <col min="58" max="58" width="13.85546875" style="8" bestFit="1" customWidth="1"/>
    <col min="59" max="59" width="6" style="13" bestFit="1" customWidth="1"/>
    <col min="60" max="60" width="18.5703125" style="8" bestFit="1" customWidth="1"/>
    <col min="61" max="61" width="6" style="13" bestFit="1" customWidth="1"/>
    <col min="62" max="62" width="15.7109375" style="8" bestFit="1" customWidth="1"/>
    <col min="63" max="63" width="6" style="13" bestFit="1" customWidth="1"/>
    <col min="64" max="64" width="13.85546875" style="8" bestFit="1" customWidth="1"/>
    <col min="65" max="65" width="6" style="13" bestFit="1" customWidth="1"/>
    <col min="66" max="66" width="17.140625" style="8" bestFit="1" customWidth="1"/>
    <col min="67" max="67" width="6" style="13" bestFit="1" customWidth="1"/>
    <col min="68" max="68" width="20.42578125" style="8" bestFit="1" customWidth="1"/>
    <col min="69" max="69" width="6" style="13" bestFit="1" customWidth="1"/>
    <col min="70" max="70" width="17.28515625" style="8" bestFit="1" customWidth="1"/>
    <col min="71" max="71" width="6" style="13" bestFit="1" customWidth="1"/>
    <col min="72" max="72" width="22.140625" style="8" bestFit="1" customWidth="1"/>
    <col min="73" max="73" width="6" style="13" bestFit="1" customWidth="1"/>
    <col min="74" max="74" width="11.5703125" style="8" bestFit="1" customWidth="1"/>
    <col min="75" max="75" width="6" style="13" bestFit="1" customWidth="1"/>
    <col min="76" max="76" width="8.28515625" style="8" bestFit="1" customWidth="1"/>
    <col min="77" max="77" width="6" style="13" bestFit="1" customWidth="1"/>
    <col min="78" max="78" width="19.140625" style="8" bestFit="1" customWidth="1"/>
    <col min="79" max="79" width="6" style="13" bestFit="1" customWidth="1"/>
    <col min="80" max="80" width="14.28515625" style="8" bestFit="1" customWidth="1"/>
    <col min="81" max="81" width="6" style="13" bestFit="1" customWidth="1"/>
    <col min="82" max="82" width="57.5703125" style="8" bestFit="1" customWidth="1"/>
    <col min="83" max="83" width="6" style="13" bestFit="1" customWidth="1"/>
    <col min="84" max="84" width="16.42578125" style="8" bestFit="1" customWidth="1"/>
    <col min="85" max="85" width="6" style="13" bestFit="1" customWidth="1"/>
    <col min="86" max="86" width="9.85546875" style="8" bestFit="1" customWidth="1"/>
    <col min="87" max="87" width="6" style="13" bestFit="1" customWidth="1"/>
    <col min="88" max="88" width="18.85546875" style="8" bestFit="1" customWidth="1"/>
    <col min="89" max="89" width="6" style="13" bestFit="1" customWidth="1"/>
    <col min="90" max="16384" width="9.140625" style="8"/>
  </cols>
  <sheetData>
    <row r="1" spans="1:9" ht="13.5" thickBot="1" x14ac:dyDescent="0.25">
      <c r="A1" s="80" t="s">
        <v>307</v>
      </c>
      <c r="B1" s="80"/>
      <c r="C1" s="80"/>
      <c r="D1" s="80"/>
      <c r="E1" s="80"/>
      <c r="F1" s="80"/>
      <c r="G1" s="80"/>
      <c r="H1" s="80"/>
      <c r="I1" s="80"/>
    </row>
    <row r="2" spans="1:9" ht="13.5" thickTop="1" x14ac:dyDescent="0.2"/>
    <row r="3" spans="1:9" x14ac:dyDescent="0.2">
      <c r="A3" s="81" t="s">
        <v>274</v>
      </c>
      <c r="B3" s="81"/>
      <c r="C3" s="81"/>
      <c r="D3" s="81"/>
      <c r="E3" s="81"/>
      <c r="F3" s="81"/>
      <c r="G3" s="81"/>
      <c r="H3" s="81"/>
      <c r="I3" s="81"/>
    </row>
    <row r="5" spans="1:9" x14ac:dyDescent="0.2">
      <c r="D5" s="10" t="s">
        <v>275</v>
      </c>
      <c r="E5" s="9">
        <v>1.1000000000000001</v>
      </c>
      <c r="F5" s="82" t="s">
        <v>276</v>
      </c>
      <c r="G5" s="82"/>
      <c r="H5" s="82"/>
      <c r="I5" s="82"/>
    </row>
    <row r="6" spans="1:9" x14ac:dyDescent="0.2">
      <c r="D6" s="10" t="s">
        <v>277</v>
      </c>
      <c r="E6" s="9">
        <v>1.2</v>
      </c>
      <c r="F6" s="79" t="s">
        <v>437</v>
      </c>
      <c r="G6" s="79"/>
      <c r="H6" s="79"/>
      <c r="I6" s="79"/>
    </row>
    <row r="7" spans="1:9" x14ac:dyDescent="0.2">
      <c r="D7" s="10" t="s">
        <v>278</v>
      </c>
      <c r="E7" s="9">
        <v>1.3</v>
      </c>
      <c r="F7" s="97" t="s">
        <v>438</v>
      </c>
      <c r="G7" s="79"/>
      <c r="H7" s="79"/>
      <c r="I7" s="79"/>
    </row>
    <row r="8" spans="1:9" x14ac:dyDescent="0.2">
      <c r="D8" s="10" t="s">
        <v>279</v>
      </c>
      <c r="E8" s="9">
        <v>1.4</v>
      </c>
      <c r="F8" s="79" t="s">
        <v>351</v>
      </c>
      <c r="G8" s="79"/>
      <c r="H8" s="79"/>
      <c r="I8" s="79"/>
    </row>
    <row r="9" spans="1:9" ht="13.5" thickBot="1" x14ac:dyDescent="0.25">
      <c r="A9" s="11"/>
      <c r="B9" s="11"/>
      <c r="C9" s="11"/>
      <c r="D9" s="11"/>
      <c r="E9" s="11"/>
      <c r="F9" s="11"/>
      <c r="G9" s="11"/>
      <c r="H9" s="11"/>
      <c r="I9" s="11"/>
    </row>
    <row r="10" spans="1:9" ht="13.5" thickTop="1" x14ac:dyDescent="0.2"/>
    <row r="11" spans="1:9" x14ac:dyDescent="0.2">
      <c r="A11" s="81" t="s">
        <v>280</v>
      </c>
      <c r="B11" s="81"/>
      <c r="C11" s="81"/>
      <c r="D11" s="81"/>
      <c r="E11" s="81"/>
      <c r="F11" s="81"/>
      <c r="G11" s="81"/>
      <c r="H11" s="81"/>
      <c r="I11" s="81"/>
    </row>
    <row r="13" spans="1:9" x14ac:dyDescent="0.2">
      <c r="D13" s="10" t="s">
        <v>281</v>
      </c>
      <c r="E13" s="9">
        <v>2.1</v>
      </c>
      <c r="F13" s="81">
        <v>2019</v>
      </c>
      <c r="G13" s="81"/>
      <c r="H13" s="81"/>
      <c r="I13" s="81"/>
    </row>
    <row r="14" spans="1:9" ht="13.5" thickBot="1" x14ac:dyDescent="0.25">
      <c r="A14" s="11"/>
      <c r="B14" s="11"/>
      <c r="C14" s="11"/>
      <c r="D14" s="11"/>
      <c r="E14" s="11"/>
      <c r="F14" s="11"/>
      <c r="G14" s="11"/>
      <c r="H14" s="11"/>
      <c r="I14" s="11"/>
    </row>
    <row r="15" spans="1:9" ht="13.5" thickTop="1" x14ac:dyDescent="0.2"/>
    <row r="16" spans="1:9" x14ac:dyDescent="0.2">
      <c r="A16" s="81" t="s">
        <v>282</v>
      </c>
      <c r="B16" s="81"/>
      <c r="C16" s="81"/>
      <c r="D16" s="81"/>
      <c r="E16" s="81"/>
      <c r="F16" s="81"/>
      <c r="G16" s="81"/>
      <c r="H16" s="81"/>
      <c r="I16" s="81"/>
    </row>
    <row r="18" spans="1:9" x14ac:dyDescent="0.2">
      <c r="D18" s="10" t="s">
        <v>283</v>
      </c>
      <c r="E18" s="9">
        <v>3.1</v>
      </c>
      <c r="F18" s="81">
        <v>8.86</v>
      </c>
      <c r="G18" s="81"/>
      <c r="H18" s="81"/>
      <c r="I18" s="81"/>
    </row>
    <row r="19" spans="1:9" x14ac:dyDescent="0.2">
      <c r="D19" s="10" t="s">
        <v>284</v>
      </c>
      <c r="E19" s="9">
        <v>3.2</v>
      </c>
      <c r="F19" s="85">
        <v>41640</v>
      </c>
      <c r="G19" s="85"/>
      <c r="H19" s="85"/>
      <c r="I19" s="85"/>
    </row>
    <row r="20" spans="1:9" x14ac:dyDescent="0.2">
      <c r="D20" s="10" t="s">
        <v>285</v>
      </c>
      <c r="E20" s="9">
        <v>3.3</v>
      </c>
      <c r="F20" s="85">
        <v>43465</v>
      </c>
      <c r="G20" s="85"/>
      <c r="H20" s="85"/>
      <c r="I20" s="85"/>
    </row>
    <row r="21" spans="1:9" x14ac:dyDescent="0.2">
      <c r="D21" s="10" t="s">
        <v>286</v>
      </c>
      <c r="E21" s="9">
        <v>3.4</v>
      </c>
      <c r="F21" s="81">
        <v>4</v>
      </c>
      <c r="G21" s="81"/>
      <c r="H21" s="81"/>
      <c r="I21" s="81"/>
    </row>
    <row r="23" spans="1:9" ht="38.25" customHeight="1" x14ac:dyDescent="0.2">
      <c r="A23" s="86" t="s">
        <v>287</v>
      </c>
      <c r="B23" s="86"/>
      <c r="C23" s="86"/>
      <c r="D23" s="86"/>
      <c r="E23" s="86"/>
      <c r="F23" s="86"/>
      <c r="G23" s="86"/>
      <c r="H23" s="86"/>
      <c r="I23" s="86"/>
    </row>
    <row r="24" spans="1:9" ht="13.5" thickBot="1" x14ac:dyDescent="0.25">
      <c r="A24" s="11"/>
      <c r="B24" s="11"/>
      <c r="C24" s="11"/>
      <c r="D24" s="11"/>
      <c r="E24" s="11"/>
      <c r="F24" s="11"/>
      <c r="G24" s="11"/>
      <c r="H24" s="11"/>
      <c r="I24" s="11"/>
    </row>
    <row r="25" spans="1:9" ht="13.5" thickTop="1" x14ac:dyDescent="0.2"/>
    <row r="26" spans="1:9" x14ac:dyDescent="0.2">
      <c r="A26" s="81" t="s">
        <v>288</v>
      </c>
      <c r="B26" s="81"/>
      <c r="C26" s="81"/>
      <c r="D26" s="81"/>
      <c r="E26" s="81"/>
      <c r="F26" s="81"/>
      <c r="G26" s="81"/>
      <c r="H26" s="81"/>
      <c r="I26" s="81"/>
    </row>
    <row r="27" spans="1:9" x14ac:dyDescent="0.2">
      <c r="A27" s="9"/>
      <c r="B27" s="9"/>
      <c r="C27" s="9"/>
      <c r="D27" s="9"/>
      <c r="E27" s="9"/>
      <c r="F27" s="9"/>
      <c r="G27" s="9"/>
      <c r="H27" s="9"/>
      <c r="I27" s="9"/>
    </row>
    <row r="28" spans="1:9" x14ac:dyDescent="0.2">
      <c r="A28" s="81" t="s">
        <v>289</v>
      </c>
      <c r="B28" s="81"/>
      <c r="C28" s="81"/>
      <c r="D28" s="81"/>
      <c r="E28" s="81"/>
      <c r="F28" s="81"/>
      <c r="G28" s="81"/>
      <c r="H28" s="81"/>
      <c r="I28" s="81"/>
    </row>
    <row r="29" spans="1:9" x14ac:dyDescent="0.2">
      <c r="A29" s="9"/>
      <c r="B29" s="9"/>
      <c r="C29" s="9"/>
      <c r="D29" s="9"/>
      <c r="E29" s="9"/>
      <c r="F29" s="9"/>
      <c r="G29" s="9"/>
      <c r="H29" s="9"/>
      <c r="I29" s="9"/>
    </row>
    <row r="30" spans="1:9" x14ac:dyDescent="0.2">
      <c r="A30" s="9"/>
      <c r="B30" s="9" t="s">
        <v>290</v>
      </c>
      <c r="C30" s="9">
        <v>30044</v>
      </c>
      <c r="D30" s="9"/>
      <c r="E30" s="9"/>
      <c r="F30" s="9" t="s">
        <v>291</v>
      </c>
      <c r="G30" s="9">
        <v>91</v>
      </c>
      <c r="H30" s="9"/>
      <c r="I30" s="9"/>
    </row>
    <row r="31" spans="1:9" x14ac:dyDescent="0.2">
      <c r="A31" s="9"/>
      <c r="B31" s="9"/>
      <c r="C31" s="9"/>
      <c r="D31" s="9"/>
      <c r="E31" s="9"/>
      <c r="F31" s="9"/>
      <c r="G31" s="9"/>
      <c r="H31" s="9"/>
      <c r="I31" s="9"/>
    </row>
    <row r="32" spans="1:9" x14ac:dyDescent="0.2">
      <c r="A32" s="81" t="s">
        <v>292</v>
      </c>
      <c r="B32" s="81"/>
      <c r="C32" s="81"/>
      <c r="D32" s="81"/>
      <c r="E32" s="81"/>
      <c r="F32" s="81"/>
      <c r="G32" s="81"/>
      <c r="H32" s="81"/>
      <c r="I32" s="81"/>
    </row>
    <row r="33" spans="1:91" x14ac:dyDescent="0.2">
      <c r="A33" s="9"/>
      <c r="B33" s="9"/>
      <c r="C33" s="9"/>
      <c r="D33" s="9"/>
      <c r="E33" s="9"/>
      <c r="F33" s="9"/>
      <c r="G33" s="9"/>
      <c r="H33" s="9"/>
      <c r="I33" s="9"/>
    </row>
    <row r="34" spans="1:91" x14ac:dyDescent="0.2">
      <c r="A34" s="9"/>
      <c r="B34" s="84" t="s">
        <v>293</v>
      </c>
      <c r="C34" s="84"/>
      <c r="D34" s="9"/>
      <c r="E34" s="9"/>
      <c r="F34" s="84" t="s">
        <v>294</v>
      </c>
      <c r="G34" s="84"/>
      <c r="H34" s="9"/>
      <c r="I34" s="9"/>
    </row>
    <row r="35" spans="1:91" x14ac:dyDescent="0.2">
      <c r="B35" s="10" t="s">
        <v>295</v>
      </c>
      <c r="C35" s="8">
        <v>113.56</v>
      </c>
      <c r="E35" s="9"/>
      <c r="F35" s="10" t="s">
        <v>295</v>
      </c>
      <c r="G35" s="8">
        <v>137.35599999999999</v>
      </c>
    </row>
    <row r="36" spans="1:91" x14ac:dyDescent="0.2">
      <c r="B36" s="10" t="s">
        <v>296</v>
      </c>
      <c r="C36" s="8">
        <v>1.18</v>
      </c>
      <c r="E36" s="9"/>
      <c r="F36" s="10" t="s">
        <v>296</v>
      </c>
      <c r="G36" s="8">
        <v>1.5619000000000001</v>
      </c>
    </row>
    <row r="37" spans="1:91" x14ac:dyDescent="0.2">
      <c r="D37" s="10"/>
      <c r="E37" s="9"/>
    </row>
    <row r="38" spans="1:91" x14ac:dyDescent="0.2">
      <c r="D38" s="10"/>
      <c r="E38" s="9"/>
      <c r="F38" s="14"/>
      <c r="G38" s="14"/>
      <c r="H38" s="14"/>
      <c r="I38" s="14"/>
    </row>
    <row r="39" spans="1:91" x14ac:dyDescent="0.2">
      <c r="A39" s="81" t="s">
        <v>297</v>
      </c>
      <c r="B39" s="81"/>
      <c r="C39" s="81"/>
      <c r="D39" s="81"/>
      <c r="E39" s="81"/>
      <c r="F39" s="81"/>
      <c r="G39" s="81"/>
      <c r="H39" s="81"/>
      <c r="I39" s="81"/>
    </row>
    <row r="40" spans="1:91" x14ac:dyDescent="0.2">
      <c r="A40" s="9"/>
      <c r="B40" s="9"/>
      <c r="C40" s="9"/>
      <c r="D40" s="9"/>
      <c r="E40" s="9"/>
      <c r="F40" s="9"/>
      <c r="G40" s="9"/>
      <c r="H40" s="9"/>
      <c r="I40" s="9"/>
    </row>
    <row r="41" spans="1:91" x14ac:dyDescent="0.2">
      <c r="A41" s="9"/>
      <c r="B41" s="84" t="s">
        <v>293</v>
      </c>
      <c r="C41" s="84"/>
      <c r="D41" s="9"/>
      <c r="E41" s="9"/>
      <c r="F41" s="84" t="s">
        <v>294</v>
      </c>
      <c r="G41" s="84"/>
      <c r="H41" s="9"/>
      <c r="I41" s="9"/>
    </row>
    <row r="42" spans="1:91" x14ac:dyDescent="0.2">
      <c r="B42" s="10" t="s">
        <v>295</v>
      </c>
      <c r="C42" s="8">
        <v>351.16</v>
      </c>
      <c r="E42" s="9"/>
      <c r="F42" s="10" t="s">
        <v>295</v>
      </c>
      <c r="G42" s="8">
        <v>404.29300000000001</v>
      </c>
    </row>
    <row r="43" spans="1:91" x14ac:dyDescent="0.2">
      <c r="B43" s="10" t="s">
        <v>296</v>
      </c>
      <c r="C43" s="8">
        <v>1.75</v>
      </c>
      <c r="E43" s="9"/>
      <c r="F43" s="10" t="s">
        <v>296</v>
      </c>
      <c r="G43" s="8">
        <v>2.3401000000000001</v>
      </c>
    </row>
    <row r="44" spans="1:91" ht="13.5" thickBot="1" x14ac:dyDescent="0.25">
      <c r="A44" s="11"/>
      <c r="B44" s="11"/>
      <c r="C44" s="11"/>
      <c r="D44" s="11"/>
      <c r="E44" s="11"/>
      <c r="F44" s="11"/>
      <c r="G44" s="11"/>
      <c r="H44" s="11"/>
      <c r="I44" s="11"/>
    </row>
    <row r="45" spans="1:91" ht="13.5" thickTop="1" x14ac:dyDescent="0.2"/>
    <row r="46" spans="1:91" x14ac:dyDescent="0.2">
      <c r="A46" s="81" t="s">
        <v>352</v>
      </c>
      <c r="B46" s="81"/>
      <c r="C46" s="81"/>
      <c r="D46" s="81"/>
      <c r="E46" s="81"/>
      <c r="F46" s="81"/>
      <c r="G46" s="81"/>
      <c r="H46" s="81"/>
      <c r="I46" s="81"/>
    </row>
    <row r="47" spans="1:91" x14ac:dyDescent="0.2">
      <c r="A47" s="9"/>
      <c r="B47" s="9"/>
      <c r="C47" s="9"/>
      <c r="D47" s="9"/>
      <c r="E47" s="9"/>
      <c r="F47" s="9"/>
      <c r="G47" s="9"/>
      <c r="H47" s="9"/>
      <c r="I47" s="9"/>
    </row>
    <row r="48" spans="1:91" ht="38.25" customHeight="1" x14ac:dyDescent="0.2">
      <c r="A48" s="15" t="s">
        <v>353</v>
      </c>
      <c r="B48" s="15" t="s">
        <v>354</v>
      </c>
      <c r="C48" s="15" t="s">
        <v>355</v>
      </c>
      <c r="D48" s="15" t="s">
        <v>9</v>
      </c>
      <c r="E48" s="15" t="s">
        <v>356</v>
      </c>
      <c r="F48" s="15" t="s">
        <v>357</v>
      </c>
      <c r="G48" s="15"/>
      <c r="H48" s="15" t="s">
        <v>358</v>
      </c>
      <c r="I48" s="15" t="s">
        <v>359</v>
      </c>
      <c r="J48" s="16" t="s">
        <v>360</v>
      </c>
      <c r="K48" s="16" t="s">
        <v>361</v>
      </c>
      <c r="L48" s="15" t="s">
        <v>362</v>
      </c>
      <c r="M48" s="15" t="s">
        <v>363</v>
      </c>
      <c r="N48" s="15" t="s">
        <v>364</v>
      </c>
      <c r="O48" s="15"/>
      <c r="P48" s="17"/>
      <c r="Q48" s="15" t="s">
        <v>365</v>
      </c>
      <c r="R48" s="15" t="s">
        <v>366</v>
      </c>
      <c r="S48" s="18" t="s">
        <v>367</v>
      </c>
      <c r="T48" s="15" t="s">
        <v>366</v>
      </c>
      <c r="U48" s="19" t="s">
        <v>367</v>
      </c>
      <c r="V48" s="15" t="s">
        <v>366</v>
      </c>
      <c r="W48" s="19" t="s">
        <v>367</v>
      </c>
      <c r="X48" s="15" t="s">
        <v>366</v>
      </c>
      <c r="Y48" s="19" t="s">
        <v>367</v>
      </c>
      <c r="Z48" s="15" t="s">
        <v>366</v>
      </c>
      <c r="AA48" s="19" t="s">
        <v>367</v>
      </c>
      <c r="AB48" s="15" t="s">
        <v>366</v>
      </c>
      <c r="AC48" s="19" t="s">
        <v>367</v>
      </c>
      <c r="AD48" s="15" t="s">
        <v>366</v>
      </c>
      <c r="AE48" s="19" t="s">
        <v>367</v>
      </c>
      <c r="AF48" s="15" t="s">
        <v>366</v>
      </c>
      <c r="AG48" s="19" t="s">
        <v>367</v>
      </c>
      <c r="AH48" s="15" t="s">
        <v>366</v>
      </c>
      <c r="AI48" s="19" t="s">
        <v>367</v>
      </c>
      <c r="AJ48" s="15" t="s">
        <v>366</v>
      </c>
      <c r="AK48" s="19" t="s">
        <v>367</v>
      </c>
      <c r="AL48" s="15" t="s">
        <v>366</v>
      </c>
      <c r="AM48" s="19" t="s">
        <v>367</v>
      </c>
      <c r="AN48" s="15" t="s">
        <v>366</v>
      </c>
      <c r="AO48" s="19" t="s">
        <v>367</v>
      </c>
      <c r="AP48" s="15" t="s">
        <v>366</v>
      </c>
      <c r="AQ48" s="19" t="s">
        <v>367</v>
      </c>
      <c r="AR48" s="15" t="s">
        <v>366</v>
      </c>
      <c r="AS48" s="19" t="s">
        <v>367</v>
      </c>
      <c r="AT48" s="15" t="s">
        <v>366</v>
      </c>
      <c r="AU48" s="19" t="s">
        <v>367</v>
      </c>
      <c r="AV48" s="15" t="s">
        <v>366</v>
      </c>
      <c r="AW48" s="19" t="s">
        <v>367</v>
      </c>
      <c r="AX48" s="15" t="s">
        <v>366</v>
      </c>
      <c r="AY48" s="19" t="s">
        <v>367</v>
      </c>
      <c r="AZ48" s="15" t="s">
        <v>366</v>
      </c>
      <c r="BA48" s="19" t="s">
        <v>367</v>
      </c>
      <c r="BB48" s="15" t="s">
        <v>366</v>
      </c>
      <c r="BC48" s="19" t="s">
        <v>367</v>
      </c>
      <c r="BD48" s="15" t="s">
        <v>366</v>
      </c>
      <c r="BE48" s="19" t="s">
        <v>367</v>
      </c>
      <c r="BF48" s="15" t="s">
        <v>366</v>
      </c>
      <c r="BG48" s="19" t="s">
        <v>367</v>
      </c>
      <c r="BH48" s="15" t="s">
        <v>366</v>
      </c>
      <c r="BI48" s="19" t="s">
        <v>367</v>
      </c>
      <c r="BJ48" s="15" t="s">
        <v>366</v>
      </c>
      <c r="BK48" s="19" t="s">
        <v>367</v>
      </c>
      <c r="BL48" s="15" t="s">
        <v>366</v>
      </c>
      <c r="BM48" s="19" t="s">
        <v>367</v>
      </c>
      <c r="BN48" s="15" t="s">
        <v>366</v>
      </c>
      <c r="BO48" s="19" t="s">
        <v>367</v>
      </c>
      <c r="BP48" s="15" t="s">
        <v>366</v>
      </c>
      <c r="BQ48" s="19" t="s">
        <v>367</v>
      </c>
      <c r="BR48" s="15" t="s">
        <v>366</v>
      </c>
      <c r="BS48" s="19" t="s">
        <v>367</v>
      </c>
      <c r="BT48" s="15" t="s">
        <v>366</v>
      </c>
      <c r="BU48" s="19" t="s">
        <v>367</v>
      </c>
      <c r="BV48" s="15" t="s">
        <v>366</v>
      </c>
      <c r="BW48" s="19" t="s">
        <v>367</v>
      </c>
      <c r="BX48" s="15" t="s">
        <v>366</v>
      </c>
      <c r="BY48" s="19" t="s">
        <v>367</v>
      </c>
      <c r="BZ48" s="15" t="s">
        <v>366</v>
      </c>
      <c r="CA48" s="19" t="s">
        <v>367</v>
      </c>
      <c r="CB48" s="15" t="s">
        <v>366</v>
      </c>
      <c r="CC48" s="19" t="s">
        <v>367</v>
      </c>
      <c r="CD48" s="15" t="s">
        <v>366</v>
      </c>
      <c r="CE48" s="19" t="s">
        <v>367</v>
      </c>
      <c r="CF48" s="15" t="s">
        <v>366</v>
      </c>
      <c r="CG48" s="19" t="s">
        <v>367</v>
      </c>
      <c r="CH48" s="15" t="s">
        <v>366</v>
      </c>
      <c r="CI48" s="19" t="s">
        <v>367</v>
      </c>
      <c r="CJ48" s="15" t="s">
        <v>366</v>
      </c>
      <c r="CK48" s="19" t="s">
        <v>367</v>
      </c>
      <c r="CL48" s="15" t="s">
        <v>366</v>
      </c>
      <c r="CM48" s="19" t="s">
        <v>367</v>
      </c>
    </row>
    <row r="49" spans="1:91" ht="15" x14ac:dyDescent="0.25">
      <c r="A49" s="17" t="s">
        <v>368</v>
      </c>
      <c r="B49" s="20">
        <v>5214</v>
      </c>
      <c r="C49" s="14" t="s">
        <v>369</v>
      </c>
      <c r="D49" s="17" t="s">
        <v>370</v>
      </c>
      <c r="E49" s="21">
        <v>5</v>
      </c>
      <c r="F49" s="22">
        <f>'[3]2019 Circuit Detail'!H8</f>
        <v>194.61931799999999</v>
      </c>
      <c r="G49" s="21"/>
      <c r="H49" s="21">
        <f>('[3]2014 Circuit detail'!AS8+'[3]2015 Circuit Detail'!AS8+'[3]2016 Circuit Detail'!AS8+'[3]2017 Circuit Detail'!AS8+'[3]2018 Circuit Detail'!AS8)/5</f>
        <v>3.0408282339260468</v>
      </c>
      <c r="I49" s="10">
        <f>'[3]2019 Circuit Detail'!AS8</f>
        <v>1.0225089782711101</v>
      </c>
      <c r="J49" s="17" t="str">
        <f t="shared" ref="J49:J112" si="0">IF(I49&gt;H49,"PSC","OK")</f>
        <v>OK</v>
      </c>
      <c r="K49" s="17">
        <v>57.5</v>
      </c>
      <c r="L49" s="23">
        <v>2016</v>
      </c>
      <c r="M49" s="21">
        <f>('[3]2014 Circuit detail'!AQ8+'[3]2015 Circuit Detail'!AQ8+'[3]2016 Circuit Detail'!AQ8+'[3]2017 Circuit Detail'!AQ8+'[3]2018 Circuit Detail'!AQ8)/5</f>
        <v>572.37115059999996</v>
      </c>
      <c r="N49" s="24">
        <f>'[3]2019 Circuit Detail'!AQ8</f>
        <v>85.474557000000004</v>
      </c>
      <c r="O49" s="17" t="str">
        <f t="shared" ref="O49:O112" si="1">IF(N49&gt;M49,"PSC","OK")</f>
        <v>OK</v>
      </c>
      <c r="P49" s="8" t="str">
        <f>IF(J49="OK",IF(O49="OK","Good","More Info Required"),"More Info Required")</f>
        <v>Good</v>
      </c>
      <c r="Q49" s="25">
        <f>'[3]2019 Circuit Detail'!AJ8</f>
        <v>7</v>
      </c>
      <c r="R49" s="26" t="str">
        <f>IF($P49="More Info Required","000 Power Supply","")</f>
        <v/>
      </c>
      <c r="S49" s="8" t="str">
        <f>IF($P49="More Info Required",COUNTIFS('[3]2019 Outage History'!$R:$R,R49,'[3]2019 Outage History'!$I:$I,$C49)/$Q49,"")</f>
        <v/>
      </c>
      <c r="T49" s="26" t="str">
        <f>IF($P49="More Info Required","100 Construction","")</f>
        <v/>
      </c>
      <c r="U49" s="8" t="str">
        <f>IF($P49="More Info Required",COUNTIFS('[3]2019 Outage History'!$R:$R,T49,'[3]2019 Outage History'!$I:$I,$C49)/$Q49,"")</f>
        <v/>
      </c>
      <c r="V49" s="26" t="str">
        <f>IF($P49="More Info Required","110 Maintenance","")</f>
        <v/>
      </c>
      <c r="W49" s="8" t="str">
        <f>IF($P49="More Info Required",COUNTIFS('[3]2019 Outage History'!$R:$R,V49,'[3]2019 Outage History'!$I:$I,$C49)/$Q49,"")</f>
        <v/>
      </c>
      <c r="X49" s="26" t="str">
        <f>IF($P49="More Info Required","190 Other Planned","")</f>
        <v/>
      </c>
      <c r="Y49" s="8" t="str">
        <f>IF($P49="More Info Required",COUNTIFS('[3]2019 Outage History'!$R:$R,X49,'[3]2019 Outage History'!$I:$I,$C49)/$Q49,"")</f>
        <v/>
      </c>
      <c r="Z49" s="26" t="str">
        <f>IF($P49="More Info Required","300 Material or equipment fault/failure","")</f>
        <v/>
      </c>
      <c r="AA49" s="8" t="str">
        <f>IF($P49="More Info Required",COUNTIFS('[3]2019 Outage History'!$R:$R,Z49,'[3]2019 Outage History'!$I:$I,$C49)/$Q49,"")</f>
        <v/>
      </c>
      <c r="AB49" s="26" t="str">
        <f>IF($P49="More Info Required","310 Installation Fault","")</f>
        <v/>
      </c>
      <c r="AC49" s="8" t="str">
        <f>IF($P49="More Info Required",COUNTIFS('[3]2019 Outage History'!$R:$R,AB49,'[3]2019 Outage History'!$I:$I,$C49)/$Q49,"")</f>
        <v/>
      </c>
      <c r="AD49" s="26" t="str">
        <f>IF($P49="More Info Required","320 Conductor Sag or inadequate clearance","")</f>
        <v/>
      </c>
      <c r="AE49" s="8" t="str">
        <f>IF($P49="More Info Required",COUNTIFS('[3]2019 Outage History'!$R:$R,AD49,'[3]2019 Outage History'!$I:$I,$C49)/$Q49,"")</f>
        <v/>
      </c>
      <c r="AF49" s="26" t="str">
        <f>IF($P49="More Info Required","340 Overload","")</f>
        <v/>
      </c>
      <c r="AG49" s="8" t="str">
        <f>IF($P49="More Info Required",COUNTIFS('[3]2019 Outage History'!$R:$R,AF49,'[3]2019 Outage History'!$I:$I,$C49)/$Q49,"")</f>
        <v/>
      </c>
      <c r="AH49" s="26" t="str">
        <f>IF($P49="More Info Required","350 Miscoordination of protection devices","")</f>
        <v/>
      </c>
      <c r="AI49" s="8" t="str">
        <f>IF($P49="More Info Required",COUNTIFS('[3]2019 Outage History'!$R:$R,AH49,'[3]2019 Outage History'!$I:$I,$C49)/$Q49,"")</f>
        <v/>
      </c>
      <c r="AJ49" s="26" t="str">
        <f>IF($P49="More Info Required","360 Other Equipment installation/design","")</f>
        <v/>
      </c>
      <c r="AK49" s="8" t="str">
        <f>IF($P49="More Info Required",COUNTIFS('[3]2019 Outage History'!$R:$R,AJ49,'[3]2019 Outage History'!$I:$I,$C49)/$Q49,"")</f>
        <v/>
      </c>
      <c r="AL49" s="26" t="str">
        <f>IF($P49="More Info Required","400 Decay/Age of Material/Equipment","")</f>
        <v/>
      </c>
      <c r="AM49" s="8" t="str">
        <f>IF($P49="More Info Required",COUNTIFS('[3]2019 Outage History'!$R:$R,AL49,'[3]2019 Outage History'!$I:$I,$C49)/$Q49,"")</f>
        <v/>
      </c>
      <c r="AN49" s="26" t="str">
        <f>IF($P49="More Info Required","420 Tree Growth","")</f>
        <v/>
      </c>
      <c r="AO49" s="8" t="str">
        <f>IF($P49="More Info Required",COUNTIFS('[3]2019 Outage History'!$R:$R,AN49,'[3]2019 Outage History'!$I:$I,$C49)/$Q49,"")</f>
        <v/>
      </c>
      <c r="AP49" s="26" t="str">
        <f>IF($P49="More Info Required","430 Tree failure from overhang or dead tree without Ice/snow","")</f>
        <v/>
      </c>
      <c r="AQ49" s="8" t="str">
        <f>IF($P49="More Info Required",COUNTIFS('[3]2019 Outage History'!$R:$R,AP49,'[3]2019 Outage History'!$I:$I,$C49)/$Q49,"")</f>
        <v/>
      </c>
      <c r="AR49" s="26" t="str">
        <f>IF($P49="More Info Required","435 Tree failure from outside of ROW","")</f>
        <v/>
      </c>
      <c r="AS49" s="8" t="str">
        <f>IF($P49="More Info Required",COUNTIFS('[3]2019 Outage History'!$R:$R,AR49,'[3]2019 Outage History'!$I:$I,$C49)/$Q49,"")</f>
        <v/>
      </c>
      <c r="AT49" s="26" t="str">
        <f>IF($P49="More Info Required","440 Trees with Ice/snow","")</f>
        <v/>
      </c>
      <c r="AU49" s="8" t="str">
        <f>IF($P49="More Info Required",COUNTIFS('[3]2019 Outage History'!$R:$R,AT49,'[3]2019 Outage History'!$I:$I,$C49)/$Q49,"")</f>
        <v/>
      </c>
      <c r="AV49" s="26" t="str">
        <f>IF($P49="More Info Required","470 Borrower Crew Cuts Tree","")</f>
        <v/>
      </c>
      <c r="AW49" s="8" t="str">
        <f>IF($P49="More Info Required",COUNTIFS('[3]2019 Outage History'!$R:$R,AV49,'[3]2019 Outage History'!$I:$I,$C49)/$Q49,"")</f>
        <v/>
      </c>
      <c r="AX49" s="26" t="str">
        <f>IF($P49="More Info Required","490 Maintenance, Other","")</f>
        <v/>
      </c>
      <c r="AY49" s="8" t="str">
        <f>IF($P49="More Info Required",COUNTIFS('[3]2019 Outage History'!$R:$R,AX49,'[3]2019 Outage History'!$I:$I,$C49)/$Q49,"")</f>
        <v/>
      </c>
      <c r="AZ49" s="26" t="str">
        <f>IF($P49="More Info Required","500 Lightning","")</f>
        <v/>
      </c>
      <c r="BA49" s="8" t="str">
        <f>IF($P49="More Info Required",COUNTIFS('[3]2019 Outage History'!$R:$R,AZ49,'[3]2019 Outage History'!$I:$I,$C49)/$Q49,"")</f>
        <v/>
      </c>
      <c r="BB49" s="26" t="str">
        <f>IF($P49="More Info Required","510 Wind, Not Trees","")</f>
        <v/>
      </c>
      <c r="BC49" s="8" t="str">
        <f>IF($P49="More Info Required",COUNTIFS('[3]2019 Outage History'!$R:$R,BB49,'[3]2019 Outage History'!$I:$I,$C49)/$Q49,"")</f>
        <v/>
      </c>
      <c r="BD49" s="26" t="str">
        <f>IF($P49="More Info Required","520 Ice, Sleet, Frost, not Trees","")</f>
        <v/>
      </c>
      <c r="BE49" s="8" t="str">
        <f>IF($P49="More Info Required",COUNTIFS('[3]2019 Outage History'!$R:$R,BD49,'[3]2019 Outage History'!$I:$I,$C49)/$Q49,"")</f>
        <v/>
      </c>
      <c r="BF49" s="26" t="str">
        <f>IF($P49="More Info Required","530 Flood","")</f>
        <v/>
      </c>
      <c r="BG49" s="8" t="str">
        <f>IF($P49="More Info Required",COUNTIFS('[3]2019 Outage History'!$R:$R,BF49,'[3]2019 Outage History'!$I:$I,$C49)/$Q49,"")</f>
        <v/>
      </c>
      <c r="BH49" s="26" t="str">
        <f>IF($P49="More Info Required","540 Storm","")</f>
        <v/>
      </c>
      <c r="BI49" s="8" t="str">
        <f>IF($P49="More Info Required",COUNTIFS('[3]2019 Outage History'!$R:$R,BH49,'[3]2019 Outage History'!$I:$I,$C49)/$Q49,"")</f>
        <v/>
      </c>
      <c r="BJ49" s="26" t="str">
        <f>IF($P49="More Info Required","590 Weather, Other","")</f>
        <v/>
      </c>
      <c r="BK49" s="8" t="str">
        <f>IF($P49="More Info Required",COUNTIFS('[3]2019 Outage History'!$R:$R,BJ49,'[3]2019 Outage History'!$I:$I,$C49)/$Q49,"")</f>
        <v/>
      </c>
      <c r="BL49" s="26" t="str">
        <f>IF($P49="More Info Required","600 Animal/bird","")</f>
        <v/>
      </c>
      <c r="BM49" s="8" t="str">
        <f>IF($P49="More Info Required",COUNTIFS('[3]2019 Outage History'!$R:$R,BL49,'[3]2019 Outage History'!$I:$I,$C49)/$Q49,"")</f>
        <v/>
      </c>
      <c r="BN49" s="26" t="str">
        <f>IF($P49="More Info Required","630 Squirrel","")</f>
        <v/>
      </c>
      <c r="BO49" s="8" t="str">
        <f>IF($P49="More Info Required",COUNTIFS('[3]2019 Outage History'!$R:$R,BN49,'[3]2019 Outage History'!$I:$I,$C49)/$Q49,"")</f>
        <v/>
      </c>
      <c r="BP49" s="26" t="str">
        <f>IF($P49="More Info Required","690 Animal, Other","")</f>
        <v/>
      </c>
      <c r="BQ49" s="8" t="str">
        <f>IF($P49="More Info Required",COUNTIFS('[3]2019 Outage History'!$R:$R,BP49,'[3]2019 Outage History'!$I:$I,$C49)/$Q49,"")</f>
        <v/>
      </c>
      <c r="BR49" s="26" t="str">
        <f>IF($P49="More Info Required","700 Customer-Caused","")</f>
        <v/>
      </c>
      <c r="BS49" s="8" t="str">
        <f>IF($P49="More Info Required",COUNTIFS('[3]2019 Outage History'!$R:$R,BR49,'[3]2019 Outage History'!$I:$I,$C49)/$Q49,"")</f>
        <v/>
      </c>
      <c r="BT49" s="26" t="str">
        <f>IF($P49="More Info Required","710 Motor Vehicle","")</f>
        <v/>
      </c>
      <c r="BU49" s="8" t="str">
        <f>IF($P49="More Info Required",COUNTIFS('[3]2019 Outage History'!$R:$R,BT49,'[3]2019 Outage History'!$I:$I,$C49)/$Q49,"")</f>
        <v/>
      </c>
      <c r="BV49" s="26" t="str">
        <f>IF($P49="More Info Required","715 Farming Equipment","")</f>
        <v/>
      </c>
      <c r="BW49" s="8" t="str">
        <f>IF($P49="More Info Required",COUNTIFS('[3]2019 Outage History'!$R:$R,BV49,'[3]2019 Outage History'!$I:$I,$C49)/$Q49,"")</f>
        <v/>
      </c>
      <c r="BX49" s="26" t="str">
        <f>IF($P49="More Info Required","720 Aircraft","")</f>
        <v/>
      </c>
      <c r="BY49" s="8" t="str">
        <f>IF($P49="More Info Required",COUNTIFS('[3]2019 Outage History'!$R:$R,BX49,'[3]2019 Outage History'!$I:$I,$C49)/$Q49,"")</f>
        <v/>
      </c>
      <c r="BZ49" s="26" t="str">
        <f>IF($P49="More Info Required","730 Fire","")</f>
        <v/>
      </c>
      <c r="CA49" s="8" t="str">
        <f>IF($P49="More Info Required",COUNTIFS('[3]2019 Outage History'!$R:$R,BZ49,'[3]2019 Outage History'!$I:$I,$C49)/$Q49,"")</f>
        <v/>
      </c>
      <c r="CB49" s="26" t="str">
        <f>IF($P49="More Info Required","740 Public Cuts Tree","")</f>
        <v/>
      </c>
      <c r="CC49" s="8" t="str">
        <f>IF($P49="More Info Required",COUNTIFS('[3]2019 Outage History'!$R:$R,CB49,'[3]2019 Outage History'!$I:$I,$C49)/$Q49,"")</f>
        <v/>
      </c>
      <c r="CD49" s="26" t="str">
        <f>IF($P49="More Info Required","750 Vandalism","")</f>
        <v/>
      </c>
      <c r="CE49" s="8" t="str">
        <f>IF($P49="More Info Required",COUNTIFS('[3]2019 Outage History'!$R:$R,CD49,'[3]2019 Outage History'!$I:$I,$C49)/$Q49,"")</f>
        <v/>
      </c>
      <c r="CF49" s="26" t="str">
        <f>IF($P49="More Info Required","760 Switching Error or Caused by Construction or Maintenance","")</f>
        <v/>
      </c>
      <c r="CG49" s="8" t="str">
        <f>IF($P49="More Info Required",COUNTIFS('[3]2019 Outage History'!$R:$R,CF49,'[3]2019 Outage History'!$I:$I,$C49)/$Q49,"")</f>
        <v/>
      </c>
      <c r="CH49" s="26" t="str">
        <f>IF($P49="More Info Required","790 Public, Other","")</f>
        <v/>
      </c>
      <c r="CI49" s="8" t="str">
        <f>IF($P49="More Info Required",COUNTIFS('[3]2019 Outage History'!$R:$R,CH49,'[3]2019 Outage History'!$I:$I,$C49)/$Q49,"")</f>
        <v/>
      </c>
      <c r="CJ49" s="26" t="str">
        <f>IF($P49="More Info Required","800 Other","")</f>
        <v/>
      </c>
      <c r="CK49" s="8" t="str">
        <f>IF($P49="More Info Required",COUNTIFS('[3]2019 Outage History'!$R:$R,CJ49,'[3]2019 Outage History'!$I:$I,$C49)/$Q49,"")</f>
        <v/>
      </c>
      <c r="CL49" s="26" t="str">
        <f>IF($P49="More Info Required","999 Cause Unknown","")</f>
        <v/>
      </c>
      <c r="CM49" s="8" t="str">
        <f>IF($P49="More Info Required",COUNTIFS('[3]2019 Outage History'!$R:$R,CL49,'[3]2019 Outage History'!$I:$I,$C49)/$Q49,"")</f>
        <v/>
      </c>
    </row>
    <row r="50" spans="1:91" ht="15" x14ac:dyDescent="0.25">
      <c r="A50" s="17" t="s">
        <v>129</v>
      </c>
      <c r="B50" s="20">
        <v>5244</v>
      </c>
      <c r="C50" s="14" t="s">
        <v>130</v>
      </c>
      <c r="D50" s="17" t="s">
        <v>370</v>
      </c>
      <c r="E50" s="21">
        <v>5</v>
      </c>
      <c r="F50" s="22">
        <f>'[3]2019 Circuit Detail'!H9</f>
        <v>73.017044999999996</v>
      </c>
      <c r="G50" s="21"/>
      <c r="H50" s="21">
        <f>('[3]2014 Circuit detail'!AS9+'[3]2015 Circuit Detail'!AS9+'[3]2016 Circuit Detail'!AS9+'[3]2017 Circuit Detail'!AS9+'[3]2018 Circuit Detail'!AS9)/5</f>
        <v>1.2041277278623854</v>
      </c>
      <c r="I50" s="10">
        <f>'[3]2019 Circuit Detail'!AS9</f>
        <v>1.9721422580165999</v>
      </c>
      <c r="J50" s="17" t="str">
        <f t="shared" si="0"/>
        <v>PSC</v>
      </c>
      <c r="K50" s="17">
        <v>10.9</v>
      </c>
      <c r="L50" s="23">
        <v>2016</v>
      </c>
      <c r="M50" s="21">
        <f>('[3]2014 Circuit detail'!AQ9+'[3]2015 Circuit Detail'!AQ9+'[3]2016 Circuit Detail'!AQ9+'[3]2017 Circuit Detail'!AQ9+'[3]2018 Circuit Detail'!AQ9)/5</f>
        <v>244.88569560000002</v>
      </c>
      <c r="N50" s="24">
        <f>'[3]2019 Circuit Detail'!AQ9</f>
        <v>550.11812599999996</v>
      </c>
      <c r="O50" s="17" t="str">
        <f t="shared" si="1"/>
        <v>PSC</v>
      </c>
      <c r="P50" s="8" t="str">
        <f t="shared" ref="P50:P113" si="2">IF(J50="OK",IF(O50="OK","Good","More Info Required"),"More Info Required")</f>
        <v>More Info Required</v>
      </c>
      <c r="Q50" s="25">
        <f>'[3]2019 Circuit Detail'!AJ9</f>
        <v>3</v>
      </c>
      <c r="R50" s="26" t="str">
        <f t="shared" ref="R50:R113" si="3">IF($P50="More Info Required","000 Power Supply","")</f>
        <v>000 Power Supply</v>
      </c>
      <c r="S50" s="8" t="e">
        <f>IF($P50="More Info Required",COUNTIFS('[3]2019 Outage History'!$R:$R,R50,'[3]2019 Outage History'!$I:$I,$C50)/$Q50,"")</f>
        <v>#VALUE!</v>
      </c>
      <c r="T50" s="26" t="str">
        <f t="shared" ref="T50:T113" si="4">IF($P50="More Info Required","100 Construction","")</f>
        <v>100 Construction</v>
      </c>
      <c r="U50" s="8" t="e">
        <f>IF($P50="More Info Required",COUNTIFS('[3]2019 Outage History'!$R:$R,T50,'[3]2019 Outage History'!$I:$I,$C50)/$Q50,"")</f>
        <v>#VALUE!</v>
      </c>
      <c r="V50" s="26" t="str">
        <f t="shared" ref="V50:V113" si="5">IF($P50="More Info Required","110 Maintenance","")</f>
        <v>110 Maintenance</v>
      </c>
      <c r="W50" s="8" t="e">
        <f>IF($P50="More Info Required",COUNTIFS('[3]2019 Outage History'!$R:$R,V50,'[3]2019 Outage History'!$I:$I,$C50)/$Q50,"")</f>
        <v>#VALUE!</v>
      </c>
      <c r="X50" s="26" t="str">
        <f t="shared" ref="X50:X113" si="6">IF($P50="More Info Required","190 Other Planned","")</f>
        <v>190 Other Planned</v>
      </c>
      <c r="Y50" s="8" t="e">
        <f>IF($P50="More Info Required",COUNTIFS('[3]2019 Outage History'!$R:$R,X50,'[3]2019 Outage History'!$I:$I,$C50)/$Q50,"")</f>
        <v>#VALUE!</v>
      </c>
      <c r="Z50" s="26" t="str">
        <f t="shared" ref="Z50:Z113" si="7">IF($P50="More Info Required","300 Material or equipment fault/failure","")</f>
        <v>300 Material or equipment fault/failure</v>
      </c>
      <c r="AA50" s="8" t="e">
        <f>IF($P50="More Info Required",COUNTIFS('[3]2019 Outage History'!$R:$R,Z50,'[3]2019 Outage History'!$I:$I,$C50)/$Q50,"")</f>
        <v>#VALUE!</v>
      </c>
      <c r="AB50" s="26" t="str">
        <f t="shared" ref="AB50:AB113" si="8">IF($P50="More Info Required","310 Installation Fault","")</f>
        <v>310 Installation Fault</v>
      </c>
      <c r="AC50" s="8" t="e">
        <f>IF($P50="More Info Required",COUNTIFS('[3]2019 Outage History'!$R:$R,AB50,'[3]2019 Outage History'!$I:$I,$C50)/$Q50,"")</f>
        <v>#VALUE!</v>
      </c>
      <c r="AD50" s="26" t="str">
        <f t="shared" ref="AD50:AD113" si="9">IF($P50="More Info Required","320 Conductor Sag or inadequate clearance","")</f>
        <v>320 Conductor Sag or inadequate clearance</v>
      </c>
      <c r="AE50" s="8" t="e">
        <f>IF($P50="More Info Required",COUNTIFS('[3]2019 Outage History'!$R:$R,AD50,'[3]2019 Outage History'!$I:$I,$C50)/$Q50,"")</f>
        <v>#VALUE!</v>
      </c>
      <c r="AF50" s="26" t="str">
        <f t="shared" ref="AF50:AF113" si="10">IF($P50="More Info Required","340 Overload","")</f>
        <v>340 Overload</v>
      </c>
      <c r="AG50" s="8" t="e">
        <f>IF($P50="More Info Required",COUNTIFS('[3]2019 Outage History'!$R:$R,AF50,'[3]2019 Outage History'!$I:$I,$C50)/$Q50,"")</f>
        <v>#VALUE!</v>
      </c>
      <c r="AH50" s="26" t="str">
        <f t="shared" ref="AH50:AH113" si="11">IF($P50="More Info Required","350 Miscoordination of protection devices","")</f>
        <v>350 Miscoordination of protection devices</v>
      </c>
      <c r="AI50" s="8" t="e">
        <f>IF($P50="More Info Required",COUNTIFS('[3]2019 Outage History'!$R:$R,AH50,'[3]2019 Outage History'!$I:$I,$C50)/$Q50,"")</f>
        <v>#VALUE!</v>
      </c>
      <c r="AJ50" s="26" t="str">
        <f t="shared" ref="AJ50:AJ113" si="12">IF($P50="More Info Required","360 Other Equipment installation/design","")</f>
        <v>360 Other Equipment installation/design</v>
      </c>
      <c r="AK50" s="8" t="e">
        <f>IF($P50="More Info Required",COUNTIFS('[3]2019 Outage History'!$R:$R,AJ50,'[3]2019 Outage History'!$I:$I,$C50)/$Q50,"")</f>
        <v>#VALUE!</v>
      </c>
      <c r="AL50" s="26" t="str">
        <f t="shared" ref="AL50:AL113" si="13">IF($P50="More Info Required","400 Decay/Age of Material/Equipment","")</f>
        <v>400 Decay/Age of Material/Equipment</v>
      </c>
      <c r="AM50" s="8" t="e">
        <f>IF($P50="More Info Required",COUNTIFS('[3]2019 Outage History'!$R:$R,AL50,'[3]2019 Outage History'!$I:$I,$C50)/$Q50,"")</f>
        <v>#VALUE!</v>
      </c>
      <c r="AN50" s="26" t="str">
        <f t="shared" ref="AN50:AN113" si="14">IF($P50="More Info Required","420 Tree Growth","")</f>
        <v>420 Tree Growth</v>
      </c>
      <c r="AO50" s="8" t="e">
        <f>IF($P50="More Info Required",COUNTIFS('[3]2019 Outage History'!$R:$R,AN50,'[3]2019 Outage History'!$I:$I,$C50)/$Q50,"")</f>
        <v>#VALUE!</v>
      </c>
      <c r="AP50" s="26" t="str">
        <f t="shared" ref="AP50:AP113" si="15">IF($P50="More Info Required","430 Tree failure from overhang or dead tree without Ice/snow","")</f>
        <v>430 Tree failure from overhang or dead tree without Ice/snow</v>
      </c>
      <c r="AQ50" s="8" t="e">
        <f>IF($P50="More Info Required",COUNTIFS('[3]2019 Outage History'!$R:$R,AP50,'[3]2019 Outage History'!$I:$I,$C50)/$Q50,"")</f>
        <v>#VALUE!</v>
      </c>
      <c r="AR50" s="26" t="str">
        <f t="shared" ref="AR50:AR113" si="16">IF($P50="More Info Required","435 Tree failure from outside of ROW","")</f>
        <v>435 Tree failure from outside of ROW</v>
      </c>
      <c r="AS50" s="8" t="e">
        <f>IF($P50="More Info Required",COUNTIFS('[3]2019 Outage History'!$R:$R,AR50,'[3]2019 Outage History'!$I:$I,$C50)/$Q50,"")</f>
        <v>#VALUE!</v>
      </c>
      <c r="AT50" s="26" t="str">
        <f t="shared" ref="AT50:AT113" si="17">IF($P50="More Info Required","440 Trees with Ice/snow","")</f>
        <v>440 Trees with Ice/snow</v>
      </c>
      <c r="AU50" s="8" t="e">
        <f>IF($P50="More Info Required",COUNTIFS('[3]2019 Outage History'!$R:$R,AT50,'[3]2019 Outage History'!$I:$I,$C50)/$Q50,"")</f>
        <v>#VALUE!</v>
      </c>
      <c r="AV50" s="26" t="str">
        <f t="shared" ref="AV50:AV113" si="18">IF($P50="More Info Required","470 Borrower Crew Cuts Tree","")</f>
        <v>470 Borrower Crew Cuts Tree</v>
      </c>
      <c r="AW50" s="8" t="e">
        <f>IF($P50="More Info Required",COUNTIFS('[3]2019 Outage History'!$R:$R,AV50,'[3]2019 Outage History'!$I:$I,$C50)/$Q50,"")</f>
        <v>#VALUE!</v>
      </c>
      <c r="AX50" s="26" t="str">
        <f t="shared" ref="AX50:AX113" si="19">IF($P50="More Info Required","490 Maintenance, Other","")</f>
        <v>490 Maintenance, Other</v>
      </c>
      <c r="AY50" s="8" t="e">
        <f>IF($P50="More Info Required",COUNTIFS('[3]2019 Outage History'!$R:$R,AX50,'[3]2019 Outage History'!$I:$I,$C50)/$Q50,"")</f>
        <v>#VALUE!</v>
      </c>
      <c r="AZ50" s="26" t="str">
        <f t="shared" ref="AZ50:AZ113" si="20">IF($P50="More Info Required","500 Lightning","")</f>
        <v>500 Lightning</v>
      </c>
      <c r="BA50" s="8" t="e">
        <f>IF($P50="More Info Required",COUNTIFS('[3]2019 Outage History'!$R:$R,AZ50,'[3]2019 Outage History'!$I:$I,$C50)/$Q50,"")</f>
        <v>#VALUE!</v>
      </c>
      <c r="BB50" s="26" t="str">
        <f t="shared" ref="BB50:BB113" si="21">IF($P50="More Info Required","510 Wind, Not Trees","")</f>
        <v>510 Wind, Not Trees</v>
      </c>
      <c r="BC50" s="8" t="e">
        <f>IF($P50="More Info Required",COUNTIFS('[3]2019 Outage History'!$R:$R,BB50,'[3]2019 Outage History'!$I:$I,$C50)/$Q50,"")</f>
        <v>#VALUE!</v>
      </c>
      <c r="BD50" s="26" t="str">
        <f t="shared" ref="BD50:BD113" si="22">IF($P50="More Info Required","520 Ice, Sleet, Frost, not Trees","")</f>
        <v>520 Ice, Sleet, Frost, not Trees</v>
      </c>
      <c r="BE50" s="8" t="e">
        <f>IF($P50="More Info Required",COUNTIFS('[3]2019 Outage History'!$R:$R,BD50,'[3]2019 Outage History'!$I:$I,$C50)/$Q50,"")</f>
        <v>#VALUE!</v>
      </c>
      <c r="BF50" s="26" t="str">
        <f t="shared" ref="BF50:BF113" si="23">IF($P50="More Info Required","530 Flood","")</f>
        <v>530 Flood</v>
      </c>
      <c r="BG50" s="8" t="e">
        <f>IF($P50="More Info Required",COUNTIFS('[3]2019 Outage History'!$R:$R,BF50,'[3]2019 Outage History'!$I:$I,$C50)/$Q50,"")</f>
        <v>#VALUE!</v>
      </c>
      <c r="BH50" s="26" t="str">
        <f t="shared" ref="BH50:BH113" si="24">IF($P50="More Info Required","540 Storm","")</f>
        <v>540 Storm</v>
      </c>
      <c r="BI50" s="8" t="e">
        <f>IF($P50="More Info Required",COUNTIFS('[3]2019 Outage History'!$R:$R,BH50,'[3]2019 Outage History'!$I:$I,$C50)/$Q50,"")</f>
        <v>#VALUE!</v>
      </c>
      <c r="BJ50" s="26" t="str">
        <f t="shared" ref="BJ50:BJ113" si="25">IF($P50="More Info Required","590 Weather, Other","")</f>
        <v>590 Weather, Other</v>
      </c>
      <c r="BK50" s="8" t="e">
        <f>IF($P50="More Info Required",COUNTIFS('[3]2019 Outage History'!$R:$R,BJ50,'[3]2019 Outage History'!$I:$I,$C50)/$Q50,"")</f>
        <v>#VALUE!</v>
      </c>
      <c r="BL50" s="26" t="str">
        <f t="shared" ref="BL50:BL113" si="26">IF($P50="More Info Required","600 Animal/bird","")</f>
        <v>600 Animal/bird</v>
      </c>
      <c r="BM50" s="8" t="e">
        <f>IF($P50="More Info Required",COUNTIFS('[3]2019 Outage History'!$R:$R,BL50,'[3]2019 Outage History'!$I:$I,$C50)/$Q50,"")</f>
        <v>#VALUE!</v>
      </c>
      <c r="BN50" s="26" t="str">
        <f t="shared" ref="BN50:BN113" si="27">IF($P50="More Info Required","630 Squirrel","")</f>
        <v>630 Squirrel</v>
      </c>
      <c r="BO50" s="8" t="e">
        <f>IF($P50="More Info Required",COUNTIFS('[3]2019 Outage History'!$R:$R,BN50,'[3]2019 Outage History'!$I:$I,$C50)/$Q50,"")</f>
        <v>#VALUE!</v>
      </c>
      <c r="BP50" s="26" t="str">
        <f t="shared" ref="BP50:BP113" si="28">IF($P50="More Info Required","690 Animal, Other","")</f>
        <v>690 Animal, Other</v>
      </c>
      <c r="BQ50" s="8" t="e">
        <f>IF($P50="More Info Required",COUNTIFS('[3]2019 Outage History'!$R:$R,BP50,'[3]2019 Outage History'!$I:$I,$C50)/$Q50,"")</f>
        <v>#VALUE!</v>
      </c>
      <c r="BR50" s="26" t="str">
        <f t="shared" ref="BR50:BR113" si="29">IF($P50="More Info Required","700 Customer-Caused","")</f>
        <v>700 Customer-Caused</v>
      </c>
      <c r="BS50" s="8" t="e">
        <f>IF($P50="More Info Required",COUNTIFS('[3]2019 Outage History'!$R:$R,BR50,'[3]2019 Outage History'!$I:$I,$C50)/$Q50,"")</f>
        <v>#VALUE!</v>
      </c>
      <c r="BT50" s="26" t="str">
        <f t="shared" ref="BT50:BT113" si="30">IF($P50="More Info Required","710 Motor Vehicle","")</f>
        <v>710 Motor Vehicle</v>
      </c>
      <c r="BU50" s="8" t="e">
        <f>IF($P50="More Info Required",COUNTIFS('[3]2019 Outage History'!$R:$R,BT50,'[3]2019 Outage History'!$I:$I,$C50)/$Q50,"")</f>
        <v>#VALUE!</v>
      </c>
      <c r="BV50" s="26" t="str">
        <f t="shared" ref="BV50:BV113" si="31">IF($P50="More Info Required","715 Farming Equipment","")</f>
        <v>715 Farming Equipment</v>
      </c>
      <c r="BW50" s="8" t="e">
        <f>IF($P50="More Info Required",COUNTIFS('[3]2019 Outage History'!$R:$R,BV50,'[3]2019 Outage History'!$I:$I,$C50)/$Q50,"")</f>
        <v>#VALUE!</v>
      </c>
      <c r="BX50" s="26" t="str">
        <f t="shared" ref="BX50:BX113" si="32">IF($P50="More Info Required","720 Aircraft","")</f>
        <v>720 Aircraft</v>
      </c>
      <c r="BY50" s="8" t="e">
        <f>IF($P50="More Info Required",COUNTIFS('[3]2019 Outage History'!$R:$R,BX50,'[3]2019 Outage History'!$I:$I,$C50)/$Q50,"")</f>
        <v>#VALUE!</v>
      </c>
      <c r="BZ50" s="26" t="str">
        <f t="shared" ref="BZ50:BZ113" si="33">IF($P50="More Info Required","730 Fire","")</f>
        <v>730 Fire</v>
      </c>
      <c r="CA50" s="8" t="e">
        <f>IF($P50="More Info Required",COUNTIFS('[3]2019 Outage History'!$R:$R,BZ50,'[3]2019 Outage History'!$I:$I,$C50)/$Q50,"")</f>
        <v>#VALUE!</v>
      </c>
      <c r="CB50" s="26" t="str">
        <f t="shared" ref="CB50:CB113" si="34">IF($P50="More Info Required","740 Public Cuts Tree","")</f>
        <v>740 Public Cuts Tree</v>
      </c>
      <c r="CC50" s="8" t="e">
        <f>IF($P50="More Info Required",COUNTIFS('[3]2019 Outage History'!$R:$R,CB50,'[3]2019 Outage History'!$I:$I,$C50)/$Q50,"")</f>
        <v>#VALUE!</v>
      </c>
      <c r="CD50" s="26" t="str">
        <f t="shared" ref="CD50:CD113" si="35">IF($P50="More Info Required","750 Vandalism","")</f>
        <v>750 Vandalism</v>
      </c>
      <c r="CE50" s="8" t="e">
        <f>IF($P50="More Info Required",COUNTIFS('[3]2019 Outage History'!$R:$R,CD50,'[3]2019 Outage History'!$I:$I,$C50)/$Q50,"")</f>
        <v>#VALUE!</v>
      </c>
      <c r="CF50" s="26" t="str">
        <f t="shared" ref="CF50:CF113" si="36">IF($P50="More Info Required","760 Switching Error or Caused by Construction or Maintenance","")</f>
        <v>760 Switching Error or Caused by Construction or Maintenance</v>
      </c>
      <c r="CG50" s="8" t="e">
        <f>IF($P50="More Info Required",COUNTIFS('[3]2019 Outage History'!$R:$R,CF50,'[3]2019 Outage History'!$I:$I,$C50)/$Q50,"")</f>
        <v>#VALUE!</v>
      </c>
      <c r="CH50" s="26" t="str">
        <f t="shared" ref="CH50:CH113" si="37">IF($P50="More Info Required","790 Public, Other","")</f>
        <v>790 Public, Other</v>
      </c>
      <c r="CI50" s="8" t="e">
        <f>IF($P50="More Info Required",COUNTIFS('[3]2019 Outage History'!$R:$R,CH50,'[3]2019 Outage History'!$I:$I,$C50)/$Q50,"")</f>
        <v>#VALUE!</v>
      </c>
      <c r="CJ50" s="26" t="str">
        <f t="shared" ref="CJ50:CJ113" si="38">IF($P50="More Info Required","800 Other","")</f>
        <v>800 Other</v>
      </c>
      <c r="CK50" s="8" t="e">
        <f>IF($P50="More Info Required",COUNTIFS('[3]2019 Outage History'!$R:$R,CJ50,'[3]2019 Outage History'!$I:$I,$C50)/$Q50,"")</f>
        <v>#VALUE!</v>
      </c>
      <c r="CL50" s="26" t="str">
        <f t="shared" ref="CL50:CL113" si="39">IF($P50="More Info Required","999 Cause Unknown","")</f>
        <v>999 Cause Unknown</v>
      </c>
      <c r="CM50" s="8" t="e">
        <f>IF($P50="More Info Required",COUNTIFS('[3]2019 Outage History'!$R:$R,CL50,'[3]2019 Outage History'!$I:$I,$C50)/$Q50,"")</f>
        <v>#VALUE!</v>
      </c>
    </row>
    <row r="51" spans="1:91" ht="15" x14ac:dyDescent="0.25">
      <c r="A51" s="17" t="s">
        <v>131</v>
      </c>
      <c r="B51" s="20">
        <v>5254</v>
      </c>
      <c r="C51" s="14" t="s">
        <v>132</v>
      </c>
      <c r="D51" s="17" t="s">
        <v>370</v>
      </c>
      <c r="E51" s="21">
        <v>5</v>
      </c>
      <c r="F51" s="22">
        <f>'[3]2019 Circuit Detail'!H10</f>
        <v>298.63352200000003</v>
      </c>
      <c r="G51" s="21"/>
      <c r="H51" s="21">
        <f>('[3]2014 Circuit detail'!AS10+'[3]2015 Circuit Detail'!AS10+'[3]2016 Circuit Detail'!AS10+'[3]2017 Circuit Detail'!AS10+'[3]2018 Circuit Detail'!AS10)/5</f>
        <v>1.241648031586039</v>
      </c>
      <c r="I51" s="10">
        <f>'[3]2019 Circuit Detail'!AS10</f>
        <v>2.1933237622265298</v>
      </c>
      <c r="J51" s="17" t="str">
        <f>IF(I51&gt;H51,"PSC","OK")</f>
        <v>PSC</v>
      </c>
      <c r="K51" s="17">
        <v>56.5</v>
      </c>
      <c r="L51" s="23">
        <v>2016</v>
      </c>
      <c r="M51" s="21">
        <f>('[3]2014 Circuit detail'!AQ10+'[3]2015 Circuit Detail'!AQ10+'[3]2016 Circuit Detail'!AQ10+'[3]2017 Circuit Detail'!AQ10+'[3]2018 Circuit Detail'!AQ10)/5</f>
        <v>354.69181740000005</v>
      </c>
      <c r="N51" s="24">
        <f>'[3]2019 Circuit Detail'!AQ10</f>
        <v>120.803584</v>
      </c>
      <c r="O51" s="17" t="str">
        <f t="shared" si="1"/>
        <v>OK</v>
      </c>
      <c r="P51" s="8" t="str">
        <f t="shared" si="2"/>
        <v>More Info Required</v>
      </c>
      <c r="Q51" s="25">
        <f>'[3]2019 Circuit Detail'!AJ10</f>
        <v>20</v>
      </c>
      <c r="R51" s="26" t="str">
        <f t="shared" si="3"/>
        <v>000 Power Supply</v>
      </c>
      <c r="S51" s="8" t="e">
        <f>IF($P51="More Info Required",COUNTIFS('[3]2019 Outage History'!$R:$R,R51,'[3]2019 Outage History'!$I:$I,$C51)/$Q51,"")</f>
        <v>#VALUE!</v>
      </c>
      <c r="T51" s="26" t="str">
        <f t="shared" si="4"/>
        <v>100 Construction</v>
      </c>
      <c r="U51" s="8" t="e">
        <f>IF($P51="More Info Required",COUNTIFS('[3]2019 Outage History'!$R:$R,T51,'[3]2019 Outage History'!$I:$I,$C51)/$Q51,"")</f>
        <v>#VALUE!</v>
      </c>
      <c r="V51" s="26" t="str">
        <f t="shared" si="5"/>
        <v>110 Maintenance</v>
      </c>
      <c r="W51" s="8" t="e">
        <f>IF($P51="More Info Required",COUNTIFS('[3]2019 Outage History'!$R:$R,V51,'[3]2019 Outage History'!$I:$I,$C51)/$Q51,"")</f>
        <v>#VALUE!</v>
      </c>
      <c r="X51" s="26" t="str">
        <f t="shared" si="6"/>
        <v>190 Other Planned</v>
      </c>
      <c r="Y51" s="8" t="e">
        <f>IF($P51="More Info Required",COUNTIFS('[3]2019 Outage History'!$R:$R,X51,'[3]2019 Outage History'!$I:$I,$C51)/$Q51,"")</f>
        <v>#VALUE!</v>
      </c>
      <c r="Z51" s="26" t="str">
        <f t="shared" si="7"/>
        <v>300 Material or equipment fault/failure</v>
      </c>
      <c r="AA51" s="8" t="e">
        <f>IF($P51="More Info Required",COUNTIFS('[3]2019 Outage History'!$R:$R,Z51,'[3]2019 Outage History'!$I:$I,$C51)/$Q51,"")</f>
        <v>#VALUE!</v>
      </c>
      <c r="AB51" s="26" t="str">
        <f t="shared" si="8"/>
        <v>310 Installation Fault</v>
      </c>
      <c r="AC51" s="8" t="e">
        <f>IF($P51="More Info Required",COUNTIFS('[3]2019 Outage History'!$R:$R,AB51,'[3]2019 Outage History'!$I:$I,$C51)/$Q51,"")</f>
        <v>#VALUE!</v>
      </c>
      <c r="AD51" s="26" t="str">
        <f t="shared" si="9"/>
        <v>320 Conductor Sag or inadequate clearance</v>
      </c>
      <c r="AE51" s="8" t="e">
        <f>IF($P51="More Info Required",COUNTIFS('[3]2019 Outage History'!$R:$R,AD51,'[3]2019 Outage History'!$I:$I,$C51)/$Q51,"")</f>
        <v>#VALUE!</v>
      </c>
      <c r="AF51" s="26" t="str">
        <f t="shared" si="10"/>
        <v>340 Overload</v>
      </c>
      <c r="AG51" s="8" t="e">
        <f>IF($P51="More Info Required",COUNTIFS('[3]2019 Outage History'!$R:$R,AF51,'[3]2019 Outage History'!$I:$I,$C51)/$Q51,"")</f>
        <v>#VALUE!</v>
      </c>
      <c r="AH51" s="26" t="str">
        <f t="shared" si="11"/>
        <v>350 Miscoordination of protection devices</v>
      </c>
      <c r="AI51" s="8" t="e">
        <f>IF($P51="More Info Required",COUNTIFS('[3]2019 Outage History'!$R:$R,AH51,'[3]2019 Outage History'!$I:$I,$C51)/$Q51,"")</f>
        <v>#VALUE!</v>
      </c>
      <c r="AJ51" s="26" t="str">
        <f t="shared" si="12"/>
        <v>360 Other Equipment installation/design</v>
      </c>
      <c r="AK51" s="8" t="e">
        <f>IF($P51="More Info Required",COUNTIFS('[3]2019 Outage History'!$R:$R,AJ51,'[3]2019 Outage History'!$I:$I,$C51)/$Q51,"")</f>
        <v>#VALUE!</v>
      </c>
      <c r="AL51" s="26" t="str">
        <f t="shared" si="13"/>
        <v>400 Decay/Age of Material/Equipment</v>
      </c>
      <c r="AM51" s="8" t="e">
        <f>IF($P51="More Info Required",COUNTIFS('[3]2019 Outage History'!$R:$R,AL51,'[3]2019 Outage History'!$I:$I,$C51)/$Q51,"")</f>
        <v>#VALUE!</v>
      </c>
      <c r="AN51" s="26" t="str">
        <f t="shared" si="14"/>
        <v>420 Tree Growth</v>
      </c>
      <c r="AO51" s="8" t="e">
        <f>IF($P51="More Info Required",COUNTIFS('[3]2019 Outage History'!$R:$R,AN51,'[3]2019 Outage History'!$I:$I,$C51)/$Q51,"")</f>
        <v>#VALUE!</v>
      </c>
      <c r="AP51" s="26" t="str">
        <f t="shared" si="15"/>
        <v>430 Tree failure from overhang or dead tree without Ice/snow</v>
      </c>
      <c r="AQ51" s="8" t="e">
        <f>IF($P51="More Info Required",COUNTIFS('[3]2019 Outage History'!$R:$R,AP51,'[3]2019 Outage History'!$I:$I,$C51)/$Q51,"")</f>
        <v>#VALUE!</v>
      </c>
      <c r="AR51" s="26" t="str">
        <f t="shared" si="16"/>
        <v>435 Tree failure from outside of ROW</v>
      </c>
      <c r="AS51" s="8" t="e">
        <f>IF($P51="More Info Required",COUNTIFS('[3]2019 Outage History'!$R:$R,AR51,'[3]2019 Outage History'!$I:$I,$C51)/$Q51,"")</f>
        <v>#VALUE!</v>
      </c>
      <c r="AT51" s="26" t="str">
        <f t="shared" si="17"/>
        <v>440 Trees with Ice/snow</v>
      </c>
      <c r="AU51" s="8" t="e">
        <f>IF($P51="More Info Required",COUNTIFS('[3]2019 Outage History'!$R:$R,AT51,'[3]2019 Outage History'!$I:$I,$C51)/$Q51,"")</f>
        <v>#VALUE!</v>
      </c>
      <c r="AV51" s="26" t="str">
        <f t="shared" si="18"/>
        <v>470 Borrower Crew Cuts Tree</v>
      </c>
      <c r="AW51" s="8" t="e">
        <f>IF($P51="More Info Required",COUNTIFS('[3]2019 Outage History'!$R:$R,AV51,'[3]2019 Outage History'!$I:$I,$C51)/$Q51,"")</f>
        <v>#VALUE!</v>
      </c>
      <c r="AX51" s="26" t="str">
        <f t="shared" si="19"/>
        <v>490 Maintenance, Other</v>
      </c>
      <c r="AY51" s="8" t="e">
        <f>IF($P51="More Info Required",COUNTIFS('[3]2019 Outage History'!$R:$R,AX51,'[3]2019 Outage History'!$I:$I,$C51)/$Q51,"")</f>
        <v>#VALUE!</v>
      </c>
      <c r="AZ51" s="26" t="str">
        <f t="shared" si="20"/>
        <v>500 Lightning</v>
      </c>
      <c r="BA51" s="8" t="e">
        <f>IF($P51="More Info Required",COUNTIFS('[3]2019 Outage History'!$R:$R,AZ51,'[3]2019 Outage History'!$I:$I,$C51)/$Q51,"")</f>
        <v>#VALUE!</v>
      </c>
      <c r="BB51" s="26" t="str">
        <f t="shared" si="21"/>
        <v>510 Wind, Not Trees</v>
      </c>
      <c r="BC51" s="8" t="e">
        <f>IF($P51="More Info Required",COUNTIFS('[3]2019 Outage History'!$R:$R,BB51,'[3]2019 Outage History'!$I:$I,$C51)/$Q51,"")</f>
        <v>#VALUE!</v>
      </c>
      <c r="BD51" s="26" t="str">
        <f t="shared" si="22"/>
        <v>520 Ice, Sleet, Frost, not Trees</v>
      </c>
      <c r="BE51" s="8" t="e">
        <f>IF($P51="More Info Required",COUNTIFS('[3]2019 Outage History'!$R:$R,BD51,'[3]2019 Outage History'!$I:$I,$C51)/$Q51,"")</f>
        <v>#VALUE!</v>
      </c>
      <c r="BF51" s="26" t="str">
        <f t="shared" si="23"/>
        <v>530 Flood</v>
      </c>
      <c r="BG51" s="8" t="e">
        <f>IF($P51="More Info Required",COUNTIFS('[3]2019 Outage History'!$R:$R,BF51,'[3]2019 Outage History'!$I:$I,$C51)/$Q51,"")</f>
        <v>#VALUE!</v>
      </c>
      <c r="BH51" s="26" t="str">
        <f t="shared" si="24"/>
        <v>540 Storm</v>
      </c>
      <c r="BI51" s="8" t="e">
        <f>IF($P51="More Info Required",COUNTIFS('[3]2019 Outage History'!$R:$R,BH51,'[3]2019 Outage History'!$I:$I,$C51)/$Q51,"")</f>
        <v>#VALUE!</v>
      </c>
      <c r="BJ51" s="26" t="str">
        <f t="shared" si="25"/>
        <v>590 Weather, Other</v>
      </c>
      <c r="BK51" s="8" t="e">
        <f>IF($P51="More Info Required",COUNTIFS('[3]2019 Outage History'!$R:$R,BJ51,'[3]2019 Outage History'!$I:$I,$C51)/$Q51,"")</f>
        <v>#VALUE!</v>
      </c>
      <c r="BL51" s="26" t="str">
        <f t="shared" si="26"/>
        <v>600 Animal/bird</v>
      </c>
      <c r="BM51" s="8" t="e">
        <f>IF($P51="More Info Required",COUNTIFS('[3]2019 Outage History'!$R:$R,BL51,'[3]2019 Outage History'!$I:$I,$C51)/$Q51,"")</f>
        <v>#VALUE!</v>
      </c>
      <c r="BN51" s="26" t="str">
        <f t="shared" si="27"/>
        <v>630 Squirrel</v>
      </c>
      <c r="BO51" s="8" t="e">
        <f>IF($P51="More Info Required",COUNTIFS('[3]2019 Outage History'!$R:$R,BN51,'[3]2019 Outage History'!$I:$I,$C51)/$Q51,"")</f>
        <v>#VALUE!</v>
      </c>
      <c r="BP51" s="26" t="str">
        <f t="shared" si="28"/>
        <v>690 Animal, Other</v>
      </c>
      <c r="BQ51" s="8" t="e">
        <f>IF($P51="More Info Required",COUNTIFS('[3]2019 Outage History'!$R:$R,BP51,'[3]2019 Outage History'!$I:$I,$C51)/$Q51,"")</f>
        <v>#VALUE!</v>
      </c>
      <c r="BR51" s="26" t="str">
        <f t="shared" si="29"/>
        <v>700 Customer-Caused</v>
      </c>
      <c r="BS51" s="8" t="e">
        <f>IF($P51="More Info Required",COUNTIFS('[3]2019 Outage History'!$R:$R,BR51,'[3]2019 Outage History'!$I:$I,$C51)/$Q51,"")</f>
        <v>#VALUE!</v>
      </c>
      <c r="BT51" s="26" t="str">
        <f t="shared" si="30"/>
        <v>710 Motor Vehicle</v>
      </c>
      <c r="BU51" s="8" t="e">
        <f>IF($P51="More Info Required",COUNTIFS('[3]2019 Outage History'!$R:$R,BT51,'[3]2019 Outage History'!$I:$I,$C51)/$Q51,"")</f>
        <v>#VALUE!</v>
      </c>
      <c r="BV51" s="26" t="str">
        <f t="shared" si="31"/>
        <v>715 Farming Equipment</v>
      </c>
      <c r="BW51" s="8" t="e">
        <f>IF($P51="More Info Required",COUNTIFS('[3]2019 Outage History'!$R:$R,BV51,'[3]2019 Outage History'!$I:$I,$C51)/$Q51,"")</f>
        <v>#VALUE!</v>
      </c>
      <c r="BX51" s="26" t="str">
        <f t="shared" si="32"/>
        <v>720 Aircraft</v>
      </c>
      <c r="BY51" s="8" t="e">
        <f>IF($P51="More Info Required",COUNTIFS('[3]2019 Outage History'!$R:$R,BX51,'[3]2019 Outage History'!$I:$I,$C51)/$Q51,"")</f>
        <v>#VALUE!</v>
      </c>
      <c r="BZ51" s="26" t="str">
        <f t="shared" si="33"/>
        <v>730 Fire</v>
      </c>
      <c r="CA51" s="8" t="e">
        <f>IF($P51="More Info Required",COUNTIFS('[3]2019 Outage History'!$R:$R,BZ51,'[3]2019 Outage History'!$I:$I,$C51)/$Q51,"")</f>
        <v>#VALUE!</v>
      </c>
      <c r="CB51" s="26" t="str">
        <f t="shared" si="34"/>
        <v>740 Public Cuts Tree</v>
      </c>
      <c r="CC51" s="8" t="e">
        <f>IF($P51="More Info Required",COUNTIFS('[3]2019 Outage History'!$R:$R,CB51,'[3]2019 Outage History'!$I:$I,$C51)/$Q51,"")</f>
        <v>#VALUE!</v>
      </c>
      <c r="CD51" s="26" t="str">
        <f t="shared" si="35"/>
        <v>750 Vandalism</v>
      </c>
      <c r="CE51" s="8" t="e">
        <f>IF($P51="More Info Required",COUNTIFS('[3]2019 Outage History'!$R:$R,CD51,'[3]2019 Outage History'!$I:$I,$C51)/$Q51,"")</f>
        <v>#VALUE!</v>
      </c>
      <c r="CF51" s="26" t="str">
        <f t="shared" si="36"/>
        <v>760 Switching Error or Caused by Construction or Maintenance</v>
      </c>
      <c r="CG51" s="8" t="e">
        <f>IF($P51="More Info Required",COUNTIFS('[3]2019 Outage History'!$R:$R,CF51,'[3]2019 Outage History'!$I:$I,$C51)/$Q51,"")</f>
        <v>#VALUE!</v>
      </c>
      <c r="CH51" s="26" t="str">
        <f t="shared" si="37"/>
        <v>790 Public, Other</v>
      </c>
      <c r="CI51" s="8" t="e">
        <f>IF($P51="More Info Required",COUNTIFS('[3]2019 Outage History'!$R:$R,CH51,'[3]2019 Outage History'!$I:$I,$C51)/$Q51,"")</f>
        <v>#VALUE!</v>
      </c>
      <c r="CJ51" s="26" t="str">
        <f t="shared" si="38"/>
        <v>800 Other</v>
      </c>
      <c r="CK51" s="8" t="e">
        <f>IF($P51="More Info Required",COUNTIFS('[3]2019 Outage History'!$R:$R,CJ51,'[3]2019 Outage History'!$I:$I,$C51)/$Q51,"")</f>
        <v>#VALUE!</v>
      </c>
      <c r="CL51" s="26" t="str">
        <f t="shared" si="39"/>
        <v>999 Cause Unknown</v>
      </c>
      <c r="CM51" s="8" t="e">
        <f>IF($P51="More Info Required",COUNTIFS('[3]2019 Outage History'!$R:$R,CL51,'[3]2019 Outage History'!$I:$I,$C51)/$Q51,"")</f>
        <v>#VALUE!</v>
      </c>
    </row>
    <row r="52" spans="1:91" ht="15" x14ac:dyDescent="0.25">
      <c r="A52" s="17" t="s">
        <v>14</v>
      </c>
      <c r="B52" s="21">
        <v>14214</v>
      </c>
      <c r="C52" s="14" t="s">
        <v>24</v>
      </c>
      <c r="D52" s="17" t="s">
        <v>371</v>
      </c>
      <c r="E52" s="21">
        <v>14</v>
      </c>
      <c r="F52" s="22">
        <f>'[3]2019 Circuit Detail'!H11</f>
        <v>87.578081999999995</v>
      </c>
      <c r="G52" s="21"/>
      <c r="H52" s="21">
        <f>('[3]2014 Circuit detail'!AS11+'[3]2015 Circuit Detail'!AS11+'[3]2016 Circuit Detail'!AS11+'[3]2017 Circuit Detail'!AS11+'[3]2018 Circuit Detail'!AS11)/5</f>
        <v>0.93219895179591883</v>
      </c>
      <c r="I52" s="10">
        <f>'[3]2019 Circuit Detail'!AS11</f>
        <v>1.1418382055912101E-2</v>
      </c>
      <c r="J52" s="17" t="str">
        <f t="shared" si="0"/>
        <v>OK</v>
      </c>
      <c r="K52" s="17">
        <v>12.7</v>
      </c>
      <c r="L52" s="23">
        <v>2015</v>
      </c>
      <c r="M52" s="21">
        <f>('[3]2014 Circuit detail'!AQ11+'[3]2015 Circuit Detail'!AQ11+'[3]2016 Circuit Detail'!AQ11+'[3]2017 Circuit Detail'!AQ11+'[3]2018 Circuit Detail'!AQ11)/5</f>
        <v>262.92777719999998</v>
      </c>
      <c r="N52" s="24">
        <f>'[3]2019 Circuit Detail'!AQ11</f>
        <v>1.210348</v>
      </c>
      <c r="O52" s="17" t="str">
        <f t="shared" si="1"/>
        <v>OK</v>
      </c>
      <c r="P52" s="8" t="str">
        <f t="shared" si="2"/>
        <v>Good</v>
      </c>
      <c r="Q52" s="25">
        <f>'[3]2019 Circuit Detail'!AJ11</f>
        <v>1</v>
      </c>
      <c r="R52" s="26" t="str">
        <f t="shared" si="3"/>
        <v/>
      </c>
      <c r="S52" s="8" t="str">
        <f>IF($P52="More Info Required",COUNTIFS('[3]2019 Outage History'!$R:$R,R52,'[3]2019 Outage History'!$I:$I,$C52)/$Q52,"")</f>
        <v/>
      </c>
      <c r="T52" s="26" t="str">
        <f t="shared" si="4"/>
        <v/>
      </c>
      <c r="U52" s="8" t="str">
        <f>IF($P52="More Info Required",COUNTIFS('[3]2019 Outage History'!$R:$R,T52,'[3]2019 Outage History'!$I:$I,$C52)/$Q52,"")</f>
        <v/>
      </c>
      <c r="V52" s="26" t="str">
        <f t="shared" si="5"/>
        <v/>
      </c>
      <c r="W52" s="8" t="str">
        <f>IF($P52="More Info Required",COUNTIFS('[3]2019 Outage History'!$R:$R,V52,'[3]2019 Outage History'!$I:$I,$C52)/$Q52,"")</f>
        <v/>
      </c>
      <c r="X52" s="26" t="str">
        <f t="shared" si="6"/>
        <v/>
      </c>
      <c r="Y52" s="8" t="str">
        <f>IF($P52="More Info Required",COUNTIFS('[3]2019 Outage History'!$R:$R,X52,'[3]2019 Outage History'!$I:$I,$C52)/$Q52,"")</f>
        <v/>
      </c>
      <c r="Z52" s="26" t="str">
        <f t="shared" si="7"/>
        <v/>
      </c>
      <c r="AA52" s="8" t="str">
        <f>IF($P52="More Info Required",COUNTIFS('[3]2019 Outage History'!$R:$R,Z52,'[3]2019 Outage History'!$I:$I,$C52)/$Q52,"")</f>
        <v/>
      </c>
      <c r="AB52" s="26" t="str">
        <f t="shared" si="8"/>
        <v/>
      </c>
      <c r="AC52" s="8" t="str">
        <f>IF($P52="More Info Required",COUNTIFS('[3]2019 Outage History'!$R:$R,AB52,'[3]2019 Outage History'!$I:$I,$C52)/$Q52,"")</f>
        <v/>
      </c>
      <c r="AD52" s="26" t="str">
        <f t="shared" si="9"/>
        <v/>
      </c>
      <c r="AE52" s="8" t="str">
        <f>IF($P52="More Info Required",COUNTIFS('[3]2019 Outage History'!$R:$R,AD52,'[3]2019 Outage History'!$I:$I,$C52)/$Q52,"")</f>
        <v/>
      </c>
      <c r="AF52" s="26" t="str">
        <f t="shared" si="10"/>
        <v/>
      </c>
      <c r="AG52" s="8" t="str">
        <f>IF($P52="More Info Required",COUNTIFS('[3]2019 Outage History'!$R:$R,AF52,'[3]2019 Outage History'!$I:$I,$C52)/$Q52,"")</f>
        <v/>
      </c>
      <c r="AH52" s="26" t="str">
        <f t="shared" si="11"/>
        <v/>
      </c>
      <c r="AI52" s="8" t="str">
        <f>IF($P52="More Info Required",COUNTIFS('[3]2019 Outage History'!$R:$R,AH52,'[3]2019 Outage History'!$I:$I,$C52)/$Q52,"")</f>
        <v/>
      </c>
      <c r="AJ52" s="26" t="str">
        <f t="shared" si="12"/>
        <v/>
      </c>
      <c r="AK52" s="8" t="str">
        <f>IF($P52="More Info Required",COUNTIFS('[3]2019 Outage History'!$R:$R,AJ52,'[3]2019 Outage History'!$I:$I,$C52)/$Q52,"")</f>
        <v/>
      </c>
      <c r="AL52" s="26" t="str">
        <f t="shared" si="13"/>
        <v/>
      </c>
      <c r="AM52" s="8" t="str">
        <f>IF($P52="More Info Required",COUNTIFS('[3]2019 Outage History'!$R:$R,AL52,'[3]2019 Outage History'!$I:$I,$C52)/$Q52,"")</f>
        <v/>
      </c>
      <c r="AN52" s="26" t="str">
        <f t="shared" si="14"/>
        <v/>
      </c>
      <c r="AO52" s="8" t="str">
        <f>IF($P52="More Info Required",COUNTIFS('[3]2019 Outage History'!$R:$R,AN52,'[3]2019 Outage History'!$I:$I,$C52)/$Q52,"")</f>
        <v/>
      </c>
      <c r="AP52" s="26" t="str">
        <f t="shared" si="15"/>
        <v/>
      </c>
      <c r="AQ52" s="8" t="str">
        <f>IF($P52="More Info Required",COUNTIFS('[3]2019 Outage History'!$R:$R,AP52,'[3]2019 Outage History'!$I:$I,$C52)/$Q52,"")</f>
        <v/>
      </c>
      <c r="AR52" s="26" t="str">
        <f t="shared" si="16"/>
        <v/>
      </c>
      <c r="AS52" s="8" t="str">
        <f>IF($P52="More Info Required",COUNTIFS('[3]2019 Outage History'!$R:$R,AR52,'[3]2019 Outage History'!$I:$I,$C52)/$Q52,"")</f>
        <v/>
      </c>
      <c r="AT52" s="26" t="str">
        <f t="shared" si="17"/>
        <v/>
      </c>
      <c r="AU52" s="8" t="str">
        <f>IF($P52="More Info Required",COUNTIFS('[3]2019 Outage History'!$R:$R,AT52,'[3]2019 Outage History'!$I:$I,$C52)/$Q52,"")</f>
        <v/>
      </c>
      <c r="AV52" s="26" t="str">
        <f t="shared" si="18"/>
        <v/>
      </c>
      <c r="AW52" s="8" t="str">
        <f>IF($P52="More Info Required",COUNTIFS('[3]2019 Outage History'!$R:$R,AV52,'[3]2019 Outage History'!$I:$I,$C52)/$Q52,"")</f>
        <v/>
      </c>
      <c r="AX52" s="26" t="str">
        <f t="shared" si="19"/>
        <v/>
      </c>
      <c r="AY52" s="8" t="str">
        <f>IF($P52="More Info Required",COUNTIFS('[3]2019 Outage History'!$R:$R,AX52,'[3]2019 Outage History'!$I:$I,$C52)/$Q52,"")</f>
        <v/>
      </c>
      <c r="AZ52" s="26" t="str">
        <f t="shared" si="20"/>
        <v/>
      </c>
      <c r="BA52" s="8" t="str">
        <f>IF($P52="More Info Required",COUNTIFS('[3]2019 Outage History'!$R:$R,AZ52,'[3]2019 Outage History'!$I:$I,$C52)/$Q52,"")</f>
        <v/>
      </c>
      <c r="BB52" s="26" t="str">
        <f t="shared" si="21"/>
        <v/>
      </c>
      <c r="BC52" s="8" t="str">
        <f>IF($P52="More Info Required",COUNTIFS('[3]2019 Outage History'!$R:$R,BB52,'[3]2019 Outage History'!$I:$I,$C52)/$Q52,"")</f>
        <v/>
      </c>
      <c r="BD52" s="26" t="str">
        <f t="shared" si="22"/>
        <v/>
      </c>
      <c r="BE52" s="8" t="str">
        <f>IF($P52="More Info Required",COUNTIFS('[3]2019 Outage History'!$R:$R,BD52,'[3]2019 Outage History'!$I:$I,$C52)/$Q52,"")</f>
        <v/>
      </c>
      <c r="BF52" s="26" t="str">
        <f t="shared" si="23"/>
        <v/>
      </c>
      <c r="BG52" s="8" t="str">
        <f>IF($P52="More Info Required",COUNTIFS('[3]2019 Outage History'!$R:$R,BF52,'[3]2019 Outage History'!$I:$I,$C52)/$Q52,"")</f>
        <v/>
      </c>
      <c r="BH52" s="26" t="str">
        <f t="shared" si="24"/>
        <v/>
      </c>
      <c r="BI52" s="8" t="str">
        <f>IF($P52="More Info Required",COUNTIFS('[3]2019 Outage History'!$R:$R,BH52,'[3]2019 Outage History'!$I:$I,$C52)/$Q52,"")</f>
        <v/>
      </c>
      <c r="BJ52" s="26" t="str">
        <f t="shared" si="25"/>
        <v/>
      </c>
      <c r="BK52" s="8" t="str">
        <f>IF($P52="More Info Required",COUNTIFS('[3]2019 Outage History'!$R:$R,BJ52,'[3]2019 Outage History'!$I:$I,$C52)/$Q52,"")</f>
        <v/>
      </c>
      <c r="BL52" s="26" t="str">
        <f t="shared" si="26"/>
        <v/>
      </c>
      <c r="BM52" s="8" t="str">
        <f>IF($P52="More Info Required",COUNTIFS('[3]2019 Outage History'!$R:$R,BL52,'[3]2019 Outage History'!$I:$I,$C52)/$Q52,"")</f>
        <v/>
      </c>
      <c r="BN52" s="26" t="str">
        <f t="shared" si="27"/>
        <v/>
      </c>
      <c r="BO52" s="8" t="str">
        <f>IF($P52="More Info Required",COUNTIFS('[3]2019 Outage History'!$R:$R,BN52,'[3]2019 Outage History'!$I:$I,$C52)/$Q52,"")</f>
        <v/>
      </c>
      <c r="BP52" s="26" t="str">
        <f t="shared" si="28"/>
        <v/>
      </c>
      <c r="BQ52" s="8" t="str">
        <f>IF($P52="More Info Required",COUNTIFS('[3]2019 Outage History'!$R:$R,BP52,'[3]2019 Outage History'!$I:$I,$C52)/$Q52,"")</f>
        <v/>
      </c>
      <c r="BR52" s="26" t="str">
        <f t="shared" si="29"/>
        <v/>
      </c>
      <c r="BS52" s="8" t="str">
        <f>IF($P52="More Info Required",COUNTIFS('[3]2019 Outage History'!$R:$R,BR52,'[3]2019 Outage History'!$I:$I,$C52)/$Q52,"")</f>
        <v/>
      </c>
      <c r="BT52" s="26" t="str">
        <f t="shared" si="30"/>
        <v/>
      </c>
      <c r="BU52" s="8" t="str">
        <f>IF($P52="More Info Required",COUNTIFS('[3]2019 Outage History'!$R:$R,BT52,'[3]2019 Outage History'!$I:$I,$C52)/$Q52,"")</f>
        <v/>
      </c>
      <c r="BV52" s="26" t="str">
        <f t="shared" si="31"/>
        <v/>
      </c>
      <c r="BW52" s="8" t="str">
        <f>IF($P52="More Info Required",COUNTIFS('[3]2019 Outage History'!$R:$R,BV52,'[3]2019 Outage History'!$I:$I,$C52)/$Q52,"")</f>
        <v/>
      </c>
      <c r="BX52" s="26" t="str">
        <f t="shared" si="32"/>
        <v/>
      </c>
      <c r="BY52" s="8" t="str">
        <f>IF($P52="More Info Required",COUNTIFS('[3]2019 Outage History'!$R:$R,BX52,'[3]2019 Outage History'!$I:$I,$C52)/$Q52,"")</f>
        <v/>
      </c>
      <c r="BZ52" s="26" t="str">
        <f t="shared" si="33"/>
        <v/>
      </c>
      <c r="CA52" s="8" t="str">
        <f>IF($P52="More Info Required",COUNTIFS('[3]2019 Outage History'!$R:$R,BZ52,'[3]2019 Outage History'!$I:$I,$C52)/$Q52,"")</f>
        <v/>
      </c>
      <c r="CB52" s="26" t="str">
        <f t="shared" si="34"/>
        <v/>
      </c>
      <c r="CC52" s="8" t="str">
        <f>IF($P52="More Info Required",COUNTIFS('[3]2019 Outage History'!$R:$R,CB52,'[3]2019 Outage History'!$I:$I,$C52)/$Q52,"")</f>
        <v/>
      </c>
      <c r="CD52" s="26" t="str">
        <f t="shared" si="35"/>
        <v/>
      </c>
      <c r="CE52" s="8" t="str">
        <f>IF($P52="More Info Required",COUNTIFS('[3]2019 Outage History'!$R:$R,CD52,'[3]2019 Outage History'!$I:$I,$C52)/$Q52,"")</f>
        <v/>
      </c>
      <c r="CF52" s="26" t="str">
        <f t="shared" si="36"/>
        <v/>
      </c>
      <c r="CG52" s="8" t="str">
        <f>IF($P52="More Info Required",COUNTIFS('[3]2019 Outage History'!$R:$R,CF52,'[3]2019 Outage History'!$I:$I,$C52)/$Q52,"")</f>
        <v/>
      </c>
      <c r="CH52" s="26" t="str">
        <f t="shared" si="37"/>
        <v/>
      </c>
      <c r="CI52" s="8" t="str">
        <f>IF($P52="More Info Required",COUNTIFS('[3]2019 Outage History'!$R:$R,CH52,'[3]2019 Outage History'!$I:$I,$C52)/$Q52,"")</f>
        <v/>
      </c>
      <c r="CJ52" s="26" t="str">
        <f t="shared" si="38"/>
        <v/>
      </c>
      <c r="CK52" s="8" t="str">
        <f>IF($P52="More Info Required",COUNTIFS('[3]2019 Outage History'!$R:$R,CJ52,'[3]2019 Outage History'!$I:$I,$C52)/$Q52,"")</f>
        <v/>
      </c>
      <c r="CL52" s="26" t="str">
        <f t="shared" si="39"/>
        <v/>
      </c>
      <c r="CM52" s="8" t="str">
        <f>IF($P52="More Info Required",COUNTIFS('[3]2019 Outage History'!$R:$R,CL52,'[3]2019 Outage History'!$I:$I,$C52)/$Q52,"")</f>
        <v/>
      </c>
    </row>
    <row r="53" spans="1:91" ht="15" x14ac:dyDescent="0.25">
      <c r="A53" s="17" t="s">
        <v>35</v>
      </c>
      <c r="B53" s="21">
        <v>14244</v>
      </c>
      <c r="C53" s="14" t="s">
        <v>41</v>
      </c>
      <c r="D53" s="17" t="s">
        <v>371</v>
      </c>
      <c r="E53" s="21">
        <v>14</v>
      </c>
      <c r="F53" s="22">
        <f>'[3]2019 Circuit Detail'!H12</f>
        <v>316.358904</v>
      </c>
      <c r="G53" s="21"/>
      <c r="H53" s="21">
        <f>('[3]2014 Circuit detail'!AS12+'[3]2015 Circuit Detail'!AS12+'[3]2016 Circuit Detail'!AS12+'[3]2017 Circuit Detail'!AS12+'[3]2018 Circuit Detail'!AS12)/5</f>
        <v>0.957128155639416</v>
      </c>
      <c r="I53" s="10">
        <f>'[3]2019 Circuit Detail'!AS12</f>
        <v>0.19281897625995101</v>
      </c>
      <c r="J53" s="17" t="str">
        <f t="shared" si="0"/>
        <v>OK</v>
      </c>
      <c r="K53" s="28">
        <v>53</v>
      </c>
      <c r="L53" s="23">
        <v>2015</v>
      </c>
      <c r="M53" s="21">
        <f>('[3]2014 Circuit detail'!AQ12+'[3]2015 Circuit Detail'!AQ12+'[3]2016 Circuit Detail'!AQ12+'[3]2017 Circuit Detail'!AQ12+'[3]2018 Circuit Detail'!AQ12)/5</f>
        <v>192.40560980000001</v>
      </c>
      <c r="N53" s="24">
        <f>'[3]2019 Circuit Detail'!AQ12</f>
        <v>94.421239</v>
      </c>
      <c r="O53" s="17" t="str">
        <f t="shared" si="1"/>
        <v>OK</v>
      </c>
      <c r="P53" s="8" t="str">
        <f t="shared" si="2"/>
        <v>Good</v>
      </c>
      <c r="Q53" s="25">
        <f>'[3]2019 Circuit Detail'!AJ12</f>
        <v>18</v>
      </c>
      <c r="R53" s="26" t="str">
        <f t="shared" si="3"/>
        <v/>
      </c>
      <c r="S53" s="8" t="str">
        <f>IF($P53="More Info Required",COUNTIFS('[3]2019 Outage History'!$R:$R,R53,'[3]2019 Outage History'!$I:$I,$C53)/$Q53,"")</f>
        <v/>
      </c>
      <c r="T53" s="26" t="str">
        <f t="shared" si="4"/>
        <v/>
      </c>
      <c r="U53" s="8" t="str">
        <f>IF($P53="More Info Required",COUNTIFS('[3]2019 Outage History'!$R:$R,T53,'[3]2019 Outage History'!$I:$I,$C53)/$Q53,"")</f>
        <v/>
      </c>
      <c r="V53" s="26" t="str">
        <f t="shared" si="5"/>
        <v/>
      </c>
      <c r="W53" s="8" t="str">
        <f>IF($P53="More Info Required",COUNTIFS('[3]2019 Outage History'!$R:$R,V53,'[3]2019 Outage History'!$I:$I,$C53)/$Q53,"")</f>
        <v/>
      </c>
      <c r="X53" s="26" t="str">
        <f t="shared" si="6"/>
        <v/>
      </c>
      <c r="Y53" s="8" t="str">
        <f>IF($P53="More Info Required",COUNTIFS('[3]2019 Outage History'!$R:$R,X53,'[3]2019 Outage History'!$I:$I,$C53)/$Q53,"")</f>
        <v/>
      </c>
      <c r="Z53" s="26" t="str">
        <f t="shared" si="7"/>
        <v/>
      </c>
      <c r="AA53" s="8" t="str">
        <f>IF($P53="More Info Required",COUNTIFS('[3]2019 Outage History'!$R:$R,Z53,'[3]2019 Outage History'!$I:$I,$C53)/$Q53,"")</f>
        <v/>
      </c>
      <c r="AB53" s="26" t="str">
        <f t="shared" si="8"/>
        <v/>
      </c>
      <c r="AC53" s="8" t="str">
        <f>IF($P53="More Info Required",COUNTIFS('[3]2019 Outage History'!$R:$R,AB53,'[3]2019 Outage History'!$I:$I,$C53)/$Q53,"")</f>
        <v/>
      </c>
      <c r="AD53" s="26" t="str">
        <f t="shared" si="9"/>
        <v/>
      </c>
      <c r="AE53" s="8" t="str">
        <f>IF($P53="More Info Required",COUNTIFS('[3]2019 Outage History'!$R:$R,AD53,'[3]2019 Outage History'!$I:$I,$C53)/$Q53,"")</f>
        <v/>
      </c>
      <c r="AF53" s="26" t="str">
        <f t="shared" si="10"/>
        <v/>
      </c>
      <c r="AG53" s="8" t="str">
        <f>IF($P53="More Info Required",COUNTIFS('[3]2019 Outage History'!$R:$R,AF53,'[3]2019 Outage History'!$I:$I,$C53)/$Q53,"")</f>
        <v/>
      </c>
      <c r="AH53" s="26" t="str">
        <f t="shared" si="11"/>
        <v/>
      </c>
      <c r="AI53" s="8" t="str">
        <f>IF($P53="More Info Required",COUNTIFS('[3]2019 Outage History'!$R:$R,AH53,'[3]2019 Outage History'!$I:$I,$C53)/$Q53,"")</f>
        <v/>
      </c>
      <c r="AJ53" s="26" t="str">
        <f t="shared" si="12"/>
        <v/>
      </c>
      <c r="AK53" s="8" t="str">
        <f>IF($P53="More Info Required",COUNTIFS('[3]2019 Outage History'!$R:$R,AJ53,'[3]2019 Outage History'!$I:$I,$C53)/$Q53,"")</f>
        <v/>
      </c>
      <c r="AL53" s="26" t="str">
        <f t="shared" si="13"/>
        <v/>
      </c>
      <c r="AM53" s="8" t="str">
        <f>IF($P53="More Info Required",COUNTIFS('[3]2019 Outage History'!$R:$R,AL53,'[3]2019 Outage History'!$I:$I,$C53)/$Q53,"")</f>
        <v/>
      </c>
      <c r="AN53" s="26" t="str">
        <f t="shared" si="14"/>
        <v/>
      </c>
      <c r="AO53" s="8" t="str">
        <f>IF($P53="More Info Required",COUNTIFS('[3]2019 Outage History'!$R:$R,AN53,'[3]2019 Outage History'!$I:$I,$C53)/$Q53,"")</f>
        <v/>
      </c>
      <c r="AP53" s="26" t="str">
        <f t="shared" si="15"/>
        <v/>
      </c>
      <c r="AQ53" s="8" t="str">
        <f>IF($P53="More Info Required",COUNTIFS('[3]2019 Outage History'!$R:$R,AP53,'[3]2019 Outage History'!$I:$I,$C53)/$Q53,"")</f>
        <v/>
      </c>
      <c r="AR53" s="26" t="str">
        <f t="shared" si="16"/>
        <v/>
      </c>
      <c r="AS53" s="8" t="str">
        <f>IF($P53="More Info Required",COUNTIFS('[3]2019 Outage History'!$R:$R,AR53,'[3]2019 Outage History'!$I:$I,$C53)/$Q53,"")</f>
        <v/>
      </c>
      <c r="AT53" s="26" t="str">
        <f t="shared" si="17"/>
        <v/>
      </c>
      <c r="AU53" s="8" t="str">
        <f>IF($P53="More Info Required",COUNTIFS('[3]2019 Outage History'!$R:$R,AT53,'[3]2019 Outage History'!$I:$I,$C53)/$Q53,"")</f>
        <v/>
      </c>
      <c r="AV53" s="26" t="str">
        <f t="shared" si="18"/>
        <v/>
      </c>
      <c r="AW53" s="8" t="str">
        <f>IF($P53="More Info Required",COUNTIFS('[3]2019 Outage History'!$R:$R,AV53,'[3]2019 Outage History'!$I:$I,$C53)/$Q53,"")</f>
        <v/>
      </c>
      <c r="AX53" s="26" t="str">
        <f t="shared" si="19"/>
        <v/>
      </c>
      <c r="AY53" s="8" t="str">
        <f>IF($P53="More Info Required",COUNTIFS('[3]2019 Outage History'!$R:$R,AX53,'[3]2019 Outage History'!$I:$I,$C53)/$Q53,"")</f>
        <v/>
      </c>
      <c r="AZ53" s="26" t="str">
        <f t="shared" si="20"/>
        <v/>
      </c>
      <c r="BA53" s="8" t="str">
        <f>IF($P53="More Info Required",COUNTIFS('[3]2019 Outage History'!$R:$R,AZ53,'[3]2019 Outage History'!$I:$I,$C53)/$Q53,"")</f>
        <v/>
      </c>
      <c r="BB53" s="26" t="str">
        <f t="shared" si="21"/>
        <v/>
      </c>
      <c r="BC53" s="8" t="str">
        <f>IF($P53="More Info Required",COUNTIFS('[3]2019 Outage History'!$R:$R,BB53,'[3]2019 Outage History'!$I:$I,$C53)/$Q53,"")</f>
        <v/>
      </c>
      <c r="BD53" s="26" t="str">
        <f t="shared" si="22"/>
        <v/>
      </c>
      <c r="BE53" s="8" t="str">
        <f>IF($P53="More Info Required",COUNTIFS('[3]2019 Outage History'!$R:$R,BD53,'[3]2019 Outage History'!$I:$I,$C53)/$Q53,"")</f>
        <v/>
      </c>
      <c r="BF53" s="26" t="str">
        <f t="shared" si="23"/>
        <v/>
      </c>
      <c r="BG53" s="8" t="str">
        <f>IF($P53="More Info Required",COUNTIFS('[3]2019 Outage History'!$R:$R,BF53,'[3]2019 Outage History'!$I:$I,$C53)/$Q53,"")</f>
        <v/>
      </c>
      <c r="BH53" s="26" t="str">
        <f t="shared" si="24"/>
        <v/>
      </c>
      <c r="BI53" s="8" t="str">
        <f>IF($P53="More Info Required",COUNTIFS('[3]2019 Outage History'!$R:$R,BH53,'[3]2019 Outage History'!$I:$I,$C53)/$Q53,"")</f>
        <v/>
      </c>
      <c r="BJ53" s="26" t="str">
        <f t="shared" si="25"/>
        <v/>
      </c>
      <c r="BK53" s="8" t="str">
        <f>IF($P53="More Info Required",COUNTIFS('[3]2019 Outage History'!$R:$R,BJ53,'[3]2019 Outage History'!$I:$I,$C53)/$Q53,"")</f>
        <v/>
      </c>
      <c r="BL53" s="26" t="str">
        <f t="shared" si="26"/>
        <v/>
      </c>
      <c r="BM53" s="8" t="str">
        <f>IF($P53="More Info Required",COUNTIFS('[3]2019 Outage History'!$R:$R,BL53,'[3]2019 Outage History'!$I:$I,$C53)/$Q53,"")</f>
        <v/>
      </c>
      <c r="BN53" s="26" t="str">
        <f t="shared" si="27"/>
        <v/>
      </c>
      <c r="BO53" s="8" t="str">
        <f>IF($P53="More Info Required",COUNTIFS('[3]2019 Outage History'!$R:$R,BN53,'[3]2019 Outage History'!$I:$I,$C53)/$Q53,"")</f>
        <v/>
      </c>
      <c r="BP53" s="26" t="str">
        <f t="shared" si="28"/>
        <v/>
      </c>
      <c r="BQ53" s="8" t="str">
        <f>IF($P53="More Info Required",COUNTIFS('[3]2019 Outage History'!$R:$R,BP53,'[3]2019 Outage History'!$I:$I,$C53)/$Q53,"")</f>
        <v/>
      </c>
      <c r="BR53" s="26" t="str">
        <f t="shared" si="29"/>
        <v/>
      </c>
      <c r="BS53" s="8" t="str">
        <f>IF($P53="More Info Required",COUNTIFS('[3]2019 Outage History'!$R:$R,BR53,'[3]2019 Outage History'!$I:$I,$C53)/$Q53,"")</f>
        <v/>
      </c>
      <c r="BT53" s="26" t="str">
        <f t="shared" si="30"/>
        <v/>
      </c>
      <c r="BU53" s="8" t="str">
        <f>IF($P53="More Info Required",COUNTIFS('[3]2019 Outage History'!$R:$R,BT53,'[3]2019 Outage History'!$I:$I,$C53)/$Q53,"")</f>
        <v/>
      </c>
      <c r="BV53" s="26" t="str">
        <f t="shared" si="31"/>
        <v/>
      </c>
      <c r="BW53" s="8" t="str">
        <f>IF($P53="More Info Required",COUNTIFS('[3]2019 Outage History'!$R:$R,BV53,'[3]2019 Outage History'!$I:$I,$C53)/$Q53,"")</f>
        <v/>
      </c>
      <c r="BX53" s="26" t="str">
        <f t="shared" si="32"/>
        <v/>
      </c>
      <c r="BY53" s="8" t="str">
        <f>IF($P53="More Info Required",COUNTIFS('[3]2019 Outage History'!$R:$R,BX53,'[3]2019 Outage History'!$I:$I,$C53)/$Q53,"")</f>
        <v/>
      </c>
      <c r="BZ53" s="26" t="str">
        <f t="shared" si="33"/>
        <v/>
      </c>
      <c r="CA53" s="8" t="str">
        <f>IF($P53="More Info Required",COUNTIFS('[3]2019 Outage History'!$R:$R,BZ53,'[3]2019 Outage History'!$I:$I,$C53)/$Q53,"")</f>
        <v/>
      </c>
      <c r="CB53" s="26" t="str">
        <f t="shared" si="34"/>
        <v/>
      </c>
      <c r="CC53" s="8" t="str">
        <f>IF($P53="More Info Required",COUNTIFS('[3]2019 Outage History'!$R:$R,CB53,'[3]2019 Outage History'!$I:$I,$C53)/$Q53,"")</f>
        <v/>
      </c>
      <c r="CD53" s="26" t="str">
        <f t="shared" si="35"/>
        <v/>
      </c>
      <c r="CE53" s="8" t="str">
        <f>IF($P53="More Info Required",COUNTIFS('[3]2019 Outage History'!$R:$R,CD53,'[3]2019 Outage History'!$I:$I,$C53)/$Q53,"")</f>
        <v/>
      </c>
      <c r="CF53" s="26" t="str">
        <f t="shared" si="36"/>
        <v/>
      </c>
      <c r="CG53" s="8" t="str">
        <f>IF($P53="More Info Required",COUNTIFS('[3]2019 Outage History'!$R:$R,CF53,'[3]2019 Outage History'!$I:$I,$C53)/$Q53,"")</f>
        <v/>
      </c>
      <c r="CH53" s="26" t="str">
        <f t="shared" si="37"/>
        <v/>
      </c>
      <c r="CI53" s="8" t="str">
        <f>IF($P53="More Info Required",COUNTIFS('[3]2019 Outage History'!$R:$R,CH53,'[3]2019 Outage History'!$I:$I,$C53)/$Q53,"")</f>
        <v/>
      </c>
      <c r="CJ53" s="26" t="str">
        <f t="shared" si="38"/>
        <v/>
      </c>
      <c r="CK53" s="8" t="str">
        <f>IF($P53="More Info Required",COUNTIFS('[3]2019 Outage History'!$R:$R,CJ53,'[3]2019 Outage History'!$I:$I,$C53)/$Q53,"")</f>
        <v/>
      </c>
      <c r="CL53" s="26" t="str">
        <f t="shared" si="39"/>
        <v/>
      </c>
      <c r="CM53" s="8" t="str">
        <f>IF($P53="More Info Required",COUNTIFS('[3]2019 Outage History'!$R:$R,CL53,'[3]2019 Outage History'!$I:$I,$C53)/$Q53,"")</f>
        <v/>
      </c>
    </row>
    <row r="54" spans="1:91" ht="15" x14ac:dyDescent="0.25">
      <c r="A54" s="17" t="s">
        <v>46</v>
      </c>
      <c r="B54" s="21">
        <v>14254</v>
      </c>
      <c r="C54" s="14" t="s">
        <v>48</v>
      </c>
      <c r="D54" s="17" t="s">
        <v>371</v>
      </c>
      <c r="E54" s="21">
        <v>14</v>
      </c>
      <c r="F54" s="22">
        <f>'[3]2019 Circuit Detail'!H13</f>
        <v>332.728767</v>
      </c>
      <c r="G54" s="21"/>
      <c r="H54" s="21">
        <f>('[3]2014 Circuit detail'!AS13+'[3]2015 Circuit Detail'!AS13+'[3]2016 Circuit Detail'!AS13+'[3]2017 Circuit Detail'!AS13+'[3]2018 Circuit Detail'!AS13)/5</f>
        <v>1.8989839865437905</v>
      </c>
      <c r="I54" s="10">
        <f>'[3]2019 Circuit Detail'!AS13</f>
        <v>3.8018954940556702</v>
      </c>
      <c r="J54" s="17" t="str">
        <f t="shared" si="0"/>
        <v>PSC</v>
      </c>
      <c r="K54" s="17">
        <v>69.7</v>
      </c>
      <c r="L54" s="23">
        <v>2015</v>
      </c>
      <c r="M54" s="21">
        <f>('[3]2014 Circuit detail'!AQ13+'[3]2015 Circuit Detail'!AQ13+'[3]2016 Circuit Detail'!AQ13+'[3]2017 Circuit Detail'!AQ13+'[3]2018 Circuit Detail'!AQ13)/5</f>
        <v>361.592894</v>
      </c>
      <c r="N54" s="24">
        <f>'[3]2019 Circuit Detail'!AQ13</f>
        <v>452.75616300000002</v>
      </c>
      <c r="O54" s="17" t="str">
        <f t="shared" si="1"/>
        <v>PSC</v>
      </c>
      <c r="P54" s="8" t="str">
        <f t="shared" si="2"/>
        <v>More Info Required</v>
      </c>
      <c r="Q54" s="25">
        <f>'[3]2019 Circuit Detail'!AJ13</f>
        <v>24</v>
      </c>
      <c r="R54" s="26" t="str">
        <f t="shared" si="3"/>
        <v>000 Power Supply</v>
      </c>
      <c r="S54" s="8" t="e">
        <f>IF($P54="More Info Required",COUNTIFS('[3]2019 Outage History'!$R:$R,R54,'[3]2019 Outage History'!$I:$I,$C54)/$Q54,"")</f>
        <v>#VALUE!</v>
      </c>
      <c r="T54" s="26" t="str">
        <f t="shared" si="4"/>
        <v>100 Construction</v>
      </c>
      <c r="U54" s="8" t="e">
        <f>IF($P54="More Info Required",COUNTIFS('[3]2019 Outage History'!$R:$R,T54,'[3]2019 Outage History'!$I:$I,$C54)/$Q54,"")</f>
        <v>#VALUE!</v>
      </c>
      <c r="V54" s="26" t="str">
        <f t="shared" si="5"/>
        <v>110 Maintenance</v>
      </c>
      <c r="W54" s="8" t="e">
        <f>IF($P54="More Info Required",COUNTIFS('[3]2019 Outage History'!$R:$R,V54,'[3]2019 Outage History'!$I:$I,$C54)/$Q54,"")</f>
        <v>#VALUE!</v>
      </c>
      <c r="X54" s="26" t="str">
        <f t="shared" si="6"/>
        <v>190 Other Planned</v>
      </c>
      <c r="Y54" s="8" t="e">
        <f>IF($P54="More Info Required",COUNTIFS('[3]2019 Outage History'!$R:$R,X54,'[3]2019 Outage History'!$I:$I,$C54)/$Q54,"")</f>
        <v>#VALUE!</v>
      </c>
      <c r="Z54" s="26" t="str">
        <f t="shared" si="7"/>
        <v>300 Material or equipment fault/failure</v>
      </c>
      <c r="AA54" s="8" t="e">
        <f>IF($P54="More Info Required",COUNTIFS('[3]2019 Outage History'!$R:$R,Z54,'[3]2019 Outage History'!$I:$I,$C54)/$Q54,"")</f>
        <v>#VALUE!</v>
      </c>
      <c r="AB54" s="26" t="str">
        <f t="shared" si="8"/>
        <v>310 Installation Fault</v>
      </c>
      <c r="AC54" s="8" t="e">
        <f>IF($P54="More Info Required",COUNTIFS('[3]2019 Outage History'!$R:$R,AB54,'[3]2019 Outage History'!$I:$I,$C54)/$Q54,"")</f>
        <v>#VALUE!</v>
      </c>
      <c r="AD54" s="26" t="str">
        <f t="shared" si="9"/>
        <v>320 Conductor Sag or inadequate clearance</v>
      </c>
      <c r="AE54" s="8" t="e">
        <f>IF($P54="More Info Required",COUNTIFS('[3]2019 Outage History'!$R:$R,AD54,'[3]2019 Outage History'!$I:$I,$C54)/$Q54,"")</f>
        <v>#VALUE!</v>
      </c>
      <c r="AF54" s="26" t="str">
        <f t="shared" si="10"/>
        <v>340 Overload</v>
      </c>
      <c r="AG54" s="8" t="e">
        <f>IF($P54="More Info Required",COUNTIFS('[3]2019 Outage History'!$R:$R,AF54,'[3]2019 Outage History'!$I:$I,$C54)/$Q54,"")</f>
        <v>#VALUE!</v>
      </c>
      <c r="AH54" s="26" t="str">
        <f t="shared" si="11"/>
        <v>350 Miscoordination of protection devices</v>
      </c>
      <c r="AI54" s="8" t="e">
        <f>IF($P54="More Info Required",COUNTIFS('[3]2019 Outage History'!$R:$R,AH54,'[3]2019 Outage History'!$I:$I,$C54)/$Q54,"")</f>
        <v>#VALUE!</v>
      </c>
      <c r="AJ54" s="26" t="str">
        <f t="shared" si="12"/>
        <v>360 Other Equipment installation/design</v>
      </c>
      <c r="AK54" s="8" t="e">
        <f>IF($P54="More Info Required",COUNTIFS('[3]2019 Outage History'!$R:$R,AJ54,'[3]2019 Outage History'!$I:$I,$C54)/$Q54,"")</f>
        <v>#VALUE!</v>
      </c>
      <c r="AL54" s="26" t="str">
        <f t="shared" si="13"/>
        <v>400 Decay/Age of Material/Equipment</v>
      </c>
      <c r="AM54" s="8" t="e">
        <f>IF($P54="More Info Required",COUNTIFS('[3]2019 Outage History'!$R:$R,AL54,'[3]2019 Outage History'!$I:$I,$C54)/$Q54,"")</f>
        <v>#VALUE!</v>
      </c>
      <c r="AN54" s="26" t="str">
        <f t="shared" si="14"/>
        <v>420 Tree Growth</v>
      </c>
      <c r="AO54" s="8" t="e">
        <f>IF($P54="More Info Required",COUNTIFS('[3]2019 Outage History'!$R:$R,AN54,'[3]2019 Outage History'!$I:$I,$C54)/$Q54,"")</f>
        <v>#VALUE!</v>
      </c>
      <c r="AP54" s="26" t="str">
        <f t="shared" si="15"/>
        <v>430 Tree failure from overhang or dead tree without Ice/snow</v>
      </c>
      <c r="AQ54" s="8" t="e">
        <f>IF($P54="More Info Required",COUNTIFS('[3]2019 Outage History'!$R:$R,AP54,'[3]2019 Outage History'!$I:$I,$C54)/$Q54,"")</f>
        <v>#VALUE!</v>
      </c>
      <c r="AR54" s="26" t="str">
        <f t="shared" si="16"/>
        <v>435 Tree failure from outside of ROW</v>
      </c>
      <c r="AS54" s="8" t="e">
        <f>IF($P54="More Info Required",COUNTIFS('[3]2019 Outage History'!$R:$R,AR54,'[3]2019 Outage History'!$I:$I,$C54)/$Q54,"")</f>
        <v>#VALUE!</v>
      </c>
      <c r="AT54" s="26" t="str">
        <f t="shared" si="17"/>
        <v>440 Trees with Ice/snow</v>
      </c>
      <c r="AU54" s="8" t="e">
        <f>IF($P54="More Info Required",COUNTIFS('[3]2019 Outage History'!$R:$R,AT54,'[3]2019 Outage History'!$I:$I,$C54)/$Q54,"")</f>
        <v>#VALUE!</v>
      </c>
      <c r="AV54" s="26" t="str">
        <f t="shared" si="18"/>
        <v>470 Borrower Crew Cuts Tree</v>
      </c>
      <c r="AW54" s="8" t="e">
        <f>IF($P54="More Info Required",COUNTIFS('[3]2019 Outage History'!$R:$R,AV54,'[3]2019 Outage History'!$I:$I,$C54)/$Q54,"")</f>
        <v>#VALUE!</v>
      </c>
      <c r="AX54" s="26" t="str">
        <f t="shared" si="19"/>
        <v>490 Maintenance, Other</v>
      </c>
      <c r="AY54" s="8" t="e">
        <f>IF($P54="More Info Required",COUNTIFS('[3]2019 Outage History'!$R:$R,AX54,'[3]2019 Outage History'!$I:$I,$C54)/$Q54,"")</f>
        <v>#VALUE!</v>
      </c>
      <c r="AZ54" s="26" t="str">
        <f t="shared" si="20"/>
        <v>500 Lightning</v>
      </c>
      <c r="BA54" s="8" t="e">
        <f>IF($P54="More Info Required",COUNTIFS('[3]2019 Outage History'!$R:$R,AZ54,'[3]2019 Outage History'!$I:$I,$C54)/$Q54,"")</f>
        <v>#VALUE!</v>
      </c>
      <c r="BB54" s="26" t="str">
        <f t="shared" si="21"/>
        <v>510 Wind, Not Trees</v>
      </c>
      <c r="BC54" s="8" t="e">
        <f>IF($P54="More Info Required",COUNTIFS('[3]2019 Outage History'!$R:$R,BB54,'[3]2019 Outage History'!$I:$I,$C54)/$Q54,"")</f>
        <v>#VALUE!</v>
      </c>
      <c r="BD54" s="26" t="str">
        <f t="shared" si="22"/>
        <v>520 Ice, Sleet, Frost, not Trees</v>
      </c>
      <c r="BE54" s="8" t="e">
        <f>IF($P54="More Info Required",COUNTIFS('[3]2019 Outage History'!$R:$R,BD54,'[3]2019 Outage History'!$I:$I,$C54)/$Q54,"")</f>
        <v>#VALUE!</v>
      </c>
      <c r="BF54" s="26" t="str">
        <f t="shared" si="23"/>
        <v>530 Flood</v>
      </c>
      <c r="BG54" s="8" t="e">
        <f>IF($P54="More Info Required",COUNTIFS('[3]2019 Outage History'!$R:$R,BF54,'[3]2019 Outage History'!$I:$I,$C54)/$Q54,"")</f>
        <v>#VALUE!</v>
      </c>
      <c r="BH54" s="26" t="str">
        <f t="shared" si="24"/>
        <v>540 Storm</v>
      </c>
      <c r="BI54" s="8" t="e">
        <f>IF($P54="More Info Required",COUNTIFS('[3]2019 Outage History'!$R:$R,BH54,'[3]2019 Outage History'!$I:$I,$C54)/$Q54,"")</f>
        <v>#VALUE!</v>
      </c>
      <c r="BJ54" s="26" t="str">
        <f t="shared" si="25"/>
        <v>590 Weather, Other</v>
      </c>
      <c r="BK54" s="8" t="e">
        <f>IF($P54="More Info Required",COUNTIFS('[3]2019 Outage History'!$R:$R,BJ54,'[3]2019 Outage History'!$I:$I,$C54)/$Q54,"")</f>
        <v>#VALUE!</v>
      </c>
      <c r="BL54" s="26" t="str">
        <f t="shared" si="26"/>
        <v>600 Animal/bird</v>
      </c>
      <c r="BM54" s="8" t="e">
        <f>IF($P54="More Info Required",COUNTIFS('[3]2019 Outage History'!$R:$R,BL54,'[3]2019 Outage History'!$I:$I,$C54)/$Q54,"")</f>
        <v>#VALUE!</v>
      </c>
      <c r="BN54" s="26" t="str">
        <f t="shared" si="27"/>
        <v>630 Squirrel</v>
      </c>
      <c r="BO54" s="8" t="e">
        <f>IF($P54="More Info Required",COUNTIFS('[3]2019 Outage History'!$R:$R,BN54,'[3]2019 Outage History'!$I:$I,$C54)/$Q54,"")</f>
        <v>#VALUE!</v>
      </c>
      <c r="BP54" s="26" t="str">
        <f t="shared" si="28"/>
        <v>690 Animal, Other</v>
      </c>
      <c r="BQ54" s="8" t="e">
        <f>IF($P54="More Info Required",COUNTIFS('[3]2019 Outage History'!$R:$R,BP54,'[3]2019 Outage History'!$I:$I,$C54)/$Q54,"")</f>
        <v>#VALUE!</v>
      </c>
      <c r="BR54" s="26" t="str">
        <f t="shared" si="29"/>
        <v>700 Customer-Caused</v>
      </c>
      <c r="BS54" s="8" t="e">
        <f>IF($P54="More Info Required",COUNTIFS('[3]2019 Outage History'!$R:$R,BR54,'[3]2019 Outage History'!$I:$I,$C54)/$Q54,"")</f>
        <v>#VALUE!</v>
      </c>
      <c r="BT54" s="26" t="str">
        <f t="shared" si="30"/>
        <v>710 Motor Vehicle</v>
      </c>
      <c r="BU54" s="8" t="e">
        <f>IF($P54="More Info Required",COUNTIFS('[3]2019 Outage History'!$R:$R,BT54,'[3]2019 Outage History'!$I:$I,$C54)/$Q54,"")</f>
        <v>#VALUE!</v>
      </c>
      <c r="BV54" s="26" t="str">
        <f t="shared" si="31"/>
        <v>715 Farming Equipment</v>
      </c>
      <c r="BW54" s="8" t="e">
        <f>IF($P54="More Info Required",COUNTIFS('[3]2019 Outage History'!$R:$R,BV54,'[3]2019 Outage History'!$I:$I,$C54)/$Q54,"")</f>
        <v>#VALUE!</v>
      </c>
      <c r="BX54" s="26" t="str">
        <f t="shared" si="32"/>
        <v>720 Aircraft</v>
      </c>
      <c r="BY54" s="8" t="e">
        <f>IF($P54="More Info Required",COUNTIFS('[3]2019 Outage History'!$R:$R,BX54,'[3]2019 Outage History'!$I:$I,$C54)/$Q54,"")</f>
        <v>#VALUE!</v>
      </c>
      <c r="BZ54" s="26" t="str">
        <f t="shared" si="33"/>
        <v>730 Fire</v>
      </c>
      <c r="CA54" s="8" t="e">
        <f>IF($P54="More Info Required",COUNTIFS('[3]2019 Outage History'!$R:$R,BZ54,'[3]2019 Outage History'!$I:$I,$C54)/$Q54,"")</f>
        <v>#VALUE!</v>
      </c>
      <c r="CB54" s="26" t="str">
        <f t="shared" si="34"/>
        <v>740 Public Cuts Tree</v>
      </c>
      <c r="CC54" s="8" t="e">
        <f>IF($P54="More Info Required",COUNTIFS('[3]2019 Outage History'!$R:$R,CB54,'[3]2019 Outage History'!$I:$I,$C54)/$Q54,"")</f>
        <v>#VALUE!</v>
      </c>
      <c r="CD54" s="26" t="str">
        <f t="shared" si="35"/>
        <v>750 Vandalism</v>
      </c>
      <c r="CE54" s="8" t="e">
        <f>IF($P54="More Info Required",COUNTIFS('[3]2019 Outage History'!$R:$R,CD54,'[3]2019 Outage History'!$I:$I,$C54)/$Q54,"")</f>
        <v>#VALUE!</v>
      </c>
      <c r="CF54" s="26" t="str">
        <f t="shared" si="36"/>
        <v>760 Switching Error or Caused by Construction or Maintenance</v>
      </c>
      <c r="CG54" s="8" t="e">
        <f>IF($P54="More Info Required",COUNTIFS('[3]2019 Outage History'!$R:$R,CF54,'[3]2019 Outage History'!$I:$I,$C54)/$Q54,"")</f>
        <v>#VALUE!</v>
      </c>
      <c r="CH54" s="26" t="str">
        <f t="shared" si="37"/>
        <v>790 Public, Other</v>
      </c>
      <c r="CI54" s="8" t="e">
        <f>IF($P54="More Info Required",COUNTIFS('[3]2019 Outage History'!$R:$R,CH54,'[3]2019 Outage History'!$I:$I,$C54)/$Q54,"")</f>
        <v>#VALUE!</v>
      </c>
      <c r="CJ54" s="26" t="str">
        <f t="shared" si="38"/>
        <v>800 Other</v>
      </c>
      <c r="CK54" s="8" t="e">
        <f>IF($P54="More Info Required",COUNTIFS('[3]2019 Outage History'!$R:$R,CJ54,'[3]2019 Outage History'!$I:$I,$C54)/$Q54,"")</f>
        <v>#VALUE!</v>
      </c>
      <c r="CL54" s="26" t="str">
        <f t="shared" si="39"/>
        <v>999 Cause Unknown</v>
      </c>
      <c r="CM54" s="8" t="e">
        <f>IF($P54="More Info Required",COUNTIFS('[3]2019 Outage History'!$R:$R,CL54,'[3]2019 Outage History'!$I:$I,$C54)/$Q54,"")</f>
        <v>#VALUE!</v>
      </c>
    </row>
    <row r="55" spans="1:91" ht="15" x14ac:dyDescent="0.25">
      <c r="A55" s="17" t="s">
        <v>83</v>
      </c>
      <c r="B55" s="21">
        <v>15224</v>
      </c>
      <c r="C55" s="14" t="s">
        <v>84</v>
      </c>
      <c r="D55" s="17" t="s">
        <v>372</v>
      </c>
      <c r="E55" s="21">
        <v>15</v>
      </c>
      <c r="F55" s="22">
        <f>'[3]2019 Circuit Detail'!H14</f>
        <v>113.671232</v>
      </c>
      <c r="G55" s="21"/>
      <c r="H55" s="21">
        <f>('[3]2014 Circuit detail'!AS14+'[3]2015 Circuit Detail'!AS14+'[3]2016 Circuit Detail'!AS14+'[3]2017 Circuit Detail'!AS14+'[3]2018 Circuit Detail'!AS14)/5</f>
        <v>1.4916696556768607</v>
      </c>
      <c r="I55" s="10">
        <f>'[3]2019 Circuit Detail'!AS14</f>
        <v>0.63340564479850103</v>
      </c>
      <c r="J55" s="17" t="str">
        <f t="shared" si="0"/>
        <v>OK</v>
      </c>
      <c r="K55" s="17">
        <v>28.9</v>
      </c>
      <c r="L55" s="23">
        <v>2015</v>
      </c>
      <c r="M55" s="21">
        <f>('[3]2014 Circuit detail'!AQ14+'[3]2015 Circuit Detail'!AQ14+'[3]2016 Circuit Detail'!AQ14+'[3]2017 Circuit Detail'!AQ14+'[3]2018 Circuit Detail'!AQ14)/5</f>
        <v>220.58586260000001</v>
      </c>
      <c r="N55" s="24">
        <f>'[3]2019 Circuit Detail'!AQ14</f>
        <v>194.93938399999999</v>
      </c>
      <c r="O55" s="17" t="str">
        <f t="shared" si="1"/>
        <v>OK</v>
      </c>
      <c r="P55" s="8" t="str">
        <f t="shared" si="2"/>
        <v>Good</v>
      </c>
      <c r="Q55" s="25">
        <f>'[3]2019 Circuit Detail'!AJ14</f>
        <v>8</v>
      </c>
      <c r="R55" s="26" t="str">
        <f t="shared" si="3"/>
        <v/>
      </c>
      <c r="S55" s="8" t="str">
        <f>IF($P55="More Info Required",COUNTIFS('[3]2019 Outage History'!$R:$R,R55,'[3]2019 Outage History'!$I:$I,$C55)/$Q55,"")</f>
        <v/>
      </c>
      <c r="T55" s="26" t="str">
        <f t="shared" si="4"/>
        <v/>
      </c>
      <c r="U55" s="8" t="str">
        <f>IF($P55="More Info Required",COUNTIFS('[3]2019 Outage History'!$R:$R,T55,'[3]2019 Outage History'!$I:$I,$C55)/$Q55,"")</f>
        <v/>
      </c>
      <c r="V55" s="26" t="str">
        <f t="shared" si="5"/>
        <v/>
      </c>
      <c r="W55" s="8" t="str">
        <f>IF($P55="More Info Required",COUNTIFS('[3]2019 Outage History'!$R:$R,V55,'[3]2019 Outage History'!$I:$I,$C55)/$Q55,"")</f>
        <v/>
      </c>
      <c r="X55" s="26" t="str">
        <f t="shared" si="6"/>
        <v/>
      </c>
      <c r="Y55" s="8" t="str">
        <f>IF($P55="More Info Required",COUNTIFS('[3]2019 Outage History'!$R:$R,X55,'[3]2019 Outage History'!$I:$I,$C55)/$Q55,"")</f>
        <v/>
      </c>
      <c r="Z55" s="26" t="str">
        <f t="shared" si="7"/>
        <v/>
      </c>
      <c r="AA55" s="8" t="str">
        <f>IF($P55="More Info Required",COUNTIFS('[3]2019 Outage History'!$R:$R,Z55,'[3]2019 Outage History'!$I:$I,$C55)/$Q55,"")</f>
        <v/>
      </c>
      <c r="AB55" s="26" t="str">
        <f t="shared" si="8"/>
        <v/>
      </c>
      <c r="AC55" s="8" t="str">
        <f>IF($P55="More Info Required",COUNTIFS('[3]2019 Outage History'!$R:$R,AB55,'[3]2019 Outage History'!$I:$I,$C55)/$Q55,"")</f>
        <v/>
      </c>
      <c r="AD55" s="26" t="str">
        <f t="shared" si="9"/>
        <v/>
      </c>
      <c r="AE55" s="8" t="str">
        <f>IF($P55="More Info Required",COUNTIFS('[3]2019 Outage History'!$R:$R,AD55,'[3]2019 Outage History'!$I:$I,$C55)/$Q55,"")</f>
        <v/>
      </c>
      <c r="AF55" s="26" t="str">
        <f t="shared" si="10"/>
        <v/>
      </c>
      <c r="AG55" s="8" t="str">
        <f>IF($P55="More Info Required",COUNTIFS('[3]2019 Outage History'!$R:$R,AF55,'[3]2019 Outage History'!$I:$I,$C55)/$Q55,"")</f>
        <v/>
      </c>
      <c r="AH55" s="26" t="str">
        <f t="shared" si="11"/>
        <v/>
      </c>
      <c r="AI55" s="8" t="str">
        <f>IF($P55="More Info Required",COUNTIFS('[3]2019 Outage History'!$R:$R,AH55,'[3]2019 Outage History'!$I:$I,$C55)/$Q55,"")</f>
        <v/>
      </c>
      <c r="AJ55" s="26" t="str">
        <f t="shared" si="12"/>
        <v/>
      </c>
      <c r="AK55" s="8" t="str">
        <f>IF($P55="More Info Required",COUNTIFS('[3]2019 Outage History'!$R:$R,AJ55,'[3]2019 Outage History'!$I:$I,$C55)/$Q55,"")</f>
        <v/>
      </c>
      <c r="AL55" s="26" t="str">
        <f t="shared" si="13"/>
        <v/>
      </c>
      <c r="AM55" s="8" t="str">
        <f>IF($P55="More Info Required",COUNTIFS('[3]2019 Outage History'!$R:$R,AL55,'[3]2019 Outage History'!$I:$I,$C55)/$Q55,"")</f>
        <v/>
      </c>
      <c r="AN55" s="26" t="str">
        <f t="shared" si="14"/>
        <v/>
      </c>
      <c r="AO55" s="8" t="str">
        <f>IF($P55="More Info Required",COUNTIFS('[3]2019 Outage History'!$R:$R,AN55,'[3]2019 Outage History'!$I:$I,$C55)/$Q55,"")</f>
        <v/>
      </c>
      <c r="AP55" s="26" t="str">
        <f t="shared" si="15"/>
        <v/>
      </c>
      <c r="AQ55" s="8" t="str">
        <f>IF($P55="More Info Required",COUNTIFS('[3]2019 Outage History'!$R:$R,AP55,'[3]2019 Outage History'!$I:$I,$C55)/$Q55,"")</f>
        <v/>
      </c>
      <c r="AR55" s="26" t="str">
        <f t="shared" si="16"/>
        <v/>
      </c>
      <c r="AS55" s="8" t="str">
        <f>IF($P55="More Info Required",COUNTIFS('[3]2019 Outage History'!$R:$R,AR55,'[3]2019 Outage History'!$I:$I,$C55)/$Q55,"")</f>
        <v/>
      </c>
      <c r="AT55" s="26" t="str">
        <f t="shared" si="17"/>
        <v/>
      </c>
      <c r="AU55" s="8" t="str">
        <f>IF($P55="More Info Required",COUNTIFS('[3]2019 Outage History'!$R:$R,AT55,'[3]2019 Outage History'!$I:$I,$C55)/$Q55,"")</f>
        <v/>
      </c>
      <c r="AV55" s="26" t="str">
        <f t="shared" si="18"/>
        <v/>
      </c>
      <c r="AW55" s="8" t="str">
        <f>IF($P55="More Info Required",COUNTIFS('[3]2019 Outage History'!$R:$R,AV55,'[3]2019 Outage History'!$I:$I,$C55)/$Q55,"")</f>
        <v/>
      </c>
      <c r="AX55" s="26" t="str">
        <f t="shared" si="19"/>
        <v/>
      </c>
      <c r="AY55" s="8" t="str">
        <f>IF($P55="More Info Required",COUNTIFS('[3]2019 Outage History'!$R:$R,AX55,'[3]2019 Outage History'!$I:$I,$C55)/$Q55,"")</f>
        <v/>
      </c>
      <c r="AZ55" s="26" t="str">
        <f t="shared" si="20"/>
        <v/>
      </c>
      <c r="BA55" s="8" t="str">
        <f>IF($P55="More Info Required",COUNTIFS('[3]2019 Outage History'!$R:$R,AZ55,'[3]2019 Outage History'!$I:$I,$C55)/$Q55,"")</f>
        <v/>
      </c>
      <c r="BB55" s="26" t="str">
        <f t="shared" si="21"/>
        <v/>
      </c>
      <c r="BC55" s="8" t="str">
        <f>IF($P55="More Info Required",COUNTIFS('[3]2019 Outage History'!$R:$R,BB55,'[3]2019 Outage History'!$I:$I,$C55)/$Q55,"")</f>
        <v/>
      </c>
      <c r="BD55" s="26" t="str">
        <f t="shared" si="22"/>
        <v/>
      </c>
      <c r="BE55" s="8" t="str">
        <f>IF($P55="More Info Required",COUNTIFS('[3]2019 Outage History'!$R:$R,BD55,'[3]2019 Outage History'!$I:$I,$C55)/$Q55,"")</f>
        <v/>
      </c>
      <c r="BF55" s="26" t="str">
        <f t="shared" si="23"/>
        <v/>
      </c>
      <c r="BG55" s="8" t="str">
        <f>IF($P55="More Info Required",COUNTIFS('[3]2019 Outage History'!$R:$R,BF55,'[3]2019 Outage History'!$I:$I,$C55)/$Q55,"")</f>
        <v/>
      </c>
      <c r="BH55" s="26" t="str">
        <f t="shared" si="24"/>
        <v/>
      </c>
      <c r="BI55" s="8" t="str">
        <f>IF($P55="More Info Required",COUNTIFS('[3]2019 Outage History'!$R:$R,BH55,'[3]2019 Outage History'!$I:$I,$C55)/$Q55,"")</f>
        <v/>
      </c>
      <c r="BJ55" s="26" t="str">
        <f t="shared" si="25"/>
        <v/>
      </c>
      <c r="BK55" s="8" t="str">
        <f>IF($P55="More Info Required",COUNTIFS('[3]2019 Outage History'!$R:$R,BJ55,'[3]2019 Outage History'!$I:$I,$C55)/$Q55,"")</f>
        <v/>
      </c>
      <c r="BL55" s="26" t="str">
        <f t="shared" si="26"/>
        <v/>
      </c>
      <c r="BM55" s="8" t="str">
        <f>IF($P55="More Info Required",COUNTIFS('[3]2019 Outage History'!$R:$R,BL55,'[3]2019 Outage History'!$I:$I,$C55)/$Q55,"")</f>
        <v/>
      </c>
      <c r="BN55" s="26" t="str">
        <f t="shared" si="27"/>
        <v/>
      </c>
      <c r="BO55" s="8" t="str">
        <f>IF($P55="More Info Required",COUNTIFS('[3]2019 Outage History'!$R:$R,BN55,'[3]2019 Outage History'!$I:$I,$C55)/$Q55,"")</f>
        <v/>
      </c>
      <c r="BP55" s="26" t="str">
        <f t="shared" si="28"/>
        <v/>
      </c>
      <c r="BQ55" s="8" t="str">
        <f>IF($P55="More Info Required",COUNTIFS('[3]2019 Outage History'!$R:$R,BP55,'[3]2019 Outage History'!$I:$I,$C55)/$Q55,"")</f>
        <v/>
      </c>
      <c r="BR55" s="26" t="str">
        <f t="shared" si="29"/>
        <v/>
      </c>
      <c r="BS55" s="8" t="str">
        <f>IF($P55="More Info Required",COUNTIFS('[3]2019 Outage History'!$R:$R,BR55,'[3]2019 Outage History'!$I:$I,$C55)/$Q55,"")</f>
        <v/>
      </c>
      <c r="BT55" s="26" t="str">
        <f t="shared" si="30"/>
        <v/>
      </c>
      <c r="BU55" s="8" t="str">
        <f>IF($P55="More Info Required",COUNTIFS('[3]2019 Outage History'!$R:$R,BT55,'[3]2019 Outage History'!$I:$I,$C55)/$Q55,"")</f>
        <v/>
      </c>
      <c r="BV55" s="26" t="str">
        <f t="shared" si="31"/>
        <v/>
      </c>
      <c r="BW55" s="8" t="str">
        <f>IF($P55="More Info Required",COUNTIFS('[3]2019 Outage History'!$R:$R,BV55,'[3]2019 Outage History'!$I:$I,$C55)/$Q55,"")</f>
        <v/>
      </c>
      <c r="BX55" s="26" t="str">
        <f t="shared" si="32"/>
        <v/>
      </c>
      <c r="BY55" s="8" t="str">
        <f>IF($P55="More Info Required",COUNTIFS('[3]2019 Outage History'!$R:$R,BX55,'[3]2019 Outage History'!$I:$I,$C55)/$Q55,"")</f>
        <v/>
      </c>
      <c r="BZ55" s="26" t="str">
        <f t="shared" si="33"/>
        <v/>
      </c>
      <c r="CA55" s="8" t="str">
        <f>IF($P55="More Info Required",COUNTIFS('[3]2019 Outage History'!$R:$R,BZ55,'[3]2019 Outage History'!$I:$I,$C55)/$Q55,"")</f>
        <v/>
      </c>
      <c r="CB55" s="26" t="str">
        <f t="shared" si="34"/>
        <v/>
      </c>
      <c r="CC55" s="8" t="str">
        <f>IF($P55="More Info Required",COUNTIFS('[3]2019 Outage History'!$R:$R,CB55,'[3]2019 Outage History'!$I:$I,$C55)/$Q55,"")</f>
        <v/>
      </c>
      <c r="CD55" s="26" t="str">
        <f t="shared" si="35"/>
        <v/>
      </c>
      <c r="CE55" s="8" t="str">
        <f>IF($P55="More Info Required",COUNTIFS('[3]2019 Outage History'!$R:$R,CD55,'[3]2019 Outage History'!$I:$I,$C55)/$Q55,"")</f>
        <v/>
      </c>
      <c r="CF55" s="26" t="str">
        <f t="shared" si="36"/>
        <v/>
      </c>
      <c r="CG55" s="8" t="str">
        <f>IF($P55="More Info Required",COUNTIFS('[3]2019 Outage History'!$R:$R,CF55,'[3]2019 Outage History'!$I:$I,$C55)/$Q55,"")</f>
        <v/>
      </c>
      <c r="CH55" s="26" t="str">
        <f t="shared" si="37"/>
        <v/>
      </c>
      <c r="CI55" s="8" t="str">
        <f>IF($P55="More Info Required",COUNTIFS('[3]2019 Outage History'!$R:$R,CH55,'[3]2019 Outage History'!$I:$I,$C55)/$Q55,"")</f>
        <v/>
      </c>
      <c r="CJ55" s="26" t="str">
        <f t="shared" si="38"/>
        <v/>
      </c>
      <c r="CK55" s="8" t="str">
        <f>IF($P55="More Info Required",COUNTIFS('[3]2019 Outage History'!$R:$R,CJ55,'[3]2019 Outage History'!$I:$I,$C55)/$Q55,"")</f>
        <v/>
      </c>
      <c r="CL55" s="26" t="str">
        <f t="shared" si="39"/>
        <v/>
      </c>
      <c r="CM55" s="8" t="str">
        <f>IF($P55="More Info Required",COUNTIFS('[3]2019 Outage History'!$R:$R,CL55,'[3]2019 Outage History'!$I:$I,$C55)/$Q55,"")</f>
        <v/>
      </c>
    </row>
    <row r="56" spans="1:91" ht="15" x14ac:dyDescent="0.25">
      <c r="A56" s="17" t="s">
        <v>86</v>
      </c>
      <c r="B56" s="21">
        <v>15234</v>
      </c>
      <c r="C56" s="14" t="s">
        <v>87</v>
      </c>
      <c r="D56" s="17" t="s">
        <v>372</v>
      </c>
      <c r="E56" s="21">
        <v>15</v>
      </c>
      <c r="F56" s="22">
        <f>'[3]2019 Circuit Detail'!H15</f>
        <v>30.643834999999999</v>
      </c>
      <c r="G56" s="21"/>
      <c r="H56" s="21">
        <f>('[3]2014 Circuit detail'!AS15+'[3]2015 Circuit Detail'!AS15+'[3]2016 Circuit Detail'!AS15+'[3]2017 Circuit Detail'!AS15+'[3]2018 Circuit Detail'!AS15)/5</f>
        <v>0.33389209690117372</v>
      </c>
      <c r="I56" s="10">
        <f>'[3]2019 Circuit Detail'!AS15</f>
        <v>2.8390702403925601</v>
      </c>
      <c r="J56" s="17" t="str">
        <f t="shared" si="0"/>
        <v>PSC</v>
      </c>
      <c r="K56" s="17">
        <v>5.5</v>
      </c>
      <c r="L56" s="23">
        <v>2015</v>
      </c>
      <c r="M56" s="21">
        <f>('[3]2014 Circuit detail'!AQ15+'[3]2015 Circuit Detail'!AQ15+'[3]2016 Circuit Detail'!AQ15+'[3]2017 Circuit Detail'!AQ15+'[3]2018 Circuit Detail'!AQ15)/5</f>
        <v>132.66560239999998</v>
      </c>
      <c r="N56" s="24">
        <f>'[3]2019 Circuit Detail'!AQ15</f>
        <v>459.57041600000002</v>
      </c>
      <c r="O56" s="17" t="str">
        <f t="shared" si="1"/>
        <v>PSC</v>
      </c>
      <c r="P56" s="8" t="str">
        <f t="shared" si="2"/>
        <v>More Info Required</v>
      </c>
      <c r="Q56" s="25">
        <f>'[3]2019 Circuit Detail'!AJ15</f>
        <v>3</v>
      </c>
      <c r="R56" s="26" t="str">
        <f t="shared" si="3"/>
        <v>000 Power Supply</v>
      </c>
      <c r="S56" s="8" t="e">
        <f>IF($P56="More Info Required",COUNTIFS('[3]2019 Outage History'!$R:$R,R56,'[3]2019 Outage History'!$I:$I,$C56)/$Q56,"")</f>
        <v>#VALUE!</v>
      </c>
      <c r="T56" s="26" t="str">
        <f t="shared" si="4"/>
        <v>100 Construction</v>
      </c>
      <c r="U56" s="8" t="e">
        <f>IF($P56="More Info Required",COUNTIFS('[3]2019 Outage History'!$R:$R,T56,'[3]2019 Outage History'!$I:$I,$C56)/$Q56,"")</f>
        <v>#VALUE!</v>
      </c>
      <c r="V56" s="26" t="str">
        <f t="shared" si="5"/>
        <v>110 Maintenance</v>
      </c>
      <c r="W56" s="8" t="e">
        <f>IF($P56="More Info Required",COUNTIFS('[3]2019 Outage History'!$R:$R,V56,'[3]2019 Outage History'!$I:$I,$C56)/$Q56,"")</f>
        <v>#VALUE!</v>
      </c>
      <c r="X56" s="26" t="str">
        <f t="shared" si="6"/>
        <v>190 Other Planned</v>
      </c>
      <c r="Y56" s="8" t="e">
        <f>IF($P56="More Info Required",COUNTIFS('[3]2019 Outage History'!$R:$R,X56,'[3]2019 Outage History'!$I:$I,$C56)/$Q56,"")</f>
        <v>#VALUE!</v>
      </c>
      <c r="Z56" s="26" t="str">
        <f t="shared" si="7"/>
        <v>300 Material or equipment fault/failure</v>
      </c>
      <c r="AA56" s="8" t="e">
        <f>IF($P56="More Info Required",COUNTIFS('[3]2019 Outage History'!$R:$R,Z56,'[3]2019 Outage History'!$I:$I,$C56)/$Q56,"")</f>
        <v>#VALUE!</v>
      </c>
      <c r="AB56" s="26" t="str">
        <f t="shared" si="8"/>
        <v>310 Installation Fault</v>
      </c>
      <c r="AC56" s="8" t="e">
        <f>IF($P56="More Info Required",COUNTIFS('[3]2019 Outage History'!$R:$R,AB56,'[3]2019 Outage History'!$I:$I,$C56)/$Q56,"")</f>
        <v>#VALUE!</v>
      </c>
      <c r="AD56" s="26" t="str">
        <f t="shared" si="9"/>
        <v>320 Conductor Sag or inadequate clearance</v>
      </c>
      <c r="AE56" s="8" t="e">
        <f>IF($P56="More Info Required",COUNTIFS('[3]2019 Outage History'!$R:$R,AD56,'[3]2019 Outage History'!$I:$I,$C56)/$Q56,"")</f>
        <v>#VALUE!</v>
      </c>
      <c r="AF56" s="26" t="str">
        <f t="shared" si="10"/>
        <v>340 Overload</v>
      </c>
      <c r="AG56" s="8" t="e">
        <f>IF($P56="More Info Required",COUNTIFS('[3]2019 Outage History'!$R:$R,AF56,'[3]2019 Outage History'!$I:$I,$C56)/$Q56,"")</f>
        <v>#VALUE!</v>
      </c>
      <c r="AH56" s="26" t="str">
        <f t="shared" si="11"/>
        <v>350 Miscoordination of protection devices</v>
      </c>
      <c r="AI56" s="8" t="e">
        <f>IF($P56="More Info Required",COUNTIFS('[3]2019 Outage History'!$R:$R,AH56,'[3]2019 Outage History'!$I:$I,$C56)/$Q56,"")</f>
        <v>#VALUE!</v>
      </c>
      <c r="AJ56" s="26" t="str">
        <f t="shared" si="12"/>
        <v>360 Other Equipment installation/design</v>
      </c>
      <c r="AK56" s="8" t="e">
        <f>IF($P56="More Info Required",COUNTIFS('[3]2019 Outage History'!$R:$R,AJ56,'[3]2019 Outage History'!$I:$I,$C56)/$Q56,"")</f>
        <v>#VALUE!</v>
      </c>
      <c r="AL56" s="26" t="str">
        <f t="shared" si="13"/>
        <v>400 Decay/Age of Material/Equipment</v>
      </c>
      <c r="AM56" s="8" t="e">
        <f>IF($P56="More Info Required",COUNTIFS('[3]2019 Outage History'!$R:$R,AL56,'[3]2019 Outage History'!$I:$I,$C56)/$Q56,"")</f>
        <v>#VALUE!</v>
      </c>
      <c r="AN56" s="26" t="str">
        <f t="shared" si="14"/>
        <v>420 Tree Growth</v>
      </c>
      <c r="AO56" s="8" t="e">
        <f>IF($P56="More Info Required",COUNTIFS('[3]2019 Outage History'!$R:$R,AN56,'[3]2019 Outage History'!$I:$I,$C56)/$Q56,"")</f>
        <v>#VALUE!</v>
      </c>
      <c r="AP56" s="26" t="str">
        <f t="shared" si="15"/>
        <v>430 Tree failure from overhang or dead tree without Ice/snow</v>
      </c>
      <c r="AQ56" s="8" t="e">
        <f>IF($P56="More Info Required",COUNTIFS('[3]2019 Outage History'!$R:$R,AP56,'[3]2019 Outage History'!$I:$I,$C56)/$Q56,"")</f>
        <v>#VALUE!</v>
      </c>
      <c r="AR56" s="26" t="str">
        <f t="shared" si="16"/>
        <v>435 Tree failure from outside of ROW</v>
      </c>
      <c r="AS56" s="8" t="e">
        <f>IF($P56="More Info Required",COUNTIFS('[3]2019 Outage History'!$R:$R,AR56,'[3]2019 Outage History'!$I:$I,$C56)/$Q56,"")</f>
        <v>#VALUE!</v>
      </c>
      <c r="AT56" s="26" t="str">
        <f t="shared" si="17"/>
        <v>440 Trees with Ice/snow</v>
      </c>
      <c r="AU56" s="8" t="e">
        <f>IF($P56="More Info Required",COUNTIFS('[3]2019 Outage History'!$R:$R,AT56,'[3]2019 Outage History'!$I:$I,$C56)/$Q56,"")</f>
        <v>#VALUE!</v>
      </c>
      <c r="AV56" s="26" t="str">
        <f t="shared" si="18"/>
        <v>470 Borrower Crew Cuts Tree</v>
      </c>
      <c r="AW56" s="8" t="e">
        <f>IF($P56="More Info Required",COUNTIFS('[3]2019 Outage History'!$R:$R,AV56,'[3]2019 Outage History'!$I:$I,$C56)/$Q56,"")</f>
        <v>#VALUE!</v>
      </c>
      <c r="AX56" s="26" t="str">
        <f t="shared" si="19"/>
        <v>490 Maintenance, Other</v>
      </c>
      <c r="AY56" s="8" t="e">
        <f>IF($P56="More Info Required",COUNTIFS('[3]2019 Outage History'!$R:$R,AX56,'[3]2019 Outage History'!$I:$I,$C56)/$Q56,"")</f>
        <v>#VALUE!</v>
      </c>
      <c r="AZ56" s="26" t="str">
        <f t="shared" si="20"/>
        <v>500 Lightning</v>
      </c>
      <c r="BA56" s="8" t="e">
        <f>IF($P56="More Info Required",COUNTIFS('[3]2019 Outage History'!$R:$R,AZ56,'[3]2019 Outage History'!$I:$I,$C56)/$Q56,"")</f>
        <v>#VALUE!</v>
      </c>
      <c r="BB56" s="26" t="str">
        <f t="shared" si="21"/>
        <v>510 Wind, Not Trees</v>
      </c>
      <c r="BC56" s="8" t="e">
        <f>IF($P56="More Info Required",COUNTIFS('[3]2019 Outage History'!$R:$R,BB56,'[3]2019 Outage History'!$I:$I,$C56)/$Q56,"")</f>
        <v>#VALUE!</v>
      </c>
      <c r="BD56" s="26" t="str">
        <f t="shared" si="22"/>
        <v>520 Ice, Sleet, Frost, not Trees</v>
      </c>
      <c r="BE56" s="8" t="e">
        <f>IF($P56="More Info Required",COUNTIFS('[3]2019 Outage History'!$R:$R,BD56,'[3]2019 Outage History'!$I:$I,$C56)/$Q56,"")</f>
        <v>#VALUE!</v>
      </c>
      <c r="BF56" s="26" t="str">
        <f t="shared" si="23"/>
        <v>530 Flood</v>
      </c>
      <c r="BG56" s="8" t="e">
        <f>IF($P56="More Info Required",COUNTIFS('[3]2019 Outage History'!$R:$R,BF56,'[3]2019 Outage History'!$I:$I,$C56)/$Q56,"")</f>
        <v>#VALUE!</v>
      </c>
      <c r="BH56" s="26" t="str">
        <f t="shared" si="24"/>
        <v>540 Storm</v>
      </c>
      <c r="BI56" s="8" t="e">
        <f>IF($P56="More Info Required",COUNTIFS('[3]2019 Outage History'!$R:$R,BH56,'[3]2019 Outage History'!$I:$I,$C56)/$Q56,"")</f>
        <v>#VALUE!</v>
      </c>
      <c r="BJ56" s="26" t="str">
        <f t="shared" si="25"/>
        <v>590 Weather, Other</v>
      </c>
      <c r="BK56" s="8" t="e">
        <f>IF($P56="More Info Required",COUNTIFS('[3]2019 Outage History'!$R:$R,BJ56,'[3]2019 Outage History'!$I:$I,$C56)/$Q56,"")</f>
        <v>#VALUE!</v>
      </c>
      <c r="BL56" s="26" t="str">
        <f t="shared" si="26"/>
        <v>600 Animal/bird</v>
      </c>
      <c r="BM56" s="8" t="e">
        <f>IF($P56="More Info Required",COUNTIFS('[3]2019 Outage History'!$R:$R,BL56,'[3]2019 Outage History'!$I:$I,$C56)/$Q56,"")</f>
        <v>#VALUE!</v>
      </c>
      <c r="BN56" s="26" t="str">
        <f t="shared" si="27"/>
        <v>630 Squirrel</v>
      </c>
      <c r="BO56" s="8" t="e">
        <f>IF($P56="More Info Required",COUNTIFS('[3]2019 Outage History'!$R:$R,BN56,'[3]2019 Outage History'!$I:$I,$C56)/$Q56,"")</f>
        <v>#VALUE!</v>
      </c>
      <c r="BP56" s="26" t="str">
        <f t="shared" si="28"/>
        <v>690 Animal, Other</v>
      </c>
      <c r="BQ56" s="8" t="e">
        <f>IF($P56="More Info Required",COUNTIFS('[3]2019 Outage History'!$R:$R,BP56,'[3]2019 Outage History'!$I:$I,$C56)/$Q56,"")</f>
        <v>#VALUE!</v>
      </c>
      <c r="BR56" s="26" t="str">
        <f t="shared" si="29"/>
        <v>700 Customer-Caused</v>
      </c>
      <c r="BS56" s="8" t="e">
        <f>IF($P56="More Info Required",COUNTIFS('[3]2019 Outage History'!$R:$R,BR56,'[3]2019 Outage History'!$I:$I,$C56)/$Q56,"")</f>
        <v>#VALUE!</v>
      </c>
      <c r="BT56" s="26" t="str">
        <f t="shared" si="30"/>
        <v>710 Motor Vehicle</v>
      </c>
      <c r="BU56" s="8" t="e">
        <f>IF($P56="More Info Required",COUNTIFS('[3]2019 Outage History'!$R:$R,BT56,'[3]2019 Outage History'!$I:$I,$C56)/$Q56,"")</f>
        <v>#VALUE!</v>
      </c>
      <c r="BV56" s="26" t="str">
        <f t="shared" si="31"/>
        <v>715 Farming Equipment</v>
      </c>
      <c r="BW56" s="8" t="e">
        <f>IF($P56="More Info Required",COUNTIFS('[3]2019 Outage History'!$R:$R,BV56,'[3]2019 Outage History'!$I:$I,$C56)/$Q56,"")</f>
        <v>#VALUE!</v>
      </c>
      <c r="BX56" s="26" t="str">
        <f t="shared" si="32"/>
        <v>720 Aircraft</v>
      </c>
      <c r="BY56" s="8" t="e">
        <f>IF($P56="More Info Required",COUNTIFS('[3]2019 Outage History'!$R:$R,BX56,'[3]2019 Outage History'!$I:$I,$C56)/$Q56,"")</f>
        <v>#VALUE!</v>
      </c>
      <c r="BZ56" s="26" t="str">
        <f t="shared" si="33"/>
        <v>730 Fire</v>
      </c>
      <c r="CA56" s="8" t="e">
        <f>IF($P56="More Info Required",COUNTIFS('[3]2019 Outage History'!$R:$R,BZ56,'[3]2019 Outage History'!$I:$I,$C56)/$Q56,"")</f>
        <v>#VALUE!</v>
      </c>
      <c r="CB56" s="26" t="str">
        <f t="shared" si="34"/>
        <v>740 Public Cuts Tree</v>
      </c>
      <c r="CC56" s="8" t="e">
        <f>IF($P56="More Info Required",COUNTIFS('[3]2019 Outage History'!$R:$R,CB56,'[3]2019 Outage History'!$I:$I,$C56)/$Q56,"")</f>
        <v>#VALUE!</v>
      </c>
      <c r="CD56" s="26" t="str">
        <f t="shared" si="35"/>
        <v>750 Vandalism</v>
      </c>
      <c r="CE56" s="8" t="e">
        <f>IF($P56="More Info Required",COUNTIFS('[3]2019 Outage History'!$R:$R,CD56,'[3]2019 Outage History'!$I:$I,$C56)/$Q56,"")</f>
        <v>#VALUE!</v>
      </c>
      <c r="CF56" s="26" t="str">
        <f t="shared" si="36"/>
        <v>760 Switching Error or Caused by Construction or Maintenance</v>
      </c>
      <c r="CG56" s="8" t="e">
        <f>IF($P56="More Info Required",COUNTIFS('[3]2019 Outage History'!$R:$R,CF56,'[3]2019 Outage History'!$I:$I,$C56)/$Q56,"")</f>
        <v>#VALUE!</v>
      </c>
      <c r="CH56" s="26" t="str">
        <f t="shared" si="37"/>
        <v>790 Public, Other</v>
      </c>
      <c r="CI56" s="8" t="e">
        <f>IF($P56="More Info Required",COUNTIFS('[3]2019 Outage History'!$R:$R,CH56,'[3]2019 Outage History'!$I:$I,$C56)/$Q56,"")</f>
        <v>#VALUE!</v>
      </c>
      <c r="CJ56" s="26" t="str">
        <f t="shared" si="38"/>
        <v>800 Other</v>
      </c>
      <c r="CK56" s="8" t="e">
        <f>IF($P56="More Info Required",COUNTIFS('[3]2019 Outage History'!$R:$R,CJ56,'[3]2019 Outage History'!$I:$I,$C56)/$Q56,"")</f>
        <v>#VALUE!</v>
      </c>
      <c r="CL56" s="26" t="str">
        <f t="shared" si="39"/>
        <v>999 Cause Unknown</v>
      </c>
      <c r="CM56" s="8" t="e">
        <f>IF($P56="More Info Required",COUNTIFS('[3]2019 Outage History'!$R:$R,CL56,'[3]2019 Outage History'!$I:$I,$C56)/$Q56,"")</f>
        <v>#VALUE!</v>
      </c>
    </row>
    <row r="57" spans="1:91" ht="15" x14ac:dyDescent="0.25">
      <c r="A57" s="17" t="s">
        <v>373</v>
      </c>
      <c r="B57" s="21">
        <v>19214</v>
      </c>
      <c r="C57" s="14" t="s">
        <v>374</v>
      </c>
      <c r="D57" s="17" t="s">
        <v>227</v>
      </c>
      <c r="E57" s="21">
        <v>19</v>
      </c>
      <c r="F57" s="22">
        <f>'[3]2019 Circuit Detail'!H16</f>
        <v>253.36712299999999</v>
      </c>
      <c r="G57" s="21"/>
      <c r="H57" s="21">
        <f>('[3]2014 Circuit detail'!AS16+'[3]2015 Circuit Detail'!AS16+'[3]2016 Circuit Detail'!AS16+'[3]2017 Circuit Detail'!AS16+'[3]2018 Circuit Detail'!AS16)/5</f>
        <v>1.0009944882133157</v>
      </c>
      <c r="I57" s="10">
        <f>'[3]2019 Circuit Detail'!AS16</f>
        <v>2.3444241421962202</v>
      </c>
      <c r="J57" s="17" t="str">
        <f t="shared" si="0"/>
        <v>PSC</v>
      </c>
      <c r="K57" s="28">
        <v>51</v>
      </c>
      <c r="L57" s="23">
        <v>2017</v>
      </c>
      <c r="M57" s="21">
        <f>('[3]2014 Circuit detail'!AQ16+'[3]2015 Circuit Detail'!AQ16+'[3]2016 Circuit Detail'!AQ16+'[3]2017 Circuit Detail'!AQ16+'[3]2018 Circuit Detail'!AQ16)/5</f>
        <v>155.76158560000002</v>
      </c>
      <c r="N57" s="24">
        <f>'[3]2019 Circuit Detail'!AQ16</f>
        <v>317.15243400000003</v>
      </c>
      <c r="O57" s="17" t="str">
        <f t="shared" si="1"/>
        <v>PSC</v>
      </c>
      <c r="P57" s="8" t="str">
        <f t="shared" si="2"/>
        <v>More Info Required</v>
      </c>
      <c r="Q57" s="25">
        <f>'[3]2019 Circuit Detail'!AJ16</f>
        <v>31</v>
      </c>
      <c r="R57" s="26" t="str">
        <f t="shared" si="3"/>
        <v>000 Power Supply</v>
      </c>
      <c r="S57" s="8" t="e">
        <f>IF($P57="More Info Required",COUNTIFS('[3]2019 Outage History'!$R:$R,R57,'[3]2019 Outage History'!$I:$I,$C57)/$Q57,"")</f>
        <v>#VALUE!</v>
      </c>
      <c r="T57" s="26" t="str">
        <f t="shared" si="4"/>
        <v>100 Construction</v>
      </c>
      <c r="U57" s="8" t="e">
        <f>IF($P57="More Info Required",COUNTIFS('[3]2019 Outage History'!$R:$R,T57,'[3]2019 Outage History'!$I:$I,$C57)/$Q57,"")</f>
        <v>#VALUE!</v>
      </c>
      <c r="V57" s="26" t="str">
        <f t="shared" si="5"/>
        <v>110 Maintenance</v>
      </c>
      <c r="W57" s="8" t="e">
        <f>IF($P57="More Info Required",COUNTIFS('[3]2019 Outage History'!$R:$R,V57,'[3]2019 Outage History'!$I:$I,$C57)/$Q57,"")</f>
        <v>#VALUE!</v>
      </c>
      <c r="X57" s="26" t="str">
        <f t="shared" si="6"/>
        <v>190 Other Planned</v>
      </c>
      <c r="Y57" s="8" t="e">
        <f>IF($P57="More Info Required",COUNTIFS('[3]2019 Outage History'!$R:$R,X57,'[3]2019 Outage History'!$I:$I,$C57)/$Q57,"")</f>
        <v>#VALUE!</v>
      </c>
      <c r="Z57" s="26" t="str">
        <f t="shared" si="7"/>
        <v>300 Material or equipment fault/failure</v>
      </c>
      <c r="AA57" s="8" t="e">
        <f>IF($P57="More Info Required",COUNTIFS('[3]2019 Outage History'!$R:$R,Z57,'[3]2019 Outage History'!$I:$I,$C57)/$Q57,"")</f>
        <v>#VALUE!</v>
      </c>
      <c r="AB57" s="26" t="str">
        <f t="shared" si="8"/>
        <v>310 Installation Fault</v>
      </c>
      <c r="AC57" s="8" t="e">
        <f>IF($P57="More Info Required",COUNTIFS('[3]2019 Outage History'!$R:$R,AB57,'[3]2019 Outage History'!$I:$I,$C57)/$Q57,"")</f>
        <v>#VALUE!</v>
      </c>
      <c r="AD57" s="26" t="str">
        <f t="shared" si="9"/>
        <v>320 Conductor Sag or inadequate clearance</v>
      </c>
      <c r="AE57" s="8" t="e">
        <f>IF($P57="More Info Required",COUNTIFS('[3]2019 Outage History'!$R:$R,AD57,'[3]2019 Outage History'!$I:$I,$C57)/$Q57,"")</f>
        <v>#VALUE!</v>
      </c>
      <c r="AF57" s="26" t="str">
        <f t="shared" si="10"/>
        <v>340 Overload</v>
      </c>
      <c r="AG57" s="8" t="e">
        <f>IF($P57="More Info Required",COUNTIFS('[3]2019 Outage History'!$R:$R,AF57,'[3]2019 Outage History'!$I:$I,$C57)/$Q57,"")</f>
        <v>#VALUE!</v>
      </c>
      <c r="AH57" s="26" t="str">
        <f t="shared" si="11"/>
        <v>350 Miscoordination of protection devices</v>
      </c>
      <c r="AI57" s="8" t="e">
        <f>IF($P57="More Info Required",COUNTIFS('[3]2019 Outage History'!$R:$R,AH57,'[3]2019 Outage History'!$I:$I,$C57)/$Q57,"")</f>
        <v>#VALUE!</v>
      </c>
      <c r="AJ57" s="26" t="str">
        <f t="shared" si="12"/>
        <v>360 Other Equipment installation/design</v>
      </c>
      <c r="AK57" s="8" t="e">
        <f>IF($P57="More Info Required",COUNTIFS('[3]2019 Outage History'!$R:$R,AJ57,'[3]2019 Outage History'!$I:$I,$C57)/$Q57,"")</f>
        <v>#VALUE!</v>
      </c>
      <c r="AL57" s="26" t="str">
        <f t="shared" si="13"/>
        <v>400 Decay/Age of Material/Equipment</v>
      </c>
      <c r="AM57" s="8" t="e">
        <f>IF($P57="More Info Required",COUNTIFS('[3]2019 Outage History'!$R:$R,AL57,'[3]2019 Outage History'!$I:$I,$C57)/$Q57,"")</f>
        <v>#VALUE!</v>
      </c>
      <c r="AN57" s="26" t="str">
        <f t="shared" si="14"/>
        <v>420 Tree Growth</v>
      </c>
      <c r="AO57" s="8" t="e">
        <f>IF($P57="More Info Required",COUNTIFS('[3]2019 Outage History'!$R:$R,AN57,'[3]2019 Outage History'!$I:$I,$C57)/$Q57,"")</f>
        <v>#VALUE!</v>
      </c>
      <c r="AP57" s="26" t="str">
        <f t="shared" si="15"/>
        <v>430 Tree failure from overhang or dead tree without Ice/snow</v>
      </c>
      <c r="AQ57" s="8" t="e">
        <f>IF($P57="More Info Required",COUNTIFS('[3]2019 Outage History'!$R:$R,AP57,'[3]2019 Outage History'!$I:$I,$C57)/$Q57,"")</f>
        <v>#VALUE!</v>
      </c>
      <c r="AR57" s="26" t="str">
        <f t="shared" si="16"/>
        <v>435 Tree failure from outside of ROW</v>
      </c>
      <c r="AS57" s="8" t="e">
        <f>IF($P57="More Info Required",COUNTIFS('[3]2019 Outage History'!$R:$R,AR57,'[3]2019 Outage History'!$I:$I,$C57)/$Q57,"")</f>
        <v>#VALUE!</v>
      </c>
      <c r="AT57" s="26" t="str">
        <f t="shared" si="17"/>
        <v>440 Trees with Ice/snow</v>
      </c>
      <c r="AU57" s="8" t="e">
        <f>IF($P57="More Info Required",COUNTIFS('[3]2019 Outage History'!$R:$R,AT57,'[3]2019 Outage History'!$I:$I,$C57)/$Q57,"")</f>
        <v>#VALUE!</v>
      </c>
      <c r="AV57" s="26" t="str">
        <f t="shared" si="18"/>
        <v>470 Borrower Crew Cuts Tree</v>
      </c>
      <c r="AW57" s="8" t="e">
        <f>IF($P57="More Info Required",COUNTIFS('[3]2019 Outage History'!$R:$R,AV57,'[3]2019 Outage History'!$I:$I,$C57)/$Q57,"")</f>
        <v>#VALUE!</v>
      </c>
      <c r="AX57" s="26" t="str">
        <f t="shared" si="19"/>
        <v>490 Maintenance, Other</v>
      </c>
      <c r="AY57" s="8" t="e">
        <f>IF($P57="More Info Required",COUNTIFS('[3]2019 Outage History'!$R:$R,AX57,'[3]2019 Outage History'!$I:$I,$C57)/$Q57,"")</f>
        <v>#VALUE!</v>
      </c>
      <c r="AZ57" s="26" t="str">
        <f t="shared" si="20"/>
        <v>500 Lightning</v>
      </c>
      <c r="BA57" s="8" t="e">
        <f>IF($P57="More Info Required",COUNTIFS('[3]2019 Outage History'!$R:$R,AZ57,'[3]2019 Outage History'!$I:$I,$C57)/$Q57,"")</f>
        <v>#VALUE!</v>
      </c>
      <c r="BB57" s="26" t="str">
        <f t="shared" si="21"/>
        <v>510 Wind, Not Trees</v>
      </c>
      <c r="BC57" s="8" t="e">
        <f>IF($P57="More Info Required",COUNTIFS('[3]2019 Outage History'!$R:$R,BB57,'[3]2019 Outage History'!$I:$I,$C57)/$Q57,"")</f>
        <v>#VALUE!</v>
      </c>
      <c r="BD57" s="26" t="str">
        <f t="shared" si="22"/>
        <v>520 Ice, Sleet, Frost, not Trees</v>
      </c>
      <c r="BE57" s="8" t="e">
        <f>IF($P57="More Info Required",COUNTIFS('[3]2019 Outage History'!$R:$R,BD57,'[3]2019 Outage History'!$I:$I,$C57)/$Q57,"")</f>
        <v>#VALUE!</v>
      </c>
      <c r="BF57" s="26" t="str">
        <f t="shared" si="23"/>
        <v>530 Flood</v>
      </c>
      <c r="BG57" s="8" t="e">
        <f>IF($P57="More Info Required",COUNTIFS('[3]2019 Outage History'!$R:$R,BF57,'[3]2019 Outage History'!$I:$I,$C57)/$Q57,"")</f>
        <v>#VALUE!</v>
      </c>
      <c r="BH57" s="26" t="str">
        <f t="shared" si="24"/>
        <v>540 Storm</v>
      </c>
      <c r="BI57" s="8" t="e">
        <f>IF($P57="More Info Required",COUNTIFS('[3]2019 Outage History'!$R:$R,BH57,'[3]2019 Outage History'!$I:$I,$C57)/$Q57,"")</f>
        <v>#VALUE!</v>
      </c>
      <c r="BJ57" s="26" t="str">
        <f t="shared" si="25"/>
        <v>590 Weather, Other</v>
      </c>
      <c r="BK57" s="8" t="e">
        <f>IF($P57="More Info Required",COUNTIFS('[3]2019 Outage History'!$R:$R,BJ57,'[3]2019 Outage History'!$I:$I,$C57)/$Q57,"")</f>
        <v>#VALUE!</v>
      </c>
      <c r="BL57" s="26" t="str">
        <f t="shared" si="26"/>
        <v>600 Animal/bird</v>
      </c>
      <c r="BM57" s="8" t="e">
        <f>IF($P57="More Info Required",COUNTIFS('[3]2019 Outage History'!$R:$R,BL57,'[3]2019 Outage History'!$I:$I,$C57)/$Q57,"")</f>
        <v>#VALUE!</v>
      </c>
      <c r="BN57" s="26" t="str">
        <f t="shared" si="27"/>
        <v>630 Squirrel</v>
      </c>
      <c r="BO57" s="8" t="e">
        <f>IF($P57="More Info Required",COUNTIFS('[3]2019 Outage History'!$R:$R,BN57,'[3]2019 Outage History'!$I:$I,$C57)/$Q57,"")</f>
        <v>#VALUE!</v>
      </c>
      <c r="BP57" s="26" t="str">
        <f t="shared" si="28"/>
        <v>690 Animal, Other</v>
      </c>
      <c r="BQ57" s="8" t="e">
        <f>IF($P57="More Info Required",COUNTIFS('[3]2019 Outage History'!$R:$R,BP57,'[3]2019 Outage History'!$I:$I,$C57)/$Q57,"")</f>
        <v>#VALUE!</v>
      </c>
      <c r="BR57" s="26" t="str">
        <f t="shared" si="29"/>
        <v>700 Customer-Caused</v>
      </c>
      <c r="BS57" s="8" t="e">
        <f>IF($P57="More Info Required",COUNTIFS('[3]2019 Outage History'!$R:$R,BR57,'[3]2019 Outage History'!$I:$I,$C57)/$Q57,"")</f>
        <v>#VALUE!</v>
      </c>
      <c r="BT57" s="26" t="str">
        <f t="shared" si="30"/>
        <v>710 Motor Vehicle</v>
      </c>
      <c r="BU57" s="8" t="e">
        <f>IF($P57="More Info Required",COUNTIFS('[3]2019 Outage History'!$R:$R,BT57,'[3]2019 Outage History'!$I:$I,$C57)/$Q57,"")</f>
        <v>#VALUE!</v>
      </c>
      <c r="BV57" s="26" t="str">
        <f t="shared" si="31"/>
        <v>715 Farming Equipment</v>
      </c>
      <c r="BW57" s="8" t="e">
        <f>IF($P57="More Info Required",COUNTIFS('[3]2019 Outage History'!$R:$R,BV57,'[3]2019 Outage History'!$I:$I,$C57)/$Q57,"")</f>
        <v>#VALUE!</v>
      </c>
      <c r="BX57" s="26" t="str">
        <f t="shared" si="32"/>
        <v>720 Aircraft</v>
      </c>
      <c r="BY57" s="8" t="e">
        <f>IF($P57="More Info Required",COUNTIFS('[3]2019 Outage History'!$R:$R,BX57,'[3]2019 Outage History'!$I:$I,$C57)/$Q57,"")</f>
        <v>#VALUE!</v>
      </c>
      <c r="BZ57" s="26" t="str">
        <f t="shared" si="33"/>
        <v>730 Fire</v>
      </c>
      <c r="CA57" s="8" t="e">
        <f>IF($P57="More Info Required",COUNTIFS('[3]2019 Outage History'!$R:$R,BZ57,'[3]2019 Outage History'!$I:$I,$C57)/$Q57,"")</f>
        <v>#VALUE!</v>
      </c>
      <c r="CB57" s="26" t="str">
        <f t="shared" si="34"/>
        <v>740 Public Cuts Tree</v>
      </c>
      <c r="CC57" s="8" t="e">
        <f>IF($P57="More Info Required",COUNTIFS('[3]2019 Outage History'!$R:$R,CB57,'[3]2019 Outage History'!$I:$I,$C57)/$Q57,"")</f>
        <v>#VALUE!</v>
      </c>
      <c r="CD57" s="26" t="str">
        <f t="shared" si="35"/>
        <v>750 Vandalism</v>
      </c>
      <c r="CE57" s="8" t="e">
        <f>IF($P57="More Info Required",COUNTIFS('[3]2019 Outage History'!$R:$R,CD57,'[3]2019 Outage History'!$I:$I,$C57)/$Q57,"")</f>
        <v>#VALUE!</v>
      </c>
      <c r="CF57" s="26" t="str">
        <f t="shared" si="36"/>
        <v>760 Switching Error or Caused by Construction or Maintenance</v>
      </c>
      <c r="CG57" s="8" t="e">
        <f>IF($P57="More Info Required",COUNTIFS('[3]2019 Outage History'!$R:$R,CF57,'[3]2019 Outage History'!$I:$I,$C57)/$Q57,"")</f>
        <v>#VALUE!</v>
      </c>
      <c r="CH57" s="26" t="str">
        <f t="shared" si="37"/>
        <v>790 Public, Other</v>
      </c>
      <c r="CI57" s="8" t="e">
        <f>IF($P57="More Info Required",COUNTIFS('[3]2019 Outage History'!$R:$R,CH57,'[3]2019 Outage History'!$I:$I,$C57)/$Q57,"")</f>
        <v>#VALUE!</v>
      </c>
      <c r="CJ57" s="26" t="str">
        <f t="shared" si="38"/>
        <v>800 Other</v>
      </c>
      <c r="CK57" s="8" t="e">
        <f>IF($P57="More Info Required",COUNTIFS('[3]2019 Outage History'!$R:$R,CJ57,'[3]2019 Outage History'!$I:$I,$C57)/$Q57,"")</f>
        <v>#VALUE!</v>
      </c>
      <c r="CL57" s="26" t="str">
        <f t="shared" si="39"/>
        <v>999 Cause Unknown</v>
      </c>
      <c r="CM57" s="8" t="e">
        <f>IF($P57="More Info Required",COUNTIFS('[3]2019 Outage History'!$R:$R,CL57,'[3]2019 Outage History'!$I:$I,$C57)/$Q57,"")</f>
        <v>#VALUE!</v>
      </c>
    </row>
    <row r="58" spans="1:91" ht="15" x14ac:dyDescent="0.25">
      <c r="A58" s="17" t="s">
        <v>227</v>
      </c>
      <c r="B58" s="21">
        <v>19224</v>
      </c>
      <c r="C58" s="14" t="s">
        <v>228</v>
      </c>
      <c r="D58" s="17" t="s">
        <v>227</v>
      </c>
      <c r="E58" s="21">
        <v>19</v>
      </c>
      <c r="F58" s="22">
        <f>'[3]2019 Circuit Detail'!H17</f>
        <v>228.72054700000001</v>
      </c>
      <c r="G58" s="21"/>
      <c r="H58" s="21">
        <f>('[3]2014 Circuit detail'!AS17+'[3]2015 Circuit Detail'!AS17+'[3]2016 Circuit Detail'!AS17+'[3]2017 Circuit Detail'!AS17+'[3]2018 Circuit Detail'!AS17)/5</f>
        <v>0.67221983447773248</v>
      </c>
      <c r="I58" s="10">
        <f>'[3]2019 Circuit Detail'!AS17</f>
        <v>0.23172382496969099</v>
      </c>
      <c r="J58" s="17" t="str">
        <f t="shared" si="0"/>
        <v>OK</v>
      </c>
      <c r="K58" s="17">
        <v>33.700000000000003</v>
      </c>
      <c r="L58" s="23">
        <v>2017</v>
      </c>
      <c r="M58" s="21">
        <f>('[3]2014 Circuit detail'!AQ17+'[3]2015 Circuit Detail'!AQ17+'[3]2016 Circuit Detail'!AQ17+'[3]2017 Circuit Detail'!AQ17+'[3]2018 Circuit Detail'!AQ17)/5</f>
        <v>198.57638700000001</v>
      </c>
      <c r="N58" s="24">
        <f>'[3]2019 Circuit Detail'!AQ17</f>
        <v>35.029646</v>
      </c>
      <c r="O58" s="17" t="str">
        <f t="shared" si="1"/>
        <v>OK</v>
      </c>
      <c r="P58" s="8" t="str">
        <f t="shared" si="2"/>
        <v>Good</v>
      </c>
      <c r="Q58" s="25">
        <f>'[3]2019 Circuit Detail'!AJ17</f>
        <v>10</v>
      </c>
      <c r="R58" s="26" t="str">
        <f t="shared" si="3"/>
        <v/>
      </c>
      <c r="S58" s="8" t="str">
        <f>IF($P58="More Info Required",COUNTIFS('[3]2019 Outage History'!$R:$R,R58,'[3]2019 Outage History'!$I:$I,$C58)/$Q58,"")</f>
        <v/>
      </c>
      <c r="T58" s="26" t="str">
        <f t="shared" si="4"/>
        <v/>
      </c>
      <c r="U58" s="8" t="str">
        <f>IF($P58="More Info Required",COUNTIFS('[3]2019 Outage History'!$R:$R,T58,'[3]2019 Outage History'!$I:$I,$C58)/$Q58,"")</f>
        <v/>
      </c>
      <c r="V58" s="26" t="str">
        <f t="shared" si="5"/>
        <v/>
      </c>
      <c r="W58" s="8" t="str">
        <f>IF($P58="More Info Required",COUNTIFS('[3]2019 Outage History'!$R:$R,V58,'[3]2019 Outage History'!$I:$I,$C58)/$Q58,"")</f>
        <v/>
      </c>
      <c r="X58" s="26" t="str">
        <f t="shared" si="6"/>
        <v/>
      </c>
      <c r="Y58" s="8" t="str">
        <f>IF($P58="More Info Required",COUNTIFS('[3]2019 Outage History'!$R:$R,X58,'[3]2019 Outage History'!$I:$I,$C58)/$Q58,"")</f>
        <v/>
      </c>
      <c r="Z58" s="26" t="str">
        <f t="shared" si="7"/>
        <v/>
      </c>
      <c r="AA58" s="8" t="str">
        <f>IF($P58="More Info Required",COUNTIFS('[3]2019 Outage History'!$R:$R,Z58,'[3]2019 Outage History'!$I:$I,$C58)/$Q58,"")</f>
        <v/>
      </c>
      <c r="AB58" s="26" t="str">
        <f t="shared" si="8"/>
        <v/>
      </c>
      <c r="AC58" s="8" t="str">
        <f>IF($P58="More Info Required",COUNTIFS('[3]2019 Outage History'!$R:$R,AB58,'[3]2019 Outage History'!$I:$I,$C58)/$Q58,"")</f>
        <v/>
      </c>
      <c r="AD58" s="26" t="str">
        <f t="shared" si="9"/>
        <v/>
      </c>
      <c r="AE58" s="8" t="str">
        <f>IF($P58="More Info Required",COUNTIFS('[3]2019 Outage History'!$R:$R,AD58,'[3]2019 Outage History'!$I:$I,$C58)/$Q58,"")</f>
        <v/>
      </c>
      <c r="AF58" s="26" t="str">
        <f t="shared" si="10"/>
        <v/>
      </c>
      <c r="AG58" s="8" t="str">
        <f>IF($P58="More Info Required",COUNTIFS('[3]2019 Outage History'!$R:$R,AF58,'[3]2019 Outage History'!$I:$I,$C58)/$Q58,"")</f>
        <v/>
      </c>
      <c r="AH58" s="26" t="str">
        <f t="shared" si="11"/>
        <v/>
      </c>
      <c r="AI58" s="8" t="str">
        <f>IF($P58="More Info Required",COUNTIFS('[3]2019 Outage History'!$R:$R,AH58,'[3]2019 Outage History'!$I:$I,$C58)/$Q58,"")</f>
        <v/>
      </c>
      <c r="AJ58" s="26" t="str">
        <f t="shared" si="12"/>
        <v/>
      </c>
      <c r="AK58" s="8" t="str">
        <f>IF($P58="More Info Required",COUNTIFS('[3]2019 Outage History'!$R:$R,AJ58,'[3]2019 Outage History'!$I:$I,$C58)/$Q58,"")</f>
        <v/>
      </c>
      <c r="AL58" s="26" t="str">
        <f t="shared" si="13"/>
        <v/>
      </c>
      <c r="AM58" s="8" t="str">
        <f>IF($P58="More Info Required",COUNTIFS('[3]2019 Outage History'!$R:$R,AL58,'[3]2019 Outage History'!$I:$I,$C58)/$Q58,"")</f>
        <v/>
      </c>
      <c r="AN58" s="26" t="str">
        <f t="shared" si="14"/>
        <v/>
      </c>
      <c r="AO58" s="8" t="str">
        <f>IF($P58="More Info Required",COUNTIFS('[3]2019 Outage History'!$R:$R,AN58,'[3]2019 Outage History'!$I:$I,$C58)/$Q58,"")</f>
        <v/>
      </c>
      <c r="AP58" s="26" t="str">
        <f t="shared" si="15"/>
        <v/>
      </c>
      <c r="AQ58" s="8" t="str">
        <f>IF($P58="More Info Required",COUNTIFS('[3]2019 Outage History'!$R:$R,AP58,'[3]2019 Outage History'!$I:$I,$C58)/$Q58,"")</f>
        <v/>
      </c>
      <c r="AR58" s="26" t="str">
        <f t="shared" si="16"/>
        <v/>
      </c>
      <c r="AS58" s="8" t="str">
        <f>IF($P58="More Info Required",COUNTIFS('[3]2019 Outage History'!$R:$R,AR58,'[3]2019 Outage History'!$I:$I,$C58)/$Q58,"")</f>
        <v/>
      </c>
      <c r="AT58" s="26" t="str">
        <f t="shared" si="17"/>
        <v/>
      </c>
      <c r="AU58" s="8" t="str">
        <f>IF($P58="More Info Required",COUNTIFS('[3]2019 Outage History'!$R:$R,AT58,'[3]2019 Outage History'!$I:$I,$C58)/$Q58,"")</f>
        <v/>
      </c>
      <c r="AV58" s="26" t="str">
        <f t="shared" si="18"/>
        <v/>
      </c>
      <c r="AW58" s="8" t="str">
        <f>IF($P58="More Info Required",COUNTIFS('[3]2019 Outage History'!$R:$R,AV58,'[3]2019 Outage History'!$I:$I,$C58)/$Q58,"")</f>
        <v/>
      </c>
      <c r="AX58" s="26" t="str">
        <f t="shared" si="19"/>
        <v/>
      </c>
      <c r="AY58" s="8" t="str">
        <f>IF($P58="More Info Required",COUNTIFS('[3]2019 Outage History'!$R:$R,AX58,'[3]2019 Outage History'!$I:$I,$C58)/$Q58,"")</f>
        <v/>
      </c>
      <c r="AZ58" s="26" t="str">
        <f t="shared" si="20"/>
        <v/>
      </c>
      <c r="BA58" s="8" t="str">
        <f>IF($P58="More Info Required",COUNTIFS('[3]2019 Outage History'!$R:$R,AZ58,'[3]2019 Outage History'!$I:$I,$C58)/$Q58,"")</f>
        <v/>
      </c>
      <c r="BB58" s="26" t="str">
        <f t="shared" si="21"/>
        <v/>
      </c>
      <c r="BC58" s="8" t="str">
        <f>IF($P58="More Info Required",COUNTIFS('[3]2019 Outage History'!$R:$R,BB58,'[3]2019 Outage History'!$I:$I,$C58)/$Q58,"")</f>
        <v/>
      </c>
      <c r="BD58" s="26" t="str">
        <f t="shared" si="22"/>
        <v/>
      </c>
      <c r="BE58" s="8" t="str">
        <f>IF($P58="More Info Required",COUNTIFS('[3]2019 Outage History'!$R:$R,BD58,'[3]2019 Outage History'!$I:$I,$C58)/$Q58,"")</f>
        <v/>
      </c>
      <c r="BF58" s="26" t="str">
        <f t="shared" si="23"/>
        <v/>
      </c>
      <c r="BG58" s="8" t="str">
        <f>IF($P58="More Info Required",COUNTIFS('[3]2019 Outage History'!$R:$R,BF58,'[3]2019 Outage History'!$I:$I,$C58)/$Q58,"")</f>
        <v/>
      </c>
      <c r="BH58" s="26" t="str">
        <f t="shared" si="24"/>
        <v/>
      </c>
      <c r="BI58" s="8" t="str">
        <f>IF($P58="More Info Required",COUNTIFS('[3]2019 Outage History'!$R:$R,BH58,'[3]2019 Outage History'!$I:$I,$C58)/$Q58,"")</f>
        <v/>
      </c>
      <c r="BJ58" s="26" t="str">
        <f t="shared" si="25"/>
        <v/>
      </c>
      <c r="BK58" s="8" t="str">
        <f>IF($P58="More Info Required",COUNTIFS('[3]2019 Outage History'!$R:$R,BJ58,'[3]2019 Outage History'!$I:$I,$C58)/$Q58,"")</f>
        <v/>
      </c>
      <c r="BL58" s="26" t="str">
        <f t="shared" si="26"/>
        <v/>
      </c>
      <c r="BM58" s="8" t="str">
        <f>IF($P58="More Info Required",COUNTIFS('[3]2019 Outage History'!$R:$R,BL58,'[3]2019 Outage History'!$I:$I,$C58)/$Q58,"")</f>
        <v/>
      </c>
      <c r="BN58" s="26" t="str">
        <f t="shared" si="27"/>
        <v/>
      </c>
      <c r="BO58" s="8" t="str">
        <f>IF($P58="More Info Required",COUNTIFS('[3]2019 Outage History'!$R:$R,BN58,'[3]2019 Outage History'!$I:$I,$C58)/$Q58,"")</f>
        <v/>
      </c>
      <c r="BP58" s="26" t="str">
        <f t="shared" si="28"/>
        <v/>
      </c>
      <c r="BQ58" s="8" t="str">
        <f>IF($P58="More Info Required",COUNTIFS('[3]2019 Outage History'!$R:$R,BP58,'[3]2019 Outage History'!$I:$I,$C58)/$Q58,"")</f>
        <v/>
      </c>
      <c r="BR58" s="26" t="str">
        <f t="shared" si="29"/>
        <v/>
      </c>
      <c r="BS58" s="8" t="str">
        <f>IF($P58="More Info Required",COUNTIFS('[3]2019 Outage History'!$R:$R,BR58,'[3]2019 Outage History'!$I:$I,$C58)/$Q58,"")</f>
        <v/>
      </c>
      <c r="BT58" s="26" t="str">
        <f t="shared" si="30"/>
        <v/>
      </c>
      <c r="BU58" s="8" t="str">
        <f>IF($P58="More Info Required",COUNTIFS('[3]2019 Outage History'!$R:$R,BT58,'[3]2019 Outage History'!$I:$I,$C58)/$Q58,"")</f>
        <v/>
      </c>
      <c r="BV58" s="26" t="str">
        <f t="shared" si="31"/>
        <v/>
      </c>
      <c r="BW58" s="8" t="str">
        <f>IF($P58="More Info Required",COUNTIFS('[3]2019 Outage History'!$R:$R,BV58,'[3]2019 Outage History'!$I:$I,$C58)/$Q58,"")</f>
        <v/>
      </c>
      <c r="BX58" s="26" t="str">
        <f t="shared" si="32"/>
        <v/>
      </c>
      <c r="BY58" s="8" t="str">
        <f>IF($P58="More Info Required",COUNTIFS('[3]2019 Outage History'!$R:$R,BX58,'[3]2019 Outage History'!$I:$I,$C58)/$Q58,"")</f>
        <v/>
      </c>
      <c r="BZ58" s="26" t="str">
        <f t="shared" si="33"/>
        <v/>
      </c>
      <c r="CA58" s="8" t="str">
        <f>IF($P58="More Info Required",COUNTIFS('[3]2019 Outage History'!$R:$R,BZ58,'[3]2019 Outage History'!$I:$I,$C58)/$Q58,"")</f>
        <v/>
      </c>
      <c r="CB58" s="26" t="str">
        <f t="shared" si="34"/>
        <v/>
      </c>
      <c r="CC58" s="8" t="str">
        <f>IF($P58="More Info Required",COUNTIFS('[3]2019 Outage History'!$R:$R,CB58,'[3]2019 Outage History'!$I:$I,$C58)/$Q58,"")</f>
        <v/>
      </c>
      <c r="CD58" s="26" t="str">
        <f t="shared" si="35"/>
        <v/>
      </c>
      <c r="CE58" s="8" t="str">
        <f>IF($P58="More Info Required",COUNTIFS('[3]2019 Outage History'!$R:$R,CD58,'[3]2019 Outage History'!$I:$I,$C58)/$Q58,"")</f>
        <v/>
      </c>
      <c r="CF58" s="26" t="str">
        <f t="shared" si="36"/>
        <v/>
      </c>
      <c r="CG58" s="8" t="str">
        <f>IF($P58="More Info Required",COUNTIFS('[3]2019 Outage History'!$R:$R,CF58,'[3]2019 Outage History'!$I:$I,$C58)/$Q58,"")</f>
        <v/>
      </c>
      <c r="CH58" s="26" t="str">
        <f t="shared" si="37"/>
        <v/>
      </c>
      <c r="CI58" s="8" t="str">
        <f>IF($P58="More Info Required",COUNTIFS('[3]2019 Outage History'!$R:$R,CH58,'[3]2019 Outage History'!$I:$I,$C58)/$Q58,"")</f>
        <v/>
      </c>
      <c r="CJ58" s="26" t="str">
        <f t="shared" si="38"/>
        <v/>
      </c>
      <c r="CK58" s="8" t="str">
        <f>IF($P58="More Info Required",COUNTIFS('[3]2019 Outage History'!$R:$R,CJ58,'[3]2019 Outage History'!$I:$I,$C58)/$Q58,"")</f>
        <v/>
      </c>
      <c r="CL58" s="26" t="str">
        <f t="shared" si="39"/>
        <v/>
      </c>
      <c r="CM58" s="8" t="str">
        <f>IF($P58="More Info Required",COUNTIFS('[3]2019 Outage History'!$R:$R,CL58,'[3]2019 Outage History'!$I:$I,$C58)/$Q58,"")</f>
        <v/>
      </c>
    </row>
    <row r="59" spans="1:91" ht="15" x14ac:dyDescent="0.25">
      <c r="A59" s="17" t="s">
        <v>375</v>
      </c>
      <c r="B59" s="21">
        <v>26214</v>
      </c>
      <c r="C59" s="14" t="s">
        <v>162</v>
      </c>
      <c r="D59" s="17" t="s">
        <v>376</v>
      </c>
      <c r="E59" s="21">
        <v>26</v>
      </c>
      <c r="F59" s="22">
        <f>'[3]2019 Circuit Detail'!H18</f>
        <v>229.41095799999999</v>
      </c>
      <c r="G59" s="21"/>
      <c r="H59" s="21">
        <f>('[3]2014 Circuit detail'!AS18+'[3]2015 Circuit Detail'!AS18+'[3]2016 Circuit Detail'!AS18+'[3]2017 Circuit Detail'!AS18+'[3]2018 Circuit Detail'!AS18)/5</f>
        <v>0.94714369205236726</v>
      </c>
      <c r="I59" s="10">
        <f>'[3]2019 Circuit Detail'!AS18</f>
        <v>1.53436436981358</v>
      </c>
      <c r="J59" s="17" t="str">
        <f t="shared" si="0"/>
        <v>PSC</v>
      </c>
      <c r="K59" s="17">
        <v>39.700000000000003</v>
      </c>
      <c r="L59" s="23">
        <v>2015</v>
      </c>
      <c r="M59" s="21">
        <f>('[3]2014 Circuit detail'!AQ18+'[3]2015 Circuit Detail'!AQ18+'[3]2016 Circuit Detail'!AQ18+'[3]2017 Circuit Detail'!AQ18+'[3]2018 Circuit Detail'!AQ18)/5</f>
        <v>263.85592699999995</v>
      </c>
      <c r="N59" s="24">
        <f>'[3]2019 Circuit Detail'!AQ18</f>
        <v>89.886725999999996</v>
      </c>
      <c r="O59" s="17" t="str">
        <f t="shared" si="1"/>
        <v>OK</v>
      </c>
      <c r="P59" s="8" t="str">
        <f t="shared" si="2"/>
        <v>More Info Required</v>
      </c>
      <c r="Q59" s="25">
        <f>'[3]2019 Circuit Detail'!AJ18</f>
        <v>14</v>
      </c>
      <c r="R59" s="26" t="str">
        <f t="shared" si="3"/>
        <v>000 Power Supply</v>
      </c>
      <c r="S59" s="8" t="e">
        <f>IF($P59="More Info Required",COUNTIFS('[3]2019 Outage History'!$R:$R,R59,'[3]2019 Outage History'!$I:$I,$C59)/$Q59,"")</f>
        <v>#VALUE!</v>
      </c>
      <c r="T59" s="26" t="str">
        <f t="shared" si="4"/>
        <v>100 Construction</v>
      </c>
      <c r="U59" s="8" t="e">
        <f>IF($P59="More Info Required",COUNTIFS('[3]2019 Outage History'!$R:$R,T59,'[3]2019 Outage History'!$I:$I,$C59)/$Q59,"")</f>
        <v>#VALUE!</v>
      </c>
      <c r="V59" s="26" t="str">
        <f t="shared" si="5"/>
        <v>110 Maintenance</v>
      </c>
      <c r="W59" s="8" t="e">
        <f>IF($P59="More Info Required",COUNTIFS('[3]2019 Outage History'!$R:$R,V59,'[3]2019 Outage History'!$I:$I,$C59)/$Q59,"")</f>
        <v>#VALUE!</v>
      </c>
      <c r="X59" s="26" t="str">
        <f t="shared" si="6"/>
        <v>190 Other Planned</v>
      </c>
      <c r="Y59" s="8" t="e">
        <f>IF($P59="More Info Required",COUNTIFS('[3]2019 Outage History'!$R:$R,X59,'[3]2019 Outage History'!$I:$I,$C59)/$Q59,"")</f>
        <v>#VALUE!</v>
      </c>
      <c r="Z59" s="26" t="str">
        <f t="shared" si="7"/>
        <v>300 Material or equipment fault/failure</v>
      </c>
      <c r="AA59" s="8" t="e">
        <f>IF($P59="More Info Required",COUNTIFS('[3]2019 Outage History'!$R:$R,Z59,'[3]2019 Outage History'!$I:$I,$C59)/$Q59,"")</f>
        <v>#VALUE!</v>
      </c>
      <c r="AB59" s="26" t="str">
        <f t="shared" si="8"/>
        <v>310 Installation Fault</v>
      </c>
      <c r="AC59" s="8" t="e">
        <f>IF($P59="More Info Required",COUNTIFS('[3]2019 Outage History'!$R:$R,AB59,'[3]2019 Outage History'!$I:$I,$C59)/$Q59,"")</f>
        <v>#VALUE!</v>
      </c>
      <c r="AD59" s="26" t="str">
        <f t="shared" si="9"/>
        <v>320 Conductor Sag or inadequate clearance</v>
      </c>
      <c r="AE59" s="8" t="e">
        <f>IF($P59="More Info Required",COUNTIFS('[3]2019 Outage History'!$R:$R,AD59,'[3]2019 Outage History'!$I:$I,$C59)/$Q59,"")</f>
        <v>#VALUE!</v>
      </c>
      <c r="AF59" s="26" t="str">
        <f t="shared" si="10"/>
        <v>340 Overload</v>
      </c>
      <c r="AG59" s="8" t="e">
        <f>IF($P59="More Info Required",COUNTIFS('[3]2019 Outage History'!$R:$R,AF59,'[3]2019 Outage History'!$I:$I,$C59)/$Q59,"")</f>
        <v>#VALUE!</v>
      </c>
      <c r="AH59" s="26" t="str">
        <f t="shared" si="11"/>
        <v>350 Miscoordination of protection devices</v>
      </c>
      <c r="AI59" s="8" t="e">
        <f>IF($P59="More Info Required",COUNTIFS('[3]2019 Outage History'!$R:$R,AH59,'[3]2019 Outage History'!$I:$I,$C59)/$Q59,"")</f>
        <v>#VALUE!</v>
      </c>
      <c r="AJ59" s="26" t="str">
        <f t="shared" si="12"/>
        <v>360 Other Equipment installation/design</v>
      </c>
      <c r="AK59" s="8" t="e">
        <f>IF($P59="More Info Required",COUNTIFS('[3]2019 Outage History'!$R:$R,AJ59,'[3]2019 Outage History'!$I:$I,$C59)/$Q59,"")</f>
        <v>#VALUE!</v>
      </c>
      <c r="AL59" s="26" t="str">
        <f t="shared" si="13"/>
        <v>400 Decay/Age of Material/Equipment</v>
      </c>
      <c r="AM59" s="8" t="e">
        <f>IF($P59="More Info Required",COUNTIFS('[3]2019 Outage History'!$R:$R,AL59,'[3]2019 Outage History'!$I:$I,$C59)/$Q59,"")</f>
        <v>#VALUE!</v>
      </c>
      <c r="AN59" s="26" t="str">
        <f t="shared" si="14"/>
        <v>420 Tree Growth</v>
      </c>
      <c r="AO59" s="8" t="e">
        <f>IF($P59="More Info Required",COUNTIFS('[3]2019 Outage History'!$R:$R,AN59,'[3]2019 Outage History'!$I:$I,$C59)/$Q59,"")</f>
        <v>#VALUE!</v>
      </c>
      <c r="AP59" s="26" t="str">
        <f t="shared" si="15"/>
        <v>430 Tree failure from overhang or dead tree without Ice/snow</v>
      </c>
      <c r="AQ59" s="8" t="e">
        <f>IF($P59="More Info Required",COUNTIFS('[3]2019 Outage History'!$R:$R,AP59,'[3]2019 Outage History'!$I:$I,$C59)/$Q59,"")</f>
        <v>#VALUE!</v>
      </c>
      <c r="AR59" s="26" t="str">
        <f t="shared" si="16"/>
        <v>435 Tree failure from outside of ROW</v>
      </c>
      <c r="AS59" s="8" t="e">
        <f>IF($P59="More Info Required",COUNTIFS('[3]2019 Outage History'!$R:$R,AR59,'[3]2019 Outage History'!$I:$I,$C59)/$Q59,"")</f>
        <v>#VALUE!</v>
      </c>
      <c r="AT59" s="26" t="str">
        <f t="shared" si="17"/>
        <v>440 Trees with Ice/snow</v>
      </c>
      <c r="AU59" s="8" t="e">
        <f>IF($P59="More Info Required",COUNTIFS('[3]2019 Outage History'!$R:$R,AT59,'[3]2019 Outage History'!$I:$I,$C59)/$Q59,"")</f>
        <v>#VALUE!</v>
      </c>
      <c r="AV59" s="26" t="str">
        <f t="shared" si="18"/>
        <v>470 Borrower Crew Cuts Tree</v>
      </c>
      <c r="AW59" s="8" t="e">
        <f>IF($P59="More Info Required",COUNTIFS('[3]2019 Outage History'!$R:$R,AV59,'[3]2019 Outage History'!$I:$I,$C59)/$Q59,"")</f>
        <v>#VALUE!</v>
      </c>
      <c r="AX59" s="26" t="str">
        <f t="shared" si="19"/>
        <v>490 Maintenance, Other</v>
      </c>
      <c r="AY59" s="8" t="e">
        <f>IF($P59="More Info Required",COUNTIFS('[3]2019 Outage History'!$R:$R,AX59,'[3]2019 Outage History'!$I:$I,$C59)/$Q59,"")</f>
        <v>#VALUE!</v>
      </c>
      <c r="AZ59" s="26" t="str">
        <f t="shared" si="20"/>
        <v>500 Lightning</v>
      </c>
      <c r="BA59" s="8" t="e">
        <f>IF($P59="More Info Required",COUNTIFS('[3]2019 Outage History'!$R:$R,AZ59,'[3]2019 Outage History'!$I:$I,$C59)/$Q59,"")</f>
        <v>#VALUE!</v>
      </c>
      <c r="BB59" s="26" t="str">
        <f t="shared" si="21"/>
        <v>510 Wind, Not Trees</v>
      </c>
      <c r="BC59" s="8" t="e">
        <f>IF($P59="More Info Required",COUNTIFS('[3]2019 Outage History'!$R:$R,BB59,'[3]2019 Outage History'!$I:$I,$C59)/$Q59,"")</f>
        <v>#VALUE!</v>
      </c>
      <c r="BD59" s="26" t="str">
        <f t="shared" si="22"/>
        <v>520 Ice, Sleet, Frost, not Trees</v>
      </c>
      <c r="BE59" s="8" t="e">
        <f>IF($P59="More Info Required",COUNTIFS('[3]2019 Outage History'!$R:$R,BD59,'[3]2019 Outage History'!$I:$I,$C59)/$Q59,"")</f>
        <v>#VALUE!</v>
      </c>
      <c r="BF59" s="26" t="str">
        <f t="shared" si="23"/>
        <v>530 Flood</v>
      </c>
      <c r="BG59" s="8" t="e">
        <f>IF($P59="More Info Required",COUNTIFS('[3]2019 Outage History'!$R:$R,BF59,'[3]2019 Outage History'!$I:$I,$C59)/$Q59,"")</f>
        <v>#VALUE!</v>
      </c>
      <c r="BH59" s="26" t="str">
        <f t="shared" si="24"/>
        <v>540 Storm</v>
      </c>
      <c r="BI59" s="8" t="e">
        <f>IF($P59="More Info Required",COUNTIFS('[3]2019 Outage History'!$R:$R,BH59,'[3]2019 Outage History'!$I:$I,$C59)/$Q59,"")</f>
        <v>#VALUE!</v>
      </c>
      <c r="BJ59" s="26" t="str">
        <f t="shared" si="25"/>
        <v>590 Weather, Other</v>
      </c>
      <c r="BK59" s="8" t="e">
        <f>IF($P59="More Info Required",COUNTIFS('[3]2019 Outage History'!$R:$R,BJ59,'[3]2019 Outage History'!$I:$I,$C59)/$Q59,"")</f>
        <v>#VALUE!</v>
      </c>
      <c r="BL59" s="26" t="str">
        <f t="shared" si="26"/>
        <v>600 Animal/bird</v>
      </c>
      <c r="BM59" s="8" t="e">
        <f>IF($P59="More Info Required",COUNTIFS('[3]2019 Outage History'!$R:$R,BL59,'[3]2019 Outage History'!$I:$I,$C59)/$Q59,"")</f>
        <v>#VALUE!</v>
      </c>
      <c r="BN59" s="26" t="str">
        <f t="shared" si="27"/>
        <v>630 Squirrel</v>
      </c>
      <c r="BO59" s="8" t="e">
        <f>IF($P59="More Info Required",COUNTIFS('[3]2019 Outage History'!$R:$R,BN59,'[3]2019 Outage History'!$I:$I,$C59)/$Q59,"")</f>
        <v>#VALUE!</v>
      </c>
      <c r="BP59" s="26" t="str">
        <f t="shared" si="28"/>
        <v>690 Animal, Other</v>
      </c>
      <c r="BQ59" s="8" t="e">
        <f>IF($P59="More Info Required",COUNTIFS('[3]2019 Outage History'!$R:$R,BP59,'[3]2019 Outage History'!$I:$I,$C59)/$Q59,"")</f>
        <v>#VALUE!</v>
      </c>
      <c r="BR59" s="26" t="str">
        <f t="shared" si="29"/>
        <v>700 Customer-Caused</v>
      </c>
      <c r="BS59" s="8" t="e">
        <f>IF($P59="More Info Required",COUNTIFS('[3]2019 Outage History'!$R:$R,BR59,'[3]2019 Outage History'!$I:$I,$C59)/$Q59,"")</f>
        <v>#VALUE!</v>
      </c>
      <c r="BT59" s="26" t="str">
        <f t="shared" si="30"/>
        <v>710 Motor Vehicle</v>
      </c>
      <c r="BU59" s="8" t="e">
        <f>IF($P59="More Info Required",COUNTIFS('[3]2019 Outage History'!$R:$R,BT59,'[3]2019 Outage History'!$I:$I,$C59)/$Q59,"")</f>
        <v>#VALUE!</v>
      </c>
      <c r="BV59" s="26" t="str">
        <f t="shared" si="31"/>
        <v>715 Farming Equipment</v>
      </c>
      <c r="BW59" s="8" t="e">
        <f>IF($P59="More Info Required",COUNTIFS('[3]2019 Outage History'!$R:$R,BV59,'[3]2019 Outage History'!$I:$I,$C59)/$Q59,"")</f>
        <v>#VALUE!</v>
      </c>
      <c r="BX59" s="26" t="str">
        <f t="shared" si="32"/>
        <v>720 Aircraft</v>
      </c>
      <c r="BY59" s="8" t="e">
        <f>IF($P59="More Info Required",COUNTIFS('[3]2019 Outage History'!$R:$R,BX59,'[3]2019 Outage History'!$I:$I,$C59)/$Q59,"")</f>
        <v>#VALUE!</v>
      </c>
      <c r="BZ59" s="26" t="str">
        <f t="shared" si="33"/>
        <v>730 Fire</v>
      </c>
      <c r="CA59" s="8" t="e">
        <f>IF($P59="More Info Required",COUNTIFS('[3]2019 Outage History'!$R:$R,BZ59,'[3]2019 Outage History'!$I:$I,$C59)/$Q59,"")</f>
        <v>#VALUE!</v>
      </c>
      <c r="CB59" s="26" t="str">
        <f t="shared" si="34"/>
        <v>740 Public Cuts Tree</v>
      </c>
      <c r="CC59" s="8" t="e">
        <f>IF($P59="More Info Required",COUNTIFS('[3]2019 Outage History'!$R:$R,CB59,'[3]2019 Outage History'!$I:$I,$C59)/$Q59,"")</f>
        <v>#VALUE!</v>
      </c>
      <c r="CD59" s="26" t="str">
        <f t="shared" si="35"/>
        <v>750 Vandalism</v>
      </c>
      <c r="CE59" s="8" t="e">
        <f>IF($P59="More Info Required",COUNTIFS('[3]2019 Outage History'!$R:$R,CD59,'[3]2019 Outage History'!$I:$I,$C59)/$Q59,"")</f>
        <v>#VALUE!</v>
      </c>
      <c r="CF59" s="26" t="str">
        <f t="shared" si="36"/>
        <v>760 Switching Error or Caused by Construction or Maintenance</v>
      </c>
      <c r="CG59" s="8" t="e">
        <f>IF($P59="More Info Required",COUNTIFS('[3]2019 Outage History'!$R:$R,CF59,'[3]2019 Outage History'!$I:$I,$C59)/$Q59,"")</f>
        <v>#VALUE!</v>
      </c>
      <c r="CH59" s="26" t="str">
        <f t="shared" si="37"/>
        <v>790 Public, Other</v>
      </c>
      <c r="CI59" s="8" t="e">
        <f>IF($P59="More Info Required",COUNTIFS('[3]2019 Outage History'!$R:$R,CH59,'[3]2019 Outage History'!$I:$I,$C59)/$Q59,"")</f>
        <v>#VALUE!</v>
      </c>
      <c r="CJ59" s="26" t="str">
        <f t="shared" si="38"/>
        <v>800 Other</v>
      </c>
      <c r="CK59" s="8" t="e">
        <f>IF($P59="More Info Required",COUNTIFS('[3]2019 Outage History'!$R:$R,CJ59,'[3]2019 Outage History'!$I:$I,$C59)/$Q59,"")</f>
        <v>#VALUE!</v>
      </c>
      <c r="CL59" s="26" t="str">
        <f t="shared" si="39"/>
        <v>999 Cause Unknown</v>
      </c>
      <c r="CM59" s="8" t="e">
        <f>IF($P59="More Info Required",COUNTIFS('[3]2019 Outage History'!$R:$R,CL59,'[3]2019 Outage History'!$I:$I,$C59)/$Q59,"")</f>
        <v>#VALUE!</v>
      </c>
    </row>
    <row r="60" spans="1:91" ht="15" x14ac:dyDescent="0.25">
      <c r="A60" s="17" t="s">
        <v>163</v>
      </c>
      <c r="B60" s="21">
        <v>26224</v>
      </c>
      <c r="C60" s="14" t="s">
        <v>164</v>
      </c>
      <c r="D60" s="17" t="s">
        <v>376</v>
      </c>
      <c r="E60" s="21">
        <v>26</v>
      </c>
      <c r="F60" s="22">
        <f>'[3]2019 Circuit Detail'!H19</f>
        <v>362.57260200000002</v>
      </c>
      <c r="G60" s="21"/>
      <c r="H60" s="21">
        <f>('[3]2014 Circuit detail'!AS19+'[3]2015 Circuit Detail'!AS19+'[3]2016 Circuit Detail'!AS19+'[3]2017 Circuit Detail'!AS19+'[3]2018 Circuit Detail'!AS19)/5</f>
        <v>2.1606775116450803</v>
      </c>
      <c r="I60" s="10">
        <f>'[3]2019 Circuit Detail'!AS19</f>
        <v>1.81756700965508</v>
      </c>
      <c r="J60" s="17" t="str">
        <f t="shared" si="0"/>
        <v>OK</v>
      </c>
      <c r="K60" s="28">
        <v>70</v>
      </c>
      <c r="L60" s="23">
        <v>2015</v>
      </c>
      <c r="M60" s="21">
        <f>('[3]2014 Circuit detail'!AQ19+'[3]2015 Circuit Detail'!AQ19+'[3]2016 Circuit Detail'!AQ19+'[3]2017 Circuit Detail'!AQ19+'[3]2018 Circuit Detail'!AQ19)/5</f>
        <v>546.98752779999995</v>
      </c>
      <c r="N60" s="24">
        <f>'[3]2019 Circuit Detail'!AQ19</f>
        <v>250.14851999999999</v>
      </c>
      <c r="O60" s="17" t="str">
        <f t="shared" si="1"/>
        <v>OK</v>
      </c>
      <c r="P60" s="8" t="str">
        <f t="shared" si="2"/>
        <v>Good</v>
      </c>
      <c r="Q60" s="25">
        <f>'[3]2019 Circuit Detail'!AJ19</f>
        <v>27</v>
      </c>
      <c r="R60" s="26" t="str">
        <f t="shared" si="3"/>
        <v/>
      </c>
      <c r="S60" s="8" t="str">
        <f>IF($P60="More Info Required",COUNTIFS('[3]2019 Outage History'!$R:$R,R60,'[3]2019 Outage History'!$I:$I,$C60)/$Q60,"")</f>
        <v/>
      </c>
      <c r="T60" s="26" t="str">
        <f t="shared" si="4"/>
        <v/>
      </c>
      <c r="U60" s="8" t="str">
        <f>IF($P60="More Info Required",COUNTIFS('[3]2019 Outage History'!$R:$R,T60,'[3]2019 Outage History'!$I:$I,$C60)/$Q60,"")</f>
        <v/>
      </c>
      <c r="V60" s="26" t="str">
        <f t="shared" si="5"/>
        <v/>
      </c>
      <c r="W60" s="8" t="str">
        <f>IF($P60="More Info Required",COUNTIFS('[3]2019 Outage History'!$R:$R,V60,'[3]2019 Outage History'!$I:$I,$C60)/$Q60,"")</f>
        <v/>
      </c>
      <c r="X60" s="26" t="str">
        <f t="shared" si="6"/>
        <v/>
      </c>
      <c r="Y60" s="8" t="str">
        <f>IF($P60="More Info Required",COUNTIFS('[3]2019 Outage History'!$R:$R,X60,'[3]2019 Outage History'!$I:$I,$C60)/$Q60,"")</f>
        <v/>
      </c>
      <c r="Z60" s="26" t="str">
        <f t="shared" si="7"/>
        <v/>
      </c>
      <c r="AA60" s="8" t="str">
        <f>IF($P60="More Info Required",COUNTIFS('[3]2019 Outage History'!$R:$R,Z60,'[3]2019 Outage History'!$I:$I,$C60)/$Q60,"")</f>
        <v/>
      </c>
      <c r="AB60" s="26" t="str">
        <f t="shared" si="8"/>
        <v/>
      </c>
      <c r="AC60" s="8" t="str">
        <f>IF($P60="More Info Required",COUNTIFS('[3]2019 Outage History'!$R:$R,AB60,'[3]2019 Outage History'!$I:$I,$C60)/$Q60,"")</f>
        <v/>
      </c>
      <c r="AD60" s="26" t="str">
        <f t="shared" si="9"/>
        <v/>
      </c>
      <c r="AE60" s="8" t="str">
        <f>IF($P60="More Info Required",COUNTIFS('[3]2019 Outage History'!$R:$R,AD60,'[3]2019 Outage History'!$I:$I,$C60)/$Q60,"")</f>
        <v/>
      </c>
      <c r="AF60" s="26" t="str">
        <f t="shared" si="10"/>
        <v/>
      </c>
      <c r="AG60" s="8" t="str">
        <f>IF($P60="More Info Required",COUNTIFS('[3]2019 Outage History'!$R:$R,AF60,'[3]2019 Outage History'!$I:$I,$C60)/$Q60,"")</f>
        <v/>
      </c>
      <c r="AH60" s="26" t="str">
        <f t="shared" si="11"/>
        <v/>
      </c>
      <c r="AI60" s="8" t="str">
        <f>IF($P60="More Info Required",COUNTIFS('[3]2019 Outage History'!$R:$R,AH60,'[3]2019 Outage History'!$I:$I,$C60)/$Q60,"")</f>
        <v/>
      </c>
      <c r="AJ60" s="26" t="str">
        <f t="shared" si="12"/>
        <v/>
      </c>
      <c r="AK60" s="8" t="str">
        <f>IF($P60="More Info Required",COUNTIFS('[3]2019 Outage History'!$R:$R,AJ60,'[3]2019 Outage History'!$I:$I,$C60)/$Q60,"")</f>
        <v/>
      </c>
      <c r="AL60" s="26" t="str">
        <f t="shared" si="13"/>
        <v/>
      </c>
      <c r="AM60" s="8" t="str">
        <f>IF($P60="More Info Required",COUNTIFS('[3]2019 Outage History'!$R:$R,AL60,'[3]2019 Outage History'!$I:$I,$C60)/$Q60,"")</f>
        <v/>
      </c>
      <c r="AN60" s="26" t="str">
        <f t="shared" si="14"/>
        <v/>
      </c>
      <c r="AO60" s="8" t="str">
        <f>IF($P60="More Info Required",COUNTIFS('[3]2019 Outage History'!$R:$R,AN60,'[3]2019 Outage History'!$I:$I,$C60)/$Q60,"")</f>
        <v/>
      </c>
      <c r="AP60" s="26" t="str">
        <f t="shared" si="15"/>
        <v/>
      </c>
      <c r="AQ60" s="8" t="str">
        <f>IF($P60="More Info Required",COUNTIFS('[3]2019 Outage History'!$R:$R,AP60,'[3]2019 Outage History'!$I:$I,$C60)/$Q60,"")</f>
        <v/>
      </c>
      <c r="AR60" s="26" t="str">
        <f t="shared" si="16"/>
        <v/>
      </c>
      <c r="AS60" s="8" t="str">
        <f>IF($P60="More Info Required",COUNTIFS('[3]2019 Outage History'!$R:$R,AR60,'[3]2019 Outage History'!$I:$I,$C60)/$Q60,"")</f>
        <v/>
      </c>
      <c r="AT60" s="26" t="str">
        <f t="shared" si="17"/>
        <v/>
      </c>
      <c r="AU60" s="8" t="str">
        <f>IF($P60="More Info Required",COUNTIFS('[3]2019 Outage History'!$R:$R,AT60,'[3]2019 Outage History'!$I:$I,$C60)/$Q60,"")</f>
        <v/>
      </c>
      <c r="AV60" s="26" t="str">
        <f t="shared" si="18"/>
        <v/>
      </c>
      <c r="AW60" s="8" t="str">
        <f>IF($P60="More Info Required",COUNTIFS('[3]2019 Outage History'!$R:$R,AV60,'[3]2019 Outage History'!$I:$I,$C60)/$Q60,"")</f>
        <v/>
      </c>
      <c r="AX60" s="26" t="str">
        <f t="shared" si="19"/>
        <v/>
      </c>
      <c r="AY60" s="8" t="str">
        <f>IF($P60="More Info Required",COUNTIFS('[3]2019 Outage History'!$R:$R,AX60,'[3]2019 Outage History'!$I:$I,$C60)/$Q60,"")</f>
        <v/>
      </c>
      <c r="AZ60" s="26" t="str">
        <f t="shared" si="20"/>
        <v/>
      </c>
      <c r="BA60" s="8" t="str">
        <f>IF($P60="More Info Required",COUNTIFS('[3]2019 Outage History'!$R:$R,AZ60,'[3]2019 Outage History'!$I:$I,$C60)/$Q60,"")</f>
        <v/>
      </c>
      <c r="BB60" s="26" t="str">
        <f t="shared" si="21"/>
        <v/>
      </c>
      <c r="BC60" s="8" t="str">
        <f>IF($P60="More Info Required",COUNTIFS('[3]2019 Outage History'!$R:$R,BB60,'[3]2019 Outage History'!$I:$I,$C60)/$Q60,"")</f>
        <v/>
      </c>
      <c r="BD60" s="26" t="str">
        <f t="shared" si="22"/>
        <v/>
      </c>
      <c r="BE60" s="8" t="str">
        <f>IF($P60="More Info Required",COUNTIFS('[3]2019 Outage History'!$R:$R,BD60,'[3]2019 Outage History'!$I:$I,$C60)/$Q60,"")</f>
        <v/>
      </c>
      <c r="BF60" s="26" t="str">
        <f t="shared" si="23"/>
        <v/>
      </c>
      <c r="BG60" s="8" t="str">
        <f>IF($P60="More Info Required",COUNTIFS('[3]2019 Outage History'!$R:$R,BF60,'[3]2019 Outage History'!$I:$I,$C60)/$Q60,"")</f>
        <v/>
      </c>
      <c r="BH60" s="26" t="str">
        <f t="shared" si="24"/>
        <v/>
      </c>
      <c r="BI60" s="8" t="str">
        <f>IF($P60="More Info Required",COUNTIFS('[3]2019 Outage History'!$R:$R,BH60,'[3]2019 Outage History'!$I:$I,$C60)/$Q60,"")</f>
        <v/>
      </c>
      <c r="BJ60" s="26" t="str">
        <f t="shared" si="25"/>
        <v/>
      </c>
      <c r="BK60" s="8" t="str">
        <f>IF($P60="More Info Required",COUNTIFS('[3]2019 Outage History'!$R:$R,BJ60,'[3]2019 Outage History'!$I:$I,$C60)/$Q60,"")</f>
        <v/>
      </c>
      <c r="BL60" s="26" t="str">
        <f t="shared" si="26"/>
        <v/>
      </c>
      <c r="BM60" s="8" t="str">
        <f>IF($P60="More Info Required",COUNTIFS('[3]2019 Outage History'!$R:$R,BL60,'[3]2019 Outage History'!$I:$I,$C60)/$Q60,"")</f>
        <v/>
      </c>
      <c r="BN60" s="26" t="str">
        <f t="shared" si="27"/>
        <v/>
      </c>
      <c r="BO60" s="8" t="str">
        <f>IF($P60="More Info Required",COUNTIFS('[3]2019 Outage History'!$R:$R,BN60,'[3]2019 Outage History'!$I:$I,$C60)/$Q60,"")</f>
        <v/>
      </c>
      <c r="BP60" s="26" t="str">
        <f t="shared" si="28"/>
        <v/>
      </c>
      <c r="BQ60" s="8" t="str">
        <f>IF($P60="More Info Required",COUNTIFS('[3]2019 Outage History'!$R:$R,BP60,'[3]2019 Outage History'!$I:$I,$C60)/$Q60,"")</f>
        <v/>
      </c>
      <c r="BR60" s="26" t="str">
        <f t="shared" si="29"/>
        <v/>
      </c>
      <c r="BS60" s="8" t="str">
        <f>IF($P60="More Info Required",COUNTIFS('[3]2019 Outage History'!$R:$R,BR60,'[3]2019 Outage History'!$I:$I,$C60)/$Q60,"")</f>
        <v/>
      </c>
      <c r="BT60" s="26" t="str">
        <f t="shared" si="30"/>
        <v/>
      </c>
      <c r="BU60" s="8" t="str">
        <f>IF($P60="More Info Required",COUNTIFS('[3]2019 Outage History'!$R:$R,BT60,'[3]2019 Outage History'!$I:$I,$C60)/$Q60,"")</f>
        <v/>
      </c>
      <c r="BV60" s="26" t="str">
        <f t="shared" si="31"/>
        <v/>
      </c>
      <c r="BW60" s="8" t="str">
        <f>IF($P60="More Info Required",COUNTIFS('[3]2019 Outage History'!$R:$R,BV60,'[3]2019 Outage History'!$I:$I,$C60)/$Q60,"")</f>
        <v/>
      </c>
      <c r="BX60" s="26" t="str">
        <f t="shared" si="32"/>
        <v/>
      </c>
      <c r="BY60" s="8" t="str">
        <f>IF($P60="More Info Required",COUNTIFS('[3]2019 Outage History'!$R:$R,BX60,'[3]2019 Outage History'!$I:$I,$C60)/$Q60,"")</f>
        <v/>
      </c>
      <c r="BZ60" s="26" t="str">
        <f t="shared" si="33"/>
        <v/>
      </c>
      <c r="CA60" s="8" t="str">
        <f>IF($P60="More Info Required",COUNTIFS('[3]2019 Outage History'!$R:$R,BZ60,'[3]2019 Outage History'!$I:$I,$C60)/$Q60,"")</f>
        <v/>
      </c>
      <c r="CB60" s="26" t="str">
        <f t="shared" si="34"/>
        <v/>
      </c>
      <c r="CC60" s="8" t="str">
        <f>IF($P60="More Info Required",COUNTIFS('[3]2019 Outage History'!$R:$R,CB60,'[3]2019 Outage History'!$I:$I,$C60)/$Q60,"")</f>
        <v/>
      </c>
      <c r="CD60" s="26" t="str">
        <f t="shared" si="35"/>
        <v/>
      </c>
      <c r="CE60" s="8" t="str">
        <f>IF($P60="More Info Required",COUNTIFS('[3]2019 Outage History'!$R:$R,CD60,'[3]2019 Outage History'!$I:$I,$C60)/$Q60,"")</f>
        <v/>
      </c>
      <c r="CF60" s="26" t="str">
        <f t="shared" si="36"/>
        <v/>
      </c>
      <c r="CG60" s="8" t="str">
        <f>IF($P60="More Info Required",COUNTIFS('[3]2019 Outage History'!$R:$R,CF60,'[3]2019 Outage History'!$I:$I,$C60)/$Q60,"")</f>
        <v/>
      </c>
      <c r="CH60" s="26" t="str">
        <f t="shared" si="37"/>
        <v/>
      </c>
      <c r="CI60" s="8" t="str">
        <f>IF($P60="More Info Required",COUNTIFS('[3]2019 Outage History'!$R:$R,CH60,'[3]2019 Outage History'!$I:$I,$C60)/$Q60,"")</f>
        <v/>
      </c>
      <c r="CJ60" s="26" t="str">
        <f t="shared" si="38"/>
        <v/>
      </c>
      <c r="CK60" s="8" t="str">
        <f>IF($P60="More Info Required",COUNTIFS('[3]2019 Outage History'!$R:$R,CJ60,'[3]2019 Outage History'!$I:$I,$C60)/$Q60,"")</f>
        <v/>
      </c>
      <c r="CL60" s="26" t="str">
        <f t="shared" si="39"/>
        <v/>
      </c>
      <c r="CM60" s="8" t="str">
        <f>IF($P60="More Info Required",COUNTIFS('[3]2019 Outage History'!$R:$R,CL60,'[3]2019 Outage History'!$I:$I,$C60)/$Q60,"")</f>
        <v/>
      </c>
    </row>
    <row r="61" spans="1:91" ht="15" x14ac:dyDescent="0.25">
      <c r="A61" s="17" t="s">
        <v>145</v>
      </c>
      <c r="B61" s="21">
        <v>28214</v>
      </c>
      <c r="C61" s="14" t="s">
        <v>146</v>
      </c>
      <c r="D61" s="17" t="s">
        <v>377</v>
      </c>
      <c r="E61" s="21">
        <v>28</v>
      </c>
      <c r="F61" s="22">
        <f>'[3]2019 Circuit Detail'!H20</f>
        <v>554.31232799999998</v>
      </c>
      <c r="G61" s="21"/>
      <c r="H61" s="21">
        <f>('[3]2014 Circuit detail'!AS20+'[3]2015 Circuit Detail'!AS20+'[3]2016 Circuit Detail'!AS20+'[3]2017 Circuit Detail'!AS20+'[3]2018 Circuit Detail'!AS20)/5</f>
        <v>2.0612599515390704</v>
      </c>
      <c r="I61" s="10">
        <f>'[3]2019 Circuit Detail'!AS20</f>
        <v>0.238132896080926</v>
      </c>
      <c r="J61" s="17" t="str">
        <f t="shared" si="0"/>
        <v>OK</v>
      </c>
      <c r="K61" s="17">
        <v>53.6</v>
      </c>
      <c r="L61" s="23">
        <v>2017</v>
      </c>
      <c r="M61" s="21">
        <f>('[3]2014 Circuit detail'!AQ20+'[3]2015 Circuit Detail'!AQ20+'[3]2016 Circuit Detail'!AQ20+'[3]2017 Circuit Detail'!AQ20+'[3]2018 Circuit Detail'!AQ20)/5</f>
        <v>329.188018</v>
      </c>
      <c r="N61" s="24">
        <f>'[3]2019 Circuit Detail'!AQ20</f>
        <v>26.084572000000001</v>
      </c>
      <c r="O61" s="17" t="str">
        <f t="shared" si="1"/>
        <v>OK</v>
      </c>
      <c r="P61" s="8" t="str">
        <f t="shared" si="2"/>
        <v>Good</v>
      </c>
      <c r="Q61" s="25">
        <f>'[3]2019 Circuit Detail'!AJ20</f>
        <v>35</v>
      </c>
      <c r="R61" s="26" t="str">
        <f t="shared" si="3"/>
        <v/>
      </c>
      <c r="S61" s="8" t="str">
        <f>IF($P61="More Info Required",COUNTIFS('[3]2019 Outage History'!$R:$R,R61,'[3]2019 Outage History'!$I:$I,$C61)/$Q61,"")</f>
        <v/>
      </c>
      <c r="T61" s="26" t="str">
        <f t="shared" si="4"/>
        <v/>
      </c>
      <c r="U61" s="8" t="str">
        <f>IF($P61="More Info Required",COUNTIFS('[3]2019 Outage History'!$R:$R,T61,'[3]2019 Outage History'!$I:$I,$C61)/$Q61,"")</f>
        <v/>
      </c>
      <c r="V61" s="26" t="str">
        <f t="shared" si="5"/>
        <v/>
      </c>
      <c r="W61" s="8" t="str">
        <f>IF($P61="More Info Required",COUNTIFS('[3]2019 Outage History'!$R:$R,V61,'[3]2019 Outage History'!$I:$I,$C61)/$Q61,"")</f>
        <v/>
      </c>
      <c r="X61" s="26" t="str">
        <f t="shared" si="6"/>
        <v/>
      </c>
      <c r="Y61" s="8" t="str">
        <f>IF($P61="More Info Required",COUNTIFS('[3]2019 Outage History'!$R:$R,X61,'[3]2019 Outage History'!$I:$I,$C61)/$Q61,"")</f>
        <v/>
      </c>
      <c r="Z61" s="26" t="str">
        <f t="shared" si="7"/>
        <v/>
      </c>
      <c r="AA61" s="8" t="str">
        <f>IF($P61="More Info Required",COUNTIFS('[3]2019 Outage History'!$R:$R,Z61,'[3]2019 Outage History'!$I:$I,$C61)/$Q61,"")</f>
        <v/>
      </c>
      <c r="AB61" s="26" t="str">
        <f t="shared" si="8"/>
        <v/>
      </c>
      <c r="AC61" s="8" t="str">
        <f>IF($P61="More Info Required",COUNTIFS('[3]2019 Outage History'!$R:$R,AB61,'[3]2019 Outage History'!$I:$I,$C61)/$Q61,"")</f>
        <v/>
      </c>
      <c r="AD61" s="26" t="str">
        <f t="shared" si="9"/>
        <v/>
      </c>
      <c r="AE61" s="8" t="str">
        <f>IF($P61="More Info Required",COUNTIFS('[3]2019 Outage History'!$R:$R,AD61,'[3]2019 Outage History'!$I:$I,$C61)/$Q61,"")</f>
        <v/>
      </c>
      <c r="AF61" s="26" t="str">
        <f t="shared" si="10"/>
        <v/>
      </c>
      <c r="AG61" s="8" t="str">
        <f>IF($P61="More Info Required",COUNTIFS('[3]2019 Outage History'!$R:$R,AF61,'[3]2019 Outage History'!$I:$I,$C61)/$Q61,"")</f>
        <v/>
      </c>
      <c r="AH61" s="26" t="str">
        <f t="shared" si="11"/>
        <v/>
      </c>
      <c r="AI61" s="8" t="str">
        <f>IF($P61="More Info Required",COUNTIFS('[3]2019 Outage History'!$R:$R,AH61,'[3]2019 Outage History'!$I:$I,$C61)/$Q61,"")</f>
        <v/>
      </c>
      <c r="AJ61" s="26" t="str">
        <f t="shared" si="12"/>
        <v/>
      </c>
      <c r="AK61" s="8" t="str">
        <f>IF($P61="More Info Required",COUNTIFS('[3]2019 Outage History'!$R:$R,AJ61,'[3]2019 Outage History'!$I:$I,$C61)/$Q61,"")</f>
        <v/>
      </c>
      <c r="AL61" s="26" t="str">
        <f t="shared" si="13"/>
        <v/>
      </c>
      <c r="AM61" s="8" t="str">
        <f>IF($P61="More Info Required",COUNTIFS('[3]2019 Outage History'!$R:$R,AL61,'[3]2019 Outage History'!$I:$I,$C61)/$Q61,"")</f>
        <v/>
      </c>
      <c r="AN61" s="26" t="str">
        <f t="shared" si="14"/>
        <v/>
      </c>
      <c r="AO61" s="8" t="str">
        <f>IF($P61="More Info Required",COUNTIFS('[3]2019 Outage History'!$R:$R,AN61,'[3]2019 Outage History'!$I:$I,$C61)/$Q61,"")</f>
        <v/>
      </c>
      <c r="AP61" s="26" t="str">
        <f t="shared" si="15"/>
        <v/>
      </c>
      <c r="AQ61" s="8" t="str">
        <f>IF($P61="More Info Required",COUNTIFS('[3]2019 Outage History'!$R:$R,AP61,'[3]2019 Outage History'!$I:$I,$C61)/$Q61,"")</f>
        <v/>
      </c>
      <c r="AR61" s="26" t="str">
        <f t="shared" si="16"/>
        <v/>
      </c>
      <c r="AS61" s="8" t="str">
        <f>IF($P61="More Info Required",COUNTIFS('[3]2019 Outage History'!$R:$R,AR61,'[3]2019 Outage History'!$I:$I,$C61)/$Q61,"")</f>
        <v/>
      </c>
      <c r="AT61" s="26" t="str">
        <f t="shared" si="17"/>
        <v/>
      </c>
      <c r="AU61" s="8" t="str">
        <f>IF($P61="More Info Required",COUNTIFS('[3]2019 Outage History'!$R:$R,AT61,'[3]2019 Outage History'!$I:$I,$C61)/$Q61,"")</f>
        <v/>
      </c>
      <c r="AV61" s="26" t="str">
        <f t="shared" si="18"/>
        <v/>
      </c>
      <c r="AW61" s="8" t="str">
        <f>IF($P61="More Info Required",COUNTIFS('[3]2019 Outage History'!$R:$R,AV61,'[3]2019 Outage History'!$I:$I,$C61)/$Q61,"")</f>
        <v/>
      </c>
      <c r="AX61" s="26" t="str">
        <f t="shared" si="19"/>
        <v/>
      </c>
      <c r="AY61" s="8" t="str">
        <f>IF($P61="More Info Required",COUNTIFS('[3]2019 Outage History'!$R:$R,AX61,'[3]2019 Outage History'!$I:$I,$C61)/$Q61,"")</f>
        <v/>
      </c>
      <c r="AZ61" s="26" t="str">
        <f t="shared" si="20"/>
        <v/>
      </c>
      <c r="BA61" s="8" t="str">
        <f>IF($P61="More Info Required",COUNTIFS('[3]2019 Outage History'!$R:$R,AZ61,'[3]2019 Outage History'!$I:$I,$C61)/$Q61,"")</f>
        <v/>
      </c>
      <c r="BB61" s="26" t="str">
        <f t="shared" si="21"/>
        <v/>
      </c>
      <c r="BC61" s="8" t="str">
        <f>IF($P61="More Info Required",COUNTIFS('[3]2019 Outage History'!$R:$R,BB61,'[3]2019 Outage History'!$I:$I,$C61)/$Q61,"")</f>
        <v/>
      </c>
      <c r="BD61" s="26" t="str">
        <f t="shared" si="22"/>
        <v/>
      </c>
      <c r="BE61" s="8" t="str">
        <f>IF($P61="More Info Required",COUNTIFS('[3]2019 Outage History'!$R:$R,BD61,'[3]2019 Outage History'!$I:$I,$C61)/$Q61,"")</f>
        <v/>
      </c>
      <c r="BF61" s="26" t="str">
        <f t="shared" si="23"/>
        <v/>
      </c>
      <c r="BG61" s="8" t="str">
        <f>IF($P61="More Info Required",COUNTIFS('[3]2019 Outage History'!$R:$R,BF61,'[3]2019 Outage History'!$I:$I,$C61)/$Q61,"")</f>
        <v/>
      </c>
      <c r="BH61" s="26" t="str">
        <f t="shared" si="24"/>
        <v/>
      </c>
      <c r="BI61" s="8" t="str">
        <f>IF($P61="More Info Required",COUNTIFS('[3]2019 Outage History'!$R:$R,BH61,'[3]2019 Outage History'!$I:$I,$C61)/$Q61,"")</f>
        <v/>
      </c>
      <c r="BJ61" s="26" t="str">
        <f t="shared" si="25"/>
        <v/>
      </c>
      <c r="BK61" s="8" t="str">
        <f>IF($P61="More Info Required",COUNTIFS('[3]2019 Outage History'!$R:$R,BJ61,'[3]2019 Outage History'!$I:$I,$C61)/$Q61,"")</f>
        <v/>
      </c>
      <c r="BL61" s="26" t="str">
        <f t="shared" si="26"/>
        <v/>
      </c>
      <c r="BM61" s="8" t="str">
        <f>IF($P61="More Info Required",COUNTIFS('[3]2019 Outage History'!$R:$R,BL61,'[3]2019 Outage History'!$I:$I,$C61)/$Q61,"")</f>
        <v/>
      </c>
      <c r="BN61" s="26" t="str">
        <f t="shared" si="27"/>
        <v/>
      </c>
      <c r="BO61" s="8" t="str">
        <f>IF($P61="More Info Required",COUNTIFS('[3]2019 Outage History'!$R:$R,BN61,'[3]2019 Outage History'!$I:$I,$C61)/$Q61,"")</f>
        <v/>
      </c>
      <c r="BP61" s="26" t="str">
        <f t="shared" si="28"/>
        <v/>
      </c>
      <c r="BQ61" s="8" t="str">
        <f>IF($P61="More Info Required",COUNTIFS('[3]2019 Outage History'!$R:$R,BP61,'[3]2019 Outage History'!$I:$I,$C61)/$Q61,"")</f>
        <v/>
      </c>
      <c r="BR61" s="26" t="str">
        <f t="shared" si="29"/>
        <v/>
      </c>
      <c r="BS61" s="8" t="str">
        <f>IF($P61="More Info Required",COUNTIFS('[3]2019 Outage History'!$R:$R,BR61,'[3]2019 Outage History'!$I:$I,$C61)/$Q61,"")</f>
        <v/>
      </c>
      <c r="BT61" s="26" t="str">
        <f t="shared" si="30"/>
        <v/>
      </c>
      <c r="BU61" s="8" t="str">
        <f>IF($P61="More Info Required",COUNTIFS('[3]2019 Outage History'!$R:$R,BT61,'[3]2019 Outage History'!$I:$I,$C61)/$Q61,"")</f>
        <v/>
      </c>
      <c r="BV61" s="26" t="str">
        <f t="shared" si="31"/>
        <v/>
      </c>
      <c r="BW61" s="8" t="str">
        <f>IF($P61="More Info Required",COUNTIFS('[3]2019 Outage History'!$R:$R,BV61,'[3]2019 Outage History'!$I:$I,$C61)/$Q61,"")</f>
        <v/>
      </c>
      <c r="BX61" s="26" t="str">
        <f t="shared" si="32"/>
        <v/>
      </c>
      <c r="BY61" s="8" t="str">
        <f>IF($P61="More Info Required",COUNTIFS('[3]2019 Outage History'!$R:$R,BX61,'[3]2019 Outage History'!$I:$I,$C61)/$Q61,"")</f>
        <v/>
      </c>
      <c r="BZ61" s="26" t="str">
        <f t="shared" si="33"/>
        <v/>
      </c>
      <c r="CA61" s="8" t="str">
        <f>IF($P61="More Info Required",COUNTIFS('[3]2019 Outage History'!$R:$R,BZ61,'[3]2019 Outage History'!$I:$I,$C61)/$Q61,"")</f>
        <v/>
      </c>
      <c r="CB61" s="26" t="str">
        <f t="shared" si="34"/>
        <v/>
      </c>
      <c r="CC61" s="8" t="str">
        <f>IF($P61="More Info Required",COUNTIFS('[3]2019 Outage History'!$R:$R,CB61,'[3]2019 Outage History'!$I:$I,$C61)/$Q61,"")</f>
        <v/>
      </c>
      <c r="CD61" s="26" t="str">
        <f t="shared" si="35"/>
        <v/>
      </c>
      <c r="CE61" s="8" t="str">
        <f>IF($P61="More Info Required",COUNTIFS('[3]2019 Outage History'!$R:$R,CD61,'[3]2019 Outage History'!$I:$I,$C61)/$Q61,"")</f>
        <v/>
      </c>
      <c r="CF61" s="26" t="str">
        <f t="shared" si="36"/>
        <v/>
      </c>
      <c r="CG61" s="8" t="str">
        <f>IF($P61="More Info Required",COUNTIFS('[3]2019 Outage History'!$R:$R,CF61,'[3]2019 Outage History'!$I:$I,$C61)/$Q61,"")</f>
        <v/>
      </c>
      <c r="CH61" s="26" t="str">
        <f t="shared" si="37"/>
        <v/>
      </c>
      <c r="CI61" s="8" t="str">
        <f>IF($P61="More Info Required",COUNTIFS('[3]2019 Outage History'!$R:$R,CH61,'[3]2019 Outage History'!$I:$I,$C61)/$Q61,"")</f>
        <v/>
      </c>
      <c r="CJ61" s="26" t="str">
        <f t="shared" si="38"/>
        <v/>
      </c>
      <c r="CK61" s="8" t="str">
        <f>IF($P61="More Info Required",COUNTIFS('[3]2019 Outage History'!$R:$R,CJ61,'[3]2019 Outage History'!$I:$I,$C61)/$Q61,"")</f>
        <v/>
      </c>
      <c r="CL61" s="26" t="str">
        <f t="shared" si="39"/>
        <v/>
      </c>
      <c r="CM61" s="8" t="str">
        <f>IF($P61="More Info Required",COUNTIFS('[3]2019 Outage History'!$R:$R,CL61,'[3]2019 Outage History'!$I:$I,$C61)/$Q61,"")</f>
        <v/>
      </c>
    </row>
    <row r="62" spans="1:91" ht="15" x14ac:dyDescent="0.25">
      <c r="A62" s="17" t="s">
        <v>147</v>
      </c>
      <c r="B62" s="21">
        <v>28224</v>
      </c>
      <c r="C62" s="14" t="s">
        <v>148</v>
      </c>
      <c r="D62" s="17" t="s">
        <v>377</v>
      </c>
      <c r="E62" s="21">
        <v>28</v>
      </c>
      <c r="F62" s="22">
        <f>'[3]2019 Circuit Detail'!H21</f>
        <v>475.30136900000002</v>
      </c>
      <c r="G62" s="21"/>
      <c r="H62" s="21">
        <f>('[3]2014 Circuit detail'!AS21+'[3]2015 Circuit Detail'!AS21+'[3]2016 Circuit Detail'!AS21+'[3]2017 Circuit Detail'!AS21+'[3]2018 Circuit Detail'!AS21)/5</f>
        <v>1.2847961016634772</v>
      </c>
      <c r="I62" s="10">
        <f>'[3]2019 Circuit Detail'!AS21</f>
        <v>0.40605816138518203</v>
      </c>
      <c r="J62" s="17" t="str">
        <f t="shared" si="0"/>
        <v>OK</v>
      </c>
      <c r="K62" s="17">
        <v>55.7</v>
      </c>
      <c r="L62" s="23">
        <v>2017</v>
      </c>
      <c r="M62" s="21">
        <f>('[3]2014 Circuit detail'!AQ21+'[3]2015 Circuit Detail'!AQ21+'[3]2016 Circuit Detail'!AQ21+'[3]2017 Circuit Detail'!AQ21+'[3]2018 Circuit Detail'!AQ21)/5</f>
        <v>191.4792496</v>
      </c>
      <c r="N62" s="24">
        <f>'[3]2019 Circuit Detail'!AQ21</f>
        <v>59.741044000000002</v>
      </c>
      <c r="O62" s="17" t="str">
        <f t="shared" si="1"/>
        <v>OK</v>
      </c>
      <c r="P62" s="8" t="str">
        <f t="shared" si="2"/>
        <v>Good</v>
      </c>
      <c r="Q62" s="25">
        <f>'[3]2019 Circuit Detail'!AJ21</f>
        <v>21</v>
      </c>
      <c r="R62" s="26" t="str">
        <f t="shared" si="3"/>
        <v/>
      </c>
      <c r="S62" s="8" t="str">
        <f>IF($P62="More Info Required",COUNTIFS('[3]2019 Outage History'!$R:$R,R62,'[3]2019 Outage History'!$I:$I,$C62)/$Q62,"")</f>
        <v/>
      </c>
      <c r="T62" s="26" t="str">
        <f t="shared" si="4"/>
        <v/>
      </c>
      <c r="U62" s="8" t="str">
        <f>IF($P62="More Info Required",COUNTIFS('[3]2019 Outage History'!$R:$R,T62,'[3]2019 Outage History'!$I:$I,$C62)/$Q62,"")</f>
        <v/>
      </c>
      <c r="V62" s="26" t="str">
        <f t="shared" si="5"/>
        <v/>
      </c>
      <c r="W62" s="8" t="str">
        <f>IF($P62="More Info Required",COUNTIFS('[3]2019 Outage History'!$R:$R,V62,'[3]2019 Outage History'!$I:$I,$C62)/$Q62,"")</f>
        <v/>
      </c>
      <c r="X62" s="26" t="str">
        <f t="shared" si="6"/>
        <v/>
      </c>
      <c r="Y62" s="8" t="str">
        <f>IF($P62="More Info Required",COUNTIFS('[3]2019 Outage History'!$R:$R,X62,'[3]2019 Outage History'!$I:$I,$C62)/$Q62,"")</f>
        <v/>
      </c>
      <c r="Z62" s="26" t="str">
        <f t="shared" si="7"/>
        <v/>
      </c>
      <c r="AA62" s="8" t="str">
        <f>IF($P62="More Info Required",COUNTIFS('[3]2019 Outage History'!$R:$R,Z62,'[3]2019 Outage History'!$I:$I,$C62)/$Q62,"")</f>
        <v/>
      </c>
      <c r="AB62" s="26" t="str">
        <f t="shared" si="8"/>
        <v/>
      </c>
      <c r="AC62" s="8" t="str">
        <f>IF($P62="More Info Required",COUNTIFS('[3]2019 Outage History'!$R:$R,AB62,'[3]2019 Outage History'!$I:$I,$C62)/$Q62,"")</f>
        <v/>
      </c>
      <c r="AD62" s="26" t="str">
        <f t="shared" si="9"/>
        <v/>
      </c>
      <c r="AE62" s="8" t="str">
        <f>IF($P62="More Info Required",COUNTIFS('[3]2019 Outage History'!$R:$R,AD62,'[3]2019 Outage History'!$I:$I,$C62)/$Q62,"")</f>
        <v/>
      </c>
      <c r="AF62" s="26" t="str">
        <f t="shared" si="10"/>
        <v/>
      </c>
      <c r="AG62" s="8" t="str">
        <f>IF($P62="More Info Required",COUNTIFS('[3]2019 Outage History'!$R:$R,AF62,'[3]2019 Outage History'!$I:$I,$C62)/$Q62,"")</f>
        <v/>
      </c>
      <c r="AH62" s="26" t="str">
        <f t="shared" si="11"/>
        <v/>
      </c>
      <c r="AI62" s="8" t="str">
        <f>IF($P62="More Info Required",COUNTIFS('[3]2019 Outage History'!$R:$R,AH62,'[3]2019 Outage History'!$I:$I,$C62)/$Q62,"")</f>
        <v/>
      </c>
      <c r="AJ62" s="26" t="str">
        <f t="shared" si="12"/>
        <v/>
      </c>
      <c r="AK62" s="8" t="str">
        <f>IF($P62="More Info Required",COUNTIFS('[3]2019 Outage History'!$R:$R,AJ62,'[3]2019 Outage History'!$I:$I,$C62)/$Q62,"")</f>
        <v/>
      </c>
      <c r="AL62" s="26" t="str">
        <f t="shared" si="13"/>
        <v/>
      </c>
      <c r="AM62" s="8" t="str">
        <f>IF($P62="More Info Required",COUNTIFS('[3]2019 Outage History'!$R:$R,AL62,'[3]2019 Outage History'!$I:$I,$C62)/$Q62,"")</f>
        <v/>
      </c>
      <c r="AN62" s="26" t="str">
        <f t="shared" si="14"/>
        <v/>
      </c>
      <c r="AO62" s="8" t="str">
        <f>IF($P62="More Info Required",COUNTIFS('[3]2019 Outage History'!$R:$R,AN62,'[3]2019 Outage History'!$I:$I,$C62)/$Q62,"")</f>
        <v/>
      </c>
      <c r="AP62" s="26" t="str">
        <f t="shared" si="15"/>
        <v/>
      </c>
      <c r="AQ62" s="8" t="str">
        <f>IF($P62="More Info Required",COUNTIFS('[3]2019 Outage History'!$R:$R,AP62,'[3]2019 Outage History'!$I:$I,$C62)/$Q62,"")</f>
        <v/>
      </c>
      <c r="AR62" s="26" t="str">
        <f t="shared" si="16"/>
        <v/>
      </c>
      <c r="AS62" s="8" t="str">
        <f>IF($P62="More Info Required",COUNTIFS('[3]2019 Outage History'!$R:$R,AR62,'[3]2019 Outage History'!$I:$I,$C62)/$Q62,"")</f>
        <v/>
      </c>
      <c r="AT62" s="26" t="str">
        <f t="shared" si="17"/>
        <v/>
      </c>
      <c r="AU62" s="8" t="str">
        <f>IF($P62="More Info Required",COUNTIFS('[3]2019 Outage History'!$R:$R,AT62,'[3]2019 Outage History'!$I:$I,$C62)/$Q62,"")</f>
        <v/>
      </c>
      <c r="AV62" s="26" t="str">
        <f t="shared" si="18"/>
        <v/>
      </c>
      <c r="AW62" s="8" t="str">
        <f>IF($P62="More Info Required",COUNTIFS('[3]2019 Outage History'!$R:$R,AV62,'[3]2019 Outage History'!$I:$I,$C62)/$Q62,"")</f>
        <v/>
      </c>
      <c r="AX62" s="26" t="str">
        <f t="shared" si="19"/>
        <v/>
      </c>
      <c r="AY62" s="8" t="str">
        <f>IF($P62="More Info Required",COUNTIFS('[3]2019 Outage History'!$R:$R,AX62,'[3]2019 Outage History'!$I:$I,$C62)/$Q62,"")</f>
        <v/>
      </c>
      <c r="AZ62" s="26" t="str">
        <f t="shared" si="20"/>
        <v/>
      </c>
      <c r="BA62" s="8" t="str">
        <f>IF($P62="More Info Required",COUNTIFS('[3]2019 Outage History'!$R:$R,AZ62,'[3]2019 Outage History'!$I:$I,$C62)/$Q62,"")</f>
        <v/>
      </c>
      <c r="BB62" s="26" t="str">
        <f t="shared" si="21"/>
        <v/>
      </c>
      <c r="BC62" s="8" t="str">
        <f>IF($P62="More Info Required",COUNTIFS('[3]2019 Outage History'!$R:$R,BB62,'[3]2019 Outage History'!$I:$I,$C62)/$Q62,"")</f>
        <v/>
      </c>
      <c r="BD62" s="26" t="str">
        <f t="shared" si="22"/>
        <v/>
      </c>
      <c r="BE62" s="8" t="str">
        <f>IF($P62="More Info Required",COUNTIFS('[3]2019 Outage History'!$R:$R,BD62,'[3]2019 Outage History'!$I:$I,$C62)/$Q62,"")</f>
        <v/>
      </c>
      <c r="BF62" s="26" t="str">
        <f t="shared" si="23"/>
        <v/>
      </c>
      <c r="BG62" s="8" t="str">
        <f>IF($P62="More Info Required",COUNTIFS('[3]2019 Outage History'!$R:$R,BF62,'[3]2019 Outage History'!$I:$I,$C62)/$Q62,"")</f>
        <v/>
      </c>
      <c r="BH62" s="26" t="str">
        <f t="shared" si="24"/>
        <v/>
      </c>
      <c r="BI62" s="8" t="str">
        <f>IF($P62="More Info Required",COUNTIFS('[3]2019 Outage History'!$R:$R,BH62,'[3]2019 Outage History'!$I:$I,$C62)/$Q62,"")</f>
        <v/>
      </c>
      <c r="BJ62" s="26" t="str">
        <f t="shared" si="25"/>
        <v/>
      </c>
      <c r="BK62" s="8" t="str">
        <f>IF($P62="More Info Required",COUNTIFS('[3]2019 Outage History'!$R:$R,BJ62,'[3]2019 Outage History'!$I:$I,$C62)/$Q62,"")</f>
        <v/>
      </c>
      <c r="BL62" s="26" t="str">
        <f t="shared" si="26"/>
        <v/>
      </c>
      <c r="BM62" s="8" t="str">
        <f>IF($P62="More Info Required",COUNTIFS('[3]2019 Outage History'!$R:$R,BL62,'[3]2019 Outage History'!$I:$I,$C62)/$Q62,"")</f>
        <v/>
      </c>
      <c r="BN62" s="26" t="str">
        <f t="shared" si="27"/>
        <v/>
      </c>
      <c r="BO62" s="8" t="str">
        <f>IF($P62="More Info Required",COUNTIFS('[3]2019 Outage History'!$R:$R,BN62,'[3]2019 Outage History'!$I:$I,$C62)/$Q62,"")</f>
        <v/>
      </c>
      <c r="BP62" s="26" t="str">
        <f t="shared" si="28"/>
        <v/>
      </c>
      <c r="BQ62" s="8" t="str">
        <f>IF($P62="More Info Required",COUNTIFS('[3]2019 Outage History'!$R:$R,BP62,'[3]2019 Outage History'!$I:$I,$C62)/$Q62,"")</f>
        <v/>
      </c>
      <c r="BR62" s="26" t="str">
        <f t="shared" si="29"/>
        <v/>
      </c>
      <c r="BS62" s="8" t="str">
        <f>IF($P62="More Info Required",COUNTIFS('[3]2019 Outage History'!$R:$R,BR62,'[3]2019 Outage History'!$I:$I,$C62)/$Q62,"")</f>
        <v/>
      </c>
      <c r="BT62" s="26" t="str">
        <f t="shared" si="30"/>
        <v/>
      </c>
      <c r="BU62" s="8" t="str">
        <f>IF($P62="More Info Required",COUNTIFS('[3]2019 Outage History'!$R:$R,BT62,'[3]2019 Outage History'!$I:$I,$C62)/$Q62,"")</f>
        <v/>
      </c>
      <c r="BV62" s="26" t="str">
        <f t="shared" si="31"/>
        <v/>
      </c>
      <c r="BW62" s="8" t="str">
        <f>IF($P62="More Info Required",COUNTIFS('[3]2019 Outage History'!$R:$R,BV62,'[3]2019 Outage History'!$I:$I,$C62)/$Q62,"")</f>
        <v/>
      </c>
      <c r="BX62" s="26" t="str">
        <f t="shared" si="32"/>
        <v/>
      </c>
      <c r="BY62" s="8" t="str">
        <f>IF($P62="More Info Required",COUNTIFS('[3]2019 Outage History'!$R:$R,BX62,'[3]2019 Outage History'!$I:$I,$C62)/$Q62,"")</f>
        <v/>
      </c>
      <c r="BZ62" s="26" t="str">
        <f t="shared" si="33"/>
        <v/>
      </c>
      <c r="CA62" s="8" t="str">
        <f>IF($P62="More Info Required",COUNTIFS('[3]2019 Outage History'!$R:$R,BZ62,'[3]2019 Outage History'!$I:$I,$C62)/$Q62,"")</f>
        <v/>
      </c>
      <c r="CB62" s="26" t="str">
        <f t="shared" si="34"/>
        <v/>
      </c>
      <c r="CC62" s="8" t="str">
        <f>IF($P62="More Info Required",COUNTIFS('[3]2019 Outage History'!$R:$R,CB62,'[3]2019 Outage History'!$I:$I,$C62)/$Q62,"")</f>
        <v/>
      </c>
      <c r="CD62" s="26" t="str">
        <f t="shared" si="35"/>
        <v/>
      </c>
      <c r="CE62" s="8" t="str">
        <f>IF($P62="More Info Required",COUNTIFS('[3]2019 Outage History'!$R:$R,CD62,'[3]2019 Outage History'!$I:$I,$C62)/$Q62,"")</f>
        <v/>
      </c>
      <c r="CF62" s="26" t="str">
        <f t="shared" si="36"/>
        <v/>
      </c>
      <c r="CG62" s="8" t="str">
        <f>IF($P62="More Info Required",COUNTIFS('[3]2019 Outage History'!$R:$R,CF62,'[3]2019 Outage History'!$I:$I,$C62)/$Q62,"")</f>
        <v/>
      </c>
      <c r="CH62" s="26" t="str">
        <f t="shared" si="37"/>
        <v/>
      </c>
      <c r="CI62" s="8" t="str">
        <f>IF($P62="More Info Required",COUNTIFS('[3]2019 Outage History'!$R:$R,CH62,'[3]2019 Outage History'!$I:$I,$C62)/$Q62,"")</f>
        <v/>
      </c>
      <c r="CJ62" s="26" t="str">
        <f t="shared" si="38"/>
        <v/>
      </c>
      <c r="CK62" s="8" t="str">
        <f>IF($P62="More Info Required",COUNTIFS('[3]2019 Outage History'!$R:$R,CJ62,'[3]2019 Outage History'!$I:$I,$C62)/$Q62,"")</f>
        <v/>
      </c>
      <c r="CL62" s="26" t="str">
        <f t="shared" si="39"/>
        <v/>
      </c>
      <c r="CM62" s="8" t="str">
        <f>IF($P62="More Info Required",COUNTIFS('[3]2019 Outage History'!$R:$R,CL62,'[3]2019 Outage History'!$I:$I,$C62)/$Q62,"")</f>
        <v/>
      </c>
    </row>
    <row r="63" spans="1:91" ht="15" x14ac:dyDescent="0.25">
      <c r="A63" s="17" t="s">
        <v>149</v>
      </c>
      <c r="B63" s="21">
        <v>28234</v>
      </c>
      <c r="C63" s="14" t="s">
        <v>150</v>
      </c>
      <c r="D63" s="17" t="s">
        <v>377</v>
      </c>
      <c r="E63" s="21">
        <v>28</v>
      </c>
      <c r="F63" s="22">
        <f>'[3]2019 Circuit Detail'!H22</f>
        <v>408.55890399999998</v>
      </c>
      <c r="G63" s="21"/>
      <c r="H63" s="21">
        <f>('[3]2014 Circuit detail'!AS22+'[3]2015 Circuit Detail'!AS22+'[3]2016 Circuit Detail'!AS22+'[3]2017 Circuit Detail'!AS22+'[3]2018 Circuit Detail'!AS22)/5</f>
        <v>1.3067376985105115</v>
      </c>
      <c r="I63" s="10">
        <f>'[3]2019 Circuit Detail'!AS22</f>
        <v>1.30458544601931</v>
      </c>
      <c r="J63" s="17" t="str">
        <f t="shared" si="0"/>
        <v>OK</v>
      </c>
      <c r="K63" s="17">
        <v>46.4</v>
      </c>
      <c r="L63" s="23">
        <v>2017</v>
      </c>
      <c r="M63" s="21">
        <f>('[3]2014 Circuit detail'!AQ22+'[3]2015 Circuit Detail'!AQ22+'[3]2016 Circuit Detail'!AQ22+'[3]2017 Circuit Detail'!AQ22+'[3]2018 Circuit Detail'!AQ22)/5</f>
        <v>185.6403072</v>
      </c>
      <c r="N63" s="24">
        <f>'[3]2019 Circuit Detail'!AQ22</f>
        <v>114.438822</v>
      </c>
      <c r="O63" s="17" t="str">
        <f t="shared" si="1"/>
        <v>OK</v>
      </c>
      <c r="P63" s="8" t="str">
        <f t="shared" si="2"/>
        <v>Good</v>
      </c>
      <c r="Q63" s="25">
        <f>'[3]2019 Circuit Detail'!AJ22</f>
        <v>21</v>
      </c>
      <c r="R63" s="26" t="str">
        <f t="shared" si="3"/>
        <v/>
      </c>
      <c r="S63" s="8" t="str">
        <f>IF($P63="More Info Required",COUNTIFS('[3]2019 Outage History'!$R:$R,R63,'[3]2019 Outage History'!$I:$I,$C63)/$Q63,"")</f>
        <v/>
      </c>
      <c r="T63" s="26" t="str">
        <f t="shared" si="4"/>
        <v/>
      </c>
      <c r="U63" s="8" t="str">
        <f>IF($P63="More Info Required",COUNTIFS('[3]2019 Outage History'!$R:$R,T63,'[3]2019 Outage History'!$I:$I,$C63)/$Q63,"")</f>
        <v/>
      </c>
      <c r="V63" s="26" t="str">
        <f t="shared" si="5"/>
        <v/>
      </c>
      <c r="W63" s="8" t="str">
        <f>IF($P63="More Info Required",COUNTIFS('[3]2019 Outage History'!$R:$R,V63,'[3]2019 Outage History'!$I:$I,$C63)/$Q63,"")</f>
        <v/>
      </c>
      <c r="X63" s="26" t="str">
        <f t="shared" si="6"/>
        <v/>
      </c>
      <c r="Y63" s="8" t="str">
        <f>IF($P63="More Info Required",COUNTIFS('[3]2019 Outage History'!$R:$R,X63,'[3]2019 Outage History'!$I:$I,$C63)/$Q63,"")</f>
        <v/>
      </c>
      <c r="Z63" s="26" t="str">
        <f t="shared" si="7"/>
        <v/>
      </c>
      <c r="AA63" s="8" t="str">
        <f>IF($P63="More Info Required",COUNTIFS('[3]2019 Outage History'!$R:$R,Z63,'[3]2019 Outage History'!$I:$I,$C63)/$Q63,"")</f>
        <v/>
      </c>
      <c r="AB63" s="26" t="str">
        <f t="shared" si="8"/>
        <v/>
      </c>
      <c r="AC63" s="8" t="str">
        <f>IF($P63="More Info Required",COUNTIFS('[3]2019 Outage History'!$R:$R,AB63,'[3]2019 Outage History'!$I:$I,$C63)/$Q63,"")</f>
        <v/>
      </c>
      <c r="AD63" s="26" t="str">
        <f t="shared" si="9"/>
        <v/>
      </c>
      <c r="AE63" s="8" t="str">
        <f>IF($P63="More Info Required",COUNTIFS('[3]2019 Outage History'!$R:$R,AD63,'[3]2019 Outage History'!$I:$I,$C63)/$Q63,"")</f>
        <v/>
      </c>
      <c r="AF63" s="26" t="str">
        <f t="shared" si="10"/>
        <v/>
      </c>
      <c r="AG63" s="8" t="str">
        <f>IF($P63="More Info Required",COUNTIFS('[3]2019 Outage History'!$R:$R,AF63,'[3]2019 Outage History'!$I:$I,$C63)/$Q63,"")</f>
        <v/>
      </c>
      <c r="AH63" s="26" t="str">
        <f t="shared" si="11"/>
        <v/>
      </c>
      <c r="AI63" s="8" t="str">
        <f>IF($P63="More Info Required",COUNTIFS('[3]2019 Outage History'!$R:$R,AH63,'[3]2019 Outage History'!$I:$I,$C63)/$Q63,"")</f>
        <v/>
      </c>
      <c r="AJ63" s="26" t="str">
        <f t="shared" si="12"/>
        <v/>
      </c>
      <c r="AK63" s="8" t="str">
        <f>IF($P63="More Info Required",COUNTIFS('[3]2019 Outage History'!$R:$R,AJ63,'[3]2019 Outage History'!$I:$I,$C63)/$Q63,"")</f>
        <v/>
      </c>
      <c r="AL63" s="26" t="str">
        <f t="shared" si="13"/>
        <v/>
      </c>
      <c r="AM63" s="8" t="str">
        <f>IF($P63="More Info Required",COUNTIFS('[3]2019 Outage History'!$R:$R,AL63,'[3]2019 Outage History'!$I:$I,$C63)/$Q63,"")</f>
        <v/>
      </c>
      <c r="AN63" s="26" t="str">
        <f t="shared" si="14"/>
        <v/>
      </c>
      <c r="AO63" s="8" t="str">
        <f>IF($P63="More Info Required",COUNTIFS('[3]2019 Outage History'!$R:$R,AN63,'[3]2019 Outage History'!$I:$I,$C63)/$Q63,"")</f>
        <v/>
      </c>
      <c r="AP63" s="26" t="str">
        <f t="shared" si="15"/>
        <v/>
      </c>
      <c r="AQ63" s="8" t="str">
        <f>IF($P63="More Info Required",COUNTIFS('[3]2019 Outage History'!$R:$R,AP63,'[3]2019 Outage History'!$I:$I,$C63)/$Q63,"")</f>
        <v/>
      </c>
      <c r="AR63" s="26" t="str">
        <f t="shared" si="16"/>
        <v/>
      </c>
      <c r="AS63" s="8" t="str">
        <f>IF($P63="More Info Required",COUNTIFS('[3]2019 Outage History'!$R:$R,AR63,'[3]2019 Outage History'!$I:$I,$C63)/$Q63,"")</f>
        <v/>
      </c>
      <c r="AT63" s="26" t="str">
        <f t="shared" si="17"/>
        <v/>
      </c>
      <c r="AU63" s="8" t="str">
        <f>IF($P63="More Info Required",COUNTIFS('[3]2019 Outage History'!$R:$R,AT63,'[3]2019 Outage History'!$I:$I,$C63)/$Q63,"")</f>
        <v/>
      </c>
      <c r="AV63" s="26" t="str">
        <f t="shared" si="18"/>
        <v/>
      </c>
      <c r="AW63" s="8" t="str">
        <f>IF($P63="More Info Required",COUNTIFS('[3]2019 Outage History'!$R:$R,AV63,'[3]2019 Outage History'!$I:$I,$C63)/$Q63,"")</f>
        <v/>
      </c>
      <c r="AX63" s="26" t="str">
        <f t="shared" si="19"/>
        <v/>
      </c>
      <c r="AY63" s="8" t="str">
        <f>IF($P63="More Info Required",COUNTIFS('[3]2019 Outage History'!$R:$R,AX63,'[3]2019 Outage History'!$I:$I,$C63)/$Q63,"")</f>
        <v/>
      </c>
      <c r="AZ63" s="26" t="str">
        <f t="shared" si="20"/>
        <v/>
      </c>
      <c r="BA63" s="8" t="str">
        <f>IF($P63="More Info Required",COUNTIFS('[3]2019 Outage History'!$R:$R,AZ63,'[3]2019 Outage History'!$I:$I,$C63)/$Q63,"")</f>
        <v/>
      </c>
      <c r="BB63" s="26" t="str">
        <f t="shared" si="21"/>
        <v/>
      </c>
      <c r="BC63" s="8" t="str">
        <f>IF($P63="More Info Required",COUNTIFS('[3]2019 Outage History'!$R:$R,BB63,'[3]2019 Outage History'!$I:$I,$C63)/$Q63,"")</f>
        <v/>
      </c>
      <c r="BD63" s="26" t="str">
        <f t="shared" si="22"/>
        <v/>
      </c>
      <c r="BE63" s="8" t="str">
        <f>IF($P63="More Info Required",COUNTIFS('[3]2019 Outage History'!$R:$R,BD63,'[3]2019 Outage History'!$I:$I,$C63)/$Q63,"")</f>
        <v/>
      </c>
      <c r="BF63" s="26" t="str">
        <f t="shared" si="23"/>
        <v/>
      </c>
      <c r="BG63" s="8" t="str">
        <f>IF($P63="More Info Required",COUNTIFS('[3]2019 Outage History'!$R:$R,BF63,'[3]2019 Outage History'!$I:$I,$C63)/$Q63,"")</f>
        <v/>
      </c>
      <c r="BH63" s="26" t="str">
        <f t="shared" si="24"/>
        <v/>
      </c>
      <c r="BI63" s="8" t="str">
        <f>IF($P63="More Info Required",COUNTIFS('[3]2019 Outage History'!$R:$R,BH63,'[3]2019 Outage History'!$I:$I,$C63)/$Q63,"")</f>
        <v/>
      </c>
      <c r="BJ63" s="26" t="str">
        <f t="shared" si="25"/>
        <v/>
      </c>
      <c r="BK63" s="8" t="str">
        <f>IF($P63="More Info Required",COUNTIFS('[3]2019 Outage History'!$R:$R,BJ63,'[3]2019 Outage History'!$I:$I,$C63)/$Q63,"")</f>
        <v/>
      </c>
      <c r="BL63" s="26" t="str">
        <f t="shared" si="26"/>
        <v/>
      </c>
      <c r="BM63" s="8" t="str">
        <f>IF($P63="More Info Required",COUNTIFS('[3]2019 Outage History'!$R:$R,BL63,'[3]2019 Outage History'!$I:$I,$C63)/$Q63,"")</f>
        <v/>
      </c>
      <c r="BN63" s="26" t="str">
        <f t="shared" si="27"/>
        <v/>
      </c>
      <c r="BO63" s="8" t="str">
        <f>IF($P63="More Info Required",COUNTIFS('[3]2019 Outage History'!$R:$R,BN63,'[3]2019 Outage History'!$I:$I,$C63)/$Q63,"")</f>
        <v/>
      </c>
      <c r="BP63" s="26" t="str">
        <f t="shared" si="28"/>
        <v/>
      </c>
      <c r="BQ63" s="8" t="str">
        <f>IF($P63="More Info Required",COUNTIFS('[3]2019 Outage History'!$R:$R,BP63,'[3]2019 Outage History'!$I:$I,$C63)/$Q63,"")</f>
        <v/>
      </c>
      <c r="BR63" s="26" t="str">
        <f t="shared" si="29"/>
        <v/>
      </c>
      <c r="BS63" s="8" t="str">
        <f>IF($P63="More Info Required",COUNTIFS('[3]2019 Outage History'!$R:$R,BR63,'[3]2019 Outage History'!$I:$I,$C63)/$Q63,"")</f>
        <v/>
      </c>
      <c r="BT63" s="26" t="str">
        <f t="shared" si="30"/>
        <v/>
      </c>
      <c r="BU63" s="8" t="str">
        <f>IF($P63="More Info Required",COUNTIFS('[3]2019 Outage History'!$R:$R,BT63,'[3]2019 Outage History'!$I:$I,$C63)/$Q63,"")</f>
        <v/>
      </c>
      <c r="BV63" s="26" t="str">
        <f t="shared" si="31"/>
        <v/>
      </c>
      <c r="BW63" s="8" t="str">
        <f>IF($P63="More Info Required",COUNTIFS('[3]2019 Outage History'!$R:$R,BV63,'[3]2019 Outage History'!$I:$I,$C63)/$Q63,"")</f>
        <v/>
      </c>
      <c r="BX63" s="26" t="str">
        <f t="shared" si="32"/>
        <v/>
      </c>
      <c r="BY63" s="8" t="str">
        <f>IF($P63="More Info Required",COUNTIFS('[3]2019 Outage History'!$R:$R,BX63,'[3]2019 Outage History'!$I:$I,$C63)/$Q63,"")</f>
        <v/>
      </c>
      <c r="BZ63" s="26" t="str">
        <f t="shared" si="33"/>
        <v/>
      </c>
      <c r="CA63" s="8" t="str">
        <f>IF($P63="More Info Required",COUNTIFS('[3]2019 Outage History'!$R:$R,BZ63,'[3]2019 Outage History'!$I:$I,$C63)/$Q63,"")</f>
        <v/>
      </c>
      <c r="CB63" s="26" t="str">
        <f t="shared" si="34"/>
        <v/>
      </c>
      <c r="CC63" s="8" t="str">
        <f>IF($P63="More Info Required",COUNTIFS('[3]2019 Outage History'!$R:$R,CB63,'[3]2019 Outage History'!$I:$I,$C63)/$Q63,"")</f>
        <v/>
      </c>
      <c r="CD63" s="26" t="str">
        <f t="shared" si="35"/>
        <v/>
      </c>
      <c r="CE63" s="8" t="str">
        <f>IF($P63="More Info Required",COUNTIFS('[3]2019 Outage History'!$R:$R,CD63,'[3]2019 Outage History'!$I:$I,$C63)/$Q63,"")</f>
        <v/>
      </c>
      <c r="CF63" s="26" t="str">
        <f t="shared" si="36"/>
        <v/>
      </c>
      <c r="CG63" s="8" t="str">
        <f>IF($P63="More Info Required",COUNTIFS('[3]2019 Outage History'!$R:$R,CF63,'[3]2019 Outage History'!$I:$I,$C63)/$Q63,"")</f>
        <v/>
      </c>
      <c r="CH63" s="26" t="str">
        <f t="shared" si="37"/>
        <v/>
      </c>
      <c r="CI63" s="8" t="str">
        <f>IF($P63="More Info Required",COUNTIFS('[3]2019 Outage History'!$R:$R,CH63,'[3]2019 Outage History'!$I:$I,$C63)/$Q63,"")</f>
        <v/>
      </c>
      <c r="CJ63" s="26" t="str">
        <f t="shared" si="38"/>
        <v/>
      </c>
      <c r="CK63" s="8" t="str">
        <f>IF($P63="More Info Required",COUNTIFS('[3]2019 Outage History'!$R:$R,CJ63,'[3]2019 Outage History'!$I:$I,$C63)/$Q63,"")</f>
        <v/>
      </c>
      <c r="CL63" s="26" t="str">
        <f t="shared" si="39"/>
        <v/>
      </c>
      <c r="CM63" s="8" t="str">
        <f>IF($P63="More Info Required",COUNTIFS('[3]2019 Outage History'!$R:$R,CL63,'[3]2019 Outage History'!$I:$I,$C63)/$Q63,"")</f>
        <v/>
      </c>
    </row>
    <row r="64" spans="1:91" ht="15" x14ac:dyDescent="0.25">
      <c r="A64" s="17" t="s">
        <v>111</v>
      </c>
      <c r="B64" s="21">
        <v>2901</v>
      </c>
      <c r="C64" s="14" t="s">
        <v>439</v>
      </c>
      <c r="D64" s="17" t="s">
        <v>111</v>
      </c>
      <c r="E64" s="21">
        <v>29</v>
      </c>
      <c r="F64" s="22">
        <f>'[3]2019 Circuit Detail'!H23</f>
        <v>197.08219099999999</v>
      </c>
      <c r="G64" s="21"/>
      <c r="H64" s="21">
        <f>('[3]2014 Circuit detail'!AS23+'[3]2015 Circuit Detail'!AS23+'[3]2016 Circuit Detail'!AS23+'[3]2017 Circuit Detail'!AS23+'[3]2018 Circuit Detail'!AS23)/5</f>
        <v>1.3370650819920316</v>
      </c>
      <c r="I64" s="10">
        <f>'[3]2019 Circuit Detail'!AS23</f>
        <v>1.59324390705602</v>
      </c>
      <c r="J64" s="17" t="str">
        <f t="shared" si="0"/>
        <v>PSC</v>
      </c>
      <c r="K64" s="17">
        <v>21.4</v>
      </c>
      <c r="L64" s="23">
        <v>2015</v>
      </c>
      <c r="M64" s="21">
        <f>('[3]2014 Circuit detail'!AQ23+'[3]2015 Circuit Detail'!AQ23+'[3]2016 Circuit Detail'!AQ23+'[3]2017 Circuit Detail'!AQ23+'[3]2018 Circuit Detail'!AQ23)/5</f>
        <v>177.27968700000002</v>
      </c>
      <c r="N64" s="24">
        <f>'[3]2019 Circuit Detail'!AQ23</f>
        <v>154.89984000000001</v>
      </c>
      <c r="O64" s="17" t="str">
        <f t="shared" si="1"/>
        <v>OK</v>
      </c>
      <c r="P64" s="8" t="str">
        <f t="shared" si="2"/>
        <v>More Info Required</v>
      </c>
      <c r="Q64" s="25">
        <f>'[3]2019 Circuit Detail'!AJ23</f>
        <v>29</v>
      </c>
      <c r="R64" s="26" t="str">
        <f t="shared" si="3"/>
        <v>000 Power Supply</v>
      </c>
      <c r="S64" s="8" t="e">
        <f>IF($P64="More Info Required",COUNTIFS('[3]2019 Outage History'!$R:$R,R64,'[3]2019 Outage History'!$I:$I,$C64)/$Q64,"")</f>
        <v>#VALUE!</v>
      </c>
      <c r="T64" s="26" t="str">
        <f t="shared" si="4"/>
        <v>100 Construction</v>
      </c>
      <c r="U64" s="8" t="e">
        <f>IF($P64="More Info Required",COUNTIFS('[3]2019 Outage History'!$R:$R,T64,'[3]2019 Outage History'!$I:$I,$C64)/$Q64,"")</f>
        <v>#VALUE!</v>
      </c>
      <c r="V64" s="26" t="str">
        <f t="shared" si="5"/>
        <v>110 Maintenance</v>
      </c>
      <c r="W64" s="8" t="e">
        <f>IF($P64="More Info Required",COUNTIFS('[3]2019 Outage History'!$R:$R,V64,'[3]2019 Outage History'!$I:$I,$C64)/$Q64,"")</f>
        <v>#VALUE!</v>
      </c>
      <c r="X64" s="26" t="str">
        <f t="shared" si="6"/>
        <v>190 Other Planned</v>
      </c>
      <c r="Y64" s="8" t="e">
        <f>IF($P64="More Info Required",COUNTIFS('[3]2019 Outage History'!$R:$R,X64,'[3]2019 Outage History'!$I:$I,$C64)/$Q64,"")</f>
        <v>#VALUE!</v>
      </c>
      <c r="Z64" s="26" t="str">
        <f t="shared" si="7"/>
        <v>300 Material or equipment fault/failure</v>
      </c>
      <c r="AA64" s="8" t="e">
        <f>IF($P64="More Info Required",COUNTIFS('[3]2019 Outage History'!$R:$R,Z64,'[3]2019 Outage History'!$I:$I,$C64)/$Q64,"")</f>
        <v>#VALUE!</v>
      </c>
      <c r="AB64" s="26" t="str">
        <f t="shared" si="8"/>
        <v>310 Installation Fault</v>
      </c>
      <c r="AC64" s="8" t="e">
        <f>IF($P64="More Info Required",COUNTIFS('[3]2019 Outage History'!$R:$R,AB64,'[3]2019 Outage History'!$I:$I,$C64)/$Q64,"")</f>
        <v>#VALUE!</v>
      </c>
      <c r="AD64" s="26" t="str">
        <f t="shared" si="9"/>
        <v>320 Conductor Sag or inadequate clearance</v>
      </c>
      <c r="AE64" s="8" t="e">
        <f>IF($P64="More Info Required",COUNTIFS('[3]2019 Outage History'!$R:$R,AD64,'[3]2019 Outage History'!$I:$I,$C64)/$Q64,"")</f>
        <v>#VALUE!</v>
      </c>
      <c r="AF64" s="26" t="str">
        <f t="shared" si="10"/>
        <v>340 Overload</v>
      </c>
      <c r="AG64" s="8" t="e">
        <f>IF($P64="More Info Required",COUNTIFS('[3]2019 Outage History'!$R:$R,AF64,'[3]2019 Outage History'!$I:$I,$C64)/$Q64,"")</f>
        <v>#VALUE!</v>
      </c>
      <c r="AH64" s="26" t="str">
        <f t="shared" si="11"/>
        <v>350 Miscoordination of protection devices</v>
      </c>
      <c r="AI64" s="8" t="e">
        <f>IF($P64="More Info Required",COUNTIFS('[3]2019 Outage History'!$R:$R,AH64,'[3]2019 Outage History'!$I:$I,$C64)/$Q64,"")</f>
        <v>#VALUE!</v>
      </c>
      <c r="AJ64" s="26" t="str">
        <f t="shared" si="12"/>
        <v>360 Other Equipment installation/design</v>
      </c>
      <c r="AK64" s="8" t="e">
        <f>IF($P64="More Info Required",COUNTIFS('[3]2019 Outage History'!$R:$R,AJ64,'[3]2019 Outage History'!$I:$I,$C64)/$Q64,"")</f>
        <v>#VALUE!</v>
      </c>
      <c r="AL64" s="26" t="str">
        <f t="shared" si="13"/>
        <v>400 Decay/Age of Material/Equipment</v>
      </c>
      <c r="AM64" s="8" t="e">
        <f>IF($P64="More Info Required",COUNTIFS('[3]2019 Outage History'!$R:$R,AL64,'[3]2019 Outage History'!$I:$I,$C64)/$Q64,"")</f>
        <v>#VALUE!</v>
      </c>
      <c r="AN64" s="26" t="str">
        <f t="shared" si="14"/>
        <v>420 Tree Growth</v>
      </c>
      <c r="AO64" s="8" t="e">
        <f>IF($P64="More Info Required",COUNTIFS('[3]2019 Outage History'!$R:$R,AN64,'[3]2019 Outage History'!$I:$I,$C64)/$Q64,"")</f>
        <v>#VALUE!</v>
      </c>
      <c r="AP64" s="26" t="str">
        <f t="shared" si="15"/>
        <v>430 Tree failure from overhang or dead tree without Ice/snow</v>
      </c>
      <c r="AQ64" s="8" t="e">
        <f>IF($P64="More Info Required",COUNTIFS('[3]2019 Outage History'!$R:$R,AP64,'[3]2019 Outage History'!$I:$I,$C64)/$Q64,"")</f>
        <v>#VALUE!</v>
      </c>
      <c r="AR64" s="26" t="str">
        <f t="shared" si="16"/>
        <v>435 Tree failure from outside of ROW</v>
      </c>
      <c r="AS64" s="8" t="e">
        <f>IF($P64="More Info Required",COUNTIFS('[3]2019 Outage History'!$R:$R,AR64,'[3]2019 Outage History'!$I:$I,$C64)/$Q64,"")</f>
        <v>#VALUE!</v>
      </c>
      <c r="AT64" s="26" t="str">
        <f t="shared" si="17"/>
        <v>440 Trees with Ice/snow</v>
      </c>
      <c r="AU64" s="8" t="e">
        <f>IF($P64="More Info Required",COUNTIFS('[3]2019 Outage History'!$R:$R,AT64,'[3]2019 Outage History'!$I:$I,$C64)/$Q64,"")</f>
        <v>#VALUE!</v>
      </c>
      <c r="AV64" s="26" t="str">
        <f t="shared" si="18"/>
        <v>470 Borrower Crew Cuts Tree</v>
      </c>
      <c r="AW64" s="8" t="e">
        <f>IF($P64="More Info Required",COUNTIFS('[3]2019 Outage History'!$R:$R,AV64,'[3]2019 Outage History'!$I:$I,$C64)/$Q64,"")</f>
        <v>#VALUE!</v>
      </c>
      <c r="AX64" s="26" t="str">
        <f t="shared" si="19"/>
        <v>490 Maintenance, Other</v>
      </c>
      <c r="AY64" s="8" t="e">
        <f>IF($P64="More Info Required",COUNTIFS('[3]2019 Outage History'!$R:$R,AX64,'[3]2019 Outage History'!$I:$I,$C64)/$Q64,"")</f>
        <v>#VALUE!</v>
      </c>
      <c r="AZ64" s="26" t="str">
        <f t="shared" si="20"/>
        <v>500 Lightning</v>
      </c>
      <c r="BA64" s="8" t="e">
        <f>IF($P64="More Info Required",COUNTIFS('[3]2019 Outage History'!$R:$R,AZ64,'[3]2019 Outage History'!$I:$I,$C64)/$Q64,"")</f>
        <v>#VALUE!</v>
      </c>
      <c r="BB64" s="26" t="str">
        <f t="shared" si="21"/>
        <v>510 Wind, Not Trees</v>
      </c>
      <c r="BC64" s="8" t="e">
        <f>IF($P64="More Info Required",COUNTIFS('[3]2019 Outage History'!$R:$R,BB64,'[3]2019 Outage History'!$I:$I,$C64)/$Q64,"")</f>
        <v>#VALUE!</v>
      </c>
      <c r="BD64" s="26" t="str">
        <f t="shared" si="22"/>
        <v>520 Ice, Sleet, Frost, not Trees</v>
      </c>
      <c r="BE64" s="8" t="e">
        <f>IF($P64="More Info Required",COUNTIFS('[3]2019 Outage History'!$R:$R,BD64,'[3]2019 Outage History'!$I:$I,$C64)/$Q64,"")</f>
        <v>#VALUE!</v>
      </c>
      <c r="BF64" s="26" t="str">
        <f t="shared" si="23"/>
        <v>530 Flood</v>
      </c>
      <c r="BG64" s="8" t="e">
        <f>IF($P64="More Info Required",COUNTIFS('[3]2019 Outage History'!$R:$R,BF64,'[3]2019 Outage History'!$I:$I,$C64)/$Q64,"")</f>
        <v>#VALUE!</v>
      </c>
      <c r="BH64" s="26" t="str">
        <f t="shared" si="24"/>
        <v>540 Storm</v>
      </c>
      <c r="BI64" s="8" t="e">
        <f>IF($P64="More Info Required",COUNTIFS('[3]2019 Outage History'!$R:$R,BH64,'[3]2019 Outage History'!$I:$I,$C64)/$Q64,"")</f>
        <v>#VALUE!</v>
      </c>
      <c r="BJ64" s="26" t="str">
        <f t="shared" si="25"/>
        <v>590 Weather, Other</v>
      </c>
      <c r="BK64" s="8" t="e">
        <f>IF($P64="More Info Required",COUNTIFS('[3]2019 Outage History'!$R:$R,BJ64,'[3]2019 Outage History'!$I:$I,$C64)/$Q64,"")</f>
        <v>#VALUE!</v>
      </c>
      <c r="BL64" s="26" t="str">
        <f t="shared" si="26"/>
        <v>600 Animal/bird</v>
      </c>
      <c r="BM64" s="8" t="e">
        <f>IF($P64="More Info Required",COUNTIFS('[3]2019 Outage History'!$R:$R,BL64,'[3]2019 Outage History'!$I:$I,$C64)/$Q64,"")</f>
        <v>#VALUE!</v>
      </c>
      <c r="BN64" s="26" t="str">
        <f t="shared" si="27"/>
        <v>630 Squirrel</v>
      </c>
      <c r="BO64" s="8" t="e">
        <f>IF($P64="More Info Required",COUNTIFS('[3]2019 Outage History'!$R:$R,BN64,'[3]2019 Outage History'!$I:$I,$C64)/$Q64,"")</f>
        <v>#VALUE!</v>
      </c>
      <c r="BP64" s="26" t="str">
        <f t="shared" si="28"/>
        <v>690 Animal, Other</v>
      </c>
      <c r="BQ64" s="8" t="e">
        <f>IF($P64="More Info Required",COUNTIFS('[3]2019 Outage History'!$R:$R,BP64,'[3]2019 Outage History'!$I:$I,$C64)/$Q64,"")</f>
        <v>#VALUE!</v>
      </c>
      <c r="BR64" s="26" t="str">
        <f t="shared" si="29"/>
        <v>700 Customer-Caused</v>
      </c>
      <c r="BS64" s="8" t="e">
        <f>IF($P64="More Info Required",COUNTIFS('[3]2019 Outage History'!$R:$R,BR64,'[3]2019 Outage History'!$I:$I,$C64)/$Q64,"")</f>
        <v>#VALUE!</v>
      </c>
      <c r="BT64" s="26" t="str">
        <f t="shared" si="30"/>
        <v>710 Motor Vehicle</v>
      </c>
      <c r="BU64" s="8" t="e">
        <f>IF($P64="More Info Required",COUNTIFS('[3]2019 Outage History'!$R:$R,BT64,'[3]2019 Outage History'!$I:$I,$C64)/$Q64,"")</f>
        <v>#VALUE!</v>
      </c>
      <c r="BV64" s="26" t="str">
        <f t="shared" si="31"/>
        <v>715 Farming Equipment</v>
      </c>
      <c r="BW64" s="8" t="e">
        <f>IF($P64="More Info Required",COUNTIFS('[3]2019 Outage History'!$R:$R,BV64,'[3]2019 Outage History'!$I:$I,$C64)/$Q64,"")</f>
        <v>#VALUE!</v>
      </c>
      <c r="BX64" s="26" t="str">
        <f t="shared" si="32"/>
        <v>720 Aircraft</v>
      </c>
      <c r="BY64" s="8" t="e">
        <f>IF($P64="More Info Required",COUNTIFS('[3]2019 Outage History'!$R:$R,BX64,'[3]2019 Outage History'!$I:$I,$C64)/$Q64,"")</f>
        <v>#VALUE!</v>
      </c>
      <c r="BZ64" s="26" t="str">
        <f t="shared" si="33"/>
        <v>730 Fire</v>
      </c>
      <c r="CA64" s="8" t="e">
        <f>IF($P64="More Info Required",COUNTIFS('[3]2019 Outage History'!$R:$R,BZ64,'[3]2019 Outage History'!$I:$I,$C64)/$Q64,"")</f>
        <v>#VALUE!</v>
      </c>
      <c r="CB64" s="26" t="str">
        <f t="shared" si="34"/>
        <v>740 Public Cuts Tree</v>
      </c>
      <c r="CC64" s="8" t="e">
        <f>IF($P64="More Info Required",COUNTIFS('[3]2019 Outage History'!$R:$R,CB64,'[3]2019 Outage History'!$I:$I,$C64)/$Q64,"")</f>
        <v>#VALUE!</v>
      </c>
      <c r="CD64" s="26" t="str">
        <f t="shared" si="35"/>
        <v>750 Vandalism</v>
      </c>
      <c r="CE64" s="8" t="e">
        <f>IF($P64="More Info Required",COUNTIFS('[3]2019 Outage History'!$R:$R,CD64,'[3]2019 Outage History'!$I:$I,$C64)/$Q64,"")</f>
        <v>#VALUE!</v>
      </c>
      <c r="CF64" s="26" t="str">
        <f t="shared" si="36"/>
        <v>760 Switching Error or Caused by Construction or Maintenance</v>
      </c>
      <c r="CG64" s="8" t="e">
        <f>IF($P64="More Info Required",COUNTIFS('[3]2019 Outage History'!$R:$R,CF64,'[3]2019 Outage History'!$I:$I,$C64)/$Q64,"")</f>
        <v>#VALUE!</v>
      </c>
      <c r="CH64" s="26" t="str">
        <f t="shared" si="37"/>
        <v>790 Public, Other</v>
      </c>
      <c r="CI64" s="8" t="e">
        <f>IF($P64="More Info Required",COUNTIFS('[3]2019 Outage History'!$R:$R,CH64,'[3]2019 Outage History'!$I:$I,$C64)/$Q64,"")</f>
        <v>#VALUE!</v>
      </c>
      <c r="CJ64" s="26" t="str">
        <f t="shared" si="38"/>
        <v>800 Other</v>
      </c>
      <c r="CK64" s="8" t="e">
        <f>IF($P64="More Info Required",COUNTIFS('[3]2019 Outage History'!$R:$R,CJ64,'[3]2019 Outage History'!$I:$I,$C64)/$Q64,"")</f>
        <v>#VALUE!</v>
      </c>
      <c r="CL64" s="26" t="str">
        <f t="shared" si="39"/>
        <v>999 Cause Unknown</v>
      </c>
      <c r="CM64" s="8" t="e">
        <f>IF($P64="More Info Required",COUNTIFS('[3]2019 Outage History'!$R:$R,CL64,'[3]2019 Outage History'!$I:$I,$C64)/$Q64,"")</f>
        <v>#VALUE!</v>
      </c>
    </row>
    <row r="65" spans="1:91" ht="15" x14ac:dyDescent="0.25">
      <c r="A65" s="17" t="s">
        <v>113</v>
      </c>
      <c r="B65" s="21">
        <v>2902</v>
      </c>
      <c r="C65" s="14" t="s">
        <v>440</v>
      </c>
      <c r="D65" s="17" t="s">
        <v>111</v>
      </c>
      <c r="E65" s="21">
        <v>29</v>
      </c>
      <c r="F65" s="22">
        <f>'[3]2019 Circuit Detail'!H24</f>
        <v>247.56438299999999</v>
      </c>
      <c r="G65" s="21"/>
      <c r="H65" s="21">
        <f>('[3]2014 Circuit detail'!AS24+'[3]2015 Circuit Detail'!AS24+'[3]2016 Circuit Detail'!AS24+'[3]2017 Circuit Detail'!AS24+'[3]2018 Circuit Detail'!AS24)/5</f>
        <v>2.0804250149073269</v>
      </c>
      <c r="I65" s="10">
        <f>'[3]2019 Circuit Detail'!AS24</f>
        <v>2.71040604415216</v>
      </c>
      <c r="J65" s="17" t="str">
        <f t="shared" si="0"/>
        <v>PSC</v>
      </c>
      <c r="K65" s="17">
        <v>32.5</v>
      </c>
      <c r="L65" s="23">
        <v>2015</v>
      </c>
      <c r="M65" s="21">
        <f>('[3]2014 Circuit detail'!AQ24+'[3]2015 Circuit Detail'!AQ24+'[3]2016 Circuit Detail'!AQ24+'[3]2017 Circuit Detail'!AQ24+'[3]2018 Circuit Detail'!AQ24)/5</f>
        <v>496.05131640000002</v>
      </c>
      <c r="N65" s="24">
        <f>'[3]2019 Circuit Detail'!AQ24</f>
        <v>181.69818799999999</v>
      </c>
      <c r="O65" s="17" t="str">
        <f t="shared" si="1"/>
        <v>OK</v>
      </c>
      <c r="P65" s="8" t="str">
        <f t="shared" si="2"/>
        <v>More Info Required</v>
      </c>
      <c r="Q65" s="25">
        <f>'[3]2019 Circuit Detail'!AJ24</f>
        <v>31</v>
      </c>
      <c r="R65" s="26" t="str">
        <f t="shared" si="3"/>
        <v>000 Power Supply</v>
      </c>
      <c r="S65" s="8" t="e">
        <f>IF($P65="More Info Required",COUNTIFS('[3]2019 Outage History'!$R:$R,R65,'[3]2019 Outage History'!$I:$I,$C65)/$Q65,"")</f>
        <v>#VALUE!</v>
      </c>
      <c r="T65" s="26" t="str">
        <f t="shared" si="4"/>
        <v>100 Construction</v>
      </c>
      <c r="U65" s="8" t="e">
        <f>IF($P65="More Info Required",COUNTIFS('[3]2019 Outage History'!$R:$R,T65,'[3]2019 Outage History'!$I:$I,$C65)/$Q65,"")</f>
        <v>#VALUE!</v>
      </c>
      <c r="V65" s="26" t="str">
        <f t="shared" si="5"/>
        <v>110 Maintenance</v>
      </c>
      <c r="W65" s="8" t="e">
        <f>IF($P65="More Info Required",COUNTIFS('[3]2019 Outage History'!$R:$R,V65,'[3]2019 Outage History'!$I:$I,$C65)/$Q65,"")</f>
        <v>#VALUE!</v>
      </c>
      <c r="X65" s="26" t="str">
        <f t="shared" si="6"/>
        <v>190 Other Planned</v>
      </c>
      <c r="Y65" s="8" t="e">
        <f>IF($P65="More Info Required",COUNTIFS('[3]2019 Outage History'!$R:$R,X65,'[3]2019 Outage History'!$I:$I,$C65)/$Q65,"")</f>
        <v>#VALUE!</v>
      </c>
      <c r="Z65" s="26" t="str">
        <f t="shared" si="7"/>
        <v>300 Material or equipment fault/failure</v>
      </c>
      <c r="AA65" s="8" t="e">
        <f>IF($P65="More Info Required",COUNTIFS('[3]2019 Outage History'!$R:$R,Z65,'[3]2019 Outage History'!$I:$I,$C65)/$Q65,"")</f>
        <v>#VALUE!</v>
      </c>
      <c r="AB65" s="26" t="str">
        <f t="shared" si="8"/>
        <v>310 Installation Fault</v>
      </c>
      <c r="AC65" s="8" t="e">
        <f>IF($P65="More Info Required",COUNTIFS('[3]2019 Outage History'!$R:$R,AB65,'[3]2019 Outage History'!$I:$I,$C65)/$Q65,"")</f>
        <v>#VALUE!</v>
      </c>
      <c r="AD65" s="26" t="str">
        <f t="shared" si="9"/>
        <v>320 Conductor Sag or inadequate clearance</v>
      </c>
      <c r="AE65" s="8" t="e">
        <f>IF($P65="More Info Required",COUNTIFS('[3]2019 Outage History'!$R:$R,AD65,'[3]2019 Outage History'!$I:$I,$C65)/$Q65,"")</f>
        <v>#VALUE!</v>
      </c>
      <c r="AF65" s="26" t="str">
        <f t="shared" si="10"/>
        <v>340 Overload</v>
      </c>
      <c r="AG65" s="8" t="e">
        <f>IF($P65="More Info Required",COUNTIFS('[3]2019 Outage History'!$R:$R,AF65,'[3]2019 Outage History'!$I:$I,$C65)/$Q65,"")</f>
        <v>#VALUE!</v>
      </c>
      <c r="AH65" s="26" t="str">
        <f t="shared" si="11"/>
        <v>350 Miscoordination of protection devices</v>
      </c>
      <c r="AI65" s="8" t="e">
        <f>IF($P65="More Info Required",COUNTIFS('[3]2019 Outage History'!$R:$R,AH65,'[3]2019 Outage History'!$I:$I,$C65)/$Q65,"")</f>
        <v>#VALUE!</v>
      </c>
      <c r="AJ65" s="26" t="str">
        <f t="shared" si="12"/>
        <v>360 Other Equipment installation/design</v>
      </c>
      <c r="AK65" s="8" t="e">
        <f>IF($P65="More Info Required",COUNTIFS('[3]2019 Outage History'!$R:$R,AJ65,'[3]2019 Outage History'!$I:$I,$C65)/$Q65,"")</f>
        <v>#VALUE!</v>
      </c>
      <c r="AL65" s="26" t="str">
        <f t="shared" si="13"/>
        <v>400 Decay/Age of Material/Equipment</v>
      </c>
      <c r="AM65" s="8" t="e">
        <f>IF($P65="More Info Required",COUNTIFS('[3]2019 Outage History'!$R:$R,AL65,'[3]2019 Outage History'!$I:$I,$C65)/$Q65,"")</f>
        <v>#VALUE!</v>
      </c>
      <c r="AN65" s="26" t="str">
        <f t="shared" si="14"/>
        <v>420 Tree Growth</v>
      </c>
      <c r="AO65" s="8" t="e">
        <f>IF($P65="More Info Required",COUNTIFS('[3]2019 Outage History'!$R:$R,AN65,'[3]2019 Outage History'!$I:$I,$C65)/$Q65,"")</f>
        <v>#VALUE!</v>
      </c>
      <c r="AP65" s="26" t="str">
        <f t="shared" si="15"/>
        <v>430 Tree failure from overhang or dead tree without Ice/snow</v>
      </c>
      <c r="AQ65" s="8" t="e">
        <f>IF($P65="More Info Required",COUNTIFS('[3]2019 Outage History'!$R:$R,AP65,'[3]2019 Outage History'!$I:$I,$C65)/$Q65,"")</f>
        <v>#VALUE!</v>
      </c>
      <c r="AR65" s="26" t="str">
        <f t="shared" si="16"/>
        <v>435 Tree failure from outside of ROW</v>
      </c>
      <c r="AS65" s="8" t="e">
        <f>IF($P65="More Info Required",COUNTIFS('[3]2019 Outage History'!$R:$R,AR65,'[3]2019 Outage History'!$I:$I,$C65)/$Q65,"")</f>
        <v>#VALUE!</v>
      </c>
      <c r="AT65" s="26" t="str">
        <f t="shared" si="17"/>
        <v>440 Trees with Ice/snow</v>
      </c>
      <c r="AU65" s="8" t="e">
        <f>IF($P65="More Info Required",COUNTIFS('[3]2019 Outage History'!$R:$R,AT65,'[3]2019 Outage History'!$I:$I,$C65)/$Q65,"")</f>
        <v>#VALUE!</v>
      </c>
      <c r="AV65" s="26" t="str">
        <f t="shared" si="18"/>
        <v>470 Borrower Crew Cuts Tree</v>
      </c>
      <c r="AW65" s="8" t="e">
        <f>IF($P65="More Info Required",COUNTIFS('[3]2019 Outage History'!$R:$R,AV65,'[3]2019 Outage History'!$I:$I,$C65)/$Q65,"")</f>
        <v>#VALUE!</v>
      </c>
      <c r="AX65" s="26" t="str">
        <f t="shared" si="19"/>
        <v>490 Maintenance, Other</v>
      </c>
      <c r="AY65" s="8" t="e">
        <f>IF($P65="More Info Required",COUNTIFS('[3]2019 Outage History'!$R:$R,AX65,'[3]2019 Outage History'!$I:$I,$C65)/$Q65,"")</f>
        <v>#VALUE!</v>
      </c>
      <c r="AZ65" s="26" t="str">
        <f t="shared" si="20"/>
        <v>500 Lightning</v>
      </c>
      <c r="BA65" s="8" t="e">
        <f>IF($P65="More Info Required",COUNTIFS('[3]2019 Outage History'!$R:$R,AZ65,'[3]2019 Outage History'!$I:$I,$C65)/$Q65,"")</f>
        <v>#VALUE!</v>
      </c>
      <c r="BB65" s="26" t="str">
        <f t="shared" si="21"/>
        <v>510 Wind, Not Trees</v>
      </c>
      <c r="BC65" s="8" t="e">
        <f>IF($P65="More Info Required",COUNTIFS('[3]2019 Outage History'!$R:$R,BB65,'[3]2019 Outage History'!$I:$I,$C65)/$Q65,"")</f>
        <v>#VALUE!</v>
      </c>
      <c r="BD65" s="26" t="str">
        <f t="shared" si="22"/>
        <v>520 Ice, Sleet, Frost, not Trees</v>
      </c>
      <c r="BE65" s="8" t="e">
        <f>IF($P65="More Info Required",COUNTIFS('[3]2019 Outage History'!$R:$R,BD65,'[3]2019 Outage History'!$I:$I,$C65)/$Q65,"")</f>
        <v>#VALUE!</v>
      </c>
      <c r="BF65" s="26" t="str">
        <f t="shared" si="23"/>
        <v>530 Flood</v>
      </c>
      <c r="BG65" s="8" t="e">
        <f>IF($P65="More Info Required",COUNTIFS('[3]2019 Outage History'!$R:$R,BF65,'[3]2019 Outage History'!$I:$I,$C65)/$Q65,"")</f>
        <v>#VALUE!</v>
      </c>
      <c r="BH65" s="26" t="str">
        <f t="shared" si="24"/>
        <v>540 Storm</v>
      </c>
      <c r="BI65" s="8" t="e">
        <f>IF($P65="More Info Required",COUNTIFS('[3]2019 Outage History'!$R:$R,BH65,'[3]2019 Outage History'!$I:$I,$C65)/$Q65,"")</f>
        <v>#VALUE!</v>
      </c>
      <c r="BJ65" s="26" t="str">
        <f t="shared" si="25"/>
        <v>590 Weather, Other</v>
      </c>
      <c r="BK65" s="8" t="e">
        <f>IF($P65="More Info Required",COUNTIFS('[3]2019 Outage History'!$R:$R,BJ65,'[3]2019 Outage History'!$I:$I,$C65)/$Q65,"")</f>
        <v>#VALUE!</v>
      </c>
      <c r="BL65" s="26" t="str">
        <f t="shared" si="26"/>
        <v>600 Animal/bird</v>
      </c>
      <c r="BM65" s="8" t="e">
        <f>IF($P65="More Info Required",COUNTIFS('[3]2019 Outage History'!$R:$R,BL65,'[3]2019 Outage History'!$I:$I,$C65)/$Q65,"")</f>
        <v>#VALUE!</v>
      </c>
      <c r="BN65" s="26" t="str">
        <f t="shared" si="27"/>
        <v>630 Squirrel</v>
      </c>
      <c r="BO65" s="8" t="e">
        <f>IF($P65="More Info Required",COUNTIFS('[3]2019 Outage History'!$R:$R,BN65,'[3]2019 Outage History'!$I:$I,$C65)/$Q65,"")</f>
        <v>#VALUE!</v>
      </c>
      <c r="BP65" s="26" t="str">
        <f t="shared" si="28"/>
        <v>690 Animal, Other</v>
      </c>
      <c r="BQ65" s="8" t="e">
        <f>IF($P65="More Info Required",COUNTIFS('[3]2019 Outage History'!$R:$R,BP65,'[3]2019 Outage History'!$I:$I,$C65)/$Q65,"")</f>
        <v>#VALUE!</v>
      </c>
      <c r="BR65" s="26" t="str">
        <f t="shared" si="29"/>
        <v>700 Customer-Caused</v>
      </c>
      <c r="BS65" s="8" t="e">
        <f>IF($P65="More Info Required",COUNTIFS('[3]2019 Outage History'!$R:$R,BR65,'[3]2019 Outage History'!$I:$I,$C65)/$Q65,"")</f>
        <v>#VALUE!</v>
      </c>
      <c r="BT65" s="26" t="str">
        <f t="shared" si="30"/>
        <v>710 Motor Vehicle</v>
      </c>
      <c r="BU65" s="8" t="e">
        <f>IF($P65="More Info Required",COUNTIFS('[3]2019 Outage History'!$R:$R,BT65,'[3]2019 Outage History'!$I:$I,$C65)/$Q65,"")</f>
        <v>#VALUE!</v>
      </c>
      <c r="BV65" s="26" t="str">
        <f t="shared" si="31"/>
        <v>715 Farming Equipment</v>
      </c>
      <c r="BW65" s="8" t="e">
        <f>IF($P65="More Info Required",COUNTIFS('[3]2019 Outage History'!$R:$R,BV65,'[3]2019 Outage History'!$I:$I,$C65)/$Q65,"")</f>
        <v>#VALUE!</v>
      </c>
      <c r="BX65" s="26" t="str">
        <f t="shared" si="32"/>
        <v>720 Aircraft</v>
      </c>
      <c r="BY65" s="8" t="e">
        <f>IF($P65="More Info Required",COUNTIFS('[3]2019 Outage History'!$R:$R,BX65,'[3]2019 Outage History'!$I:$I,$C65)/$Q65,"")</f>
        <v>#VALUE!</v>
      </c>
      <c r="BZ65" s="26" t="str">
        <f t="shared" si="33"/>
        <v>730 Fire</v>
      </c>
      <c r="CA65" s="8" t="e">
        <f>IF($P65="More Info Required",COUNTIFS('[3]2019 Outage History'!$R:$R,BZ65,'[3]2019 Outage History'!$I:$I,$C65)/$Q65,"")</f>
        <v>#VALUE!</v>
      </c>
      <c r="CB65" s="26" t="str">
        <f t="shared" si="34"/>
        <v>740 Public Cuts Tree</v>
      </c>
      <c r="CC65" s="8" t="e">
        <f>IF($P65="More Info Required",COUNTIFS('[3]2019 Outage History'!$R:$R,CB65,'[3]2019 Outage History'!$I:$I,$C65)/$Q65,"")</f>
        <v>#VALUE!</v>
      </c>
      <c r="CD65" s="26" t="str">
        <f t="shared" si="35"/>
        <v>750 Vandalism</v>
      </c>
      <c r="CE65" s="8" t="e">
        <f>IF($P65="More Info Required",COUNTIFS('[3]2019 Outage History'!$R:$R,CD65,'[3]2019 Outage History'!$I:$I,$C65)/$Q65,"")</f>
        <v>#VALUE!</v>
      </c>
      <c r="CF65" s="26" t="str">
        <f t="shared" si="36"/>
        <v>760 Switching Error or Caused by Construction or Maintenance</v>
      </c>
      <c r="CG65" s="8" t="e">
        <f>IF($P65="More Info Required",COUNTIFS('[3]2019 Outage History'!$R:$R,CF65,'[3]2019 Outage History'!$I:$I,$C65)/$Q65,"")</f>
        <v>#VALUE!</v>
      </c>
      <c r="CH65" s="26" t="str">
        <f t="shared" si="37"/>
        <v>790 Public, Other</v>
      </c>
      <c r="CI65" s="8" t="e">
        <f>IF($P65="More Info Required",COUNTIFS('[3]2019 Outage History'!$R:$R,CH65,'[3]2019 Outage History'!$I:$I,$C65)/$Q65,"")</f>
        <v>#VALUE!</v>
      </c>
      <c r="CJ65" s="26" t="str">
        <f t="shared" si="38"/>
        <v>800 Other</v>
      </c>
      <c r="CK65" s="8" t="e">
        <f>IF($P65="More Info Required",COUNTIFS('[3]2019 Outage History'!$R:$R,CJ65,'[3]2019 Outage History'!$I:$I,$C65)/$Q65,"")</f>
        <v>#VALUE!</v>
      </c>
      <c r="CL65" s="26" t="str">
        <f t="shared" si="39"/>
        <v>999 Cause Unknown</v>
      </c>
      <c r="CM65" s="8" t="e">
        <f>IF($P65="More Info Required",COUNTIFS('[3]2019 Outage History'!$R:$R,CL65,'[3]2019 Outage History'!$I:$I,$C65)/$Q65,"")</f>
        <v>#VALUE!</v>
      </c>
    </row>
    <row r="66" spans="1:91" ht="15" x14ac:dyDescent="0.25">
      <c r="A66" s="17" t="s">
        <v>378</v>
      </c>
      <c r="B66" s="21">
        <v>2903</v>
      </c>
      <c r="C66" s="14" t="s">
        <v>441</v>
      </c>
      <c r="D66" s="17" t="s">
        <v>111</v>
      </c>
      <c r="E66" s="21">
        <v>29</v>
      </c>
      <c r="F66" s="22">
        <f>'[3]2019 Circuit Detail'!H25</f>
        <v>0</v>
      </c>
      <c r="G66" s="21"/>
      <c r="H66" s="21">
        <f>('[3]2014 Circuit detail'!AS25+'[3]2015 Circuit Detail'!AS25+'[3]2016 Circuit Detail'!AS25+'[3]2017 Circuit Detail'!AS25+'[3]2018 Circuit Detail'!AS25)/5</f>
        <v>0</v>
      </c>
      <c r="I66" s="10">
        <f>'[3]2019 Circuit Detail'!AS25</f>
        <v>0</v>
      </c>
      <c r="J66" s="17" t="str">
        <f t="shared" si="0"/>
        <v>OK</v>
      </c>
      <c r="K66" s="17">
        <v>0.04</v>
      </c>
      <c r="L66" s="23">
        <v>2015</v>
      </c>
      <c r="M66" s="21">
        <f>('[3]2014 Circuit detail'!AQ25+'[3]2015 Circuit Detail'!AQ25+'[3]2016 Circuit Detail'!AQ25+'[3]2017 Circuit Detail'!AQ25+'[3]2018 Circuit Detail'!AQ25)/5</f>
        <v>0</v>
      </c>
      <c r="N66" s="24">
        <f>'[3]2019 Circuit Detail'!AQ25</f>
        <v>0</v>
      </c>
      <c r="O66" s="17" t="str">
        <f t="shared" si="1"/>
        <v>OK</v>
      </c>
      <c r="P66" s="8" t="str">
        <f>IF(J66="OK",IF(O66="OK","Good","More Info Required"),"More Info Required")</f>
        <v>Good</v>
      </c>
      <c r="Q66" s="25">
        <f>'[3]2019 Circuit Detail'!AJ25</f>
        <v>0</v>
      </c>
      <c r="R66" s="26" t="str">
        <f t="shared" si="3"/>
        <v/>
      </c>
      <c r="S66" s="8" t="str">
        <f>IF($P66="More Info Required",COUNTIFS('[3]2019 Outage History'!$R:$R,R66,'[3]2019 Outage History'!$I:$I,$C66)/$Q66,"")</f>
        <v/>
      </c>
      <c r="T66" s="26" t="str">
        <f t="shared" si="4"/>
        <v/>
      </c>
      <c r="U66" s="8" t="str">
        <f>IF($P66="More Info Required",COUNTIFS('[3]2019 Outage History'!$R:$R,T66,'[3]2019 Outage History'!$I:$I,$C66)/$Q66,"")</f>
        <v/>
      </c>
      <c r="V66" s="26" t="str">
        <f t="shared" si="5"/>
        <v/>
      </c>
      <c r="W66" s="8" t="str">
        <f>IF($P66="More Info Required",COUNTIFS('[3]2019 Outage History'!$R:$R,V66,'[3]2019 Outage History'!$I:$I,$C66)/$Q66,"")</f>
        <v/>
      </c>
      <c r="X66" s="26" t="str">
        <f t="shared" si="6"/>
        <v/>
      </c>
      <c r="Y66" s="8" t="str">
        <f>IF($P66="More Info Required",COUNTIFS('[3]2019 Outage History'!$R:$R,X66,'[3]2019 Outage History'!$I:$I,$C66)/$Q66,"")</f>
        <v/>
      </c>
      <c r="Z66" s="26" t="str">
        <f t="shared" si="7"/>
        <v/>
      </c>
      <c r="AA66" s="8" t="str">
        <f>IF($P66="More Info Required",COUNTIFS('[3]2019 Outage History'!$R:$R,Z66,'[3]2019 Outage History'!$I:$I,$C66)/$Q66,"")</f>
        <v/>
      </c>
      <c r="AB66" s="26" t="str">
        <f t="shared" si="8"/>
        <v/>
      </c>
      <c r="AC66" s="8" t="str">
        <f>IF($P66="More Info Required",COUNTIFS('[3]2019 Outage History'!$R:$R,AB66,'[3]2019 Outage History'!$I:$I,$C66)/$Q66,"")</f>
        <v/>
      </c>
      <c r="AD66" s="26" t="str">
        <f t="shared" si="9"/>
        <v/>
      </c>
      <c r="AE66" s="8" t="str">
        <f>IF($P66="More Info Required",COUNTIFS('[3]2019 Outage History'!$R:$R,AD66,'[3]2019 Outage History'!$I:$I,$C66)/$Q66,"")</f>
        <v/>
      </c>
      <c r="AF66" s="26" t="str">
        <f t="shared" si="10"/>
        <v/>
      </c>
      <c r="AG66" s="8" t="str">
        <f>IF($P66="More Info Required",COUNTIFS('[3]2019 Outage History'!$R:$R,AF66,'[3]2019 Outage History'!$I:$I,$C66)/$Q66,"")</f>
        <v/>
      </c>
      <c r="AH66" s="26" t="str">
        <f t="shared" si="11"/>
        <v/>
      </c>
      <c r="AI66" s="8" t="str">
        <f>IF($P66="More Info Required",COUNTIFS('[3]2019 Outage History'!$R:$R,AH66,'[3]2019 Outage History'!$I:$I,$C66)/$Q66,"")</f>
        <v/>
      </c>
      <c r="AJ66" s="26" t="str">
        <f t="shared" si="12"/>
        <v/>
      </c>
      <c r="AK66" s="8" t="str">
        <f>IF($P66="More Info Required",COUNTIFS('[3]2019 Outage History'!$R:$R,AJ66,'[3]2019 Outage History'!$I:$I,$C66)/$Q66,"")</f>
        <v/>
      </c>
      <c r="AL66" s="26" t="str">
        <f t="shared" si="13"/>
        <v/>
      </c>
      <c r="AM66" s="8" t="str">
        <f>IF($P66="More Info Required",COUNTIFS('[3]2019 Outage History'!$R:$R,AL66,'[3]2019 Outage History'!$I:$I,$C66)/$Q66,"")</f>
        <v/>
      </c>
      <c r="AN66" s="26" t="str">
        <f t="shared" si="14"/>
        <v/>
      </c>
      <c r="AO66" s="8" t="str">
        <f>IF($P66="More Info Required",COUNTIFS('[3]2019 Outage History'!$R:$R,AN66,'[3]2019 Outage History'!$I:$I,$C66)/$Q66,"")</f>
        <v/>
      </c>
      <c r="AP66" s="26" t="str">
        <f t="shared" si="15"/>
        <v/>
      </c>
      <c r="AQ66" s="8" t="str">
        <f>IF($P66="More Info Required",COUNTIFS('[3]2019 Outage History'!$R:$R,AP66,'[3]2019 Outage History'!$I:$I,$C66)/$Q66,"")</f>
        <v/>
      </c>
      <c r="AR66" s="26" t="str">
        <f t="shared" si="16"/>
        <v/>
      </c>
      <c r="AS66" s="8" t="str">
        <f>IF($P66="More Info Required",COUNTIFS('[3]2019 Outage History'!$R:$R,AR66,'[3]2019 Outage History'!$I:$I,$C66)/$Q66,"")</f>
        <v/>
      </c>
      <c r="AT66" s="26" t="str">
        <f t="shared" si="17"/>
        <v/>
      </c>
      <c r="AU66" s="8" t="str">
        <f>IF($P66="More Info Required",COUNTIFS('[3]2019 Outage History'!$R:$R,AT66,'[3]2019 Outage History'!$I:$I,$C66)/$Q66,"")</f>
        <v/>
      </c>
      <c r="AV66" s="26" t="str">
        <f t="shared" si="18"/>
        <v/>
      </c>
      <c r="AW66" s="8" t="str">
        <f>IF($P66="More Info Required",COUNTIFS('[3]2019 Outage History'!$R:$R,AV66,'[3]2019 Outage History'!$I:$I,$C66)/$Q66,"")</f>
        <v/>
      </c>
      <c r="AX66" s="26" t="str">
        <f t="shared" si="19"/>
        <v/>
      </c>
      <c r="AY66" s="8" t="str">
        <f>IF($P66="More Info Required",COUNTIFS('[3]2019 Outage History'!$R:$R,AX66,'[3]2019 Outage History'!$I:$I,$C66)/$Q66,"")</f>
        <v/>
      </c>
      <c r="AZ66" s="26" t="str">
        <f t="shared" si="20"/>
        <v/>
      </c>
      <c r="BA66" s="8" t="str">
        <f>IF($P66="More Info Required",COUNTIFS('[3]2019 Outage History'!$R:$R,AZ66,'[3]2019 Outage History'!$I:$I,$C66)/$Q66,"")</f>
        <v/>
      </c>
      <c r="BB66" s="26" t="str">
        <f t="shared" si="21"/>
        <v/>
      </c>
      <c r="BC66" s="8" t="str">
        <f>IF($P66="More Info Required",COUNTIFS('[3]2019 Outage History'!$R:$R,BB66,'[3]2019 Outage History'!$I:$I,$C66)/$Q66,"")</f>
        <v/>
      </c>
      <c r="BD66" s="26" t="str">
        <f t="shared" si="22"/>
        <v/>
      </c>
      <c r="BE66" s="8" t="str">
        <f>IF($P66="More Info Required",COUNTIFS('[3]2019 Outage History'!$R:$R,BD66,'[3]2019 Outage History'!$I:$I,$C66)/$Q66,"")</f>
        <v/>
      </c>
      <c r="BF66" s="26" t="str">
        <f t="shared" si="23"/>
        <v/>
      </c>
      <c r="BG66" s="8" t="str">
        <f>IF($P66="More Info Required",COUNTIFS('[3]2019 Outage History'!$R:$R,BF66,'[3]2019 Outage History'!$I:$I,$C66)/$Q66,"")</f>
        <v/>
      </c>
      <c r="BH66" s="26" t="str">
        <f t="shared" si="24"/>
        <v/>
      </c>
      <c r="BI66" s="8" t="str">
        <f>IF($P66="More Info Required",COUNTIFS('[3]2019 Outage History'!$R:$R,BH66,'[3]2019 Outage History'!$I:$I,$C66)/$Q66,"")</f>
        <v/>
      </c>
      <c r="BJ66" s="26" t="str">
        <f t="shared" si="25"/>
        <v/>
      </c>
      <c r="BK66" s="8" t="str">
        <f>IF($P66="More Info Required",COUNTIFS('[3]2019 Outage History'!$R:$R,BJ66,'[3]2019 Outage History'!$I:$I,$C66)/$Q66,"")</f>
        <v/>
      </c>
      <c r="BL66" s="26" t="str">
        <f t="shared" si="26"/>
        <v/>
      </c>
      <c r="BM66" s="8" t="str">
        <f>IF($P66="More Info Required",COUNTIFS('[3]2019 Outage History'!$R:$R,BL66,'[3]2019 Outage History'!$I:$I,$C66)/$Q66,"")</f>
        <v/>
      </c>
      <c r="BN66" s="26" t="str">
        <f t="shared" si="27"/>
        <v/>
      </c>
      <c r="BO66" s="8" t="str">
        <f>IF($P66="More Info Required",COUNTIFS('[3]2019 Outage History'!$R:$R,BN66,'[3]2019 Outage History'!$I:$I,$C66)/$Q66,"")</f>
        <v/>
      </c>
      <c r="BP66" s="26" t="str">
        <f t="shared" si="28"/>
        <v/>
      </c>
      <c r="BQ66" s="8" t="str">
        <f>IF($P66="More Info Required",COUNTIFS('[3]2019 Outage History'!$R:$R,BP66,'[3]2019 Outage History'!$I:$I,$C66)/$Q66,"")</f>
        <v/>
      </c>
      <c r="BR66" s="26" t="str">
        <f t="shared" si="29"/>
        <v/>
      </c>
      <c r="BS66" s="8" t="str">
        <f>IF($P66="More Info Required",COUNTIFS('[3]2019 Outage History'!$R:$R,BR66,'[3]2019 Outage History'!$I:$I,$C66)/$Q66,"")</f>
        <v/>
      </c>
      <c r="BT66" s="26" t="str">
        <f t="shared" si="30"/>
        <v/>
      </c>
      <c r="BU66" s="8" t="str">
        <f>IF($P66="More Info Required",COUNTIFS('[3]2019 Outage History'!$R:$R,BT66,'[3]2019 Outage History'!$I:$I,$C66)/$Q66,"")</f>
        <v/>
      </c>
      <c r="BV66" s="26" t="str">
        <f t="shared" si="31"/>
        <v/>
      </c>
      <c r="BW66" s="8" t="str">
        <f>IF($P66="More Info Required",COUNTIFS('[3]2019 Outage History'!$R:$R,BV66,'[3]2019 Outage History'!$I:$I,$C66)/$Q66,"")</f>
        <v/>
      </c>
      <c r="BX66" s="26" t="str">
        <f t="shared" si="32"/>
        <v/>
      </c>
      <c r="BY66" s="8" t="str">
        <f>IF($P66="More Info Required",COUNTIFS('[3]2019 Outage History'!$R:$R,BX66,'[3]2019 Outage History'!$I:$I,$C66)/$Q66,"")</f>
        <v/>
      </c>
      <c r="BZ66" s="26" t="str">
        <f t="shared" si="33"/>
        <v/>
      </c>
      <c r="CA66" s="8" t="str">
        <f>IF($P66="More Info Required",COUNTIFS('[3]2019 Outage History'!$R:$R,BZ66,'[3]2019 Outage History'!$I:$I,$C66)/$Q66,"")</f>
        <v/>
      </c>
      <c r="CB66" s="26" t="str">
        <f t="shared" si="34"/>
        <v/>
      </c>
      <c r="CC66" s="8" t="str">
        <f>IF($P66="More Info Required",COUNTIFS('[3]2019 Outage History'!$R:$R,CB66,'[3]2019 Outage History'!$I:$I,$C66)/$Q66,"")</f>
        <v/>
      </c>
      <c r="CD66" s="26" t="str">
        <f t="shared" si="35"/>
        <v/>
      </c>
      <c r="CE66" s="8" t="str">
        <f>IF($P66="More Info Required",COUNTIFS('[3]2019 Outage History'!$R:$R,CD66,'[3]2019 Outage History'!$I:$I,$C66)/$Q66,"")</f>
        <v/>
      </c>
      <c r="CF66" s="26" t="str">
        <f t="shared" si="36"/>
        <v/>
      </c>
      <c r="CG66" s="8" t="str">
        <f>IF($P66="More Info Required",COUNTIFS('[3]2019 Outage History'!$R:$R,CF66,'[3]2019 Outage History'!$I:$I,$C66)/$Q66,"")</f>
        <v/>
      </c>
      <c r="CH66" s="26" t="str">
        <f t="shared" si="37"/>
        <v/>
      </c>
      <c r="CI66" s="8" t="str">
        <f>IF($P66="More Info Required",COUNTIFS('[3]2019 Outage History'!$R:$R,CH66,'[3]2019 Outage History'!$I:$I,$C66)/$Q66,"")</f>
        <v/>
      </c>
      <c r="CJ66" s="26" t="str">
        <f t="shared" si="38"/>
        <v/>
      </c>
      <c r="CK66" s="8" t="str">
        <f>IF($P66="More Info Required",COUNTIFS('[3]2019 Outage History'!$R:$R,CJ66,'[3]2019 Outage History'!$I:$I,$C66)/$Q66,"")</f>
        <v/>
      </c>
      <c r="CL66" s="26" t="str">
        <f t="shared" si="39"/>
        <v/>
      </c>
      <c r="CM66" s="8" t="str">
        <f>IF($P66="More Info Required",COUNTIFS('[3]2019 Outage History'!$R:$R,CL66,'[3]2019 Outage History'!$I:$I,$C66)/$Q66,"")</f>
        <v/>
      </c>
    </row>
    <row r="67" spans="1:91" ht="15" x14ac:dyDescent="0.25">
      <c r="A67" s="8" t="s">
        <v>67</v>
      </c>
      <c r="B67" s="21">
        <v>30224</v>
      </c>
      <c r="C67" s="14" t="s">
        <v>380</v>
      </c>
      <c r="D67" s="17" t="s">
        <v>381</v>
      </c>
      <c r="E67" s="21">
        <v>30</v>
      </c>
      <c r="F67" s="22">
        <f>'[3]2019 Circuit Detail'!H26</f>
        <v>392.22465699999998</v>
      </c>
      <c r="G67" s="21"/>
      <c r="H67" s="21">
        <f>('[3]2014 Circuit detail'!AS26+'[3]2015 Circuit Detail'!AS26+'[3]2016 Circuit Detail'!AS26+'[3]2017 Circuit Detail'!AS26+'[3]2018 Circuit Detail'!AS26)/5</f>
        <v>1.4719541896400572</v>
      </c>
      <c r="I67" s="10">
        <f>'[3]2019 Circuit Detail'!AS26</f>
        <v>0.52520920427498796</v>
      </c>
      <c r="J67" s="17" t="str">
        <f t="shared" si="0"/>
        <v>OK</v>
      </c>
      <c r="K67" s="17">
        <v>18.2</v>
      </c>
      <c r="L67" s="23">
        <v>2015</v>
      </c>
      <c r="M67" s="21">
        <f>('[3]2014 Circuit detail'!AQ26+'[3]2015 Circuit Detail'!AQ26+'[3]2016 Circuit Detail'!AQ26+'[3]2017 Circuit Detail'!AQ26+'[3]2018 Circuit Detail'!AQ26)/5</f>
        <v>255.79456280000005</v>
      </c>
      <c r="N67" s="24">
        <f>'[3]2019 Circuit Detail'!AQ26</f>
        <v>41.328355000000002</v>
      </c>
      <c r="O67" s="17" t="str">
        <f t="shared" si="1"/>
        <v>OK</v>
      </c>
      <c r="P67" s="8" t="str">
        <f t="shared" si="2"/>
        <v>Good</v>
      </c>
      <c r="Q67" s="25">
        <f>'[3]2019 Circuit Detail'!AJ26</f>
        <v>13</v>
      </c>
      <c r="R67" s="26" t="str">
        <f t="shared" si="3"/>
        <v/>
      </c>
      <c r="S67" s="8" t="str">
        <f>IF($P67="More Info Required",COUNTIFS('[3]2019 Outage History'!$R:$R,R67,'[3]2019 Outage History'!$I:$I,$C67)/$Q67,"")</f>
        <v/>
      </c>
      <c r="T67" s="26" t="str">
        <f t="shared" si="4"/>
        <v/>
      </c>
      <c r="U67" s="8" t="str">
        <f>IF($P67="More Info Required",COUNTIFS('[3]2019 Outage History'!$R:$R,T67,'[3]2019 Outage History'!$I:$I,$C67)/$Q67,"")</f>
        <v/>
      </c>
      <c r="V67" s="26" t="str">
        <f t="shared" si="5"/>
        <v/>
      </c>
      <c r="W67" s="8" t="str">
        <f>IF($P67="More Info Required",COUNTIFS('[3]2019 Outage History'!$R:$R,V67,'[3]2019 Outage History'!$I:$I,$C67)/$Q67,"")</f>
        <v/>
      </c>
      <c r="X67" s="26" t="str">
        <f t="shared" si="6"/>
        <v/>
      </c>
      <c r="Y67" s="8" t="str">
        <f>IF($P67="More Info Required",COUNTIFS('[3]2019 Outage History'!$R:$R,X67,'[3]2019 Outage History'!$I:$I,$C67)/$Q67,"")</f>
        <v/>
      </c>
      <c r="Z67" s="26" t="str">
        <f t="shared" si="7"/>
        <v/>
      </c>
      <c r="AA67" s="8" t="str">
        <f>IF($P67="More Info Required",COUNTIFS('[3]2019 Outage History'!$R:$R,Z67,'[3]2019 Outage History'!$I:$I,$C67)/$Q67,"")</f>
        <v/>
      </c>
      <c r="AB67" s="26" t="str">
        <f t="shared" si="8"/>
        <v/>
      </c>
      <c r="AC67" s="8" t="str">
        <f>IF($P67="More Info Required",COUNTIFS('[3]2019 Outage History'!$R:$R,AB67,'[3]2019 Outage History'!$I:$I,$C67)/$Q67,"")</f>
        <v/>
      </c>
      <c r="AD67" s="26" t="str">
        <f t="shared" si="9"/>
        <v/>
      </c>
      <c r="AE67" s="8" t="str">
        <f>IF($P67="More Info Required",COUNTIFS('[3]2019 Outage History'!$R:$R,AD67,'[3]2019 Outage History'!$I:$I,$C67)/$Q67,"")</f>
        <v/>
      </c>
      <c r="AF67" s="26" t="str">
        <f t="shared" si="10"/>
        <v/>
      </c>
      <c r="AG67" s="8" t="str">
        <f>IF($P67="More Info Required",COUNTIFS('[3]2019 Outage History'!$R:$R,AF67,'[3]2019 Outage History'!$I:$I,$C67)/$Q67,"")</f>
        <v/>
      </c>
      <c r="AH67" s="26" t="str">
        <f t="shared" si="11"/>
        <v/>
      </c>
      <c r="AI67" s="8" t="str">
        <f>IF($P67="More Info Required",COUNTIFS('[3]2019 Outage History'!$R:$R,AH67,'[3]2019 Outage History'!$I:$I,$C67)/$Q67,"")</f>
        <v/>
      </c>
      <c r="AJ67" s="26" t="str">
        <f t="shared" si="12"/>
        <v/>
      </c>
      <c r="AK67" s="8" t="str">
        <f>IF($P67="More Info Required",COUNTIFS('[3]2019 Outage History'!$R:$R,AJ67,'[3]2019 Outage History'!$I:$I,$C67)/$Q67,"")</f>
        <v/>
      </c>
      <c r="AL67" s="26" t="str">
        <f t="shared" si="13"/>
        <v/>
      </c>
      <c r="AM67" s="8" t="str">
        <f>IF($P67="More Info Required",COUNTIFS('[3]2019 Outage History'!$R:$R,AL67,'[3]2019 Outage History'!$I:$I,$C67)/$Q67,"")</f>
        <v/>
      </c>
      <c r="AN67" s="26" t="str">
        <f t="shared" si="14"/>
        <v/>
      </c>
      <c r="AO67" s="8" t="str">
        <f>IF($P67="More Info Required",COUNTIFS('[3]2019 Outage History'!$R:$R,AN67,'[3]2019 Outage History'!$I:$I,$C67)/$Q67,"")</f>
        <v/>
      </c>
      <c r="AP67" s="26" t="str">
        <f t="shared" si="15"/>
        <v/>
      </c>
      <c r="AQ67" s="8" t="str">
        <f>IF($P67="More Info Required",COUNTIFS('[3]2019 Outage History'!$R:$R,AP67,'[3]2019 Outage History'!$I:$I,$C67)/$Q67,"")</f>
        <v/>
      </c>
      <c r="AR67" s="26" t="str">
        <f t="shared" si="16"/>
        <v/>
      </c>
      <c r="AS67" s="8" t="str">
        <f>IF($P67="More Info Required",COUNTIFS('[3]2019 Outage History'!$R:$R,AR67,'[3]2019 Outage History'!$I:$I,$C67)/$Q67,"")</f>
        <v/>
      </c>
      <c r="AT67" s="26" t="str">
        <f t="shared" si="17"/>
        <v/>
      </c>
      <c r="AU67" s="8" t="str">
        <f>IF($P67="More Info Required",COUNTIFS('[3]2019 Outage History'!$R:$R,AT67,'[3]2019 Outage History'!$I:$I,$C67)/$Q67,"")</f>
        <v/>
      </c>
      <c r="AV67" s="26" t="str">
        <f t="shared" si="18"/>
        <v/>
      </c>
      <c r="AW67" s="8" t="str">
        <f>IF($P67="More Info Required",COUNTIFS('[3]2019 Outage History'!$R:$R,AV67,'[3]2019 Outage History'!$I:$I,$C67)/$Q67,"")</f>
        <v/>
      </c>
      <c r="AX67" s="26" t="str">
        <f t="shared" si="19"/>
        <v/>
      </c>
      <c r="AY67" s="8" t="str">
        <f>IF($P67="More Info Required",COUNTIFS('[3]2019 Outage History'!$R:$R,AX67,'[3]2019 Outage History'!$I:$I,$C67)/$Q67,"")</f>
        <v/>
      </c>
      <c r="AZ67" s="26" t="str">
        <f t="shared" si="20"/>
        <v/>
      </c>
      <c r="BA67" s="8" t="str">
        <f>IF($P67="More Info Required",COUNTIFS('[3]2019 Outage History'!$R:$R,AZ67,'[3]2019 Outage History'!$I:$I,$C67)/$Q67,"")</f>
        <v/>
      </c>
      <c r="BB67" s="26" t="str">
        <f t="shared" si="21"/>
        <v/>
      </c>
      <c r="BC67" s="8" t="str">
        <f>IF($P67="More Info Required",COUNTIFS('[3]2019 Outage History'!$R:$R,BB67,'[3]2019 Outage History'!$I:$I,$C67)/$Q67,"")</f>
        <v/>
      </c>
      <c r="BD67" s="26" t="str">
        <f t="shared" si="22"/>
        <v/>
      </c>
      <c r="BE67" s="8" t="str">
        <f>IF($P67="More Info Required",COUNTIFS('[3]2019 Outage History'!$R:$R,BD67,'[3]2019 Outage History'!$I:$I,$C67)/$Q67,"")</f>
        <v/>
      </c>
      <c r="BF67" s="26" t="str">
        <f t="shared" si="23"/>
        <v/>
      </c>
      <c r="BG67" s="8" t="str">
        <f>IF($P67="More Info Required",COUNTIFS('[3]2019 Outage History'!$R:$R,BF67,'[3]2019 Outage History'!$I:$I,$C67)/$Q67,"")</f>
        <v/>
      </c>
      <c r="BH67" s="26" t="str">
        <f t="shared" si="24"/>
        <v/>
      </c>
      <c r="BI67" s="8" t="str">
        <f>IF($P67="More Info Required",COUNTIFS('[3]2019 Outage History'!$R:$R,BH67,'[3]2019 Outage History'!$I:$I,$C67)/$Q67,"")</f>
        <v/>
      </c>
      <c r="BJ67" s="26" t="str">
        <f t="shared" si="25"/>
        <v/>
      </c>
      <c r="BK67" s="8" t="str">
        <f>IF($P67="More Info Required",COUNTIFS('[3]2019 Outage History'!$R:$R,BJ67,'[3]2019 Outage History'!$I:$I,$C67)/$Q67,"")</f>
        <v/>
      </c>
      <c r="BL67" s="26" t="str">
        <f t="shared" si="26"/>
        <v/>
      </c>
      <c r="BM67" s="8" t="str">
        <f>IF($P67="More Info Required",COUNTIFS('[3]2019 Outage History'!$R:$R,BL67,'[3]2019 Outage History'!$I:$I,$C67)/$Q67,"")</f>
        <v/>
      </c>
      <c r="BN67" s="26" t="str">
        <f t="shared" si="27"/>
        <v/>
      </c>
      <c r="BO67" s="8" t="str">
        <f>IF($P67="More Info Required",COUNTIFS('[3]2019 Outage History'!$R:$R,BN67,'[3]2019 Outage History'!$I:$I,$C67)/$Q67,"")</f>
        <v/>
      </c>
      <c r="BP67" s="26" t="str">
        <f t="shared" si="28"/>
        <v/>
      </c>
      <c r="BQ67" s="8" t="str">
        <f>IF($P67="More Info Required",COUNTIFS('[3]2019 Outage History'!$R:$R,BP67,'[3]2019 Outage History'!$I:$I,$C67)/$Q67,"")</f>
        <v/>
      </c>
      <c r="BR67" s="26" t="str">
        <f t="shared" si="29"/>
        <v/>
      </c>
      <c r="BS67" s="8" t="str">
        <f>IF($P67="More Info Required",COUNTIFS('[3]2019 Outage History'!$R:$R,BR67,'[3]2019 Outage History'!$I:$I,$C67)/$Q67,"")</f>
        <v/>
      </c>
      <c r="BT67" s="26" t="str">
        <f t="shared" si="30"/>
        <v/>
      </c>
      <c r="BU67" s="8" t="str">
        <f>IF($P67="More Info Required",COUNTIFS('[3]2019 Outage History'!$R:$R,BT67,'[3]2019 Outage History'!$I:$I,$C67)/$Q67,"")</f>
        <v/>
      </c>
      <c r="BV67" s="26" t="str">
        <f t="shared" si="31"/>
        <v/>
      </c>
      <c r="BW67" s="8" t="str">
        <f>IF($P67="More Info Required",COUNTIFS('[3]2019 Outage History'!$R:$R,BV67,'[3]2019 Outage History'!$I:$I,$C67)/$Q67,"")</f>
        <v/>
      </c>
      <c r="BX67" s="26" t="str">
        <f t="shared" si="32"/>
        <v/>
      </c>
      <c r="BY67" s="8" t="str">
        <f>IF($P67="More Info Required",COUNTIFS('[3]2019 Outage History'!$R:$R,BX67,'[3]2019 Outage History'!$I:$I,$C67)/$Q67,"")</f>
        <v/>
      </c>
      <c r="BZ67" s="26" t="str">
        <f t="shared" si="33"/>
        <v/>
      </c>
      <c r="CA67" s="8" t="str">
        <f>IF($P67="More Info Required",COUNTIFS('[3]2019 Outage History'!$R:$R,BZ67,'[3]2019 Outage History'!$I:$I,$C67)/$Q67,"")</f>
        <v/>
      </c>
      <c r="CB67" s="26" t="str">
        <f t="shared" si="34"/>
        <v/>
      </c>
      <c r="CC67" s="8" t="str">
        <f>IF($P67="More Info Required",COUNTIFS('[3]2019 Outage History'!$R:$R,CB67,'[3]2019 Outage History'!$I:$I,$C67)/$Q67,"")</f>
        <v/>
      </c>
      <c r="CD67" s="26" t="str">
        <f t="shared" si="35"/>
        <v/>
      </c>
      <c r="CE67" s="8" t="str">
        <f>IF($P67="More Info Required",COUNTIFS('[3]2019 Outage History'!$R:$R,CD67,'[3]2019 Outage History'!$I:$I,$C67)/$Q67,"")</f>
        <v/>
      </c>
      <c r="CF67" s="26" t="str">
        <f t="shared" si="36"/>
        <v/>
      </c>
      <c r="CG67" s="8" t="str">
        <f>IF($P67="More Info Required",COUNTIFS('[3]2019 Outage History'!$R:$R,CF67,'[3]2019 Outage History'!$I:$I,$C67)/$Q67,"")</f>
        <v/>
      </c>
      <c r="CH67" s="26" t="str">
        <f t="shared" si="37"/>
        <v/>
      </c>
      <c r="CI67" s="8" t="str">
        <f>IF($P67="More Info Required",COUNTIFS('[3]2019 Outage History'!$R:$R,CH67,'[3]2019 Outage History'!$I:$I,$C67)/$Q67,"")</f>
        <v/>
      </c>
      <c r="CJ67" s="26" t="str">
        <f t="shared" si="38"/>
        <v/>
      </c>
      <c r="CK67" s="8" t="str">
        <f>IF($P67="More Info Required",COUNTIFS('[3]2019 Outage History'!$R:$R,CJ67,'[3]2019 Outage History'!$I:$I,$C67)/$Q67,"")</f>
        <v/>
      </c>
      <c r="CL67" s="26" t="str">
        <f t="shared" si="39"/>
        <v/>
      </c>
      <c r="CM67" s="8" t="str">
        <f>IF($P67="More Info Required",COUNTIFS('[3]2019 Outage History'!$R:$R,CL67,'[3]2019 Outage History'!$I:$I,$C67)/$Q67,"")</f>
        <v/>
      </c>
    </row>
    <row r="68" spans="1:91" ht="15" x14ac:dyDescent="0.25">
      <c r="A68" s="17" t="s">
        <v>382</v>
      </c>
      <c r="B68" s="21">
        <v>30244</v>
      </c>
      <c r="C68" s="14" t="s">
        <v>383</v>
      </c>
      <c r="D68" s="17" t="s">
        <v>381</v>
      </c>
      <c r="E68" s="21">
        <v>30</v>
      </c>
      <c r="F68" s="22">
        <f>'[3]2019 Circuit Detail'!H27</f>
        <v>103.46575300000001</v>
      </c>
      <c r="G68" s="21"/>
      <c r="H68" s="21">
        <f>('[3]2014 Circuit detail'!AS27+'[3]2015 Circuit Detail'!AS27+'[3]2016 Circuit Detail'!AS27+'[3]2017 Circuit Detail'!AS27+'[3]2018 Circuit Detail'!AS27)/5</f>
        <v>0.56066228735450419</v>
      </c>
      <c r="I68" s="10">
        <f>'[3]2019 Circuit Detail'!AS27</f>
        <v>0.28995101403263401</v>
      </c>
      <c r="J68" s="17" t="str">
        <f t="shared" si="0"/>
        <v>OK</v>
      </c>
      <c r="K68" s="17">
        <v>7.6</v>
      </c>
      <c r="L68" s="23">
        <v>2015</v>
      </c>
      <c r="M68" s="21">
        <f>('[3]2014 Circuit detail'!AQ27+'[3]2015 Circuit Detail'!AQ27+'[3]2016 Circuit Detail'!AQ27+'[3]2017 Circuit Detail'!AQ27+'[3]2018 Circuit Detail'!AQ27)/5</f>
        <v>40.256838399999999</v>
      </c>
      <c r="N68" s="24">
        <f>'[3]2019 Circuit Detail'!AQ27</f>
        <v>13.907983</v>
      </c>
      <c r="O68" s="17" t="str">
        <f t="shared" si="1"/>
        <v>OK</v>
      </c>
      <c r="P68" s="8" t="str">
        <f t="shared" si="2"/>
        <v>Good</v>
      </c>
      <c r="Q68" s="25">
        <f>'[3]2019 Circuit Detail'!AJ27</f>
        <v>6</v>
      </c>
      <c r="R68" s="26" t="str">
        <f t="shared" si="3"/>
        <v/>
      </c>
      <c r="S68" s="8" t="str">
        <f>IF($P68="More Info Required",COUNTIFS('[3]2019 Outage History'!$R:$R,R68,'[3]2019 Outage History'!$I:$I,$C68)/$Q68,"")</f>
        <v/>
      </c>
      <c r="T68" s="26" t="str">
        <f t="shared" si="4"/>
        <v/>
      </c>
      <c r="U68" s="8" t="str">
        <f>IF($P68="More Info Required",COUNTIFS('[3]2019 Outage History'!$R:$R,T68,'[3]2019 Outage History'!$I:$I,$C68)/$Q68,"")</f>
        <v/>
      </c>
      <c r="V68" s="26" t="str">
        <f t="shared" si="5"/>
        <v/>
      </c>
      <c r="W68" s="8" t="str">
        <f>IF($P68="More Info Required",COUNTIFS('[3]2019 Outage History'!$R:$R,V68,'[3]2019 Outage History'!$I:$I,$C68)/$Q68,"")</f>
        <v/>
      </c>
      <c r="X68" s="26" t="str">
        <f t="shared" si="6"/>
        <v/>
      </c>
      <c r="Y68" s="8" t="str">
        <f>IF($P68="More Info Required",COUNTIFS('[3]2019 Outage History'!$R:$R,X68,'[3]2019 Outage History'!$I:$I,$C68)/$Q68,"")</f>
        <v/>
      </c>
      <c r="Z68" s="26" t="str">
        <f t="shared" si="7"/>
        <v/>
      </c>
      <c r="AA68" s="8" t="str">
        <f>IF($P68="More Info Required",COUNTIFS('[3]2019 Outage History'!$R:$R,Z68,'[3]2019 Outage History'!$I:$I,$C68)/$Q68,"")</f>
        <v/>
      </c>
      <c r="AB68" s="26" t="str">
        <f t="shared" si="8"/>
        <v/>
      </c>
      <c r="AC68" s="8" t="str">
        <f>IF($P68="More Info Required",COUNTIFS('[3]2019 Outage History'!$R:$R,AB68,'[3]2019 Outage History'!$I:$I,$C68)/$Q68,"")</f>
        <v/>
      </c>
      <c r="AD68" s="26" t="str">
        <f t="shared" si="9"/>
        <v/>
      </c>
      <c r="AE68" s="8" t="str">
        <f>IF($P68="More Info Required",COUNTIFS('[3]2019 Outage History'!$R:$R,AD68,'[3]2019 Outage History'!$I:$I,$C68)/$Q68,"")</f>
        <v/>
      </c>
      <c r="AF68" s="26" t="str">
        <f t="shared" si="10"/>
        <v/>
      </c>
      <c r="AG68" s="8" t="str">
        <f>IF($P68="More Info Required",COUNTIFS('[3]2019 Outage History'!$R:$R,AF68,'[3]2019 Outage History'!$I:$I,$C68)/$Q68,"")</f>
        <v/>
      </c>
      <c r="AH68" s="26" t="str">
        <f t="shared" si="11"/>
        <v/>
      </c>
      <c r="AI68" s="8" t="str">
        <f>IF($P68="More Info Required",COUNTIFS('[3]2019 Outage History'!$R:$R,AH68,'[3]2019 Outage History'!$I:$I,$C68)/$Q68,"")</f>
        <v/>
      </c>
      <c r="AJ68" s="26" t="str">
        <f t="shared" si="12"/>
        <v/>
      </c>
      <c r="AK68" s="8" t="str">
        <f>IF($P68="More Info Required",COUNTIFS('[3]2019 Outage History'!$R:$R,AJ68,'[3]2019 Outage History'!$I:$I,$C68)/$Q68,"")</f>
        <v/>
      </c>
      <c r="AL68" s="26" t="str">
        <f t="shared" si="13"/>
        <v/>
      </c>
      <c r="AM68" s="8" t="str">
        <f>IF($P68="More Info Required",COUNTIFS('[3]2019 Outage History'!$R:$R,AL68,'[3]2019 Outage History'!$I:$I,$C68)/$Q68,"")</f>
        <v/>
      </c>
      <c r="AN68" s="26" t="str">
        <f t="shared" si="14"/>
        <v/>
      </c>
      <c r="AO68" s="8" t="str">
        <f>IF($P68="More Info Required",COUNTIFS('[3]2019 Outage History'!$R:$R,AN68,'[3]2019 Outage History'!$I:$I,$C68)/$Q68,"")</f>
        <v/>
      </c>
      <c r="AP68" s="26" t="str">
        <f t="shared" si="15"/>
        <v/>
      </c>
      <c r="AQ68" s="8" t="str">
        <f>IF($P68="More Info Required",COUNTIFS('[3]2019 Outage History'!$R:$R,AP68,'[3]2019 Outage History'!$I:$I,$C68)/$Q68,"")</f>
        <v/>
      </c>
      <c r="AR68" s="26" t="str">
        <f t="shared" si="16"/>
        <v/>
      </c>
      <c r="AS68" s="8" t="str">
        <f>IF($P68="More Info Required",COUNTIFS('[3]2019 Outage History'!$R:$R,AR68,'[3]2019 Outage History'!$I:$I,$C68)/$Q68,"")</f>
        <v/>
      </c>
      <c r="AT68" s="26" t="str">
        <f t="shared" si="17"/>
        <v/>
      </c>
      <c r="AU68" s="8" t="str">
        <f>IF($P68="More Info Required",COUNTIFS('[3]2019 Outage History'!$R:$R,AT68,'[3]2019 Outage History'!$I:$I,$C68)/$Q68,"")</f>
        <v/>
      </c>
      <c r="AV68" s="26" t="str">
        <f t="shared" si="18"/>
        <v/>
      </c>
      <c r="AW68" s="8" t="str">
        <f>IF($P68="More Info Required",COUNTIFS('[3]2019 Outage History'!$R:$R,AV68,'[3]2019 Outage History'!$I:$I,$C68)/$Q68,"")</f>
        <v/>
      </c>
      <c r="AX68" s="26" t="str">
        <f t="shared" si="19"/>
        <v/>
      </c>
      <c r="AY68" s="8" t="str">
        <f>IF($P68="More Info Required",COUNTIFS('[3]2019 Outage History'!$R:$R,AX68,'[3]2019 Outage History'!$I:$I,$C68)/$Q68,"")</f>
        <v/>
      </c>
      <c r="AZ68" s="26" t="str">
        <f t="shared" si="20"/>
        <v/>
      </c>
      <c r="BA68" s="8" t="str">
        <f>IF($P68="More Info Required",COUNTIFS('[3]2019 Outage History'!$R:$R,AZ68,'[3]2019 Outage History'!$I:$I,$C68)/$Q68,"")</f>
        <v/>
      </c>
      <c r="BB68" s="26" t="str">
        <f t="shared" si="21"/>
        <v/>
      </c>
      <c r="BC68" s="8" t="str">
        <f>IF($P68="More Info Required",COUNTIFS('[3]2019 Outage History'!$R:$R,BB68,'[3]2019 Outage History'!$I:$I,$C68)/$Q68,"")</f>
        <v/>
      </c>
      <c r="BD68" s="26" t="str">
        <f t="shared" si="22"/>
        <v/>
      </c>
      <c r="BE68" s="8" t="str">
        <f>IF($P68="More Info Required",COUNTIFS('[3]2019 Outage History'!$R:$R,BD68,'[3]2019 Outage History'!$I:$I,$C68)/$Q68,"")</f>
        <v/>
      </c>
      <c r="BF68" s="26" t="str">
        <f t="shared" si="23"/>
        <v/>
      </c>
      <c r="BG68" s="8" t="str">
        <f>IF($P68="More Info Required",COUNTIFS('[3]2019 Outage History'!$R:$R,BF68,'[3]2019 Outage History'!$I:$I,$C68)/$Q68,"")</f>
        <v/>
      </c>
      <c r="BH68" s="26" t="str">
        <f t="shared" si="24"/>
        <v/>
      </c>
      <c r="BI68" s="8" t="str">
        <f>IF($P68="More Info Required",COUNTIFS('[3]2019 Outage History'!$R:$R,BH68,'[3]2019 Outage History'!$I:$I,$C68)/$Q68,"")</f>
        <v/>
      </c>
      <c r="BJ68" s="26" t="str">
        <f t="shared" si="25"/>
        <v/>
      </c>
      <c r="BK68" s="8" t="str">
        <f>IF($P68="More Info Required",COUNTIFS('[3]2019 Outage History'!$R:$R,BJ68,'[3]2019 Outage History'!$I:$I,$C68)/$Q68,"")</f>
        <v/>
      </c>
      <c r="BL68" s="26" t="str">
        <f t="shared" si="26"/>
        <v/>
      </c>
      <c r="BM68" s="8" t="str">
        <f>IF($P68="More Info Required",COUNTIFS('[3]2019 Outage History'!$R:$R,BL68,'[3]2019 Outage History'!$I:$I,$C68)/$Q68,"")</f>
        <v/>
      </c>
      <c r="BN68" s="26" t="str">
        <f t="shared" si="27"/>
        <v/>
      </c>
      <c r="BO68" s="8" t="str">
        <f>IF($P68="More Info Required",COUNTIFS('[3]2019 Outage History'!$R:$R,BN68,'[3]2019 Outage History'!$I:$I,$C68)/$Q68,"")</f>
        <v/>
      </c>
      <c r="BP68" s="26" t="str">
        <f t="shared" si="28"/>
        <v/>
      </c>
      <c r="BQ68" s="8" t="str">
        <f>IF($P68="More Info Required",COUNTIFS('[3]2019 Outage History'!$R:$R,BP68,'[3]2019 Outage History'!$I:$I,$C68)/$Q68,"")</f>
        <v/>
      </c>
      <c r="BR68" s="26" t="str">
        <f t="shared" si="29"/>
        <v/>
      </c>
      <c r="BS68" s="8" t="str">
        <f>IF($P68="More Info Required",COUNTIFS('[3]2019 Outage History'!$R:$R,BR68,'[3]2019 Outage History'!$I:$I,$C68)/$Q68,"")</f>
        <v/>
      </c>
      <c r="BT68" s="26" t="str">
        <f t="shared" si="30"/>
        <v/>
      </c>
      <c r="BU68" s="8" t="str">
        <f>IF($P68="More Info Required",COUNTIFS('[3]2019 Outage History'!$R:$R,BT68,'[3]2019 Outage History'!$I:$I,$C68)/$Q68,"")</f>
        <v/>
      </c>
      <c r="BV68" s="26" t="str">
        <f t="shared" si="31"/>
        <v/>
      </c>
      <c r="BW68" s="8" t="str">
        <f>IF($P68="More Info Required",COUNTIFS('[3]2019 Outage History'!$R:$R,BV68,'[3]2019 Outage History'!$I:$I,$C68)/$Q68,"")</f>
        <v/>
      </c>
      <c r="BX68" s="26" t="str">
        <f t="shared" si="32"/>
        <v/>
      </c>
      <c r="BY68" s="8" t="str">
        <f>IF($P68="More Info Required",COUNTIFS('[3]2019 Outage History'!$R:$R,BX68,'[3]2019 Outage History'!$I:$I,$C68)/$Q68,"")</f>
        <v/>
      </c>
      <c r="BZ68" s="26" t="str">
        <f t="shared" si="33"/>
        <v/>
      </c>
      <c r="CA68" s="8" t="str">
        <f>IF($P68="More Info Required",COUNTIFS('[3]2019 Outage History'!$R:$R,BZ68,'[3]2019 Outage History'!$I:$I,$C68)/$Q68,"")</f>
        <v/>
      </c>
      <c r="CB68" s="26" t="str">
        <f t="shared" si="34"/>
        <v/>
      </c>
      <c r="CC68" s="8" t="str">
        <f>IF($P68="More Info Required",COUNTIFS('[3]2019 Outage History'!$R:$R,CB68,'[3]2019 Outage History'!$I:$I,$C68)/$Q68,"")</f>
        <v/>
      </c>
      <c r="CD68" s="26" t="str">
        <f t="shared" si="35"/>
        <v/>
      </c>
      <c r="CE68" s="8" t="str">
        <f>IF($P68="More Info Required",COUNTIFS('[3]2019 Outage History'!$R:$R,CD68,'[3]2019 Outage History'!$I:$I,$C68)/$Q68,"")</f>
        <v/>
      </c>
      <c r="CF68" s="26" t="str">
        <f t="shared" si="36"/>
        <v/>
      </c>
      <c r="CG68" s="8" t="str">
        <f>IF($P68="More Info Required",COUNTIFS('[3]2019 Outage History'!$R:$R,CF68,'[3]2019 Outage History'!$I:$I,$C68)/$Q68,"")</f>
        <v/>
      </c>
      <c r="CH68" s="26" t="str">
        <f t="shared" si="37"/>
        <v/>
      </c>
      <c r="CI68" s="8" t="str">
        <f>IF($P68="More Info Required",COUNTIFS('[3]2019 Outage History'!$R:$R,CH68,'[3]2019 Outage History'!$I:$I,$C68)/$Q68,"")</f>
        <v/>
      </c>
      <c r="CJ68" s="26" t="str">
        <f t="shared" si="38"/>
        <v/>
      </c>
      <c r="CK68" s="8" t="str">
        <f>IF($P68="More Info Required",COUNTIFS('[3]2019 Outage History'!$R:$R,CJ68,'[3]2019 Outage History'!$I:$I,$C68)/$Q68,"")</f>
        <v/>
      </c>
      <c r="CL68" s="26" t="str">
        <f t="shared" si="39"/>
        <v/>
      </c>
      <c r="CM68" s="8" t="str">
        <f>IF($P68="More Info Required",COUNTIFS('[3]2019 Outage History'!$R:$R,CL68,'[3]2019 Outage History'!$I:$I,$C68)/$Q68,"")</f>
        <v/>
      </c>
    </row>
    <row r="69" spans="1:91" ht="15" x14ac:dyDescent="0.25">
      <c r="A69" s="17" t="s">
        <v>384</v>
      </c>
      <c r="B69" s="21">
        <v>30254</v>
      </c>
      <c r="C69" s="14" t="s">
        <v>72</v>
      </c>
      <c r="D69" s="17" t="s">
        <v>381</v>
      </c>
      <c r="E69" s="21">
        <v>30</v>
      </c>
      <c r="F69" s="22">
        <f>'[3]2019 Circuit Detail'!H28</f>
        <v>0</v>
      </c>
      <c r="G69" s="21"/>
      <c r="H69" s="21">
        <f>('[3]2014 Circuit detail'!AS28+'[3]2015 Circuit Detail'!AS28+'[3]2016 Circuit Detail'!AS28+'[3]2017 Circuit Detail'!AS28+'[3]2018 Circuit Detail'!AS28)/5</f>
        <v>0.39220014364413541</v>
      </c>
      <c r="I69" s="10">
        <f>'[3]2019 Circuit Detail'!AS28</f>
        <v>0</v>
      </c>
      <c r="J69" s="17" t="str">
        <f t="shared" si="0"/>
        <v>OK</v>
      </c>
      <c r="K69" s="17">
        <v>3.9</v>
      </c>
      <c r="L69" s="23">
        <v>2015</v>
      </c>
      <c r="M69" s="21">
        <f>('[3]2014 Circuit detail'!AQ28+'[3]2015 Circuit Detail'!AQ28+'[3]2016 Circuit Detail'!AQ28+'[3]2017 Circuit Detail'!AQ28+'[3]2018 Circuit Detail'!AQ28)/5</f>
        <v>32.962487199999998</v>
      </c>
      <c r="N69" s="24">
        <f>'[3]2019 Circuit Detail'!AQ28</f>
        <v>0</v>
      </c>
      <c r="O69" s="17" t="str">
        <f t="shared" si="1"/>
        <v>OK</v>
      </c>
      <c r="P69" s="8" t="str">
        <f t="shared" si="2"/>
        <v>Good</v>
      </c>
      <c r="Q69" s="25">
        <f>'[3]2019 Circuit Detail'!AJ28</f>
        <v>0</v>
      </c>
      <c r="R69" s="26" t="str">
        <f t="shared" si="3"/>
        <v/>
      </c>
      <c r="S69" s="8" t="str">
        <f>IF($P69="More Info Required",COUNTIFS('[3]2019 Outage History'!$R:$R,R69,'[3]2019 Outage History'!$I:$I,$C69)/$Q69,"")</f>
        <v/>
      </c>
      <c r="T69" s="26" t="str">
        <f t="shared" si="4"/>
        <v/>
      </c>
      <c r="U69" s="8" t="str">
        <f>IF($P69="More Info Required",COUNTIFS('[3]2019 Outage History'!$R:$R,T69,'[3]2019 Outage History'!$I:$I,$C69)/$Q69,"")</f>
        <v/>
      </c>
      <c r="V69" s="26" t="str">
        <f t="shared" si="5"/>
        <v/>
      </c>
      <c r="W69" s="8" t="str">
        <f>IF($P69="More Info Required",COUNTIFS('[3]2019 Outage History'!$R:$R,V69,'[3]2019 Outage History'!$I:$I,$C69)/$Q69,"")</f>
        <v/>
      </c>
      <c r="X69" s="26" t="str">
        <f t="shared" si="6"/>
        <v/>
      </c>
      <c r="Y69" s="8" t="str">
        <f>IF($P69="More Info Required",COUNTIFS('[3]2019 Outage History'!$R:$R,X69,'[3]2019 Outage History'!$I:$I,$C69)/$Q69,"")</f>
        <v/>
      </c>
      <c r="Z69" s="26" t="str">
        <f t="shared" si="7"/>
        <v/>
      </c>
      <c r="AA69" s="8" t="str">
        <f>IF($P69="More Info Required",COUNTIFS('[3]2019 Outage History'!$R:$R,Z69,'[3]2019 Outage History'!$I:$I,$C69)/$Q69,"")</f>
        <v/>
      </c>
      <c r="AB69" s="26" t="str">
        <f t="shared" si="8"/>
        <v/>
      </c>
      <c r="AC69" s="8" t="str">
        <f>IF($P69="More Info Required",COUNTIFS('[3]2019 Outage History'!$R:$R,AB69,'[3]2019 Outage History'!$I:$I,$C69)/$Q69,"")</f>
        <v/>
      </c>
      <c r="AD69" s="26" t="str">
        <f t="shared" si="9"/>
        <v/>
      </c>
      <c r="AE69" s="8" t="str">
        <f>IF($P69="More Info Required",COUNTIFS('[3]2019 Outage History'!$R:$R,AD69,'[3]2019 Outage History'!$I:$I,$C69)/$Q69,"")</f>
        <v/>
      </c>
      <c r="AF69" s="26" t="str">
        <f t="shared" si="10"/>
        <v/>
      </c>
      <c r="AG69" s="8" t="str">
        <f>IF($P69="More Info Required",COUNTIFS('[3]2019 Outage History'!$R:$R,AF69,'[3]2019 Outage History'!$I:$I,$C69)/$Q69,"")</f>
        <v/>
      </c>
      <c r="AH69" s="26" t="str">
        <f t="shared" si="11"/>
        <v/>
      </c>
      <c r="AI69" s="8" t="str">
        <f>IF($P69="More Info Required",COUNTIFS('[3]2019 Outage History'!$R:$R,AH69,'[3]2019 Outage History'!$I:$I,$C69)/$Q69,"")</f>
        <v/>
      </c>
      <c r="AJ69" s="26" t="str">
        <f t="shared" si="12"/>
        <v/>
      </c>
      <c r="AK69" s="8" t="str">
        <f>IF($P69="More Info Required",COUNTIFS('[3]2019 Outage History'!$R:$R,AJ69,'[3]2019 Outage History'!$I:$I,$C69)/$Q69,"")</f>
        <v/>
      </c>
      <c r="AL69" s="26" t="str">
        <f t="shared" si="13"/>
        <v/>
      </c>
      <c r="AM69" s="8" t="str">
        <f>IF($P69="More Info Required",COUNTIFS('[3]2019 Outage History'!$R:$R,AL69,'[3]2019 Outage History'!$I:$I,$C69)/$Q69,"")</f>
        <v/>
      </c>
      <c r="AN69" s="26" t="str">
        <f t="shared" si="14"/>
        <v/>
      </c>
      <c r="AO69" s="8" t="str">
        <f>IF($P69="More Info Required",COUNTIFS('[3]2019 Outage History'!$R:$R,AN69,'[3]2019 Outage History'!$I:$I,$C69)/$Q69,"")</f>
        <v/>
      </c>
      <c r="AP69" s="26" t="str">
        <f t="shared" si="15"/>
        <v/>
      </c>
      <c r="AQ69" s="8" t="str">
        <f>IF($P69="More Info Required",COUNTIFS('[3]2019 Outage History'!$R:$R,AP69,'[3]2019 Outage History'!$I:$I,$C69)/$Q69,"")</f>
        <v/>
      </c>
      <c r="AR69" s="26" t="str">
        <f t="shared" si="16"/>
        <v/>
      </c>
      <c r="AS69" s="8" t="str">
        <f>IF($P69="More Info Required",COUNTIFS('[3]2019 Outage History'!$R:$R,AR69,'[3]2019 Outage History'!$I:$I,$C69)/$Q69,"")</f>
        <v/>
      </c>
      <c r="AT69" s="26" t="str">
        <f t="shared" si="17"/>
        <v/>
      </c>
      <c r="AU69" s="8" t="str">
        <f>IF($P69="More Info Required",COUNTIFS('[3]2019 Outage History'!$R:$R,AT69,'[3]2019 Outage History'!$I:$I,$C69)/$Q69,"")</f>
        <v/>
      </c>
      <c r="AV69" s="26" t="str">
        <f t="shared" si="18"/>
        <v/>
      </c>
      <c r="AW69" s="8" t="str">
        <f>IF($P69="More Info Required",COUNTIFS('[3]2019 Outage History'!$R:$R,AV69,'[3]2019 Outage History'!$I:$I,$C69)/$Q69,"")</f>
        <v/>
      </c>
      <c r="AX69" s="26" t="str">
        <f t="shared" si="19"/>
        <v/>
      </c>
      <c r="AY69" s="8" t="str">
        <f>IF($P69="More Info Required",COUNTIFS('[3]2019 Outage History'!$R:$R,AX69,'[3]2019 Outage History'!$I:$I,$C69)/$Q69,"")</f>
        <v/>
      </c>
      <c r="AZ69" s="26" t="str">
        <f t="shared" si="20"/>
        <v/>
      </c>
      <c r="BA69" s="8" t="str">
        <f>IF($P69="More Info Required",COUNTIFS('[3]2019 Outage History'!$R:$R,AZ69,'[3]2019 Outage History'!$I:$I,$C69)/$Q69,"")</f>
        <v/>
      </c>
      <c r="BB69" s="26" t="str">
        <f t="shared" si="21"/>
        <v/>
      </c>
      <c r="BC69" s="8" t="str">
        <f>IF($P69="More Info Required",COUNTIFS('[3]2019 Outage History'!$R:$R,BB69,'[3]2019 Outage History'!$I:$I,$C69)/$Q69,"")</f>
        <v/>
      </c>
      <c r="BD69" s="26" t="str">
        <f t="shared" si="22"/>
        <v/>
      </c>
      <c r="BE69" s="8" t="str">
        <f>IF($P69="More Info Required",COUNTIFS('[3]2019 Outage History'!$R:$R,BD69,'[3]2019 Outage History'!$I:$I,$C69)/$Q69,"")</f>
        <v/>
      </c>
      <c r="BF69" s="26" t="str">
        <f t="shared" si="23"/>
        <v/>
      </c>
      <c r="BG69" s="8" t="str">
        <f>IF($P69="More Info Required",COUNTIFS('[3]2019 Outage History'!$R:$R,BF69,'[3]2019 Outage History'!$I:$I,$C69)/$Q69,"")</f>
        <v/>
      </c>
      <c r="BH69" s="26" t="str">
        <f t="shared" si="24"/>
        <v/>
      </c>
      <c r="BI69" s="8" t="str">
        <f>IF($P69="More Info Required",COUNTIFS('[3]2019 Outage History'!$R:$R,BH69,'[3]2019 Outage History'!$I:$I,$C69)/$Q69,"")</f>
        <v/>
      </c>
      <c r="BJ69" s="26" t="str">
        <f t="shared" si="25"/>
        <v/>
      </c>
      <c r="BK69" s="8" t="str">
        <f>IF($P69="More Info Required",COUNTIFS('[3]2019 Outage History'!$R:$R,BJ69,'[3]2019 Outage History'!$I:$I,$C69)/$Q69,"")</f>
        <v/>
      </c>
      <c r="BL69" s="26" t="str">
        <f t="shared" si="26"/>
        <v/>
      </c>
      <c r="BM69" s="8" t="str">
        <f>IF($P69="More Info Required",COUNTIFS('[3]2019 Outage History'!$R:$R,BL69,'[3]2019 Outage History'!$I:$I,$C69)/$Q69,"")</f>
        <v/>
      </c>
      <c r="BN69" s="26" t="str">
        <f t="shared" si="27"/>
        <v/>
      </c>
      <c r="BO69" s="8" t="str">
        <f>IF($P69="More Info Required",COUNTIFS('[3]2019 Outage History'!$R:$R,BN69,'[3]2019 Outage History'!$I:$I,$C69)/$Q69,"")</f>
        <v/>
      </c>
      <c r="BP69" s="26" t="str">
        <f t="shared" si="28"/>
        <v/>
      </c>
      <c r="BQ69" s="8" t="str">
        <f>IF($P69="More Info Required",COUNTIFS('[3]2019 Outage History'!$R:$R,BP69,'[3]2019 Outage History'!$I:$I,$C69)/$Q69,"")</f>
        <v/>
      </c>
      <c r="BR69" s="26" t="str">
        <f t="shared" si="29"/>
        <v/>
      </c>
      <c r="BS69" s="8" t="str">
        <f>IF($P69="More Info Required",COUNTIFS('[3]2019 Outage History'!$R:$R,BR69,'[3]2019 Outage History'!$I:$I,$C69)/$Q69,"")</f>
        <v/>
      </c>
      <c r="BT69" s="26" t="str">
        <f t="shared" si="30"/>
        <v/>
      </c>
      <c r="BU69" s="8" t="str">
        <f>IF($P69="More Info Required",COUNTIFS('[3]2019 Outage History'!$R:$R,BT69,'[3]2019 Outage History'!$I:$I,$C69)/$Q69,"")</f>
        <v/>
      </c>
      <c r="BV69" s="26" t="str">
        <f t="shared" si="31"/>
        <v/>
      </c>
      <c r="BW69" s="8" t="str">
        <f>IF($P69="More Info Required",COUNTIFS('[3]2019 Outage History'!$R:$R,BV69,'[3]2019 Outage History'!$I:$I,$C69)/$Q69,"")</f>
        <v/>
      </c>
      <c r="BX69" s="26" t="str">
        <f t="shared" si="32"/>
        <v/>
      </c>
      <c r="BY69" s="8" t="str">
        <f>IF($P69="More Info Required",COUNTIFS('[3]2019 Outage History'!$R:$R,BX69,'[3]2019 Outage History'!$I:$I,$C69)/$Q69,"")</f>
        <v/>
      </c>
      <c r="BZ69" s="26" t="str">
        <f t="shared" si="33"/>
        <v/>
      </c>
      <c r="CA69" s="8" t="str">
        <f>IF($P69="More Info Required",COUNTIFS('[3]2019 Outage History'!$R:$R,BZ69,'[3]2019 Outage History'!$I:$I,$C69)/$Q69,"")</f>
        <v/>
      </c>
      <c r="CB69" s="26" t="str">
        <f t="shared" si="34"/>
        <v/>
      </c>
      <c r="CC69" s="8" t="str">
        <f>IF($P69="More Info Required",COUNTIFS('[3]2019 Outage History'!$R:$R,CB69,'[3]2019 Outage History'!$I:$I,$C69)/$Q69,"")</f>
        <v/>
      </c>
      <c r="CD69" s="26" t="str">
        <f t="shared" si="35"/>
        <v/>
      </c>
      <c r="CE69" s="8" t="str">
        <f>IF($P69="More Info Required",COUNTIFS('[3]2019 Outage History'!$R:$R,CD69,'[3]2019 Outage History'!$I:$I,$C69)/$Q69,"")</f>
        <v/>
      </c>
      <c r="CF69" s="26" t="str">
        <f t="shared" si="36"/>
        <v/>
      </c>
      <c r="CG69" s="8" t="str">
        <f>IF($P69="More Info Required",COUNTIFS('[3]2019 Outage History'!$R:$R,CF69,'[3]2019 Outage History'!$I:$I,$C69)/$Q69,"")</f>
        <v/>
      </c>
      <c r="CH69" s="26" t="str">
        <f t="shared" si="37"/>
        <v/>
      </c>
      <c r="CI69" s="8" t="str">
        <f>IF($P69="More Info Required",COUNTIFS('[3]2019 Outage History'!$R:$R,CH69,'[3]2019 Outage History'!$I:$I,$C69)/$Q69,"")</f>
        <v/>
      </c>
      <c r="CJ69" s="26" t="str">
        <f t="shared" si="38"/>
        <v/>
      </c>
      <c r="CK69" s="8" t="str">
        <f>IF($P69="More Info Required",COUNTIFS('[3]2019 Outage History'!$R:$R,CJ69,'[3]2019 Outage History'!$I:$I,$C69)/$Q69,"")</f>
        <v/>
      </c>
      <c r="CL69" s="26" t="str">
        <f t="shared" si="39"/>
        <v/>
      </c>
      <c r="CM69" s="8" t="str">
        <f>IF($P69="More Info Required",COUNTIFS('[3]2019 Outage History'!$R:$R,CL69,'[3]2019 Outage History'!$I:$I,$C69)/$Q69,"")</f>
        <v/>
      </c>
    </row>
    <row r="70" spans="1:91" ht="15" x14ac:dyDescent="0.25">
      <c r="A70" s="17" t="s">
        <v>166</v>
      </c>
      <c r="B70" s="21">
        <v>3102</v>
      </c>
      <c r="C70" s="14" t="s">
        <v>442</v>
      </c>
      <c r="D70" s="17" t="s">
        <v>170</v>
      </c>
      <c r="E70" s="21">
        <v>31</v>
      </c>
      <c r="F70" s="22">
        <f>'[3]2019 Circuit Detail'!H29</f>
        <v>316.58904100000001</v>
      </c>
      <c r="G70" s="21"/>
      <c r="H70" s="21">
        <f>('[3]2014 Circuit detail'!AS29+'[3]2015 Circuit Detail'!AS29+'[3]2016 Circuit Detail'!AS29+'[3]2017 Circuit Detail'!AS29+'[3]2018 Circuit Detail'!AS29)/5</f>
        <v>0.66652726478071134</v>
      </c>
      <c r="I70" s="10">
        <f>'[3]2019 Circuit Detail'!AS29</f>
        <v>0.34113625556609201</v>
      </c>
      <c r="J70" s="17" t="str">
        <f t="shared" si="0"/>
        <v>OK</v>
      </c>
      <c r="K70" s="17">
        <v>35.5</v>
      </c>
      <c r="L70" s="23">
        <v>2016</v>
      </c>
      <c r="M70" s="21">
        <f>('[3]2014 Circuit detail'!AQ29+'[3]2015 Circuit Detail'!AQ29+'[3]2016 Circuit Detail'!AQ29+'[3]2017 Circuit Detail'!AQ29+'[3]2018 Circuit Detail'!AQ29)/5</f>
        <v>73.185760799999997</v>
      </c>
      <c r="N70" s="24">
        <f>'[3]2019 Circuit Detail'!AQ29</f>
        <v>20.641902000000002</v>
      </c>
      <c r="O70" s="17" t="str">
        <f t="shared" si="1"/>
        <v>OK</v>
      </c>
      <c r="P70" s="8" t="str">
        <f t="shared" si="2"/>
        <v>Good</v>
      </c>
      <c r="Q70" s="25">
        <f>'[3]2019 Circuit Detail'!AJ29</f>
        <v>15</v>
      </c>
      <c r="R70" s="26" t="str">
        <f t="shared" si="3"/>
        <v/>
      </c>
      <c r="S70" s="8" t="str">
        <f>IF($P70="More Info Required",COUNTIFS('[3]2019 Outage History'!$R:$R,R70,'[3]2019 Outage History'!$I:$I,$C70)/$Q70,"")</f>
        <v/>
      </c>
      <c r="T70" s="26" t="str">
        <f t="shared" si="4"/>
        <v/>
      </c>
      <c r="U70" s="8" t="str">
        <f>IF($P70="More Info Required",COUNTIFS('[3]2019 Outage History'!$R:$R,T70,'[3]2019 Outage History'!$I:$I,$C70)/$Q70,"")</f>
        <v/>
      </c>
      <c r="V70" s="26" t="str">
        <f t="shared" si="5"/>
        <v/>
      </c>
      <c r="W70" s="8" t="str">
        <f>IF($P70="More Info Required",COUNTIFS('[3]2019 Outage History'!$R:$R,V70,'[3]2019 Outage History'!$I:$I,$C70)/$Q70,"")</f>
        <v/>
      </c>
      <c r="X70" s="26" t="str">
        <f t="shared" si="6"/>
        <v/>
      </c>
      <c r="Y70" s="8" t="str">
        <f>IF($P70="More Info Required",COUNTIFS('[3]2019 Outage History'!$R:$R,X70,'[3]2019 Outage History'!$I:$I,$C70)/$Q70,"")</f>
        <v/>
      </c>
      <c r="Z70" s="26" t="str">
        <f t="shared" si="7"/>
        <v/>
      </c>
      <c r="AA70" s="8" t="str">
        <f>IF($P70="More Info Required",COUNTIFS('[3]2019 Outage History'!$R:$R,Z70,'[3]2019 Outage History'!$I:$I,$C70)/$Q70,"")</f>
        <v/>
      </c>
      <c r="AB70" s="26" t="str">
        <f t="shared" si="8"/>
        <v/>
      </c>
      <c r="AC70" s="8" t="str">
        <f>IF($P70="More Info Required",COUNTIFS('[3]2019 Outage History'!$R:$R,AB70,'[3]2019 Outage History'!$I:$I,$C70)/$Q70,"")</f>
        <v/>
      </c>
      <c r="AD70" s="26" t="str">
        <f t="shared" si="9"/>
        <v/>
      </c>
      <c r="AE70" s="8" t="str">
        <f>IF($P70="More Info Required",COUNTIFS('[3]2019 Outage History'!$R:$R,AD70,'[3]2019 Outage History'!$I:$I,$C70)/$Q70,"")</f>
        <v/>
      </c>
      <c r="AF70" s="26" t="str">
        <f t="shared" si="10"/>
        <v/>
      </c>
      <c r="AG70" s="8" t="str">
        <f>IF($P70="More Info Required",COUNTIFS('[3]2019 Outage History'!$R:$R,AF70,'[3]2019 Outage History'!$I:$I,$C70)/$Q70,"")</f>
        <v/>
      </c>
      <c r="AH70" s="26" t="str">
        <f t="shared" si="11"/>
        <v/>
      </c>
      <c r="AI70" s="8" t="str">
        <f>IF($P70="More Info Required",COUNTIFS('[3]2019 Outage History'!$R:$R,AH70,'[3]2019 Outage History'!$I:$I,$C70)/$Q70,"")</f>
        <v/>
      </c>
      <c r="AJ70" s="26" t="str">
        <f t="shared" si="12"/>
        <v/>
      </c>
      <c r="AK70" s="8" t="str">
        <f>IF($P70="More Info Required",COUNTIFS('[3]2019 Outage History'!$R:$R,AJ70,'[3]2019 Outage History'!$I:$I,$C70)/$Q70,"")</f>
        <v/>
      </c>
      <c r="AL70" s="26" t="str">
        <f t="shared" si="13"/>
        <v/>
      </c>
      <c r="AM70" s="8" t="str">
        <f>IF($P70="More Info Required",COUNTIFS('[3]2019 Outage History'!$R:$R,AL70,'[3]2019 Outage History'!$I:$I,$C70)/$Q70,"")</f>
        <v/>
      </c>
      <c r="AN70" s="26" t="str">
        <f t="shared" si="14"/>
        <v/>
      </c>
      <c r="AO70" s="8" t="str">
        <f>IF($P70="More Info Required",COUNTIFS('[3]2019 Outage History'!$R:$R,AN70,'[3]2019 Outage History'!$I:$I,$C70)/$Q70,"")</f>
        <v/>
      </c>
      <c r="AP70" s="26" t="str">
        <f t="shared" si="15"/>
        <v/>
      </c>
      <c r="AQ70" s="8" t="str">
        <f>IF($P70="More Info Required",COUNTIFS('[3]2019 Outage History'!$R:$R,AP70,'[3]2019 Outage History'!$I:$I,$C70)/$Q70,"")</f>
        <v/>
      </c>
      <c r="AR70" s="26" t="str">
        <f t="shared" si="16"/>
        <v/>
      </c>
      <c r="AS70" s="8" t="str">
        <f>IF($P70="More Info Required",COUNTIFS('[3]2019 Outage History'!$R:$R,AR70,'[3]2019 Outage History'!$I:$I,$C70)/$Q70,"")</f>
        <v/>
      </c>
      <c r="AT70" s="26" t="str">
        <f t="shared" si="17"/>
        <v/>
      </c>
      <c r="AU70" s="8" t="str">
        <f>IF($P70="More Info Required",COUNTIFS('[3]2019 Outage History'!$R:$R,AT70,'[3]2019 Outage History'!$I:$I,$C70)/$Q70,"")</f>
        <v/>
      </c>
      <c r="AV70" s="26" t="str">
        <f t="shared" si="18"/>
        <v/>
      </c>
      <c r="AW70" s="8" t="str">
        <f>IF($P70="More Info Required",COUNTIFS('[3]2019 Outage History'!$R:$R,AV70,'[3]2019 Outage History'!$I:$I,$C70)/$Q70,"")</f>
        <v/>
      </c>
      <c r="AX70" s="26" t="str">
        <f t="shared" si="19"/>
        <v/>
      </c>
      <c r="AY70" s="8" t="str">
        <f>IF($P70="More Info Required",COUNTIFS('[3]2019 Outage History'!$R:$R,AX70,'[3]2019 Outage History'!$I:$I,$C70)/$Q70,"")</f>
        <v/>
      </c>
      <c r="AZ70" s="26" t="str">
        <f t="shared" si="20"/>
        <v/>
      </c>
      <c r="BA70" s="8" t="str">
        <f>IF($P70="More Info Required",COUNTIFS('[3]2019 Outage History'!$R:$R,AZ70,'[3]2019 Outage History'!$I:$I,$C70)/$Q70,"")</f>
        <v/>
      </c>
      <c r="BB70" s="26" t="str">
        <f t="shared" si="21"/>
        <v/>
      </c>
      <c r="BC70" s="8" t="str">
        <f>IF($P70="More Info Required",COUNTIFS('[3]2019 Outage History'!$R:$R,BB70,'[3]2019 Outage History'!$I:$I,$C70)/$Q70,"")</f>
        <v/>
      </c>
      <c r="BD70" s="26" t="str">
        <f t="shared" si="22"/>
        <v/>
      </c>
      <c r="BE70" s="8" t="str">
        <f>IF($P70="More Info Required",COUNTIFS('[3]2019 Outage History'!$R:$R,BD70,'[3]2019 Outage History'!$I:$I,$C70)/$Q70,"")</f>
        <v/>
      </c>
      <c r="BF70" s="26" t="str">
        <f t="shared" si="23"/>
        <v/>
      </c>
      <c r="BG70" s="8" t="str">
        <f>IF($P70="More Info Required",COUNTIFS('[3]2019 Outage History'!$R:$R,BF70,'[3]2019 Outage History'!$I:$I,$C70)/$Q70,"")</f>
        <v/>
      </c>
      <c r="BH70" s="26" t="str">
        <f t="shared" si="24"/>
        <v/>
      </c>
      <c r="BI70" s="8" t="str">
        <f>IF($P70="More Info Required",COUNTIFS('[3]2019 Outage History'!$R:$R,BH70,'[3]2019 Outage History'!$I:$I,$C70)/$Q70,"")</f>
        <v/>
      </c>
      <c r="BJ70" s="26" t="str">
        <f t="shared" si="25"/>
        <v/>
      </c>
      <c r="BK70" s="8" t="str">
        <f>IF($P70="More Info Required",COUNTIFS('[3]2019 Outage History'!$R:$R,BJ70,'[3]2019 Outage History'!$I:$I,$C70)/$Q70,"")</f>
        <v/>
      </c>
      <c r="BL70" s="26" t="str">
        <f t="shared" si="26"/>
        <v/>
      </c>
      <c r="BM70" s="8" t="str">
        <f>IF($P70="More Info Required",COUNTIFS('[3]2019 Outage History'!$R:$R,BL70,'[3]2019 Outage History'!$I:$I,$C70)/$Q70,"")</f>
        <v/>
      </c>
      <c r="BN70" s="26" t="str">
        <f t="shared" si="27"/>
        <v/>
      </c>
      <c r="BO70" s="8" t="str">
        <f>IF($P70="More Info Required",COUNTIFS('[3]2019 Outage History'!$R:$R,BN70,'[3]2019 Outage History'!$I:$I,$C70)/$Q70,"")</f>
        <v/>
      </c>
      <c r="BP70" s="26" t="str">
        <f t="shared" si="28"/>
        <v/>
      </c>
      <c r="BQ70" s="8" t="str">
        <f>IF($P70="More Info Required",COUNTIFS('[3]2019 Outage History'!$R:$R,BP70,'[3]2019 Outage History'!$I:$I,$C70)/$Q70,"")</f>
        <v/>
      </c>
      <c r="BR70" s="26" t="str">
        <f t="shared" si="29"/>
        <v/>
      </c>
      <c r="BS70" s="8" t="str">
        <f>IF($P70="More Info Required",COUNTIFS('[3]2019 Outage History'!$R:$R,BR70,'[3]2019 Outage History'!$I:$I,$C70)/$Q70,"")</f>
        <v/>
      </c>
      <c r="BT70" s="26" t="str">
        <f t="shared" si="30"/>
        <v/>
      </c>
      <c r="BU70" s="8" t="str">
        <f>IF($P70="More Info Required",COUNTIFS('[3]2019 Outage History'!$R:$R,BT70,'[3]2019 Outage History'!$I:$I,$C70)/$Q70,"")</f>
        <v/>
      </c>
      <c r="BV70" s="26" t="str">
        <f t="shared" si="31"/>
        <v/>
      </c>
      <c r="BW70" s="8" t="str">
        <f>IF($P70="More Info Required",COUNTIFS('[3]2019 Outage History'!$R:$R,BV70,'[3]2019 Outage History'!$I:$I,$C70)/$Q70,"")</f>
        <v/>
      </c>
      <c r="BX70" s="26" t="str">
        <f t="shared" si="32"/>
        <v/>
      </c>
      <c r="BY70" s="8" t="str">
        <f>IF($P70="More Info Required",COUNTIFS('[3]2019 Outage History'!$R:$R,BX70,'[3]2019 Outage History'!$I:$I,$C70)/$Q70,"")</f>
        <v/>
      </c>
      <c r="BZ70" s="26" t="str">
        <f t="shared" si="33"/>
        <v/>
      </c>
      <c r="CA70" s="8" t="str">
        <f>IF($P70="More Info Required",COUNTIFS('[3]2019 Outage History'!$R:$R,BZ70,'[3]2019 Outage History'!$I:$I,$C70)/$Q70,"")</f>
        <v/>
      </c>
      <c r="CB70" s="26" t="str">
        <f t="shared" si="34"/>
        <v/>
      </c>
      <c r="CC70" s="8" t="str">
        <f>IF($P70="More Info Required",COUNTIFS('[3]2019 Outage History'!$R:$R,CB70,'[3]2019 Outage History'!$I:$I,$C70)/$Q70,"")</f>
        <v/>
      </c>
      <c r="CD70" s="26" t="str">
        <f t="shared" si="35"/>
        <v/>
      </c>
      <c r="CE70" s="8" t="str">
        <f>IF($P70="More Info Required",COUNTIFS('[3]2019 Outage History'!$R:$R,CD70,'[3]2019 Outage History'!$I:$I,$C70)/$Q70,"")</f>
        <v/>
      </c>
      <c r="CF70" s="26" t="str">
        <f t="shared" si="36"/>
        <v/>
      </c>
      <c r="CG70" s="8" t="str">
        <f>IF($P70="More Info Required",COUNTIFS('[3]2019 Outage History'!$R:$R,CF70,'[3]2019 Outage History'!$I:$I,$C70)/$Q70,"")</f>
        <v/>
      </c>
      <c r="CH70" s="26" t="str">
        <f t="shared" si="37"/>
        <v/>
      </c>
      <c r="CI70" s="8" t="str">
        <f>IF($P70="More Info Required",COUNTIFS('[3]2019 Outage History'!$R:$R,CH70,'[3]2019 Outage History'!$I:$I,$C70)/$Q70,"")</f>
        <v/>
      </c>
      <c r="CJ70" s="26" t="str">
        <f t="shared" si="38"/>
        <v/>
      </c>
      <c r="CK70" s="8" t="str">
        <f>IF($P70="More Info Required",COUNTIFS('[3]2019 Outage History'!$R:$R,CJ70,'[3]2019 Outage History'!$I:$I,$C70)/$Q70,"")</f>
        <v/>
      </c>
      <c r="CL70" s="26" t="str">
        <f t="shared" si="39"/>
        <v/>
      </c>
      <c r="CM70" s="8" t="str">
        <f>IF($P70="More Info Required",COUNTIFS('[3]2019 Outage History'!$R:$R,CL70,'[3]2019 Outage History'!$I:$I,$C70)/$Q70,"")</f>
        <v/>
      </c>
    </row>
    <row r="71" spans="1:91" ht="15" x14ac:dyDescent="0.25">
      <c r="A71" s="17" t="s">
        <v>168</v>
      </c>
      <c r="B71" s="21">
        <v>3103</v>
      </c>
      <c r="C71" s="14" t="s">
        <v>443</v>
      </c>
      <c r="D71" s="17" t="s">
        <v>170</v>
      </c>
      <c r="E71" s="21">
        <v>31</v>
      </c>
      <c r="F71" s="22">
        <f>'[3]2019 Circuit Detail'!H30</f>
        <v>34.005479000000001</v>
      </c>
      <c r="G71" s="21"/>
      <c r="H71" s="21">
        <f>('[3]2014 Circuit detail'!AS30+'[3]2015 Circuit Detail'!AS30+'[3]2016 Circuit Detail'!AS30+'[3]2017 Circuit Detail'!AS30+'[3]2018 Circuit Detail'!AS30)/5</f>
        <v>0.20639793498276399</v>
      </c>
      <c r="I71" s="10">
        <f>'[3]2019 Circuit Detail'!AS30</f>
        <v>1.1468740081561599</v>
      </c>
      <c r="J71" s="17" t="str">
        <f t="shared" si="0"/>
        <v>PSC</v>
      </c>
      <c r="K71" s="17">
        <v>5.2</v>
      </c>
      <c r="L71" s="23">
        <v>2016</v>
      </c>
      <c r="M71" s="21">
        <f>('[3]2014 Circuit detail'!AQ30+'[3]2015 Circuit Detail'!AQ30+'[3]2016 Circuit Detail'!AQ30+'[3]2017 Circuit Detail'!AQ30+'[3]2018 Circuit Detail'!AQ30)/5</f>
        <v>22.5976252</v>
      </c>
      <c r="N71" s="24">
        <f>'[3]2019 Circuit Detail'!AQ30</f>
        <v>76.575895000000003</v>
      </c>
      <c r="O71" s="17" t="str">
        <f t="shared" si="1"/>
        <v>PSC</v>
      </c>
      <c r="P71" s="8" t="str">
        <f t="shared" si="2"/>
        <v>More Info Required</v>
      </c>
      <c r="Q71" s="25">
        <f>'[3]2019 Circuit Detail'!AJ30</f>
        <v>2</v>
      </c>
      <c r="R71" s="26" t="str">
        <f t="shared" si="3"/>
        <v>000 Power Supply</v>
      </c>
      <c r="S71" s="8" t="e">
        <f>IF($P71="More Info Required",COUNTIFS('[3]2019 Outage History'!$R:$R,R71,'[3]2019 Outage History'!$I:$I,$C71)/$Q71,"")</f>
        <v>#VALUE!</v>
      </c>
      <c r="T71" s="26" t="str">
        <f t="shared" si="4"/>
        <v>100 Construction</v>
      </c>
      <c r="U71" s="8" t="e">
        <f>IF($P71="More Info Required",COUNTIFS('[3]2019 Outage History'!$R:$R,T71,'[3]2019 Outage History'!$I:$I,$C71)/$Q71,"")</f>
        <v>#VALUE!</v>
      </c>
      <c r="V71" s="26" t="str">
        <f t="shared" si="5"/>
        <v>110 Maintenance</v>
      </c>
      <c r="W71" s="8" t="e">
        <f>IF($P71="More Info Required",COUNTIFS('[3]2019 Outage History'!$R:$R,V71,'[3]2019 Outage History'!$I:$I,$C71)/$Q71,"")</f>
        <v>#VALUE!</v>
      </c>
      <c r="X71" s="26" t="str">
        <f t="shared" si="6"/>
        <v>190 Other Planned</v>
      </c>
      <c r="Y71" s="8" t="e">
        <f>IF($P71="More Info Required",COUNTIFS('[3]2019 Outage History'!$R:$R,X71,'[3]2019 Outage History'!$I:$I,$C71)/$Q71,"")</f>
        <v>#VALUE!</v>
      </c>
      <c r="Z71" s="26" t="str">
        <f t="shared" si="7"/>
        <v>300 Material or equipment fault/failure</v>
      </c>
      <c r="AA71" s="8" t="e">
        <f>IF($P71="More Info Required",COUNTIFS('[3]2019 Outage History'!$R:$R,Z71,'[3]2019 Outage History'!$I:$I,$C71)/$Q71,"")</f>
        <v>#VALUE!</v>
      </c>
      <c r="AB71" s="26" t="str">
        <f t="shared" si="8"/>
        <v>310 Installation Fault</v>
      </c>
      <c r="AC71" s="8" t="e">
        <f>IF($P71="More Info Required",COUNTIFS('[3]2019 Outage History'!$R:$R,AB71,'[3]2019 Outage History'!$I:$I,$C71)/$Q71,"")</f>
        <v>#VALUE!</v>
      </c>
      <c r="AD71" s="26" t="str">
        <f t="shared" si="9"/>
        <v>320 Conductor Sag or inadequate clearance</v>
      </c>
      <c r="AE71" s="8" t="e">
        <f>IF($P71="More Info Required",COUNTIFS('[3]2019 Outage History'!$R:$R,AD71,'[3]2019 Outage History'!$I:$I,$C71)/$Q71,"")</f>
        <v>#VALUE!</v>
      </c>
      <c r="AF71" s="26" t="str">
        <f t="shared" si="10"/>
        <v>340 Overload</v>
      </c>
      <c r="AG71" s="8" t="e">
        <f>IF($P71="More Info Required",COUNTIFS('[3]2019 Outage History'!$R:$R,AF71,'[3]2019 Outage History'!$I:$I,$C71)/$Q71,"")</f>
        <v>#VALUE!</v>
      </c>
      <c r="AH71" s="26" t="str">
        <f t="shared" si="11"/>
        <v>350 Miscoordination of protection devices</v>
      </c>
      <c r="AI71" s="8" t="e">
        <f>IF($P71="More Info Required",COUNTIFS('[3]2019 Outage History'!$R:$R,AH71,'[3]2019 Outage History'!$I:$I,$C71)/$Q71,"")</f>
        <v>#VALUE!</v>
      </c>
      <c r="AJ71" s="26" t="str">
        <f t="shared" si="12"/>
        <v>360 Other Equipment installation/design</v>
      </c>
      <c r="AK71" s="8" t="e">
        <f>IF($P71="More Info Required",COUNTIFS('[3]2019 Outage History'!$R:$R,AJ71,'[3]2019 Outage History'!$I:$I,$C71)/$Q71,"")</f>
        <v>#VALUE!</v>
      </c>
      <c r="AL71" s="26" t="str">
        <f t="shared" si="13"/>
        <v>400 Decay/Age of Material/Equipment</v>
      </c>
      <c r="AM71" s="8" t="e">
        <f>IF($P71="More Info Required",COUNTIFS('[3]2019 Outage History'!$R:$R,AL71,'[3]2019 Outage History'!$I:$I,$C71)/$Q71,"")</f>
        <v>#VALUE!</v>
      </c>
      <c r="AN71" s="26" t="str">
        <f t="shared" si="14"/>
        <v>420 Tree Growth</v>
      </c>
      <c r="AO71" s="8" t="e">
        <f>IF($P71="More Info Required",COUNTIFS('[3]2019 Outage History'!$R:$R,AN71,'[3]2019 Outage History'!$I:$I,$C71)/$Q71,"")</f>
        <v>#VALUE!</v>
      </c>
      <c r="AP71" s="26" t="str">
        <f t="shared" si="15"/>
        <v>430 Tree failure from overhang or dead tree without Ice/snow</v>
      </c>
      <c r="AQ71" s="8" t="e">
        <f>IF($P71="More Info Required",COUNTIFS('[3]2019 Outage History'!$R:$R,AP71,'[3]2019 Outage History'!$I:$I,$C71)/$Q71,"")</f>
        <v>#VALUE!</v>
      </c>
      <c r="AR71" s="26" t="str">
        <f t="shared" si="16"/>
        <v>435 Tree failure from outside of ROW</v>
      </c>
      <c r="AS71" s="8" t="e">
        <f>IF($P71="More Info Required",COUNTIFS('[3]2019 Outage History'!$R:$R,AR71,'[3]2019 Outage History'!$I:$I,$C71)/$Q71,"")</f>
        <v>#VALUE!</v>
      </c>
      <c r="AT71" s="26" t="str">
        <f t="shared" si="17"/>
        <v>440 Trees with Ice/snow</v>
      </c>
      <c r="AU71" s="8" t="e">
        <f>IF($P71="More Info Required",COUNTIFS('[3]2019 Outage History'!$R:$R,AT71,'[3]2019 Outage History'!$I:$I,$C71)/$Q71,"")</f>
        <v>#VALUE!</v>
      </c>
      <c r="AV71" s="26" t="str">
        <f t="shared" si="18"/>
        <v>470 Borrower Crew Cuts Tree</v>
      </c>
      <c r="AW71" s="8" t="e">
        <f>IF($P71="More Info Required",COUNTIFS('[3]2019 Outage History'!$R:$R,AV71,'[3]2019 Outage History'!$I:$I,$C71)/$Q71,"")</f>
        <v>#VALUE!</v>
      </c>
      <c r="AX71" s="26" t="str">
        <f t="shared" si="19"/>
        <v>490 Maintenance, Other</v>
      </c>
      <c r="AY71" s="8" t="e">
        <f>IF($P71="More Info Required",COUNTIFS('[3]2019 Outage History'!$R:$R,AX71,'[3]2019 Outage History'!$I:$I,$C71)/$Q71,"")</f>
        <v>#VALUE!</v>
      </c>
      <c r="AZ71" s="26" t="str">
        <f t="shared" si="20"/>
        <v>500 Lightning</v>
      </c>
      <c r="BA71" s="8" t="e">
        <f>IF($P71="More Info Required",COUNTIFS('[3]2019 Outage History'!$R:$R,AZ71,'[3]2019 Outage History'!$I:$I,$C71)/$Q71,"")</f>
        <v>#VALUE!</v>
      </c>
      <c r="BB71" s="26" t="str">
        <f t="shared" si="21"/>
        <v>510 Wind, Not Trees</v>
      </c>
      <c r="BC71" s="8" t="e">
        <f>IF($P71="More Info Required",COUNTIFS('[3]2019 Outage History'!$R:$R,BB71,'[3]2019 Outage History'!$I:$I,$C71)/$Q71,"")</f>
        <v>#VALUE!</v>
      </c>
      <c r="BD71" s="26" t="str">
        <f t="shared" si="22"/>
        <v>520 Ice, Sleet, Frost, not Trees</v>
      </c>
      <c r="BE71" s="8" t="e">
        <f>IF($P71="More Info Required",COUNTIFS('[3]2019 Outage History'!$R:$R,BD71,'[3]2019 Outage History'!$I:$I,$C71)/$Q71,"")</f>
        <v>#VALUE!</v>
      </c>
      <c r="BF71" s="26" t="str">
        <f t="shared" si="23"/>
        <v>530 Flood</v>
      </c>
      <c r="BG71" s="8" t="e">
        <f>IF($P71="More Info Required",COUNTIFS('[3]2019 Outage History'!$R:$R,BF71,'[3]2019 Outage History'!$I:$I,$C71)/$Q71,"")</f>
        <v>#VALUE!</v>
      </c>
      <c r="BH71" s="26" t="str">
        <f t="shared" si="24"/>
        <v>540 Storm</v>
      </c>
      <c r="BI71" s="8" t="e">
        <f>IF($P71="More Info Required",COUNTIFS('[3]2019 Outage History'!$R:$R,BH71,'[3]2019 Outage History'!$I:$I,$C71)/$Q71,"")</f>
        <v>#VALUE!</v>
      </c>
      <c r="BJ71" s="26" t="str">
        <f t="shared" si="25"/>
        <v>590 Weather, Other</v>
      </c>
      <c r="BK71" s="8" t="e">
        <f>IF($P71="More Info Required",COUNTIFS('[3]2019 Outage History'!$R:$R,BJ71,'[3]2019 Outage History'!$I:$I,$C71)/$Q71,"")</f>
        <v>#VALUE!</v>
      </c>
      <c r="BL71" s="26" t="str">
        <f t="shared" si="26"/>
        <v>600 Animal/bird</v>
      </c>
      <c r="BM71" s="8" t="e">
        <f>IF($P71="More Info Required",COUNTIFS('[3]2019 Outage History'!$R:$R,BL71,'[3]2019 Outage History'!$I:$I,$C71)/$Q71,"")</f>
        <v>#VALUE!</v>
      </c>
      <c r="BN71" s="26" t="str">
        <f t="shared" si="27"/>
        <v>630 Squirrel</v>
      </c>
      <c r="BO71" s="8" t="e">
        <f>IF($P71="More Info Required",COUNTIFS('[3]2019 Outage History'!$R:$R,BN71,'[3]2019 Outage History'!$I:$I,$C71)/$Q71,"")</f>
        <v>#VALUE!</v>
      </c>
      <c r="BP71" s="26" t="str">
        <f t="shared" si="28"/>
        <v>690 Animal, Other</v>
      </c>
      <c r="BQ71" s="8" t="e">
        <f>IF($P71="More Info Required",COUNTIFS('[3]2019 Outage History'!$R:$R,BP71,'[3]2019 Outage History'!$I:$I,$C71)/$Q71,"")</f>
        <v>#VALUE!</v>
      </c>
      <c r="BR71" s="26" t="str">
        <f t="shared" si="29"/>
        <v>700 Customer-Caused</v>
      </c>
      <c r="BS71" s="8" t="e">
        <f>IF($P71="More Info Required",COUNTIFS('[3]2019 Outage History'!$R:$R,BR71,'[3]2019 Outage History'!$I:$I,$C71)/$Q71,"")</f>
        <v>#VALUE!</v>
      </c>
      <c r="BT71" s="26" t="str">
        <f t="shared" si="30"/>
        <v>710 Motor Vehicle</v>
      </c>
      <c r="BU71" s="8" t="e">
        <f>IF($P71="More Info Required",COUNTIFS('[3]2019 Outage History'!$R:$R,BT71,'[3]2019 Outage History'!$I:$I,$C71)/$Q71,"")</f>
        <v>#VALUE!</v>
      </c>
      <c r="BV71" s="26" t="str">
        <f t="shared" si="31"/>
        <v>715 Farming Equipment</v>
      </c>
      <c r="BW71" s="8" t="e">
        <f>IF($P71="More Info Required",COUNTIFS('[3]2019 Outage History'!$R:$R,BV71,'[3]2019 Outage History'!$I:$I,$C71)/$Q71,"")</f>
        <v>#VALUE!</v>
      </c>
      <c r="BX71" s="26" t="str">
        <f t="shared" si="32"/>
        <v>720 Aircraft</v>
      </c>
      <c r="BY71" s="8" t="e">
        <f>IF($P71="More Info Required",COUNTIFS('[3]2019 Outage History'!$R:$R,BX71,'[3]2019 Outage History'!$I:$I,$C71)/$Q71,"")</f>
        <v>#VALUE!</v>
      </c>
      <c r="BZ71" s="26" t="str">
        <f t="shared" si="33"/>
        <v>730 Fire</v>
      </c>
      <c r="CA71" s="8" t="e">
        <f>IF($P71="More Info Required",COUNTIFS('[3]2019 Outage History'!$R:$R,BZ71,'[3]2019 Outage History'!$I:$I,$C71)/$Q71,"")</f>
        <v>#VALUE!</v>
      </c>
      <c r="CB71" s="26" t="str">
        <f t="shared" si="34"/>
        <v>740 Public Cuts Tree</v>
      </c>
      <c r="CC71" s="8" t="e">
        <f>IF($P71="More Info Required",COUNTIFS('[3]2019 Outage History'!$R:$R,CB71,'[3]2019 Outage History'!$I:$I,$C71)/$Q71,"")</f>
        <v>#VALUE!</v>
      </c>
      <c r="CD71" s="26" t="str">
        <f t="shared" si="35"/>
        <v>750 Vandalism</v>
      </c>
      <c r="CE71" s="8" t="e">
        <f>IF($P71="More Info Required",COUNTIFS('[3]2019 Outage History'!$R:$R,CD71,'[3]2019 Outage History'!$I:$I,$C71)/$Q71,"")</f>
        <v>#VALUE!</v>
      </c>
      <c r="CF71" s="26" t="str">
        <f t="shared" si="36"/>
        <v>760 Switching Error or Caused by Construction or Maintenance</v>
      </c>
      <c r="CG71" s="8" t="e">
        <f>IF($P71="More Info Required",COUNTIFS('[3]2019 Outage History'!$R:$R,CF71,'[3]2019 Outage History'!$I:$I,$C71)/$Q71,"")</f>
        <v>#VALUE!</v>
      </c>
      <c r="CH71" s="26" t="str">
        <f t="shared" si="37"/>
        <v>790 Public, Other</v>
      </c>
      <c r="CI71" s="8" t="e">
        <f>IF($P71="More Info Required",COUNTIFS('[3]2019 Outage History'!$R:$R,CH71,'[3]2019 Outage History'!$I:$I,$C71)/$Q71,"")</f>
        <v>#VALUE!</v>
      </c>
      <c r="CJ71" s="26" t="str">
        <f t="shared" si="38"/>
        <v>800 Other</v>
      </c>
      <c r="CK71" s="8" t="e">
        <f>IF($P71="More Info Required",COUNTIFS('[3]2019 Outage History'!$R:$R,CJ71,'[3]2019 Outage History'!$I:$I,$C71)/$Q71,"")</f>
        <v>#VALUE!</v>
      </c>
      <c r="CL71" s="26" t="str">
        <f t="shared" si="39"/>
        <v>999 Cause Unknown</v>
      </c>
      <c r="CM71" s="8" t="e">
        <f>IF($P71="More Info Required",COUNTIFS('[3]2019 Outage History'!$R:$R,CL71,'[3]2019 Outage History'!$I:$I,$C71)/$Q71,"")</f>
        <v>#VALUE!</v>
      </c>
    </row>
    <row r="72" spans="1:91" ht="15" x14ac:dyDescent="0.25">
      <c r="A72" s="17" t="s">
        <v>170</v>
      </c>
      <c r="B72" s="21">
        <v>3104</v>
      </c>
      <c r="C72" s="14" t="s">
        <v>444</v>
      </c>
      <c r="D72" s="17" t="s">
        <v>170</v>
      </c>
      <c r="E72" s="21">
        <v>31</v>
      </c>
      <c r="F72" s="22">
        <f>'[3]2019 Circuit Detail'!H31</f>
        <v>1005.786301</v>
      </c>
      <c r="G72" s="21"/>
      <c r="H72" s="21">
        <f>('[3]2014 Circuit detail'!AS31+'[3]2015 Circuit Detail'!AS31+'[3]2016 Circuit Detail'!AS31+'[3]2017 Circuit Detail'!AS31+'[3]2018 Circuit Detail'!AS31)/5</f>
        <v>1.1898779193751168</v>
      </c>
      <c r="I72" s="10">
        <f>'[3]2019 Circuit Detail'!AS31</f>
        <v>1.4605488248740801</v>
      </c>
      <c r="J72" s="17" t="str">
        <f t="shared" si="0"/>
        <v>PSC</v>
      </c>
      <c r="K72" s="17">
        <v>61.6</v>
      </c>
      <c r="L72" s="23">
        <v>2016</v>
      </c>
      <c r="M72" s="21">
        <f>('[3]2014 Circuit detail'!AQ31+'[3]2015 Circuit Detail'!AQ31+'[3]2016 Circuit Detail'!AQ31+'[3]2017 Circuit Detail'!AQ31+'[3]2018 Circuit Detail'!AQ31)/5</f>
        <v>196.51997220000001</v>
      </c>
      <c r="N72" s="24">
        <f>'[3]2019 Circuit Detail'!AQ31</f>
        <v>101.122872</v>
      </c>
      <c r="O72" s="17" t="str">
        <f t="shared" si="1"/>
        <v>OK</v>
      </c>
      <c r="P72" s="8" t="str">
        <f t="shared" si="2"/>
        <v>More Info Required</v>
      </c>
      <c r="Q72" s="25">
        <f>'[3]2019 Circuit Detail'!AJ31</f>
        <v>47</v>
      </c>
      <c r="R72" s="26" t="str">
        <f t="shared" si="3"/>
        <v>000 Power Supply</v>
      </c>
      <c r="S72" s="8" t="e">
        <f>IF($P72="More Info Required",COUNTIFS('[3]2019 Outage History'!$R:$R,R72,'[3]2019 Outage History'!$I:$I,$C72)/$Q72,"")</f>
        <v>#VALUE!</v>
      </c>
      <c r="T72" s="26" t="str">
        <f t="shared" si="4"/>
        <v>100 Construction</v>
      </c>
      <c r="U72" s="8" t="e">
        <f>IF($P72="More Info Required",COUNTIFS('[3]2019 Outage History'!$R:$R,T72,'[3]2019 Outage History'!$I:$I,$C72)/$Q72,"")</f>
        <v>#VALUE!</v>
      </c>
      <c r="V72" s="26" t="str">
        <f t="shared" si="5"/>
        <v>110 Maintenance</v>
      </c>
      <c r="W72" s="8" t="e">
        <f>IF($P72="More Info Required",COUNTIFS('[3]2019 Outage History'!$R:$R,V72,'[3]2019 Outage History'!$I:$I,$C72)/$Q72,"")</f>
        <v>#VALUE!</v>
      </c>
      <c r="X72" s="26" t="str">
        <f t="shared" si="6"/>
        <v>190 Other Planned</v>
      </c>
      <c r="Y72" s="8" t="e">
        <f>IF($P72="More Info Required",COUNTIFS('[3]2019 Outage History'!$R:$R,X72,'[3]2019 Outage History'!$I:$I,$C72)/$Q72,"")</f>
        <v>#VALUE!</v>
      </c>
      <c r="Z72" s="26" t="str">
        <f t="shared" si="7"/>
        <v>300 Material or equipment fault/failure</v>
      </c>
      <c r="AA72" s="8" t="e">
        <f>IF($P72="More Info Required",COUNTIFS('[3]2019 Outage History'!$R:$R,Z72,'[3]2019 Outage History'!$I:$I,$C72)/$Q72,"")</f>
        <v>#VALUE!</v>
      </c>
      <c r="AB72" s="26" t="str">
        <f t="shared" si="8"/>
        <v>310 Installation Fault</v>
      </c>
      <c r="AC72" s="8" t="e">
        <f>IF($P72="More Info Required",COUNTIFS('[3]2019 Outage History'!$R:$R,AB72,'[3]2019 Outage History'!$I:$I,$C72)/$Q72,"")</f>
        <v>#VALUE!</v>
      </c>
      <c r="AD72" s="26" t="str">
        <f t="shared" si="9"/>
        <v>320 Conductor Sag or inadequate clearance</v>
      </c>
      <c r="AE72" s="8" t="e">
        <f>IF($P72="More Info Required",COUNTIFS('[3]2019 Outage History'!$R:$R,AD72,'[3]2019 Outage History'!$I:$I,$C72)/$Q72,"")</f>
        <v>#VALUE!</v>
      </c>
      <c r="AF72" s="26" t="str">
        <f t="shared" si="10"/>
        <v>340 Overload</v>
      </c>
      <c r="AG72" s="8" t="e">
        <f>IF($P72="More Info Required",COUNTIFS('[3]2019 Outage History'!$R:$R,AF72,'[3]2019 Outage History'!$I:$I,$C72)/$Q72,"")</f>
        <v>#VALUE!</v>
      </c>
      <c r="AH72" s="26" t="str">
        <f t="shared" si="11"/>
        <v>350 Miscoordination of protection devices</v>
      </c>
      <c r="AI72" s="8" t="e">
        <f>IF($P72="More Info Required",COUNTIFS('[3]2019 Outage History'!$R:$R,AH72,'[3]2019 Outage History'!$I:$I,$C72)/$Q72,"")</f>
        <v>#VALUE!</v>
      </c>
      <c r="AJ72" s="26" t="str">
        <f t="shared" si="12"/>
        <v>360 Other Equipment installation/design</v>
      </c>
      <c r="AK72" s="8" t="e">
        <f>IF($P72="More Info Required",COUNTIFS('[3]2019 Outage History'!$R:$R,AJ72,'[3]2019 Outage History'!$I:$I,$C72)/$Q72,"")</f>
        <v>#VALUE!</v>
      </c>
      <c r="AL72" s="26" t="str">
        <f t="shared" si="13"/>
        <v>400 Decay/Age of Material/Equipment</v>
      </c>
      <c r="AM72" s="8" t="e">
        <f>IF($P72="More Info Required",COUNTIFS('[3]2019 Outage History'!$R:$R,AL72,'[3]2019 Outage History'!$I:$I,$C72)/$Q72,"")</f>
        <v>#VALUE!</v>
      </c>
      <c r="AN72" s="26" t="str">
        <f t="shared" si="14"/>
        <v>420 Tree Growth</v>
      </c>
      <c r="AO72" s="8" t="e">
        <f>IF($P72="More Info Required",COUNTIFS('[3]2019 Outage History'!$R:$R,AN72,'[3]2019 Outage History'!$I:$I,$C72)/$Q72,"")</f>
        <v>#VALUE!</v>
      </c>
      <c r="AP72" s="26" t="str">
        <f t="shared" si="15"/>
        <v>430 Tree failure from overhang or dead tree without Ice/snow</v>
      </c>
      <c r="AQ72" s="8" t="e">
        <f>IF($P72="More Info Required",COUNTIFS('[3]2019 Outage History'!$R:$R,AP72,'[3]2019 Outage History'!$I:$I,$C72)/$Q72,"")</f>
        <v>#VALUE!</v>
      </c>
      <c r="AR72" s="26" t="str">
        <f t="shared" si="16"/>
        <v>435 Tree failure from outside of ROW</v>
      </c>
      <c r="AS72" s="8" t="e">
        <f>IF($P72="More Info Required",COUNTIFS('[3]2019 Outage History'!$R:$R,AR72,'[3]2019 Outage History'!$I:$I,$C72)/$Q72,"")</f>
        <v>#VALUE!</v>
      </c>
      <c r="AT72" s="26" t="str">
        <f t="shared" si="17"/>
        <v>440 Trees with Ice/snow</v>
      </c>
      <c r="AU72" s="8" t="e">
        <f>IF($P72="More Info Required",COUNTIFS('[3]2019 Outage History'!$R:$R,AT72,'[3]2019 Outage History'!$I:$I,$C72)/$Q72,"")</f>
        <v>#VALUE!</v>
      </c>
      <c r="AV72" s="26" t="str">
        <f t="shared" si="18"/>
        <v>470 Borrower Crew Cuts Tree</v>
      </c>
      <c r="AW72" s="8" t="e">
        <f>IF($P72="More Info Required",COUNTIFS('[3]2019 Outage History'!$R:$R,AV72,'[3]2019 Outage History'!$I:$I,$C72)/$Q72,"")</f>
        <v>#VALUE!</v>
      </c>
      <c r="AX72" s="26" t="str">
        <f t="shared" si="19"/>
        <v>490 Maintenance, Other</v>
      </c>
      <c r="AY72" s="8" t="e">
        <f>IF($P72="More Info Required",COUNTIFS('[3]2019 Outage History'!$R:$R,AX72,'[3]2019 Outage History'!$I:$I,$C72)/$Q72,"")</f>
        <v>#VALUE!</v>
      </c>
      <c r="AZ72" s="26" t="str">
        <f t="shared" si="20"/>
        <v>500 Lightning</v>
      </c>
      <c r="BA72" s="8" t="e">
        <f>IF($P72="More Info Required",COUNTIFS('[3]2019 Outage History'!$R:$R,AZ72,'[3]2019 Outage History'!$I:$I,$C72)/$Q72,"")</f>
        <v>#VALUE!</v>
      </c>
      <c r="BB72" s="26" t="str">
        <f t="shared" si="21"/>
        <v>510 Wind, Not Trees</v>
      </c>
      <c r="BC72" s="8" t="e">
        <f>IF($P72="More Info Required",COUNTIFS('[3]2019 Outage History'!$R:$R,BB72,'[3]2019 Outage History'!$I:$I,$C72)/$Q72,"")</f>
        <v>#VALUE!</v>
      </c>
      <c r="BD72" s="26" t="str">
        <f t="shared" si="22"/>
        <v>520 Ice, Sleet, Frost, not Trees</v>
      </c>
      <c r="BE72" s="8" t="e">
        <f>IF($P72="More Info Required",COUNTIFS('[3]2019 Outage History'!$R:$R,BD72,'[3]2019 Outage History'!$I:$I,$C72)/$Q72,"")</f>
        <v>#VALUE!</v>
      </c>
      <c r="BF72" s="26" t="str">
        <f t="shared" si="23"/>
        <v>530 Flood</v>
      </c>
      <c r="BG72" s="8" t="e">
        <f>IF($P72="More Info Required",COUNTIFS('[3]2019 Outage History'!$R:$R,BF72,'[3]2019 Outage History'!$I:$I,$C72)/$Q72,"")</f>
        <v>#VALUE!</v>
      </c>
      <c r="BH72" s="26" t="str">
        <f t="shared" si="24"/>
        <v>540 Storm</v>
      </c>
      <c r="BI72" s="8" t="e">
        <f>IF($P72="More Info Required",COUNTIFS('[3]2019 Outage History'!$R:$R,BH72,'[3]2019 Outage History'!$I:$I,$C72)/$Q72,"")</f>
        <v>#VALUE!</v>
      </c>
      <c r="BJ72" s="26" t="str">
        <f t="shared" si="25"/>
        <v>590 Weather, Other</v>
      </c>
      <c r="BK72" s="8" t="e">
        <f>IF($P72="More Info Required",COUNTIFS('[3]2019 Outage History'!$R:$R,BJ72,'[3]2019 Outage History'!$I:$I,$C72)/$Q72,"")</f>
        <v>#VALUE!</v>
      </c>
      <c r="BL72" s="26" t="str">
        <f t="shared" si="26"/>
        <v>600 Animal/bird</v>
      </c>
      <c r="BM72" s="8" t="e">
        <f>IF($P72="More Info Required",COUNTIFS('[3]2019 Outage History'!$R:$R,BL72,'[3]2019 Outage History'!$I:$I,$C72)/$Q72,"")</f>
        <v>#VALUE!</v>
      </c>
      <c r="BN72" s="26" t="str">
        <f t="shared" si="27"/>
        <v>630 Squirrel</v>
      </c>
      <c r="BO72" s="8" t="e">
        <f>IF($P72="More Info Required",COUNTIFS('[3]2019 Outage History'!$R:$R,BN72,'[3]2019 Outage History'!$I:$I,$C72)/$Q72,"")</f>
        <v>#VALUE!</v>
      </c>
      <c r="BP72" s="26" t="str">
        <f t="shared" si="28"/>
        <v>690 Animal, Other</v>
      </c>
      <c r="BQ72" s="8" t="e">
        <f>IF($P72="More Info Required",COUNTIFS('[3]2019 Outage History'!$R:$R,BP72,'[3]2019 Outage History'!$I:$I,$C72)/$Q72,"")</f>
        <v>#VALUE!</v>
      </c>
      <c r="BR72" s="26" t="str">
        <f t="shared" si="29"/>
        <v>700 Customer-Caused</v>
      </c>
      <c r="BS72" s="8" t="e">
        <f>IF($P72="More Info Required",COUNTIFS('[3]2019 Outage History'!$R:$R,BR72,'[3]2019 Outage History'!$I:$I,$C72)/$Q72,"")</f>
        <v>#VALUE!</v>
      </c>
      <c r="BT72" s="26" t="str">
        <f t="shared" si="30"/>
        <v>710 Motor Vehicle</v>
      </c>
      <c r="BU72" s="8" t="e">
        <f>IF($P72="More Info Required",COUNTIFS('[3]2019 Outage History'!$R:$R,BT72,'[3]2019 Outage History'!$I:$I,$C72)/$Q72,"")</f>
        <v>#VALUE!</v>
      </c>
      <c r="BV72" s="26" t="str">
        <f t="shared" si="31"/>
        <v>715 Farming Equipment</v>
      </c>
      <c r="BW72" s="8" t="e">
        <f>IF($P72="More Info Required",COUNTIFS('[3]2019 Outage History'!$R:$R,BV72,'[3]2019 Outage History'!$I:$I,$C72)/$Q72,"")</f>
        <v>#VALUE!</v>
      </c>
      <c r="BX72" s="26" t="str">
        <f t="shared" si="32"/>
        <v>720 Aircraft</v>
      </c>
      <c r="BY72" s="8" t="e">
        <f>IF($P72="More Info Required",COUNTIFS('[3]2019 Outage History'!$R:$R,BX72,'[3]2019 Outage History'!$I:$I,$C72)/$Q72,"")</f>
        <v>#VALUE!</v>
      </c>
      <c r="BZ72" s="26" t="str">
        <f t="shared" si="33"/>
        <v>730 Fire</v>
      </c>
      <c r="CA72" s="8" t="e">
        <f>IF($P72="More Info Required",COUNTIFS('[3]2019 Outage History'!$R:$R,BZ72,'[3]2019 Outage History'!$I:$I,$C72)/$Q72,"")</f>
        <v>#VALUE!</v>
      </c>
      <c r="CB72" s="26" t="str">
        <f t="shared" si="34"/>
        <v>740 Public Cuts Tree</v>
      </c>
      <c r="CC72" s="8" t="e">
        <f>IF($P72="More Info Required",COUNTIFS('[3]2019 Outage History'!$R:$R,CB72,'[3]2019 Outage History'!$I:$I,$C72)/$Q72,"")</f>
        <v>#VALUE!</v>
      </c>
      <c r="CD72" s="26" t="str">
        <f t="shared" si="35"/>
        <v>750 Vandalism</v>
      </c>
      <c r="CE72" s="8" t="e">
        <f>IF($P72="More Info Required",COUNTIFS('[3]2019 Outage History'!$R:$R,CD72,'[3]2019 Outage History'!$I:$I,$C72)/$Q72,"")</f>
        <v>#VALUE!</v>
      </c>
      <c r="CF72" s="26" t="str">
        <f t="shared" si="36"/>
        <v>760 Switching Error or Caused by Construction or Maintenance</v>
      </c>
      <c r="CG72" s="8" t="e">
        <f>IF($P72="More Info Required",COUNTIFS('[3]2019 Outage History'!$R:$R,CF72,'[3]2019 Outage History'!$I:$I,$C72)/$Q72,"")</f>
        <v>#VALUE!</v>
      </c>
      <c r="CH72" s="26" t="str">
        <f t="shared" si="37"/>
        <v>790 Public, Other</v>
      </c>
      <c r="CI72" s="8" t="e">
        <f>IF($P72="More Info Required",COUNTIFS('[3]2019 Outage History'!$R:$R,CH72,'[3]2019 Outage History'!$I:$I,$C72)/$Q72,"")</f>
        <v>#VALUE!</v>
      </c>
      <c r="CJ72" s="26" t="str">
        <f t="shared" si="38"/>
        <v>800 Other</v>
      </c>
      <c r="CK72" s="8" t="e">
        <f>IF($P72="More Info Required",COUNTIFS('[3]2019 Outage History'!$R:$R,CJ72,'[3]2019 Outage History'!$I:$I,$C72)/$Q72,"")</f>
        <v>#VALUE!</v>
      </c>
      <c r="CL72" s="26" t="str">
        <f t="shared" si="39"/>
        <v>999 Cause Unknown</v>
      </c>
      <c r="CM72" s="8" t="e">
        <f>IF($P72="More Info Required",COUNTIFS('[3]2019 Outage History'!$R:$R,CL72,'[3]2019 Outage History'!$I:$I,$C72)/$Q72,"")</f>
        <v>#VALUE!</v>
      </c>
    </row>
    <row r="73" spans="1:91" ht="15" x14ac:dyDescent="0.25">
      <c r="A73" s="17" t="s">
        <v>46</v>
      </c>
      <c r="B73" s="21">
        <v>3201</v>
      </c>
      <c r="C73" s="14" t="s">
        <v>445</v>
      </c>
      <c r="D73" s="17" t="s">
        <v>46</v>
      </c>
      <c r="E73" s="21">
        <v>32</v>
      </c>
      <c r="F73" s="22">
        <f>'[3]2019 Circuit Detail'!H32</f>
        <v>381.39452</v>
      </c>
      <c r="G73" s="21"/>
      <c r="H73" s="21">
        <f>('[3]2014 Circuit detail'!AS32+'[3]2015 Circuit Detail'!AS32+'[3]2016 Circuit Detail'!AS32+'[3]2017 Circuit Detail'!AS32+'[3]2018 Circuit Detail'!AS32)/5</f>
        <v>1.9927229109012292</v>
      </c>
      <c r="I73" s="10">
        <f>'[3]2019 Circuit Detail'!AS32</f>
        <v>2.2129316383465598</v>
      </c>
      <c r="J73" s="17" t="str">
        <f t="shared" si="0"/>
        <v>PSC</v>
      </c>
      <c r="K73" s="17">
        <v>67.900000000000006</v>
      </c>
      <c r="L73" s="23">
        <v>2019</v>
      </c>
      <c r="M73" s="21">
        <f>('[3]2014 Circuit detail'!AQ32+'[3]2015 Circuit Detail'!AQ32+'[3]2016 Circuit Detail'!AQ32+'[3]2017 Circuit Detail'!AQ32+'[3]2018 Circuit Detail'!AQ32)/5</f>
        <v>285.73296319999997</v>
      </c>
      <c r="N73" s="24">
        <f>'[3]2019 Circuit Detail'!AQ32</f>
        <v>234.95093700000001</v>
      </c>
      <c r="O73" s="17" t="str">
        <f t="shared" si="1"/>
        <v>OK</v>
      </c>
      <c r="P73" s="8" t="str">
        <f t="shared" si="2"/>
        <v>More Info Required</v>
      </c>
      <c r="Q73" s="25">
        <f>'[3]2019 Circuit Detail'!AJ32</f>
        <v>22</v>
      </c>
      <c r="R73" s="26" t="str">
        <f t="shared" si="3"/>
        <v>000 Power Supply</v>
      </c>
      <c r="S73" s="8" t="e">
        <f>IF($P73="More Info Required",COUNTIFS('[3]2019 Outage History'!$R:$R,R73,'[3]2019 Outage History'!$I:$I,$C73)/$Q73,"")</f>
        <v>#VALUE!</v>
      </c>
      <c r="T73" s="26" t="str">
        <f t="shared" si="4"/>
        <v>100 Construction</v>
      </c>
      <c r="U73" s="8" t="e">
        <f>IF($P73="More Info Required",COUNTIFS('[3]2019 Outage History'!$R:$R,T73,'[3]2019 Outage History'!$I:$I,$C73)/$Q73,"")</f>
        <v>#VALUE!</v>
      </c>
      <c r="V73" s="26" t="str">
        <f t="shared" si="5"/>
        <v>110 Maintenance</v>
      </c>
      <c r="W73" s="8" t="e">
        <f>IF($P73="More Info Required",COUNTIFS('[3]2019 Outage History'!$R:$R,V73,'[3]2019 Outage History'!$I:$I,$C73)/$Q73,"")</f>
        <v>#VALUE!</v>
      </c>
      <c r="X73" s="26" t="str">
        <f t="shared" si="6"/>
        <v>190 Other Planned</v>
      </c>
      <c r="Y73" s="8" t="e">
        <f>IF($P73="More Info Required",COUNTIFS('[3]2019 Outage History'!$R:$R,X73,'[3]2019 Outage History'!$I:$I,$C73)/$Q73,"")</f>
        <v>#VALUE!</v>
      </c>
      <c r="Z73" s="26" t="str">
        <f t="shared" si="7"/>
        <v>300 Material or equipment fault/failure</v>
      </c>
      <c r="AA73" s="8" t="e">
        <f>IF($P73="More Info Required",COUNTIFS('[3]2019 Outage History'!$R:$R,Z73,'[3]2019 Outage History'!$I:$I,$C73)/$Q73,"")</f>
        <v>#VALUE!</v>
      </c>
      <c r="AB73" s="26" t="str">
        <f t="shared" si="8"/>
        <v>310 Installation Fault</v>
      </c>
      <c r="AC73" s="8" t="e">
        <f>IF($P73="More Info Required",COUNTIFS('[3]2019 Outage History'!$R:$R,AB73,'[3]2019 Outage History'!$I:$I,$C73)/$Q73,"")</f>
        <v>#VALUE!</v>
      </c>
      <c r="AD73" s="26" t="str">
        <f t="shared" si="9"/>
        <v>320 Conductor Sag or inadequate clearance</v>
      </c>
      <c r="AE73" s="8" t="e">
        <f>IF($P73="More Info Required",COUNTIFS('[3]2019 Outage History'!$R:$R,AD73,'[3]2019 Outage History'!$I:$I,$C73)/$Q73,"")</f>
        <v>#VALUE!</v>
      </c>
      <c r="AF73" s="26" t="str">
        <f t="shared" si="10"/>
        <v>340 Overload</v>
      </c>
      <c r="AG73" s="8" t="e">
        <f>IF($P73="More Info Required",COUNTIFS('[3]2019 Outage History'!$R:$R,AF73,'[3]2019 Outage History'!$I:$I,$C73)/$Q73,"")</f>
        <v>#VALUE!</v>
      </c>
      <c r="AH73" s="26" t="str">
        <f t="shared" si="11"/>
        <v>350 Miscoordination of protection devices</v>
      </c>
      <c r="AI73" s="8" t="e">
        <f>IF($P73="More Info Required",COUNTIFS('[3]2019 Outage History'!$R:$R,AH73,'[3]2019 Outage History'!$I:$I,$C73)/$Q73,"")</f>
        <v>#VALUE!</v>
      </c>
      <c r="AJ73" s="26" t="str">
        <f t="shared" si="12"/>
        <v>360 Other Equipment installation/design</v>
      </c>
      <c r="AK73" s="8" t="e">
        <f>IF($P73="More Info Required",COUNTIFS('[3]2019 Outage History'!$R:$R,AJ73,'[3]2019 Outage History'!$I:$I,$C73)/$Q73,"")</f>
        <v>#VALUE!</v>
      </c>
      <c r="AL73" s="26" t="str">
        <f t="shared" si="13"/>
        <v>400 Decay/Age of Material/Equipment</v>
      </c>
      <c r="AM73" s="8" t="e">
        <f>IF($P73="More Info Required",COUNTIFS('[3]2019 Outage History'!$R:$R,AL73,'[3]2019 Outage History'!$I:$I,$C73)/$Q73,"")</f>
        <v>#VALUE!</v>
      </c>
      <c r="AN73" s="26" t="str">
        <f t="shared" si="14"/>
        <v>420 Tree Growth</v>
      </c>
      <c r="AO73" s="8" t="e">
        <f>IF($P73="More Info Required",COUNTIFS('[3]2019 Outage History'!$R:$R,AN73,'[3]2019 Outage History'!$I:$I,$C73)/$Q73,"")</f>
        <v>#VALUE!</v>
      </c>
      <c r="AP73" s="26" t="str">
        <f t="shared" si="15"/>
        <v>430 Tree failure from overhang or dead tree without Ice/snow</v>
      </c>
      <c r="AQ73" s="8" t="e">
        <f>IF($P73="More Info Required",COUNTIFS('[3]2019 Outage History'!$R:$R,AP73,'[3]2019 Outage History'!$I:$I,$C73)/$Q73,"")</f>
        <v>#VALUE!</v>
      </c>
      <c r="AR73" s="26" t="str">
        <f t="shared" si="16"/>
        <v>435 Tree failure from outside of ROW</v>
      </c>
      <c r="AS73" s="8" t="e">
        <f>IF($P73="More Info Required",COUNTIFS('[3]2019 Outage History'!$R:$R,AR73,'[3]2019 Outage History'!$I:$I,$C73)/$Q73,"")</f>
        <v>#VALUE!</v>
      </c>
      <c r="AT73" s="26" t="str">
        <f t="shared" si="17"/>
        <v>440 Trees with Ice/snow</v>
      </c>
      <c r="AU73" s="8" t="e">
        <f>IF($P73="More Info Required",COUNTIFS('[3]2019 Outage History'!$R:$R,AT73,'[3]2019 Outage History'!$I:$I,$C73)/$Q73,"")</f>
        <v>#VALUE!</v>
      </c>
      <c r="AV73" s="26" t="str">
        <f t="shared" si="18"/>
        <v>470 Borrower Crew Cuts Tree</v>
      </c>
      <c r="AW73" s="8" t="e">
        <f>IF($P73="More Info Required",COUNTIFS('[3]2019 Outage History'!$R:$R,AV73,'[3]2019 Outage History'!$I:$I,$C73)/$Q73,"")</f>
        <v>#VALUE!</v>
      </c>
      <c r="AX73" s="26" t="str">
        <f t="shared" si="19"/>
        <v>490 Maintenance, Other</v>
      </c>
      <c r="AY73" s="8" t="e">
        <f>IF($P73="More Info Required",COUNTIFS('[3]2019 Outage History'!$R:$R,AX73,'[3]2019 Outage History'!$I:$I,$C73)/$Q73,"")</f>
        <v>#VALUE!</v>
      </c>
      <c r="AZ73" s="26" t="str">
        <f t="shared" si="20"/>
        <v>500 Lightning</v>
      </c>
      <c r="BA73" s="8" t="e">
        <f>IF($P73="More Info Required",COUNTIFS('[3]2019 Outage History'!$R:$R,AZ73,'[3]2019 Outage History'!$I:$I,$C73)/$Q73,"")</f>
        <v>#VALUE!</v>
      </c>
      <c r="BB73" s="26" t="str">
        <f t="shared" si="21"/>
        <v>510 Wind, Not Trees</v>
      </c>
      <c r="BC73" s="8" t="e">
        <f>IF($P73="More Info Required",COUNTIFS('[3]2019 Outage History'!$R:$R,BB73,'[3]2019 Outage History'!$I:$I,$C73)/$Q73,"")</f>
        <v>#VALUE!</v>
      </c>
      <c r="BD73" s="26" t="str">
        <f t="shared" si="22"/>
        <v>520 Ice, Sleet, Frost, not Trees</v>
      </c>
      <c r="BE73" s="8" t="e">
        <f>IF($P73="More Info Required",COUNTIFS('[3]2019 Outage History'!$R:$R,BD73,'[3]2019 Outage History'!$I:$I,$C73)/$Q73,"")</f>
        <v>#VALUE!</v>
      </c>
      <c r="BF73" s="26" t="str">
        <f t="shared" si="23"/>
        <v>530 Flood</v>
      </c>
      <c r="BG73" s="8" t="e">
        <f>IF($P73="More Info Required",COUNTIFS('[3]2019 Outage History'!$R:$R,BF73,'[3]2019 Outage History'!$I:$I,$C73)/$Q73,"")</f>
        <v>#VALUE!</v>
      </c>
      <c r="BH73" s="26" t="str">
        <f t="shared" si="24"/>
        <v>540 Storm</v>
      </c>
      <c r="BI73" s="8" t="e">
        <f>IF($P73="More Info Required",COUNTIFS('[3]2019 Outage History'!$R:$R,BH73,'[3]2019 Outage History'!$I:$I,$C73)/$Q73,"")</f>
        <v>#VALUE!</v>
      </c>
      <c r="BJ73" s="26" t="str">
        <f t="shared" si="25"/>
        <v>590 Weather, Other</v>
      </c>
      <c r="BK73" s="8" t="e">
        <f>IF($P73="More Info Required",COUNTIFS('[3]2019 Outage History'!$R:$R,BJ73,'[3]2019 Outage History'!$I:$I,$C73)/$Q73,"")</f>
        <v>#VALUE!</v>
      </c>
      <c r="BL73" s="26" t="str">
        <f t="shared" si="26"/>
        <v>600 Animal/bird</v>
      </c>
      <c r="BM73" s="8" t="e">
        <f>IF($P73="More Info Required",COUNTIFS('[3]2019 Outage History'!$R:$R,BL73,'[3]2019 Outage History'!$I:$I,$C73)/$Q73,"")</f>
        <v>#VALUE!</v>
      </c>
      <c r="BN73" s="26" t="str">
        <f t="shared" si="27"/>
        <v>630 Squirrel</v>
      </c>
      <c r="BO73" s="8" t="e">
        <f>IF($P73="More Info Required",COUNTIFS('[3]2019 Outage History'!$R:$R,BN73,'[3]2019 Outage History'!$I:$I,$C73)/$Q73,"")</f>
        <v>#VALUE!</v>
      </c>
      <c r="BP73" s="26" t="str">
        <f t="shared" si="28"/>
        <v>690 Animal, Other</v>
      </c>
      <c r="BQ73" s="8" t="e">
        <f>IF($P73="More Info Required",COUNTIFS('[3]2019 Outage History'!$R:$R,BP73,'[3]2019 Outage History'!$I:$I,$C73)/$Q73,"")</f>
        <v>#VALUE!</v>
      </c>
      <c r="BR73" s="26" t="str">
        <f t="shared" si="29"/>
        <v>700 Customer-Caused</v>
      </c>
      <c r="BS73" s="8" t="e">
        <f>IF($P73="More Info Required",COUNTIFS('[3]2019 Outage History'!$R:$R,BR73,'[3]2019 Outage History'!$I:$I,$C73)/$Q73,"")</f>
        <v>#VALUE!</v>
      </c>
      <c r="BT73" s="26" t="str">
        <f t="shared" si="30"/>
        <v>710 Motor Vehicle</v>
      </c>
      <c r="BU73" s="8" t="e">
        <f>IF($P73="More Info Required",COUNTIFS('[3]2019 Outage History'!$R:$R,BT73,'[3]2019 Outage History'!$I:$I,$C73)/$Q73,"")</f>
        <v>#VALUE!</v>
      </c>
      <c r="BV73" s="26" t="str">
        <f t="shared" si="31"/>
        <v>715 Farming Equipment</v>
      </c>
      <c r="BW73" s="8" t="e">
        <f>IF($P73="More Info Required",COUNTIFS('[3]2019 Outage History'!$R:$R,BV73,'[3]2019 Outage History'!$I:$I,$C73)/$Q73,"")</f>
        <v>#VALUE!</v>
      </c>
      <c r="BX73" s="26" t="str">
        <f t="shared" si="32"/>
        <v>720 Aircraft</v>
      </c>
      <c r="BY73" s="8" t="e">
        <f>IF($P73="More Info Required",COUNTIFS('[3]2019 Outage History'!$R:$R,BX73,'[3]2019 Outage History'!$I:$I,$C73)/$Q73,"")</f>
        <v>#VALUE!</v>
      </c>
      <c r="BZ73" s="26" t="str">
        <f t="shared" si="33"/>
        <v>730 Fire</v>
      </c>
      <c r="CA73" s="8" t="e">
        <f>IF($P73="More Info Required",COUNTIFS('[3]2019 Outage History'!$R:$R,BZ73,'[3]2019 Outage History'!$I:$I,$C73)/$Q73,"")</f>
        <v>#VALUE!</v>
      </c>
      <c r="CB73" s="26" t="str">
        <f t="shared" si="34"/>
        <v>740 Public Cuts Tree</v>
      </c>
      <c r="CC73" s="8" t="e">
        <f>IF($P73="More Info Required",COUNTIFS('[3]2019 Outage History'!$R:$R,CB73,'[3]2019 Outage History'!$I:$I,$C73)/$Q73,"")</f>
        <v>#VALUE!</v>
      </c>
      <c r="CD73" s="26" t="str">
        <f t="shared" si="35"/>
        <v>750 Vandalism</v>
      </c>
      <c r="CE73" s="8" t="e">
        <f>IF($P73="More Info Required",COUNTIFS('[3]2019 Outage History'!$R:$R,CD73,'[3]2019 Outage History'!$I:$I,$C73)/$Q73,"")</f>
        <v>#VALUE!</v>
      </c>
      <c r="CF73" s="26" t="str">
        <f t="shared" si="36"/>
        <v>760 Switching Error or Caused by Construction or Maintenance</v>
      </c>
      <c r="CG73" s="8" t="e">
        <f>IF($P73="More Info Required",COUNTIFS('[3]2019 Outage History'!$R:$R,CF73,'[3]2019 Outage History'!$I:$I,$C73)/$Q73,"")</f>
        <v>#VALUE!</v>
      </c>
      <c r="CH73" s="26" t="str">
        <f t="shared" si="37"/>
        <v>790 Public, Other</v>
      </c>
      <c r="CI73" s="8" t="e">
        <f>IF($P73="More Info Required",COUNTIFS('[3]2019 Outage History'!$R:$R,CH73,'[3]2019 Outage History'!$I:$I,$C73)/$Q73,"")</f>
        <v>#VALUE!</v>
      </c>
      <c r="CJ73" s="26" t="str">
        <f t="shared" si="38"/>
        <v>800 Other</v>
      </c>
      <c r="CK73" s="8" t="e">
        <f>IF($P73="More Info Required",COUNTIFS('[3]2019 Outage History'!$R:$R,CJ73,'[3]2019 Outage History'!$I:$I,$C73)/$Q73,"")</f>
        <v>#VALUE!</v>
      </c>
      <c r="CL73" s="26" t="str">
        <f t="shared" si="39"/>
        <v>999 Cause Unknown</v>
      </c>
      <c r="CM73" s="8" t="e">
        <f>IF($P73="More Info Required",COUNTIFS('[3]2019 Outage History'!$R:$R,CL73,'[3]2019 Outage History'!$I:$I,$C73)/$Q73,"")</f>
        <v>#VALUE!</v>
      </c>
    </row>
    <row r="74" spans="1:91" ht="15" x14ac:dyDescent="0.25">
      <c r="A74" s="17" t="s">
        <v>240</v>
      </c>
      <c r="B74" s="21">
        <v>3202</v>
      </c>
      <c r="C74" s="14" t="s">
        <v>446</v>
      </c>
      <c r="D74" s="17" t="s">
        <v>46</v>
      </c>
      <c r="E74" s="21">
        <v>32</v>
      </c>
      <c r="F74" s="22">
        <f>'[3]2019 Circuit Detail'!H33</f>
        <v>563.50410899999997</v>
      </c>
      <c r="G74" s="21"/>
      <c r="H74" s="21">
        <f>('[3]2014 Circuit detail'!AS33+'[3]2015 Circuit Detail'!AS33+'[3]2016 Circuit Detail'!AS33+'[3]2017 Circuit Detail'!AS33+'[3]2018 Circuit Detail'!AS33)/5</f>
        <v>3.609677495009648</v>
      </c>
      <c r="I74" s="10">
        <f>'[3]2019 Circuit Detail'!AS33</f>
        <v>1.7533146328840701</v>
      </c>
      <c r="J74" s="17" t="str">
        <f t="shared" si="0"/>
        <v>OK</v>
      </c>
      <c r="K74" s="17">
        <v>109.5</v>
      </c>
      <c r="L74" s="23">
        <v>2019</v>
      </c>
      <c r="M74" s="21">
        <f>('[3]2014 Circuit detail'!AQ33+'[3]2015 Circuit Detail'!AQ33+'[3]2016 Circuit Detail'!AQ33+'[3]2017 Circuit Detail'!AQ33+'[3]2018 Circuit Detail'!AQ33)/5</f>
        <v>485.26366159999998</v>
      </c>
      <c r="N74" s="24">
        <f>'[3]2019 Circuit Detail'!AQ33</f>
        <v>304.82475099999999</v>
      </c>
      <c r="O74" s="17" t="str">
        <f t="shared" si="1"/>
        <v>OK</v>
      </c>
      <c r="P74" s="8" t="str">
        <f t="shared" si="2"/>
        <v>Good</v>
      </c>
      <c r="Q74" s="25">
        <f>'[3]2019 Circuit Detail'!AJ33</f>
        <v>53</v>
      </c>
      <c r="R74" s="26" t="str">
        <f t="shared" si="3"/>
        <v/>
      </c>
      <c r="S74" s="8" t="str">
        <f>IF($P74="More Info Required",COUNTIFS('[3]2019 Outage History'!$R:$R,R74,'[3]2019 Outage History'!$I:$I,$C74)/$Q74,"")</f>
        <v/>
      </c>
      <c r="T74" s="26" t="str">
        <f t="shared" si="4"/>
        <v/>
      </c>
      <c r="U74" s="8" t="str">
        <f>IF($P74="More Info Required",COUNTIFS('[3]2019 Outage History'!$R:$R,T74,'[3]2019 Outage History'!$I:$I,$C74)/$Q74,"")</f>
        <v/>
      </c>
      <c r="V74" s="26" t="str">
        <f t="shared" si="5"/>
        <v/>
      </c>
      <c r="W74" s="8" t="str">
        <f>IF($P74="More Info Required",COUNTIFS('[3]2019 Outage History'!$R:$R,V74,'[3]2019 Outage History'!$I:$I,$C74)/$Q74,"")</f>
        <v/>
      </c>
      <c r="X74" s="26" t="str">
        <f t="shared" si="6"/>
        <v/>
      </c>
      <c r="Y74" s="8" t="str">
        <f>IF($P74="More Info Required",COUNTIFS('[3]2019 Outage History'!$R:$R,X74,'[3]2019 Outage History'!$I:$I,$C74)/$Q74,"")</f>
        <v/>
      </c>
      <c r="Z74" s="26" t="str">
        <f t="shared" si="7"/>
        <v/>
      </c>
      <c r="AA74" s="8" t="str">
        <f>IF($P74="More Info Required",COUNTIFS('[3]2019 Outage History'!$R:$R,Z74,'[3]2019 Outage History'!$I:$I,$C74)/$Q74,"")</f>
        <v/>
      </c>
      <c r="AB74" s="26" t="str">
        <f t="shared" si="8"/>
        <v/>
      </c>
      <c r="AC74" s="8" t="str">
        <f>IF($P74="More Info Required",COUNTIFS('[3]2019 Outage History'!$R:$R,AB74,'[3]2019 Outage History'!$I:$I,$C74)/$Q74,"")</f>
        <v/>
      </c>
      <c r="AD74" s="26" t="str">
        <f t="shared" si="9"/>
        <v/>
      </c>
      <c r="AE74" s="8" t="str">
        <f>IF($P74="More Info Required",COUNTIFS('[3]2019 Outage History'!$R:$R,AD74,'[3]2019 Outage History'!$I:$I,$C74)/$Q74,"")</f>
        <v/>
      </c>
      <c r="AF74" s="26" t="str">
        <f t="shared" si="10"/>
        <v/>
      </c>
      <c r="AG74" s="8" t="str">
        <f>IF($P74="More Info Required",COUNTIFS('[3]2019 Outage History'!$R:$R,AF74,'[3]2019 Outage History'!$I:$I,$C74)/$Q74,"")</f>
        <v/>
      </c>
      <c r="AH74" s="26" t="str">
        <f t="shared" si="11"/>
        <v/>
      </c>
      <c r="AI74" s="8" t="str">
        <f>IF($P74="More Info Required",COUNTIFS('[3]2019 Outage History'!$R:$R,AH74,'[3]2019 Outage History'!$I:$I,$C74)/$Q74,"")</f>
        <v/>
      </c>
      <c r="AJ74" s="26" t="str">
        <f t="shared" si="12"/>
        <v/>
      </c>
      <c r="AK74" s="8" t="str">
        <f>IF($P74="More Info Required",COUNTIFS('[3]2019 Outage History'!$R:$R,AJ74,'[3]2019 Outage History'!$I:$I,$C74)/$Q74,"")</f>
        <v/>
      </c>
      <c r="AL74" s="26" t="str">
        <f t="shared" si="13"/>
        <v/>
      </c>
      <c r="AM74" s="8" t="str">
        <f>IF($P74="More Info Required",COUNTIFS('[3]2019 Outage History'!$R:$R,AL74,'[3]2019 Outage History'!$I:$I,$C74)/$Q74,"")</f>
        <v/>
      </c>
      <c r="AN74" s="26" t="str">
        <f t="shared" si="14"/>
        <v/>
      </c>
      <c r="AO74" s="8" t="str">
        <f>IF($P74="More Info Required",COUNTIFS('[3]2019 Outage History'!$R:$R,AN74,'[3]2019 Outage History'!$I:$I,$C74)/$Q74,"")</f>
        <v/>
      </c>
      <c r="AP74" s="26" t="str">
        <f t="shared" si="15"/>
        <v/>
      </c>
      <c r="AQ74" s="8" t="str">
        <f>IF($P74="More Info Required",COUNTIFS('[3]2019 Outage History'!$R:$R,AP74,'[3]2019 Outage History'!$I:$I,$C74)/$Q74,"")</f>
        <v/>
      </c>
      <c r="AR74" s="26" t="str">
        <f t="shared" si="16"/>
        <v/>
      </c>
      <c r="AS74" s="8" t="str">
        <f>IF($P74="More Info Required",COUNTIFS('[3]2019 Outage History'!$R:$R,AR74,'[3]2019 Outage History'!$I:$I,$C74)/$Q74,"")</f>
        <v/>
      </c>
      <c r="AT74" s="26" t="str">
        <f t="shared" si="17"/>
        <v/>
      </c>
      <c r="AU74" s="8" t="str">
        <f>IF($P74="More Info Required",COUNTIFS('[3]2019 Outage History'!$R:$R,AT74,'[3]2019 Outage History'!$I:$I,$C74)/$Q74,"")</f>
        <v/>
      </c>
      <c r="AV74" s="26" t="str">
        <f t="shared" si="18"/>
        <v/>
      </c>
      <c r="AW74" s="8" t="str">
        <f>IF($P74="More Info Required",COUNTIFS('[3]2019 Outage History'!$R:$R,AV74,'[3]2019 Outage History'!$I:$I,$C74)/$Q74,"")</f>
        <v/>
      </c>
      <c r="AX74" s="26" t="str">
        <f t="shared" si="19"/>
        <v/>
      </c>
      <c r="AY74" s="8" t="str">
        <f>IF($P74="More Info Required",COUNTIFS('[3]2019 Outage History'!$R:$R,AX74,'[3]2019 Outage History'!$I:$I,$C74)/$Q74,"")</f>
        <v/>
      </c>
      <c r="AZ74" s="26" t="str">
        <f t="shared" si="20"/>
        <v/>
      </c>
      <c r="BA74" s="8" t="str">
        <f>IF($P74="More Info Required",COUNTIFS('[3]2019 Outage History'!$R:$R,AZ74,'[3]2019 Outage History'!$I:$I,$C74)/$Q74,"")</f>
        <v/>
      </c>
      <c r="BB74" s="26" t="str">
        <f t="shared" si="21"/>
        <v/>
      </c>
      <c r="BC74" s="8" t="str">
        <f>IF($P74="More Info Required",COUNTIFS('[3]2019 Outage History'!$R:$R,BB74,'[3]2019 Outage History'!$I:$I,$C74)/$Q74,"")</f>
        <v/>
      </c>
      <c r="BD74" s="26" t="str">
        <f t="shared" si="22"/>
        <v/>
      </c>
      <c r="BE74" s="8" t="str">
        <f>IF($P74="More Info Required",COUNTIFS('[3]2019 Outage History'!$R:$R,BD74,'[3]2019 Outage History'!$I:$I,$C74)/$Q74,"")</f>
        <v/>
      </c>
      <c r="BF74" s="26" t="str">
        <f t="shared" si="23"/>
        <v/>
      </c>
      <c r="BG74" s="8" t="str">
        <f>IF($P74="More Info Required",COUNTIFS('[3]2019 Outage History'!$R:$R,BF74,'[3]2019 Outage History'!$I:$I,$C74)/$Q74,"")</f>
        <v/>
      </c>
      <c r="BH74" s="26" t="str">
        <f t="shared" si="24"/>
        <v/>
      </c>
      <c r="BI74" s="8" t="str">
        <f>IF($P74="More Info Required",COUNTIFS('[3]2019 Outage History'!$R:$R,BH74,'[3]2019 Outage History'!$I:$I,$C74)/$Q74,"")</f>
        <v/>
      </c>
      <c r="BJ74" s="26" t="str">
        <f t="shared" si="25"/>
        <v/>
      </c>
      <c r="BK74" s="8" t="str">
        <f>IF($P74="More Info Required",COUNTIFS('[3]2019 Outage History'!$R:$R,BJ74,'[3]2019 Outage History'!$I:$I,$C74)/$Q74,"")</f>
        <v/>
      </c>
      <c r="BL74" s="26" t="str">
        <f t="shared" si="26"/>
        <v/>
      </c>
      <c r="BM74" s="8" t="str">
        <f>IF($P74="More Info Required",COUNTIFS('[3]2019 Outage History'!$R:$R,BL74,'[3]2019 Outage History'!$I:$I,$C74)/$Q74,"")</f>
        <v/>
      </c>
      <c r="BN74" s="26" t="str">
        <f t="shared" si="27"/>
        <v/>
      </c>
      <c r="BO74" s="8" t="str">
        <f>IF($P74="More Info Required",COUNTIFS('[3]2019 Outage History'!$R:$R,BN74,'[3]2019 Outage History'!$I:$I,$C74)/$Q74,"")</f>
        <v/>
      </c>
      <c r="BP74" s="26" t="str">
        <f t="shared" si="28"/>
        <v/>
      </c>
      <c r="BQ74" s="8" t="str">
        <f>IF($P74="More Info Required",COUNTIFS('[3]2019 Outage History'!$R:$R,BP74,'[3]2019 Outage History'!$I:$I,$C74)/$Q74,"")</f>
        <v/>
      </c>
      <c r="BR74" s="26" t="str">
        <f t="shared" si="29"/>
        <v/>
      </c>
      <c r="BS74" s="8" t="str">
        <f>IF($P74="More Info Required",COUNTIFS('[3]2019 Outage History'!$R:$R,BR74,'[3]2019 Outage History'!$I:$I,$C74)/$Q74,"")</f>
        <v/>
      </c>
      <c r="BT74" s="26" t="str">
        <f t="shared" si="30"/>
        <v/>
      </c>
      <c r="BU74" s="8" t="str">
        <f>IF($P74="More Info Required",COUNTIFS('[3]2019 Outage History'!$R:$R,BT74,'[3]2019 Outage History'!$I:$I,$C74)/$Q74,"")</f>
        <v/>
      </c>
      <c r="BV74" s="26" t="str">
        <f t="shared" si="31"/>
        <v/>
      </c>
      <c r="BW74" s="8" t="str">
        <f>IF($P74="More Info Required",COUNTIFS('[3]2019 Outage History'!$R:$R,BV74,'[3]2019 Outage History'!$I:$I,$C74)/$Q74,"")</f>
        <v/>
      </c>
      <c r="BX74" s="26" t="str">
        <f t="shared" si="32"/>
        <v/>
      </c>
      <c r="BY74" s="8" t="str">
        <f>IF($P74="More Info Required",COUNTIFS('[3]2019 Outage History'!$R:$R,BX74,'[3]2019 Outage History'!$I:$I,$C74)/$Q74,"")</f>
        <v/>
      </c>
      <c r="BZ74" s="26" t="str">
        <f t="shared" si="33"/>
        <v/>
      </c>
      <c r="CA74" s="8" t="str">
        <f>IF($P74="More Info Required",COUNTIFS('[3]2019 Outage History'!$R:$R,BZ74,'[3]2019 Outage History'!$I:$I,$C74)/$Q74,"")</f>
        <v/>
      </c>
      <c r="CB74" s="26" t="str">
        <f t="shared" si="34"/>
        <v/>
      </c>
      <c r="CC74" s="8" t="str">
        <f>IF($P74="More Info Required",COUNTIFS('[3]2019 Outage History'!$R:$R,CB74,'[3]2019 Outage History'!$I:$I,$C74)/$Q74,"")</f>
        <v/>
      </c>
      <c r="CD74" s="26" t="str">
        <f t="shared" si="35"/>
        <v/>
      </c>
      <c r="CE74" s="8" t="str">
        <f>IF($P74="More Info Required",COUNTIFS('[3]2019 Outage History'!$R:$R,CD74,'[3]2019 Outage History'!$I:$I,$C74)/$Q74,"")</f>
        <v/>
      </c>
      <c r="CF74" s="26" t="str">
        <f t="shared" si="36"/>
        <v/>
      </c>
      <c r="CG74" s="8" t="str">
        <f>IF($P74="More Info Required",COUNTIFS('[3]2019 Outage History'!$R:$R,CF74,'[3]2019 Outage History'!$I:$I,$C74)/$Q74,"")</f>
        <v/>
      </c>
      <c r="CH74" s="26" t="str">
        <f t="shared" si="37"/>
        <v/>
      </c>
      <c r="CI74" s="8" t="str">
        <f>IF($P74="More Info Required",COUNTIFS('[3]2019 Outage History'!$R:$R,CH74,'[3]2019 Outage History'!$I:$I,$C74)/$Q74,"")</f>
        <v/>
      </c>
      <c r="CJ74" s="26" t="str">
        <f t="shared" si="38"/>
        <v/>
      </c>
      <c r="CK74" s="8" t="str">
        <f>IF($P74="More Info Required",COUNTIFS('[3]2019 Outage History'!$R:$R,CJ74,'[3]2019 Outage History'!$I:$I,$C74)/$Q74,"")</f>
        <v/>
      </c>
      <c r="CL74" s="26" t="str">
        <f t="shared" si="39"/>
        <v/>
      </c>
      <c r="CM74" s="8" t="str">
        <f>IF($P74="More Info Required",COUNTIFS('[3]2019 Outage History'!$R:$R,CL74,'[3]2019 Outage History'!$I:$I,$C74)/$Q74,"")</f>
        <v/>
      </c>
    </row>
    <row r="75" spans="1:91" ht="15" x14ac:dyDescent="0.25">
      <c r="A75" s="17" t="s">
        <v>242</v>
      </c>
      <c r="B75" s="21">
        <v>3204</v>
      </c>
      <c r="C75" s="14" t="s">
        <v>447</v>
      </c>
      <c r="D75" s="17" t="s">
        <v>46</v>
      </c>
      <c r="E75" s="21">
        <v>32</v>
      </c>
      <c r="F75" s="22">
        <f>'[3]2019 Circuit Detail'!H34</f>
        <v>388.36712299999999</v>
      </c>
      <c r="G75" s="21"/>
      <c r="H75" s="21">
        <f>('[3]2014 Circuit detail'!AS34+'[3]2015 Circuit Detail'!AS34+'[3]2016 Circuit Detail'!AS34+'[3]2017 Circuit Detail'!AS34+'[3]2018 Circuit Detail'!AS34)/5</f>
        <v>2.8361242725016966</v>
      </c>
      <c r="I75" s="10">
        <f>'[3]2019 Circuit Detail'!AS34</f>
        <v>2.7602748443770802</v>
      </c>
      <c r="J75" s="17" t="str">
        <f t="shared" si="0"/>
        <v>OK</v>
      </c>
      <c r="K75" s="17">
        <v>56.2</v>
      </c>
      <c r="L75" s="23">
        <v>2019</v>
      </c>
      <c r="M75" s="21">
        <f>('[3]2014 Circuit detail'!AQ34+'[3]2015 Circuit Detail'!AQ34+'[3]2016 Circuit Detail'!AQ34+'[3]2017 Circuit Detail'!AQ34+'[3]2018 Circuit Detail'!AQ34)/5</f>
        <v>515.82124160000001</v>
      </c>
      <c r="N75" s="24">
        <f>'[3]2019 Circuit Detail'!AQ34</f>
        <v>440.68611800000002</v>
      </c>
      <c r="O75" s="17" t="str">
        <f t="shared" si="1"/>
        <v>OK</v>
      </c>
      <c r="P75" s="8" t="str">
        <f t="shared" si="2"/>
        <v>Good</v>
      </c>
      <c r="Q75" s="25">
        <f>'[3]2019 Circuit Detail'!AJ34</f>
        <v>24</v>
      </c>
      <c r="R75" s="26" t="str">
        <f t="shared" si="3"/>
        <v/>
      </c>
      <c r="S75" s="8" t="str">
        <f>IF($P75="More Info Required",COUNTIFS('[3]2019 Outage History'!$R:$R,R75,'[3]2019 Outage History'!$I:$I,$C75)/$Q75,"")</f>
        <v/>
      </c>
      <c r="T75" s="26" t="str">
        <f t="shared" si="4"/>
        <v/>
      </c>
      <c r="U75" s="8" t="str">
        <f>IF($P75="More Info Required",COUNTIFS('[3]2019 Outage History'!$R:$R,T75,'[3]2019 Outage History'!$I:$I,$C75)/$Q75,"")</f>
        <v/>
      </c>
      <c r="V75" s="26" t="str">
        <f t="shared" si="5"/>
        <v/>
      </c>
      <c r="W75" s="8" t="str">
        <f>IF($P75="More Info Required",COUNTIFS('[3]2019 Outage History'!$R:$R,V75,'[3]2019 Outage History'!$I:$I,$C75)/$Q75,"")</f>
        <v/>
      </c>
      <c r="X75" s="26" t="str">
        <f t="shared" si="6"/>
        <v/>
      </c>
      <c r="Y75" s="8" t="str">
        <f>IF($P75="More Info Required",COUNTIFS('[3]2019 Outage History'!$R:$R,X75,'[3]2019 Outage History'!$I:$I,$C75)/$Q75,"")</f>
        <v/>
      </c>
      <c r="Z75" s="26" t="str">
        <f t="shared" si="7"/>
        <v/>
      </c>
      <c r="AA75" s="8" t="str">
        <f>IF($P75="More Info Required",COUNTIFS('[3]2019 Outage History'!$R:$R,Z75,'[3]2019 Outage History'!$I:$I,$C75)/$Q75,"")</f>
        <v/>
      </c>
      <c r="AB75" s="26" t="str">
        <f t="shared" si="8"/>
        <v/>
      </c>
      <c r="AC75" s="8" t="str">
        <f>IF($P75="More Info Required",COUNTIFS('[3]2019 Outage History'!$R:$R,AB75,'[3]2019 Outage History'!$I:$I,$C75)/$Q75,"")</f>
        <v/>
      </c>
      <c r="AD75" s="26" t="str">
        <f t="shared" si="9"/>
        <v/>
      </c>
      <c r="AE75" s="8" t="str">
        <f>IF($P75="More Info Required",COUNTIFS('[3]2019 Outage History'!$R:$R,AD75,'[3]2019 Outage History'!$I:$I,$C75)/$Q75,"")</f>
        <v/>
      </c>
      <c r="AF75" s="26" t="str">
        <f t="shared" si="10"/>
        <v/>
      </c>
      <c r="AG75" s="8" t="str">
        <f>IF($P75="More Info Required",COUNTIFS('[3]2019 Outage History'!$R:$R,AF75,'[3]2019 Outage History'!$I:$I,$C75)/$Q75,"")</f>
        <v/>
      </c>
      <c r="AH75" s="26" t="str">
        <f t="shared" si="11"/>
        <v/>
      </c>
      <c r="AI75" s="8" t="str">
        <f>IF($P75="More Info Required",COUNTIFS('[3]2019 Outage History'!$R:$R,AH75,'[3]2019 Outage History'!$I:$I,$C75)/$Q75,"")</f>
        <v/>
      </c>
      <c r="AJ75" s="26" t="str">
        <f t="shared" si="12"/>
        <v/>
      </c>
      <c r="AK75" s="8" t="str">
        <f>IF($P75="More Info Required",COUNTIFS('[3]2019 Outage History'!$R:$R,AJ75,'[3]2019 Outage History'!$I:$I,$C75)/$Q75,"")</f>
        <v/>
      </c>
      <c r="AL75" s="26" t="str">
        <f t="shared" si="13"/>
        <v/>
      </c>
      <c r="AM75" s="8" t="str">
        <f>IF($P75="More Info Required",COUNTIFS('[3]2019 Outage History'!$R:$R,AL75,'[3]2019 Outage History'!$I:$I,$C75)/$Q75,"")</f>
        <v/>
      </c>
      <c r="AN75" s="26" t="str">
        <f t="shared" si="14"/>
        <v/>
      </c>
      <c r="AO75" s="8" t="str">
        <f>IF($P75="More Info Required",COUNTIFS('[3]2019 Outage History'!$R:$R,AN75,'[3]2019 Outage History'!$I:$I,$C75)/$Q75,"")</f>
        <v/>
      </c>
      <c r="AP75" s="26" t="str">
        <f t="shared" si="15"/>
        <v/>
      </c>
      <c r="AQ75" s="8" t="str">
        <f>IF($P75="More Info Required",COUNTIFS('[3]2019 Outage History'!$R:$R,AP75,'[3]2019 Outage History'!$I:$I,$C75)/$Q75,"")</f>
        <v/>
      </c>
      <c r="AR75" s="26" t="str">
        <f t="shared" si="16"/>
        <v/>
      </c>
      <c r="AS75" s="8" t="str">
        <f>IF($P75="More Info Required",COUNTIFS('[3]2019 Outage History'!$R:$R,AR75,'[3]2019 Outage History'!$I:$I,$C75)/$Q75,"")</f>
        <v/>
      </c>
      <c r="AT75" s="26" t="str">
        <f t="shared" si="17"/>
        <v/>
      </c>
      <c r="AU75" s="8" t="str">
        <f>IF($P75="More Info Required",COUNTIFS('[3]2019 Outage History'!$R:$R,AT75,'[3]2019 Outage History'!$I:$I,$C75)/$Q75,"")</f>
        <v/>
      </c>
      <c r="AV75" s="26" t="str">
        <f t="shared" si="18"/>
        <v/>
      </c>
      <c r="AW75" s="8" t="str">
        <f>IF($P75="More Info Required",COUNTIFS('[3]2019 Outage History'!$R:$R,AV75,'[3]2019 Outage History'!$I:$I,$C75)/$Q75,"")</f>
        <v/>
      </c>
      <c r="AX75" s="26" t="str">
        <f t="shared" si="19"/>
        <v/>
      </c>
      <c r="AY75" s="8" t="str">
        <f>IF($P75="More Info Required",COUNTIFS('[3]2019 Outage History'!$R:$R,AX75,'[3]2019 Outage History'!$I:$I,$C75)/$Q75,"")</f>
        <v/>
      </c>
      <c r="AZ75" s="26" t="str">
        <f t="shared" si="20"/>
        <v/>
      </c>
      <c r="BA75" s="8" t="str">
        <f>IF($P75="More Info Required",COUNTIFS('[3]2019 Outage History'!$R:$R,AZ75,'[3]2019 Outage History'!$I:$I,$C75)/$Q75,"")</f>
        <v/>
      </c>
      <c r="BB75" s="26" t="str">
        <f t="shared" si="21"/>
        <v/>
      </c>
      <c r="BC75" s="8" t="str">
        <f>IF($P75="More Info Required",COUNTIFS('[3]2019 Outage History'!$R:$R,BB75,'[3]2019 Outage History'!$I:$I,$C75)/$Q75,"")</f>
        <v/>
      </c>
      <c r="BD75" s="26" t="str">
        <f t="shared" si="22"/>
        <v/>
      </c>
      <c r="BE75" s="8" t="str">
        <f>IF($P75="More Info Required",COUNTIFS('[3]2019 Outage History'!$R:$R,BD75,'[3]2019 Outage History'!$I:$I,$C75)/$Q75,"")</f>
        <v/>
      </c>
      <c r="BF75" s="26" t="str">
        <f t="shared" si="23"/>
        <v/>
      </c>
      <c r="BG75" s="8" t="str">
        <f>IF($P75="More Info Required",COUNTIFS('[3]2019 Outage History'!$R:$R,BF75,'[3]2019 Outage History'!$I:$I,$C75)/$Q75,"")</f>
        <v/>
      </c>
      <c r="BH75" s="26" t="str">
        <f t="shared" si="24"/>
        <v/>
      </c>
      <c r="BI75" s="8" t="str">
        <f>IF($P75="More Info Required",COUNTIFS('[3]2019 Outage History'!$R:$R,BH75,'[3]2019 Outage History'!$I:$I,$C75)/$Q75,"")</f>
        <v/>
      </c>
      <c r="BJ75" s="26" t="str">
        <f t="shared" si="25"/>
        <v/>
      </c>
      <c r="BK75" s="8" t="str">
        <f>IF($P75="More Info Required",COUNTIFS('[3]2019 Outage History'!$R:$R,BJ75,'[3]2019 Outage History'!$I:$I,$C75)/$Q75,"")</f>
        <v/>
      </c>
      <c r="BL75" s="26" t="str">
        <f t="shared" si="26"/>
        <v/>
      </c>
      <c r="BM75" s="8" t="str">
        <f>IF($P75="More Info Required",COUNTIFS('[3]2019 Outage History'!$R:$R,BL75,'[3]2019 Outage History'!$I:$I,$C75)/$Q75,"")</f>
        <v/>
      </c>
      <c r="BN75" s="26" t="str">
        <f t="shared" si="27"/>
        <v/>
      </c>
      <c r="BO75" s="8" t="str">
        <f>IF($P75="More Info Required",COUNTIFS('[3]2019 Outage History'!$R:$R,BN75,'[3]2019 Outage History'!$I:$I,$C75)/$Q75,"")</f>
        <v/>
      </c>
      <c r="BP75" s="26" t="str">
        <f t="shared" si="28"/>
        <v/>
      </c>
      <c r="BQ75" s="8" t="str">
        <f>IF($P75="More Info Required",COUNTIFS('[3]2019 Outage History'!$R:$R,BP75,'[3]2019 Outage History'!$I:$I,$C75)/$Q75,"")</f>
        <v/>
      </c>
      <c r="BR75" s="26" t="str">
        <f t="shared" si="29"/>
        <v/>
      </c>
      <c r="BS75" s="8" t="str">
        <f>IF($P75="More Info Required",COUNTIFS('[3]2019 Outage History'!$R:$R,BR75,'[3]2019 Outage History'!$I:$I,$C75)/$Q75,"")</f>
        <v/>
      </c>
      <c r="BT75" s="26" t="str">
        <f t="shared" si="30"/>
        <v/>
      </c>
      <c r="BU75" s="8" t="str">
        <f>IF($P75="More Info Required",COUNTIFS('[3]2019 Outage History'!$R:$R,BT75,'[3]2019 Outage History'!$I:$I,$C75)/$Q75,"")</f>
        <v/>
      </c>
      <c r="BV75" s="26" t="str">
        <f t="shared" si="31"/>
        <v/>
      </c>
      <c r="BW75" s="8" t="str">
        <f>IF($P75="More Info Required",COUNTIFS('[3]2019 Outage History'!$R:$R,BV75,'[3]2019 Outage History'!$I:$I,$C75)/$Q75,"")</f>
        <v/>
      </c>
      <c r="BX75" s="26" t="str">
        <f t="shared" si="32"/>
        <v/>
      </c>
      <c r="BY75" s="8" t="str">
        <f>IF($P75="More Info Required",COUNTIFS('[3]2019 Outage History'!$R:$R,BX75,'[3]2019 Outage History'!$I:$I,$C75)/$Q75,"")</f>
        <v/>
      </c>
      <c r="BZ75" s="26" t="str">
        <f t="shared" si="33"/>
        <v/>
      </c>
      <c r="CA75" s="8" t="str">
        <f>IF($P75="More Info Required",COUNTIFS('[3]2019 Outage History'!$R:$R,BZ75,'[3]2019 Outage History'!$I:$I,$C75)/$Q75,"")</f>
        <v/>
      </c>
      <c r="CB75" s="26" t="str">
        <f t="shared" si="34"/>
        <v/>
      </c>
      <c r="CC75" s="8" t="str">
        <f>IF($P75="More Info Required",COUNTIFS('[3]2019 Outage History'!$R:$R,CB75,'[3]2019 Outage History'!$I:$I,$C75)/$Q75,"")</f>
        <v/>
      </c>
      <c r="CD75" s="26" t="str">
        <f t="shared" si="35"/>
        <v/>
      </c>
      <c r="CE75" s="8" t="str">
        <f>IF($P75="More Info Required",COUNTIFS('[3]2019 Outage History'!$R:$R,CD75,'[3]2019 Outage History'!$I:$I,$C75)/$Q75,"")</f>
        <v/>
      </c>
      <c r="CF75" s="26" t="str">
        <f t="shared" si="36"/>
        <v/>
      </c>
      <c r="CG75" s="8" t="str">
        <f>IF($P75="More Info Required",COUNTIFS('[3]2019 Outage History'!$R:$R,CF75,'[3]2019 Outage History'!$I:$I,$C75)/$Q75,"")</f>
        <v/>
      </c>
      <c r="CH75" s="26" t="str">
        <f t="shared" si="37"/>
        <v/>
      </c>
      <c r="CI75" s="8" t="str">
        <f>IF($P75="More Info Required",COUNTIFS('[3]2019 Outage History'!$R:$R,CH75,'[3]2019 Outage History'!$I:$I,$C75)/$Q75,"")</f>
        <v/>
      </c>
      <c r="CJ75" s="26" t="str">
        <f t="shared" si="38"/>
        <v/>
      </c>
      <c r="CK75" s="8" t="str">
        <f>IF($P75="More Info Required",COUNTIFS('[3]2019 Outage History'!$R:$R,CJ75,'[3]2019 Outage History'!$I:$I,$C75)/$Q75,"")</f>
        <v/>
      </c>
      <c r="CL75" s="26" t="str">
        <f t="shared" si="39"/>
        <v/>
      </c>
      <c r="CM75" s="8" t="str">
        <f>IF($P75="More Info Required",COUNTIFS('[3]2019 Outage History'!$R:$R,CL75,'[3]2019 Outage History'!$I:$I,$C75)/$Q75,"")</f>
        <v/>
      </c>
    </row>
    <row r="76" spans="1:91" ht="15" x14ac:dyDescent="0.25">
      <c r="A76" s="17" t="s">
        <v>173</v>
      </c>
      <c r="B76" s="21">
        <v>3901</v>
      </c>
      <c r="C76" s="14" t="s">
        <v>448</v>
      </c>
      <c r="D76" s="17" t="s">
        <v>386</v>
      </c>
      <c r="E76" s="21">
        <v>39</v>
      </c>
      <c r="F76" s="22">
        <f>'[3]2019 Circuit Detail'!H35</f>
        <v>543.92054700000006</v>
      </c>
      <c r="G76" s="21"/>
      <c r="H76" s="21">
        <f>('[3]2014 Circuit detail'!AS35+'[3]2015 Circuit Detail'!AS35+'[3]2016 Circuit Detail'!AS35+'[3]2017 Circuit Detail'!AS35+'[3]2018 Circuit Detail'!AS35)/5</f>
        <v>1.7969068690752583</v>
      </c>
      <c r="I76" s="10">
        <f>'[3]2019 Circuit Detail'!AS35</f>
        <v>2.6639920260265502</v>
      </c>
      <c r="J76" s="17" t="str">
        <f t="shared" si="0"/>
        <v>PSC</v>
      </c>
      <c r="K76" s="17">
        <v>35.9</v>
      </c>
      <c r="L76" s="23">
        <v>2017</v>
      </c>
      <c r="M76" s="21">
        <f>('[3]2014 Circuit detail'!AQ35+'[3]2015 Circuit Detail'!AQ35+'[3]2016 Circuit Detail'!AQ35+'[3]2017 Circuit Detail'!AQ35+'[3]2018 Circuit Detail'!AQ35)/5</f>
        <v>167.8192622</v>
      </c>
      <c r="N76" s="24">
        <f>'[3]2019 Circuit Detail'!AQ35</f>
        <v>258.61865399999999</v>
      </c>
      <c r="O76" s="17" t="str">
        <f t="shared" si="1"/>
        <v>PSC</v>
      </c>
      <c r="P76" s="8" t="str">
        <f t="shared" si="2"/>
        <v>More Info Required</v>
      </c>
      <c r="Q76" s="25">
        <f>'[3]2019 Circuit Detail'!AJ35</f>
        <v>29</v>
      </c>
      <c r="R76" s="26" t="str">
        <f t="shared" si="3"/>
        <v>000 Power Supply</v>
      </c>
      <c r="S76" s="8" t="e">
        <f>IF($P76="More Info Required",COUNTIFS('[3]2019 Outage History'!$R:$R,R76,'[3]2019 Outage History'!$I:$I,$C76)/$Q76,"")</f>
        <v>#VALUE!</v>
      </c>
      <c r="T76" s="26" t="str">
        <f t="shared" si="4"/>
        <v>100 Construction</v>
      </c>
      <c r="U76" s="8" t="e">
        <f>IF($P76="More Info Required",COUNTIFS('[3]2019 Outage History'!$R:$R,T76,'[3]2019 Outage History'!$I:$I,$C76)/$Q76,"")</f>
        <v>#VALUE!</v>
      </c>
      <c r="V76" s="26" t="str">
        <f t="shared" si="5"/>
        <v>110 Maintenance</v>
      </c>
      <c r="W76" s="8" t="e">
        <f>IF($P76="More Info Required",COUNTIFS('[3]2019 Outage History'!$R:$R,V76,'[3]2019 Outage History'!$I:$I,$C76)/$Q76,"")</f>
        <v>#VALUE!</v>
      </c>
      <c r="X76" s="26" t="str">
        <f t="shared" si="6"/>
        <v>190 Other Planned</v>
      </c>
      <c r="Y76" s="8" t="e">
        <f>IF($P76="More Info Required",COUNTIFS('[3]2019 Outage History'!$R:$R,X76,'[3]2019 Outage History'!$I:$I,$C76)/$Q76,"")</f>
        <v>#VALUE!</v>
      </c>
      <c r="Z76" s="26" t="str">
        <f t="shared" si="7"/>
        <v>300 Material or equipment fault/failure</v>
      </c>
      <c r="AA76" s="8" t="e">
        <f>IF($P76="More Info Required",COUNTIFS('[3]2019 Outage History'!$R:$R,Z76,'[3]2019 Outage History'!$I:$I,$C76)/$Q76,"")</f>
        <v>#VALUE!</v>
      </c>
      <c r="AB76" s="26" t="str">
        <f t="shared" si="8"/>
        <v>310 Installation Fault</v>
      </c>
      <c r="AC76" s="8" t="e">
        <f>IF($P76="More Info Required",COUNTIFS('[3]2019 Outage History'!$R:$R,AB76,'[3]2019 Outage History'!$I:$I,$C76)/$Q76,"")</f>
        <v>#VALUE!</v>
      </c>
      <c r="AD76" s="26" t="str">
        <f t="shared" si="9"/>
        <v>320 Conductor Sag or inadequate clearance</v>
      </c>
      <c r="AE76" s="8" t="e">
        <f>IF($P76="More Info Required",COUNTIFS('[3]2019 Outage History'!$R:$R,AD76,'[3]2019 Outage History'!$I:$I,$C76)/$Q76,"")</f>
        <v>#VALUE!</v>
      </c>
      <c r="AF76" s="26" t="str">
        <f t="shared" si="10"/>
        <v>340 Overload</v>
      </c>
      <c r="AG76" s="8" t="e">
        <f>IF($P76="More Info Required",COUNTIFS('[3]2019 Outage History'!$R:$R,AF76,'[3]2019 Outage History'!$I:$I,$C76)/$Q76,"")</f>
        <v>#VALUE!</v>
      </c>
      <c r="AH76" s="26" t="str">
        <f t="shared" si="11"/>
        <v>350 Miscoordination of protection devices</v>
      </c>
      <c r="AI76" s="8" t="e">
        <f>IF($P76="More Info Required",COUNTIFS('[3]2019 Outage History'!$R:$R,AH76,'[3]2019 Outage History'!$I:$I,$C76)/$Q76,"")</f>
        <v>#VALUE!</v>
      </c>
      <c r="AJ76" s="26" t="str">
        <f t="shared" si="12"/>
        <v>360 Other Equipment installation/design</v>
      </c>
      <c r="AK76" s="8" t="e">
        <f>IF($P76="More Info Required",COUNTIFS('[3]2019 Outage History'!$R:$R,AJ76,'[3]2019 Outage History'!$I:$I,$C76)/$Q76,"")</f>
        <v>#VALUE!</v>
      </c>
      <c r="AL76" s="26" t="str">
        <f t="shared" si="13"/>
        <v>400 Decay/Age of Material/Equipment</v>
      </c>
      <c r="AM76" s="8" t="e">
        <f>IF($P76="More Info Required",COUNTIFS('[3]2019 Outage History'!$R:$R,AL76,'[3]2019 Outage History'!$I:$I,$C76)/$Q76,"")</f>
        <v>#VALUE!</v>
      </c>
      <c r="AN76" s="26" t="str">
        <f t="shared" si="14"/>
        <v>420 Tree Growth</v>
      </c>
      <c r="AO76" s="8" t="e">
        <f>IF($P76="More Info Required",COUNTIFS('[3]2019 Outage History'!$R:$R,AN76,'[3]2019 Outage History'!$I:$I,$C76)/$Q76,"")</f>
        <v>#VALUE!</v>
      </c>
      <c r="AP76" s="26" t="str">
        <f t="shared" si="15"/>
        <v>430 Tree failure from overhang or dead tree without Ice/snow</v>
      </c>
      <c r="AQ76" s="8" t="e">
        <f>IF($P76="More Info Required",COUNTIFS('[3]2019 Outage History'!$R:$R,AP76,'[3]2019 Outage History'!$I:$I,$C76)/$Q76,"")</f>
        <v>#VALUE!</v>
      </c>
      <c r="AR76" s="26" t="str">
        <f t="shared" si="16"/>
        <v>435 Tree failure from outside of ROW</v>
      </c>
      <c r="AS76" s="8" t="e">
        <f>IF($P76="More Info Required",COUNTIFS('[3]2019 Outage History'!$R:$R,AR76,'[3]2019 Outage History'!$I:$I,$C76)/$Q76,"")</f>
        <v>#VALUE!</v>
      </c>
      <c r="AT76" s="26" t="str">
        <f t="shared" si="17"/>
        <v>440 Trees with Ice/snow</v>
      </c>
      <c r="AU76" s="8" t="e">
        <f>IF($P76="More Info Required",COUNTIFS('[3]2019 Outage History'!$R:$R,AT76,'[3]2019 Outage History'!$I:$I,$C76)/$Q76,"")</f>
        <v>#VALUE!</v>
      </c>
      <c r="AV76" s="26" t="str">
        <f t="shared" si="18"/>
        <v>470 Borrower Crew Cuts Tree</v>
      </c>
      <c r="AW76" s="8" t="e">
        <f>IF($P76="More Info Required",COUNTIFS('[3]2019 Outage History'!$R:$R,AV76,'[3]2019 Outage History'!$I:$I,$C76)/$Q76,"")</f>
        <v>#VALUE!</v>
      </c>
      <c r="AX76" s="26" t="str">
        <f t="shared" si="19"/>
        <v>490 Maintenance, Other</v>
      </c>
      <c r="AY76" s="8" t="e">
        <f>IF($P76="More Info Required",COUNTIFS('[3]2019 Outage History'!$R:$R,AX76,'[3]2019 Outage History'!$I:$I,$C76)/$Q76,"")</f>
        <v>#VALUE!</v>
      </c>
      <c r="AZ76" s="26" t="str">
        <f t="shared" si="20"/>
        <v>500 Lightning</v>
      </c>
      <c r="BA76" s="8" t="e">
        <f>IF($P76="More Info Required",COUNTIFS('[3]2019 Outage History'!$R:$R,AZ76,'[3]2019 Outage History'!$I:$I,$C76)/$Q76,"")</f>
        <v>#VALUE!</v>
      </c>
      <c r="BB76" s="26" t="str">
        <f t="shared" si="21"/>
        <v>510 Wind, Not Trees</v>
      </c>
      <c r="BC76" s="8" t="e">
        <f>IF($P76="More Info Required",COUNTIFS('[3]2019 Outage History'!$R:$R,BB76,'[3]2019 Outage History'!$I:$I,$C76)/$Q76,"")</f>
        <v>#VALUE!</v>
      </c>
      <c r="BD76" s="26" t="str">
        <f t="shared" si="22"/>
        <v>520 Ice, Sleet, Frost, not Trees</v>
      </c>
      <c r="BE76" s="8" t="e">
        <f>IF($P76="More Info Required",COUNTIFS('[3]2019 Outage History'!$R:$R,BD76,'[3]2019 Outage History'!$I:$I,$C76)/$Q76,"")</f>
        <v>#VALUE!</v>
      </c>
      <c r="BF76" s="26" t="str">
        <f t="shared" si="23"/>
        <v>530 Flood</v>
      </c>
      <c r="BG76" s="8" t="e">
        <f>IF($P76="More Info Required",COUNTIFS('[3]2019 Outage History'!$R:$R,BF76,'[3]2019 Outage History'!$I:$I,$C76)/$Q76,"")</f>
        <v>#VALUE!</v>
      </c>
      <c r="BH76" s="26" t="str">
        <f t="shared" si="24"/>
        <v>540 Storm</v>
      </c>
      <c r="BI76" s="8" t="e">
        <f>IF($P76="More Info Required",COUNTIFS('[3]2019 Outage History'!$R:$R,BH76,'[3]2019 Outage History'!$I:$I,$C76)/$Q76,"")</f>
        <v>#VALUE!</v>
      </c>
      <c r="BJ76" s="26" t="str">
        <f t="shared" si="25"/>
        <v>590 Weather, Other</v>
      </c>
      <c r="BK76" s="8" t="e">
        <f>IF($P76="More Info Required",COUNTIFS('[3]2019 Outage History'!$R:$R,BJ76,'[3]2019 Outage History'!$I:$I,$C76)/$Q76,"")</f>
        <v>#VALUE!</v>
      </c>
      <c r="BL76" s="26" t="str">
        <f t="shared" si="26"/>
        <v>600 Animal/bird</v>
      </c>
      <c r="BM76" s="8" t="e">
        <f>IF($P76="More Info Required",COUNTIFS('[3]2019 Outage History'!$R:$R,BL76,'[3]2019 Outage History'!$I:$I,$C76)/$Q76,"")</f>
        <v>#VALUE!</v>
      </c>
      <c r="BN76" s="26" t="str">
        <f t="shared" si="27"/>
        <v>630 Squirrel</v>
      </c>
      <c r="BO76" s="8" t="e">
        <f>IF($P76="More Info Required",COUNTIFS('[3]2019 Outage History'!$R:$R,BN76,'[3]2019 Outage History'!$I:$I,$C76)/$Q76,"")</f>
        <v>#VALUE!</v>
      </c>
      <c r="BP76" s="26" t="str">
        <f t="shared" si="28"/>
        <v>690 Animal, Other</v>
      </c>
      <c r="BQ76" s="8" t="e">
        <f>IF($P76="More Info Required",COUNTIFS('[3]2019 Outage History'!$R:$R,BP76,'[3]2019 Outage History'!$I:$I,$C76)/$Q76,"")</f>
        <v>#VALUE!</v>
      </c>
      <c r="BR76" s="26" t="str">
        <f t="shared" si="29"/>
        <v>700 Customer-Caused</v>
      </c>
      <c r="BS76" s="8" t="e">
        <f>IF($P76="More Info Required",COUNTIFS('[3]2019 Outage History'!$R:$R,BR76,'[3]2019 Outage History'!$I:$I,$C76)/$Q76,"")</f>
        <v>#VALUE!</v>
      </c>
      <c r="BT76" s="26" t="str">
        <f t="shared" si="30"/>
        <v>710 Motor Vehicle</v>
      </c>
      <c r="BU76" s="8" t="e">
        <f>IF($P76="More Info Required",COUNTIFS('[3]2019 Outage History'!$R:$R,BT76,'[3]2019 Outage History'!$I:$I,$C76)/$Q76,"")</f>
        <v>#VALUE!</v>
      </c>
      <c r="BV76" s="26" t="str">
        <f t="shared" si="31"/>
        <v>715 Farming Equipment</v>
      </c>
      <c r="BW76" s="8" t="e">
        <f>IF($P76="More Info Required",COUNTIFS('[3]2019 Outage History'!$R:$R,BV76,'[3]2019 Outage History'!$I:$I,$C76)/$Q76,"")</f>
        <v>#VALUE!</v>
      </c>
      <c r="BX76" s="26" t="str">
        <f t="shared" si="32"/>
        <v>720 Aircraft</v>
      </c>
      <c r="BY76" s="8" t="e">
        <f>IF($P76="More Info Required",COUNTIFS('[3]2019 Outage History'!$R:$R,BX76,'[3]2019 Outage History'!$I:$I,$C76)/$Q76,"")</f>
        <v>#VALUE!</v>
      </c>
      <c r="BZ76" s="26" t="str">
        <f t="shared" si="33"/>
        <v>730 Fire</v>
      </c>
      <c r="CA76" s="8" t="e">
        <f>IF($P76="More Info Required",COUNTIFS('[3]2019 Outage History'!$R:$R,BZ76,'[3]2019 Outage History'!$I:$I,$C76)/$Q76,"")</f>
        <v>#VALUE!</v>
      </c>
      <c r="CB76" s="26" t="str">
        <f t="shared" si="34"/>
        <v>740 Public Cuts Tree</v>
      </c>
      <c r="CC76" s="8" t="e">
        <f>IF($P76="More Info Required",COUNTIFS('[3]2019 Outage History'!$R:$R,CB76,'[3]2019 Outage History'!$I:$I,$C76)/$Q76,"")</f>
        <v>#VALUE!</v>
      </c>
      <c r="CD76" s="26" t="str">
        <f t="shared" si="35"/>
        <v>750 Vandalism</v>
      </c>
      <c r="CE76" s="8" t="e">
        <f>IF($P76="More Info Required",COUNTIFS('[3]2019 Outage History'!$R:$R,CD76,'[3]2019 Outage History'!$I:$I,$C76)/$Q76,"")</f>
        <v>#VALUE!</v>
      </c>
      <c r="CF76" s="26" t="str">
        <f t="shared" si="36"/>
        <v>760 Switching Error or Caused by Construction or Maintenance</v>
      </c>
      <c r="CG76" s="8" t="e">
        <f>IF($P76="More Info Required",COUNTIFS('[3]2019 Outage History'!$R:$R,CF76,'[3]2019 Outage History'!$I:$I,$C76)/$Q76,"")</f>
        <v>#VALUE!</v>
      </c>
      <c r="CH76" s="26" t="str">
        <f t="shared" si="37"/>
        <v>790 Public, Other</v>
      </c>
      <c r="CI76" s="8" t="e">
        <f>IF($P76="More Info Required",COUNTIFS('[3]2019 Outage History'!$R:$R,CH76,'[3]2019 Outage History'!$I:$I,$C76)/$Q76,"")</f>
        <v>#VALUE!</v>
      </c>
      <c r="CJ76" s="26" t="str">
        <f t="shared" si="38"/>
        <v>800 Other</v>
      </c>
      <c r="CK76" s="8" t="e">
        <f>IF($P76="More Info Required",COUNTIFS('[3]2019 Outage History'!$R:$R,CJ76,'[3]2019 Outage History'!$I:$I,$C76)/$Q76,"")</f>
        <v>#VALUE!</v>
      </c>
      <c r="CL76" s="26" t="str">
        <f t="shared" si="39"/>
        <v>999 Cause Unknown</v>
      </c>
      <c r="CM76" s="8" t="e">
        <f>IF($P76="More Info Required",COUNTIFS('[3]2019 Outage History'!$R:$R,CL76,'[3]2019 Outage History'!$I:$I,$C76)/$Q76,"")</f>
        <v>#VALUE!</v>
      </c>
    </row>
    <row r="77" spans="1:91" ht="15" x14ac:dyDescent="0.25">
      <c r="A77" s="17" t="s">
        <v>175</v>
      </c>
      <c r="B77" s="21">
        <v>3902</v>
      </c>
      <c r="C77" s="14" t="s">
        <v>449</v>
      </c>
      <c r="D77" s="17" t="s">
        <v>386</v>
      </c>
      <c r="E77" s="21">
        <v>39</v>
      </c>
      <c r="F77" s="22">
        <f>'[3]2019 Circuit Detail'!H36</f>
        <v>471.50410900000003</v>
      </c>
      <c r="G77" s="21"/>
      <c r="H77" s="21">
        <f>('[3]2014 Circuit detail'!AS36+'[3]2015 Circuit Detail'!AS36+'[3]2016 Circuit Detail'!AS36+'[3]2017 Circuit Detail'!AS36+'[3]2018 Circuit Detail'!AS36)/5</f>
        <v>1.4704403869979656</v>
      </c>
      <c r="I77" s="10">
        <f>'[3]2019 Circuit Detail'!AS36</f>
        <v>1.27252337476448</v>
      </c>
      <c r="J77" s="17" t="str">
        <f t="shared" si="0"/>
        <v>OK</v>
      </c>
      <c r="K77" s="17">
        <v>36.9</v>
      </c>
      <c r="L77" s="23">
        <v>2017</v>
      </c>
      <c r="M77" s="21">
        <f>('[3]2014 Circuit detail'!AQ36+'[3]2015 Circuit Detail'!AQ36+'[3]2016 Circuit Detail'!AQ36+'[3]2017 Circuit Detail'!AQ36+'[3]2018 Circuit Detail'!AQ36)/5</f>
        <v>259.94115540000001</v>
      </c>
      <c r="N77" s="24">
        <f>'[3]2019 Circuit Detail'!AQ36</f>
        <v>69.950609</v>
      </c>
      <c r="O77" s="17" t="str">
        <f t="shared" si="1"/>
        <v>OK</v>
      </c>
      <c r="P77" s="8" t="str">
        <f t="shared" si="2"/>
        <v>Good</v>
      </c>
      <c r="Q77" s="25">
        <f>'[3]2019 Circuit Detail'!AJ36</f>
        <v>12</v>
      </c>
      <c r="R77" s="26" t="str">
        <f t="shared" si="3"/>
        <v/>
      </c>
      <c r="S77" s="8" t="str">
        <f>IF($P77="More Info Required",COUNTIFS('[3]2019 Outage History'!$R:$R,R77,'[3]2019 Outage History'!$I:$I,$C77)/$Q77,"")</f>
        <v/>
      </c>
      <c r="T77" s="26" t="str">
        <f t="shared" si="4"/>
        <v/>
      </c>
      <c r="U77" s="8" t="str">
        <f>IF($P77="More Info Required",COUNTIFS('[3]2019 Outage History'!$R:$R,T77,'[3]2019 Outage History'!$I:$I,$C77)/$Q77,"")</f>
        <v/>
      </c>
      <c r="V77" s="26" t="str">
        <f t="shared" si="5"/>
        <v/>
      </c>
      <c r="W77" s="8" t="str">
        <f>IF($P77="More Info Required",COUNTIFS('[3]2019 Outage History'!$R:$R,V77,'[3]2019 Outage History'!$I:$I,$C77)/$Q77,"")</f>
        <v/>
      </c>
      <c r="X77" s="26" t="str">
        <f t="shared" si="6"/>
        <v/>
      </c>
      <c r="Y77" s="8" t="str">
        <f>IF($P77="More Info Required",COUNTIFS('[3]2019 Outage History'!$R:$R,X77,'[3]2019 Outage History'!$I:$I,$C77)/$Q77,"")</f>
        <v/>
      </c>
      <c r="Z77" s="26" t="str">
        <f t="shared" si="7"/>
        <v/>
      </c>
      <c r="AA77" s="8" t="str">
        <f>IF($P77="More Info Required",COUNTIFS('[3]2019 Outage History'!$R:$R,Z77,'[3]2019 Outage History'!$I:$I,$C77)/$Q77,"")</f>
        <v/>
      </c>
      <c r="AB77" s="26" t="str">
        <f t="shared" si="8"/>
        <v/>
      </c>
      <c r="AC77" s="8" t="str">
        <f>IF($P77="More Info Required",COUNTIFS('[3]2019 Outage History'!$R:$R,AB77,'[3]2019 Outage History'!$I:$I,$C77)/$Q77,"")</f>
        <v/>
      </c>
      <c r="AD77" s="26" t="str">
        <f t="shared" si="9"/>
        <v/>
      </c>
      <c r="AE77" s="8" t="str">
        <f>IF($P77="More Info Required",COUNTIFS('[3]2019 Outage History'!$R:$R,AD77,'[3]2019 Outage History'!$I:$I,$C77)/$Q77,"")</f>
        <v/>
      </c>
      <c r="AF77" s="26" t="str">
        <f t="shared" si="10"/>
        <v/>
      </c>
      <c r="AG77" s="8" t="str">
        <f>IF($P77="More Info Required",COUNTIFS('[3]2019 Outage History'!$R:$R,AF77,'[3]2019 Outage History'!$I:$I,$C77)/$Q77,"")</f>
        <v/>
      </c>
      <c r="AH77" s="26" t="str">
        <f t="shared" si="11"/>
        <v/>
      </c>
      <c r="AI77" s="8" t="str">
        <f>IF($P77="More Info Required",COUNTIFS('[3]2019 Outage History'!$R:$R,AH77,'[3]2019 Outage History'!$I:$I,$C77)/$Q77,"")</f>
        <v/>
      </c>
      <c r="AJ77" s="26" t="str">
        <f t="shared" si="12"/>
        <v/>
      </c>
      <c r="AK77" s="8" t="str">
        <f>IF($P77="More Info Required",COUNTIFS('[3]2019 Outage History'!$R:$R,AJ77,'[3]2019 Outage History'!$I:$I,$C77)/$Q77,"")</f>
        <v/>
      </c>
      <c r="AL77" s="26" t="str">
        <f t="shared" si="13"/>
        <v/>
      </c>
      <c r="AM77" s="8" t="str">
        <f>IF($P77="More Info Required",COUNTIFS('[3]2019 Outage History'!$R:$R,AL77,'[3]2019 Outage History'!$I:$I,$C77)/$Q77,"")</f>
        <v/>
      </c>
      <c r="AN77" s="26" t="str">
        <f t="shared" si="14"/>
        <v/>
      </c>
      <c r="AO77" s="8" t="str">
        <f>IF($P77="More Info Required",COUNTIFS('[3]2019 Outage History'!$R:$R,AN77,'[3]2019 Outage History'!$I:$I,$C77)/$Q77,"")</f>
        <v/>
      </c>
      <c r="AP77" s="26" t="str">
        <f t="shared" si="15"/>
        <v/>
      </c>
      <c r="AQ77" s="8" t="str">
        <f>IF($P77="More Info Required",COUNTIFS('[3]2019 Outage History'!$R:$R,AP77,'[3]2019 Outage History'!$I:$I,$C77)/$Q77,"")</f>
        <v/>
      </c>
      <c r="AR77" s="26" t="str">
        <f t="shared" si="16"/>
        <v/>
      </c>
      <c r="AS77" s="8" t="str">
        <f>IF($P77="More Info Required",COUNTIFS('[3]2019 Outage History'!$R:$R,AR77,'[3]2019 Outage History'!$I:$I,$C77)/$Q77,"")</f>
        <v/>
      </c>
      <c r="AT77" s="26" t="str">
        <f t="shared" si="17"/>
        <v/>
      </c>
      <c r="AU77" s="8" t="str">
        <f>IF($P77="More Info Required",COUNTIFS('[3]2019 Outage History'!$R:$R,AT77,'[3]2019 Outage History'!$I:$I,$C77)/$Q77,"")</f>
        <v/>
      </c>
      <c r="AV77" s="26" t="str">
        <f t="shared" si="18"/>
        <v/>
      </c>
      <c r="AW77" s="8" t="str">
        <f>IF($P77="More Info Required",COUNTIFS('[3]2019 Outage History'!$R:$R,AV77,'[3]2019 Outage History'!$I:$I,$C77)/$Q77,"")</f>
        <v/>
      </c>
      <c r="AX77" s="26" t="str">
        <f t="shared" si="19"/>
        <v/>
      </c>
      <c r="AY77" s="8" t="str">
        <f>IF($P77="More Info Required",COUNTIFS('[3]2019 Outage History'!$R:$R,AX77,'[3]2019 Outage History'!$I:$I,$C77)/$Q77,"")</f>
        <v/>
      </c>
      <c r="AZ77" s="26" t="str">
        <f t="shared" si="20"/>
        <v/>
      </c>
      <c r="BA77" s="8" t="str">
        <f>IF($P77="More Info Required",COUNTIFS('[3]2019 Outage History'!$R:$R,AZ77,'[3]2019 Outage History'!$I:$I,$C77)/$Q77,"")</f>
        <v/>
      </c>
      <c r="BB77" s="26" t="str">
        <f t="shared" si="21"/>
        <v/>
      </c>
      <c r="BC77" s="8" t="str">
        <f>IF($P77="More Info Required",COUNTIFS('[3]2019 Outage History'!$R:$R,BB77,'[3]2019 Outage History'!$I:$I,$C77)/$Q77,"")</f>
        <v/>
      </c>
      <c r="BD77" s="26" t="str">
        <f t="shared" si="22"/>
        <v/>
      </c>
      <c r="BE77" s="8" t="str">
        <f>IF($P77="More Info Required",COUNTIFS('[3]2019 Outage History'!$R:$R,BD77,'[3]2019 Outage History'!$I:$I,$C77)/$Q77,"")</f>
        <v/>
      </c>
      <c r="BF77" s="26" t="str">
        <f t="shared" si="23"/>
        <v/>
      </c>
      <c r="BG77" s="8" t="str">
        <f>IF($P77="More Info Required",COUNTIFS('[3]2019 Outage History'!$R:$R,BF77,'[3]2019 Outage History'!$I:$I,$C77)/$Q77,"")</f>
        <v/>
      </c>
      <c r="BH77" s="26" t="str">
        <f t="shared" si="24"/>
        <v/>
      </c>
      <c r="BI77" s="8" t="str">
        <f>IF($P77="More Info Required",COUNTIFS('[3]2019 Outage History'!$R:$R,BH77,'[3]2019 Outage History'!$I:$I,$C77)/$Q77,"")</f>
        <v/>
      </c>
      <c r="BJ77" s="26" t="str">
        <f t="shared" si="25"/>
        <v/>
      </c>
      <c r="BK77" s="8" t="str">
        <f>IF($P77="More Info Required",COUNTIFS('[3]2019 Outage History'!$R:$R,BJ77,'[3]2019 Outage History'!$I:$I,$C77)/$Q77,"")</f>
        <v/>
      </c>
      <c r="BL77" s="26" t="str">
        <f t="shared" si="26"/>
        <v/>
      </c>
      <c r="BM77" s="8" t="str">
        <f>IF($P77="More Info Required",COUNTIFS('[3]2019 Outage History'!$R:$R,BL77,'[3]2019 Outage History'!$I:$I,$C77)/$Q77,"")</f>
        <v/>
      </c>
      <c r="BN77" s="26" t="str">
        <f t="shared" si="27"/>
        <v/>
      </c>
      <c r="BO77" s="8" t="str">
        <f>IF($P77="More Info Required",COUNTIFS('[3]2019 Outage History'!$R:$R,BN77,'[3]2019 Outage History'!$I:$I,$C77)/$Q77,"")</f>
        <v/>
      </c>
      <c r="BP77" s="26" t="str">
        <f t="shared" si="28"/>
        <v/>
      </c>
      <c r="BQ77" s="8" t="str">
        <f>IF($P77="More Info Required",COUNTIFS('[3]2019 Outage History'!$R:$R,BP77,'[3]2019 Outage History'!$I:$I,$C77)/$Q77,"")</f>
        <v/>
      </c>
      <c r="BR77" s="26" t="str">
        <f t="shared" si="29"/>
        <v/>
      </c>
      <c r="BS77" s="8" t="str">
        <f>IF($P77="More Info Required",COUNTIFS('[3]2019 Outage History'!$R:$R,BR77,'[3]2019 Outage History'!$I:$I,$C77)/$Q77,"")</f>
        <v/>
      </c>
      <c r="BT77" s="26" t="str">
        <f t="shared" si="30"/>
        <v/>
      </c>
      <c r="BU77" s="8" t="str">
        <f>IF($P77="More Info Required",COUNTIFS('[3]2019 Outage History'!$R:$R,BT77,'[3]2019 Outage History'!$I:$I,$C77)/$Q77,"")</f>
        <v/>
      </c>
      <c r="BV77" s="26" t="str">
        <f t="shared" si="31"/>
        <v/>
      </c>
      <c r="BW77" s="8" t="str">
        <f>IF($P77="More Info Required",COUNTIFS('[3]2019 Outage History'!$R:$R,BV77,'[3]2019 Outage History'!$I:$I,$C77)/$Q77,"")</f>
        <v/>
      </c>
      <c r="BX77" s="26" t="str">
        <f t="shared" si="32"/>
        <v/>
      </c>
      <c r="BY77" s="8" t="str">
        <f>IF($P77="More Info Required",COUNTIFS('[3]2019 Outage History'!$R:$R,BX77,'[3]2019 Outage History'!$I:$I,$C77)/$Q77,"")</f>
        <v/>
      </c>
      <c r="BZ77" s="26" t="str">
        <f t="shared" si="33"/>
        <v/>
      </c>
      <c r="CA77" s="8" t="str">
        <f>IF($P77="More Info Required",COUNTIFS('[3]2019 Outage History'!$R:$R,BZ77,'[3]2019 Outage History'!$I:$I,$C77)/$Q77,"")</f>
        <v/>
      </c>
      <c r="CB77" s="26" t="str">
        <f t="shared" si="34"/>
        <v/>
      </c>
      <c r="CC77" s="8" t="str">
        <f>IF($P77="More Info Required",COUNTIFS('[3]2019 Outage History'!$R:$R,CB77,'[3]2019 Outage History'!$I:$I,$C77)/$Q77,"")</f>
        <v/>
      </c>
      <c r="CD77" s="26" t="str">
        <f t="shared" si="35"/>
        <v/>
      </c>
      <c r="CE77" s="8" t="str">
        <f>IF($P77="More Info Required",COUNTIFS('[3]2019 Outage History'!$R:$R,CD77,'[3]2019 Outage History'!$I:$I,$C77)/$Q77,"")</f>
        <v/>
      </c>
      <c r="CF77" s="26" t="str">
        <f t="shared" si="36"/>
        <v/>
      </c>
      <c r="CG77" s="8" t="str">
        <f>IF($P77="More Info Required",COUNTIFS('[3]2019 Outage History'!$R:$R,CF77,'[3]2019 Outage History'!$I:$I,$C77)/$Q77,"")</f>
        <v/>
      </c>
      <c r="CH77" s="26" t="str">
        <f t="shared" si="37"/>
        <v/>
      </c>
      <c r="CI77" s="8" t="str">
        <f>IF($P77="More Info Required",COUNTIFS('[3]2019 Outage History'!$R:$R,CH77,'[3]2019 Outage History'!$I:$I,$C77)/$Q77,"")</f>
        <v/>
      </c>
      <c r="CJ77" s="26" t="str">
        <f t="shared" si="38"/>
        <v/>
      </c>
      <c r="CK77" s="8" t="str">
        <f>IF($P77="More Info Required",COUNTIFS('[3]2019 Outage History'!$R:$R,CJ77,'[3]2019 Outage History'!$I:$I,$C77)/$Q77,"")</f>
        <v/>
      </c>
      <c r="CL77" s="26" t="str">
        <f t="shared" si="39"/>
        <v/>
      </c>
      <c r="CM77" s="8" t="str">
        <f>IF($P77="More Info Required",COUNTIFS('[3]2019 Outage History'!$R:$R,CL77,'[3]2019 Outage History'!$I:$I,$C77)/$Q77,"")</f>
        <v/>
      </c>
    </row>
    <row r="78" spans="1:91" ht="15" x14ac:dyDescent="0.25">
      <c r="A78" s="17" t="s">
        <v>387</v>
      </c>
      <c r="B78" s="21">
        <v>3903</v>
      </c>
      <c r="C78" s="14" t="s">
        <v>450</v>
      </c>
      <c r="D78" s="17" t="s">
        <v>386</v>
      </c>
      <c r="E78" s="21">
        <v>39</v>
      </c>
      <c r="F78" s="22">
        <f>'[3]2019 Circuit Detail'!H37</f>
        <v>155.91506799999999</v>
      </c>
      <c r="G78" s="21"/>
      <c r="H78" s="21">
        <f>('[3]2014 Circuit detail'!AS37+'[3]2015 Circuit Detail'!AS37+'[3]2016 Circuit Detail'!AS37+'[3]2017 Circuit Detail'!AS37+'[3]2018 Circuit Detail'!AS37)/5</f>
        <v>0.5325023904620616</v>
      </c>
      <c r="I78" s="10">
        <f>'[3]2019 Circuit Detail'!AS37</f>
        <v>0.22448118997709701</v>
      </c>
      <c r="J78" s="17" t="str">
        <f t="shared" si="0"/>
        <v>OK</v>
      </c>
      <c r="K78" s="17">
        <v>10.1</v>
      </c>
      <c r="L78" s="23">
        <v>2017</v>
      </c>
      <c r="M78" s="21">
        <f>('[3]2014 Circuit detail'!AQ37+'[3]2015 Circuit Detail'!AQ37+'[3]2016 Circuit Detail'!AQ37+'[3]2017 Circuit Detail'!AQ37+'[3]2018 Circuit Detail'!AQ37)/5</f>
        <v>42.904485400000006</v>
      </c>
      <c r="N78" s="24">
        <f>'[3]2019 Circuit Detail'!AQ37</f>
        <v>32.248325999999999</v>
      </c>
      <c r="O78" s="17" t="str">
        <f t="shared" si="1"/>
        <v>OK</v>
      </c>
      <c r="P78" s="8" t="str">
        <f t="shared" si="2"/>
        <v>Good</v>
      </c>
      <c r="Q78" s="25">
        <f>'[3]2019 Circuit Detail'!AJ37</f>
        <v>9</v>
      </c>
      <c r="R78" s="26" t="str">
        <f t="shared" si="3"/>
        <v/>
      </c>
      <c r="S78" s="8" t="str">
        <f>IF($P78="More Info Required",COUNTIFS('[3]2019 Outage History'!$R:$R,R78,'[3]2019 Outage History'!$I:$I,$C78)/$Q78,"")</f>
        <v/>
      </c>
      <c r="T78" s="26" t="str">
        <f t="shared" si="4"/>
        <v/>
      </c>
      <c r="U78" s="8" t="str">
        <f>IF($P78="More Info Required",COUNTIFS('[3]2019 Outage History'!$R:$R,T78,'[3]2019 Outage History'!$I:$I,$C78)/$Q78,"")</f>
        <v/>
      </c>
      <c r="V78" s="26" t="str">
        <f t="shared" si="5"/>
        <v/>
      </c>
      <c r="W78" s="8" t="str">
        <f>IF($P78="More Info Required",COUNTIFS('[3]2019 Outage History'!$R:$R,V78,'[3]2019 Outage History'!$I:$I,$C78)/$Q78,"")</f>
        <v/>
      </c>
      <c r="X78" s="26" t="str">
        <f t="shared" si="6"/>
        <v/>
      </c>
      <c r="Y78" s="8" t="str">
        <f>IF($P78="More Info Required",COUNTIFS('[3]2019 Outage History'!$R:$R,X78,'[3]2019 Outage History'!$I:$I,$C78)/$Q78,"")</f>
        <v/>
      </c>
      <c r="Z78" s="26" t="str">
        <f t="shared" si="7"/>
        <v/>
      </c>
      <c r="AA78" s="8" t="str">
        <f>IF($P78="More Info Required",COUNTIFS('[3]2019 Outage History'!$R:$R,Z78,'[3]2019 Outage History'!$I:$I,$C78)/$Q78,"")</f>
        <v/>
      </c>
      <c r="AB78" s="26" t="str">
        <f t="shared" si="8"/>
        <v/>
      </c>
      <c r="AC78" s="8" t="str">
        <f>IF($P78="More Info Required",COUNTIFS('[3]2019 Outage History'!$R:$R,AB78,'[3]2019 Outage History'!$I:$I,$C78)/$Q78,"")</f>
        <v/>
      </c>
      <c r="AD78" s="26" t="str">
        <f t="shared" si="9"/>
        <v/>
      </c>
      <c r="AE78" s="8" t="str">
        <f>IF($P78="More Info Required",COUNTIFS('[3]2019 Outage History'!$R:$R,AD78,'[3]2019 Outage History'!$I:$I,$C78)/$Q78,"")</f>
        <v/>
      </c>
      <c r="AF78" s="26" t="str">
        <f t="shared" si="10"/>
        <v/>
      </c>
      <c r="AG78" s="8" t="str">
        <f>IF($P78="More Info Required",COUNTIFS('[3]2019 Outage History'!$R:$R,AF78,'[3]2019 Outage History'!$I:$I,$C78)/$Q78,"")</f>
        <v/>
      </c>
      <c r="AH78" s="26" t="str">
        <f t="shared" si="11"/>
        <v/>
      </c>
      <c r="AI78" s="8" t="str">
        <f>IF($P78="More Info Required",COUNTIFS('[3]2019 Outage History'!$R:$R,AH78,'[3]2019 Outage History'!$I:$I,$C78)/$Q78,"")</f>
        <v/>
      </c>
      <c r="AJ78" s="26" t="str">
        <f t="shared" si="12"/>
        <v/>
      </c>
      <c r="AK78" s="8" t="str">
        <f>IF($P78="More Info Required",COUNTIFS('[3]2019 Outage History'!$R:$R,AJ78,'[3]2019 Outage History'!$I:$I,$C78)/$Q78,"")</f>
        <v/>
      </c>
      <c r="AL78" s="26" t="str">
        <f t="shared" si="13"/>
        <v/>
      </c>
      <c r="AM78" s="8" t="str">
        <f>IF($P78="More Info Required",COUNTIFS('[3]2019 Outage History'!$R:$R,AL78,'[3]2019 Outage History'!$I:$I,$C78)/$Q78,"")</f>
        <v/>
      </c>
      <c r="AN78" s="26" t="str">
        <f t="shared" si="14"/>
        <v/>
      </c>
      <c r="AO78" s="8" t="str">
        <f>IF($P78="More Info Required",COUNTIFS('[3]2019 Outage History'!$R:$R,AN78,'[3]2019 Outage History'!$I:$I,$C78)/$Q78,"")</f>
        <v/>
      </c>
      <c r="AP78" s="26" t="str">
        <f t="shared" si="15"/>
        <v/>
      </c>
      <c r="AQ78" s="8" t="str">
        <f>IF($P78="More Info Required",COUNTIFS('[3]2019 Outage History'!$R:$R,AP78,'[3]2019 Outage History'!$I:$I,$C78)/$Q78,"")</f>
        <v/>
      </c>
      <c r="AR78" s="26" t="str">
        <f t="shared" si="16"/>
        <v/>
      </c>
      <c r="AS78" s="8" t="str">
        <f>IF($P78="More Info Required",COUNTIFS('[3]2019 Outage History'!$R:$R,AR78,'[3]2019 Outage History'!$I:$I,$C78)/$Q78,"")</f>
        <v/>
      </c>
      <c r="AT78" s="26" t="str">
        <f t="shared" si="17"/>
        <v/>
      </c>
      <c r="AU78" s="8" t="str">
        <f>IF($P78="More Info Required",COUNTIFS('[3]2019 Outage History'!$R:$R,AT78,'[3]2019 Outage History'!$I:$I,$C78)/$Q78,"")</f>
        <v/>
      </c>
      <c r="AV78" s="26" t="str">
        <f t="shared" si="18"/>
        <v/>
      </c>
      <c r="AW78" s="8" t="str">
        <f>IF($P78="More Info Required",COUNTIFS('[3]2019 Outage History'!$R:$R,AV78,'[3]2019 Outage History'!$I:$I,$C78)/$Q78,"")</f>
        <v/>
      </c>
      <c r="AX78" s="26" t="str">
        <f t="shared" si="19"/>
        <v/>
      </c>
      <c r="AY78" s="8" t="str">
        <f>IF($P78="More Info Required",COUNTIFS('[3]2019 Outage History'!$R:$R,AX78,'[3]2019 Outage History'!$I:$I,$C78)/$Q78,"")</f>
        <v/>
      </c>
      <c r="AZ78" s="26" t="str">
        <f t="shared" si="20"/>
        <v/>
      </c>
      <c r="BA78" s="8" t="str">
        <f>IF($P78="More Info Required",COUNTIFS('[3]2019 Outage History'!$R:$R,AZ78,'[3]2019 Outage History'!$I:$I,$C78)/$Q78,"")</f>
        <v/>
      </c>
      <c r="BB78" s="26" t="str">
        <f t="shared" si="21"/>
        <v/>
      </c>
      <c r="BC78" s="8" t="str">
        <f>IF($P78="More Info Required",COUNTIFS('[3]2019 Outage History'!$R:$R,BB78,'[3]2019 Outage History'!$I:$I,$C78)/$Q78,"")</f>
        <v/>
      </c>
      <c r="BD78" s="26" t="str">
        <f t="shared" si="22"/>
        <v/>
      </c>
      <c r="BE78" s="8" t="str">
        <f>IF($P78="More Info Required",COUNTIFS('[3]2019 Outage History'!$R:$R,BD78,'[3]2019 Outage History'!$I:$I,$C78)/$Q78,"")</f>
        <v/>
      </c>
      <c r="BF78" s="26" t="str">
        <f t="shared" si="23"/>
        <v/>
      </c>
      <c r="BG78" s="8" t="str">
        <f>IF($P78="More Info Required",COUNTIFS('[3]2019 Outage History'!$R:$R,BF78,'[3]2019 Outage History'!$I:$I,$C78)/$Q78,"")</f>
        <v/>
      </c>
      <c r="BH78" s="26" t="str">
        <f t="shared" si="24"/>
        <v/>
      </c>
      <c r="BI78" s="8" t="str">
        <f>IF($P78="More Info Required",COUNTIFS('[3]2019 Outage History'!$R:$R,BH78,'[3]2019 Outage History'!$I:$I,$C78)/$Q78,"")</f>
        <v/>
      </c>
      <c r="BJ78" s="26" t="str">
        <f t="shared" si="25"/>
        <v/>
      </c>
      <c r="BK78" s="8" t="str">
        <f>IF($P78="More Info Required",COUNTIFS('[3]2019 Outage History'!$R:$R,BJ78,'[3]2019 Outage History'!$I:$I,$C78)/$Q78,"")</f>
        <v/>
      </c>
      <c r="BL78" s="26" t="str">
        <f t="shared" si="26"/>
        <v/>
      </c>
      <c r="BM78" s="8" t="str">
        <f>IF($P78="More Info Required",COUNTIFS('[3]2019 Outage History'!$R:$R,BL78,'[3]2019 Outage History'!$I:$I,$C78)/$Q78,"")</f>
        <v/>
      </c>
      <c r="BN78" s="26" t="str">
        <f t="shared" si="27"/>
        <v/>
      </c>
      <c r="BO78" s="8" t="str">
        <f>IF($P78="More Info Required",COUNTIFS('[3]2019 Outage History'!$R:$R,BN78,'[3]2019 Outage History'!$I:$I,$C78)/$Q78,"")</f>
        <v/>
      </c>
      <c r="BP78" s="26" t="str">
        <f t="shared" si="28"/>
        <v/>
      </c>
      <c r="BQ78" s="8" t="str">
        <f>IF($P78="More Info Required",COUNTIFS('[3]2019 Outage History'!$R:$R,BP78,'[3]2019 Outage History'!$I:$I,$C78)/$Q78,"")</f>
        <v/>
      </c>
      <c r="BR78" s="26" t="str">
        <f t="shared" si="29"/>
        <v/>
      </c>
      <c r="BS78" s="8" t="str">
        <f>IF($P78="More Info Required",COUNTIFS('[3]2019 Outage History'!$R:$R,BR78,'[3]2019 Outage History'!$I:$I,$C78)/$Q78,"")</f>
        <v/>
      </c>
      <c r="BT78" s="26" t="str">
        <f t="shared" si="30"/>
        <v/>
      </c>
      <c r="BU78" s="8" t="str">
        <f>IF($P78="More Info Required",COUNTIFS('[3]2019 Outage History'!$R:$R,BT78,'[3]2019 Outage History'!$I:$I,$C78)/$Q78,"")</f>
        <v/>
      </c>
      <c r="BV78" s="26" t="str">
        <f t="shared" si="31"/>
        <v/>
      </c>
      <c r="BW78" s="8" t="str">
        <f>IF($P78="More Info Required",COUNTIFS('[3]2019 Outage History'!$R:$R,BV78,'[3]2019 Outage History'!$I:$I,$C78)/$Q78,"")</f>
        <v/>
      </c>
      <c r="BX78" s="26" t="str">
        <f t="shared" si="32"/>
        <v/>
      </c>
      <c r="BY78" s="8" t="str">
        <f>IF($P78="More Info Required",COUNTIFS('[3]2019 Outage History'!$R:$R,BX78,'[3]2019 Outage History'!$I:$I,$C78)/$Q78,"")</f>
        <v/>
      </c>
      <c r="BZ78" s="26" t="str">
        <f t="shared" si="33"/>
        <v/>
      </c>
      <c r="CA78" s="8" t="str">
        <f>IF($P78="More Info Required",COUNTIFS('[3]2019 Outage History'!$R:$R,BZ78,'[3]2019 Outage History'!$I:$I,$C78)/$Q78,"")</f>
        <v/>
      </c>
      <c r="CB78" s="26" t="str">
        <f t="shared" si="34"/>
        <v/>
      </c>
      <c r="CC78" s="8" t="str">
        <f>IF($P78="More Info Required",COUNTIFS('[3]2019 Outage History'!$R:$R,CB78,'[3]2019 Outage History'!$I:$I,$C78)/$Q78,"")</f>
        <v/>
      </c>
      <c r="CD78" s="26" t="str">
        <f t="shared" si="35"/>
        <v/>
      </c>
      <c r="CE78" s="8" t="str">
        <f>IF($P78="More Info Required",COUNTIFS('[3]2019 Outage History'!$R:$R,CD78,'[3]2019 Outage History'!$I:$I,$C78)/$Q78,"")</f>
        <v/>
      </c>
      <c r="CF78" s="26" t="str">
        <f t="shared" si="36"/>
        <v/>
      </c>
      <c r="CG78" s="8" t="str">
        <f>IF($P78="More Info Required",COUNTIFS('[3]2019 Outage History'!$R:$R,CF78,'[3]2019 Outage History'!$I:$I,$C78)/$Q78,"")</f>
        <v/>
      </c>
      <c r="CH78" s="26" t="str">
        <f t="shared" si="37"/>
        <v/>
      </c>
      <c r="CI78" s="8" t="str">
        <f>IF($P78="More Info Required",COUNTIFS('[3]2019 Outage History'!$R:$R,CH78,'[3]2019 Outage History'!$I:$I,$C78)/$Q78,"")</f>
        <v/>
      </c>
      <c r="CJ78" s="26" t="str">
        <f t="shared" si="38"/>
        <v/>
      </c>
      <c r="CK78" s="8" t="str">
        <f>IF($P78="More Info Required",COUNTIFS('[3]2019 Outage History'!$R:$R,CJ78,'[3]2019 Outage History'!$I:$I,$C78)/$Q78,"")</f>
        <v/>
      </c>
      <c r="CL78" s="26" t="str">
        <f t="shared" si="39"/>
        <v/>
      </c>
      <c r="CM78" s="8" t="str">
        <f>IF($P78="More Info Required",COUNTIFS('[3]2019 Outage History'!$R:$R,CL78,'[3]2019 Outage History'!$I:$I,$C78)/$Q78,"")</f>
        <v/>
      </c>
    </row>
    <row r="79" spans="1:91" ht="15" x14ac:dyDescent="0.25">
      <c r="A79" s="17" t="s">
        <v>179</v>
      </c>
      <c r="B79" s="21">
        <v>3904</v>
      </c>
      <c r="C79" s="14" t="s">
        <v>451</v>
      </c>
      <c r="D79" s="17" t="s">
        <v>386</v>
      </c>
      <c r="E79" s="21">
        <v>39</v>
      </c>
      <c r="F79" s="22">
        <f>'[3]2019 Circuit Detail'!H38</f>
        <v>470.526027</v>
      </c>
      <c r="G79" s="21"/>
      <c r="H79" s="21">
        <f>('[3]2014 Circuit detail'!AS38+'[3]2015 Circuit Detail'!AS38+'[3]2016 Circuit Detail'!AS38+'[3]2017 Circuit Detail'!AS38+'[3]2018 Circuit Detail'!AS38)/5</f>
        <v>1.3888259135581733</v>
      </c>
      <c r="I79" s="10">
        <f>'[3]2019 Circuit Detail'!AS38</f>
        <v>0.14239382341330101</v>
      </c>
      <c r="J79" s="17" t="str">
        <f t="shared" si="0"/>
        <v>OK</v>
      </c>
      <c r="K79" s="17">
        <v>52.3</v>
      </c>
      <c r="L79" s="23">
        <v>2017</v>
      </c>
      <c r="M79" s="21">
        <f>('[3]2014 Circuit detail'!AQ38+'[3]2015 Circuit Detail'!AQ38+'[3]2016 Circuit Detail'!AQ38+'[3]2017 Circuit Detail'!AQ38+'[3]2018 Circuit Detail'!AQ38)/5</f>
        <v>447.67675980000001</v>
      </c>
      <c r="N79" s="24">
        <f>'[3]2019 Circuit Detail'!AQ38</f>
        <v>17.627079999999999</v>
      </c>
      <c r="O79" s="17" t="str">
        <f t="shared" si="1"/>
        <v>OK</v>
      </c>
      <c r="P79" s="8" t="str">
        <f t="shared" si="2"/>
        <v>Good</v>
      </c>
      <c r="Q79" s="25">
        <f>'[3]2019 Circuit Detail'!AJ38</f>
        <v>16</v>
      </c>
      <c r="R79" s="26" t="str">
        <f t="shared" si="3"/>
        <v/>
      </c>
      <c r="S79" s="8" t="str">
        <f>IF($P79="More Info Required",COUNTIFS('[3]2019 Outage History'!$R:$R,R79,'[3]2019 Outage History'!$I:$I,$C79)/$Q79,"")</f>
        <v/>
      </c>
      <c r="T79" s="26" t="str">
        <f t="shared" si="4"/>
        <v/>
      </c>
      <c r="U79" s="8" t="str">
        <f>IF($P79="More Info Required",COUNTIFS('[3]2019 Outage History'!$R:$R,T79,'[3]2019 Outage History'!$I:$I,$C79)/$Q79,"")</f>
        <v/>
      </c>
      <c r="V79" s="26" t="str">
        <f t="shared" si="5"/>
        <v/>
      </c>
      <c r="W79" s="8" t="str">
        <f>IF($P79="More Info Required",COUNTIFS('[3]2019 Outage History'!$R:$R,V79,'[3]2019 Outage History'!$I:$I,$C79)/$Q79,"")</f>
        <v/>
      </c>
      <c r="X79" s="26" t="str">
        <f t="shared" si="6"/>
        <v/>
      </c>
      <c r="Y79" s="8" t="str">
        <f>IF($P79="More Info Required",COUNTIFS('[3]2019 Outage History'!$R:$R,X79,'[3]2019 Outage History'!$I:$I,$C79)/$Q79,"")</f>
        <v/>
      </c>
      <c r="Z79" s="26" t="str">
        <f t="shared" si="7"/>
        <v/>
      </c>
      <c r="AA79" s="8" t="str">
        <f>IF($P79="More Info Required",COUNTIFS('[3]2019 Outage History'!$R:$R,Z79,'[3]2019 Outage History'!$I:$I,$C79)/$Q79,"")</f>
        <v/>
      </c>
      <c r="AB79" s="26" t="str">
        <f t="shared" si="8"/>
        <v/>
      </c>
      <c r="AC79" s="8" t="str">
        <f>IF($P79="More Info Required",COUNTIFS('[3]2019 Outage History'!$R:$R,AB79,'[3]2019 Outage History'!$I:$I,$C79)/$Q79,"")</f>
        <v/>
      </c>
      <c r="AD79" s="26" t="str">
        <f t="shared" si="9"/>
        <v/>
      </c>
      <c r="AE79" s="8" t="str">
        <f>IF($P79="More Info Required",COUNTIFS('[3]2019 Outage History'!$R:$R,AD79,'[3]2019 Outage History'!$I:$I,$C79)/$Q79,"")</f>
        <v/>
      </c>
      <c r="AF79" s="26" t="str">
        <f t="shared" si="10"/>
        <v/>
      </c>
      <c r="AG79" s="8" t="str">
        <f>IF($P79="More Info Required",COUNTIFS('[3]2019 Outage History'!$R:$R,AF79,'[3]2019 Outage History'!$I:$I,$C79)/$Q79,"")</f>
        <v/>
      </c>
      <c r="AH79" s="26" t="str">
        <f t="shared" si="11"/>
        <v/>
      </c>
      <c r="AI79" s="8" t="str">
        <f>IF($P79="More Info Required",COUNTIFS('[3]2019 Outage History'!$R:$R,AH79,'[3]2019 Outage History'!$I:$I,$C79)/$Q79,"")</f>
        <v/>
      </c>
      <c r="AJ79" s="26" t="str">
        <f t="shared" si="12"/>
        <v/>
      </c>
      <c r="AK79" s="8" t="str">
        <f>IF($P79="More Info Required",COUNTIFS('[3]2019 Outage History'!$R:$R,AJ79,'[3]2019 Outage History'!$I:$I,$C79)/$Q79,"")</f>
        <v/>
      </c>
      <c r="AL79" s="26" t="str">
        <f t="shared" si="13"/>
        <v/>
      </c>
      <c r="AM79" s="8" t="str">
        <f>IF($P79="More Info Required",COUNTIFS('[3]2019 Outage History'!$R:$R,AL79,'[3]2019 Outage History'!$I:$I,$C79)/$Q79,"")</f>
        <v/>
      </c>
      <c r="AN79" s="26" t="str">
        <f t="shared" si="14"/>
        <v/>
      </c>
      <c r="AO79" s="8" t="str">
        <f>IF($P79="More Info Required",COUNTIFS('[3]2019 Outage History'!$R:$R,AN79,'[3]2019 Outage History'!$I:$I,$C79)/$Q79,"")</f>
        <v/>
      </c>
      <c r="AP79" s="26" t="str">
        <f t="shared" si="15"/>
        <v/>
      </c>
      <c r="AQ79" s="8" t="str">
        <f>IF($P79="More Info Required",COUNTIFS('[3]2019 Outage History'!$R:$R,AP79,'[3]2019 Outage History'!$I:$I,$C79)/$Q79,"")</f>
        <v/>
      </c>
      <c r="AR79" s="26" t="str">
        <f t="shared" si="16"/>
        <v/>
      </c>
      <c r="AS79" s="8" t="str">
        <f>IF($P79="More Info Required",COUNTIFS('[3]2019 Outage History'!$R:$R,AR79,'[3]2019 Outage History'!$I:$I,$C79)/$Q79,"")</f>
        <v/>
      </c>
      <c r="AT79" s="26" t="str">
        <f t="shared" si="17"/>
        <v/>
      </c>
      <c r="AU79" s="8" t="str">
        <f>IF($P79="More Info Required",COUNTIFS('[3]2019 Outage History'!$R:$R,AT79,'[3]2019 Outage History'!$I:$I,$C79)/$Q79,"")</f>
        <v/>
      </c>
      <c r="AV79" s="26" t="str">
        <f t="shared" si="18"/>
        <v/>
      </c>
      <c r="AW79" s="8" t="str">
        <f>IF($P79="More Info Required",COUNTIFS('[3]2019 Outage History'!$R:$R,AV79,'[3]2019 Outage History'!$I:$I,$C79)/$Q79,"")</f>
        <v/>
      </c>
      <c r="AX79" s="26" t="str">
        <f t="shared" si="19"/>
        <v/>
      </c>
      <c r="AY79" s="8" t="str">
        <f>IF($P79="More Info Required",COUNTIFS('[3]2019 Outage History'!$R:$R,AX79,'[3]2019 Outage History'!$I:$I,$C79)/$Q79,"")</f>
        <v/>
      </c>
      <c r="AZ79" s="26" t="str">
        <f t="shared" si="20"/>
        <v/>
      </c>
      <c r="BA79" s="8" t="str">
        <f>IF($P79="More Info Required",COUNTIFS('[3]2019 Outage History'!$R:$R,AZ79,'[3]2019 Outage History'!$I:$I,$C79)/$Q79,"")</f>
        <v/>
      </c>
      <c r="BB79" s="26" t="str">
        <f t="shared" si="21"/>
        <v/>
      </c>
      <c r="BC79" s="8" t="str">
        <f>IF($P79="More Info Required",COUNTIFS('[3]2019 Outage History'!$R:$R,BB79,'[3]2019 Outage History'!$I:$I,$C79)/$Q79,"")</f>
        <v/>
      </c>
      <c r="BD79" s="26" t="str">
        <f t="shared" si="22"/>
        <v/>
      </c>
      <c r="BE79" s="8" t="str">
        <f>IF($P79="More Info Required",COUNTIFS('[3]2019 Outage History'!$R:$R,BD79,'[3]2019 Outage History'!$I:$I,$C79)/$Q79,"")</f>
        <v/>
      </c>
      <c r="BF79" s="26" t="str">
        <f t="shared" si="23"/>
        <v/>
      </c>
      <c r="BG79" s="8" t="str">
        <f>IF($P79="More Info Required",COUNTIFS('[3]2019 Outage History'!$R:$R,BF79,'[3]2019 Outage History'!$I:$I,$C79)/$Q79,"")</f>
        <v/>
      </c>
      <c r="BH79" s="26" t="str">
        <f t="shared" si="24"/>
        <v/>
      </c>
      <c r="BI79" s="8" t="str">
        <f>IF($P79="More Info Required",COUNTIFS('[3]2019 Outage History'!$R:$R,BH79,'[3]2019 Outage History'!$I:$I,$C79)/$Q79,"")</f>
        <v/>
      </c>
      <c r="BJ79" s="26" t="str">
        <f t="shared" si="25"/>
        <v/>
      </c>
      <c r="BK79" s="8" t="str">
        <f>IF($P79="More Info Required",COUNTIFS('[3]2019 Outage History'!$R:$R,BJ79,'[3]2019 Outage History'!$I:$I,$C79)/$Q79,"")</f>
        <v/>
      </c>
      <c r="BL79" s="26" t="str">
        <f t="shared" si="26"/>
        <v/>
      </c>
      <c r="BM79" s="8" t="str">
        <f>IF($P79="More Info Required",COUNTIFS('[3]2019 Outage History'!$R:$R,BL79,'[3]2019 Outage History'!$I:$I,$C79)/$Q79,"")</f>
        <v/>
      </c>
      <c r="BN79" s="26" t="str">
        <f t="shared" si="27"/>
        <v/>
      </c>
      <c r="BO79" s="8" t="str">
        <f>IF($P79="More Info Required",COUNTIFS('[3]2019 Outage History'!$R:$R,BN79,'[3]2019 Outage History'!$I:$I,$C79)/$Q79,"")</f>
        <v/>
      </c>
      <c r="BP79" s="26" t="str">
        <f t="shared" si="28"/>
        <v/>
      </c>
      <c r="BQ79" s="8" t="str">
        <f>IF($P79="More Info Required",COUNTIFS('[3]2019 Outage History'!$R:$R,BP79,'[3]2019 Outage History'!$I:$I,$C79)/$Q79,"")</f>
        <v/>
      </c>
      <c r="BR79" s="26" t="str">
        <f t="shared" si="29"/>
        <v/>
      </c>
      <c r="BS79" s="8" t="str">
        <f>IF($P79="More Info Required",COUNTIFS('[3]2019 Outage History'!$R:$R,BR79,'[3]2019 Outage History'!$I:$I,$C79)/$Q79,"")</f>
        <v/>
      </c>
      <c r="BT79" s="26" t="str">
        <f t="shared" si="30"/>
        <v/>
      </c>
      <c r="BU79" s="8" t="str">
        <f>IF($P79="More Info Required",COUNTIFS('[3]2019 Outage History'!$R:$R,BT79,'[3]2019 Outage History'!$I:$I,$C79)/$Q79,"")</f>
        <v/>
      </c>
      <c r="BV79" s="26" t="str">
        <f t="shared" si="31"/>
        <v/>
      </c>
      <c r="BW79" s="8" t="str">
        <f>IF($P79="More Info Required",COUNTIFS('[3]2019 Outage History'!$R:$R,BV79,'[3]2019 Outage History'!$I:$I,$C79)/$Q79,"")</f>
        <v/>
      </c>
      <c r="BX79" s="26" t="str">
        <f t="shared" si="32"/>
        <v/>
      </c>
      <c r="BY79" s="8" t="str">
        <f>IF($P79="More Info Required",COUNTIFS('[3]2019 Outage History'!$R:$R,BX79,'[3]2019 Outage History'!$I:$I,$C79)/$Q79,"")</f>
        <v/>
      </c>
      <c r="BZ79" s="26" t="str">
        <f t="shared" si="33"/>
        <v/>
      </c>
      <c r="CA79" s="8" t="str">
        <f>IF($P79="More Info Required",COUNTIFS('[3]2019 Outage History'!$R:$R,BZ79,'[3]2019 Outage History'!$I:$I,$C79)/$Q79,"")</f>
        <v/>
      </c>
      <c r="CB79" s="26" t="str">
        <f t="shared" si="34"/>
        <v/>
      </c>
      <c r="CC79" s="8" t="str">
        <f>IF($P79="More Info Required",COUNTIFS('[3]2019 Outage History'!$R:$R,CB79,'[3]2019 Outage History'!$I:$I,$C79)/$Q79,"")</f>
        <v/>
      </c>
      <c r="CD79" s="26" t="str">
        <f t="shared" si="35"/>
        <v/>
      </c>
      <c r="CE79" s="8" t="str">
        <f>IF($P79="More Info Required",COUNTIFS('[3]2019 Outage History'!$R:$R,CD79,'[3]2019 Outage History'!$I:$I,$C79)/$Q79,"")</f>
        <v/>
      </c>
      <c r="CF79" s="26" t="str">
        <f t="shared" si="36"/>
        <v/>
      </c>
      <c r="CG79" s="8" t="str">
        <f>IF($P79="More Info Required",COUNTIFS('[3]2019 Outage History'!$R:$R,CF79,'[3]2019 Outage History'!$I:$I,$C79)/$Q79,"")</f>
        <v/>
      </c>
      <c r="CH79" s="26" t="str">
        <f t="shared" si="37"/>
        <v/>
      </c>
      <c r="CI79" s="8" t="str">
        <f>IF($P79="More Info Required",COUNTIFS('[3]2019 Outage History'!$R:$R,CH79,'[3]2019 Outage History'!$I:$I,$C79)/$Q79,"")</f>
        <v/>
      </c>
      <c r="CJ79" s="26" t="str">
        <f t="shared" si="38"/>
        <v/>
      </c>
      <c r="CK79" s="8" t="str">
        <f>IF($P79="More Info Required",COUNTIFS('[3]2019 Outage History'!$R:$R,CJ79,'[3]2019 Outage History'!$I:$I,$C79)/$Q79,"")</f>
        <v/>
      </c>
      <c r="CL79" s="26" t="str">
        <f t="shared" si="39"/>
        <v/>
      </c>
      <c r="CM79" s="8" t="str">
        <f>IF($P79="More Info Required",COUNTIFS('[3]2019 Outage History'!$R:$R,CL79,'[3]2019 Outage History'!$I:$I,$C79)/$Q79,"")</f>
        <v/>
      </c>
    </row>
    <row r="80" spans="1:91" ht="15" x14ac:dyDescent="0.25">
      <c r="A80" s="17" t="s">
        <v>120</v>
      </c>
      <c r="B80" s="21">
        <v>40224</v>
      </c>
      <c r="C80" s="14" t="s">
        <v>121</v>
      </c>
      <c r="D80" s="17" t="s">
        <v>389</v>
      </c>
      <c r="E80" s="21">
        <v>40</v>
      </c>
      <c r="F80" s="22">
        <f>'[3]2019 Circuit Detail'!H39</f>
        <v>765.19726000000003</v>
      </c>
      <c r="G80" s="21"/>
      <c r="H80" s="21">
        <f>('[3]2014 Circuit detail'!AS39+'[3]2015 Circuit Detail'!AS39+'[3]2016 Circuit Detail'!AS39+'[3]2017 Circuit Detail'!AS39+'[3]2018 Circuit Detail'!AS39)/5</f>
        <v>1.5014281518215593</v>
      </c>
      <c r="I80" s="10">
        <f>'[3]2019 Circuit Detail'!AS39</f>
        <v>1.14480284469393</v>
      </c>
      <c r="J80" s="17" t="str">
        <f t="shared" si="0"/>
        <v>OK</v>
      </c>
      <c r="K80" s="17">
        <v>44.3</v>
      </c>
      <c r="L80" s="23">
        <v>2018</v>
      </c>
      <c r="M80" s="21">
        <f>('[3]2014 Circuit detail'!AQ39+'[3]2015 Circuit Detail'!AQ39+'[3]2016 Circuit Detail'!AQ39+'[3]2017 Circuit Detail'!AQ39+'[3]2018 Circuit Detail'!AQ39)/5</f>
        <v>280.90321135046969</v>
      </c>
      <c r="N80" s="24">
        <f>'[3]2019 Circuit Detail'!AQ39</f>
        <v>126.922827</v>
      </c>
      <c r="O80" s="17" t="str">
        <f t="shared" si="1"/>
        <v>OK</v>
      </c>
      <c r="P80" s="8" t="str">
        <f t="shared" si="2"/>
        <v>Good</v>
      </c>
      <c r="Q80" s="25">
        <f>'[3]2019 Circuit Detail'!AJ39</f>
        <v>23</v>
      </c>
      <c r="R80" s="26" t="str">
        <f t="shared" si="3"/>
        <v/>
      </c>
      <c r="S80" s="8" t="str">
        <f>IF($P80="More Info Required",COUNTIFS('[3]2019 Outage History'!$R:$R,R80,'[3]2019 Outage History'!$I:$I,$C80)/$Q80,"")</f>
        <v/>
      </c>
      <c r="T80" s="26" t="str">
        <f t="shared" si="4"/>
        <v/>
      </c>
      <c r="U80" s="8" t="str">
        <f>IF($P80="More Info Required",COUNTIFS('[3]2019 Outage History'!$R:$R,T80,'[3]2019 Outage History'!$I:$I,$C80)/$Q80,"")</f>
        <v/>
      </c>
      <c r="V80" s="26" t="str">
        <f t="shared" si="5"/>
        <v/>
      </c>
      <c r="W80" s="8" t="str">
        <f>IF($P80="More Info Required",COUNTIFS('[3]2019 Outage History'!$R:$R,V80,'[3]2019 Outage History'!$I:$I,$C80)/$Q80,"")</f>
        <v/>
      </c>
      <c r="X80" s="26" t="str">
        <f t="shared" si="6"/>
        <v/>
      </c>
      <c r="Y80" s="8" t="str">
        <f>IF($P80="More Info Required",COUNTIFS('[3]2019 Outage History'!$R:$R,X80,'[3]2019 Outage History'!$I:$I,$C80)/$Q80,"")</f>
        <v/>
      </c>
      <c r="Z80" s="26" t="str">
        <f t="shared" si="7"/>
        <v/>
      </c>
      <c r="AA80" s="8" t="str">
        <f>IF($P80="More Info Required",COUNTIFS('[3]2019 Outage History'!$R:$R,Z80,'[3]2019 Outage History'!$I:$I,$C80)/$Q80,"")</f>
        <v/>
      </c>
      <c r="AB80" s="26" t="str">
        <f t="shared" si="8"/>
        <v/>
      </c>
      <c r="AC80" s="8" t="str">
        <f>IF($P80="More Info Required",COUNTIFS('[3]2019 Outage History'!$R:$R,AB80,'[3]2019 Outage History'!$I:$I,$C80)/$Q80,"")</f>
        <v/>
      </c>
      <c r="AD80" s="26" t="str">
        <f t="shared" si="9"/>
        <v/>
      </c>
      <c r="AE80" s="8" t="str">
        <f>IF($P80="More Info Required",COUNTIFS('[3]2019 Outage History'!$R:$R,AD80,'[3]2019 Outage History'!$I:$I,$C80)/$Q80,"")</f>
        <v/>
      </c>
      <c r="AF80" s="26" t="str">
        <f t="shared" si="10"/>
        <v/>
      </c>
      <c r="AG80" s="8" t="str">
        <f>IF($P80="More Info Required",COUNTIFS('[3]2019 Outage History'!$R:$R,AF80,'[3]2019 Outage History'!$I:$I,$C80)/$Q80,"")</f>
        <v/>
      </c>
      <c r="AH80" s="26" t="str">
        <f t="shared" si="11"/>
        <v/>
      </c>
      <c r="AI80" s="8" t="str">
        <f>IF($P80="More Info Required",COUNTIFS('[3]2019 Outage History'!$R:$R,AH80,'[3]2019 Outage History'!$I:$I,$C80)/$Q80,"")</f>
        <v/>
      </c>
      <c r="AJ80" s="26" t="str">
        <f t="shared" si="12"/>
        <v/>
      </c>
      <c r="AK80" s="8" t="str">
        <f>IF($P80="More Info Required",COUNTIFS('[3]2019 Outage History'!$R:$R,AJ80,'[3]2019 Outage History'!$I:$I,$C80)/$Q80,"")</f>
        <v/>
      </c>
      <c r="AL80" s="26" t="str">
        <f t="shared" si="13"/>
        <v/>
      </c>
      <c r="AM80" s="8" t="str">
        <f>IF($P80="More Info Required",COUNTIFS('[3]2019 Outage History'!$R:$R,AL80,'[3]2019 Outage History'!$I:$I,$C80)/$Q80,"")</f>
        <v/>
      </c>
      <c r="AN80" s="26" t="str">
        <f t="shared" si="14"/>
        <v/>
      </c>
      <c r="AO80" s="8" t="str">
        <f>IF($P80="More Info Required",COUNTIFS('[3]2019 Outage History'!$R:$R,AN80,'[3]2019 Outage History'!$I:$I,$C80)/$Q80,"")</f>
        <v/>
      </c>
      <c r="AP80" s="26" t="str">
        <f t="shared" si="15"/>
        <v/>
      </c>
      <c r="AQ80" s="8" t="str">
        <f>IF($P80="More Info Required",COUNTIFS('[3]2019 Outage History'!$R:$R,AP80,'[3]2019 Outage History'!$I:$I,$C80)/$Q80,"")</f>
        <v/>
      </c>
      <c r="AR80" s="26" t="str">
        <f t="shared" si="16"/>
        <v/>
      </c>
      <c r="AS80" s="8" t="str">
        <f>IF($P80="More Info Required",COUNTIFS('[3]2019 Outage History'!$R:$R,AR80,'[3]2019 Outage History'!$I:$I,$C80)/$Q80,"")</f>
        <v/>
      </c>
      <c r="AT80" s="26" t="str">
        <f t="shared" si="17"/>
        <v/>
      </c>
      <c r="AU80" s="8" t="str">
        <f>IF($P80="More Info Required",COUNTIFS('[3]2019 Outage History'!$R:$R,AT80,'[3]2019 Outage History'!$I:$I,$C80)/$Q80,"")</f>
        <v/>
      </c>
      <c r="AV80" s="26" t="str">
        <f t="shared" si="18"/>
        <v/>
      </c>
      <c r="AW80" s="8" t="str">
        <f>IF($P80="More Info Required",COUNTIFS('[3]2019 Outage History'!$R:$R,AV80,'[3]2019 Outage History'!$I:$I,$C80)/$Q80,"")</f>
        <v/>
      </c>
      <c r="AX80" s="26" t="str">
        <f t="shared" si="19"/>
        <v/>
      </c>
      <c r="AY80" s="8" t="str">
        <f>IF($P80="More Info Required",COUNTIFS('[3]2019 Outage History'!$R:$R,AX80,'[3]2019 Outage History'!$I:$I,$C80)/$Q80,"")</f>
        <v/>
      </c>
      <c r="AZ80" s="26" t="str">
        <f t="shared" si="20"/>
        <v/>
      </c>
      <c r="BA80" s="8" t="str">
        <f>IF($P80="More Info Required",COUNTIFS('[3]2019 Outage History'!$R:$R,AZ80,'[3]2019 Outage History'!$I:$I,$C80)/$Q80,"")</f>
        <v/>
      </c>
      <c r="BB80" s="26" t="str">
        <f t="shared" si="21"/>
        <v/>
      </c>
      <c r="BC80" s="8" t="str">
        <f>IF($P80="More Info Required",COUNTIFS('[3]2019 Outage History'!$R:$R,BB80,'[3]2019 Outage History'!$I:$I,$C80)/$Q80,"")</f>
        <v/>
      </c>
      <c r="BD80" s="26" t="str">
        <f t="shared" si="22"/>
        <v/>
      </c>
      <c r="BE80" s="8" t="str">
        <f>IF($P80="More Info Required",COUNTIFS('[3]2019 Outage History'!$R:$R,BD80,'[3]2019 Outage History'!$I:$I,$C80)/$Q80,"")</f>
        <v/>
      </c>
      <c r="BF80" s="26" t="str">
        <f t="shared" si="23"/>
        <v/>
      </c>
      <c r="BG80" s="8" t="str">
        <f>IF($P80="More Info Required",COUNTIFS('[3]2019 Outage History'!$R:$R,BF80,'[3]2019 Outage History'!$I:$I,$C80)/$Q80,"")</f>
        <v/>
      </c>
      <c r="BH80" s="26" t="str">
        <f t="shared" si="24"/>
        <v/>
      </c>
      <c r="BI80" s="8" t="str">
        <f>IF($P80="More Info Required",COUNTIFS('[3]2019 Outage History'!$R:$R,BH80,'[3]2019 Outage History'!$I:$I,$C80)/$Q80,"")</f>
        <v/>
      </c>
      <c r="BJ80" s="26" t="str">
        <f t="shared" si="25"/>
        <v/>
      </c>
      <c r="BK80" s="8" t="str">
        <f>IF($P80="More Info Required",COUNTIFS('[3]2019 Outage History'!$R:$R,BJ80,'[3]2019 Outage History'!$I:$I,$C80)/$Q80,"")</f>
        <v/>
      </c>
      <c r="BL80" s="26" t="str">
        <f t="shared" si="26"/>
        <v/>
      </c>
      <c r="BM80" s="8" t="str">
        <f>IF($P80="More Info Required",COUNTIFS('[3]2019 Outage History'!$R:$R,BL80,'[3]2019 Outage History'!$I:$I,$C80)/$Q80,"")</f>
        <v/>
      </c>
      <c r="BN80" s="26" t="str">
        <f t="shared" si="27"/>
        <v/>
      </c>
      <c r="BO80" s="8" t="str">
        <f>IF($P80="More Info Required",COUNTIFS('[3]2019 Outage History'!$R:$R,BN80,'[3]2019 Outage History'!$I:$I,$C80)/$Q80,"")</f>
        <v/>
      </c>
      <c r="BP80" s="26" t="str">
        <f t="shared" si="28"/>
        <v/>
      </c>
      <c r="BQ80" s="8" t="str">
        <f>IF($P80="More Info Required",COUNTIFS('[3]2019 Outage History'!$R:$R,BP80,'[3]2019 Outage History'!$I:$I,$C80)/$Q80,"")</f>
        <v/>
      </c>
      <c r="BR80" s="26" t="str">
        <f t="shared" si="29"/>
        <v/>
      </c>
      <c r="BS80" s="8" t="str">
        <f>IF($P80="More Info Required",COUNTIFS('[3]2019 Outage History'!$R:$R,BR80,'[3]2019 Outage History'!$I:$I,$C80)/$Q80,"")</f>
        <v/>
      </c>
      <c r="BT80" s="26" t="str">
        <f t="shared" si="30"/>
        <v/>
      </c>
      <c r="BU80" s="8" t="str">
        <f>IF($P80="More Info Required",COUNTIFS('[3]2019 Outage History'!$R:$R,BT80,'[3]2019 Outage History'!$I:$I,$C80)/$Q80,"")</f>
        <v/>
      </c>
      <c r="BV80" s="26" t="str">
        <f t="shared" si="31"/>
        <v/>
      </c>
      <c r="BW80" s="8" t="str">
        <f>IF($P80="More Info Required",COUNTIFS('[3]2019 Outage History'!$R:$R,BV80,'[3]2019 Outage History'!$I:$I,$C80)/$Q80,"")</f>
        <v/>
      </c>
      <c r="BX80" s="26" t="str">
        <f t="shared" si="32"/>
        <v/>
      </c>
      <c r="BY80" s="8" t="str">
        <f>IF($P80="More Info Required",COUNTIFS('[3]2019 Outage History'!$R:$R,BX80,'[3]2019 Outage History'!$I:$I,$C80)/$Q80,"")</f>
        <v/>
      </c>
      <c r="BZ80" s="26" t="str">
        <f t="shared" si="33"/>
        <v/>
      </c>
      <c r="CA80" s="8" t="str">
        <f>IF($P80="More Info Required",COUNTIFS('[3]2019 Outage History'!$R:$R,BZ80,'[3]2019 Outage History'!$I:$I,$C80)/$Q80,"")</f>
        <v/>
      </c>
      <c r="CB80" s="26" t="str">
        <f t="shared" si="34"/>
        <v/>
      </c>
      <c r="CC80" s="8" t="str">
        <f>IF($P80="More Info Required",COUNTIFS('[3]2019 Outage History'!$R:$R,CB80,'[3]2019 Outage History'!$I:$I,$C80)/$Q80,"")</f>
        <v/>
      </c>
      <c r="CD80" s="26" t="str">
        <f t="shared" si="35"/>
        <v/>
      </c>
      <c r="CE80" s="8" t="str">
        <f>IF($P80="More Info Required",COUNTIFS('[3]2019 Outage History'!$R:$R,CD80,'[3]2019 Outage History'!$I:$I,$C80)/$Q80,"")</f>
        <v/>
      </c>
      <c r="CF80" s="26" t="str">
        <f t="shared" si="36"/>
        <v/>
      </c>
      <c r="CG80" s="8" t="str">
        <f>IF($P80="More Info Required",COUNTIFS('[3]2019 Outage History'!$R:$R,CF80,'[3]2019 Outage History'!$I:$I,$C80)/$Q80,"")</f>
        <v/>
      </c>
      <c r="CH80" s="26" t="str">
        <f t="shared" si="37"/>
        <v/>
      </c>
      <c r="CI80" s="8" t="str">
        <f>IF($P80="More Info Required",COUNTIFS('[3]2019 Outage History'!$R:$R,CH80,'[3]2019 Outage History'!$I:$I,$C80)/$Q80,"")</f>
        <v/>
      </c>
      <c r="CJ80" s="26" t="str">
        <f t="shared" si="38"/>
        <v/>
      </c>
      <c r="CK80" s="8" t="str">
        <f>IF($P80="More Info Required",COUNTIFS('[3]2019 Outage History'!$R:$R,CJ80,'[3]2019 Outage History'!$I:$I,$C80)/$Q80,"")</f>
        <v/>
      </c>
      <c r="CL80" s="26" t="str">
        <f t="shared" si="39"/>
        <v/>
      </c>
      <c r="CM80" s="8" t="str">
        <f>IF($P80="More Info Required",COUNTIFS('[3]2019 Outage History'!$R:$R,CL80,'[3]2019 Outage History'!$I:$I,$C80)/$Q80,"")</f>
        <v/>
      </c>
    </row>
    <row r="81" spans="1:91" ht="15" x14ac:dyDescent="0.25">
      <c r="A81" s="17" t="s">
        <v>122</v>
      </c>
      <c r="B81" s="21">
        <v>40234</v>
      </c>
      <c r="C81" s="14" t="s">
        <v>123</v>
      </c>
      <c r="D81" s="17" t="s">
        <v>389</v>
      </c>
      <c r="E81" s="21">
        <v>40</v>
      </c>
      <c r="F81" s="22">
        <f>'[3]2019 Circuit Detail'!H40</f>
        <v>454.28493099999997</v>
      </c>
      <c r="G81" s="21"/>
      <c r="H81" s="21">
        <f>('[3]2014 Circuit detail'!AS40+'[3]2015 Circuit Detail'!AS40+'[3]2016 Circuit Detail'!AS40+'[3]2017 Circuit Detail'!AS40+'[3]2018 Circuit Detail'!AS40)/5</f>
        <v>0.81063597310745816</v>
      </c>
      <c r="I81" s="10">
        <f>'[3]2019 Circuit Detail'!AS40</f>
        <v>1.1116371368259199</v>
      </c>
      <c r="J81" s="17" t="str">
        <f t="shared" si="0"/>
        <v>PSC</v>
      </c>
      <c r="K81" s="17">
        <v>32.1</v>
      </c>
      <c r="L81" s="23">
        <v>2018</v>
      </c>
      <c r="M81" s="21">
        <f>('[3]2014 Circuit detail'!AQ40+'[3]2015 Circuit Detail'!AQ40+'[3]2016 Circuit Detail'!AQ40+'[3]2017 Circuit Detail'!AQ40+'[3]2018 Circuit Detail'!AQ40)/5</f>
        <v>107.22362015248495</v>
      </c>
      <c r="N81" s="24">
        <f>'[3]2019 Circuit Detail'!AQ40</f>
        <v>20.69406</v>
      </c>
      <c r="O81" s="17" t="str">
        <f t="shared" si="1"/>
        <v>OK</v>
      </c>
      <c r="P81" s="8" t="str">
        <f t="shared" si="2"/>
        <v>More Info Required</v>
      </c>
      <c r="Q81" s="25">
        <f>'[3]2019 Circuit Detail'!AJ40</f>
        <v>12</v>
      </c>
      <c r="R81" s="26" t="str">
        <f t="shared" si="3"/>
        <v>000 Power Supply</v>
      </c>
      <c r="S81" s="8" t="e">
        <f>IF($P81="More Info Required",COUNTIFS('[3]2019 Outage History'!$R:$R,R81,'[3]2019 Outage History'!$I:$I,$C81)/$Q81,"")</f>
        <v>#VALUE!</v>
      </c>
      <c r="T81" s="26" t="str">
        <f t="shared" si="4"/>
        <v>100 Construction</v>
      </c>
      <c r="U81" s="8" t="e">
        <f>IF($P81="More Info Required",COUNTIFS('[3]2019 Outage History'!$R:$R,T81,'[3]2019 Outage History'!$I:$I,$C81)/$Q81,"")</f>
        <v>#VALUE!</v>
      </c>
      <c r="V81" s="26" t="str">
        <f t="shared" si="5"/>
        <v>110 Maintenance</v>
      </c>
      <c r="W81" s="8" t="e">
        <f>IF($P81="More Info Required",COUNTIFS('[3]2019 Outage History'!$R:$R,V81,'[3]2019 Outage History'!$I:$I,$C81)/$Q81,"")</f>
        <v>#VALUE!</v>
      </c>
      <c r="X81" s="26" t="str">
        <f t="shared" si="6"/>
        <v>190 Other Planned</v>
      </c>
      <c r="Y81" s="8" t="e">
        <f>IF($P81="More Info Required",COUNTIFS('[3]2019 Outage History'!$R:$R,X81,'[3]2019 Outage History'!$I:$I,$C81)/$Q81,"")</f>
        <v>#VALUE!</v>
      </c>
      <c r="Z81" s="26" t="str">
        <f t="shared" si="7"/>
        <v>300 Material or equipment fault/failure</v>
      </c>
      <c r="AA81" s="8" t="e">
        <f>IF($P81="More Info Required",COUNTIFS('[3]2019 Outage History'!$R:$R,Z81,'[3]2019 Outage History'!$I:$I,$C81)/$Q81,"")</f>
        <v>#VALUE!</v>
      </c>
      <c r="AB81" s="26" t="str">
        <f t="shared" si="8"/>
        <v>310 Installation Fault</v>
      </c>
      <c r="AC81" s="8" t="e">
        <f>IF($P81="More Info Required",COUNTIFS('[3]2019 Outage History'!$R:$R,AB81,'[3]2019 Outage History'!$I:$I,$C81)/$Q81,"")</f>
        <v>#VALUE!</v>
      </c>
      <c r="AD81" s="26" t="str">
        <f t="shared" si="9"/>
        <v>320 Conductor Sag or inadequate clearance</v>
      </c>
      <c r="AE81" s="8" t="e">
        <f>IF($P81="More Info Required",COUNTIFS('[3]2019 Outage History'!$R:$R,AD81,'[3]2019 Outage History'!$I:$I,$C81)/$Q81,"")</f>
        <v>#VALUE!</v>
      </c>
      <c r="AF81" s="26" t="str">
        <f t="shared" si="10"/>
        <v>340 Overload</v>
      </c>
      <c r="AG81" s="8" t="e">
        <f>IF($P81="More Info Required",COUNTIFS('[3]2019 Outage History'!$R:$R,AF81,'[3]2019 Outage History'!$I:$I,$C81)/$Q81,"")</f>
        <v>#VALUE!</v>
      </c>
      <c r="AH81" s="26" t="str">
        <f t="shared" si="11"/>
        <v>350 Miscoordination of protection devices</v>
      </c>
      <c r="AI81" s="8" t="e">
        <f>IF($P81="More Info Required",COUNTIFS('[3]2019 Outage History'!$R:$R,AH81,'[3]2019 Outage History'!$I:$I,$C81)/$Q81,"")</f>
        <v>#VALUE!</v>
      </c>
      <c r="AJ81" s="26" t="str">
        <f t="shared" si="12"/>
        <v>360 Other Equipment installation/design</v>
      </c>
      <c r="AK81" s="8" t="e">
        <f>IF($P81="More Info Required",COUNTIFS('[3]2019 Outage History'!$R:$R,AJ81,'[3]2019 Outage History'!$I:$I,$C81)/$Q81,"")</f>
        <v>#VALUE!</v>
      </c>
      <c r="AL81" s="26" t="str">
        <f t="shared" si="13"/>
        <v>400 Decay/Age of Material/Equipment</v>
      </c>
      <c r="AM81" s="8" t="e">
        <f>IF($P81="More Info Required",COUNTIFS('[3]2019 Outage History'!$R:$R,AL81,'[3]2019 Outage History'!$I:$I,$C81)/$Q81,"")</f>
        <v>#VALUE!</v>
      </c>
      <c r="AN81" s="26" t="str">
        <f t="shared" si="14"/>
        <v>420 Tree Growth</v>
      </c>
      <c r="AO81" s="8" t="e">
        <f>IF($P81="More Info Required",COUNTIFS('[3]2019 Outage History'!$R:$R,AN81,'[3]2019 Outage History'!$I:$I,$C81)/$Q81,"")</f>
        <v>#VALUE!</v>
      </c>
      <c r="AP81" s="26" t="str">
        <f t="shared" si="15"/>
        <v>430 Tree failure from overhang or dead tree without Ice/snow</v>
      </c>
      <c r="AQ81" s="8" t="e">
        <f>IF($P81="More Info Required",COUNTIFS('[3]2019 Outage History'!$R:$R,AP81,'[3]2019 Outage History'!$I:$I,$C81)/$Q81,"")</f>
        <v>#VALUE!</v>
      </c>
      <c r="AR81" s="26" t="str">
        <f t="shared" si="16"/>
        <v>435 Tree failure from outside of ROW</v>
      </c>
      <c r="AS81" s="8" t="e">
        <f>IF($P81="More Info Required",COUNTIFS('[3]2019 Outage History'!$R:$R,AR81,'[3]2019 Outage History'!$I:$I,$C81)/$Q81,"")</f>
        <v>#VALUE!</v>
      </c>
      <c r="AT81" s="26" t="str">
        <f t="shared" si="17"/>
        <v>440 Trees with Ice/snow</v>
      </c>
      <c r="AU81" s="8" t="e">
        <f>IF($P81="More Info Required",COUNTIFS('[3]2019 Outage History'!$R:$R,AT81,'[3]2019 Outage History'!$I:$I,$C81)/$Q81,"")</f>
        <v>#VALUE!</v>
      </c>
      <c r="AV81" s="26" t="str">
        <f t="shared" si="18"/>
        <v>470 Borrower Crew Cuts Tree</v>
      </c>
      <c r="AW81" s="8" t="e">
        <f>IF($P81="More Info Required",COUNTIFS('[3]2019 Outage History'!$R:$R,AV81,'[3]2019 Outage History'!$I:$I,$C81)/$Q81,"")</f>
        <v>#VALUE!</v>
      </c>
      <c r="AX81" s="26" t="str">
        <f t="shared" si="19"/>
        <v>490 Maintenance, Other</v>
      </c>
      <c r="AY81" s="8" t="e">
        <f>IF($P81="More Info Required",COUNTIFS('[3]2019 Outage History'!$R:$R,AX81,'[3]2019 Outage History'!$I:$I,$C81)/$Q81,"")</f>
        <v>#VALUE!</v>
      </c>
      <c r="AZ81" s="26" t="str">
        <f t="shared" si="20"/>
        <v>500 Lightning</v>
      </c>
      <c r="BA81" s="8" t="e">
        <f>IF($P81="More Info Required",COUNTIFS('[3]2019 Outage History'!$R:$R,AZ81,'[3]2019 Outage History'!$I:$I,$C81)/$Q81,"")</f>
        <v>#VALUE!</v>
      </c>
      <c r="BB81" s="26" t="str">
        <f t="shared" si="21"/>
        <v>510 Wind, Not Trees</v>
      </c>
      <c r="BC81" s="8" t="e">
        <f>IF($P81="More Info Required",COUNTIFS('[3]2019 Outage History'!$R:$R,BB81,'[3]2019 Outage History'!$I:$I,$C81)/$Q81,"")</f>
        <v>#VALUE!</v>
      </c>
      <c r="BD81" s="26" t="str">
        <f t="shared" si="22"/>
        <v>520 Ice, Sleet, Frost, not Trees</v>
      </c>
      <c r="BE81" s="8" t="e">
        <f>IF($P81="More Info Required",COUNTIFS('[3]2019 Outage History'!$R:$R,BD81,'[3]2019 Outage History'!$I:$I,$C81)/$Q81,"")</f>
        <v>#VALUE!</v>
      </c>
      <c r="BF81" s="26" t="str">
        <f t="shared" si="23"/>
        <v>530 Flood</v>
      </c>
      <c r="BG81" s="8" t="e">
        <f>IF($P81="More Info Required",COUNTIFS('[3]2019 Outage History'!$R:$R,BF81,'[3]2019 Outage History'!$I:$I,$C81)/$Q81,"")</f>
        <v>#VALUE!</v>
      </c>
      <c r="BH81" s="26" t="str">
        <f t="shared" si="24"/>
        <v>540 Storm</v>
      </c>
      <c r="BI81" s="8" t="e">
        <f>IF($P81="More Info Required",COUNTIFS('[3]2019 Outage History'!$R:$R,BH81,'[3]2019 Outage History'!$I:$I,$C81)/$Q81,"")</f>
        <v>#VALUE!</v>
      </c>
      <c r="BJ81" s="26" t="str">
        <f t="shared" si="25"/>
        <v>590 Weather, Other</v>
      </c>
      <c r="BK81" s="8" t="e">
        <f>IF($P81="More Info Required",COUNTIFS('[3]2019 Outage History'!$R:$R,BJ81,'[3]2019 Outage History'!$I:$I,$C81)/$Q81,"")</f>
        <v>#VALUE!</v>
      </c>
      <c r="BL81" s="26" t="str">
        <f t="shared" si="26"/>
        <v>600 Animal/bird</v>
      </c>
      <c r="BM81" s="8" t="e">
        <f>IF($P81="More Info Required",COUNTIFS('[3]2019 Outage History'!$R:$R,BL81,'[3]2019 Outage History'!$I:$I,$C81)/$Q81,"")</f>
        <v>#VALUE!</v>
      </c>
      <c r="BN81" s="26" t="str">
        <f t="shared" si="27"/>
        <v>630 Squirrel</v>
      </c>
      <c r="BO81" s="8" t="e">
        <f>IF($P81="More Info Required",COUNTIFS('[3]2019 Outage History'!$R:$R,BN81,'[3]2019 Outage History'!$I:$I,$C81)/$Q81,"")</f>
        <v>#VALUE!</v>
      </c>
      <c r="BP81" s="26" t="str">
        <f t="shared" si="28"/>
        <v>690 Animal, Other</v>
      </c>
      <c r="BQ81" s="8" t="e">
        <f>IF($P81="More Info Required",COUNTIFS('[3]2019 Outage History'!$R:$R,BP81,'[3]2019 Outage History'!$I:$I,$C81)/$Q81,"")</f>
        <v>#VALUE!</v>
      </c>
      <c r="BR81" s="26" t="str">
        <f t="shared" si="29"/>
        <v>700 Customer-Caused</v>
      </c>
      <c r="BS81" s="8" t="e">
        <f>IF($P81="More Info Required",COUNTIFS('[3]2019 Outage History'!$R:$R,BR81,'[3]2019 Outage History'!$I:$I,$C81)/$Q81,"")</f>
        <v>#VALUE!</v>
      </c>
      <c r="BT81" s="26" t="str">
        <f t="shared" si="30"/>
        <v>710 Motor Vehicle</v>
      </c>
      <c r="BU81" s="8" t="e">
        <f>IF($P81="More Info Required",COUNTIFS('[3]2019 Outage History'!$R:$R,BT81,'[3]2019 Outage History'!$I:$I,$C81)/$Q81,"")</f>
        <v>#VALUE!</v>
      </c>
      <c r="BV81" s="26" t="str">
        <f t="shared" si="31"/>
        <v>715 Farming Equipment</v>
      </c>
      <c r="BW81" s="8" t="e">
        <f>IF($P81="More Info Required",COUNTIFS('[3]2019 Outage History'!$R:$R,BV81,'[3]2019 Outage History'!$I:$I,$C81)/$Q81,"")</f>
        <v>#VALUE!</v>
      </c>
      <c r="BX81" s="26" t="str">
        <f t="shared" si="32"/>
        <v>720 Aircraft</v>
      </c>
      <c r="BY81" s="8" t="e">
        <f>IF($P81="More Info Required",COUNTIFS('[3]2019 Outage History'!$R:$R,BX81,'[3]2019 Outage History'!$I:$I,$C81)/$Q81,"")</f>
        <v>#VALUE!</v>
      </c>
      <c r="BZ81" s="26" t="str">
        <f t="shared" si="33"/>
        <v>730 Fire</v>
      </c>
      <c r="CA81" s="8" t="e">
        <f>IF($P81="More Info Required",COUNTIFS('[3]2019 Outage History'!$R:$R,BZ81,'[3]2019 Outage History'!$I:$I,$C81)/$Q81,"")</f>
        <v>#VALUE!</v>
      </c>
      <c r="CB81" s="26" t="str">
        <f t="shared" si="34"/>
        <v>740 Public Cuts Tree</v>
      </c>
      <c r="CC81" s="8" t="e">
        <f>IF($P81="More Info Required",COUNTIFS('[3]2019 Outage History'!$R:$R,CB81,'[3]2019 Outage History'!$I:$I,$C81)/$Q81,"")</f>
        <v>#VALUE!</v>
      </c>
      <c r="CD81" s="26" t="str">
        <f t="shared" si="35"/>
        <v>750 Vandalism</v>
      </c>
      <c r="CE81" s="8" t="e">
        <f>IF($P81="More Info Required",COUNTIFS('[3]2019 Outage History'!$R:$R,CD81,'[3]2019 Outage History'!$I:$I,$C81)/$Q81,"")</f>
        <v>#VALUE!</v>
      </c>
      <c r="CF81" s="26" t="str">
        <f t="shared" si="36"/>
        <v>760 Switching Error or Caused by Construction or Maintenance</v>
      </c>
      <c r="CG81" s="8" t="e">
        <f>IF($P81="More Info Required",COUNTIFS('[3]2019 Outage History'!$R:$R,CF81,'[3]2019 Outage History'!$I:$I,$C81)/$Q81,"")</f>
        <v>#VALUE!</v>
      </c>
      <c r="CH81" s="26" t="str">
        <f t="shared" si="37"/>
        <v>790 Public, Other</v>
      </c>
      <c r="CI81" s="8" t="e">
        <f>IF($P81="More Info Required",COUNTIFS('[3]2019 Outage History'!$R:$R,CH81,'[3]2019 Outage History'!$I:$I,$C81)/$Q81,"")</f>
        <v>#VALUE!</v>
      </c>
      <c r="CJ81" s="26" t="str">
        <f t="shared" si="38"/>
        <v>800 Other</v>
      </c>
      <c r="CK81" s="8" t="e">
        <f>IF($P81="More Info Required",COUNTIFS('[3]2019 Outage History'!$R:$R,CJ81,'[3]2019 Outage History'!$I:$I,$C81)/$Q81,"")</f>
        <v>#VALUE!</v>
      </c>
      <c r="CL81" s="26" t="str">
        <f t="shared" si="39"/>
        <v>999 Cause Unknown</v>
      </c>
      <c r="CM81" s="8" t="e">
        <f>IF($P81="More Info Required",COUNTIFS('[3]2019 Outage History'!$R:$R,CL81,'[3]2019 Outage History'!$I:$I,$C81)/$Q81,"")</f>
        <v>#VALUE!</v>
      </c>
    </row>
    <row r="82" spans="1:91" ht="15" x14ac:dyDescent="0.25">
      <c r="A82" s="17" t="s">
        <v>124</v>
      </c>
      <c r="B82" s="21">
        <v>40244</v>
      </c>
      <c r="C82" s="14" t="s">
        <v>125</v>
      </c>
      <c r="D82" s="17" t="s">
        <v>389</v>
      </c>
      <c r="E82" s="21">
        <v>40</v>
      </c>
      <c r="F82" s="22">
        <f>'[3]2019 Circuit Detail'!H41</f>
        <v>295.43561599999998</v>
      </c>
      <c r="G82" s="21"/>
      <c r="H82" s="21">
        <f>('[3]2014 Circuit detail'!AS41+'[3]2015 Circuit Detail'!AS41+'[3]2016 Circuit Detail'!AS41+'[3]2017 Circuit Detail'!AS41+'[3]2018 Circuit Detail'!AS41)/5</f>
        <v>0.76489674018686826</v>
      </c>
      <c r="I82" s="10">
        <f>'[3]2019 Circuit Detail'!AS41</f>
        <v>0.44341302437956598</v>
      </c>
      <c r="J82" s="17" t="str">
        <f t="shared" si="0"/>
        <v>OK</v>
      </c>
      <c r="K82" s="17">
        <v>26.6</v>
      </c>
      <c r="L82" s="23">
        <v>2018</v>
      </c>
      <c r="M82" s="21">
        <f>('[3]2014 Circuit detail'!AQ41+'[3]2015 Circuit Detail'!AQ41+'[3]2016 Circuit Detail'!AQ41+'[3]2017 Circuit Detail'!AQ41+'[3]2018 Circuit Detail'!AQ41)/5</f>
        <v>83.379396041213667</v>
      </c>
      <c r="N82" s="24">
        <f>'[3]2019 Circuit Detail'!AQ41</f>
        <v>37.727339999999998</v>
      </c>
      <c r="O82" s="17" t="str">
        <f t="shared" si="1"/>
        <v>OK</v>
      </c>
      <c r="P82" s="8" t="str">
        <f t="shared" si="2"/>
        <v>Good</v>
      </c>
      <c r="Q82" s="25">
        <f>'[3]2019 Circuit Detail'!AJ41</f>
        <v>18</v>
      </c>
      <c r="R82" s="26" t="str">
        <f t="shared" si="3"/>
        <v/>
      </c>
      <c r="S82" s="8" t="str">
        <f>IF($P82="More Info Required",COUNTIFS('[3]2019 Outage History'!$R:$R,R82,'[3]2019 Outage History'!$I:$I,$C82)/$Q82,"")</f>
        <v/>
      </c>
      <c r="T82" s="26" t="str">
        <f t="shared" si="4"/>
        <v/>
      </c>
      <c r="U82" s="8" t="str">
        <f>IF($P82="More Info Required",COUNTIFS('[3]2019 Outage History'!$R:$R,T82,'[3]2019 Outage History'!$I:$I,$C82)/$Q82,"")</f>
        <v/>
      </c>
      <c r="V82" s="26" t="str">
        <f t="shared" si="5"/>
        <v/>
      </c>
      <c r="W82" s="8" t="str">
        <f>IF($P82="More Info Required",COUNTIFS('[3]2019 Outage History'!$R:$R,V82,'[3]2019 Outage History'!$I:$I,$C82)/$Q82,"")</f>
        <v/>
      </c>
      <c r="X82" s="26" t="str">
        <f t="shared" si="6"/>
        <v/>
      </c>
      <c r="Y82" s="8" t="str">
        <f>IF($P82="More Info Required",COUNTIFS('[3]2019 Outage History'!$R:$R,X82,'[3]2019 Outage History'!$I:$I,$C82)/$Q82,"")</f>
        <v/>
      </c>
      <c r="Z82" s="26" t="str">
        <f t="shared" si="7"/>
        <v/>
      </c>
      <c r="AA82" s="8" t="str">
        <f>IF($P82="More Info Required",COUNTIFS('[3]2019 Outage History'!$R:$R,Z82,'[3]2019 Outage History'!$I:$I,$C82)/$Q82,"")</f>
        <v/>
      </c>
      <c r="AB82" s="26" t="str">
        <f t="shared" si="8"/>
        <v/>
      </c>
      <c r="AC82" s="8" t="str">
        <f>IF($P82="More Info Required",COUNTIFS('[3]2019 Outage History'!$R:$R,AB82,'[3]2019 Outage History'!$I:$I,$C82)/$Q82,"")</f>
        <v/>
      </c>
      <c r="AD82" s="26" t="str">
        <f t="shared" si="9"/>
        <v/>
      </c>
      <c r="AE82" s="8" t="str">
        <f>IF($P82="More Info Required",COUNTIFS('[3]2019 Outage History'!$R:$R,AD82,'[3]2019 Outage History'!$I:$I,$C82)/$Q82,"")</f>
        <v/>
      </c>
      <c r="AF82" s="26" t="str">
        <f t="shared" si="10"/>
        <v/>
      </c>
      <c r="AG82" s="8" t="str">
        <f>IF($P82="More Info Required",COUNTIFS('[3]2019 Outage History'!$R:$R,AF82,'[3]2019 Outage History'!$I:$I,$C82)/$Q82,"")</f>
        <v/>
      </c>
      <c r="AH82" s="26" t="str">
        <f t="shared" si="11"/>
        <v/>
      </c>
      <c r="AI82" s="8" t="str">
        <f>IF($P82="More Info Required",COUNTIFS('[3]2019 Outage History'!$R:$R,AH82,'[3]2019 Outage History'!$I:$I,$C82)/$Q82,"")</f>
        <v/>
      </c>
      <c r="AJ82" s="26" t="str">
        <f t="shared" si="12"/>
        <v/>
      </c>
      <c r="AK82" s="8" t="str">
        <f>IF($P82="More Info Required",COUNTIFS('[3]2019 Outage History'!$R:$R,AJ82,'[3]2019 Outage History'!$I:$I,$C82)/$Q82,"")</f>
        <v/>
      </c>
      <c r="AL82" s="26" t="str">
        <f t="shared" si="13"/>
        <v/>
      </c>
      <c r="AM82" s="8" t="str">
        <f>IF($P82="More Info Required",COUNTIFS('[3]2019 Outage History'!$R:$R,AL82,'[3]2019 Outage History'!$I:$I,$C82)/$Q82,"")</f>
        <v/>
      </c>
      <c r="AN82" s="26" t="str">
        <f t="shared" si="14"/>
        <v/>
      </c>
      <c r="AO82" s="8" t="str">
        <f>IF($P82="More Info Required",COUNTIFS('[3]2019 Outage History'!$R:$R,AN82,'[3]2019 Outage History'!$I:$I,$C82)/$Q82,"")</f>
        <v/>
      </c>
      <c r="AP82" s="26" t="str">
        <f t="shared" si="15"/>
        <v/>
      </c>
      <c r="AQ82" s="8" t="str">
        <f>IF($P82="More Info Required",COUNTIFS('[3]2019 Outage History'!$R:$R,AP82,'[3]2019 Outage History'!$I:$I,$C82)/$Q82,"")</f>
        <v/>
      </c>
      <c r="AR82" s="26" t="str">
        <f t="shared" si="16"/>
        <v/>
      </c>
      <c r="AS82" s="8" t="str">
        <f>IF($P82="More Info Required",COUNTIFS('[3]2019 Outage History'!$R:$R,AR82,'[3]2019 Outage History'!$I:$I,$C82)/$Q82,"")</f>
        <v/>
      </c>
      <c r="AT82" s="26" t="str">
        <f t="shared" si="17"/>
        <v/>
      </c>
      <c r="AU82" s="8" t="str">
        <f>IF($P82="More Info Required",COUNTIFS('[3]2019 Outage History'!$R:$R,AT82,'[3]2019 Outage History'!$I:$I,$C82)/$Q82,"")</f>
        <v/>
      </c>
      <c r="AV82" s="26" t="str">
        <f t="shared" si="18"/>
        <v/>
      </c>
      <c r="AW82" s="8" t="str">
        <f>IF($P82="More Info Required",COUNTIFS('[3]2019 Outage History'!$R:$R,AV82,'[3]2019 Outage History'!$I:$I,$C82)/$Q82,"")</f>
        <v/>
      </c>
      <c r="AX82" s="26" t="str">
        <f t="shared" si="19"/>
        <v/>
      </c>
      <c r="AY82" s="8" t="str">
        <f>IF($P82="More Info Required",COUNTIFS('[3]2019 Outage History'!$R:$R,AX82,'[3]2019 Outage History'!$I:$I,$C82)/$Q82,"")</f>
        <v/>
      </c>
      <c r="AZ82" s="26" t="str">
        <f t="shared" si="20"/>
        <v/>
      </c>
      <c r="BA82" s="8" t="str">
        <f>IF($P82="More Info Required",COUNTIFS('[3]2019 Outage History'!$R:$R,AZ82,'[3]2019 Outage History'!$I:$I,$C82)/$Q82,"")</f>
        <v/>
      </c>
      <c r="BB82" s="26" t="str">
        <f t="shared" si="21"/>
        <v/>
      </c>
      <c r="BC82" s="8" t="str">
        <f>IF($P82="More Info Required",COUNTIFS('[3]2019 Outage History'!$R:$R,BB82,'[3]2019 Outage History'!$I:$I,$C82)/$Q82,"")</f>
        <v/>
      </c>
      <c r="BD82" s="26" t="str">
        <f t="shared" si="22"/>
        <v/>
      </c>
      <c r="BE82" s="8" t="str">
        <f>IF($P82="More Info Required",COUNTIFS('[3]2019 Outage History'!$R:$R,BD82,'[3]2019 Outage History'!$I:$I,$C82)/$Q82,"")</f>
        <v/>
      </c>
      <c r="BF82" s="26" t="str">
        <f t="shared" si="23"/>
        <v/>
      </c>
      <c r="BG82" s="8" t="str">
        <f>IF($P82="More Info Required",COUNTIFS('[3]2019 Outage History'!$R:$R,BF82,'[3]2019 Outage History'!$I:$I,$C82)/$Q82,"")</f>
        <v/>
      </c>
      <c r="BH82" s="26" t="str">
        <f t="shared" si="24"/>
        <v/>
      </c>
      <c r="BI82" s="8" t="str">
        <f>IF($P82="More Info Required",COUNTIFS('[3]2019 Outage History'!$R:$R,BH82,'[3]2019 Outage History'!$I:$I,$C82)/$Q82,"")</f>
        <v/>
      </c>
      <c r="BJ82" s="26" t="str">
        <f t="shared" si="25"/>
        <v/>
      </c>
      <c r="BK82" s="8" t="str">
        <f>IF($P82="More Info Required",COUNTIFS('[3]2019 Outage History'!$R:$R,BJ82,'[3]2019 Outage History'!$I:$I,$C82)/$Q82,"")</f>
        <v/>
      </c>
      <c r="BL82" s="26" t="str">
        <f t="shared" si="26"/>
        <v/>
      </c>
      <c r="BM82" s="8" t="str">
        <f>IF($P82="More Info Required",COUNTIFS('[3]2019 Outage History'!$R:$R,BL82,'[3]2019 Outage History'!$I:$I,$C82)/$Q82,"")</f>
        <v/>
      </c>
      <c r="BN82" s="26" t="str">
        <f t="shared" si="27"/>
        <v/>
      </c>
      <c r="BO82" s="8" t="str">
        <f>IF($P82="More Info Required",COUNTIFS('[3]2019 Outage History'!$R:$R,BN82,'[3]2019 Outage History'!$I:$I,$C82)/$Q82,"")</f>
        <v/>
      </c>
      <c r="BP82" s="26" t="str">
        <f t="shared" si="28"/>
        <v/>
      </c>
      <c r="BQ82" s="8" t="str">
        <f>IF($P82="More Info Required",COUNTIFS('[3]2019 Outage History'!$R:$R,BP82,'[3]2019 Outage History'!$I:$I,$C82)/$Q82,"")</f>
        <v/>
      </c>
      <c r="BR82" s="26" t="str">
        <f t="shared" si="29"/>
        <v/>
      </c>
      <c r="BS82" s="8" t="str">
        <f>IF($P82="More Info Required",COUNTIFS('[3]2019 Outage History'!$R:$R,BR82,'[3]2019 Outage History'!$I:$I,$C82)/$Q82,"")</f>
        <v/>
      </c>
      <c r="BT82" s="26" t="str">
        <f t="shared" si="30"/>
        <v/>
      </c>
      <c r="BU82" s="8" t="str">
        <f>IF($P82="More Info Required",COUNTIFS('[3]2019 Outage History'!$R:$R,BT82,'[3]2019 Outage History'!$I:$I,$C82)/$Q82,"")</f>
        <v/>
      </c>
      <c r="BV82" s="26" t="str">
        <f t="shared" si="31"/>
        <v/>
      </c>
      <c r="BW82" s="8" t="str">
        <f>IF($P82="More Info Required",COUNTIFS('[3]2019 Outage History'!$R:$R,BV82,'[3]2019 Outage History'!$I:$I,$C82)/$Q82,"")</f>
        <v/>
      </c>
      <c r="BX82" s="26" t="str">
        <f t="shared" si="32"/>
        <v/>
      </c>
      <c r="BY82" s="8" t="str">
        <f>IF($P82="More Info Required",COUNTIFS('[3]2019 Outage History'!$R:$R,BX82,'[3]2019 Outage History'!$I:$I,$C82)/$Q82,"")</f>
        <v/>
      </c>
      <c r="BZ82" s="26" t="str">
        <f t="shared" si="33"/>
        <v/>
      </c>
      <c r="CA82" s="8" t="str">
        <f>IF($P82="More Info Required",COUNTIFS('[3]2019 Outage History'!$R:$R,BZ82,'[3]2019 Outage History'!$I:$I,$C82)/$Q82,"")</f>
        <v/>
      </c>
      <c r="CB82" s="26" t="str">
        <f t="shared" si="34"/>
        <v/>
      </c>
      <c r="CC82" s="8" t="str">
        <f>IF($P82="More Info Required",COUNTIFS('[3]2019 Outage History'!$R:$R,CB82,'[3]2019 Outage History'!$I:$I,$C82)/$Q82,"")</f>
        <v/>
      </c>
      <c r="CD82" s="26" t="str">
        <f t="shared" si="35"/>
        <v/>
      </c>
      <c r="CE82" s="8" t="str">
        <f>IF($P82="More Info Required",COUNTIFS('[3]2019 Outage History'!$R:$R,CD82,'[3]2019 Outage History'!$I:$I,$C82)/$Q82,"")</f>
        <v/>
      </c>
      <c r="CF82" s="26" t="str">
        <f t="shared" si="36"/>
        <v/>
      </c>
      <c r="CG82" s="8" t="str">
        <f>IF($P82="More Info Required",COUNTIFS('[3]2019 Outage History'!$R:$R,CF82,'[3]2019 Outage History'!$I:$I,$C82)/$Q82,"")</f>
        <v/>
      </c>
      <c r="CH82" s="26" t="str">
        <f t="shared" si="37"/>
        <v/>
      </c>
      <c r="CI82" s="8" t="str">
        <f>IF($P82="More Info Required",COUNTIFS('[3]2019 Outage History'!$R:$R,CH82,'[3]2019 Outage History'!$I:$I,$C82)/$Q82,"")</f>
        <v/>
      </c>
      <c r="CJ82" s="26" t="str">
        <f t="shared" si="38"/>
        <v/>
      </c>
      <c r="CK82" s="8" t="str">
        <f>IF($P82="More Info Required",COUNTIFS('[3]2019 Outage History'!$R:$R,CJ82,'[3]2019 Outage History'!$I:$I,$C82)/$Q82,"")</f>
        <v/>
      </c>
      <c r="CL82" s="26" t="str">
        <f t="shared" si="39"/>
        <v/>
      </c>
      <c r="CM82" s="8" t="str">
        <f>IF($P82="More Info Required",COUNTIFS('[3]2019 Outage History'!$R:$R,CL82,'[3]2019 Outage History'!$I:$I,$C82)/$Q82,"")</f>
        <v/>
      </c>
    </row>
    <row r="83" spans="1:91" ht="15" x14ac:dyDescent="0.25">
      <c r="A83" s="17" t="s">
        <v>230</v>
      </c>
      <c r="B83" s="21">
        <v>41214</v>
      </c>
      <c r="C83" s="14" t="s">
        <v>231</v>
      </c>
      <c r="D83" s="17" t="s">
        <v>390</v>
      </c>
      <c r="E83" s="21">
        <v>41</v>
      </c>
      <c r="F83" s="22">
        <f>'[3]2019 Circuit Detail'!H42</f>
        <v>325.24931500000002</v>
      </c>
      <c r="G83" s="21"/>
      <c r="H83" s="21">
        <f>('[3]2014 Circuit detail'!AS42+'[3]2015 Circuit Detail'!AS42+'[3]2016 Circuit Detail'!AS42+'[3]2017 Circuit Detail'!AS42+'[3]2018 Circuit Detail'!AS42)/5</f>
        <v>1.3288407246615523</v>
      </c>
      <c r="I83" s="10">
        <f>'[3]2019 Circuit Detail'!AS42</f>
        <v>0.29823275723117199</v>
      </c>
      <c r="J83" s="17" t="str">
        <f t="shared" si="0"/>
        <v>OK</v>
      </c>
      <c r="K83" s="28">
        <v>20</v>
      </c>
      <c r="L83" s="23">
        <v>2018</v>
      </c>
      <c r="M83" s="21">
        <f>('[3]2014 Circuit detail'!AQ42+'[3]2015 Circuit Detail'!AQ42+'[3]2016 Circuit Detail'!AQ42+'[3]2017 Circuit Detail'!AQ42+'[3]2018 Circuit Detail'!AQ42)/5</f>
        <v>119.51480920000002</v>
      </c>
      <c r="N83" s="24">
        <f>'[3]2019 Circuit Detail'!AQ42</f>
        <v>28.295217000000001</v>
      </c>
      <c r="O83" s="17" t="str">
        <f t="shared" si="1"/>
        <v>OK</v>
      </c>
      <c r="P83" s="8" t="str">
        <f t="shared" si="2"/>
        <v>Good</v>
      </c>
      <c r="Q83" s="25">
        <f>'[3]2019 Circuit Detail'!AJ42</f>
        <v>9</v>
      </c>
      <c r="R83" s="26" t="str">
        <f t="shared" si="3"/>
        <v/>
      </c>
      <c r="S83" s="8" t="str">
        <f>IF($P83="More Info Required",COUNTIFS('[3]2019 Outage History'!$R:$R,R83,'[3]2019 Outage History'!$I:$I,$C83)/$Q83,"")</f>
        <v/>
      </c>
      <c r="T83" s="26" t="str">
        <f t="shared" si="4"/>
        <v/>
      </c>
      <c r="U83" s="8" t="str">
        <f>IF($P83="More Info Required",COUNTIFS('[3]2019 Outage History'!$R:$R,T83,'[3]2019 Outage History'!$I:$I,$C83)/$Q83,"")</f>
        <v/>
      </c>
      <c r="V83" s="26" t="str">
        <f t="shared" si="5"/>
        <v/>
      </c>
      <c r="W83" s="8" t="str">
        <f>IF($P83="More Info Required",COUNTIFS('[3]2019 Outage History'!$R:$R,V83,'[3]2019 Outage History'!$I:$I,$C83)/$Q83,"")</f>
        <v/>
      </c>
      <c r="X83" s="26" t="str">
        <f t="shared" si="6"/>
        <v/>
      </c>
      <c r="Y83" s="8" t="str">
        <f>IF($P83="More Info Required",COUNTIFS('[3]2019 Outage History'!$R:$R,X83,'[3]2019 Outage History'!$I:$I,$C83)/$Q83,"")</f>
        <v/>
      </c>
      <c r="Z83" s="26" t="str">
        <f t="shared" si="7"/>
        <v/>
      </c>
      <c r="AA83" s="8" t="str">
        <f>IF($P83="More Info Required",COUNTIFS('[3]2019 Outage History'!$R:$R,Z83,'[3]2019 Outage History'!$I:$I,$C83)/$Q83,"")</f>
        <v/>
      </c>
      <c r="AB83" s="26" t="str">
        <f t="shared" si="8"/>
        <v/>
      </c>
      <c r="AC83" s="8" t="str">
        <f>IF($P83="More Info Required",COUNTIFS('[3]2019 Outage History'!$R:$R,AB83,'[3]2019 Outage History'!$I:$I,$C83)/$Q83,"")</f>
        <v/>
      </c>
      <c r="AD83" s="26" t="str">
        <f t="shared" si="9"/>
        <v/>
      </c>
      <c r="AE83" s="8" t="str">
        <f>IF($P83="More Info Required",COUNTIFS('[3]2019 Outage History'!$R:$R,AD83,'[3]2019 Outage History'!$I:$I,$C83)/$Q83,"")</f>
        <v/>
      </c>
      <c r="AF83" s="26" t="str">
        <f t="shared" si="10"/>
        <v/>
      </c>
      <c r="AG83" s="8" t="str">
        <f>IF($P83="More Info Required",COUNTIFS('[3]2019 Outage History'!$R:$R,AF83,'[3]2019 Outage History'!$I:$I,$C83)/$Q83,"")</f>
        <v/>
      </c>
      <c r="AH83" s="26" t="str">
        <f t="shared" si="11"/>
        <v/>
      </c>
      <c r="AI83" s="8" t="str">
        <f>IF($P83="More Info Required",COUNTIFS('[3]2019 Outage History'!$R:$R,AH83,'[3]2019 Outage History'!$I:$I,$C83)/$Q83,"")</f>
        <v/>
      </c>
      <c r="AJ83" s="26" t="str">
        <f t="shared" si="12"/>
        <v/>
      </c>
      <c r="AK83" s="8" t="str">
        <f>IF($P83="More Info Required",COUNTIFS('[3]2019 Outage History'!$R:$R,AJ83,'[3]2019 Outage History'!$I:$I,$C83)/$Q83,"")</f>
        <v/>
      </c>
      <c r="AL83" s="26" t="str">
        <f t="shared" si="13"/>
        <v/>
      </c>
      <c r="AM83" s="8" t="str">
        <f>IF($P83="More Info Required",COUNTIFS('[3]2019 Outage History'!$R:$R,AL83,'[3]2019 Outage History'!$I:$I,$C83)/$Q83,"")</f>
        <v/>
      </c>
      <c r="AN83" s="26" t="str">
        <f t="shared" si="14"/>
        <v/>
      </c>
      <c r="AO83" s="8" t="str">
        <f>IF($P83="More Info Required",COUNTIFS('[3]2019 Outage History'!$R:$R,AN83,'[3]2019 Outage History'!$I:$I,$C83)/$Q83,"")</f>
        <v/>
      </c>
      <c r="AP83" s="26" t="str">
        <f t="shared" si="15"/>
        <v/>
      </c>
      <c r="AQ83" s="8" t="str">
        <f>IF($P83="More Info Required",COUNTIFS('[3]2019 Outage History'!$R:$R,AP83,'[3]2019 Outage History'!$I:$I,$C83)/$Q83,"")</f>
        <v/>
      </c>
      <c r="AR83" s="26" t="str">
        <f t="shared" si="16"/>
        <v/>
      </c>
      <c r="AS83" s="8" t="str">
        <f>IF($P83="More Info Required",COUNTIFS('[3]2019 Outage History'!$R:$R,AR83,'[3]2019 Outage History'!$I:$I,$C83)/$Q83,"")</f>
        <v/>
      </c>
      <c r="AT83" s="26" t="str">
        <f t="shared" si="17"/>
        <v/>
      </c>
      <c r="AU83" s="8" t="str">
        <f>IF($P83="More Info Required",COUNTIFS('[3]2019 Outage History'!$R:$R,AT83,'[3]2019 Outage History'!$I:$I,$C83)/$Q83,"")</f>
        <v/>
      </c>
      <c r="AV83" s="26" t="str">
        <f t="shared" si="18"/>
        <v/>
      </c>
      <c r="AW83" s="8" t="str">
        <f>IF($P83="More Info Required",COUNTIFS('[3]2019 Outage History'!$R:$R,AV83,'[3]2019 Outage History'!$I:$I,$C83)/$Q83,"")</f>
        <v/>
      </c>
      <c r="AX83" s="26" t="str">
        <f t="shared" si="19"/>
        <v/>
      </c>
      <c r="AY83" s="8" t="str">
        <f>IF($P83="More Info Required",COUNTIFS('[3]2019 Outage History'!$R:$R,AX83,'[3]2019 Outage History'!$I:$I,$C83)/$Q83,"")</f>
        <v/>
      </c>
      <c r="AZ83" s="26" t="str">
        <f t="shared" si="20"/>
        <v/>
      </c>
      <c r="BA83" s="8" t="str">
        <f>IF($P83="More Info Required",COUNTIFS('[3]2019 Outage History'!$R:$R,AZ83,'[3]2019 Outage History'!$I:$I,$C83)/$Q83,"")</f>
        <v/>
      </c>
      <c r="BB83" s="26" t="str">
        <f t="shared" si="21"/>
        <v/>
      </c>
      <c r="BC83" s="8" t="str">
        <f>IF($P83="More Info Required",COUNTIFS('[3]2019 Outage History'!$R:$R,BB83,'[3]2019 Outage History'!$I:$I,$C83)/$Q83,"")</f>
        <v/>
      </c>
      <c r="BD83" s="26" t="str">
        <f t="shared" si="22"/>
        <v/>
      </c>
      <c r="BE83" s="8" t="str">
        <f>IF($P83="More Info Required",COUNTIFS('[3]2019 Outage History'!$R:$R,BD83,'[3]2019 Outage History'!$I:$I,$C83)/$Q83,"")</f>
        <v/>
      </c>
      <c r="BF83" s="26" t="str">
        <f t="shared" si="23"/>
        <v/>
      </c>
      <c r="BG83" s="8" t="str">
        <f>IF($P83="More Info Required",COUNTIFS('[3]2019 Outage History'!$R:$R,BF83,'[3]2019 Outage History'!$I:$I,$C83)/$Q83,"")</f>
        <v/>
      </c>
      <c r="BH83" s="26" t="str">
        <f t="shared" si="24"/>
        <v/>
      </c>
      <c r="BI83" s="8" t="str">
        <f>IF($P83="More Info Required",COUNTIFS('[3]2019 Outage History'!$R:$R,BH83,'[3]2019 Outage History'!$I:$I,$C83)/$Q83,"")</f>
        <v/>
      </c>
      <c r="BJ83" s="26" t="str">
        <f t="shared" si="25"/>
        <v/>
      </c>
      <c r="BK83" s="8" t="str">
        <f>IF($P83="More Info Required",COUNTIFS('[3]2019 Outage History'!$R:$R,BJ83,'[3]2019 Outage History'!$I:$I,$C83)/$Q83,"")</f>
        <v/>
      </c>
      <c r="BL83" s="26" t="str">
        <f t="shared" si="26"/>
        <v/>
      </c>
      <c r="BM83" s="8" t="str">
        <f>IF($P83="More Info Required",COUNTIFS('[3]2019 Outage History'!$R:$R,BL83,'[3]2019 Outage History'!$I:$I,$C83)/$Q83,"")</f>
        <v/>
      </c>
      <c r="BN83" s="26" t="str">
        <f t="shared" si="27"/>
        <v/>
      </c>
      <c r="BO83" s="8" t="str">
        <f>IF($P83="More Info Required",COUNTIFS('[3]2019 Outage History'!$R:$R,BN83,'[3]2019 Outage History'!$I:$I,$C83)/$Q83,"")</f>
        <v/>
      </c>
      <c r="BP83" s="26" t="str">
        <f t="shared" si="28"/>
        <v/>
      </c>
      <c r="BQ83" s="8" t="str">
        <f>IF($P83="More Info Required",COUNTIFS('[3]2019 Outage History'!$R:$R,BP83,'[3]2019 Outage History'!$I:$I,$C83)/$Q83,"")</f>
        <v/>
      </c>
      <c r="BR83" s="26" t="str">
        <f t="shared" si="29"/>
        <v/>
      </c>
      <c r="BS83" s="8" t="str">
        <f>IF($P83="More Info Required",COUNTIFS('[3]2019 Outage History'!$R:$R,BR83,'[3]2019 Outage History'!$I:$I,$C83)/$Q83,"")</f>
        <v/>
      </c>
      <c r="BT83" s="26" t="str">
        <f t="shared" si="30"/>
        <v/>
      </c>
      <c r="BU83" s="8" t="str">
        <f>IF($P83="More Info Required",COUNTIFS('[3]2019 Outage History'!$R:$R,BT83,'[3]2019 Outage History'!$I:$I,$C83)/$Q83,"")</f>
        <v/>
      </c>
      <c r="BV83" s="26" t="str">
        <f t="shared" si="31"/>
        <v/>
      </c>
      <c r="BW83" s="8" t="str">
        <f>IF($P83="More Info Required",COUNTIFS('[3]2019 Outage History'!$R:$R,BV83,'[3]2019 Outage History'!$I:$I,$C83)/$Q83,"")</f>
        <v/>
      </c>
      <c r="BX83" s="26" t="str">
        <f t="shared" si="32"/>
        <v/>
      </c>
      <c r="BY83" s="8" t="str">
        <f>IF($P83="More Info Required",COUNTIFS('[3]2019 Outage History'!$R:$R,BX83,'[3]2019 Outage History'!$I:$I,$C83)/$Q83,"")</f>
        <v/>
      </c>
      <c r="BZ83" s="26" t="str">
        <f t="shared" si="33"/>
        <v/>
      </c>
      <c r="CA83" s="8" t="str">
        <f>IF($P83="More Info Required",COUNTIFS('[3]2019 Outage History'!$R:$R,BZ83,'[3]2019 Outage History'!$I:$I,$C83)/$Q83,"")</f>
        <v/>
      </c>
      <c r="CB83" s="26" t="str">
        <f t="shared" si="34"/>
        <v/>
      </c>
      <c r="CC83" s="8" t="str">
        <f>IF($P83="More Info Required",COUNTIFS('[3]2019 Outage History'!$R:$R,CB83,'[3]2019 Outage History'!$I:$I,$C83)/$Q83,"")</f>
        <v/>
      </c>
      <c r="CD83" s="26" t="str">
        <f t="shared" si="35"/>
        <v/>
      </c>
      <c r="CE83" s="8" t="str">
        <f>IF($P83="More Info Required",COUNTIFS('[3]2019 Outage History'!$R:$R,CD83,'[3]2019 Outage History'!$I:$I,$C83)/$Q83,"")</f>
        <v/>
      </c>
      <c r="CF83" s="26" t="str">
        <f t="shared" si="36"/>
        <v/>
      </c>
      <c r="CG83" s="8" t="str">
        <f>IF($P83="More Info Required",COUNTIFS('[3]2019 Outage History'!$R:$R,CF83,'[3]2019 Outage History'!$I:$I,$C83)/$Q83,"")</f>
        <v/>
      </c>
      <c r="CH83" s="26" t="str">
        <f t="shared" si="37"/>
        <v/>
      </c>
      <c r="CI83" s="8" t="str">
        <f>IF($P83="More Info Required",COUNTIFS('[3]2019 Outage History'!$R:$R,CH83,'[3]2019 Outage History'!$I:$I,$C83)/$Q83,"")</f>
        <v/>
      </c>
      <c r="CJ83" s="26" t="str">
        <f t="shared" si="38"/>
        <v/>
      </c>
      <c r="CK83" s="8" t="str">
        <f>IF($P83="More Info Required",COUNTIFS('[3]2019 Outage History'!$R:$R,CJ83,'[3]2019 Outage History'!$I:$I,$C83)/$Q83,"")</f>
        <v/>
      </c>
      <c r="CL83" s="26" t="str">
        <f t="shared" si="39"/>
        <v/>
      </c>
      <c r="CM83" s="8" t="str">
        <f>IF($P83="More Info Required",COUNTIFS('[3]2019 Outage History'!$R:$R,CL83,'[3]2019 Outage History'!$I:$I,$C83)/$Q83,"")</f>
        <v/>
      </c>
    </row>
    <row r="84" spans="1:91" ht="15" x14ac:dyDescent="0.25">
      <c r="A84" s="17" t="s">
        <v>232</v>
      </c>
      <c r="B84" s="21">
        <v>41224</v>
      </c>
      <c r="C84" s="14" t="s">
        <v>391</v>
      </c>
      <c r="D84" s="17" t="s">
        <v>390</v>
      </c>
      <c r="E84" s="21">
        <v>41</v>
      </c>
      <c r="F84" s="22">
        <f>'[3]2019 Circuit Detail'!H43</f>
        <v>52.873972000000002</v>
      </c>
      <c r="G84" s="21"/>
      <c r="H84" s="21">
        <f>('[3]2014 Circuit detail'!AS43+'[3]2015 Circuit Detail'!AS43+'[3]2016 Circuit Detail'!AS43+'[3]2017 Circuit Detail'!AS43+'[3]2018 Circuit Detail'!AS43)/5</f>
        <v>0.7901135099454808</v>
      </c>
      <c r="I84" s="10">
        <f>'[3]2019 Circuit Detail'!AS43</f>
        <v>5.6738691770688202E-2</v>
      </c>
      <c r="J84" s="17" t="str">
        <f t="shared" si="0"/>
        <v>OK</v>
      </c>
      <c r="K84" s="17">
        <v>2.9</v>
      </c>
      <c r="L84" s="23">
        <v>2018</v>
      </c>
      <c r="M84" s="21">
        <f>('[3]2014 Circuit detail'!AQ43+'[3]2015 Circuit Detail'!AQ43+'[3]2016 Circuit Detail'!AQ43+'[3]2017 Circuit Detail'!AQ43+'[3]2018 Circuit Detail'!AQ43)/5</f>
        <v>92.609708400000002</v>
      </c>
      <c r="N84" s="24">
        <f>'[3]2019 Circuit Detail'!AQ43</f>
        <v>9.3618839999999999</v>
      </c>
      <c r="O84" s="17" t="str">
        <f t="shared" si="1"/>
        <v>OK</v>
      </c>
      <c r="P84" s="8" t="str">
        <f t="shared" si="2"/>
        <v>Good</v>
      </c>
      <c r="Q84" s="25">
        <f>'[3]2019 Circuit Detail'!AJ43</f>
        <v>1</v>
      </c>
      <c r="R84" s="26" t="str">
        <f t="shared" si="3"/>
        <v/>
      </c>
      <c r="S84" s="8" t="str">
        <f>IF($P84="More Info Required",COUNTIFS('[3]2019 Outage History'!$R:$R,R84,'[3]2019 Outage History'!$I:$I,$C84)/$Q84,"")</f>
        <v/>
      </c>
      <c r="T84" s="26" t="str">
        <f t="shared" si="4"/>
        <v/>
      </c>
      <c r="U84" s="8" t="str">
        <f>IF($P84="More Info Required",COUNTIFS('[3]2019 Outage History'!$R:$R,T84,'[3]2019 Outage History'!$I:$I,$C84)/$Q84,"")</f>
        <v/>
      </c>
      <c r="V84" s="26" t="str">
        <f t="shared" si="5"/>
        <v/>
      </c>
      <c r="W84" s="8" t="str">
        <f>IF($P84="More Info Required",COUNTIFS('[3]2019 Outage History'!$R:$R,V84,'[3]2019 Outage History'!$I:$I,$C84)/$Q84,"")</f>
        <v/>
      </c>
      <c r="X84" s="26" t="str">
        <f t="shared" si="6"/>
        <v/>
      </c>
      <c r="Y84" s="8" t="str">
        <f>IF($P84="More Info Required",COUNTIFS('[3]2019 Outage History'!$R:$R,X84,'[3]2019 Outage History'!$I:$I,$C84)/$Q84,"")</f>
        <v/>
      </c>
      <c r="Z84" s="26" t="str">
        <f t="shared" si="7"/>
        <v/>
      </c>
      <c r="AA84" s="8" t="str">
        <f>IF($P84="More Info Required",COUNTIFS('[3]2019 Outage History'!$R:$R,Z84,'[3]2019 Outage History'!$I:$I,$C84)/$Q84,"")</f>
        <v/>
      </c>
      <c r="AB84" s="26" t="str">
        <f t="shared" si="8"/>
        <v/>
      </c>
      <c r="AC84" s="8" t="str">
        <f>IF($P84="More Info Required",COUNTIFS('[3]2019 Outage History'!$R:$R,AB84,'[3]2019 Outage History'!$I:$I,$C84)/$Q84,"")</f>
        <v/>
      </c>
      <c r="AD84" s="26" t="str">
        <f t="shared" si="9"/>
        <v/>
      </c>
      <c r="AE84" s="8" t="str">
        <f>IF($P84="More Info Required",COUNTIFS('[3]2019 Outage History'!$R:$R,AD84,'[3]2019 Outage History'!$I:$I,$C84)/$Q84,"")</f>
        <v/>
      </c>
      <c r="AF84" s="26" t="str">
        <f t="shared" si="10"/>
        <v/>
      </c>
      <c r="AG84" s="8" t="str">
        <f>IF($P84="More Info Required",COUNTIFS('[3]2019 Outage History'!$R:$R,AF84,'[3]2019 Outage History'!$I:$I,$C84)/$Q84,"")</f>
        <v/>
      </c>
      <c r="AH84" s="26" t="str">
        <f t="shared" si="11"/>
        <v/>
      </c>
      <c r="AI84" s="8" t="str">
        <f>IF($P84="More Info Required",COUNTIFS('[3]2019 Outage History'!$R:$R,AH84,'[3]2019 Outage History'!$I:$I,$C84)/$Q84,"")</f>
        <v/>
      </c>
      <c r="AJ84" s="26" t="str">
        <f t="shared" si="12"/>
        <v/>
      </c>
      <c r="AK84" s="8" t="str">
        <f>IF($P84="More Info Required",COUNTIFS('[3]2019 Outage History'!$R:$R,AJ84,'[3]2019 Outage History'!$I:$I,$C84)/$Q84,"")</f>
        <v/>
      </c>
      <c r="AL84" s="26" t="str">
        <f t="shared" si="13"/>
        <v/>
      </c>
      <c r="AM84" s="8" t="str">
        <f>IF($P84="More Info Required",COUNTIFS('[3]2019 Outage History'!$R:$R,AL84,'[3]2019 Outage History'!$I:$I,$C84)/$Q84,"")</f>
        <v/>
      </c>
      <c r="AN84" s="26" t="str">
        <f t="shared" si="14"/>
        <v/>
      </c>
      <c r="AO84" s="8" t="str">
        <f>IF($P84="More Info Required",COUNTIFS('[3]2019 Outage History'!$R:$R,AN84,'[3]2019 Outage History'!$I:$I,$C84)/$Q84,"")</f>
        <v/>
      </c>
      <c r="AP84" s="26" t="str">
        <f t="shared" si="15"/>
        <v/>
      </c>
      <c r="AQ84" s="8" t="str">
        <f>IF($P84="More Info Required",COUNTIFS('[3]2019 Outage History'!$R:$R,AP84,'[3]2019 Outage History'!$I:$I,$C84)/$Q84,"")</f>
        <v/>
      </c>
      <c r="AR84" s="26" t="str">
        <f t="shared" si="16"/>
        <v/>
      </c>
      <c r="AS84" s="8" t="str">
        <f>IF($P84="More Info Required",COUNTIFS('[3]2019 Outage History'!$R:$R,AR84,'[3]2019 Outage History'!$I:$I,$C84)/$Q84,"")</f>
        <v/>
      </c>
      <c r="AT84" s="26" t="str">
        <f t="shared" si="17"/>
        <v/>
      </c>
      <c r="AU84" s="8" t="str">
        <f>IF($P84="More Info Required",COUNTIFS('[3]2019 Outage History'!$R:$R,AT84,'[3]2019 Outage History'!$I:$I,$C84)/$Q84,"")</f>
        <v/>
      </c>
      <c r="AV84" s="26" t="str">
        <f t="shared" si="18"/>
        <v/>
      </c>
      <c r="AW84" s="8" t="str">
        <f>IF($P84="More Info Required",COUNTIFS('[3]2019 Outage History'!$R:$R,AV84,'[3]2019 Outage History'!$I:$I,$C84)/$Q84,"")</f>
        <v/>
      </c>
      <c r="AX84" s="26" t="str">
        <f t="shared" si="19"/>
        <v/>
      </c>
      <c r="AY84" s="8" t="str">
        <f>IF($P84="More Info Required",COUNTIFS('[3]2019 Outage History'!$R:$R,AX84,'[3]2019 Outage History'!$I:$I,$C84)/$Q84,"")</f>
        <v/>
      </c>
      <c r="AZ84" s="26" t="str">
        <f t="shared" si="20"/>
        <v/>
      </c>
      <c r="BA84" s="8" t="str">
        <f>IF($P84="More Info Required",COUNTIFS('[3]2019 Outage History'!$R:$R,AZ84,'[3]2019 Outage History'!$I:$I,$C84)/$Q84,"")</f>
        <v/>
      </c>
      <c r="BB84" s="26" t="str">
        <f t="shared" si="21"/>
        <v/>
      </c>
      <c r="BC84" s="8" t="str">
        <f>IF($P84="More Info Required",COUNTIFS('[3]2019 Outage History'!$R:$R,BB84,'[3]2019 Outage History'!$I:$I,$C84)/$Q84,"")</f>
        <v/>
      </c>
      <c r="BD84" s="26" t="str">
        <f t="shared" si="22"/>
        <v/>
      </c>
      <c r="BE84" s="8" t="str">
        <f>IF($P84="More Info Required",COUNTIFS('[3]2019 Outage History'!$R:$R,BD84,'[3]2019 Outage History'!$I:$I,$C84)/$Q84,"")</f>
        <v/>
      </c>
      <c r="BF84" s="26" t="str">
        <f t="shared" si="23"/>
        <v/>
      </c>
      <c r="BG84" s="8" t="str">
        <f>IF($P84="More Info Required",COUNTIFS('[3]2019 Outage History'!$R:$R,BF84,'[3]2019 Outage History'!$I:$I,$C84)/$Q84,"")</f>
        <v/>
      </c>
      <c r="BH84" s="26" t="str">
        <f t="shared" si="24"/>
        <v/>
      </c>
      <c r="BI84" s="8" t="str">
        <f>IF($P84="More Info Required",COUNTIFS('[3]2019 Outage History'!$R:$R,BH84,'[3]2019 Outage History'!$I:$I,$C84)/$Q84,"")</f>
        <v/>
      </c>
      <c r="BJ84" s="26" t="str">
        <f t="shared" si="25"/>
        <v/>
      </c>
      <c r="BK84" s="8" t="str">
        <f>IF($P84="More Info Required",COUNTIFS('[3]2019 Outage History'!$R:$R,BJ84,'[3]2019 Outage History'!$I:$I,$C84)/$Q84,"")</f>
        <v/>
      </c>
      <c r="BL84" s="26" t="str">
        <f t="shared" si="26"/>
        <v/>
      </c>
      <c r="BM84" s="8" t="str">
        <f>IF($P84="More Info Required",COUNTIFS('[3]2019 Outage History'!$R:$R,BL84,'[3]2019 Outage History'!$I:$I,$C84)/$Q84,"")</f>
        <v/>
      </c>
      <c r="BN84" s="26" t="str">
        <f t="shared" si="27"/>
        <v/>
      </c>
      <c r="BO84" s="8" t="str">
        <f>IF($P84="More Info Required",COUNTIFS('[3]2019 Outage History'!$R:$R,BN84,'[3]2019 Outage History'!$I:$I,$C84)/$Q84,"")</f>
        <v/>
      </c>
      <c r="BP84" s="26" t="str">
        <f t="shared" si="28"/>
        <v/>
      </c>
      <c r="BQ84" s="8" t="str">
        <f>IF($P84="More Info Required",COUNTIFS('[3]2019 Outage History'!$R:$R,BP84,'[3]2019 Outage History'!$I:$I,$C84)/$Q84,"")</f>
        <v/>
      </c>
      <c r="BR84" s="26" t="str">
        <f t="shared" si="29"/>
        <v/>
      </c>
      <c r="BS84" s="8" t="str">
        <f>IF($P84="More Info Required",COUNTIFS('[3]2019 Outage History'!$R:$R,BR84,'[3]2019 Outage History'!$I:$I,$C84)/$Q84,"")</f>
        <v/>
      </c>
      <c r="BT84" s="26" t="str">
        <f t="shared" si="30"/>
        <v/>
      </c>
      <c r="BU84" s="8" t="str">
        <f>IF($P84="More Info Required",COUNTIFS('[3]2019 Outage History'!$R:$R,BT84,'[3]2019 Outage History'!$I:$I,$C84)/$Q84,"")</f>
        <v/>
      </c>
      <c r="BV84" s="26" t="str">
        <f t="shared" si="31"/>
        <v/>
      </c>
      <c r="BW84" s="8" t="str">
        <f>IF($P84="More Info Required",COUNTIFS('[3]2019 Outage History'!$R:$R,BV84,'[3]2019 Outage History'!$I:$I,$C84)/$Q84,"")</f>
        <v/>
      </c>
      <c r="BX84" s="26" t="str">
        <f t="shared" si="32"/>
        <v/>
      </c>
      <c r="BY84" s="8" t="str">
        <f>IF($P84="More Info Required",COUNTIFS('[3]2019 Outage History'!$R:$R,BX84,'[3]2019 Outage History'!$I:$I,$C84)/$Q84,"")</f>
        <v/>
      </c>
      <c r="BZ84" s="26" t="str">
        <f t="shared" si="33"/>
        <v/>
      </c>
      <c r="CA84" s="8" t="str">
        <f>IF($P84="More Info Required",COUNTIFS('[3]2019 Outage History'!$R:$R,BZ84,'[3]2019 Outage History'!$I:$I,$C84)/$Q84,"")</f>
        <v/>
      </c>
      <c r="CB84" s="26" t="str">
        <f t="shared" si="34"/>
        <v/>
      </c>
      <c r="CC84" s="8" t="str">
        <f>IF($P84="More Info Required",COUNTIFS('[3]2019 Outage History'!$R:$R,CB84,'[3]2019 Outage History'!$I:$I,$C84)/$Q84,"")</f>
        <v/>
      </c>
      <c r="CD84" s="26" t="str">
        <f t="shared" si="35"/>
        <v/>
      </c>
      <c r="CE84" s="8" t="str">
        <f>IF($P84="More Info Required",COUNTIFS('[3]2019 Outage History'!$R:$R,CD84,'[3]2019 Outage History'!$I:$I,$C84)/$Q84,"")</f>
        <v/>
      </c>
      <c r="CF84" s="26" t="str">
        <f t="shared" si="36"/>
        <v/>
      </c>
      <c r="CG84" s="8" t="str">
        <f>IF($P84="More Info Required",COUNTIFS('[3]2019 Outage History'!$R:$R,CF84,'[3]2019 Outage History'!$I:$I,$C84)/$Q84,"")</f>
        <v/>
      </c>
      <c r="CH84" s="26" t="str">
        <f t="shared" si="37"/>
        <v/>
      </c>
      <c r="CI84" s="8" t="str">
        <f>IF($P84="More Info Required",COUNTIFS('[3]2019 Outage History'!$R:$R,CH84,'[3]2019 Outage History'!$I:$I,$C84)/$Q84,"")</f>
        <v/>
      </c>
      <c r="CJ84" s="26" t="str">
        <f t="shared" si="38"/>
        <v/>
      </c>
      <c r="CK84" s="8" t="str">
        <f>IF($P84="More Info Required",COUNTIFS('[3]2019 Outage History'!$R:$R,CJ84,'[3]2019 Outage History'!$I:$I,$C84)/$Q84,"")</f>
        <v/>
      </c>
      <c r="CL84" s="26" t="str">
        <f t="shared" si="39"/>
        <v/>
      </c>
      <c r="CM84" s="8" t="str">
        <f>IF($P84="More Info Required",COUNTIFS('[3]2019 Outage History'!$R:$R,CL84,'[3]2019 Outage History'!$I:$I,$C84)/$Q84,"")</f>
        <v/>
      </c>
    </row>
    <row r="85" spans="1:91" ht="15" x14ac:dyDescent="0.25">
      <c r="A85" s="17" t="s">
        <v>234</v>
      </c>
      <c r="B85" s="21">
        <v>41234</v>
      </c>
      <c r="C85" s="14" t="s">
        <v>235</v>
      </c>
      <c r="D85" s="17" t="s">
        <v>390</v>
      </c>
      <c r="E85" s="21">
        <v>41</v>
      </c>
      <c r="F85" s="22">
        <f>'[3]2019 Circuit Detail'!H44</f>
        <v>203.12054699999999</v>
      </c>
      <c r="G85" s="21"/>
      <c r="H85" s="21">
        <f>('[3]2014 Circuit detail'!AS44+'[3]2015 Circuit Detail'!AS44+'[3]2016 Circuit Detail'!AS44+'[3]2017 Circuit Detail'!AS44+'[3]2018 Circuit Detail'!AS44)/5</f>
        <v>0.44225396001681894</v>
      </c>
      <c r="I85" s="10">
        <f>'[3]2019 Circuit Detail'!AS44</f>
        <v>0.32985338504430101</v>
      </c>
      <c r="J85" s="17" t="str">
        <f t="shared" si="0"/>
        <v>OK</v>
      </c>
      <c r="K85" s="17">
        <v>10.1</v>
      </c>
      <c r="L85" s="23">
        <v>2018</v>
      </c>
      <c r="M85" s="21">
        <f>('[3]2014 Circuit detail'!AQ44+'[3]2015 Circuit Detail'!AQ44+'[3]2016 Circuit Detail'!AQ44+'[3]2017 Circuit Detail'!AQ44+'[3]2018 Circuit Detail'!AQ44)/5</f>
        <v>38.8355082</v>
      </c>
      <c r="N85" s="24">
        <f>'[3]2019 Circuit Detail'!AQ44</f>
        <v>21.829401000000001</v>
      </c>
      <c r="O85" s="17" t="str">
        <f t="shared" si="1"/>
        <v>OK</v>
      </c>
      <c r="P85" s="8" t="str">
        <f t="shared" si="2"/>
        <v>Good</v>
      </c>
      <c r="Q85" s="25">
        <f>'[3]2019 Circuit Detail'!AJ44</f>
        <v>6</v>
      </c>
      <c r="R85" s="26" t="str">
        <f t="shared" si="3"/>
        <v/>
      </c>
      <c r="S85" s="8" t="str">
        <f>IF($P85="More Info Required",COUNTIFS('[3]2019 Outage History'!$R:$R,R85,'[3]2019 Outage History'!$I:$I,$C85)/$Q85,"")</f>
        <v/>
      </c>
      <c r="T85" s="26" t="str">
        <f t="shared" si="4"/>
        <v/>
      </c>
      <c r="U85" s="8" t="str">
        <f>IF($P85="More Info Required",COUNTIFS('[3]2019 Outage History'!$R:$R,T85,'[3]2019 Outage History'!$I:$I,$C85)/$Q85,"")</f>
        <v/>
      </c>
      <c r="V85" s="26" t="str">
        <f t="shared" si="5"/>
        <v/>
      </c>
      <c r="W85" s="8" t="str">
        <f>IF($P85="More Info Required",COUNTIFS('[3]2019 Outage History'!$R:$R,V85,'[3]2019 Outage History'!$I:$I,$C85)/$Q85,"")</f>
        <v/>
      </c>
      <c r="X85" s="26" t="str">
        <f t="shared" si="6"/>
        <v/>
      </c>
      <c r="Y85" s="8" t="str">
        <f>IF($P85="More Info Required",COUNTIFS('[3]2019 Outage History'!$R:$R,X85,'[3]2019 Outage History'!$I:$I,$C85)/$Q85,"")</f>
        <v/>
      </c>
      <c r="Z85" s="26" t="str">
        <f t="shared" si="7"/>
        <v/>
      </c>
      <c r="AA85" s="8" t="str">
        <f>IF($P85="More Info Required",COUNTIFS('[3]2019 Outage History'!$R:$R,Z85,'[3]2019 Outage History'!$I:$I,$C85)/$Q85,"")</f>
        <v/>
      </c>
      <c r="AB85" s="26" t="str">
        <f t="shared" si="8"/>
        <v/>
      </c>
      <c r="AC85" s="8" t="str">
        <f>IF($P85="More Info Required",COUNTIFS('[3]2019 Outage History'!$R:$R,AB85,'[3]2019 Outage History'!$I:$I,$C85)/$Q85,"")</f>
        <v/>
      </c>
      <c r="AD85" s="26" t="str">
        <f t="shared" si="9"/>
        <v/>
      </c>
      <c r="AE85" s="8" t="str">
        <f>IF($P85="More Info Required",COUNTIFS('[3]2019 Outage History'!$R:$R,AD85,'[3]2019 Outage History'!$I:$I,$C85)/$Q85,"")</f>
        <v/>
      </c>
      <c r="AF85" s="26" t="str">
        <f t="shared" si="10"/>
        <v/>
      </c>
      <c r="AG85" s="8" t="str">
        <f>IF($P85="More Info Required",COUNTIFS('[3]2019 Outage History'!$R:$R,AF85,'[3]2019 Outage History'!$I:$I,$C85)/$Q85,"")</f>
        <v/>
      </c>
      <c r="AH85" s="26" t="str">
        <f t="shared" si="11"/>
        <v/>
      </c>
      <c r="AI85" s="8" t="str">
        <f>IF($P85="More Info Required",COUNTIFS('[3]2019 Outage History'!$R:$R,AH85,'[3]2019 Outage History'!$I:$I,$C85)/$Q85,"")</f>
        <v/>
      </c>
      <c r="AJ85" s="26" t="str">
        <f t="shared" si="12"/>
        <v/>
      </c>
      <c r="AK85" s="8" t="str">
        <f>IF($P85="More Info Required",COUNTIFS('[3]2019 Outage History'!$R:$R,AJ85,'[3]2019 Outage History'!$I:$I,$C85)/$Q85,"")</f>
        <v/>
      </c>
      <c r="AL85" s="26" t="str">
        <f t="shared" si="13"/>
        <v/>
      </c>
      <c r="AM85" s="8" t="str">
        <f>IF($P85="More Info Required",COUNTIFS('[3]2019 Outage History'!$R:$R,AL85,'[3]2019 Outage History'!$I:$I,$C85)/$Q85,"")</f>
        <v/>
      </c>
      <c r="AN85" s="26" t="str">
        <f t="shared" si="14"/>
        <v/>
      </c>
      <c r="AO85" s="8" t="str">
        <f>IF($P85="More Info Required",COUNTIFS('[3]2019 Outage History'!$R:$R,AN85,'[3]2019 Outage History'!$I:$I,$C85)/$Q85,"")</f>
        <v/>
      </c>
      <c r="AP85" s="26" t="str">
        <f t="shared" si="15"/>
        <v/>
      </c>
      <c r="AQ85" s="8" t="str">
        <f>IF($P85="More Info Required",COUNTIFS('[3]2019 Outage History'!$R:$R,AP85,'[3]2019 Outage History'!$I:$I,$C85)/$Q85,"")</f>
        <v/>
      </c>
      <c r="AR85" s="26" t="str">
        <f t="shared" si="16"/>
        <v/>
      </c>
      <c r="AS85" s="8" t="str">
        <f>IF($P85="More Info Required",COUNTIFS('[3]2019 Outage History'!$R:$R,AR85,'[3]2019 Outage History'!$I:$I,$C85)/$Q85,"")</f>
        <v/>
      </c>
      <c r="AT85" s="26" t="str">
        <f t="shared" si="17"/>
        <v/>
      </c>
      <c r="AU85" s="8" t="str">
        <f>IF($P85="More Info Required",COUNTIFS('[3]2019 Outage History'!$R:$R,AT85,'[3]2019 Outage History'!$I:$I,$C85)/$Q85,"")</f>
        <v/>
      </c>
      <c r="AV85" s="26" t="str">
        <f t="shared" si="18"/>
        <v/>
      </c>
      <c r="AW85" s="8" t="str">
        <f>IF($P85="More Info Required",COUNTIFS('[3]2019 Outage History'!$R:$R,AV85,'[3]2019 Outage History'!$I:$I,$C85)/$Q85,"")</f>
        <v/>
      </c>
      <c r="AX85" s="26" t="str">
        <f t="shared" si="19"/>
        <v/>
      </c>
      <c r="AY85" s="8" t="str">
        <f>IF($P85="More Info Required",COUNTIFS('[3]2019 Outage History'!$R:$R,AX85,'[3]2019 Outage History'!$I:$I,$C85)/$Q85,"")</f>
        <v/>
      </c>
      <c r="AZ85" s="26" t="str">
        <f t="shared" si="20"/>
        <v/>
      </c>
      <c r="BA85" s="8" t="str">
        <f>IF($P85="More Info Required",COUNTIFS('[3]2019 Outage History'!$R:$R,AZ85,'[3]2019 Outage History'!$I:$I,$C85)/$Q85,"")</f>
        <v/>
      </c>
      <c r="BB85" s="26" t="str">
        <f t="shared" si="21"/>
        <v/>
      </c>
      <c r="BC85" s="8" t="str">
        <f>IF($P85="More Info Required",COUNTIFS('[3]2019 Outage History'!$R:$R,BB85,'[3]2019 Outage History'!$I:$I,$C85)/$Q85,"")</f>
        <v/>
      </c>
      <c r="BD85" s="26" t="str">
        <f t="shared" si="22"/>
        <v/>
      </c>
      <c r="BE85" s="8" t="str">
        <f>IF($P85="More Info Required",COUNTIFS('[3]2019 Outage History'!$R:$R,BD85,'[3]2019 Outage History'!$I:$I,$C85)/$Q85,"")</f>
        <v/>
      </c>
      <c r="BF85" s="26" t="str">
        <f t="shared" si="23"/>
        <v/>
      </c>
      <c r="BG85" s="8" t="str">
        <f>IF($P85="More Info Required",COUNTIFS('[3]2019 Outage History'!$R:$R,BF85,'[3]2019 Outage History'!$I:$I,$C85)/$Q85,"")</f>
        <v/>
      </c>
      <c r="BH85" s="26" t="str">
        <f t="shared" si="24"/>
        <v/>
      </c>
      <c r="BI85" s="8" t="str">
        <f>IF($P85="More Info Required",COUNTIFS('[3]2019 Outage History'!$R:$R,BH85,'[3]2019 Outage History'!$I:$I,$C85)/$Q85,"")</f>
        <v/>
      </c>
      <c r="BJ85" s="26" t="str">
        <f t="shared" si="25"/>
        <v/>
      </c>
      <c r="BK85" s="8" t="str">
        <f>IF($P85="More Info Required",COUNTIFS('[3]2019 Outage History'!$R:$R,BJ85,'[3]2019 Outage History'!$I:$I,$C85)/$Q85,"")</f>
        <v/>
      </c>
      <c r="BL85" s="26" t="str">
        <f t="shared" si="26"/>
        <v/>
      </c>
      <c r="BM85" s="8" t="str">
        <f>IF($P85="More Info Required",COUNTIFS('[3]2019 Outage History'!$R:$R,BL85,'[3]2019 Outage History'!$I:$I,$C85)/$Q85,"")</f>
        <v/>
      </c>
      <c r="BN85" s="26" t="str">
        <f t="shared" si="27"/>
        <v/>
      </c>
      <c r="BO85" s="8" t="str">
        <f>IF($P85="More Info Required",COUNTIFS('[3]2019 Outage History'!$R:$R,BN85,'[3]2019 Outage History'!$I:$I,$C85)/$Q85,"")</f>
        <v/>
      </c>
      <c r="BP85" s="26" t="str">
        <f t="shared" si="28"/>
        <v/>
      </c>
      <c r="BQ85" s="8" t="str">
        <f>IF($P85="More Info Required",COUNTIFS('[3]2019 Outage History'!$R:$R,BP85,'[3]2019 Outage History'!$I:$I,$C85)/$Q85,"")</f>
        <v/>
      </c>
      <c r="BR85" s="26" t="str">
        <f t="shared" si="29"/>
        <v/>
      </c>
      <c r="BS85" s="8" t="str">
        <f>IF($P85="More Info Required",COUNTIFS('[3]2019 Outage History'!$R:$R,BR85,'[3]2019 Outage History'!$I:$I,$C85)/$Q85,"")</f>
        <v/>
      </c>
      <c r="BT85" s="26" t="str">
        <f t="shared" si="30"/>
        <v/>
      </c>
      <c r="BU85" s="8" t="str">
        <f>IF($P85="More Info Required",COUNTIFS('[3]2019 Outage History'!$R:$R,BT85,'[3]2019 Outage History'!$I:$I,$C85)/$Q85,"")</f>
        <v/>
      </c>
      <c r="BV85" s="26" t="str">
        <f t="shared" si="31"/>
        <v/>
      </c>
      <c r="BW85" s="8" t="str">
        <f>IF($P85="More Info Required",COUNTIFS('[3]2019 Outage History'!$R:$R,BV85,'[3]2019 Outage History'!$I:$I,$C85)/$Q85,"")</f>
        <v/>
      </c>
      <c r="BX85" s="26" t="str">
        <f t="shared" si="32"/>
        <v/>
      </c>
      <c r="BY85" s="8" t="str">
        <f>IF($P85="More Info Required",COUNTIFS('[3]2019 Outage History'!$R:$R,BX85,'[3]2019 Outage History'!$I:$I,$C85)/$Q85,"")</f>
        <v/>
      </c>
      <c r="BZ85" s="26" t="str">
        <f t="shared" si="33"/>
        <v/>
      </c>
      <c r="CA85" s="8" t="str">
        <f>IF($P85="More Info Required",COUNTIFS('[3]2019 Outage History'!$R:$R,BZ85,'[3]2019 Outage History'!$I:$I,$C85)/$Q85,"")</f>
        <v/>
      </c>
      <c r="CB85" s="26" t="str">
        <f t="shared" si="34"/>
        <v/>
      </c>
      <c r="CC85" s="8" t="str">
        <f>IF($P85="More Info Required",COUNTIFS('[3]2019 Outage History'!$R:$R,CB85,'[3]2019 Outage History'!$I:$I,$C85)/$Q85,"")</f>
        <v/>
      </c>
      <c r="CD85" s="26" t="str">
        <f t="shared" si="35"/>
        <v/>
      </c>
      <c r="CE85" s="8" t="str">
        <f>IF($P85="More Info Required",COUNTIFS('[3]2019 Outage History'!$R:$R,CD85,'[3]2019 Outage History'!$I:$I,$C85)/$Q85,"")</f>
        <v/>
      </c>
      <c r="CF85" s="26" t="str">
        <f t="shared" si="36"/>
        <v/>
      </c>
      <c r="CG85" s="8" t="str">
        <f>IF($P85="More Info Required",COUNTIFS('[3]2019 Outage History'!$R:$R,CF85,'[3]2019 Outage History'!$I:$I,$C85)/$Q85,"")</f>
        <v/>
      </c>
      <c r="CH85" s="26" t="str">
        <f t="shared" si="37"/>
        <v/>
      </c>
      <c r="CI85" s="8" t="str">
        <f>IF($P85="More Info Required",COUNTIFS('[3]2019 Outage History'!$R:$R,CH85,'[3]2019 Outage History'!$I:$I,$C85)/$Q85,"")</f>
        <v/>
      </c>
      <c r="CJ85" s="26" t="str">
        <f t="shared" si="38"/>
        <v/>
      </c>
      <c r="CK85" s="8" t="str">
        <f>IF($P85="More Info Required",COUNTIFS('[3]2019 Outage History'!$R:$R,CJ85,'[3]2019 Outage History'!$I:$I,$C85)/$Q85,"")</f>
        <v/>
      </c>
      <c r="CL85" s="26" t="str">
        <f t="shared" si="39"/>
        <v/>
      </c>
      <c r="CM85" s="8" t="str">
        <f>IF($P85="More Info Required",COUNTIFS('[3]2019 Outage History'!$R:$R,CL85,'[3]2019 Outage History'!$I:$I,$C85)/$Q85,"")</f>
        <v/>
      </c>
    </row>
    <row r="86" spans="1:91" ht="15" x14ac:dyDescent="0.25">
      <c r="A86" s="17" t="s">
        <v>236</v>
      </c>
      <c r="B86" s="21">
        <v>41244</v>
      </c>
      <c r="C86" s="14" t="s">
        <v>392</v>
      </c>
      <c r="D86" s="17" t="s">
        <v>390</v>
      </c>
      <c r="E86" s="21">
        <v>41</v>
      </c>
      <c r="F86" s="22">
        <f>'[3]2019 Circuit Detail'!H45</f>
        <v>103.632876</v>
      </c>
      <c r="G86" s="21"/>
      <c r="H86" s="21">
        <f>('[3]2014 Circuit detail'!AS45+'[3]2015 Circuit Detail'!AS45+'[3]2016 Circuit Detail'!AS45+'[3]2017 Circuit Detail'!AS45+'[3]2018 Circuit Detail'!AS45)/5</f>
        <v>0.80416168961824464</v>
      </c>
      <c r="I86" s="10">
        <f>'[3]2019 Circuit Detail'!AS45</f>
        <v>0.19298895072640801</v>
      </c>
      <c r="J86" s="17" t="str">
        <f t="shared" si="0"/>
        <v>OK</v>
      </c>
      <c r="K86" s="17">
        <v>11.6</v>
      </c>
      <c r="L86" s="23">
        <v>2018</v>
      </c>
      <c r="M86" s="21">
        <f>('[3]2014 Circuit detail'!AQ45+'[3]2015 Circuit Detail'!AQ45+'[3]2016 Circuit Detail'!AQ45+'[3]2017 Circuit Detail'!AQ45+'[3]2018 Circuit Detail'!AQ45)/5</f>
        <v>75.318960200000006</v>
      </c>
      <c r="N86" s="24">
        <f>'[3]2019 Circuit Detail'!AQ45</f>
        <v>16.394411000000002</v>
      </c>
      <c r="O86" s="17" t="str">
        <f t="shared" si="1"/>
        <v>OK</v>
      </c>
      <c r="P86" s="8" t="str">
        <f t="shared" si="2"/>
        <v>Good</v>
      </c>
      <c r="Q86" s="25">
        <f>'[3]2019 Circuit Detail'!AJ45</f>
        <v>5</v>
      </c>
      <c r="R86" s="26" t="str">
        <f t="shared" si="3"/>
        <v/>
      </c>
      <c r="S86" s="8" t="str">
        <f>IF($P86="More Info Required",COUNTIFS('[3]2019 Outage History'!$R:$R,R86,'[3]2019 Outage History'!$I:$I,$C86)/$Q86,"")</f>
        <v/>
      </c>
      <c r="T86" s="26" t="str">
        <f t="shared" si="4"/>
        <v/>
      </c>
      <c r="U86" s="8" t="str">
        <f>IF($P86="More Info Required",COUNTIFS('[3]2019 Outage History'!$R:$R,T86,'[3]2019 Outage History'!$I:$I,$C86)/$Q86,"")</f>
        <v/>
      </c>
      <c r="V86" s="26" t="str">
        <f t="shared" si="5"/>
        <v/>
      </c>
      <c r="W86" s="8" t="str">
        <f>IF($P86="More Info Required",COUNTIFS('[3]2019 Outage History'!$R:$R,V86,'[3]2019 Outage History'!$I:$I,$C86)/$Q86,"")</f>
        <v/>
      </c>
      <c r="X86" s="26" t="str">
        <f t="shared" si="6"/>
        <v/>
      </c>
      <c r="Y86" s="8" t="str">
        <f>IF($P86="More Info Required",COUNTIFS('[3]2019 Outage History'!$R:$R,X86,'[3]2019 Outage History'!$I:$I,$C86)/$Q86,"")</f>
        <v/>
      </c>
      <c r="Z86" s="26" t="str">
        <f t="shared" si="7"/>
        <v/>
      </c>
      <c r="AA86" s="8" t="str">
        <f>IF($P86="More Info Required",COUNTIFS('[3]2019 Outage History'!$R:$R,Z86,'[3]2019 Outage History'!$I:$I,$C86)/$Q86,"")</f>
        <v/>
      </c>
      <c r="AB86" s="26" t="str">
        <f t="shared" si="8"/>
        <v/>
      </c>
      <c r="AC86" s="8" t="str">
        <f>IF($P86="More Info Required",COUNTIFS('[3]2019 Outage History'!$R:$R,AB86,'[3]2019 Outage History'!$I:$I,$C86)/$Q86,"")</f>
        <v/>
      </c>
      <c r="AD86" s="26" t="str">
        <f t="shared" si="9"/>
        <v/>
      </c>
      <c r="AE86" s="8" t="str">
        <f>IF($P86="More Info Required",COUNTIFS('[3]2019 Outage History'!$R:$R,AD86,'[3]2019 Outage History'!$I:$I,$C86)/$Q86,"")</f>
        <v/>
      </c>
      <c r="AF86" s="26" t="str">
        <f t="shared" si="10"/>
        <v/>
      </c>
      <c r="AG86" s="8" t="str">
        <f>IF($P86="More Info Required",COUNTIFS('[3]2019 Outage History'!$R:$R,AF86,'[3]2019 Outage History'!$I:$I,$C86)/$Q86,"")</f>
        <v/>
      </c>
      <c r="AH86" s="26" t="str">
        <f t="shared" si="11"/>
        <v/>
      </c>
      <c r="AI86" s="8" t="str">
        <f>IF($P86="More Info Required",COUNTIFS('[3]2019 Outage History'!$R:$R,AH86,'[3]2019 Outage History'!$I:$I,$C86)/$Q86,"")</f>
        <v/>
      </c>
      <c r="AJ86" s="26" t="str">
        <f t="shared" si="12"/>
        <v/>
      </c>
      <c r="AK86" s="8" t="str">
        <f>IF($P86="More Info Required",COUNTIFS('[3]2019 Outage History'!$R:$R,AJ86,'[3]2019 Outage History'!$I:$I,$C86)/$Q86,"")</f>
        <v/>
      </c>
      <c r="AL86" s="26" t="str">
        <f t="shared" si="13"/>
        <v/>
      </c>
      <c r="AM86" s="8" t="str">
        <f>IF($P86="More Info Required",COUNTIFS('[3]2019 Outage History'!$R:$R,AL86,'[3]2019 Outage History'!$I:$I,$C86)/$Q86,"")</f>
        <v/>
      </c>
      <c r="AN86" s="26" t="str">
        <f t="shared" si="14"/>
        <v/>
      </c>
      <c r="AO86" s="8" t="str">
        <f>IF($P86="More Info Required",COUNTIFS('[3]2019 Outage History'!$R:$R,AN86,'[3]2019 Outage History'!$I:$I,$C86)/$Q86,"")</f>
        <v/>
      </c>
      <c r="AP86" s="26" t="str">
        <f t="shared" si="15"/>
        <v/>
      </c>
      <c r="AQ86" s="8" t="str">
        <f>IF($P86="More Info Required",COUNTIFS('[3]2019 Outage History'!$R:$R,AP86,'[3]2019 Outage History'!$I:$I,$C86)/$Q86,"")</f>
        <v/>
      </c>
      <c r="AR86" s="26" t="str">
        <f t="shared" si="16"/>
        <v/>
      </c>
      <c r="AS86" s="8" t="str">
        <f>IF($P86="More Info Required",COUNTIFS('[3]2019 Outage History'!$R:$R,AR86,'[3]2019 Outage History'!$I:$I,$C86)/$Q86,"")</f>
        <v/>
      </c>
      <c r="AT86" s="26" t="str">
        <f t="shared" si="17"/>
        <v/>
      </c>
      <c r="AU86" s="8" t="str">
        <f>IF($P86="More Info Required",COUNTIFS('[3]2019 Outage History'!$R:$R,AT86,'[3]2019 Outage History'!$I:$I,$C86)/$Q86,"")</f>
        <v/>
      </c>
      <c r="AV86" s="26" t="str">
        <f t="shared" si="18"/>
        <v/>
      </c>
      <c r="AW86" s="8" t="str">
        <f>IF($P86="More Info Required",COUNTIFS('[3]2019 Outage History'!$R:$R,AV86,'[3]2019 Outage History'!$I:$I,$C86)/$Q86,"")</f>
        <v/>
      </c>
      <c r="AX86" s="26" t="str">
        <f t="shared" si="19"/>
        <v/>
      </c>
      <c r="AY86" s="8" t="str">
        <f>IF($P86="More Info Required",COUNTIFS('[3]2019 Outage History'!$R:$R,AX86,'[3]2019 Outage History'!$I:$I,$C86)/$Q86,"")</f>
        <v/>
      </c>
      <c r="AZ86" s="26" t="str">
        <f t="shared" si="20"/>
        <v/>
      </c>
      <c r="BA86" s="8" t="str">
        <f>IF($P86="More Info Required",COUNTIFS('[3]2019 Outage History'!$R:$R,AZ86,'[3]2019 Outage History'!$I:$I,$C86)/$Q86,"")</f>
        <v/>
      </c>
      <c r="BB86" s="26" t="str">
        <f t="shared" si="21"/>
        <v/>
      </c>
      <c r="BC86" s="8" t="str">
        <f>IF($P86="More Info Required",COUNTIFS('[3]2019 Outage History'!$R:$R,BB86,'[3]2019 Outage History'!$I:$I,$C86)/$Q86,"")</f>
        <v/>
      </c>
      <c r="BD86" s="26" t="str">
        <f t="shared" si="22"/>
        <v/>
      </c>
      <c r="BE86" s="8" t="str">
        <f>IF($P86="More Info Required",COUNTIFS('[3]2019 Outage History'!$R:$R,BD86,'[3]2019 Outage History'!$I:$I,$C86)/$Q86,"")</f>
        <v/>
      </c>
      <c r="BF86" s="26" t="str">
        <f t="shared" si="23"/>
        <v/>
      </c>
      <c r="BG86" s="8" t="str">
        <f>IF($P86="More Info Required",COUNTIFS('[3]2019 Outage History'!$R:$R,BF86,'[3]2019 Outage History'!$I:$I,$C86)/$Q86,"")</f>
        <v/>
      </c>
      <c r="BH86" s="26" t="str">
        <f t="shared" si="24"/>
        <v/>
      </c>
      <c r="BI86" s="8" t="str">
        <f>IF($P86="More Info Required",COUNTIFS('[3]2019 Outage History'!$R:$R,BH86,'[3]2019 Outage History'!$I:$I,$C86)/$Q86,"")</f>
        <v/>
      </c>
      <c r="BJ86" s="26" t="str">
        <f t="shared" si="25"/>
        <v/>
      </c>
      <c r="BK86" s="8" t="str">
        <f>IF($P86="More Info Required",COUNTIFS('[3]2019 Outage History'!$R:$R,BJ86,'[3]2019 Outage History'!$I:$I,$C86)/$Q86,"")</f>
        <v/>
      </c>
      <c r="BL86" s="26" t="str">
        <f t="shared" si="26"/>
        <v/>
      </c>
      <c r="BM86" s="8" t="str">
        <f>IF($P86="More Info Required",COUNTIFS('[3]2019 Outage History'!$R:$R,BL86,'[3]2019 Outage History'!$I:$I,$C86)/$Q86,"")</f>
        <v/>
      </c>
      <c r="BN86" s="26" t="str">
        <f t="shared" si="27"/>
        <v/>
      </c>
      <c r="BO86" s="8" t="str">
        <f>IF($P86="More Info Required",COUNTIFS('[3]2019 Outage History'!$R:$R,BN86,'[3]2019 Outage History'!$I:$I,$C86)/$Q86,"")</f>
        <v/>
      </c>
      <c r="BP86" s="26" t="str">
        <f t="shared" si="28"/>
        <v/>
      </c>
      <c r="BQ86" s="8" t="str">
        <f>IF($P86="More Info Required",COUNTIFS('[3]2019 Outage History'!$R:$R,BP86,'[3]2019 Outage History'!$I:$I,$C86)/$Q86,"")</f>
        <v/>
      </c>
      <c r="BR86" s="26" t="str">
        <f t="shared" si="29"/>
        <v/>
      </c>
      <c r="BS86" s="8" t="str">
        <f>IF($P86="More Info Required",COUNTIFS('[3]2019 Outage History'!$R:$R,BR86,'[3]2019 Outage History'!$I:$I,$C86)/$Q86,"")</f>
        <v/>
      </c>
      <c r="BT86" s="26" t="str">
        <f t="shared" si="30"/>
        <v/>
      </c>
      <c r="BU86" s="8" t="str">
        <f>IF($P86="More Info Required",COUNTIFS('[3]2019 Outage History'!$R:$R,BT86,'[3]2019 Outage History'!$I:$I,$C86)/$Q86,"")</f>
        <v/>
      </c>
      <c r="BV86" s="26" t="str">
        <f t="shared" si="31"/>
        <v/>
      </c>
      <c r="BW86" s="8" t="str">
        <f>IF($P86="More Info Required",COUNTIFS('[3]2019 Outage History'!$R:$R,BV86,'[3]2019 Outage History'!$I:$I,$C86)/$Q86,"")</f>
        <v/>
      </c>
      <c r="BX86" s="26" t="str">
        <f t="shared" si="32"/>
        <v/>
      </c>
      <c r="BY86" s="8" t="str">
        <f>IF($P86="More Info Required",COUNTIFS('[3]2019 Outage History'!$R:$R,BX86,'[3]2019 Outage History'!$I:$I,$C86)/$Q86,"")</f>
        <v/>
      </c>
      <c r="BZ86" s="26" t="str">
        <f t="shared" si="33"/>
        <v/>
      </c>
      <c r="CA86" s="8" t="str">
        <f>IF($P86="More Info Required",COUNTIFS('[3]2019 Outage History'!$R:$R,BZ86,'[3]2019 Outage History'!$I:$I,$C86)/$Q86,"")</f>
        <v/>
      </c>
      <c r="CB86" s="26" t="str">
        <f t="shared" si="34"/>
        <v/>
      </c>
      <c r="CC86" s="8" t="str">
        <f>IF($P86="More Info Required",COUNTIFS('[3]2019 Outage History'!$R:$R,CB86,'[3]2019 Outage History'!$I:$I,$C86)/$Q86,"")</f>
        <v/>
      </c>
      <c r="CD86" s="26" t="str">
        <f t="shared" si="35"/>
        <v/>
      </c>
      <c r="CE86" s="8" t="str">
        <f>IF($P86="More Info Required",COUNTIFS('[3]2019 Outage History'!$R:$R,CD86,'[3]2019 Outage History'!$I:$I,$C86)/$Q86,"")</f>
        <v/>
      </c>
      <c r="CF86" s="26" t="str">
        <f t="shared" si="36"/>
        <v/>
      </c>
      <c r="CG86" s="8" t="str">
        <f>IF($P86="More Info Required",COUNTIFS('[3]2019 Outage History'!$R:$R,CF86,'[3]2019 Outage History'!$I:$I,$C86)/$Q86,"")</f>
        <v/>
      </c>
      <c r="CH86" s="26" t="str">
        <f t="shared" si="37"/>
        <v/>
      </c>
      <c r="CI86" s="8" t="str">
        <f>IF($P86="More Info Required",COUNTIFS('[3]2019 Outage History'!$R:$R,CH86,'[3]2019 Outage History'!$I:$I,$C86)/$Q86,"")</f>
        <v/>
      </c>
      <c r="CJ86" s="26" t="str">
        <f t="shared" si="38"/>
        <v/>
      </c>
      <c r="CK86" s="8" t="str">
        <f>IF($P86="More Info Required",COUNTIFS('[3]2019 Outage History'!$R:$R,CJ86,'[3]2019 Outage History'!$I:$I,$C86)/$Q86,"")</f>
        <v/>
      </c>
      <c r="CL86" s="26" t="str">
        <f t="shared" si="39"/>
        <v/>
      </c>
      <c r="CM86" s="8" t="str">
        <f>IF($P86="More Info Required",COUNTIFS('[3]2019 Outage History'!$R:$R,CL86,'[3]2019 Outage History'!$I:$I,$C86)/$Q86,"")</f>
        <v/>
      </c>
    </row>
    <row r="87" spans="1:91" ht="15" x14ac:dyDescent="0.25">
      <c r="A87" s="17" t="s">
        <v>74</v>
      </c>
      <c r="B87" s="21">
        <v>42214</v>
      </c>
      <c r="C87" s="14" t="s">
        <v>75</v>
      </c>
      <c r="D87" s="17" t="s">
        <v>393</v>
      </c>
      <c r="E87" s="21">
        <v>42</v>
      </c>
      <c r="F87" s="22">
        <f>'[3]2019 Circuit Detail'!H46</f>
        <v>428.47671200000002</v>
      </c>
      <c r="G87" s="21"/>
      <c r="H87" s="21">
        <f>('[3]2014 Circuit detail'!AS46+'[3]2015 Circuit Detail'!AS46+'[3]2016 Circuit Detail'!AS46+'[3]2017 Circuit Detail'!AS46+'[3]2018 Circuit Detail'!AS46)/5</f>
        <v>1.0511074295735452</v>
      </c>
      <c r="I87" s="10">
        <f>'[3]2019 Circuit Detail'!AS46</f>
        <v>1.60335434986254</v>
      </c>
      <c r="J87" s="17" t="str">
        <f t="shared" si="0"/>
        <v>PSC</v>
      </c>
      <c r="K87" s="17">
        <v>25.7</v>
      </c>
      <c r="L87" s="23">
        <v>2018</v>
      </c>
      <c r="M87" s="21">
        <f>('[3]2014 Circuit detail'!AQ46+'[3]2015 Circuit Detail'!AQ46+'[3]2016 Circuit Detail'!AQ46+'[3]2017 Circuit Detail'!AQ46+'[3]2018 Circuit Detail'!AQ46)/5</f>
        <v>203.1345786</v>
      </c>
      <c r="N87" s="24">
        <f>'[3]2019 Circuit Detail'!AQ46</f>
        <v>95.956205999999995</v>
      </c>
      <c r="O87" s="17" t="str">
        <f t="shared" si="1"/>
        <v>OK</v>
      </c>
      <c r="P87" s="8" t="str">
        <f t="shared" si="2"/>
        <v>More Info Required</v>
      </c>
      <c r="Q87" s="25">
        <f>'[3]2019 Circuit Detail'!AJ46</f>
        <v>23</v>
      </c>
      <c r="R87" s="26" t="str">
        <f t="shared" si="3"/>
        <v>000 Power Supply</v>
      </c>
      <c r="S87" s="8" t="e">
        <f>IF($P87="More Info Required",COUNTIFS('[3]2019 Outage History'!$R:$R,R87,'[3]2019 Outage History'!$I:$I,$C87)/$Q87,"")</f>
        <v>#VALUE!</v>
      </c>
      <c r="T87" s="26" t="str">
        <f t="shared" si="4"/>
        <v>100 Construction</v>
      </c>
      <c r="U87" s="8" t="e">
        <f>IF($P87="More Info Required",COUNTIFS('[3]2019 Outage History'!$R:$R,T87,'[3]2019 Outage History'!$I:$I,$C87)/$Q87,"")</f>
        <v>#VALUE!</v>
      </c>
      <c r="V87" s="26" t="str">
        <f t="shared" si="5"/>
        <v>110 Maintenance</v>
      </c>
      <c r="W87" s="8" t="e">
        <f>IF($P87="More Info Required",COUNTIFS('[3]2019 Outage History'!$R:$R,V87,'[3]2019 Outage History'!$I:$I,$C87)/$Q87,"")</f>
        <v>#VALUE!</v>
      </c>
      <c r="X87" s="26" t="str">
        <f t="shared" si="6"/>
        <v>190 Other Planned</v>
      </c>
      <c r="Y87" s="8" t="e">
        <f>IF($P87="More Info Required",COUNTIFS('[3]2019 Outage History'!$R:$R,X87,'[3]2019 Outage History'!$I:$I,$C87)/$Q87,"")</f>
        <v>#VALUE!</v>
      </c>
      <c r="Z87" s="26" t="str">
        <f t="shared" si="7"/>
        <v>300 Material or equipment fault/failure</v>
      </c>
      <c r="AA87" s="8" t="e">
        <f>IF($P87="More Info Required",COUNTIFS('[3]2019 Outage History'!$R:$R,Z87,'[3]2019 Outage History'!$I:$I,$C87)/$Q87,"")</f>
        <v>#VALUE!</v>
      </c>
      <c r="AB87" s="26" t="str">
        <f t="shared" si="8"/>
        <v>310 Installation Fault</v>
      </c>
      <c r="AC87" s="8" t="e">
        <f>IF($P87="More Info Required",COUNTIFS('[3]2019 Outage History'!$R:$R,AB87,'[3]2019 Outage History'!$I:$I,$C87)/$Q87,"")</f>
        <v>#VALUE!</v>
      </c>
      <c r="AD87" s="26" t="str">
        <f t="shared" si="9"/>
        <v>320 Conductor Sag or inadequate clearance</v>
      </c>
      <c r="AE87" s="8" t="e">
        <f>IF($P87="More Info Required",COUNTIFS('[3]2019 Outage History'!$R:$R,AD87,'[3]2019 Outage History'!$I:$I,$C87)/$Q87,"")</f>
        <v>#VALUE!</v>
      </c>
      <c r="AF87" s="26" t="str">
        <f t="shared" si="10"/>
        <v>340 Overload</v>
      </c>
      <c r="AG87" s="8" t="e">
        <f>IF($P87="More Info Required",COUNTIFS('[3]2019 Outage History'!$R:$R,AF87,'[3]2019 Outage History'!$I:$I,$C87)/$Q87,"")</f>
        <v>#VALUE!</v>
      </c>
      <c r="AH87" s="26" t="str">
        <f t="shared" si="11"/>
        <v>350 Miscoordination of protection devices</v>
      </c>
      <c r="AI87" s="8" t="e">
        <f>IF($P87="More Info Required",COUNTIFS('[3]2019 Outage History'!$R:$R,AH87,'[3]2019 Outage History'!$I:$I,$C87)/$Q87,"")</f>
        <v>#VALUE!</v>
      </c>
      <c r="AJ87" s="26" t="str">
        <f t="shared" si="12"/>
        <v>360 Other Equipment installation/design</v>
      </c>
      <c r="AK87" s="8" t="e">
        <f>IF($P87="More Info Required",COUNTIFS('[3]2019 Outage History'!$R:$R,AJ87,'[3]2019 Outage History'!$I:$I,$C87)/$Q87,"")</f>
        <v>#VALUE!</v>
      </c>
      <c r="AL87" s="26" t="str">
        <f t="shared" si="13"/>
        <v>400 Decay/Age of Material/Equipment</v>
      </c>
      <c r="AM87" s="8" t="e">
        <f>IF($P87="More Info Required",COUNTIFS('[3]2019 Outage History'!$R:$R,AL87,'[3]2019 Outage History'!$I:$I,$C87)/$Q87,"")</f>
        <v>#VALUE!</v>
      </c>
      <c r="AN87" s="26" t="str">
        <f t="shared" si="14"/>
        <v>420 Tree Growth</v>
      </c>
      <c r="AO87" s="8" t="e">
        <f>IF($P87="More Info Required",COUNTIFS('[3]2019 Outage History'!$R:$R,AN87,'[3]2019 Outage History'!$I:$I,$C87)/$Q87,"")</f>
        <v>#VALUE!</v>
      </c>
      <c r="AP87" s="26" t="str">
        <f t="shared" si="15"/>
        <v>430 Tree failure from overhang or dead tree without Ice/snow</v>
      </c>
      <c r="AQ87" s="8" t="e">
        <f>IF($P87="More Info Required",COUNTIFS('[3]2019 Outage History'!$R:$R,AP87,'[3]2019 Outage History'!$I:$I,$C87)/$Q87,"")</f>
        <v>#VALUE!</v>
      </c>
      <c r="AR87" s="26" t="str">
        <f t="shared" si="16"/>
        <v>435 Tree failure from outside of ROW</v>
      </c>
      <c r="AS87" s="8" t="e">
        <f>IF($P87="More Info Required",COUNTIFS('[3]2019 Outage History'!$R:$R,AR87,'[3]2019 Outage History'!$I:$I,$C87)/$Q87,"")</f>
        <v>#VALUE!</v>
      </c>
      <c r="AT87" s="26" t="str">
        <f t="shared" si="17"/>
        <v>440 Trees with Ice/snow</v>
      </c>
      <c r="AU87" s="8" t="e">
        <f>IF($P87="More Info Required",COUNTIFS('[3]2019 Outage History'!$R:$R,AT87,'[3]2019 Outage History'!$I:$I,$C87)/$Q87,"")</f>
        <v>#VALUE!</v>
      </c>
      <c r="AV87" s="26" t="str">
        <f t="shared" si="18"/>
        <v>470 Borrower Crew Cuts Tree</v>
      </c>
      <c r="AW87" s="8" t="e">
        <f>IF($P87="More Info Required",COUNTIFS('[3]2019 Outage History'!$R:$R,AV87,'[3]2019 Outage History'!$I:$I,$C87)/$Q87,"")</f>
        <v>#VALUE!</v>
      </c>
      <c r="AX87" s="26" t="str">
        <f t="shared" si="19"/>
        <v>490 Maintenance, Other</v>
      </c>
      <c r="AY87" s="8" t="e">
        <f>IF($P87="More Info Required",COUNTIFS('[3]2019 Outage History'!$R:$R,AX87,'[3]2019 Outage History'!$I:$I,$C87)/$Q87,"")</f>
        <v>#VALUE!</v>
      </c>
      <c r="AZ87" s="26" t="str">
        <f t="shared" si="20"/>
        <v>500 Lightning</v>
      </c>
      <c r="BA87" s="8" t="e">
        <f>IF($P87="More Info Required",COUNTIFS('[3]2019 Outage History'!$R:$R,AZ87,'[3]2019 Outage History'!$I:$I,$C87)/$Q87,"")</f>
        <v>#VALUE!</v>
      </c>
      <c r="BB87" s="26" t="str">
        <f t="shared" si="21"/>
        <v>510 Wind, Not Trees</v>
      </c>
      <c r="BC87" s="8" t="e">
        <f>IF($P87="More Info Required",COUNTIFS('[3]2019 Outage History'!$R:$R,BB87,'[3]2019 Outage History'!$I:$I,$C87)/$Q87,"")</f>
        <v>#VALUE!</v>
      </c>
      <c r="BD87" s="26" t="str">
        <f t="shared" si="22"/>
        <v>520 Ice, Sleet, Frost, not Trees</v>
      </c>
      <c r="BE87" s="8" t="e">
        <f>IF($P87="More Info Required",COUNTIFS('[3]2019 Outage History'!$R:$R,BD87,'[3]2019 Outage History'!$I:$I,$C87)/$Q87,"")</f>
        <v>#VALUE!</v>
      </c>
      <c r="BF87" s="26" t="str">
        <f t="shared" si="23"/>
        <v>530 Flood</v>
      </c>
      <c r="BG87" s="8" t="e">
        <f>IF($P87="More Info Required",COUNTIFS('[3]2019 Outage History'!$R:$R,BF87,'[3]2019 Outage History'!$I:$I,$C87)/$Q87,"")</f>
        <v>#VALUE!</v>
      </c>
      <c r="BH87" s="26" t="str">
        <f t="shared" si="24"/>
        <v>540 Storm</v>
      </c>
      <c r="BI87" s="8" t="e">
        <f>IF($P87="More Info Required",COUNTIFS('[3]2019 Outage History'!$R:$R,BH87,'[3]2019 Outage History'!$I:$I,$C87)/$Q87,"")</f>
        <v>#VALUE!</v>
      </c>
      <c r="BJ87" s="26" t="str">
        <f t="shared" si="25"/>
        <v>590 Weather, Other</v>
      </c>
      <c r="BK87" s="8" t="e">
        <f>IF($P87="More Info Required",COUNTIFS('[3]2019 Outage History'!$R:$R,BJ87,'[3]2019 Outage History'!$I:$I,$C87)/$Q87,"")</f>
        <v>#VALUE!</v>
      </c>
      <c r="BL87" s="26" t="str">
        <f t="shared" si="26"/>
        <v>600 Animal/bird</v>
      </c>
      <c r="BM87" s="8" t="e">
        <f>IF($P87="More Info Required",COUNTIFS('[3]2019 Outage History'!$R:$R,BL87,'[3]2019 Outage History'!$I:$I,$C87)/$Q87,"")</f>
        <v>#VALUE!</v>
      </c>
      <c r="BN87" s="26" t="str">
        <f t="shared" si="27"/>
        <v>630 Squirrel</v>
      </c>
      <c r="BO87" s="8" t="e">
        <f>IF($P87="More Info Required",COUNTIFS('[3]2019 Outage History'!$R:$R,BN87,'[3]2019 Outage History'!$I:$I,$C87)/$Q87,"")</f>
        <v>#VALUE!</v>
      </c>
      <c r="BP87" s="26" t="str">
        <f t="shared" si="28"/>
        <v>690 Animal, Other</v>
      </c>
      <c r="BQ87" s="8" t="e">
        <f>IF($P87="More Info Required",COUNTIFS('[3]2019 Outage History'!$R:$R,BP87,'[3]2019 Outage History'!$I:$I,$C87)/$Q87,"")</f>
        <v>#VALUE!</v>
      </c>
      <c r="BR87" s="26" t="str">
        <f t="shared" si="29"/>
        <v>700 Customer-Caused</v>
      </c>
      <c r="BS87" s="8" t="e">
        <f>IF($P87="More Info Required",COUNTIFS('[3]2019 Outage History'!$R:$R,BR87,'[3]2019 Outage History'!$I:$I,$C87)/$Q87,"")</f>
        <v>#VALUE!</v>
      </c>
      <c r="BT87" s="26" t="str">
        <f t="shared" si="30"/>
        <v>710 Motor Vehicle</v>
      </c>
      <c r="BU87" s="8" t="e">
        <f>IF($P87="More Info Required",COUNTIFS('[3]2019 Outage History'!$R:$R,BT87,'[3]2019 Outage History'!$I:$I,$C87)/$Q87,"")</f>
        <v>#VALUE!</v>
      </c>
      <c r="BV87" s="26" t="str">
        <f t="shared" si="31"/>
        <v>715 Farming Equipment</v>
      </c>
      <c r="BW87" s="8" t="e">
        <f>IF($P87="More Info Required",COUNTIFS('[3]2019 Outage History'!$R:$R,BV87,'[3]2019 Outage History'!$I:$I,$C87)/$Q87,"")</f>
        <v>#VALUE!</v>
      </c>
      <c r="BX87" s="26" t="str">
        <f t="shared" si="32"/>
        <v>720 Aircraft</v>
      </c>
      <c r="BY87" s="8" t="e">
        <f>IF($P87="More Info Required",COUNTIFS('[3]2019 Outage History'!$R:$R,BX87,'[3]2019 Outage History'!$I:$I,$C87)/$Q87,"")</f>
        <v>#VALUE!</v>
      </c>
      <c r="BZ87" s="26" t="str">
        <f t="shared" si="33"/>
        <v>730 Fire</v>
      </c>
      <c r="CA87" s="8" t="e">
        <f>IF($P87="More Info Required",COUNTIFS('[3]2019 Outage History'!$R:$R,BZ87,'[3]2019 Outage History'!$I:$I,$C87)/$Q87,"")</f>
        <v>#VALUE!</v>
      </c>
      <c r="CB87" s="26" t="str">
        <f t="shared" si="34"/>
        <v>740 Public Cuts Tree</v>
      </c>
      <c r="CC87" s="8" t="e">
        <f>IF($P87="More Info Required",COUNTIFS('[3]2019 Outage History'!$R:$R,CB87,'[3]2019 Outage History'!$I:$I,$C87)/$Q87,"")</f>
        <v>#VALUE!</v>
      </c>
      <c r="CD87" s="26" t="str">
        <f t="shared" si="35"/>
        <v>750 Vandalism</v>
      </c>
      <c r="CE87" s="8" t="e">
        <f>IF($P87="More Info Required",COUNTIFS('[3]2019 Outage History'!$R:$R,CD87,'[3]2019 Outage History'!$I:$I,$C87)/$Q87,"")</f>
        <v>#VALUE!</v>
      </c>
      <c r="CF87" s="26" t="str">
        <f t="shared" si="36"/>
        <v>760 Switching Error or Caused by Construction or Maintenance</v>
      </c>
      <c r="CG87" s="8" t="e">
        <f>IF($P87="More Info Required",COUNTIFS('[3]2019 Outage History'!$R:$R,CF87,'[3]2019 Outage History'!$I:$I,$C87)/$Q87,"")</f>
        <v>#VALUE!</v>
      </c>
      <c r="CH87" s="26" t="str">
        <f t="shared" si="37"/>
        <v>790 Public, Other</v>
      </c>
      <c r="CI87" s="8" t="e">
        <f>IF($P87="More Info Required",COUNTIFS('[3]2019 Outage History'!$R:$R,CH87,'[3]2019 Outage History'!$I:$I,$C87)/$Q87,"")</f>
        <v>#VALUE!</v>
      </c>
      <c r="CJ87" s="26" t="str">
        <f t="shared" si="38"/>
        <v>800 Other</v>
      </c>
      <c r="CK87" s="8" t="e">
        <f>IF($P87="More Info Required",COUNTIFS('[3]2019 Outage History'!$R:$R,CJ87,'[3]2019 Outage History'!$I:$I,$C87)/$Q87,"")</f>
        <v>#VALUE!</v>
      </c>
      <c r="CL87" s="26" t="str">
        <f t="shared" si="39"/>
        <v>999 Cause Unknown</v>
      </c>
      <c r="CM87" s="8" t="e">
        <f>IF($P87="More Info Required",COUNTIFS('[3]2019 Outage History'!$R:$R,CL87,'[3]2019 Outage History'!$I:$I,$C87)/$Q87,"")</f>
        <v>#VALUE!</v>
      </c>
    </row>
    <row r="88" spans="1:91" ht="15" x14ac:dyDescent="0.25">
      <c r="A88" s="17" t="s">
        <v>76</v>
      </c>
      <c r="B88" s="21">
        <v>42224</v>
      </c>
      <c r="C88" s="14" t="s">
        <v>77</v>
      </c>
      <c r="D88" s="17" t="s">
        <v>393</v>
      </c>
      <c r="E88" s="21">
        <v>42</v>
      </c>
      <c r="F88" s="22">
        <f>'[3]2019 Circuit Detail'!H47</f>
        <v>50.961643000000002</v>
      </c>
      <c r="G88" s="21"/>
      <c r="H88" s="21">
        <f>('[3]2014 Circuit detail'!AS47+'[3]2015 Circuit Detail'!AS47+'[3]2016 Circuit Detail'!AS47+'[3]2017 Circuit Detail'!AS47+'[3]2018 Circuit Detail'!AS47)/5</f>
        <v>0.48927300695162385</v>
      </c>
      <c r="I88" s="10">
        <f>'[3]2019 Circuit Detail'!AS47</f>
        <v>1.0596204678879799</v>
      </c>
      <c r="J88" s="17" t="str">
        <f t="shared" si="0"/>
        <v>PSC</v>
      </c>
      <c r="K88" s="17">
        <v>8.1</v>
      </c>
      <c r="L88" s="23">
        <v>2018</v>
      </c>
      <c r="M88" s="21">
        <f>('[3]2014 Circuit detail'!AQ47+'[3]2015 Circuit Detail'!AQ47+'[3]2016 Circuit Detail'!AQ47+'[3]2017 Circuit Detail'!AQ47+'[3]2018 Circuit Detail'!AQ47)/5</f>
        <v>143.4502742</v>
      </c>
      <c r="N88" s="24">
        <f>'[3]2019 Circuit Detail'!AQ47</f>
        <v>52.470835000000001</v>
      </c>
      <c r="O88" s="17" t="str">
        <f t="shared" si="1"/>
        <v>OK</v>
      </c>
      <c r="P88" s="8" t="str">
        <f t="shared" si="2"/>
        <v>More Info Required</v>
      </c>
      <c r="Q88" s="25">
        <f>'[3]2019 Circuit Detail'!AJ47</f>
        <v>4</v>
      </c>
      <c r="R88" s="26" t="str">
        <f t="shared" si="3"/>
        <v>000 Power Supply</v>
      </c>
      <c r="S88" s="8" t="e">
        <f>IF($P88="More Info Required",COUNTIFS('[3]2019 Outage History'!$R:$R,R88,'[3]2019 Outage History'!$I:$I,$C88)/$Q88,"")</f>
        <v>#VALUE!</v>
      </c>
      <c r="T88" s="26" t="str">
        <f t="shared" si="4"/>
        <v>100 Construction</v>
      </c>
      <c r="U88" s="8" t="e">
        <f>IF($P88="More Info Required",COUNTIFS('[3]2019 Outage History'!$R:$R,T88,'[3]2019 Outage History'!$I:$I,$C88)/$Q88,"")</f>
        <v>#VALUE!</v>
      </c>
      <c r="V88" s="26" t="str">
        <f t="shared" si="5"/>
        <v>110 Maintenance</v>
      </c>
      <c r="W88" s="8" t="e">
        <f>IF($P88="More Info Required",COUNTIFS('[3]2019 Outage History'!$R:$R,V88,'[3]2019 Outage History'!$I:$I,$C88)/$Q88,"")</f>
        <v>#VALUE!</v>
      </c>
      <c r="X88" s="26" t="str">
        <f t="shared" si="6"/>
        <v>190 Other Planned</v>
      </c>
      <c r="Y88" s="8" t="e">
        <f>IF($P88="More Info Required",COUNTIFS('[3]2019 Outage History'!$R:$R,X88,'[3]2019 Outage History'!$I:$I,$C88)/$Q88,"")</f>
        <v>#VALUE!</v>
      </c>
      <c r="Z88" s="26" t="str">
        <f t="shared" si="7"/>
        <v>300 Material or equipment fault/failure</v>
      </c>
      <c r="AA88" s="8" t="e">
        <f>IF($P88="More Info Required",COUNTIFS('[3]2019 Outage History'!$R:$R,Z88,'[3]2019 Outage History'!$I:$I,$C88)/$Q88,"")</f>
        <v>#VALUE!</v>
      </c>
      <c r="AB88" s="26" t="str">
        <f t="shared" si="8"/>
        <v>310 Installation Fault</v>
      </c>
      <c r="AC88" s="8" t="e">
        <f>IF($P88="More Info Required",COUNTIFS('[3]2019 Outage History'!$R:$R,AB88,'[3]2019 Outage History'!$I:$I,$C88)/$Q88,"")</f>
        <v>#VALUE!</v>
      </c>
      <c r="AD88" s="26" t="str">
        <f t="shared" si="9"/>
        <v>320 Conductor Sag or inadequate clearance</v>
      </c>
      <c r="AE88" s="8" t="e">
        <f>IF($P88="More Info Required",COUNTIFS('[3]2019 Outage History'!$R:$R,AD88,'[3]2019 Outage History'!$I:$I,$C88)/$Q88,"")</f>
        <v>#VALUE!</v>
      </c>
      <c r="AF88" s="26" t="str">
        <f t="shared" si="10"/>
        <v>340 Overload</v>
      </c>
      <c r="AG88" s="8" t="e">
        <f>IF($P88="More Info Required",COUNTIFS('[3]2019 Outage History'!$R:$R,AF88,'[3]2019 Outage History'!$I:$I,$C88)/$Q88,"")</f>
        <v>#VALUE!</v>
      </c>
      <c r="AH88" s="26" t="str">
        <f t="shared" si="11"/>
        <v>350 Miscoordination of protection devices</v>
      </c>
      <c r="AI88" s="8" t="e">
        <f>IF($P88="More Info Required",COUNTIFS('[3]2019 Outage History'!$R:$R,AH88,'[3]2019 Outage History'!$I:$I,$C88)/$Q88,"")</f>
        <v>#VALUE!</v>
      </c>
      <c r="AJ88" s="26" t="str">
        <f t="shared" si="12"/>
        <v>360 Other Equipment installation/design</v>
      </c>
      <c r="AK88" s="8" t="e">
        <f>IF($P88="More Info Required",COUNTIFS('[3]2019 Outage History'!$R:$R,AJ88,'[3]2019 Outage History'!$I:$I,$C88)/$Q88,"")</f>
        <v>#VALUE!</v>
      </c>
      <c r="AL88" s="26" t="str">
        <f t="shared" si="13"/>
        <v>400 Decay/Age of Material/Equipment</v>
      </c>
      <c r="AM88" s="8" t="e">
        <f>IF($P88="More Info Required",COUNTIFS('[3]2019 Outage History'!$R:$R,AL88,'[3]2019 Outage History'!$I:$I,$C88)/$Q88,"")</f>
        <v>#VALUE!</v>
      </c>
      <c r="AN88" s="26" t="str">
        <f t="shared" si="14"/>
        <v>420 Tree Growth</v>
      </c>
      <c r="AO88" s="8" t="e">
        <f>IF($P88="More Info Required",COUNTIFS('[3]2019 Outage History'!$R:$R,AN88,'[3]2019 Outage History'!$I:$I,$C88)/$Q88,"")</f>
        <v>#VALUE!</v>
      </c>
      <c r="AP88" s="26" t="str">
        <f t="shared" si="15"/>
        <v>430 Tree failure from overhang or dead tree without Ice/snow</v>
      </c>
      <c r="AQ88" s="8" t="e">
        <f>IF($P88="More Info Required",COUNTIFS('[3]2019 Outage History'!$R:$R,AP88,'[3]2019 Outage History'!$I:$I,$C88)/$Q88,"")</f>
        <v>#VALUE!</v>
      </c>
      <c r="AR88" s="26" t="str">
        <f t="shared" si="16"/>
        <v>435 Tree failure from outside of ROW</v>
      </c>
      <c r="AS88" s="8" t="e">
        <f>IF($P88="More Info Required",COUNTIFS('[3]2019 Outage History'!$R:$R,AR88,'[3]2019 Outage History'!$I:$I,$C88)/$Q88,"")</f>
        <v>#VALUE!</v>
      </c>
      <c r="AT88" s="26" t="str">
        <f t="shared" si="17"/>
        <v>440 Trees with Ice/snow</v>
      </c>
      <c r="AU88" s="8" t="e">
        <f>IF($P88="More Info Required",COUNTIFS('[3]2019 Outage History'!$R:$R,AT88,'[3]2019 Outage History'!$I:$I,$C88)/$Q88,"")</f>
        <v>#VALUE!</v>
      </c>
      <c r="AV88" s="26" t="str">
        <f t="shared" si="18"/>
        <v>470 Borrower Crew Cuts Tree</v>
      </c>
      <c r="AW88" s="8" t="e">
        <f>IF($P88="More Info Required",COUNTIFS('[3]2019 Outage History'!$R:$R,AV88,'[3]2019 Outage History'!$I:$I,$C88)/$Q88,"")</f>
        <v>#VALUE!</v>
      </c>
      <c r="AX88" s="26" t="str">
        <f t="shared" si="19"/>
        <v>490 Maintenance, Other</v>
      </c>
      <c r="AY88" s="8" t="e">
        <f>IF($P88="More Info Required",COUNTIFS('[3]2019 Outage History'!$R:$R,AX88,'[3]2019 Outage History'!$I:$I,$C88)/$Q88,"")</f>
        <v>#VALUE!</v>
      </c>
      <c r="AZ88" s="26" t="str">
        <f t="shared" si="20"/>
        <v>500 Lightning</v>
      </c>
      <c r="BA88" s="8" t="e">
        <f>IF($P88="More Info Required",COUNTIFS('[3]2019 Outage History'!$R:$R,AZ88,'[3]2019 Outage History'!$I:$I,$C88)/$Q88,"")</f>
        <v>#VALUE!</v>
      </c>
      <c r="BB88" s="26" t="str">
        <f t="shared" si="21"/>
        <v>510 Wind, Not Trees</v>
      </c>
      <c r="BC88" s="8" t="e">
        <f>IF($P88="More Info Required",COUNTIFS('[3]2019 Outage History'!$R:$R,BB88,'[3]2019 Outage History'!$I:$I,$C88)/$Q88,"")</f>
        <v>#VALUE!</v>
      </c>
      <c r="BD88" s="26" t="str">
        <f t="shared" si="22"/>
        <v>520 Ice, Sleet, Frost, not Trees</v>
      </c>
      <c r="BE88" s="8" t="e">
        <f>IF($P88="More Info Required",COUNTIFS('[3]2019 Outage History'!$R:$R,BD88,'[3]2019 Outage History'!$I:$I,$C88)/$Q88,"")</f>
        <v>#VALUE!</v>
      </c>
      <c r="BF88" s="26" t="str">
        <f t="shared" si="23"/>
        <v>530 Flood</v>
      </c>
      <c r="BG88" s="8" t="e">
        <f>IF($P88="More Info Required",COUNTIFS('[3]2019 Outage History'!$R:$R,BF88,'[3]2019 Outage History'!$I:$I,$C88)/$Q88,"")</f>
        <v>#VALUE!</v>
      </c>
      <c r="BH88" s="26" t="str">
        <f t="shared" si="24"/>
        <v>540 Storm</v>
      </c>
      <c r="BI88" s="8" t="e">
        <f>IF($P88="More Info Required",COUNTIFS('[3]2019 Outage History'!$R:$R,BH88,'[3]2019 Outage History'!$I:$I,$C88)/$Q88,"")</f>
        <v>#VALUE!</v>
      </c>
      <c r="BJ88" s="26" t="str">
        <f t="shared" si="25"/>
        <v>590 Weather, Other</v>
      </c>
      <c r="BK88" s="8" t="e">
        <f>IF($P88="More Info Required",COUNTIFS('[3]2019 Outage History'!$R:$R,BJ88,'[3]2019 Outage History'!$I:$I,$C88)/$Q88,"")</f>
        <v>#VALUE!</v>
      </c>
      <c r="BL88" s="26" t="str">
        <f t="shared" si="26"/>
        <v>600 Animal/bird</v>
      </c>
      <c r="BM88" s="8" t="e">
        <f>IF($P88="More Info Required",COUNTIFS('[3]2019 Outage History'!$R:$R,BL88,'[3]2019 Outage History'!$I:$I,$C88)/$Q88,"")</f>
        <v>#VALUE!</v>
      </c>
      <c r="BN88" s="26" t="str">
        <f t="shared" si="27"/>
        <v>630 Squirrel</v>
      </c>
      <c r="BO88" s="8" t="e">
        <f>IF($P88="More Info Required",COUNTIFS('[3]2019 Outage History'!$R:$R,BN88,'[3]2019 Outage History'!$I:$I,$C88)/$Q88,"")</f>
        <v>#VALUE!</v>
      </c>
      <c r="BP88" s="26" t="str">
        <f t="shared" si="28"/>
        <v>690 Animal, Other</v>
      </c>
      <c r="BQ88" s="8" t="e">
        <f>IF($P88="More Info Required",COUNTIFS('[3]2019 Outage History'!$R:$R,BP88,'[3]2019 Outage History'!$I:$I,$C88)/$Q88,"")</f>
        <v>#VALUE!</v>
      </c>
      <c r="BR88" s="26" t="str">
        <f t="shared" si="29"/>
        <v>700 Customer-Caused</v>
      </c>
      <c r="BS88" s="8" t="e">
        <f>IF($P88="More Info Required",COUNTIFS('[3]2019 Outage History'!$R:$R,BR88,'[3]2019 Outage History'!$I:$I,$C88)/$Q88,"")</f>
        <v>#VALUE!</v>
      </c>
      <c r="BT88" s="26" t="str">
        <f t="shared" si="30"/>
        <v>710 Motor Vehicle</v>
      </c>
      <c r="BU88" s="8" t="e">
        <f>IF($P88="More Info Required",COUNTIFS('[3]2019 Outage History'!$R:$R,BT88,'[3]2019 Outage History'!$I:$I,$C88)/$Q88,"")</f>
        <v>#VALUE!</v>
      </c>
      <c r="BV88" s="26" t="str">
        <f t="shared" si="31"/>
        <v>715 Farming Equipment</v>
      </c>
      <c r="BW88" s="8" t="e">
        <f>IF($P88="More Info Required",COUNTIFS('[3]2019 Outage History'!$R:$R,BV88,'[3]2019 Outage History'!$I:$I,$C88)/$Q88,"")</f>
        <v>#VALUE!</v>
      </c>
      <c r="BX88" s="26" t="str">
        <f t="shared" si="32"/>
        <v>720 Aircraft</v>
      </c>
      <c r="BY88" s="8" t="e">
        <f>IF($P88="More Info Required",COUNTIFS('[3]2019 Outage History'!$R:$R,BX88,'[3]2019 Outage History'!$I:$I,$C88)/$Q88,"")</f>
        <v>#VALUE!</v>
      </c>
      <c r="BZ88" s="26" t="str">
        <f t="shared" si="33"/>
        <v>730 Fire</v>
      </c>
      <c r="CA88" s="8" t="e">
        <f>IF($P88="More Info Required",COUNTIFS('[3]2019 Outage History'!$R:$R,BZ88,'[3]2019 Outage History'!$I:$I,$C88)/$Q88,"")</f>
        <v>#VALUE!</v>
      </c>
      <c r="CB88" s="26" t="str">
        <f t="shared" si="34"/>
        <v>740 Public Cuts Tree</v>
      </c>
      <c r="CC88" s="8" t="e">
        <f>IF($P88="More Info Required",COUNTIFS('[3]2019 Outage History'!$R:$R,CB88,'[3]2019 Outage History'!$I:$I,$C88)/$Q88,"")</f>
        <v>#VALUE!</v>
      </c>
      <c r="CD88" s="26" t="str">
        <f t="shared" si="35"/>
        <v>750 Vandalism</v>
      </c>
      <c r="CE88" s="8" t="e">
        <f>IF($P88="More Info Required",COUNTIFS('[3]2019 Outage History'!$R:$R,CD88,'[3]2019 Outage History'!$I:$I,$C88)/$Q88,"")</f>
        <v>#VALUE!</v>
      </c>
      <c r="CF88" s="26" t="str">
        <f t="shared" si="36"/>
        <v>760 Switching Error or Caused by Construction or Maintenance</v>
      </c>
      <c r="CG88" s="8" t="e">
        <f>IF($P88="More Info Required",COUNTIFS('[3]2019 Outage History'!$R:$R,CF88,'[3]2019 Outage History'!$I:$I,$C88)/$Q88,"")</f>
        <v>#VALUE!</v>
      </c>
      <c r="CH88" s="26" t="str">
        <f t="shared" si="37"/>
        <v>790 Public, Other</v>
      </c>
      <c r="CI88" s="8" t="e">
        <f>IF($P88="More Info Required",COUNTIFS('[3]2019 Outage History'!$R:$R,CH88,'[3]2019 Outage History'!$I:$I,$C88)/$Q88,"")</f>
        <v>#VALUE!</v>
      </c>
      <c r="CJ88" s="26" t="str">
        <f t="shared" si="38"/>
        <v>800 Other</v>
      </c>
      <c r="CK88" s="8" t="e">
        <f>IF($P88="More Info Required",COUNTIFS('[3]2019 Outage History'!$R:$R,CJ88,'[3]2019 Outage History'!$I:$I,$C88)/$Q88,"")</f>
        <v>#VALUE!</v>
      </c>
      <c r="CL88" s="26" t="str">
        <f t="shared" si="39"/>
        <v>999 Cause Unknown</v>
      </c>
      <c r="CM88" s="8" t="e">
        <f>IF($P88="More Info Required",COUNTIFS('[3]2019 Outage History'!$R:$R,CL88,'[3]2019 Outage History'!$I:$I,$C88)/$Q88,"")</f>
        <v>#VALUE!</v>
      </c>
    </row>
    <row r="89" spans="1:91" ht="15" x14ac:dyDescent="0.25">
      <c r="A89" s="17" t="s">
        <v>78</v>
      </c>
      <c r="B89" s="21">
        <v>42234</v>
      </c>
      <c r="C89" s="14" t="s">
        <v>79</v>
      </c>
      <c r="D89" s="17" t="s">
        <v>393</v>
      </c>
      <c r="E89" s="21">
        <v>42</v>
      </c>
      <c r="F89" s="22">
        <f>'[3]2019 Circuit Detail'!H48</f>
        <v>203.30410900000001</v>
      </c>
      <c r="G89" s="21"/>
      <c r="H89" s="21">
        <f>('[3]2014 Circuit detail'!AS48+'[3]2015 Circuit Detail'!AS48+'[3]2016 Circuit Detail'!AS48+'[3]2017 Circuit Detail'!AS48+'[3]2018 Circuit Detail'!AS48)/5</f>
        <v>0.73126630725334341</v>
      </c>
      <c r="I89" s="10">
        <f>'[3]2019 Circuit Detail'!AS48</f>
        <v>1.85928362126709</v>
      </c>
      <c r="J89" s="17" t="str">
        <f t="shared" si="0"/>
        <v>PSC</v>
      </c>
      <c r="K89" s="17">
        <v>18.7</v>
      </c>
      <c r="L89" s="23">
        <v>2018</v>
      </c>
      <c r="M89" s="21">
        <f>('[3]2014 Circuit detail'!AQ48+'[3]2015 Circuit Detail'!AQ48+'[3]2016 Circuit Detail'!AQ48+'[3]2017 Circuit Detail'!AQ48+'[3]2018 Circuit Detail'!AQ48)/5</f>
        <v>239.44652639999998</v>
      </c>
      <c r="N89" s="24">
        <f>'[3]2019 Circuit Detail'!AQ48</f>
        <v>214.67347699999999</v>
      </c>
      <c r="O89" s="17" t="str">
        <f t="shared" si="1"/>
        <v>OK</v>
      </c>
      <c r="P89" s="8" t="str">
        <f t="shared" si="2"/>
        <v>More Info Required</v>
      </c>
      <c r="Q89" s="25">
        <f>'[3]2019 Circuit Detail'!AJ48</f>
        <v>13</v>
      </c>
      <c r="R89" s="26" t="str">
        <f t="shared" si="3"/>
        <v>000 Power Supply</v>
      </c>
      <c r="S89" s="8" t="e">
        <f>IF($P89="More Info Required",COUNTIFS('[3]2019 Outage History'!$R:$R,R89,'[3]2019 Outage History'!$I:$I,$C89)/$Q89,"")</f>
        <v>#VALUE!</v>
      </c>
      <c r="T89" s="26" t="str">
        <f t="shared" si="4"/>
        <v>100 Construction</v>
      </c>
      <c r="U89" s="8" t="e">
        <f>IF($P89="More Info Required",COUNTIFS('[3]2019 Outage History'!$R:$R,T89,'[3]2019 Outage History'!$I:$I,$C89)/$Q89,"")</f>
        <v>#VALUE!</v>
      </c>
      <c r="V89" s="26" t="str">
        <f t="shared" si="5"/>
        <v>110 Maintenance</v>
      </c>
      <c r="W89" s="8" t="e">
        <f>IF($P89="More Info Required",COUNTIFS('[3]2019 Outage History'!$R:$R,V89,'[3]2019 Outage History'!$I:$I,$C89)/$Q89,"")</f>
        <v>#VALUE!</v>
      </c>
      <c r="X89" s="26" t="str">
        <f t="shared" si="6"/>
        <v>190 Other Planned</v>
      </c>
      <c r="Y89" s="8" t="e">
        <f>IF($P89="More Info Required",COUNTIFS('[3]2019 Outage History'!$R:$R,X89,'[3]2019 Outage History'!$I:$I,$C89)/$Q89,"")</f>
        <v>#VALUE!</v>
      </c>
      <c r="Z89" s="26" t="str">
        <f t="shared" si="7"/>
        <v>300 Material or equipment fault/failure</v>
      </c>
      <c r="AA89" s="8" t="e">
        <f>IF($P89="More Info Required",COUNTIFS('[3]2019 Outage History'!$R:$R,Z89,'[3]2019 Outage History'!$I:$I,$C89)/$Q89,"")</f>
        <v>#VALUE!</v>
      </c>
      <c r="AB89" s="26" t="str">
        <f t="shared" si="8"/>
        <v>310 Installation Fault</v>
      </c>
      <c r="AC89" s="8" t="e">
        <f>IF($P89="More Info Required",COUNTIFS('[3]2019 Outage History'!$R:$R,AB89,'[3]2019 Outage History'!$I:$I,$C89)/$Q89,"")</f>
        <v>#VALUE!</v>
      </c>
      <c r="AD89" s="26" t="str">
        <f t="shared" si="9"/>
        <v>320 Conductor Sag or inadequate clearance</v>
      </c>
      <c r="AE89" s="8" t="e">
        <f>IF($P89="More Info Required",COUNTIFS('[3]2019 Outage History'!$R:$R,AD89,'[3]2019 Outage History'!$I:$I,$C89)/$Q89,"")</f>
        <v>#VALUE!</v>
      </c>
      <c r="AF89" s="26" t="str">
        <f t="shared" si="10"/>
        <v>340 Overload</v>
      </c>
      <c r="AG89" s="8" t="e">
        <f>IF($P89="More Info Required",COUNTIFS('[3]2019 Outage History'!$R:$R,AF89,'[3]2019 Outage History'!$I:$I,$C89)/$Q89,"")</f>
        <v>#VALUE!</v>
      </c>
      <c r="AH89" s="26" t="str">
        <f t="shared" si="11"/>
        <v>350 Miscoordination of protection devices</v>
      </c>
      <c r="AI89" s="8" t="e">
        <f>IF($P89="More Info Required",COUNTIFS('[3]2019 Outage History'!$R:$R,AH89,'[3]2019 Outage History'!$I:$I,$C89)/$Q89,"")</f>
        <v>#VALUE!</v>
      </c>
      <c r="AJ89" s="26" t="str">
        <f t="shared" si="12"/>
        <v>360 Other Equipment installation/design</v>
      </c>
      <c r="AK89" s="8" t="e">
        <f>IF($P89="More Info Required",COUNTIFS('[3]2019 Outage History'!$R:$R,AJ89,'[3]2019 Outage History'!$I:$I,$C89)/$Q89,"")</f>
        <v>#VALUE!</v>
      </c>
      <c r="AL89" s="26" t="str">
        <f t="shared" si="13"/>
        <v>400 Decay/Age of Material/Equipment</v>
      </c>
      <c r="AM89" s="8" t="e">
        <f>IF($P89="More Info Required",COUNTIFS('[3]2019 Outage History'!$R:$R,AL89,'[3]2019 Outage History'!$I:$I,$C89)/$Q89,"")</f>
        <v>#VALUE!</v>
      </c>
      <c r="AN89" s="26" t="str">
        <f t="shared" si="14"/>
        <v>420 Tree Growth</v>
      </c>
      <c r="AO89" s="8" t="e">
        <f>IF($P89="More Info Required",COUNTIFS('[3]2019 Outage History'!$R:$R,AN89,'[3]2019 Outage History'!$I:$I,$C89)/$Q89,"")</f>
        <v>#VALUE!</v>
      </c>
      <c r="AP89" s="26" t="str">
        <f t="shared" si="15"/>
        <v>430 Tree failure from overhang or dead tree without Ice/snow</v>
      </c>
      <c r="AQ89" s="8" t="e">
        <f>IF($P89="More Info Required",COUNTIFS('[3]2019 Outage History'!$R:$R,AP89,'[3]2019 Outage History'!$I:$I,$C89)/$Q89,"")</f>
        <v>#VALUE!</v>
      </c>
      <c r="AR89" s="26" t="str">
        <f t="shared" si="16"/>
        <v>435 Tree failure from outside of ROW</v>
      </c>
      <c r="AS89" s="8" t="e">
        <f>IF($P89="More Info Required",COUNTIFS('[3]2019 Outage History'!$R:$R,AR89,'[3]2019 Outage History'!$I:$I,$C89)/$Q89,"")</f>
        <v>#VALUE!</v>
      </c>
      <c r="AT89" s="26" t="str">
        <f t="shared" si="17"/>
        <v>440 Trees with Ice/snow</v>
      </c>
      <c r="AU89" s="8" t="e">
        <f>IF($P89="More Info Required",COUNTIFS('[3]2019 Outage History'!$R:$R,AT89,'[3]2019 Outage History'!$I:$I,$C89)/$Q89,"")</f>
        <v>#VALUE!</v>
      </c>
      <c r="AV89" s="26" t="str">
        <f t="shared" si="18"/>
        <v>470 Borrower Crew Cuts Tree</v>
      </c>
      <c r="AW89" s="8" t="e">
        <f>IF($P89="More Info Required",COUNTIFS('[3]2019 Outage History'!$R:$R,AV89,'[3]2019 Outage History'!$I:$I,$C89)/$Q89,"")</f>
        <v>#VALUE!</v>
      </c>
      <c r="AX89" s="26" t="str">
        <f t="shared" si="19"/>
        <v>490 Maintenance, Other</v>
      </c>
      <c r="AY89" s="8" t="e">
        <f>IF($P89="More Info Required",COUNTIFS('[3]2019 Outage History'!$R:$R,AX89,'[3]2019 Outage History'!$I:$I,$C89)/$Q89,"")</f>
        <v>#VALUE!</v>
      </c>
      <c r="AZ89" s="26" t="str">
        <f t="shared" si="20"/>
        <v>500 Lightning</v>
      </c>
      <c r="BA89" s="8" t="e">
        <f>IF($P89="More Info Required",COUNTIFS('[3]2019 Outage History'!$R:$R,AZ89,'[3]2019 Outage History'!$I:$I,$C89)/$Q89,"")</f>
        <v>#VALUE!</v>
      </c>
      <c r="BB89" s="26" t="str">
        <f t="shared" si="21"/>
        <v>510 Wind, Not Trees</v>
      </c>
      <c r="BC89" s="8" t="e">
        <f>IF($P89="More Info Required",COUNTIFS('[3]2019 Outage History'!$R:$R,BB89,'[3]2019 Outage History'!$I:$I,$C89)/$Q89,"")</f>
        <v>#VALUE!</v>
      </c>
      <c r="BD89" s="26" t="str">
        <f t="shared" si="22"/>
        <v>520 Ice, Sleet, Frost, not Trees</v>
      </c>
      <c r="BE89" s="8" t="e">
        <f>IF($P89="More Info Required",COUNTIFS('[3]2019 Outage History'!$R:$R,BD89,'[3]2019 Outage History'!$I:$I,$C89)/$Q89,"")</f>
        <v>#VALUE!</v>
      </c>
      <c r="BF89" s="26" t="str">
        <f t="shared" si="23"/>
        <v>530 Flood</v>
      </c>
      <c r="BG89" s="8" t="e">
        <f>IF($P89="More Info Required",COUNTIFS('[3]2019 Outage History'!$R:$R,BF89,'[3]2019 Outage History'!$I:$I,$C89)/$Q89,"")</f>
        <v>#VALUE!</v>
      </c>
      <c r="BH89" s="26" t="str">
        <f t="shared" si="24"/>
        <v>540 Storm</v>
      </c>
      <c r="BI89" s="8" t="e">
        <f>IF($P89="More Info Required",COUNTIFS('[3]2019 Outage History'!$R:$R,BH89,'[3]2019 Outage History'!$I:$I,$C89)/$Q89,"")</f>
        <v>#VALUE!</v>
      </c>
      <c r="BJ89" s="26" t="str">
        <f t="shared" si="25"/>
        <v>590 Weather, Other</v>
      </c>
      <c r="BK89" s="8" t="e">
        <f>IF($P89="More Info Required",COUNTIFS('[3]2019 Outage History'!$R:$R,BJ89,'[3]2019 Outage History'!$I:$I,$C89)/$Q89,"")</f>
        <v>#VALUE!</v>
      </c>
      <c r="BL89" s="26" t="str">
        <f t="shared" si="26"/>
        <v>600 Animal/bird</v>
      </c>
      <c r="BM89" s="8" t="e">
        <f>IF($P89="More Info Required",COUNTIFS('[3]2019 Outage History'!$R:$R,BL89,'[3]2019 Outage History'!$I:$I,$C89)/$Q89,"")</f>
        <v>#VALUE!</v>
      </c>
      <c r="BN89" s="26" t="str">
        <f t="shared" si="27"/>
        <v>630 Squirrel</v>
      </c>
      <c r="BO89" s="8" t="e">
        <f>IF($P89="More Info Required",COUNTIFS('[3]2019 Outage History'!$R:$R,BN89,'[3]2019 Outage History'!$I:$I,$C89)/$Q89,"")</f>
        <v>#VALUE!</v>
      </c>
      <c r="BP89" s="26" t="str">
        <f t="shared" si="28"/>
        <v>690 Animal, Other</v>
      </c>
      <c r="BQ89" s="8" t="e">
        <f>IF($P89="More Info Required",COUNTIFS('[3]2019 Outage History'!$R:$R,BP89,'[3]2019 Outage History'!$I:$I,$C89)/$Q89,"")</f>
        <v>#VALUE!</v>
      </c>
      <c r="BR89" s="26" t="str">
        <f t="shared" si="29"/>
        <v>700 Customer-Caused</v>
      </c>
      <c r="BS89" s="8" t="e">
        <f>IF($P89="More Info Required",COUNTIFS('[3]2019 Outage History'!$R:$R,BR89,'[3]2019 Outage History'!$I:$I,$C89)/$Q89,"")</f>
        <v>#VALUE!</v>
      </c>
      <c r="BT89" s="26" t="str">
        <f t="shared" si="30"/>
        <v>710 Motor Vehicle</v>
      </c>
      <c r="BU89" s="8" t="e">
        <f>IF($P89="More Info Required",COUNTIFS('[3]2019 Outage History'!$R:$R,BT89,'[3]2019 Outage History'!$I:$I,$C89)/$Q89,"")</f>
        <v>#VALUE!</v>
      </c>
      <c r="BV89" s="26" t="str">
        <f t="shared" si="31"/>
        <v>715 Farming Equipment</v>
      </c>
      <c r="BW89" s="8" t="e">
        <f>IF($P89="More Info Required",COUNTIFS('[3]2019 Outage History'!$R:$R,BV89,'[3]2019 Outage History'!$I:$I,$C89)/$Q89,"")</f>
        <v>#VALUE!</v>
      </c>
      <c r="BX89" s="26" t="str">
        <f t="shared" si="32"/>
        <v>720 Aircraft</v>
      </c>
      <c r="BY89" s="8" t="e">
        <f>IF($P89="More Info Required",COUNTIFS('[3]2019 Outage History'!$R:$R,BX89,'[3]2019 Outage History'!$I:$I,$C89)/$Q89,"")</f>
        <v>#VALUE!</v>
      </c>
      <c r="BZ89" s="26" t="str">
        <f t="shared" si="33"/>
        <v>730 Fire</v>
      </c>
      <c r="CA89" s="8" t="e">
        <f>IF($P89="More Info Required",COUNTIFS('[3]2019 Outage History'!$R:$R,BZ89,'[3]2019 Outage History'!$I:$I,$C89)/$Q89,"")</f>
        <v>#VALUE!</v>
      </c>
      <c r="CB89" s="26" t="str">
        <f t="shared" si="34"/>
        <v>740 Public Cuts Tree</v>
      </c>
      <c r="CC89" s="8" t="e">
        <f>IF($P89="More Info Required",COUNTIFS('[3]2019 Outage History'!$R:$R,CB89,'[3]2019 Outage History'!$I:$I,$C89)/$Q89,"")</f>
        <v>#VALUE!</v>
      </c>
      <c r="CD89" s="26" t="str">
        <f t="shared" si="35"/>
        <v>750 Vandalism</v>
      </c>
      <c r="CE89" s="8" t="e">
        <f>IF($P89="More Info Required",COUNTIFS('[3]2019 Outage History'!$R:$R,CD89,'[3]2019 Outage History'!$I:$I,$C89)/$Q89,"")</f>
        <v>#VALUE!</v>
      </c>
      <c r="CF89" s="26" t="str">
        <f t="shared" si="36"/>
        <v>760 Switching Error or Caused by Construction or Maintenance</v>
      </c>
      <c r="CG89" s="8" t="e">
        <f>IF($P89="More Info Required",COUNTIFS('[3]2019 Outage History'!$R:$R,CF89,'[3]2019 Outage History'!$I:$I,$C89)/$Q89,"")</f>
        <v>#VALUE!</v>
      </c>
      <c r="CH89" s="26" t="str">
        <f t="shared" si="37"/>
        <v>790 Public, Other</v>
      </c>
      <c r="CI89" s="8" t="e">
        <f>IF($P89="More Info Required",COUNTIFS('[3]2019 Outage History'!$R:$R,CH89,'[3]2019 Outage History'!$I:$I,$C89)/$Q89,"")</f>
        <v>#VALUE!</v>
      </c>
      <c r="CJ89" s="26" t="str">
        <f t="shared" si="38"/>
        <v>800 Other</v>
      </c>
      <c r="CK89" s="8" t="e">
        <f>IF($P89="More Info Required",COUNTIFS('[3]2019 Outage History'!$R:$R,CJ89,'[3]2019 Outage History'!$I:$I,$C89)/$Q89,"")</f>
        <v>#VALUE!</v>
      </c>
      <c r="CL89" s="26" t="str">
        <f t="shared" si="39"/>
        <v>999 Cause Unknown</v>
      </c>
      <c r="CM89" s="8" t="e">
        <f>IF($P89="More Info Required",COUNTIFS('[3]2019 Outage History'!$R:$R,CL89,'[3]2019 Outage History'!$I:$I,$C89)/$Q89,"")</f>
        <v>#VALUE!</v>
      </c>
    </row>
    <row r="90" spans="1:91" ht="15" x14ac:dyDescent="0.25">
      <c r="A90" s="17" t="s">
        <v>80</v>
      </c>
      <c r="B90" s="21">
        <v>42244</v>
      </c>
      <c r="C90" s="14" t="s">
        <v>81</v>
      </c>
      <c r="D90" s="17" t="s">
        <v>393</v>
      </c>
      <c r="E90" s="21">
        <v>42</v>
      </c>
      <c r="F90" s="22">
        <f>'[3]2019 Circuit Detail'!H49</f>
        <v>1072.7753419999999</v>
      </c>
      <c r="G90" s="21"/>
      <c r="H90" s="21">
        <f>('[3]2014 Circuit detail'!AS49+'[3]2015 Circuit Detail'!AS49+'[3]2016 Circuit Detail'!AS49+'[3]2017 Circuit Detail'!AS49+'[3]2018 Circuit Detail'!AS49)/5</f>
        <v>0.84372621911749202</v>
      </c>
      <c r="I90" s="10">
        <f>'[3]2019 Circuit Detail'!AS49</f>
        <v>1.2006241657258401</v>
      </c>
      <c r="J90" s="17" t="str">
        <f t="shared" si="0"/>
        <v>PSC</v>
      </c>
      <c r="K90" s="17">
        <v>78.5</v>
      </c>
      <c r="L90" s="23">
        <v>2018</v>
      </c>
      <c r="M90" s="21">
        <f>('[3]2014 Circuit detail'!AQ49+'[3]2015 Circuit Detail'!AQ49+'[3]2016 Circuit Detail'!AQ49+'[3]2017 Circuit Detail'!AQ49+'[3]2018 Circuit Detail'!AQ49)/5</f>
        <v>70.5578328</v>
      </c>
      <c r="N90" s="24">
        <f>'[3]2019 Circuit Detail'!AQ49</f>
        <v>74.055578999999994</v>
      </c>
      <c r="O90" s="17" t="str">
        <f t="shared" si="1"/>
        <v>PSC</v>
      </c>
      <c r="P90" s="8" t="str">
        <f t="shared" si="2"/>
        <v>More Info Required</v>
      </c>
      <c r="Q90" s="25">
        <f>'[3]2019 Circuit Detail'!AJ49</f>
        <v>56</v>
      </c>
      <c r="R90" s="26" t="str">
        <f t="shared" si="3"/>
        <v>000 Power Supply</v>
      </c>
      <c r="S90" s="8" t="e">
        <f>IF($P90="More Info Required",COUNTIFS('[3]2019 Outage History'!$R:$R,R90,'[3]2019 Outage History'!$I:$I,$C90)/$Q90,"")</f>
        <v>#VALUE!</v>
      </c>
      <c r="T90" s="26" t="str">
        <f t="shared" si="4"/>
        <v>100 Construction</v>
      </c>
      <c r="U90" s="8" t="e">
        <f>IF($P90="More Info Required",COUNTIFS('[3]2019 Outage History'!$R:$R,T90,'[3]2019 Outage History'!$I:$I,$C90)/$Q90,"")</f>
        <v>#VALUE!</v>
      </c>
      <c r="V90" s="26" t="str">
        <f t="shared" si="5"/>
        <v>110 Maintenance</v>
      </c>
      <c r="W90" s="8" t="e">
        <f>IF($P90="More Info Required",COUNTIFS('[3]2019 Outage History'!$R:$R,V90,'[3]2019 Outage History'!$I:$I,$C90)/$Q90,"")</f>
        <v>#VALUE!</v>
      </c>
      <c r="X90" s="26" t="str">
        <f t="shared" si="6"/>
        <v>190 Other Planned</v>
      </c>
      <c r="Y90" s="8" t="e">
        <f>IF($P90="More Info Required",COUNTIFS('[3]2019 Outage History'!$R:$R,X90,'[3]2019 Outage History'!$I:$I,$C90)/$Q90,"")</f>
        <v>#VALUE!</v>
      </c>
      <c r="Z90" s="26" t="str">
        <f t="shared" si="7"/>
        <v>300 Material or equipment fault/failure</v>
      </c>
      <c r="AA90" s="8" t="e">
        <f>IF($P90="More Info Required",COUNTIFS('[3]2019 Outage History'!$R:$R,Z90,'[3]2019 Outage History'!$I:$I,$C90)/$Q90,"")</f>
        <v>#VALUE!</v>
      </c>
      <c r="AB90" s="26" t="str">
        <f t="shared" si="8"/>
        <v>310 Installation Fault</v>
      </c>
      <c r="AC90" s="8" t="e">
        <f>IF($P90="More Info Required",COUNTIFS('[3]2019 Outage History'!$R:$R,AB90,'[3]2019 Outage History'!$I:$I,$C90)/$Q90,"")</f>
        <v>#VALUE!</v>
      </c>
      <c r="AD90" s="26" t="str">
        <f t="shared" si="9"/>
        <v>320 Conductor Sag or inadequate clearance</v>
      </c>
      <c r="AE90" s="8" t="e">
        <f>IF($P90="More Info Required",COUNTIFS('[3]2019 Outage History'!$R:$R,AD90,'[3]2019 Outage History'!$I:$I,$C90)/$Q90,"")</f>
        <v>#VALUE!</v>
      </c>
      <c r="AF90" s="26" t="str">
        <f t="shared" si="10"/>
        <v>340 Overload</v>
      </c>
      <c r="AG90" s="8" t="e">
        <f>IF($P90="More Info Required",COUNTIFS('[3]2019 Outage History'!$R:$R,AF90,'[3]2019 Outage History'!$I:$I,$C90)/$Q90,"")</f>
        <v>#VALUE!</v>
      </c>
      <c r="AH90" s="26" t="str">
        <f t="shared" si="11"/>
        <v>350 Miscoordination of protection devices</v>
      </c>
      <c r="AI90" s="8" t="e">
        <f>IF($P90="More Info Required",COUNTIFS('[3]2019 Outage History'!$R:$R,AH90,'[3]2019 Outage History'!$I:$I,$C90)/$Q90,"")</f>
        <v>#VALUE!</v>
      </c>
      <c r="AJ90" s="26" t="str">
        <f t="shared" si="12"/>
        <v>360 Other Equipment installation/design</v>
      </c>
      <c r="AK90" s="8" t="e">
        <f>IF($P90="More Info Required",COUNTIFS('[3]2019 Outage History'!$R:$R,AJ90,'[3]2019 Outage History'!$I:$I,$C90)/$Q90,"")</f>
        <v>#VALUE!</v>
      </c>
      <c r="AL90" s="26" t="str">
        <f t="shared" si="13"/>
        <v>400 Decay/Age of Material/Equipment</v>
      </c>
      <c r="AM90" s="8" t="e">
        <f>IF($P90="More Info Required",COUNTIFS('[3]2019 Outage History'!$R:$R,AL90,'[3]2019 Outage History'!$I:$I,$C90)/$Q90,"")</f>
        <v>#VALUE!</v>
      </c>
      <c r="AN90" s="26" t="str">
        <f t="shared" si="14"/>
        <v>420 Tree Growth</v>
      </c>
      <c r="AO90" s="8" t="e">
        <f>IF($P90="More Info Required",COUNTIFS('[3]2019 Outage History'!$R:$R,AN90,'[3]2019 Outage History'!$I:$I,$C90)/$Q90,"")</f>
        <v>#VALUE!</v>
      </c>
      <c r="AP90" s="26" t="str">
        <f t="shared" si="15"/>
        <v>430 Tree failure from overhang or dead tree without Ice/snow</v>
      </c>
      <c r="AQ90" s="8" t="e">
        <f>IF($P90="More Info Required",COUNTIFS('[3]2019 Outage History'!$R:$R,AP90,'[3]2019 Outage History'!$I:$I,$C90)/$Q90,"")</f>
        <v>#VALUE!</v>
      </c>
      <c r="AR90" s="26" t="str">
        <f t="shared" si="16"/>
        <v>435 Tree failure from outside of ROW</v>
      </c>
      <c r="AS90" s="8" t="e">
        <f>IF($P90="More Info Required",COUNTIFS('[3]2019 Outage History'!$R:$R,AR90,'[3]2019 Outage History'!$I:$I,$C90)/$Q90,"")</f>
        <v>#VALUE!</v>
      </c>
      <c r="AT90" s="26" t="str">
        <f t="shared" si="17"/>
        <v>440 Trees with Ice/snow</v>
      </c>
      <c r="AU90" s="8" t="e">
        <f>IF($P90="More Info Required",COUNTIFS('[3]2019 Outage History'!$R:$R,AT90,'[3]2019 Outage History'!$I:$I,$C90)/$Q90,"")</f>
        <v>#VALUE!</v>
      </c>
      <c r="AV90" s="26" t="str">
        <f t="shared" si="18"/>
        <v>470 Borrower Crew Cuts Tree</v>
      </c>
      <c r="AW90" s="8" t="e">
        <f>IF($P90="More Info Required",COUNTIFS('[3]2019 Outage History'!$R:$R,AV90,'[3]2019 Outage History'!$I:$I,$C90)/$Q90,"")</f>
        <v>#VALUE!</v>
      </c>
      <c r="AX90" s="26" t="str">
        <f t="shared" si="19"/>
        <v>490 Maintenance, Other</v>
      </c>
      <c r="AY90" s="8" t="e">
        <f>IF($P90="More Info Required",COUNTIFS('[3]2019 Outage History'!$R:$R,AX90,'[3]2019 Outage History'!$I:$I,$C90)/$Q90,"")</f>
        <v>#VALUE!</v>
      </c>
      <c r="AZ90" s="26" t="str">
        <f t="shared" si="20"/>
        <v>500 Lightning</v>
      </c>
      <c r="BA90" s="8" t="e">
        <f>IF($P90="More Info Required",COUNTIFS('[3]2019 Outage History'!$R:$R,AZ90,'[3]2019 Outage History'!$I:$I,$C90)/$Q90,"")</f>
        <v>#VALUE!</v>
      </c>
      <c r="BB90" s="26" t="str">
        <f t="shared" si="21"/>
        <v>510 Wind, Not Trees</v>
      </c>
      <c r="BC90" s="8" t="e">
        <f>IF($P90="More Info Required",COUNTIFS('[3]2019 Outage History'!$R:$R,BB90,'[3]2019 Outage History'!$I:$I,$C90)/$Q90,"")</f>
        <v>#VALUE!</v>
      </c>
      <c r="BD90" s="26" t="str">
        <f t="shared" si="22"/>
        <v>520 Ice, Sleet, Frost, not Trees</v>
      </c>
      <c r="BE90" s="8" t="e">
        <f>IF($P90="More Info Required",COUNTIFS('[3]2019 Outage History'!$R:$R,BD90,'[3]2019 Outage History'!$I:$I,$C90)/$Q90,"")</f>
        <v>#VALUE!</v>
      </c>
      <c r="BF90" s="26" t="str">
        <f t="shared" si="23"/>
        <v>530 Flood</v>
      </c>
      <c r="BG90" s="8" t="e">
        <f>IF($P90="More Info Required",COUNTIFS('[3]2019 Outage History'!$R:$R,BF90,'[3]2019 Outage History'!$I:$I,$C90)/$Q90,"")</f>
        <v>#VALUE!</v>
      </c>
      <c r="BH90" s="26" t="str">
        <f t="shared" si="24"/>
        <v>540 Storm</v>
      </c>
      <c r="BI90" s="8" t="e">
        <f>IF($P90="More Info Required",COUNTIFS('[3]2019 Outage History'!$R:$R,BH90,'[3]2019 Outage History'!$I:$I,$C90)/$Q90,"")</f>
        <v>#VALUE!</v>
      </c>
      <c r="BJ90" s="26" t="str">
        <f t="shared" si="25"/>
        <v>590 Weather, Other</v>
      </c>
      <c r="BK90" s="8" t="e">
        <f>IF($P90="More Info Required",COUNTIFS('[3]2019 Outage History'!$R:$R,BJ90,'[3]2019 Outage History'!$I:$I,$C90)/$Q90,"")</f>
        <v>#VALUE!</v>
      </c>
      <c r="BL90" s="26" t="str">
        <f t="shared" si="26"/>
        <v>600 Animal/bird</v>
      </c>
      <c r="BM90" s="8" t="e">
        <f>IF($P90="More Info Required",COUNTIFS('[3]2019 Outage History'!$R:$R,BL90,'[3]2019 Outage History'!$I:$I,$C90)/$Q90,"")</f>
        <v>#VALUE!</v>
      </c>
      <c r="BN90" s="26" t="str">
        <f t="shared" si="27"/>
        <v>630 Squirrel</v>
      </c>
      <c r="BO90" s="8" t="e">
        <f>IF($P90="More Info Required",COUNTIFS('[3]2019 Outage History'!$R:$R,BN90,'[3]2019 Outage History'!$I:$I,$C90)/$Q90,"")</f>
        <v>#VALUE!</v>
      </c>
      <c r="BP90" s="26" t="str">
        <f t="shared" si="28"/>
        <v>690 Animal, Other</v>
      </c>
      <c r="BQ90" s="8" t="e">
        <f>IF($P90="More Info Required",COUNTIFS('[3]2019 Outage History'!$R:$R,BP90,'[3]2019 Outage History'!$I:$I,$C90)/$Q90,"")</f>
        <v>#VALUE!</v>
      </c>
      <c r="BR90" s="26" t="str">
        <f t="shared" si="29"/>
        <v>700 Customer-Caused</v>
      </c>
      <c r="BS90" s="8" t="e">
        <f>IF($P90="More Info Required",COUNTIFS('[3]2019 Outage History'!$R:$R,BR90,'[3]2019 Outage History'!$I:$I,$C90)/$Q90,"")</f>
        <v>#VALUE!</v>
      </c>
      <c r="BT90" s="26" t="str">
        <f t="shared" si="30"/>
        <v>710 Motor Vehicle</v>
      </c>
      <c r="BU90" s="8" t="e">
        <f>IF($P90="More Info Required",COUNTIFS('[3]2019 Outage History'!$R:$R,BT90,'[3]2019 Outage History'!$I:$I,$C90)/$Q90,"")</f>
        <v>#VALUE!</v>
      </c>
      <c r="BV90" s="26" t="str">
        <f t="shared" si="31"/>
        <v>715 Farming Equipment</v>
      </c>
      <c r="BW90" s="8" t="e">
        <f>IF($P90="More Info Required",COUNTIFS('[3]2019 Outage History'!$R:$R,BV90,'[3]2019 Outage History'!$I:$I,$C90)/$Q90,"")</f>
        <v>#VALUE!</v>
      </c>
      <c r="BX90" s="26" t="str">
        <f t="shared" si="32"/>
        <v>720 Aircraft</v>
      </c>
      <c r="BY90" s="8" t="e">
        <f>IF($P90="More Info Required",COUNTIFS('[3]2019 Outage History'!$R:$R,BX90,'[3]2019 Outage History'!$I:$I,$C90)/$Q90,"")</f>
        <v>#VALUE!</v>
      </c>
      <c r="BZ90" s="26" t="str">
        <f t="shared" si="33"/>
        <v>730 Fire</v>
      </c>
      <c r="CA90" s="8" t="e">
        <f>IF($P90="More Info Required",COUNTIFS('[3]2019 Outage History'!$R:$R,BZ90,'[3]2019 Outage History'!$I:$I,$C90)/$Q90,"")</f>
        <v>#VALUE!</v>
      </c>
      <c r="CB90" s="26" t="str">
        <f t="shared" si="34"/>
        <v>740 Public Cuts Tree</v>
      </c>
      <c r="CC90" s="8" t="e">
        <f>IF($P90="More Info Required",COUNTIFS('[3]2019 Outage History'!$R:$R,CB90,'[3]2019 Outage History'!$I:$I,$C90)/$Q90,"")</f>
        <v>#VALUE!</v>
      </c>
      <c r="CD90" s="26" t="str">
        <f t="shared" si="35"/>
        <v>750 Vandalism</v>
      </c>
      <c r="CE90" s="8" t="e">
        <f>IF($P90="More Info Required",COUNTIFS('[3]2019 Outage History'!$R:$R,CD90,'[3]2019 Outage History'!$I:$I,$C90)/$Q90,"")</f>
        <v>#VALUE!</v>
      </c>
      <c r="CF90" s="26" t="str">
        <f t="shared" si="36"/>
        <v>760 Switching Error or Caused by Construction or Maintenance</v>
      </c>
      <c r="CG90" s="8" t="e">
        <f>IF($P90="More Info Required",COUNTIFS('[3]2019 Outage History'!$R:$R,CF90,'[3]2019 Outage History'!$I:$I,$C90)/$Q90,"")</f>
        <v>#VALUE!</v>
      </c>
      <c r="CH90" s="26" t="str">
        <f t="shared" si="37"/>
        <v>790 Public, Other</v>
      </c>
      <c r="CI90" s="8" t="e">
        <f>IF($P90="More Info Required",COUNTIFS('[3]2019 Outage History'!$R:$R,CH90,'[3]2019 Outage History'!$I:$I,$C90)/$Q90,"")</f>
        <v>#VALUE!</v>
      </c>
      <c r="CJ90" s="26" t="str">
        <f t="shared" si="38"/>
        <v>800 Other</v>
      </c>
      <c r="CK90" s="8" t="e">
        <f>IF($P90="More Info Required",COUNTIFS('[3]2019 Outage History'!$R:$R,CJ90,'[3]2019 Outage History'!$I:$I,$C90)/$Q90,"")</f>
        <v>#VALUE!</v>
      </c>
      <c r="CL90" s="26" t="str">
        <f t="shared" si="39"/>
        <v>999 Cause Unknown</v>
      </c>
      <c r="CM90" s="8" t="e">
        <f>IF($P90="More Info Required",COUNTIFS('[3]2019 Outage History'!$R:$R,CL90,'[3]2019 Outage History'!$I:$I,$C90)/$Q90,"")</f>
        <v>#VALUE!</v>
      </c>
    </row>
    <row r="91" spans="1:91" ht="15" x14ac:dyDescent="0.25">
      <c r="A91" s="17" t="s">
        <v>394</v>
      </c>
      <c r="B91" s="21">
        <v>43214</v>
      </c>
      <c r="C91" s="14" t="s">
        <v>53</v>
      </c>
      <c r="D91" s="17" t="s">
        <v>395</v>
      </c>
      <c r="E91" s="21">
        <v>43</v>
      </c>
      <c r="F91" s="22">
        <f>'[3]2019 Circuit Detail'!H50</f>
        <v>240.39725999999999</v>
      </c>
      <c r="G91" s="21"/>
      <c r="H91" s="21">
        <f>('[3]2014 Circuit detail'!AS50+'[3]2015 Circuit Detail'!AS50+'[3]2016 Circuit Detail'!AS50+'[3]2017 Circuit Detail'!AS50+'[3]2018 Circuit Detail'!AS50)/5</f>
        <v>0.51157370047308803</v>
      </c>
      <c r="I91" s="10">
        <f>'[3]2019 Circuit Detail'!AS50</f>
        <v>1.25625391903385</v>
      </c>
      <c r="J91" s="17" t="str">
        <f t="shared" si="0"/>
        <v>PSC</v>
      </c>
      <c r="K91" s="17">
        <v>18.600000000000001</v>
      </c>
      <c r="L91" s="23">
        <v>2017</v>
      </c>
      <c r="M91" s="21">
        <f>('[3]2014 Circuit detail'!AQ50+'[3]2015 Circuit Detail'!AQ50+'[3]2016 Circuit Detail'!AQ50+'[3]2017 Circuit Detail'!AQ50+'[3]2018 Circuit Detail'!AQ50)/5</f>
        <v>119.17780760000001</v>
      </c>
      <c r="N91" s="24">
        <f>'[3]2019 Circuit Detail'!AQ50</f>
        <v>248.94626500000001</v>
      </c>
      <c r="O91" s="17" t="str">
        <f t="shared" si="1"/>
        <v>PSC</v>
      </c>
      <c r="P91" s="8" t="str">
        <f t="shared" si="2"/>
        <v>More Info Required</v>
      </c>
      <c r="Q91" s="25">
        <f>'[3]2019 Circuit Detail'!AJ50</f>
        <v>15</v>
      </c>
      <c r="R91" s="26" t="str">
        <f t="shared" si="3"/>
        <v>000 Power Supply</v>
      </c>
      <c r="S91" s="8" t="e">
        <f>IF($P91="More Info Required",COUNTIFS('[3]2019 Outage History'!$R:$R,R91,'[3]2019 Outage History'!$I:$I,$C91)/$Q91,"")</f>
        <v>#VALUE!</v>
      </c>
      <c r="T91" s="26" t="str">
        <f t="shared" si="4"/>
        <v>100 Construction</v>
      </c>
      <c r="U91" s="8" t="e">
        <f>IF($P91="More Info Required",COUNTIFS('[3]2019 Outage History'!$R:$R,T91,'[3]2019 Outage History'!$I:$I,$C91)/$Q91,"")</f>
        <v>#VALUE!</v>
      </c>
      <c r="V91" s="26" t="str">
        <f t="shared" si="5"/>
        <v>110 Maintenance</v>
      </c>
      <c r="W91" s="8" t="e">
        <f>IF($P91="More Info Required",COUNTIFS('[3]2019 Outage History'!$R:$R,V91,'[3]2019 Outage History'!$I:$I,$C91)/$Q91,"")</f>
        <v>#VALUE!</v>
      </c>
      <c r="X91" s="26" t="str">
        <f t="shared" si="6"/>
        <v>190 Other Planned</v>
      </c>
      <c r="Y91" s="8" t="e">
        <f>IF($P91="More Info Required",COUNTIFS('[3]2019 Outage History'!$R:$R,X91,'[3]2019 Outage History'!$I:$I,$C91)/$Q91,"")</f>
        <v>#VALUE!</v>
      </c>
      <c r="Z91" s="26" t="str">
        <f t="shared" si="7"/>
        <v>300 Material or equipment fault/failure</v>
      </c>
      <c r="AA91" s="8" t="e">
        <f>IF($P91="More Info Required",COUNTIFS('[3]2019 Outage History'!$R:$R,Z91,'[3]2019 Outage History'!$I:$I,$C91)/$Q91,"")</f>
        <v>#VALUE!</v>
      </c>
      <c r="AB91" s="26" t="str">
        <f t="shared" si="8"/>
        <v>310 Installation Fault</v>
      </c>
      <c r="AC91" s="8" t="e">
        <f>IF($P91="More Info Required",COUNTIFS('[3]2019 Outage History'!$R:$R,AB91,'[3]2019 Outage History'!$I:$I,$C91)/$Q91,"")</f>
        <v>#VALUE!</v>
      </c>
      <c r="AD91" s="26" t="str">
        <f t="shared" si="9"/>
        <v>320 Conductor Sag or inadequate clearance</v>
      </c>
      <c r="AE91" s="8" t="e">
        <f>IF($P91="More Info Required",COUNTIFS('[3]2019 Outage History'!$R:$R,AD91,'[3]2019 Outage History'!$I:$I,$C91)/$Q91,"")</f>
        <v>#VALUE!</v>
      </c>
      <c r="AF91" s="26" t="str">
        <f t="shared" si="10"/>
        <v>340 Overload</v>
      </c>
      <c r="AG91" s="8" t="e">
        <f>IF($P91="More Info Required",COUNTIFS('[3]2019 Outage History'!$R:$R,AF91,'[3]2019 Outage History'!$I:$I,$C91)/$Q91,"")</f>
        <v>#VALUE!</v>
      </c>
      <c r="AH91" s="26" t="str">
        <f t="shared" si="11"/>
        <v>350 Miscoordination of protection devices</v>
      </c>
      <c r="AI91" s="8" t="e">
        <f>IF($P91="More Info Required",COUNTIFS('[3]2019 Outage History'!$R:$R,AH91,'[3]2019 Outage History'!$I:$I,$C91)/$Q91,"")</f>
        <v>#VALUE!</v>
      </c>
      <c r="AJ91" s="26" t="str">
        <f t="shared" si="12"/>
        <v>360 Other Equipment installation/design</v>
      </c>
      <c r="AK91" s="8" t="e">
        <f>IF($P91="More Info Required",COUNTIFS('[3]2019 Outage History'!$R:$R,AJ91,'[3]2019 Outage History'!$I:$I,$C91)/$Q91,"")</f>
        <v>#VALUE!</v>
      </c>
      <c r="AL91" s="26" t="str">
        <f t="shared" si="13"/>
        <v>400 Decay/Age of Material/Equipment</v>
      </c>
      <c r="AM91" s="8" t="e">
        <f>IF($P91="More Info Required",COUNTIFS('[3]2019 Outage History'!$R:$R,AL91,'[3]2019 Outage History'!$I:$I,$C91)/$Q91,"")</f>
        <v>#VALUE!</v>
      </c>
      <c r="AN91" s="26" t="str">
        <f t="shared" si="14"/>
        <v>420 Tree Growth</v>
      </c>
      <c r="AO91" s="8" t="e">
        <f>IF($P91="More Info Required",COUNTIFS('[3]2019 Outage History'!$R:$R,AN91,'[3]2019 Outage History'!$I:$I,$C91)/$Q91,"")</f>
        <v>#VALUE!</v>
      </c>
      <c r="AP91" s="26" t="str">
        <f t="shared" si="15"/>
        <v>430 Tree failure from overhang or dead tree without Ice/snow</v>
      </c>
      <c r="AQ91" s="8" t="e">
        <f>IF($P91="More Info Required",COUNTIFS('[3]2019 Outage History'!$R:$R,AP91,'[3]2019 Outage History'!$I:$I,$C91)/$Q91,"")</f>
        <v>#VALUE!</v>
      </c>
      <c r="AR91" s="26" t="str">
        <f t="shared" si="16"/>
        <v>435 Tree failure from outside of ROW</v>
      </c>
      <c r="AS91" s="8" t="e">
        <f>IF($P91="More Info Required",COUNTIFS('[3]2019 Outage History'!$R:$R,AR91,'[3]2019 Outage History'!$I:$I,$C91)/$Q91,"")</f>
        <v>#VALUE!</v>
      </c>
      <c r="AT91" s="26" t="str">
        <f t="shared" si="17"/>
        <v>440 Trees with Ice/snow</v>
      </c>
      <c r="AU91" s="8" t="e">
        <f>IF($P91="More Info Required",COUNTIFS('[3]2019 Outage History'!$R:$R,AT91,'[3]2019 Outage History'!$I:$I,$C91)/$Q91,"")</f>
        <v>#VALUE!</v>
      </c>
      <c r="AV91" s="26" t="str">
        <f t="shared" si="18"/>
        <v>470 Borrower Crew Cuts Tree</v>
      </c>
      <c r="AW91" s="8" t="e">
        <f>IF($P91="More Info Required",COUNTIFS('[3]2019 Outage History'!$R:$R,AV91,'[3]2019 Outage History'!$I:$I,$C91)/$Q91,"")</f>
        <v>#VALUE!</v>
      </c>
      <c r="AX91" s="26" t="str">
        <f t="shared" si="19"/>
        <v>490 Maintenance, Other</v>
      </c>
      <c r="AY91" s="8" t="e">
        <f>IF($P91="More Info Required",COUNTIFS('[3]2019 Outage History'!$R:$R,AX91,'[3]2019 Outage History'!$I:$I,$C91)/$Q91,"")</f>
        <v>#VALUE!</v>
      </c>
      <c r="AZ91" s="26" t="str">
        <f t="shared" si="20"/>
        <v>500 Lightning</v>
      </c>
      <c r="BA91" s="8" t="e">
        <f>IF($P91="More Info Required",COUNTIFS('[3]2019 Outage History'!$R:$R,AZ91,'[3]2019 Outage History'!$I:$I,$C91)/$Q91,"")</f>
        <v>#VALUE!</v>
      </c>
      <c r="BB91" s="26" t="str">
        <f t="shared" si="21"/>
        <v>510 Wind, Not Trees</v>
      </c>
      <c r="BC91" s="8" t="e">
        <f>IF($P91="More Info Required",COUNTIFS('[3]2019 Outage History'!$R:$R,BB91,'[3]2019 Outage History'!$I:$I,$C91)/$Q91,"")</f>
        <v>#VALUE!</v>
      </c>
      <c r="BD91" s="26" t="str">
        <f t="shared" si="22"/>
        <v>520 Ice, Sleet, Frost, not Trees</v>
      </c>
      <c r="BE91" s="8" t="e">
        <f>IF($P91="More Info Required",COUNTIFS('[3]2019 Outage History'!$R:$R,BD91,'[3]2019 Outage History'!$I:$I,$C91)/$Q91,"")</f>
        <v>#VALUE!</v>
      </c>
      <c r="BF91" s="26" t="str">
        <f t="shared" si="23"/>
        <v>530 Flood</v>
      </c>
      <c r="BG91" s="8" t="e">
        <f>IF($P91="More Info Required",COUNTIFS('[3]2019 Outage History'!$R:$R,BF91,'[3]2019 Outage History'!$I:$I,$C91)/$Q91,"")</f>
        <v>#VALUE!</v>
      </c>
      <c r="BH91" s="26" t="str">
        <f t="shared" si="24"/>
        <v>540 Storm</v>
      </c>
      <c r="BI91" s="8" t="e">
        <f>IF($P91="More Info Required",COUNTIFS('[3]2019 Outage History'!$R:$R,BH91,'[3]2019 Outage History'!$I:$I,$C91)/$Q91,"")</f>
        <v>#VALUE!</v>
      </c>
      <c r="BJ91" s="26" t="str">
        <f t="shared" si="25"/>
        <v>590 Weather, Other</v>
      </c>
      <c r="BK91" s="8" t="e">
        <f>IF($P91="More Info Required",COUNTIFS('[3]2019 Outage History'!$R:$R,BJ91,'[3]2019 Outage History'!$I:$I,$C91)/$Q91,"")</f>
        <v>#VALUE!</v>
      </c>
      <c r="BL91" s="26" t="str">
        <f t="shared" si="26"/>
        <v>600 Animal/bird</v>
      </c>
      <c r="BM91" s="8" t="e">
        <f>IF($P91="More Info Required",COUNTIFS('[3]2019 Outage History'!$R:$R,BL91,'[3]2019 Outage History'!$I:$I,$C91)/$Q91,"")</f>
        <v>#VALUE!</v>
      </c>
      <c r="BN91" s="26" t="str">
        <f t="shared" si="27"/>
        <v>630 Squirrel</v>
      </c>
      <c r="BO91" s="8" t="e">
        <f>IF($P91="More Info Required",COUNTIFS('[3]2019 Outage History'!$R:$R,BN91,'[3]2019 Outage History'!$I:$I,$C91)/$Q91,"")</f>
        <v>#VALUE!</v>
      </c>
      <c r="BP91" s="26" t="str">
        <f t="shared" si="28"/>
        <v>690 Animal, Other</v>
      </c>
      <c r="BQ91" s="8" t="e">
        <f>IF($P91="More Info Required",COUNTIFS('[3]2019 Outage History'!$R:$R,BP91,'[3]2019 Outage History'!$I:$I,$C91)/$Q91,"")</f>
        <v>#VALUE!</v>
      </c>
      <c r="BR91" s="26" t="str">
        <f t="shared" si="29"/>
        <v>700 Customer-Caused</v>
      </c>
      <c r="BS91" s="8" t="e">
        <f>IF($P91="More Info Required",COUNTIFS('[3]2019 Outage History'!$R:$R,BR91,'[3]2019 Outage History'!$I:$I,$C91)/$Q91,"")</f>
        <v>#VALUE!</v>
      </c>
      <c r="BT91" s="26" t="str">
        <f t="shared" si="30"/>
        <v>710 Motor Vehicle</v>
      </c>
      <c r="BU91" s="8" t="e">
        <f>IF($P91="More Info Required",COUNTIFS('[3]2019 Outage History'!$R:$R,BT91,'[3]2019 Outage History'!$I:$I,$C91)/$Q91,"")</f>
        <v>#VALUE!</v>
      </c>
      <c r="BV91" s="26" t="str">
        <f t="shared" si="31"/>
        <v>715 Farming Equipment</v>
      </c>
      <c r="BW91" s="8" t="e">
        <f>IF($P91="More Info Required",COUNTIFS('[3]2019 Outage History'!$R:$R,BV91,'[3]2019 Outage History'!$I:$I,$C91)/$Q91,"")</f>
        <v>#VALUE!</v>
      </c>
      <c r="BX91" s="26" t="str">
        <f t="shared" si="32"/>
        <v>720 Aircraft</v>
      </c>
      <c r="BY91" s="8" t="e">
        <f>IF($P91="More Info Required",COUNTIFS('[3]2019 Outage History'!$R:$R,BX91,'[3]2019 Outage History'!$I:$I,$C91)/$Q91,"")</f>
        <v>#VALUE!</v>
      </c>
      <c r="BZ91" s="26" t="str">
        <f t="shared" si="33"/>
        <v>730 Fire</v>
      </c>
      <c r="CA91" s="8" t="e">
        <f>IF($P91="More Info Required",COUNTIFS('[3]2019 Outage History'!$R:$R,BZ91,'[3]2019 Outage History'!$I:$I,$C91)/$Q91,"")</f>
        <v>#VALUE!</v>
      </c>
      <c r="CB91" s="26" t="str">
        <f t="shared" si="34"/>
        <v>740 Public Cuts Tree</v>
      </c>
      <c r="CC91" s="8" t="e">
        <f>IF($P91="More Info Required",COUNTIFS('[3]2019 Outage History'!$R:$R,CB91,'[3]2019 Outage History'!$I:$I,$C91)/$Q91,"")</f>
        <v>#VALUE!</v>
      </c>
      <c r="CD91" s="26" t="str">
        <f t="shared" si="35"/>
        <v>750 Vandalism</v>
      </c>
      <c r="CE91" s="8" t="e">
        <f>IF($P91="More Info Required",COUNTIFS('[3]2019 Outage History'!$R:$R,CD91,'[3]2019 Outage History'!$I:$I,$C91)/$Q91,"")</f>
        <v>#VALUE!</v>
      </c>
      <c r="CF91" s="26" t="str">
        <f t="shared" si="36"/>
        <v>760 Switching Error or Caused by Construction or Maintenance</v>
      </c>
      <c r="CG91" s="8" t="e">
        <f>IF($P91="More Info Required",COUNTIFS('[3]2019 Outage History'!$R:$R,CF91,'[3]2019 Outage History'!$I:$I,$C91)/$Q91,"")</f>
        <v>#VALUE!</v>
      </c>
      <c r="CH91" s="26" t="str">
        <f t="shared" si="37"/>
        <v>790 Public, Other</v>
      </c>
      <c r="CI91" s="8" t="e">
        <f>IF($P91="More Info Required",COUNTIFS('[3]2019 Outage History'!$R:$R,CH91,'[3]2019 Outage History'!$I:$I,$C91)/$Q91,"")</f>
        <v>#VALUE!</v>
      </c>
      <c r="CJ91" s="26" t="str">
        <f t="shared" si="38"/>
        <v>800 Other</v>
      </c>
      <c r="CK91" s="8" t="e">
        <f>IF($P91="More Info Required",COUNTIFS('[3]2019 Outage History'!$R:$R,CJ91,'[3]2019 Outage History'!$I:$I,$C91)/$Q91,"")</f>
        <v>#VALUE!</v>
      </c>
      <c r="CL91" s="26" t="str">
        <f t="shared" si="39"/>
        <v>999 Cause Unknown</v>
      </c>
      <c r="CM91" s="8" t="e">
        <f>IF($P91="More Info Required",COUNTIFS('[3]2019 Outage History'!$R:$R,CL91,'[3]2019 Outage History'!$I:$I,$C91)/$Q91,"")</f>
        <v>#VALUE!</v>
      </c>
    </row>
    <row r="92" spans="1:91" ht="15" x14ac:dyDescent="0.25">
      <c r="A92" s="17" t="s">
        <v>396</v>
      </c>
      <c r="B92" s="21">
        <v>43224</v>
      </c>
      <c r="C92" s="14" t="s">
        <v>397</v>
      </c>
      <c r="D92" s="17" t="s">
        <v>395</v>
      </c>
      <c r="E92" s="21">
        <v>43</v>
      </c>
      <c r="F92" s="22">
        <f>'[3]2019 Circuit Detail'!H51</f>
        <v>648.81643799999995</v>
      </c>
      <c r="G92" s="21"/>
      <c r="H92" s="21">
        <f>('[3]2014 Circuit detail'!AS51+'[3]2015 Circuit Detail'!AS51+'[3]2016 Circuit Detail'!AS51+'[3]2017 Circuit Detail'!AS51+'[3]2018 Circuit Detail'!AS51)/5</f>
        <v>0.65265986762352612</v>
      </c>
      <c r="I92" s="10">
        <f>'[3]2019 Circuit Detail'!AS51</f>
        <v>1.6491567373020199</v>
      </c>
      <c r="J92" s="17" t="str">
        <f t="shared" si="0"/>
        <v>PSC</v>
      </c>
      <c r="K92" s="17">
        <v>28.2</v>
      </c>
      <c r="L92" s="23">
        <v>2017</v>
      </c>
      <c r="M92" s="21">
        <f>('[3]2014 Circuit detail'!AQ51+'[3]2015 Circuit Detail'!AQ51+'[3]2016 Circuit Detail'!AQ51+'[3]2017 Circuit Detail'!AQ51+'[3]2018 Circuit Detail'!AQ51)/5</f>
        <v>95.854118599999993</v>
      </c>
      <c r="N92" s="24">
        <f>'[3]2019 Circuit Detail'!AQ51</f>
        <v>121.125167</v>
      </c>
      <c r="O92" s="17" t="str">
        <f t="shared" si="1"/>
        <v>PSC</v>
      </c>
      <c r="P92" s="8" t="str">
        <f t="shared" si="2"/>
        <v>More Info Required</v>
      </c>
      <c r="Q92" s="25">
        <f>'[3]2019 Circuit Detail'!AJ51</f>
        <v>29</v>
      </c>
      <c r="R92" s="26" t="str">
        <f t="shared" si="3"/>
        <v>000 Power Supply</v>
      </c>
      <c r="S92" s="8" t="e">
        <f>IF($P92="More Info Required",COUNTIFS('[3]2019 Outage History'!$R:$R,R92,'[3]2019 Outage History'!$I:$I,$C92)/$Q92,"")</f>
        <v>#VALUE!</v>
      </c>
      <c r="T92" s="26" t="str">
        <f t="shared" si="4"/>
        <v>100 Construction</v>
      </c>
      <c r="U92" s="8" t="e">
        <f>IF($P92="More Info Required",COUNTIFS('[3]2019 Outage History'!$R:$R,T92,'[3]2019 Outage History'!$I:$I,$C92)/$Q92,"")</f>
        <v>#VALUE!</v>
      </c>
      <c r="V92" s="26" t="str">
        <f t="shared" si="5"/>
        <v>110 Maintenance</v>
      </c>
      <c r="W92" s="8" t="e">
        <f>IF($P92="More Info Required",COUNTIFS('[3]2019 Outage History'!$R:$R,V92,'[3]2019 Outage History'!$I:$I,$C92)/$Q92,"")</f>
        <v>#VALUE!</v>
      </c>
      <c r="X92" s="26" t="str">
        <f t="shared" si="6"/>
        <v>190 Other Planned</v>
      </c>
      <c r="Y92" s="8" t="e">
        <f>IF($P92="More Info Required",COUNTIFS('[3]2019 Outage History'!$R:$R,X92,'[3]2019 Outage History'!$I:$I,$C92)/$Q92,"")</f>
        <v>#VALUE!</v>
      </c>
      <c r="Z92" s="26" t="str">
        <f t="shared" si="7"/>
        <v>300 Material or equipment fault/failure</v>
      </c>
      <c r="AA92" s="8" t="e">
        <f>IF($P92="More Info Required",COUNTIFS('[3]2019 Outage History'!$R:$R,Z92,'[3]2019 Outage History'!$I:$I,$C92)/$Q92,"")</f>
        <v>#VALUE!</v>
      </c>
      <c r="AB92" s="26" t="str">
        <f t="shared" si="8"/>
        <v>310 Installation Fault</v>
      </c>
      <c r="AC92" s="8" t="e">
        <f>IF($P92="More Info Required",COUNTIFS('[3]2019 Outage History'!$R:$R,AB92,'[3]2019 Outage History'!$I:$I,$C92)/$Q92,"")</f>
        <v>#VALUE!</v>
      </c>
      <c r="AD92" s="26" t="str">
        <f t="shared" si="9"/>
        <v>320 Conductor Sag or inadequate clearance</v>
      </c>
      <c r="AE92" s="8" t="e">
        <f>IF($P92="More Info Required",COUNTIFS('[3]2019 Outage History'!$R:$R,AD92,'[3]2019 Outage History'!$I:$I,$C92)/$Q92,"")</f>
        <v>#VALUE!</v>
      </c>
      <c r="AF92" s="26" t="str">
        <f t="shared" si="10"/>
        <v>340 Overload</v>
      </c>
      <c r="AG92" s="8" t="e">
        <f>IF($P92="More Info Required",COUNTIFS('[3]2019 Outage History'!$R:$R,AF92,'[3]2019 Outage History'!$I:$I,$C92)/$Q92,"")</f>
        <v>#VALUE!</v>
      </c>
      <c r="AH92" s="26" t="str">
        <f t="shared" si="11"/>
        <v>350 Miscoordination of protection devices</v>
      </c>
      <c r="AI92" s="8" t="e">
        <f>IF($P92="More Info Required",COUNTIFS('[3]2019 Outage History'!$R:$R,AH92,'[3]2019 Outage History'!$I:$I,$C92)/$Q92,"")</f>
        <v>#VALUE!</v>
      </c>
      <c r="AJ92" s="26" t="str">
        <f t="shared" si="12"/>
        <v>360 Other Equipment installation/design</v>
      </c>
      <c r="AK92" s="8" t="e">
        <f>IF($P92="More Info Required",COUNTIFS('[3]2019 Outage History'!$R:$R,AJ92,'[3]2019 Outage History'!$I:$I,$C92)/$Q92,"")</f>
        <v>#VALUE!</v>
      </c>
      <c r="AL92" s="26" t="str">
        <f t="shared" si="13"/>
        <v>400 Decay/Age of Material/Equipment</v>
      </c>
      <c r="AM92" s="8" t="e">
        <f>IF($P92="More Info Required",COUNTIFS('[3]2019 Outage History'!$R:$R,AL92,'[3]2019 Outage History'!$I:$I,$C92)/$Q92,"")</f>
        <v>#VALUE!</v>
      </c>
      <c r="AN92" s="26" t="str">
        <f t="shared" si="14"/>
        <v>420 Tree Growth</v>
      </c>
      <c r="AO92" s="8" t="e">
        <f>IF($P92="More Info Required",COUNTIFS('[3]2019 Outage History'!$R:$R,AN92,'[3]2019 Outage History'!$I:$I,$C92)/$Q92,"")</f>
        <v>#VALUE!</v>
      </c>
      <c r="AP92" s="26" t="str">
        <f t="shared" si="15"/>
        <v>430 Tree failure from overhang or dead tree without Ice/snow</v>
      </c>
      <c r="AQ92" s="8" t="e">
        <f>IF($P92="More Info Required",COUNTIFS('[3]2019 Outage History'!$R:$R,AP92,'[3]2019 Outage History'!$I:$I,$C92)/$Q92,"")</f>
        <v>#VALUE!</v>
      </c>
      <c r="AR92" s="26" t="str">
        <f t="shared" si="16"/>
        <v>435 Tree failure from outside of ROW</v>
      </c>
      <c r="AS92" s="8" t="e">
        <f>IF($P92="More Info Required",COUNTIFS('[3]2019 Outage History'!$R:$R,AR92,'[3]2019 Outage History'!$I:$I,$C92)/$Q92,"")</f>
        <v>#VALUE!</v>
      </c>
      <c r="AT92" s="26" t="str">
        <f t="shared" si="17"/>
        <v>440 Trees with Ice/snow</v>
      </c>
      <c r="AU92" s="8" t="e">
        <f>IF($P92="More Info Required",COUNTIFS('[3]2019 Outage History'!$R:$R,AT92,'[3]2019 Outage History'!$I:$I,$C92)/$Q92,"")</f>
        <v>#VALUE!</v>
      </c>
      <c r="AV92" s="26" t="str">
        <f t="shared" si="18"/>
        <v>470 Borrower Crew Cuts Tree</v>
      </c>
      <c r="AW92" s="8" t="e">
        <f>IF($P92="More Info Required",COUNTIFS('[3]2019 Outage History'!$R:$R,AV92,'[3]2019 Outage History'!$I:$I,$C92)/$Q92,"")</f>
        <v>#VALUE!</v>
      </c>
      <c r="AX92" s="26" t="str">
        <f t="shared" si="19"/>
        <v>490 Maintenance, Other</v>
      </c>
      <c r="AY92" s="8" t="e">
        <f>IF($P92="More Info Required",COUNTIFS('[3]2019 Outage History'!$R:$R,AX92,'[3]2019 Outage History'!$I:$I,$C92)/$Q92,"")</f>
        <v>#VALUE!</v>
      </c>
      <c r="AZ92" s="26" t="str">
        <f t="shared" si="20"/>
        <v>500 Lightning</v>
      </c>
      <c r="BA92" s="8" t="e">
        <f>IF($P92="More Info Required",COUNTIFS('[3]2019 Outage History'!$R:$R,AZ92,'[3]2019 Outage History'!$I:$I,$C92)/$Q92,"")</f>
        <v>#VALUE!</v>
      </c>
      <c r="BB92" s="26" t="str">
        <f t="shared" si="21"/>
        <v>510 Wind, Not Trees</v>
      </c>
      <c r="BC92" s="8" t="e">
        <f>IF($P92="More Info Required",COUNTIFS('[3]2019 Outage History'!$R:$R,BB92,'[3]2019 Outage History'!$I:$I,$C92)/$Q92,"")</f>
        <v>#VALUE!</v>
      </c>
      <c r="BD92" s="26" t="str">
        <f t="shared" si="22"/>
        <v>520 Ice, Sleet, Frost, not Trees</v>
      </c>
      <c r="BE92" s="8" t="e">
        <f>IF($P92="More Info Required",COUNTIFS('[3]2019 Outage History'!$R:$R,BD92,'[3]2019 Outage History'!$I:$I,$C92)/$Q92,"")</f>
        <v>#VALUE!</v>
      </c>
      <c r="BF92" s="26" t="str">
        <f t="shared" si="23"/>
        <v>530 Flood</v>
      </c>
      <c r="BG92" s="8" t="e">
        <f>IF($P92="More Info Required",COUNTIFS('[3]2019 Outage History'!$R:$R,BF92,'[3]2019 Outage History'!$I:$I,$C92)/$Q92,"")</f>
        <v>#VALUE!</v>
      </c>
      <c r="BH92" s="26" t="str">
        <f t="shared" si="24"/>
        <v>540 Storm</v>
      </c>
      <c r="BI92" s="8" t="e">
        <f>IF($P92="More Info Required",COUNTIFS('[3]2019 Outage History'!$R:$R,BH92,'[3]2019 Outage History'!$I:$I,$C92)/$Q92,"")</f>
        <v>#VALUE!</v>
      </c>
      <c r="BJ92" s="26" t="str">
        <f t="shared" si="25"/>
        <v>590 Weather, Other</v>
      </c>
      <c r="BK92" s="8" t="e">
        <f>IF($P92="More Info Required",COUNTIFS('[3]2019 Outage History'!$R:$R,BJ92,'[3]2019 Outage History'!$I:$I,$C92)/$Q92,"")</f>
        <v>#VALUE!</v>
      </c>
      <c r="BL92" s="26" t="str">
        <f t="shared" si="26"/>
        <v>600 Animal/bird</v>
      </c>
      <c r="BM92" s="8" t="e">
        <f>IF($P92="More Info Required",COUNTIFS('[3]2019 Outage History'!$R:$R,BL92,'[3]2019 Outage History'!$I:$I,$C92)/$Q92,"")</f>
        <v>#VALUE!</v>
      </c>
      <c r="BN92" s="26" t="str">
        <f t="shared" si="27"/>
        <v>630 Squirrel</v>
      </c>
      <c r="BO92" s="8" t="e">
        <f>IF($P92="More Info Required",COUNTIFS('[3]2019 Outage History'!$R:$R,BN92,'[3]2019 Outage History'!$I:$I,$C92)/$Q92,"")</f>
        <v>#VALUE!</v>
      </c>
      <c r="BP92" s="26" t="str">
        <f t="shared" si="28"/>
        <v>690 Animal, Other</v>
      </c>
      <c r="BQ92" s="8" t="e">
        <f>IF($P92="More Info Required",COUNTIFS('[3]2019 Outage History'!$R:$R,BP92,'[3]2019 Outage History'!$I:$I,$C92)/$Q92,"")</f>
        <v>#VALUE!</v>
      </c>
      <c r="BR92" s="26" t="str">
        <f t="shared" si="29"/>
        <v>700 Customer-Caused</v>
      </c>
      <c r="BS92" s="8" t="e">
        <f>IF($P92="More Info Required",COUNTIFS('[3]2019 Outage History'!$R:$R,BR92,'[3]2019 Outage History'!$I:$I,$C92)/$Q92,"")</f>
        <v>#VALUE!</v>
      </c>
      <c r="BT92" s="26" t="str">
        <f t="shared" si="30"/>
        <v>710 Motor Vehicle</v>
      </c>
      <c r="BU92" s="8" t="e">
        <f>IF($P92="More Info Required",COUNTIFS('[3]2019 Outage History'!$R:$R,BT92,'[3]2019 Outage History'!$I:$I,$C92)/$Q92,"")</f>
        <v>#VALUE!</v>
      </c>
      <c r="BV92" s="26" t="str">
        <f t="shared" si="31"/>
        <v>715 Farming Equipment</v>
      </c>
      <c r="BW92" s="8" t="e">
        <f>IF($P92="More Info Required",COUNTIFS('[3]2019 Outage History'!$R:$R,BV92,'[3]2019 Outage History'!$I:$I,$C92)/$Q92,"")</f>
        <v>#VALUE!</v>
      </c>
      <c r="BX92" s="26" t="str">
        <f t="shared" si="32"/>
        <v>720 Aircraft</v>
      </c>
      <c r="BY92" s="8" t="e">
        <f>IF($P92="More Info Required",COUNTIFS('[3]2019 Outage History'!$R:$R,BX92,'[3]2019 Outage History'!$I:$I,$C92)/$Q92,"")</f>
        <v>#VALUE!</v>
      </c>
      <c r="BZ92" s="26" t="str">
        <f t="shared" si="33"/>
        <v>730 Fire</v>
      </c>
      <c r="CA92" s="8" t="e">
        <f>IF($P92="More Info Required",COUNTIFS('[3]2019 Outage History'!$R:$R,BZ92,'[3]2019 Outage History'!$I:$I,$C92)/$Q92,"")</f>
        <v>#VALUE!</v>
      </c>
      <c r="CB92" s="26" t="str">
        <f t="shared" si="34"/>
        <v>740 Public Cuts Tree</v>
      </c>
      <c r="CC92" s="8" t="e">
        <f>IF($P92="More Info Required",COUNTIFS('[3]2019 Outage History'!$R:$R,CB92,'[3]2019 Outage History'!$I:$I,$C92)/$Q92,"")</f>
        <v>#VALUE!</v>
      </c>
      <c r="CD92" s="26" t="str">
        <f t="shared" si="35"/>
        <v>750 Vandalism</v>
      </c>
      <c r="CE92" s="8" t="e">
        <f>IF($P92="More Info Required",COUNTIFS('[3]2019 Outage History'!$R:$R,CD92,'[3]2019 Outage History'!$I:$I,$C92)/$Q92,"")</f>
        <v>#VALUE!</v>
      </c>
      <c r="CF92" s="26" t="str">
        <f t="shared" si="36"/>
        <v>760 Switching Error or Caused by Construction or Maintenance</v>
      </c>
      <c r="CG92" s="8" t="e">
        <f>IF($P92="More Info Required",COUNTIFS('[3]2019 Outage History'!$R:$R,CF92,'[3]2019 Outage History'!$I:$I,$C92)/$Q92,"")</f>
        <v>#VALUE!</v>
      </c>
      <c r="CH92" s="26" t="str">
        <f t="shared" si="37"/>
        <v>790 Public, Other</v>
      </c>
      <c r="CI92" s="8" t="e">
        <f>IF($P92="More Info Required",COUNTIFS('[3]2019 Outage History'!$R:$R,CH92,'[3]2019 Outage History'!$I:$I,$C92)/$Q92,"")</f>
        <v>#VALUE!</v>
      </c>
      <c r="CJ92" s="26" t="str">
        <f t="shared" si="38"/>
        <v>800 Other</v>
      </c>
      <c r="CK92" s="8" t="e">
        <f>IF($P92="More Info Required",COUNTIFS('[3]2019 Outage History'!$R:$R,CJ92,'[3]2019 Outage History'!$I:$I,$C92)/$Q92,"")</f>
        <v>#VALUE!</v>
      </c>
      <c r="CL92" s="26" t="str">
        <f t="shared" si="39"/>
        <v>999 Cause Unknown</v>
      </c>
      <c r="CM92" s="8" t="e">
        <f>IF($P92="More Info Required",COUNTIFS('[3]2019 Outage History'!$R:$R,CL92,'[3]2019 Outage History'!$I:$I,$C92)/$Q92,"")</f>
        <v>#VALUE!</v>
      </c>
    </row>
    <row r="93" spans="1:91" ht="15" x14ac:dyDescent="0.25">
      <c r="A93" s="17" t="s">
        <v>59</v>
      </c>
      <c r="B93" s="21">
        <v>43234</v>
      </c>
      <c r="C93" s="14" t="s">
        <v>61</v>
      </c>
      <c r="D93" s="17" t="s">
        <v>395</v>
      </c>
      <c r="E93" s="21">
        <v>43</v>
      </c>
      <c r="F93" s="22">
        <f>'[3]2019 Circuit Detail'!H52</f>
        <v>347.84931499999999</v>
      </c>
      <c r="G93" s="21"/>
      <c r="H93" s="21">
        <f>('[3]2014 Circuit detail'!AS52+'[3]2015 Circuit Detail'!AS52+'[3]2016 Circuit Detail'!AS52+'[3]2017 Circuit Detail'!AS52+'[3]2018 Circuit Detail'!AS52)/5</f>
        <v>0.39680675527281001</v>
      </c>
      <c r="I93" s="10">
        <f>'[3]2019 Circuit Detail'!AS52</f>
        <v>0.16386405705585499</v>
      </c>
      <c r="J93" s="17" t="str">
        <f t="shared" si="0"/>
        <v>OK</v>
      </c>
      <c r="K93" s="28">
        <v>23</v>
      </c>
      <c r="L93" s="23">
        <v>2017</v>
      </c>
      <c r="M93" s="21">
        <f>('[3]2014 Circuit detail'!AQ52+'[3]2015 Circuit Detail'!AQ52+'[3]2016 Circuit Detail'!AQ52+'[3]2017 Circuit Detail'!AQ52+'[3]2018 Circuit Detail'!AQ52)/5</f>
        <v>102.4444642</v>
      </c>
      <c r="N93" s="24">
        <f>'[3]2019 Circuit Detail'!AQ52</f>
        <v>15.279604000000001</v>
      </c>
      <c r="O93" s="17" t="str">
        <f t="shared" si="1"/>
        <v>OK</v>
      </c>
      <c r="P93" s="8" t="str">
        <f t="shared" si="2"/>
        <v>Good</v>
      </c>
      <c r="Q93" s="25">
        <f>'[3]2019 Circuit Detail'!AJ52</f>
        <v>13</v>
      </c>
      <c r="R93" s="26" t="str">
        <f t="shared" si="3"/>
        <v/>
      </c>
      <c r="S93" s="8" t="str">
        <f>IF($P93="More Info Required",COUNTIFS('[3]2019 Outage History'!$R:$R,R93,'[3]2019 Outage History'!$I:$I,$C93)/$Q93,"")</f>
        <v/>
      </c>
      <c r="T93" s="26" t="str">
        <f t="shared" si="4"/>
        <v/>
      </c>
      <c r="U93" s="8" t="str">
        <f>IF($P93="More Info Required",COUNTIFS('[3]2019 Outage History'!$R:$R,T93,'[3]2019 Outage History'!$I:$I,$C93)/$Q93,"")</f>
        <v/>
      </c>
      <c r="V93" s="26" t="str">
        <f t="shared" si="5"/>
        <v/>
      </c>
      <c r="W93" s="8" t="str">
        <f>IF($P93="More Info Required",COUNTIFS('[3]2019 Outage History'!$R:$R,V93,'[3]2019 Outage History'!$I:$I,$C93)/$Q93,"")</f>
        <v/>
      </c>
      <c r="X93" s="26" t="str">
        <f t="shared" si="6"/>
        <v/>
      </c>
      <c r="Y93" s="8" t="str">
        <f>IF($P93="More Info Required",COUNTIFS('[3]2019 Outage History'!$R:$R,X93,'[3]2019 Outage History'!$I:$I,$C93)/$Q93,"")</f>
        <v/>
      </c>
      <c r="Z93" s="26" t="str">
        <f t="shared" si="7"/>
        <v/>
      </c>
      <c r="AA93" s="8" t="str">
        <f>IF($P93="More Info Required",COUNTIFS('[3]2019 Outage History'!$R:$R,Z93,'[3]2019 Outage History'!$I:$I,$C93)/$Q93,"")</f>
        <v/>
      </c>
      <c r="AB93" s="26" t="str">
        <f t="shared" si="8"/>
        <v/>
      </c>
      <c r="AC93" s="8" t="str">
        <f>IF($P93="More Info Required",COUNTIFS('[3]2019 Outage History'!$R:$R,AB93,'[3]2019 Outage History'!$I:$I,$C93)/$Q93,"")</f>
        <v/>
      </c>
      <c r="AD93" s="26" t="str">
        <f t="shared" si="9"/>
        <v/>
      </c>
      <c r="AE93" s="8" t="str">
        <f>IF($P93="More Info Required",COUNTIFS('[3]2019 Outage History'!$R:$R,AD93,'[3]2019 Outage History'!$I:$I,$C93)/$Q93,"")</f>
        <v/>
      </c>
      <c r="AF93" s="26" t="str">
        <f t="shared" si="10"/>
        <v/>
      </c>
      <c r="AG93" s="8" t="str">
        <f>IF($P93="More Info Required",COUNTIFS('[3]2019 Outage History'!$R:$R,AF93,'[3]2019 Outage History'!$I:$I,$C93)/$Q93,"")</f>
        <v/>
      </c>
      <c r="AH93" s="26" t="str">
        <f t="shared" si="11"/>
        <v/>
      </c>
      <c r="AI93" s="8" t="str">
        <f>IF($P93="More Info Required",COUNTIFS('[3]2019 Outage History'!$R:$R,AH93,'[3]2019 Outage History'!$I:$I,$C93)/$Q93,"")</f>
        <v/>
      </c>
      <c r="AJ93" s="26" t="str">
        <f t="shared" si="12"/>
        <v/>
      </c>
      <c r="AK93" s="8" t="str">
        <f>IF($P93="More Info Required",COUNTIFS('[3]2019 Outage History'!$R:$R,AJ93,'[3]2019 Outage History'!$I:$I,$C93)/$Q93,"")</f>
        <v/>
      </c>
      <c r="AL93" s="26" t="str">
        <f t="shared" si="13"/>
        <v/>
      </c>
      <c r="AM93" s="8" t="str">
        <f>IF($P93="More Info Required",COUNTIFS('[3]2019 Outage History'!$R:$R,AL93,'[3]2019 Outage History'!$I:$I,$C93)/$Q93,"")</f>
        <v/>
      </c>
      <c r="AN93" s="26" t="str">
        <f t="shared" si="14"/>
        <v/>
      </c>
      <c r="AO93" s="8" t="str">
        <f>IF($P93="More Info Required",COUNTIFS('[3]2019 Outage History'!$R:$R,AN93,'[3]2019 Outage History'!$I:$I,$C93)/$Q93,"")</f>
        <v/>
      </c>
      <c r="AP93" s="26" t="str">
        <f t="shared" si="15"/>
        <v/>
      </c>
      <c r="AQ93" s="8" t="str">
        <f>IF($P93="More Info Required",COUNTIFS('[3]2019 Outage History'!$R:$R,AP93,'[3]2019 Outage History'!$I:$I,$C93)/$Q93,"")</f>
        <v/>
      </c>
      <c r="AR93" s="26" t="str">
        <f t="shared" si="16"/>
        <v/>
      </c>
      <c r="AS93" s="8" t="str">
        <f>IF($P93="More Info Required",COUNTIFS('[3]2019 Outage History'!$R:$R,AR93,'[3]2019 Outage History'!$I:$I,$C93)/$Q93,"")</f>
        <v/>
      </c>
      <c r="AT93" s="26" t="str">
        <f t="shared" si="17"/>
        <v/>
      </c>
      <c r="AU93" s="8" t="str">
        <f>IF($P93="More Info Required",COUNTIFS('[3]2019 Outage History'!$R:$R,AT93,'[3]2019 Outage History'!$I:$I,$C93)/$Q93,"")</f>
        <v/>
      </c>
      <c r="AV93" s="26" t="str">
        <f t="shared" si="18"/>
        <v/>
      </c>
      <c r="AW93" s="8" t="str">
        <f>IF($P93="More Info Required",COUNTIFS('[3]2019 Outage History'!$R:$R,AV93,'[3]2019 Outage History'!$I:$I,$C93)/$Q93,"")</f>
        <v/>
      </c>
      <c r="AX93" s="26" t="str">
        <f t="shared" si="19"/>
        <v/>
      </c>
      <c r="AY93" s="8" t="str">
        <f>IF($P93="More Info Required",COUNTIFS('[3]2019 Outage History'!$R:$R,AX93,'[3]2019 Outage History'!$I:$I,$C93)/$Q93,"")</f>
        <v/>
      </c>
      <c r="AZ93" s="26" t="str">
        <f t="shared" si="20"/>
        <v/>
      </c>
      <c r="BA93" s="8" t="str">
        <f>IF($P93="More Info Required",COUNTIFS('[3]2019 Outage History'!$R:$R,AZ93,'[3]2019 Outage History'!$I:$I,$C93)/$Q93,"")</f>
        <v/>
      </c>
      <c r="BB93" s="26" t="str">
        <f t="shared" si="21"/>
        <v/>
      </c>
      <c r="BC93" s="8" t="str">
        <f>IF($P93="More Info Required",COUNTIFS('[3]2019 Outage History'!$R:$R,BB93,'[3]2019 Outage History'!$I:$I,$C93)/$Q93,"")</f>
        <v/>
      </c>
      <c r="BD93" s="26" t="str">
        <f t="shared" si="22"/>
        <v/>
      </c>
      <c r="BE93" s="8" t="str">
        <f>IF($P93="More Info Required",COUNTIFS('[3]2019 Outage History'!$R:$R,BD93,'[3]2019 Outage History'!$I:$I,$C93)/$Q93,"")</f>
        <v/>
      </c>
      <c r="BF93" s="26" t="str">
        <f t="shared" si="23"/>
        <v/>
      </c>
      <c r="BG93" s="8" t="str">
        <f>IF($P93="More Info Required",COUNTIFS('[3]2019 Outage History'!$R:$R,BF93,'[3]2019 Outage History'!$I:$I,$C93)/$Q93,"")</f>
        <v/>
      </c>
      <c r="BH93" s="26" t="str">
        <f t="shared" si="24"/>
        <v/>
      </c>
      <c r="BI93" s="8" t="str">
        <f>IF($P93="More Info Required",COUNTIFS('[3]2019 Outage History'!$R:$R,BH93,'[3]2019 Outage History'!$I:$I,$C93)/$Q93,"")</f>
        <v/>
      </c>
      <c r="BJ93" s="26" t="str">
        <f t="shared" si="25"/>
        <v/>
      </c>
      <c r="BK93" s="8" t="str">
        <f>IF($P93="More Info Required",COUNTIFS('[3]2019 Outage History'!$R:$R,BJ93,'[3]2019 Outage History'!$I:$I,$C93)/$Q93,"")</f>
        <v/>
      </c>
      <c r="BL93" s="26" t="str">
        <f t="shared" si="26"/>
        <v/>
      </c>
      <c r="BM93" s="8" t="str">
        <f>IF($P93="More Info Required",COUNTIFS('[3]2019 Outage History'!$R:$R,BL93,'[3]2019 Outage History'!$I:$I,$C93)/$Q93,"")</f>
        <v/>
      </c>
      <c r="BN93" s="26" t="str">
        <f t="shared" si="27"/>
        <v/>
      </c>
      <c r="BO93" s="8" t="str">
        <f>IF($P93="More Info Required",COUNTIFS('[3]2019 Outage History'!$R:$R,BN93,'[3]2019 Outage History'!$I:$I,$C93)/$Q93,"")</f>
        <v/>
      </c>
      <c r="BP93" s="26" t="str">
        <f t="shared" si="28"/>
        <v/>
      </c>
      <c r="BQ93" s="8" t="str">
        <f>IF($P93="More Info Required",COUNTIFS('[3]2019 Outage History'!$R:$R,BP93,'[3]2019 Outage History'!$I:$I,$C93)/$Q93,"")</f>
        <v/>
      </c>
      <c r="BR93" s="26" t="str">
        <f t="shared" si="29"/>
        <v/>
      </c>
      <c r="BS93" s="8" t="str">
        <f>IF($P93="More Info Required",COUNTIFS('[3]2019 Outage History'!$R:$R,BR93,'[3]2019 Outage History'!$I:$I,$C93)/$Q93,"")</f>
        <v/>
      </c>
      <c r="BT93" s="26" t="str">
        <f t="shared" si="30"/>
        <v/>
      </c>
      <c r="BU93" s="8" t="str">
        <f>IF($P93="More Info Required",COUNTIFS('[3]2019 Outage History'!$R:$R,BT93,'[3]2019 Outage History'!$I:$I,$C93)/$Q93,"")</f>
        <v/>
      </c>
      <c r="BV93" s="26" t="str">
        <f t="shared" si="31"/>
        <v/>
      </c>
      <c r="BW93" s="8" t="str">
        <f>IF($P93="More Info Required",COUNTIFS('[3]2019 Outage History'!$R:$R,BV93,'[3]2019 Outage History'!$I:$I,$C93)/$Q93,"")</f>
        <v/>
      </c>
      <c r="BX93" s="26" t="str">
        <f t="shared" si="32"/>
        <v/>
      </c>
      <c r="BY93" s="8" t="str">
        <f>IF($P93="More Info Required",COUNTIFS('[3]2019 Outage History'!$R:$R,BX93,'[3]2019 Outage History'!$I:$I,$C93)/$Q93,"")</f>
        <v/>
      </c>
      <c r="BZ93" s="26" t="str">
        <f t="shared" si="33"/>
        <v/>
      </c>
      <c r="CA93" s="8" t="str">
        <f>IF($P93="More Info Required",COUNTIFS('[3]2019 Outage History'!$R:$R,BZ93,'[3]2019 Outage History'!$I:$I,$C93)/$Q93,"")</f>
        <v/>
      </c>
      <c r="CB93" s="26" t="str">
        <f t="shared" si="34"/>
        <v/>
      </c>
      <c r="CC93" s="8" t="str">
        <f>IF($P93="More Info Required",COUNTIFS('[3]2019 Outage History'!$R:$R,CB93,'[3]2019 Outage History'!$I:$I,$C93)/$Q93,"")</f>
        <v/>
      </c>
      <c r="CD93" s="26" t="str">
        <f t="shared" si="35"/>
        <v/>
      </c>
      <c r="CE93" s="8" t="str">
        <f>IF($P93="More Info Required",COUNTIFS('[3]2019 Outage History'!$R:$R,CD93,'[3]2019 Outage History'!$I:$I,$C93)/$Q93,"")</f>
        <v/>
      </c>
      <c r="CF93" s="26" t="str">
        <f t="shared" si="36"/>
        <v/>
      </c>
      <c r="CG93" s="8" t="str">
        <f>IF($P93="More Info Required",COUNTIFS('[3]2019 Outage History'!$R:$R,CF93,'[3]2019 Outage History'!$I:$I,$C93)/$Q93,"")</f>
        <v/>
      </c>
      <c r="CH93" s="26" t="str">
        <f t="shared" si="37"/>
        <v/>
      </c>
      <c r="CI93" s="8" t="str">
        <f>IF($P93="More Info Required",COUNTIFS('[3]2019 Outage History'!$R:$R,CH93,'[3]2019 Outage History'!$I:$I,$C93)/$Q93,"")</f>
        <v/>
      </c>
      <c r="CJ93" s="26" t="str">
        <f t="shared" si="38"/>
        <v/>
      </c>
      <c r="CK93" s="8" t="str">
        <f>IF($P93="More Info Required",COUNTIFS('[3]2019 Outage History'!$R:$R,CJ93,'[3]2019 Outage History'!$I:$I,$C93)/$Q93,"")</f>
        <v/>
      </c>
      <c r="CL93" s="26" t="str">
        <f t="shared" si="39"/>
        <v/>
      </c>
      <c r="CM93" s="8" t="str">
        <f>IF($P93="More Info Required",COUNTIFS('[3]2019 Outage History'!$R:$R,CL93,'[3]2019 Outage History'!$I:$I,$C93)/$Q93,"")</f>
        <v/>
      </c>
    </row>
    <row r="94" spans="1:91" ht="15" x14ac:dyDescent="0.25">
      <c r="A94" s="17" t="s">
        <v>398</v>
      </c>
      <c r="B94" s="21">
        <v>43244</v>
      </c>
      <c r="C94" s="14" t="s">
        <v>63</v>
      </c>
      <c r="D94" s="17" t="s">
        <v>395</v>
      </c>
      <c r="E94" s="21">
        <v>43</v>
      </c>
      <c r="F94" s="22">
        <f>'[3]2019 Circuit Detail'!H53</f>
        <v>27</v>
      </c>
      <c r="G94" s="21"/>
      <c r="H94" s="21">
        <f>('[3]2014 Circuit detail'!AS53+'[3]2015 Circuit Detail'!AS53+'[3]2016 Circuit Detail'!AS53+'[3]2017 Circuit Detail'!AS53+'[3]2018 Circuit Detail'!AS53)/5</f>
        <v>0.41393306655245621</v>
      </c>
      <c r="I94" s="10">
        <f>'[3]2019 Circuit Detail'!AS53</f>
        <v>3.7037037037037E-2</v>
      </c>
      <c r="J94" s="17" t="str">
        <f t="shared" si="0"/>
        <v>OK</v>
      </c>
      <c r="K94" s="17">
        <v>4.9000000000000004</v>
      </c>
      <c r="L94" s="23">
        <v>2017</v>
      </c>
      <c r="M94" s="21">
        <f>('[3]2014 Circuit detail'!AQ53+'[3]2015 Circuit Detail'!AQ53+'[3]2016 Circuit Detail'!AQ53+'[3]2017 Circuit Detail'!AQ53+'[3]2018 Circuit Detail'!AQ53)/5</f>
        <v>86.823235600000004</v>
      </c>
      <c r="N94" s="24">
        <f>'[3]2019 Circuit Detail'!AQ53</f>
        <v>5.7777770000000004</v>
      </c>
      <c r="O94" s="17" t="str">
        <f t="shared" si="1"/>
        <v>OK</v>
      </c>
      <c r="P94" s="8" t="str">
        <f t="shared" si="2"/>
        <v>Good</v>
      </c>
      <c r="Q94" s="25">
        <f>'[3]2019 Circuit Detail'!AJ53</f>
        <v>1</v>
      </c>
      <c r="R94" s="26" t="str">
        <f t="shared" si="3"/>
        <v/>
      </c>
      <c r="S94" s="8" t="str">
        <f>IF($P94="More Info Required",COUNTIFS('[3]2019 Outage History'!$R:$R,R94,'[3]2019 Outage History'!$I:$I,$C94)/$Q94,"")</f>
        <v/>
      </c>
      <c r="T94" s="26" t="str">
        <f t="shared" si="4"/>
        <v/>
      </c>
      <c r="U94" s="8" t="str">
        <f>IF($P94="More Info Required",COUNTIFS('[3]2019 Outage History'!$R:$R,T94,'[3]2019 Outage History'!$I:$I,$C94)/$Q94,"")</f>
        <v/>
      </c>
      <c r="V94" s="26" t="str">
        <f t="shared" si="5"/>
        <v/>
      </c>
      <c r="W94" s="8" t="str">
        <f>IF($P94="More Info Required",COUNTIFS('[3]2019 Outage History'!$R:$R,V94,'[3]2019 Outage History'!$I:$I,$C94)/$Q94,"")</f>
        <v/>
      </c>
      <c r="X94" s="26" t="str">
        <f t="shared" si="6"/>
        <v/>
      </c>
      <c r="Y94" s="8" t="str">
        <f>IF($P94="More Info Required",COUNTIFS('[3]2019 Outage History'!$R:$R,X94,'[3]2019 Outage History'!$I:$I,$C94)/$Q94,"")</f>
        <v/>
      </c>
      <c r="Z94" s="26" t="str">
        <f t="shared" si="7"/>
        <v/>
      </c>
      <c r="AA94" s="8" t="str">
        <f>IF($P94="More Info Required",COUNTIFS('[3]2019 Outage History'!$R:$R,Z94,'[3]2019 Outage History'!$I:$I,$C94)/$Q94,"")</f>
        <v/>
      </c>
      <c r="AB94" s="26" t="str">
        <f t="shared" si="8"/>
        <v/>
      </c>
      <c r="AC94" s="8" t="str">
        <f>IF($P94="More Info Required",COUNTIFS('[3]2019 Outage History'!$R:$R,AB94,'[3]2019 Outage History'!$I:$I,$C94)/$Q94,"")</f>
        <v/>
      </c>
      <c r="AD94" s="26" t="str">
        <f t="shared" si="9"/>
        <v/>
      </c>
      <c r="AE94" s="8" t="str">
        <f>IF($P94="More Info Required",COUNTIFS('[3]2019 Outage History'!$R:$R,AD94,'[3]2019 Outage History'!$I:$I,$C94)/$Q94,"")</f>
        <v/>
      </c>
      <c r="AF94" s="26" t="str">
        <f t="shared" si="10"/>
        <v/>
      </c>
      <c r="AG94" s="8" t="str">
        <f>IF($P94="More Info Required",COUNTIFS('[3]2019 Outage History'!$R:$R,AF94,'[3]2019 Outage History'!$I:$I,$C94)/$Q94,"")</f>
        <v/>
      </c>
      <c r="AH94" s="26" t="str">
        <f t="shared" si="11"/>
        <v/>
      </c>
      <c r="AI94" s="8" t="str">
        <f>IF($P94="More Info Required",COUNTIFS('[3]2019 Outage History'!$R:$R,AH94,'[3]2019 Outage History'!$I:$I,$C94)/$Q94,"")</f>
        <v/>
      </c>
      <c r="AJ94" s="26" t="str">
        <f t="shared" si="12"/>
        <v/>
      </c>
      <c r="AK94" s="8" t="str">
        <f>IF($P94="More Info Required",COUNTIFS('[3]2019 Outage History'!$R:$R,AJ94,'[3]2019 Outage History'!$I:$I,$C94)/$Q94,"")</f>
        <v/>
      </c>
      <c r="AL94" s="26" t="str">
        <f t="shared" si="13"/>
        <v/>
      </c>
      <c r="AM94" s="8" t="str">
        <f>IF($P94="More Info Required",COUNTIFS('[3]2019 Outage History'!$R:$R,AL94,'[3]2019 Outage History'!$I:$I,$C94)/$Q94,"")</f>
        <v/>
      </c>
      <c r="AN94" s="26" t="str">
        <f t="shared" si="14"/>
        <v/>
      </c>
      <c r="AO94" s="8" t="str">
        <f>IF($P94="More Info Required",COUNTIFS('[3]2019 Outage History'!$R:$R,AN94,'[3]2019 Outage History'!$I:$I,$C94)/$Q94,"")</f>
        <v/>
      </c>
      <c r="AP94" s="26" t="str">
        <f t="shared" si="15"/>
        <v/>
      </c>
      <c r="AQ94" s="8" t="str">
        <f>IF($P94="More Info Required",COUNTIFS('[3]2019 Outage History'!$R:$R,AP94,'[3]2019 Outage History'!$I:$I,$C94)/$Q94,"")</f>
        <v/>
      </c>
      <c r="AR94" s="26" t="str">
        <f t="shared" si="16"/>
        <v/>
      </c>
      <c r="AS94" s="8" t="str">
        <f>IF($P94="More Info Required",COUNTIFS('[3]2019 Outage History'!$R:$R,AR94,'[3]2019 Outage History'!$I:$I,$C94)/$Q94,"")</f>
        <v/>
      </c>
      <c r="AT94" s="26" t="str">
        <f t="shared" si="17"/>
        <v/>
      </c>
      <c r="AU94" s="8" t="str">
        <f>IF($P94="More Info Required",COUNTIFS('[3]2019 Outage History'!$R:$R,AT94,'[3]2019 Outage History'!$I:$I,$C94)/$Q94,"")</f>
        <v/>
      </c>
      <c r="AV94" s="26" t="str">
        <f t="shared" si="18"/>
        <v/>
      </c>
      <c r="AW94" s="8" t="str">
        <f>IF($P94="More Info Required",COUNTIFS('[3]2019 Outage History'!$R:$R,AV94,'[3]2019 Outage History'!$I:$I,$C94)/$Q94,"")</f>
        <v/>
      </c>
      <c r="AX94" s="26" t="str">
        <f t="shared" si="19"/>
        <v/>
      </c>
      <c r="AY94" s="8" t="str">
        <f>IF($P94="More Info Required",COUNTIFS('[3]2019 Outage History'!$R:$R,AX94,'[3]2019 Outage History'!$I:$I,$C94)/$Q94,"")</f>
        <v/>
      </c>
      <c r="AZ94" s="26" t="str">
        <f t="shared" si="20"/>
        <v/>
      </c>
      <c r="BA94" s="8" t="str">
        <f>IF($P94="More Info Required",COUNTIFS('[3]2019 Outage History'!$R:$R,AZ94,'[3]2019 Outage History'!$I:$I,$C94)/$Q94,"")</f>
        <v/>
      </c>
      <c r="BB94" s="26" t="str">
        <f t="shared" si="21"/>
        <v/>
      </c>
      <c r="BC94" s="8" t="str">
        <f>IF($P94="More Info Required",COUNTIFS('[3]2019 Outage History'!$R:$R,BB94,'[3]2019 Outage History'!$I:$I,$C94)/$Q94,"")</f>
        <v/>
      </c>
      <c r="BD94" s="26" t="str">
        <f t="shared" si="22"/>
        <v/>
      </c>
      <c r="BE94" s="8" t="str">
        <f>IF($P94="More Info Required",COUNTIFS('[3]2019 Outage History'!$R:$R,BD94,'[3]2019 Outage History'!$I:$I,$C94)/$Q94,"")</f>
        <v/>
      </c>
      <c r="BF94" s="26" t="str">
        <f t="shared" si="23"/>
        <v/>
      </c>
      <c r="BG94" s="8" t="str">
        <f>IF($P94="More Info Required",COUNTIFS('[3]2019 Outage History'!$R:$R,BF94,'[3]2019 Outage History'!$I:$I,$C94)/$Q94,"")</f>
        <v/>
      </c>
      <c r="BH94" s="26" t="str">
        <f t="shared" si="24"/>
        <v/>
      </c>
      <c r="BI94" s="8" t="str">
        <f>IF($P94="More Info Required",COUNTIFS('[3]2019 Outage History'!$R:$R,BH94,'[3]2019 Outage History'!$I:$I,$C94)/$Q94,"")</f>
        <v/>
      </c>
      <c r="BJ94" s="26" t="str">
        <f t="shared" si="25"/>
        <v/>
      </c>
      <c r="BK94" s="8" t="str">
        <f>IF($P94="More Info Required",COUNTIFS('[3]2019 Outage History'!$R:$R,BJ94,'[3]2019 Outage History'!$I:$I,$C94)/$Q94,"")</f>
        <v/>
      </c>
      <c r="BL94" s="26" t="str">
        <f t="shared" si="26"/>
        <v/>
      </c>
      <c r="BM94" s="8" t="str">
        <f>IF($P94="More Info Required",COUNTIFS('[3]2019 Outage History'!$R:$R,BL94,'[3]2019 Outage History'!$I:$I,$C94)/$Q94,"")</f>
        <v/>
      </c>
      <c r="BN94" s="26" t="str">
        <f t="shared" si="27"/>
        <v/>
      </c>
      <c r="BO94" s="8" t="str">
        <f>IF($P94="More Info Required",COUNTIFS('[3]2019 Outage History'!$R:$R,BN94,'[3]2019 Outage History'!$I:$I,$C94)/$Q94,"")</f>
        <v/>
      </c>
      <c r="BP94" s="26" t="str">
        <f t="shared" si="28"/>
        <v/>
      </c>
      <c r="BQ94" s="8" t="str">
        <f>IF($P94="More Info Required",COUNTIFS('[3]2019 Outage History'!$R:$R,BP94,'[3]2019 Outage History'!$I:$I,$C94)/$Q94,"")</f>
        <v/>
      </c>
      <c r="BR94" s="26" t="str">
        <f t="shared" si="29"/>
        <v/>
      </c>
      <c r="BS94" s="8" t="str">
        <f>IF($P94="More Info Required",COUNTIFS('[3]2019 Outage History'!$R:$R,BR94,'[3]2019 Outage History'!$I:$I,$C94)/$Q94,"")</f>
        <v/>
      </c>
      <c r="BT94" s="26" t="str">
        <f t="shared" si="30"/>
        <v/>
      </c>
      <c r="BU94" s="8" t="str">
        <f>IF($P94="More Info Required",COUNTIFS('[3]2019 Outage History'!$R:$R,BT94,'[3]2019 Outage History'!$I:$I,$C94)/$Q94,"")</f>
        <v/>
      </c>
      <c r="BV94" s="26" t="str">
        <f t="shared" si="31"/>
        <v/>
      </c>
      <c r="BW94" s="8" t="str">
        <f>IF($P94="More Info Required",COUNTIFS('[3]2019 Outage History'!$R:$R,BV94,'[3]2019 Outage History'!$I:$I,$C94)/$Q94,"")</f>
        <v/>
      </c>
      <c r="BX94" s="26" t="str">
        <f t="shared" si="32"/>
        <v/>
      </c>
      <c r="BY94" s="8" t="str">
        <f>IF($P94="More Info Required",COUNTIFS('[3]2019 Outage History'!$R:$R,BX94,'[3]2019 Outage History'!$I:$I,$C94)/$Q94,"")</f>
        <v/>
      </c>
      <c r="BZ94" s="26" t="str">
        <f t="shared" si="33"/>
        <v/>
      </c>
      <c r="CA94" s="8" t="str">
        <f>IF($P94="More Info Required",COUNTIFS('[3]2019 Outage History'!$R:$R,BZ94,'[3]2019 Outage History'!$I:$I,$C94)/$Q94,"")</f>
        <v/>
      </c>
      <c r="CB94" s="26" t="str">
        <f t="shared" si="34"/>
        <v/>
      </c>
      <c r="CC94" s="8" t="str">
        <f>IF($P94="More Info Required",COUNTIFS('[3]2019 Outage History'!$R:$R,CB94,'[3]2019 Outage History'!$I:$I,$C94)/$Q94,"")</f>
        <v/>
      </c>
      <c r="CD94" s="26" t="str">
        <f t="shared" si="35"/>
        <v/>
      </c>
      <c r="CE94" s="8" t="str">
        <f>IF($P94="More Info Required",COUNTIFS('[3]2019 Outage History'!$R:$R,CD94,'[3]2019 Outage History'!$I:$I,$C94)/$Q94,"")</f>
        <v/>
      </c>
      <c r="CF94" s="26" t="str">
        <f t="shared" si="36"/>
        <v/>
      </c>
      <c r="CG94" s="8" t="str">
        <f>IF($P94="More Info Required",COUNTIFS('[3]2019 Outage History'!$R:$R,CF94,'[3]2019 Outage History'!$I:$I,$C94)/$Q94,"")</f>
        <v/>
      </c>
      <c r="CH94" s="26" t="str">
        <f t="shared" si="37"/>
        <v/>
      </c>
      <c r="CI94" s="8" t="str">
        <f>IF($P94="More Info Required",COUNTIFS('[3]2019 Outage History'!$R:$R,CH94,'[3]2019 Outage History'!$I:$I,$C94)/$Q94,"")</f>
        <v/>
      </c>
      <c r="CJ94" s="26" t="str">
        <f t="shared" si="38"/>
        <v/>
      </c>
      <c r="CK94" s="8" t="str">
        <f>IF($P94="More Info Required",COUNTIFS('[3]2019 Outage History'!$R:$R,CJ94,'[3]2019 Outage History'!$I:$I,$C94)/$Q94,"")</f>
        <v/>
      </c>
      <c r="CL94" s="26" t="str">
        <f t="shared" si="39"/>
        <v/>
      </c>
      <c r="CM94" s="8" t="str">
        <f>IF($P94="More Info Required",COUNTIFS('[3]2019 Outage History'!$R:$R,CL94,'[3]2019 Outage History'!$I:$I,$C94)/$Q94,"")</f>
        <v/>
      </c>
    </row>
    <row r="95" spans="1:91" ht="15" x14ac:dyDescent="0.25">
      <c r="A95" s="17" t="s">
        <v>261</v>
      </c>
      <c r="B95" s="21">
        <v>45224</v>
      </c>
      <c r="C95" s="14" t="s">
        <v>262</v>
      </c>
      <c r="D95" s="17" t="s">
        <v>399</v>
      </c>
      <c r="E95" s="21">
        <v>45</v>
      </c>
      <c r="F95" s="22">
        <f>'[3]2019 Circuit Detail'!H54</f>
        <v>0</v>
      </c>
      <c r="G95" s="21"/>
      <c r="H95" s="21">
        <f>('[3]2014 Circuit detail'!AS54+'[3]2015 Circuit Detail'!AS54+'[3]2016 Circuit Detail'!AS54+'[3]2017 Circuit Detail'!AS54+'[3]2018 Circuit Detail'!AS54)/5</f>
        <v>0</v>
      </c>
      <c r="I95" s="10">
        <f>'[3]2019 Circuit Detail'!AS54</f>
        <v>0</v>
      </c>
      <c r="J95" s="17" t="str">
        <f t="shared" si="0"/>
        <v>OK</v>
      </c>
      <c r="K95" s="17">
        <v>2.4</v>
      </c>
      <c r="L95" s="27"/>
      <c r="M95" s="21">
        <f>('[3]2014 Circuit detail'!AQ54+'[3]2015 Circuit Detail'!AQ54+'[3]2016 Circuit Detail'!AQ54+'[3]2017 Circuit Detail'!AQ54+'[3]2018 Circuit Detail'!AQ54)/5</f>
        <v>0</v>
      </c>
      <c r="N95" s="24">
        <f>'[3]2019 Circuit Detail'!AQ54</f>
        <v>0</v>
      </c>
      <c r="O95" s="17" t="str">
        <f t="shared" si="1"/>
        <v>OK</v>
      </c>
      <c r="P95" s="8" t="str">
        <f t="shared" si="2"/>
        <v>Good</v>
      </c>
      <c r="Q95" s="25">
        <f>'[3]2019 Circuit Detail'!AJ54</f>
        <v>0</v>
      </c>
      <c r="R95" s="26" t="str">
        <f t="shared" si="3"/>
        <v/>
      </c>
      <c r="S95" s="8" t="str">
        <f>IF($P95="More Info Required",COUNTIFS('[3]2019 Outage History'!$R:$R,R95,'[3]2019 Outage History'!$I:$I,$C95)/$Q95,"")</f>
        <v/>
      </c>
      <c r="T95" s="26" t="str">
        <f t="shared" si="4"/>
        <v/>
      </c>
      <c r="U95" s="8" t="str">
        <f>IF($P95="More Info Required",COUNTIFS('[3]2019 Outage History'!$R:$R,T95,'[3]2019 Outage History'!$I:$I,$C95)/$Q95,"")</f>
        <v/>
      </c>
      <c r="V95" s="26" t="str">
        <f t="shared" si="5"/>
        <v/>
      </c>
      <c r="W95" s="8" t="str">
        <f>IF($P95="More Info Required",COUNTIFS('[3]2019 Outage History'!$R:$R,V95,'[3]2019 Outage History'!$I:$I,$C95)/$Q95,"")</f>
        <v/>
      </c>
      <c r="X95" s="26" t="str">
        <f t="shared" si="6"/>
        <v/>
      </c>
      <c r="Y95" s="8" t="str">
        <f>IF($P95="More Info Required",COUNTIFS('[3]2019 Outage History'!$R:$R,X95,'[3]2019 Outage History'!$I:$I,$C95)/$Q95,"")</f>
        <v/>
      </c>
      <c r="Z95" s="26" t="str">
        <f t="shared" si="7"/>
        <v/>
      </c>
      <c r="AA95" s="8" t="str">
        <f>IF($P95="More Info Required",COUNTIFS('[3]2019 Outage History'!$R:$R,Z95,'[3]2019 Outage History'!$I:$I,$C95)/$Q95,"")</f>
        <v/>
      </c>
      <c r="AB95" s="26" t="str">
        <f t="shared" si="8"/>
        <v/>
      </c>
      <c r="AC95" s="8" t="str">
        <f>IF($P95="More Info Required",COUNTIFS('[3]2019 Outage History'!$R:$R,AB95,'[3]2019 Outage History'!$I:$I,$C95)/$Q95,"")</f>
        <v/>
      </c>
      <c r="AD95" s="26" t="str">
        <f t="shared" si="9"/>
        <v/>
      </c>
      <c r="AE95" s="8" t="str">
        <f>IF($P95="More Info Required",COUNTIFS('[3]2019 Outage History'!$R:$R,AD95,'[3]2019 Outage History'!$I:$I,$C95)/$Q95,"")</f>
        <v/>
      </c>
      <c r="AF95" s="26" t="str">
        <f t="shared" si="10"/>
        <v/>
      </c>
      <c r="AG95" s="8" t="str">
        <f>IF($P95="More Info Required",COUNTIFS('[3]2019 Outage History'!$R:$R,AF95,'[3]2019 Outage History'!$I:$I,$C95)/$Q95,"")</f>
        <v/>
      </c>
      <c r="AH95" s="26" t="str">
        <f t="shared" si="11"/>
        <v/>
      </c>
      <c r="AI95" s="8" t="str">
        <f>IF($P95="More Info Required",COUNTIFS('[3]2019 Outage History'!$R:$R,AH95,'[3]2019 Outage History'!$I:$I,$C95)/$Q95,"")</f>
        <v/>
      </c>
      <c r="AJ95" s="26" t="str">
        <f t="shared" si="12"/>
        <v/>
      </c>
      <c r="AK95" s="8" t="str">
        <f>IF($P95="More Info Required",COUNTIFS('[3]2019 Outage History'!$R:$R,AJ95,'[3]2019 Outage History'!$I:$I,$C95)/$Q95,"")</f>
        <v/>
      </c>
      <c r="AL95" s="26" t="str">
        <f t="shared" si="13"/>
        <v/>
      </c>
      <c r="AM95" s="8" t="str">
        <f>IF($P95="More Info Required",COUNTIFS('[3]2019 Outage History'!$R:$R,AL95,'[3]2019 Outage History'!$I:$I,$C95)/$Q95,"")</f>
        <v/>
      </c>
      <c r="AN95" s="26" t="str">
        <f t="shared" si="14"/>
        <v/>
      </c>
      <c r="AO95" s="8" t="str">
        <f>IF($P95="More Info Required",COUNTIFS('[3]2019 Outage History'!$R:$R,AN95,'[3]2019 Outage History'!$I:$I,$C95)/$Q95,"")</f>
        <v/>
      </c>
      <c r="AP95" s="26" t="str">
        <f t="shared" si="15"/>
        <v/>
      </c>
      <c r="AQ95" s="8" t="str">
        <f>IF($P95="More Info Required",COUNTIFS('[3]2019 Outage History'!$R:$R,AP95,'[3]2019 Outage History'!$I:$I,$C95)/$Q95,"")</f>
        <v/>
      </c>
      <c r="AR95" s="26" t="str">
        <f t="shared" si="16"/>
        <v/>
      </c>
      <c r="AS95" s="8" t="str">
        <f>IF($P95="More Info Required",COUNTIFS('[3]2019 Outage History'!$R:$R,AR95,'[3]2019 Outage History'!$I:$I,$C95)/$Q95,"")</f>
        <v/>
      </c>
      <c r="AT95" s="26" t="str">
        <f t="shared" si="17"/>
        <v/>
      </c>
      <c r="AU95" s="8" t="str">
        <f>IF($P95="More Info Required",COUNTIFS('[3]2019 Outage History'!$R:$R,AT95,'[3]2019 Outage History'!$I:$I,$C95)/$Q95,"")</f>
        <v/>
      </c>
      <c r="AV95" s="26" t="str">
        <f t="shared" si="18"/>
        <v/>
      </c>
      <c r="AW95" s="8" t="str">
        <f>IF($P95="More Info Required",COUNTIFS('[3]2019 Outage History'!$R:$R,AV95,'[3]2019 Outage History'!$I:$I,$C95)/$Q95,"")</f>
        <v/>
      </c>
      <c r="AX95" s="26" t="str">
        <f t="shared" si="19"/>
        <v/>
      </c>
      <c r="AY95" s="8" t="str">
        <f>IF($P95="More Info Required",COUNTIFS('[3]2019 Outage History'!$R:$R,AX95,'[3]2019 Outage History'!$I:$I,$C95)/$Q95,"")</f>
        <v/>
      </c>
      <c r="AZ95" s="26" t="str">
        <f t="shared" si="20"/>
        <v/>
      </c>
      <c r="BA95" s="8" t="str">
        <f>IF($P95="More Info Required",COUNTIFS('[3]2019 Outage History'!$R:$R,AZ95,'[3]2019 Outage History'!$I:$I,$C95)/$Q95,"")</f>
        <v/>
      </c>
      <c r="BB95" s="26" t="str">
        <f t="shared" si="21"/>
        <v/>
      </c>
      <c r="BC95" s="8" t="str">
        <f>IF($P95="More Info Required",COUNTIFS('[3]2019 Outage History'!$R:$R,BB95,'[3]2019 Outage History'!$I:$I,$C95)/$Q95,"")</f>
        <v/>
      </c>
      <c r="BD95" s="26" t="str">
        <f t="shared" si="22"/>
        <v/>
      </c>
      <c r="BE95" s="8" t="str">
        <f>IF($P95="More Info Required",COUNTIFS('[3]2019 Outage History'!$R:$R,BD95,'[3]2019 Outage History'!$I:$I,$C95)/$Q95,"")</f>
        <v/>
      </c>
      <c r="BF95" s="26" t="str">
        <f t="shared" si="23"/>
        <v/>
      </c>
      <c r="BG95" s="8" t="str">
        <f>IF($P95="More Info Required",COUNTIFS('[3]2019 Outage History'!$R:$R,BF95,'[3]2019 Outage History'!$I:$I,$C95)/$Q95,"")</f>
        <v/>
      </c>
      <c r="BH95" s="26" t="str">
        <f t="shared" si="24"/>
        <v/>
      </c>
      <c r="BI95" s="8" t="str">
        <f>IF($P95="More Info Required",COUNTIFS('[3]2019 Outage History'!$R:$R,BH95,'[3]2019 Outage History'!$I:$I,$C95)/$Q95,"")</f>
        <v/>
      </c>
      <c r="BJ95" s="26" t="str">
        <f t="shared" si="25"/>
        <v/>
      </c>
      <c r="BK95" s="8" t="str">
        <f>IF($P95="More Info Required",COUNTIFS('[3]2019 Outage History'!$R:$R,BJ95,'[3]2019 Outage History'!$I:$I,$C95)/$Q95,"")</f>
        <v/>
      </c>
      <c r="BL95" s="26" t="str">
        <f t="shared" si="26"/>
        <v/>
      </c>
      <c r="BM95" s="8" t="str">
        <f>IF($P95="More Info Required",COUNTIFS('[3]2019 Outage History'!$R:$R,BL95,'[3]2019 Outage History'!$I:$I,$C95)/$Q95,"")</f>
        <v/>
      </c>
      <c r="BN95" s="26" t="str">
        <f t="shared" si="27"/>
        <v/>
      </c>
      <c r="BO95" s="8" t="str">
        <f>IF($P95="More Info Required",COUNTIFS('[3]2019 Outage History'!$R:$R,BN95,'[3]2019 Outage History'!$I:$I,$C95)/$Q95,"")</f>
        <v/>
      </c>
      <c r="BP95" s="26" t="str">
        <f t="shared" si="28"/>
        <v/>
      </c>
      <c r="BQ95" s="8" t="str">
        <f>IF($P95="More Info Required",COUNTIFS('[3]2019 Outage History'!$R:$R,BP95,'[3]2019 Outage History'!$I:$I,$C95)/$Q95,"")</f>
        <v/>
      </c>
      <c r="BR95" s="26" t="str">
        <f t="shared" si="29"/>
        <v/>
      </c>
      <c r="BS95" s="8" t="str">
        <f>IF($P95="More Info Required",COUNTIFS('[3]2019 Outage History'!$R:$R,BR95,'[3]2019 Outage History'!$I:$I,$C95)/$Q95,"")</f>
        <v/>
      </c>
      <c r="BT95" s="26" t="str">
        <f t="shared" si="30"/>
        <v/>
      </c>
      <c r="BU95" s="8" t="str">
        <f>IF($P95="More Info Required",COUNTIFS('[3]2019 Outage History'!$R:$R,BT95,'[3]2019 Outage History'!$I:$I,$C95)/$Q95,"")</f>
        <v/>
      </c>
      <c r="BV95" s="26" t="str">
        <f t="shared" si="31"/>
        <v/>
      </c>
      <c r="BW95" s="8" t="str">
        <f>IF($P95="More Info Required",COUNTIFS('[3]2019 Outage History'!$R:$R,BV95,'[3]2019 Outage History'!$I:$I,$C95)/$Q95,"")</f>
        <v/>
      </c>
      <c r="BX95" s="26" t="str">
        <f t="shared" si="32"/>
        <v/>
      </c>
      <c r="BY95" s="8" t="str">
        <f>IF($P95="More Info Required",COUNTIFS('[3]2019 Outage History'!$R:$R,BX95,'[3]2019 Outage History'!$I:$I,$C95)/$Q95,"")</f>
        <v/>
      </c>
      <c r="BZ95" s="26" t="str">
        <f t="shared" si="33"/>
        <v/>
      </c>
      <c r="CA95" s="8" t="str">
        <f>IF($P95="More Info Required",COUNTIFS('[3]2019 Outage History'!$R:$R,BZ95,'[3]2019 Outage History'!$I:$I,$C95)/$Q95,"")</f>
        <v/>
      </c>
      <c r="CB95" s="26" t="str">
        <f t="shared" si="34"/>
        <v/>
      </c>
      <c r="CC95" s="8" t="str">
        <f>IF($P95="More Info Required",COUNTIFS('[3]2019 Outage History'!$R:$R,CB95,'[3]2019 Outage History'!$I:$I,$C95)/$Q95,"")</f>
        <v/>
      </c>
      <c r="CD95" s="26" t="str">
        <f t="shared" si="35"/>
        <v/>
      </c>
      <c r="CE95" s="8" t="str">
        <f>IF($P95="More Info Required",COUNTIFS('[3]2019 Outage History'!$R:$R,CD95,'[3]2019 Outage History'!$I:$I,$C95)/$Q95,"")</f>
        <v/>
      </c>
      <c r="CF95" s="26" t="str">
        <f t="shared" si="36"/>
        <v/>
      </c>
      <c r="CG95" s="8" t="str">
        <f>IF($P95="More Info Required",COUNTIFS('[3]2019 Outage History'!$R:$R,CF95,'[3]2019 Outage History'!$I:$I,$C95)/$Q95,"")</f>
        <v/>
      </c>
      <c r="CH95" s="26" t="str">
        <f t="shared" si="37"/>
        <v/>
      </c>
      <c r="CI95" s="8" t="str">
        <f>IF($P95="More Info Required",COUNTIFS('[3]2019 Outage History'!$R:$R,CH95,'[3]2019 Outage History'!$I:$I,$C95)/$Q95,"")</f>
        <v/>
      </c>
      <c r="CJ95" s="26" t="str">
        <f t="shared" si="38"/>
        <v/>
      </c>
      <c r="CK95" s="8" t="str">
        <f>IF($P95="More Info Required",COUNTIFS('[3]2019 Outage History'!$R:$R,CJ95,'[3]2019 Outage History'!$I:$I,$C95)/$Q95,"")</f>
        <v/>
      </c>
      <c r="CL95" s="26" t="str">
        <f t="shared" si="39"/>
        <v/>
      </c>
      <c r="CM95" s="8" t="str">
        <f>IF($P95="More Info Required",COUNTIFS('[3]2019 Outage History'!$R:$R,CL95,'[3]2019 Outage History'!$I:$I,$C95)/$Q95,"")</f>
        <v/>
      </c>
    </row>
    <row r="96" spans="1:91" ht="15" x14ac:dyDescent="0.25">
      <c r="A96" s="17" t="s">
        <v>400</v>
      </c>
      <c r="B96" s="21">
        <v>45234</v>
      </c>
      <c r="C96" s="14" t="s">
        <v>401</v>
      </c>
      <c r="D96" s="17" t="s">
        <v>399</v>
      </c>
      <c r="E96" s="21">
        <v>45</v>
      </c>
      <c r="F96" s="22">
        <f>'[3]2019 Circuit Detail'!H55</f>
        <v>2</v>
      </c>
      <c r="G96" s="21"/>
      <c r="H96" s="21">
        <f>('[3]2014 Circuit detail'!AS55+'[3]2015 Circuit Detail'!AS55+'[3]2016 Circuit Detail'!AS55+'[3]2017 Circuit Detail'!AS55+'[3]2018 Circuit Detail'!AS55)/5</f>
        <v>0.3</v>
      </c>
      <c r="I96" s="10">
        <f>'[3]2019 Circuit Detail'!AS55</f>
        <v>2</v>
      </c>
      <c r="J96" s="17" t="str">
        <f t="shared" si="0"/>
        <v>PSC</v>
      </c>
      <c r="K96" s="17">
        <v>1.3</v>
      </c>
      <c r="L96" s="27"/>
      <c r="M96" s="21">
        <f>('[3]2014 Circuit detail'!AQ55+'[3]2015 Circuit Detail'!AQ55+'[3]2016 Circuit Detail'!AQ55+'[3]2017 Circuit Detail'!AQ55+'[3]2018 Circuit Detail'!AQ55)/5</f>
        <v>38</v>
      </c>
      <c r="N96" s="24">
        <f>'[3]2019 Circuit Detail'!AQ55</f>
        <v>394.5</v>
      </c>
      <c r="O96" s="17" t="str">
        <f t="shared" si="1"/>
        <v>PSC</v>
      </c>
      <c r="P96" s="8" t="str">
        <f t="shared" si="2"/>
        <v>More Info Required</v>
      </c>
      <c r="Q96" s="25">
        <f>'[3]2019 Circuit Detail'!AJ55</f>
        <v>4</v>
      </c>
      <c r="R96" s="26" t="str">
        <f t="shared" si="3"/>
        <v>000 Power Supply</v>
      </c>
      <c r="S96" s="8" t="e">
        <f>IF($P96="More Info Required",COUNTIFS('[3]2019 Outage History'!$R:$R,R96,'[3]2019 Outage History'!$I:$I,$C96)/$Q96,"")</f>
        <v>#VALUE!</v>
      </c>
      <c r="T96" s="26" t="str">
        <f t="shared" si="4"/>
        <v>100 Construction</v>
      </c>
      <c r="U96" s="8" t="e">
        <f>IF($P96="More Info Required",COUNTIFS('[3]2019 Outage History'!$R:$R,T96,'[3]2019 Outage History'!$I:$I,$C96)/$Q96,"")</f>
        <v>#VALUE!</v>
      </c>
      <c r="V96" s="26" t="str">
        <f t="shared" si="5"/>
        <v>110 Maintenance</v>
      </c>
      <c r="W96" s="8" t="e">
        <f>IF($P96="More Info Required",COUNTIFS('[3]2019 Outage History'!$R:$R,V96,'[3]2019 Outage History'!$I:$I,$C96)/$Q96,"")</f>
        <v>#VALUE!</v>
      </c>
      <c r="X96" s="26" t="str">
        <f t="shared" si="6"/>
        <v>190 Other Planned</v>
      </c>
      <c r="Y96" s="8" t="e">
        <f>IF($P96="More Info Required",COUNTIFS('[3]2019 Outage History'!$R:$R,X96,'[3]2019 Outage History'!$I:$I,$C96)/$Q96,"")</f>
        <v>#VALUE!</v>
      </c>
      <c r="Z96" s="26" t="str">
        <f t="shared" si="7"/>
        <v>300 Material or equipment fault/failure</v>
      </c>
      <c r="AA96" s="8" t="e">
        <f>IF($P96="More Info Required",COUNTIFS('[3]2019 Outage History'!$R:$R,Z96,'[3]2019 Outage History'!$I:$I,$C96)/$Q96,"")</f>
        <v>#VALUE!</v>
      </c>
      <c r="AB96" s="26" t="str">
        <f t="shared" si="8"/>
        <v>310 Installation Fault</v>
      </c>
      <c r="AC96" s="8" t="e">
        <f>IF($P96="More Info Required",COUNTIFS('[3]2019 Outage History'!$R:$R,AB96,'[3]2019 Outage History'!$I:$I,$C96)/$Q96,"")</f>
        <v>#VALUE!</v>
      </c>
      <c r="AD96" s="26" t="str">
        <f t="shared" si="9"/>
        <v>320 Conductor Sag or inadequate clearance</v>
      </c>
      <c r="AE96" s="8" t="e">
        <f>IF($P96="More Info Required",COUNTIFS('[3]2019 Outage History'!$R:$R,AD96,'[3]2019 Outage History'!$I:$I,$C96)/$Q96,"")</f>
        <v>#VALUE!</v>
      </c>
      <c r="AF96" s="26" t="str">
        <f t="shared" si="10"/>
        <v>340 Overload</v>
      </c>
      <c r="AG96" s="8" t="e">
        <f>IF($P96="More Info Required",COUNTIFS('[3]2019 Outage History'!$R:$R,AF96,'[3]2019 Outage History'!$I:$I,$C96)/$Q96,"")</f>
        <v>#VALUE!</v>
      </c>
      <c r="AH96" s="26" t="str">
        <f t="shared" si="11"/>
        <v>350 Miscoordination of protection devices</v>
      </c>
      <c r="AI96" s="8" t="e">
        <f>IF($P96="More Info Required",COUNTIFS('[3]2019 Outage History'!$R:$R,AH96,'[3]2019 Outage History'!$I:$I,$C96)/$Q96,"")</f>
        <v>#VALUE!</v>
      </c>
      <c r="AJ96" s="26" t="str">
        <f t="shared" si="12"/>
        <v>360 Other Equipment installation/design</v>
      </c>
      <c r="AK96" s="8" t="e">
        <f>IF($P96="More Info Required",COUNTIFS('[3]2019 Outage History'!$R:$R,AJ96,'[3]2019 Outage History'!$I:$I,$C96)/$Q96,"")</f>
        <v>#VALUE!</v>
      </c>
      <c r="AL96" s="26" t="str">
        <f t="shared" si="13"/>
        <v>400 Decay/Age of Material/Equipment</v>
      </c>
      <c r="AM96" s="8" t="e">
        <f>IF($P96="More Info Required",COUNTIFS('[3]2019 Outage History'!$R:$R,AL96,'[3]2019 Outage History'!$I:$I,$C96)/$Q96,"")</f>
        <v>#VALUE!</v>
      </c>
      <c r="AN96" s="26" t="str">
        <f t="shared" si="14"/>
        <v>420 Tree Growth</v>
      </c>
      <c r="AO96" s="8" t="e">
        <f>IF($P96="More Info Required",COUNTIFS('[3]2019 Outage History'!$R:$R,AN96,'[3]2019 Outage History'!$I:$I,$C96)/$Q96,"")</f>
        <v>#VALUE!</v>
      </c>
      <c r="AP96" s="26" t="str">
        <f t="shared" si="15"/>
        <v>430 Tree failure from overhang or dead tree without Ice/snow</v>
      </c>
      <c r="AQ96" s="8" t="e">
        <f>IF($P96="More Info Required",COUNTIFS('[3]2019 Outage History'!$R:$R,AP96,'[3]2019 Outage History'!$I:$I,$C96)/$Q96,"")</f>
        <v>#VALUE!</v>
      </c>
      <c r="AR96" s="26" t="str">
        <f t="shared" si="16"/>
        <v>435 Tree failure from outside of ROW</v>
      </c>
      <c r="AS96" s="8" t="e">
        <f>IF($P96="More Info Required",COUNTIFS('[3]2019 Outage History'!$R:$R,AR96,'[3]2019 Outage History'!$I:$I,$C96)/$Q96,"")</f>
        <v>#VALUE!</v>
      </c>
      <c r="AT96" s="26" t="str">
        <f t="shared" si="17"/>
        <v>440 Trees with Ice/snow</v>
      </c>
      <c r="AU96" s="8" t="e">
        <f>IF($P96="More Info Required",COUNTIFS('[3]2019 Outage History'!$R:$R,AT96,'[3]2019 Outage History'!$I:$I,$C96)/$Q96,"")</f>
        <v>#VALUE!</v>
      </c>
      <c r="AV96" s="26" t="str">
        <f t="shared" si="18"/>
        <v>470 Borrower Crew Cuts Tree</v>
      </c>
      <c r="AW96" s="8" t="e">
        <f>IF($P96="More Info Required",COUNTIFS('[3]2019 Outage History'!$R:$R,AV96,'[3]2019 Outage History'!$I:$I,$C96)/$Q96,"")</f>
        <v>#VALUE!</v>
      </c>
      <c r="AX96" s="26" t="str">
        <f t="shared" si="19"/>
        <v>490 Maintenance, Other</v>
      </c>
      <c r="AY96" s="8" t="e">
        <f>IF($P96="More Info Required",COUNTIFS('[3]2019 Outage History'!$R:$R,AX96,'[3]2019 Outage History'!$I:$I,$C96)/$Q96,"")</f>
        <v>#VALUE!</v>
      </c>
      <c r="AZ96" s="26" t="str">
        <f t="shared" si="20"/>
        <v>500 Lightning</v>
      </c>
      <c r="BA96" s="8" t="e">
        <f>IF($P96="More Info Required",COUNTIFS('[3]2019 Outage History'!$R:$R,AZ96,'[3]2019 Outage History'!$I:$I,$C96)/$Q96,"")</f>
        <v>#VALUE!</v>
      </c>
      <c r="BB96" s="26" t="str">
        <f t="shared" si="21"/>
        <v>510 Wind, Not Trees</v>
      </c>
      <c r="BC96" s="8" t="e">
        <f>IF($P96="More Info Required",COUNTIFS('[3]2019 Outage History'!$R:$R,BB96,'[3]2019 Outage History'!$I:$I,$C96)/$Q96,"")</f>
        <v>#VALUE!</v>
      </c>
      <c r="BD96" s="26" t="str">
        <f t="shared" si="22"/>
        <v>520 Ice, Sleet, Frost, not Trees</v>
      </c>
      <c r="BE96" s="8" t="e">
        <f>IF($P96="More Info Required",COUNTIFS('[3]2019 Outage History'!$R:$R,BD96,'[3]2019 Outage History'!$I:$I,$C96)/$Q96,"")</f>
        <v>#VALUE!</v>
      </c>
      <c r="BF96" s="26" t="str">
        <f t="shared" si="23"/>
        <v>530 Flood</v>
      </c>
      <c r="BG96" s="8" t="e">
        <f>IF($P96="More Info Required",COUNTIFS('[3]2019 Outage History'!$R:$R,BF96,'[3]2019 Outage History'!$I:$I,$C96)/$Q96,"")</f>
        <v>#VALUE!</v>
      </c>
      <c r="BH96" s="26" t="str">
        <f t="shared" si="24"/>
        <v>540 Storm</v>
      </c>
      <c r="BI96" s="8" t="e">
        <f>IF($P96="More Info Required",COUNTIFS('[3]2019 Outage History'!$R:$R,BH96,'[3]2019 Outage History'!$I:$I,$C96)/$Q96,"")</f>
        <v>#VALUE!</v>
      </c>
      <c r="BJ96" s="26" t="str">
        <f t="shared" si="25"/>
        <v>590 Weather, Other</v>
      </c>
      <c r="BK96" s="8" t="e">
        <f>IF($P96="More Info Required",COUNTIFS('[3]2019 Outage History'!$R:$R,BJ96,'[3]2019 Outage History'!$I:$I,$C96)/$Q96,"")</f>
        <v>#VALUE!</v>
      </c>
      <c r="BL96" s="26" t="str">
        <f t="shared" si="26"/>
        <v>600 Animal/bird</v>
      </c>
      <c r="BM96" s="8" t="e">
        <f>IF($P96="More Info Required",COUNTIFS('[3]2019 Outage History'!$R:$R,BL96,'[3]2019 Outage History'!$I:$I,$C96)/$Q96,"")</f>
        <v>#VALUE!</v>
      </c>
      <c r="BN96" s="26" t="str">
        <f t="shared" si="27"/>
        <v>630 Squirrel</v>
      </c>
      <c r="BO96" s="8" t="e">
        <f>IF($P96="More Info Required",COUNTIFS('[3]2019 Outage History'!$R:$R,BN96,'[3]2019 Outage History'!$I:$I,$C96)/$Q96,"")</f>
        <v>#VALUE!</v>
      </c>
      <c r="BP96" s="26" t="str">
        <f t="shared" si="28"/>
        <v>690 Animal, Other</v>
      </c>
      <c r="BQ96" s="8" t="e">
        <f>IF($P96="More Info Required",COUNTIFS('[3]2019 Outage History'!$R:$R,BP96,'[3]2019 Outage History'!$I:$I,$C96)/$Q96,"")</f>
        <v>#VALUE!</v>
      </c>
      <c r="BR96" s="26" t="str">
        <f t="shared" si="29"/>
        <v>700 Customer-Caused</v>
      </c>
      <c r="BS96" s="8" t="e">
        <f>IF($P96="More Info Required",COUNTIFS('[3]2019 Outage History'!$R:$R,BR96,'[3]2019 Outage History'!$I:$I,$C96)/$Q96,"")</f>
        <v>#VALUE!</v>
      </c>
      <c r="BT96" s="26" t="str">
        <f t="shared" si="30"/>
        <v>710 Motor Vehicle</v>
      </c>
      <c r="BU96" s="8" t="e">
        <f>IF($P96="More Info Required",COUNTIFS('[3]2019 Outage History'!$R:$R,BT96,'[3]2019 Outage History'!$I:$I,$C96)/$Q96,"")</f>
        <v>#VALUE!</v>
      </c>
      <c r="BV96" s="26" t="str">
        <f t="shared" si="31"/>
        <v>715 Farming Equipment</v>
      </c>
      <c r="BW96" s="8" t="e">
        <f>IF($P96="More Info Required",COUNTIFS('[3]2019 Outage History'!$R:$R,BV96,'[3]2019 Outage History'!$I:$I,$C96)/$Q96,"")</f>
        <v>#VALUE!</v>
      </c>
      <c r="BX96" s="26" t="str">
        <f t="shared" si="32"/>
        <v>720 Aircraft</v>
      </c>
      <c r="BY96" s="8" t="e">
        <f>IF($P96="More Info Required",COUNTIFS('[3]2019 Outage History'!$R:$R,BX96,'[3]2019 Outage History'!$I:$I,$C96)/$Q96,"")</f>
        <v>#VALUE!</v>
      </c>
      <c r="BZ96" s="26" t="str">
        <f t="shared" si="33"/>
        <v>730 Fire</v>
      </c>
      <c r="CA96" s="8" t="e">
        <f>IF($P96="More Info Required",COUNTIFS('[3]2019 Outage History'!$R:$R,BZ96,'[3]2019 Outage History'!$I:$I,$C96)/$Q96,"")</f>
        <v>#VALUE!</v>
      </c>
      <c r="CB96" s="26" t="str">
        <f t="shared" si="34"/>
        <v>740 Public Cuts Tree</v>
      </c>
      <c r="CC96" s="8" t="e">
        <f>IF($P96="More Info Required",COUNTIFS('[3]2019 Outage History'!$R:$R,CB96,'[3]2019 Outage History'!$I:$I,$C96)/$Q96,"")</f>
        <v>#VALUE!</v>
      </c>
      <c r="CD96" s="26" t="str">
        <f t="shared" si="35"/>
        <v>750 Vandalism</v>
      </c>
      <c r="CE96" s="8" t="e">
        <f>IF($P96="More Info Required",COUNTIFS('[3]2019 Outage History'!$R:$R,CD96,'[3]2019 Outage History'!$I:$I,$C96)/$Q96,"")</f>
        <v>#VALUE!</v>
      </c>
      <c r="CF96" s="26" t="str">
        <f t="shared" si="36"/>
        <v>760 Switching Error or Caused by Construction or Maintenance</v>
      </c>
      <c r="CG96" s="8" t="e">
        <f>IF($P96="More Info Required",COUNTIFS('[3]2019 Outage History'!$R:$R,CF96,'[3]2019 Outage History'!$I:$I,$C96)/$Q96,"")</f>
        <v>#VALUE!</v>
      </c>
      <c r="CH96" s="26" t="str">
        <f t="shared" si="37"/>
        <v>790 Public, Other</v>
      </c>
      <c r="CI96" s="8" t="e">
        <f>IF($P96="More Info Required",COUNTIFS('[3]2019 Outage History'!$R:$R,CH96,'[3]2019 Outage History'!$I:$I,$C96)/$Q96,"")</f>
        <v>#VALUE!</v>
      </c>
      <c r="CJ96" s="26" t="str">
        <f t="shared" si="38"/>
        <v>800 Other</v>
      </c>
      <c r="CK96" s="8" t="e">
        <f>IF($P96="More Info Required",COUNTIFS('[3]2019 Outage History'!$R:$R,CJ96,'[3]2019 Outage History'!$I:$I,$C96)/$Q96,"")</f>
        <v>#VALUE!</v>
      </c>
      <c r="CL96" s="26" t="str">
        <f t="shared" si="39"/>
        <v>999 Cause Unknown</v>
      </c>
      <c r="CM96" s="8" t="e">
        <f>IF($P96="More Info Required",COUNTIFS('[3]2019 Outage History'!$R:$R,CL96,'[3]2019 Outage History'!$I:$I,$C96)/$Q96,"")</f>
        <v>#VALUE!</v>
      </c>
    </row>
    <row r="97" spans="1:91" ht="15" x14ac:dyDescent="0.25">
      <c r="A97" s="17" t="s">
        <v>402</v>
      </c>
      <c r="B97" s="21">
        <v>45244</v>
      </c>
      <c r="C97" s="14" t="s">
        <v>403</v>
      </c>
      <c r="D97" s="17" t="s">
        <v>399</v>
      </c>
      <c r="E97" s="21">
        <v>45</v>
      </c>
      <c r="F97" s="22">
        <f>'[3]2019 Circuit Detail'!H56</f>
        <v>33.923403999999998</v>
      </c>
      <c r="G97" s="21"/>
      <c r="H97" s="21">
        <f>('[3]2014 Circuit detail'!AS56+'[3]2015 Circuit Detail'!AS56+'[3]2016 Circuit Detail'!AS56+'[3]2017 Circuit Detail'!AS56+'[3]2018 Circuit Detail'!AS56)/5</f>
        <v>1.0101404909024918</v>
      </c>
      <c r="I97" s="10">
        <f>'[3]2019 Circuit Detail'!AS56</f>
        <v>2.88886103528997</v>
      </c>
      <c r="J97" s="17" t="str">
        <f t="shared" si="0"/>
        <v>PSC</v>
      </c>
      <c r="K97" s="17">
        <v>7.7</v>
      </c>
      <c r="L97" s="27"/>
      <c r="M97" s="21">
        <f>('[3]2014 Circuit detail'!AQ56+'[3]2015 Circuit Detail'!AQ56+'[3]2016 Circuit Detail'!AQ56+'[3]2017 Circuit Detail'!AQ56+'[3]2018 Circuit Detail'!AQ56)/5</f>
        <v>156.80980719999997</v>
      </c>
      <c r="N97" s="24">
        <f>'[3]2019 Circuit Detail'!AQ56</f>
        <v>721.06560999999999</v>
      </c>
      <c r="O97" s="17" t="str">
        <f t="shared" si="1"/>
        <v>PSC</v>
      </c>
      <c r="P97" s="8" t="str">
        <f t="shared" si="2"/>
        <v>More Info Required</v>
      </c>
      <c r="Q97" s="25">
        <f>'[3]2019 Circuit Detail'!AJ56</f>
        <v>3</v>
      </c>
      <c r="R97" s="26" t="str">
        <f t="shared" si="3"/>
        <v>000 Power Supply</v>
      </c>
      <c r="S97" s="8" t="e">
        <f>IF($P97="More Info Required",COUNTIFS('[3]2019 Outage History'!$R:$R,R97,'[3]2019 Outage History'!$I:$I,$C97)/$Q97,"")</f>
        <v>#VALUE!</v>
      </c>
      <c r="T97" s="26" t="str">
        <f t="shared" si="4"/>
        <v>100 Construction</v>
      </c>
      <c r="U97" s="8" t="e">
        <f>IF($P97="More Info Required",COUNTIFS('[3]2019 Outage History'!$R:$R,T97,'[3]2019 Outage History'!$I:$I,$C97)/$Q97,"")</f>
        <v>#VALUE!</v>
      </c>
      <c r="V97" s="26" t="str">
        <f t="shared" si="5"/>
        <v>110 Maintenance</v>
      </c>
      <c r="W97" s="8" t="e">
        <f>IF($P97="More Info Required",COUNTIFS('[3]2019 Outage History'!$R:$R,V97,'[3]2019 Outage History'!$I:$I,$C97)/$Q97,"")</f>
        <v>#VALUE!</v>
      </c>
      <c r="X97" s="26" t="str">
        <f t="shared" si="6"/>
        <v>190 Other Planned</v>
      </c>
      <c r="Y97" s="8" t="e">
        <f>IF($P97="More Info Required",COUNTIFS('[3]2019 Outage History'!$R:$R,X97,'[3]2019 Outage History'!$I:$I,$C97)/$Q97,"")</f>
        <v>#VALUE!</v>
      </c>
      <c r="Z97" s="26" t="str">
        <f t="shared" si="7"/>
        <v>300 Material or equipment fault/failure</v>
      </c>
      <c r="AA97" s="8" t="e">
        <f>IF($P97="More Info Required",COUNTIFS('[3]2019 Outage History'!$R:$R,Z97,'[3]2019 Outage History'!$I:$I,$C97)/$Q97,"")</f>
        <v>#VALUE!</v>
      </c>
      <c r="AB97" s="26" t="str">
        <f t="shared" si="8"/>
        <v>310 Installation Fault</v>
      </c>
      <c r="AC97" s="8" t="e">
        <f>IF($P97="More Info Required",COUNTIFS('[3]2019 Outage History'!$R:$R,AB97,'[3]2019 Outage History'!$I:$I,$C97)/$Q97,"")</f>
        <v>#VALUE!</v>
      </c>
      <c r="AD97" s="26" t="str">
        <f t="shared" si="9"/>
        <v>320 Conductor Sag or inadequate clearance</v>
      </c>
      <c r="AE97" s="8" t="e">
        <f>IF($P97="More Info Required",COUNTIFS('[3]2019 Outage History'!$R:$R,AD97,'[3]2019 Outage History'!$I:$I,$C97)/$Q97,"")</f>
        <v>#VALUE!</v>
      </c>
      <c r="AF97" s="26" t="str">
        <f t="shared" si="10"/>
        <v>340 Overload</v>
      </c>
      <c r="AG97" s="8" t="e">
        <f>IF($P97="More Info Required",COUNTIFS('[3]2019 Outage History'!$R:$R,AF97,'[3]2019 Outage History'!$I:$I,$C97)/$Q97,"")</f>
        <v>#VALUE!</v>
      </c>
      <c r="AH97" s="26" t="str">
        <f t="shared" si="11"/>
        <v>350 Miscoordination of protection devices</v>
      </c>
      <c r="AI97" s="8" t="e">
        <f>IF($P97="More Info Required",COUNTIFS('[3]2019 Outage History'!$R:$R,AH97,'[3]2019 Outage History'!$I:$I,$C97)/$Q97,"")</f>
        <v>#VALUE!</v>
      </c>
      <c r="AJ97" s="26" t="str">
        <f t="shared" si="12"/>
        <v>360 Other Equipment installation/design</v>
      </c>
      <c r="AK97" s="8" t="e">
        <f>IF($P97="More Info Required",COUNTIFS('[3]2019 Outage History'!$R:$R,AJ97,'[3]2019 Outage History'!$I:$I,$C97)/$Q97,"")</f>
        <v>#VALUE!</v>
      </c>
      <c r="AL97" s="26" t="str">
        <f t="shared" si="13"/>
        <v>400 Decay/Age of Material/Equipment</v>
      </c>
      <c r="AM97" s="8" t="e">
        <f>IF($P97="More Info Required",COUNTIFS('[3]2019 Outage History'!$R:$R,AL97,'[3]2019 Outage History'!$I:$I,$C97)/$Q97,"")</f>
        <v>#VALUE!</v>
      </c>
      <c r="AN97" s="26" t="str">
        <f t="shared" si="14"/>
        <v>420 Tree Growth</v>
      </c>
      <c r="AO97" s="8" t="e">
        <f>IF($P97="More Info Required",COUNTIFS('[3]2019 Outage History'!$R:$R,AN97,'[3]2019 Outage History'!$I:$I,$C97)/$Q97,"")</f>
        <v>#VALUE!</v>
      </c>
      <c r="AP97" s="26" t="str">
        <f t="shared" si="15"/>
        <v>430 Tree failure from overhang or dead tree without Ice/snow</v>
      </c>
      <c r="AQ97" s="8" t="e">
        <f>IF($P97="More Info Required",COUNTIFS('[3]2019 Outage History'!$R:$R,AP97,'[3]2019 Outage History'!$I:$I,$C97)/$Q97,"")</f>
        <v>#VALUE!</v>
      </c>
      <c r="AR97" s="26" t="str">
        <f t="shared" si="16"/>
        <v>435 Tree failure from outside of ROW</v>
      </c>
      <c r="AS97" s="8" t="e">
        <f>IF($P97="More Info Required",COUNTIFS('[3]2019 Outage History'!$R:$R,AR97,'[3]2019 Outage History'!$I:$I,$C97)/$Q97,"")</f>
        <v>#VALUE!</v>
      </c>
      <c r="AT97" s="26" t="str">
        <f t="shared" si="17"/>
        <v>440 Trees with Ice/snow</v>
      </c>
      <c r="AU97" s="8" t="e">
        <f>IF($P97="More Info Required",COUNTIFS('[3]2019 Outage History'!$R:$R,AT97,'[3]2019 Outage History'!$I:$I,$C97)/$Q97,"")</f>
        <v>#VALUE!</v>
      </c>
      <c r="AV97" s="26" t="str">
        <f t="shared" si="18"/>
        <v>470 Borrower Crew Cuts Tree</v>
      </c>
      <c r="AW97" s="8" t="e">
        <f>IF($P97="More Info Required",COUNTIFS('[3]2019 Outage History'!$R:$R,AV97,'[3]2019 Outage History'!$I:$I,$C97)/$Q97,"")</f>
        <v>#VALUE!</v>
      </c>
      <c r="AX97" s="26" t="str">
        <f t="shared" si="19"/>
        <v>490 Maintenance, Other</v>
      </c>
      <c r="AY97" s="8" t="e">
        <f>IF($P97="More Info Required",COUNTIFS('[3]2019 Outage History'!$R:$R,AX97,'[3]2019 Outage History'!$I:$I,$C97)/$Q97,"")</f>
        <v>#VALUE!</v>
      </c>
      <c r="AZ97" s="26" t="str">
        <f t="shared" si="20"/>
        <v>500 Lightning</v>
      </c>
      <c r="BA97" s="8" t="e">
        <f>IF($P97="More Info Required",COUNTIFS('[3]2019 Outage History'!$R:$R,AZ97,'[3]2019 Outage History'!$I:$I,$C97)/$Q97,"")</f>
        <v>#VALUE!</v>
      </c>
      <c r="BB97" s="26" t="str">
        <f t="shared" si="21"/>
        <v>510 Wind, Not Trees</v>
      </c>
      <c r="BC97" s="8" t="e">
        <f>IF($P97="More Info Required",COUNTIFS('[3]2019 Outage History'!$R:$R,BB97,'[3]2019 Outage History'!$I:$I,$C97)/$Q97,"")</f>
        <v>#VALUE!</v>
      </c>
      <c r="BD97" s="26" t="str">
        <f t="shared" si="22"/>
        <v>520 Ice, Sleet, Frost, not Trees</v>
      </c>
      <c r="BE97" s="8" t="e">
        <f>IF($P97="More Info Required",COUNTIFS('[3]2019 Outage History'!$R:$R,BD97,'[3]2019 Outage History'!$I:$I,$C97)/$Q97,"")</f>
        <v>#VALUE!</v>
      </c>
      <c r="BF97" s="26" t="str">
        <f t="shared" si="23"/>
        <v>530 Flood</v>
      </c>
      <c r="BG97" s="8" t="e">
        <f>IF($P97="More Info Required",COUNTIFS('[3]2019 Outage History'!$R:$R,BF97,'[3]2019 Outage History'!$I:$I,$C97)/$Q97,"")</f>
        <v>#VALUE!</v>
      </c>
      <c r="BH97" s="26" t="str">
        <f t="shared" si="24"/>
        <v>540 Storm</v>
      </c>
      <c r="BI97" s="8" t="e">
        <f>IF($P97="More Info Required",COUNTIFS('[3]2019 Outage History'!$R:$R,BH97,'[3]2019 Outage History'!$I:$I,$C97)/$Q97,"")</f>
        <v>#VALUE!</v>
      </c>
      <c r="BJ97" s="26" t="str">
        <f t="shared" si="25"/>
        <v>590 Weather, Other</v>
      </c>
      <c r="BK97" s="8" t="e">
        <f>IF($P97="More Info Required",COUNTIFS('[3]2019 Outage History'!$R:$R,BJ97,'[3]2019 Outage History'!$I:$I,$C97)/$Q97,"")</f>
        <v>#VALUE!</v>
      </c>
      <c r="BL97" s="26" t="str">
        <f t="shared" si="26"/>
        <v>600 Animal/bird</v>
      </c>
      <c r="BM97" s="8" t="e">
        <f>IF($P97="More Info Required",COUNTIFS('[3]2019 Outage History'!$R:$R,BL97,'[3]2019 Outage History'!$I:$I,$C97)/$Q97,"")</f>
        <v>#VALUE!</v>
      </c>
      <c r="BN97" s="26" t="str">
        <f t="shared" si="27"/>
        <v>630 Squirrel</v>
      </c>
      <c r="BO97" s="8" t="e">
        <f>IF($P97="More Info Required",COUNTIFS('[3]2019 Outage History'!$R:$R,BN97,'[3]2019 Outage History'!$I:$I,$C97)/$Q97,"")</f>
        <v>#VALUE!</v>
      </c>
      <c r="BP97" s="26" t="str">
        <f t="shared" si="28"/>
        <v>690 Animal, Other</v>
      </c>
      <c r="BQ97" s="8" t="e">
        <f>IF($P97="More Info Required",COUNTIFS('[3]2019 Outage History'!$R:$R,BP97,'[3]2019 Outage History'!$I:$I,$C97)/$Q97,"")</f>
        <v>#VALUE!</v>
      </c>
      <c r="BR97" s="26" t="str">
        <f t="shared" si="29"/>
        <v>700 Customer-Caused</v>
      </c>
      <c r="BS97" s="8" t="e">
        <f>IF($P97="More Info Required",COUNTIFS('[3]2019 Outage History'!$R:$R,BR97,'[3]2019 Outage History'!$I:$I,$C97)/$Q97,"")</f>
        <v>#VALUE!</v>
      </c>
      <c r="BT97" s="26" t="str">
        <f t="shared" si="30"/>
        <v>710 Motor Vehicle</v>
      </c>
      <c r="BU97" s="8" t="e">
        <f>IF($P97="More Info Required",COUNTIFS('[3]2019 Outage History'!$R:$R,BT97,'[3]2019 Outage History'!$I:$I,$C97)/$Q97,"")</f>
        <v>#VALUE!</v>
      </c>
      <c r="BV97" s="26" t="str">
        <f t="shared" si="31"/>
        <v>715 Farming Equipment</v>
      </c>
      <c r="BW97" s="8" t="e">
        <f>IF($P97="More Info Required",COUNTIFS('[3]2019 Outage History'!$R:$R,BV97,'[3]2019 Outage History'!$I:$I,$C97)/$Q97,"")</f>
        <v>#VALUE!</v>
      </c>
      <c r="BX97" s="26" t="str">
        <f t="shared" si="32"/>
        <v>720 Aircraft</v>
      </c>
      <c r="BY97" s="8" t="e">
        <f>IF($P97="More Info Required",COUNTIFS('[3]2019 Outage History'!$R:$R,BX97,'[3]2019 Outage History'!$I:$I,$C97)/$Q97,"")</f>
        <v>#VALUE!</v>
      </c>
      <c r="BZ97" s="26" t="str">
        <f t="shared" si="33"/>
        <v>730 Fire</v>
      </c>
      <c r="CA97" s="8" t="e">
        <f>IF($P97="More Info Required",COUNTIFS('[3]2019 Outage History'!$R:$R,BZ97,'[3]2019 Outage History'!$I:$I,$C97)/$Q97,"")</f>
        <v>#VALUE!</v>
      </c>
      <c r="CB97" s="26" t="str">
        <f t="shared" si="34"/>
        <v>740 Public Cuts Tree</v>
      </c>
      <c r="CC97" s="8" t="e">
        <f>IF($P97="More Info Required",COUNTIFS('[3]2019 Outage History'!$R:$R,CB97,'[3]2019 Outage History'!$I:$I,$C97)/$Q97,"")</f>
        <v>#VALUE!</v>
      </c>
      <c r="CD97" s="26" t="str">
        <f t="shared" si="35"/>
        <v>750 Vandalism</v>
      </c>
      <c r="CE97" s="8" t="e">
        <f>IF($P97="More Info Required",COUNTIFS('[3]2019 Outage History'!$R:$R,CD97,'[3]2019 Outage History'!$I:$I,$C97)/$Q97,"")</f>
        <v>#VALUE!</v>
      </c>
      <c r="CF97" s="26" t="str">
        <f t="shared" si="36"/>
        <v>760 Switching Error or Caused by Construction or Maintenance</v>
      </c>
      <c r="CG97" s="8" t="e">
        <f>IF($P97="More Info Required",COUNTIFS('[3]2019 Outage History'!$R:$R,CF97,'[3]2019 Outage History'!$I:$I,$C97)/$Q97,"")</f>
        <v>#VALUE!</v>
      </c>
      <c r="CH97" s="26" t="str">
        <f t="shared" si="37"/>
        <v>790 Public, Other</v>
      </c>
      <c r="CI97" s="8" t="e">
        <f>IF($P97="More Info Required",COUNTIFS('[3]2019 Outage History'!$R:$R,CH97,'[3]2019 Outage History'!$I:$I,$C97)/$Q97,"")</f>
        <v>#VALUE!</v>
      </c>
      <c r="CJ97" s="26" t="str">
        <f t="shared" si="38"/>
        <v>800 Other</v>
      </c>
      <c r="CK97" s="8" t="e">
        <f>IF($P97="More Info Required",COUNTIFS('[3]2019 Outage History'!$R:$R,CJ97,'[3]2019 Outage History'!$I:$I,$C97)/$Q97,"")</f>
        <v>#VALUE!</v>
      </c>
      <c r="CL97" s="26" t="str">
        <f t="shared" si="39"/>
        <v>999 Cause Unknown</v>
      </c>
      <c r="CM97" s="8" t="e">
        <f>IF($P97="More Info Required",COUNTIFS('[3]2019 Outage History'!$R:$R,CL97,'[3]2019 Outage History'!$I:$I,$C97)/$Q97,"")</f>
        <v>#VALUE!</v>
      </c>
    </row>
    <row r="98" spans="1:91" ht="15" x14ac:dyDescent="0.25">
      <c r="A98" s="17" t="s">
        <v>267</v>
      </c>
      <c r="B98" s="21">
        <v>45254</v>
      </c>
      <c r="C98" s="14" t="s">
        <v>404</v>
      </c>
      <c r="D98" s="17" t="s">
        <v>399</v>
      </c>
      <c r="E98" s="21">
        <v>45</v>
      </c>
      <c r="F98" s="22">
        <f>'[3]2019 Circuit Detail'!H57</f>
        <v>3</v>
      </c>
      <c r="G98" s="21"/>
      <c r="H98" s="21">
        <f>('[3]2014 Circuit detail'!AS57+'[3]2015 Circuit Detail'!AS57+'[3]2016 Circuit Detail'!AS57+'[3]2017 Circuit Detail'!AS57+'[3]2018 Circuit Detail'!AS57)/5</f>
        <v>0.36666666666666681</v>
      </c>
      <c r="I98" s="10">
        <f>'[3]2019 Circuit Detail'!AS57</f>
        <v>1.3333333333333299</v>
      </c>
      <c r="J98" s="17" t="str">
        <f t="shared" si="0"/>
        <v>PSC</v>
      </c>
      <c r="K98" s="17">
        <v>5.5</v>
      </c>
      <c r="L98" s="27"/>
      <c r="M98" s="21">
        <f>('[3]2014 Circuit detail'!AQ57+'[3]2015 Circuit Detail'!AQ57+'[3]2016 Circuit Detail'!AQ57+'[3]2017 Circuit Detail'!AQ57+'[3]2018 Circuit Detail'!AQ57)/5</f>
        <v>56.566666599999998</v>
      </c>
      <c r="N98" s="24">
        <f>'[3]2019 Circuit Detail'!AQ57</f>
        <v>137.33333300000001</v>
      </c>
      <c r="O98" s="17" t="str">
        <f t="shared" si="1"/>
        <v>PSC</v>
      </c>
      <c r="P98" s="8" t="str">
        <f t="shared" si="2"/>
        <v>More Info Required</v>
      </c>
      <c r="Q98" s="25">
        <f>'[3]2019 Circuit Detail'!AJ57</f>
        <v>2</v>
      </c>
      <c r="R98" s="26" t="str">
        <f t="shared" si="3"/>
        <v>000 Power Supply</v>
      </c>
      <c r="S98" s="8" t="e">
        <f>IF($P98="More Info Required",COUNTIFS('[3]2019 Outage History'!$R:$R,R98,'[3]2019 Outage History'!$I:$I,$C98)/$Q98,"")</f>
        <v>#VALUE!</v>
      </c>
      <c r="T98" s="26" t="str">
        <f t="shared" si="4"/>
        <v>100 Construction</v>
      </c>
      <c r="U98" s="8" t="e">
        <f>IF($P98="More Info Required",COUNTIFS('[3]2019 Outage History'!$R:$R,T98,'[3]2019 Outage History'!$I:$I,$C98)/$Q98,"")</f>
        <v>#VALUE!</v>
      </c>
      <c r="V98" s="26" t="str">
        <f t="shared" si="5"/>
        <v>110 Maintenance</v>
      </c>
      <c r="W98" s="8" t="e">
        <f>IF($P98="More Info Required",COUNTIFS('[3]2019 Outage History'!$R:$R,V98,'[3]2019 Outage History'!$I:$I,$C98)/$Q98,"")</f>
        <v>#VALUE!</v>
      </c>
      <c r="X98" s="26" t="str">
        <f t="shared" si="6"/>
        <v>190 Other Planned</v>
      </c>
      <c r="Y98" s="8" t="e">
        <f>IF($P98="More Info Required",COUNTIFS('[3]2019 Outage History'!$R:$R,X98,'[3]2019 Outage History'!$I:$I,$C98)/$Q98,"")</f>
        <v>#VALUE!</v>
      </c>
      <c r="Z98" s="26" t="str">
        <f t="shared" si="7"/>
        <v>300 Material or equipment fault/failure</v>
      </c>
      <c r="AA98" s="8" t="e">
        <f>IF($P98="More Info Required",COUNTIFS('[3]2019 Outage History'!$R:$R,Z98,'[3]2019 Outage History'!$I:$I,$C98)/$Q98,"")</f>
        <v>#VALUE!</v>
      </c>
      <c r="AB98" s="26" t="str">
        <f t="shared" si="8"/>
        <v>310 Installation Fault</v>
      </c>
      <c r="AC98" s="8" t="e">
        <f>IF($P98="More Info Required",COUNTIFS('[3]2019 Outage History'!$R:$R,AB98,'[3]2019 Outage History'!$I:$I,$C98)/$Q98,"")</f>
        <v>#VALUE!</v>
      </c>
      <c r="AD98" s="26" t="str">
        <f t="shared" si="9"/>
        <v>320 Conductor Sag or inadequate clearance</v>
      </c>
      <c r="AE98" s="8" t="e">
        <f>IF($P98="More Info Required",COUNTIFS('[3]2019 Outage History'!$R:$R,AD98,'[3]2019 Outage History'!$I:$I,$C98)/$Q98,"")</f>
        <v>#VALUE!</v>
      </c>
      <c r="AF98" s="26" t="str">
        <f t="shared" si="10"/>
        <v>340 Overload</v>
      </c>
      <c r="AG98" s="8" t="e">
        <f>IF($P98="More Info Required",COUNTIFS('[3]2019 Outage History'!$R:$R,AF98,'[3]2019 Outage History'!$I:$I,$C98)/$Q98,"")</f>
        <v>#VALUE!</v>
      </c>
      <c r="AH98" s="26" t="str">
        <f t="shared" si="11"/>
        <v>350 Miscoordination of protection devices</v>
      </c>
      <c r="AI98" s="8" t="e">
        <f>IF($P98="More Info Required",COUNTIFS('[3]2019 Outage History'!$R:$R,AH98,'[3]2019 Outage History'!$I:$I,$C98)/$Q98,"")</f>
        <v>#VALUE!</v>
      </c>
      <c r="AJ98" s="26" t="str">
        <f t="shared" si="12"/>
        <v>360 Other Equipment installation/design</v>
      </c>
      <c r="AK98" s="8" t="e">
        <f>IF($P98="More Info Required",COUNTIFS('[3]2019 Outage History'!$R:$R,AJ98,'[3]2019 Outage History'!$I:$I,$C98)/$Q98,"")</f>
        <v>#VALUE!</v>
      </c>
      <c r="AL98" s="26" t="str">
        <f t="shared" si="13"/>
        <v>400 Decay/Age of Material/Equipment</v>
      </c>
      <c r="AM98" s="8" t="e">
        <f>IF($P98="More Info Required",COUNTIFS('[3]2019 Outage History'!$R:$R,AL98,'[3]2019 Outage History'!$I:$I,$C98)/$Q98,"")</f>
        <v>#VALUE!</v>
      </c>
      <c r="AN98" s="26" t="str">
        <f t="shared" si="14"/>
        <v>420 Tree Growth</v>
      </c>
      <c r="AO98" s="8" t="e">
        <f>IF($P98="More Info Required",COUNTIFS('[3]2019 Outage History'!$R:$R,AN98,'[3]2019 Outage History'!$I:$I,$C98)/$Q98,"")</f>
        <v>#VALUE!</v>
      </c>
      <c r="AP98" s="26" t="str">
        <f t="shared" si="15"/>
        <v>430 Tree failure from overhang or dead tree without Ice/snow</v>
      </c>
      <c r="AQ98" s="8" t="e">
        <f>IF($P98="More Info Required",COUNTIFS('[3]2019 Outage History'!$R:$R,AP98,'[3]2019 Outage History'!$I:$I,$C98)/$Q98,"")</f>
        <v>#VALUE!</v>
      </c>
      <c r="AR98" s="26" t="str">
        <f t="shared" si="16"/>
        <v>435 Tree failure from outside of ROW</v>
      </c>
      <c r="AS98" s="8" t="e">
        <f>IF($P98="More Info Required",COUNTIFS('[3]2019 Outage History'!$R:$R,AR98,'[3]2019 Outage History'!$I:$I,$C98)/$Q98,"")</f>
        <v>#VALUE!</v>
      </c>
      <c r="AT98" s="26" t="str">
        <f t="shared" si="17"/>
        <v>440 Trees with Ice/snow</v>
      </c>
      <c r="AU98" s="8" t="e">
        <f>IF($P98="More Info Required",COUNTIFS('[3]2019 Outage History'!$R:$R,AT98,'[3]2019 Outage History'!$I:$I,$C98)/$Q98,"")</f>
        <v>#VALUE!</v>
      </c>
      <c r="AV98" s="26" t="str">
        <f t="shared" si="18"/>
        <v>470 Borrower Crew Cuts Tree</v>
      </c>
      <c r="AW98" s="8" t="e">
        <f>IF($P98="More Info Required",COUNTIFS('[3]2019 Outage History'!$R:$R,AV98,'[3]2019 Outage History'!$I:$I,$C98)/$Q98,"")</f>
        <v>#VALUE!</v>
      </c>
      <c r="AX98" s="26" t="str">
        <f t="shared" si="19"/>
        <v>490 Maintenance, Other</v>
      </c>
      <c r="AY98" s="8" t="e">
        <f>IF($P98="More Info Required",COUNTIFS('[3]2019 Outage History'!$R:$R,AX98,'[3]2019 Outage History'!$I:$I,$C98)/$Q98,"")</f>
        <v>#VALUE!</v>
      </c>
      <c r="AZ98" s="26" t="str">
        <f t="shared" si="20"/>
        <v>500 Lightning</v>
      </c>
      <c r="BA98" s="8" t="e">
        <f>IF($P98="More Info Required",COUNTIFS('[3]2019 Outage History'!$R:$R,AZ98,'[3]2019 Outage History'!$I:$I,$C98)/$Q98,"")</f>
        <v>#VALUE!</v>
      </c>
      <c r="BB98" s="26" t="str">
        <f t="shared" si="21"/>
        <v>510 Wind, Not Trees</v>
      </c>
      <c r="BC98" s="8" t="e">
        <f>IF($P98="More Info Required",COUNTIFS('[3]2019 Outage History'!$R:$R,BB98,'[3]2019 Outage History'!$I:$I,$C98)/$Q98,"")</f>
        <v>#VALUE!</v>
      </c>
      <c r="BD98" s="26" t="str">
        <f t="shared" si="22"/>
        <v>520 Ice, Sleet, Frost, not Trees</v>
      </c>
      <c r="BE98" s="8" t="e">
        <f>IF($P98="More Info Required",COUNTIFS('[3]2019 Outage History'!$R:$R,BD98,'[3]2019 Outage History'!$I:$I,$C98)/$Q98,"")</f>
        <v>#VALUE!</v>
      </c>
      <c r="BF98" s="26" t="str">
        <f t="shared" si="23"/>
        <v>530 Flood</v>
      </c>
      <c r="BG98" s="8" t="e">
        <f>IF($P98="More Info Required",COUNTIFS('[3]2019 Outage History'!$R:$R,BF98,'[3]2019 Outage History'!$I:$I,$C98)/$Q98,"")</f>
        <v>#VALUE!</v>
      </c>
      <c r="BH98" s="26" t="str">
        <f t="shared" si="24"/>
        <v>540 Storm</v>
      </c>
      <c r="BI98" s="8" t="e">
        <f>IF($P98="More Info Required",COUNTIFS('[3]2019 Outage History'!$R:$R,BH98,'[3]2019 Outage History'!$I:$I,$C98)/$Q98,"")</f>
        <v>#VALUE!</v>
      </c>
      <c r="BJ98" s="26" t="str">
        <f t="shared" si="25"/>
        <v>590 Weather, Other</v>
      </c>
      <c r="BK98" s="8" t="e">
        <f>IF($P98="More Info Required",COUNTIFS('[3]2019 Outage History'!$R:$R,BJ98,'[3]2019 Outage History'!$I:$I,$C98)/$Q98,"")</f>
        <v>#VALUE!</v>
      </c>
      <c r="BL98" s="26" t="str">
        <f t="shared" si="26"/>
        <v>600 Animal/bird</v>
      </c>
      <c r="BM98" s="8" t="e">
        <f>IF($P98="More Info Required",COUNTIFS('[3]2019 Outage History'!$R:$R,BL98,'[3]2019 Outage History'!$I:$I,$C98)/$Q98,"")</f>
        <v>#VALUE!</v>
      </c>
      <c r="BN98" s="26" t="str">
        <f t="shared" si="27"/>
        <v>630 Squirrel</v>
      </c>
      <c r="BO98" s="8" t="e">
        <f>IF($P98="More Info Required",COUNTIFS('[3]2019 Outage History'!$R:$R,BN98,'[3]2019 Outage History'!$I:$I,$C98)/$Q98,"")</f>
        <v>#VALUE!</v>
      </c>
      <c r="BP98" s="26" t="str">
        <f t="shared" si="28"/>
        <v>690 Animal, Other</v>
      </c>
      <c r="BQ98" s="8" t="e">
        <f>IF($P98="More Info Required",COUNTIFS('[3]2019 Outage History'!$R:$R,BP98,'[3]2019 Outage History'!$I:$I,$C98)/$Q98,"")</f>
        <v>#VALUE!</v>
      </c>
      <c r="BR98" s="26" t="str">
        <f t="shared" si="29"/>
        <v>700 Customer-Caused</v>
      </c>
      <c r="BS98" s="8" t="e">
        <f>IF($P98="More Info Required",COUNTIFS('[3]2019 Outage History'!$R:$R,BR98,'[3]2019 Outage History'!$I:$I,$C98)/$Q98,"")</f>
        <v>#VALUE!</v>
      </c>
      <c r="BT98" s="26" t="str">
        <f t="shared" si="30"/>
        <v>710 Motor Vehicle</v>
      </c>
      <c r="BU98" s="8" t="e">
        <f>IF($P98="More Info Required",COUNTIFS('[3]2019 Outage History'!$R:$R,BT98,'[3]2019 Outage History'!$I:$I,$C98)/$Q98,"")</f>
        <v>#VALUE!</v>
      </c>
      <c r="BV98" s="26" t="str">
        <f t="shared" si="31"/>
        <v>715 Farming Equipment</v>
      </c>
      <c r="BW98" s="8" t="e">
        <f>IF($P98="More Info Required",COUNTIFS('[3]2019 Outage History'!$R:$R,BV98,'[3]2019 Outage History'!$I:$I,$C98)/$Q98,"")</f>
        <v>#VALUE!</v>
      </c>
      <c r="BX98" s="26" t="str">
        <f t="shared" si="32"/>
        <v>720 Aircraft</v>
      </c>
      <c r="BY98" s="8" t="e">
        <f>IF($P98="More Info Required",COUNTIFS('[3]2019 Outage History'!$R:$R,BX98,'[3]2019 Outage History'!$I:$I,$C98)/$Q98,"")</f>
        <v>#VALUE!</v>
      </c>
      <c r="BZ98" s="26" t="str">
        <f t="shared" si="33"/>
        <v>730 Fire</v>
      </c>
      <c r="CA98" s="8" t="e">
        <f>IF($P98="More Info Required",COUNTIFS('[3]2019 Outage History'!$R:$R,BZ98,'[3]2019 Outage History'!$I:$I,$C98)/$Q98,"")</f>
        <v>#VALUE!</v>
      </c>
      <c r="CB98" s="26" t="str">
        <f t="shared" si="34"/>
        <v>740 Public Cuts Tree</v>
      </c>
      <c r="CC98" s="8" t="e">
        <f>IF($P98="More Info Required",COUNTIFS('[3]2019 Outage History'!$R:$R,CB98,'[3]2019 Outage History'!$I:$I,$C98)/$Q98,"")</f>
        <v>#VALUE!</v>
      </c>
      <c r="CD98" s="26" t="str">
        <f t="shared" si="35"/>
        <v>750 Vandalism</v>
      </c>
      <c r="CE98" s="8" t="e">
        <f>IF($P98="More Info Required",COUNTIFS('[3]2019 Outage History'!$R:$R,CD98,'[3]2019 Outage History'!$I:$I,$C98)/$Q98,"")</f>
        <v>#VALUE!</v>
      </c>
      <c r="CF98" s="26" t="str">
        <f t="shared" si="36"/>
        <v>760 Switching Error or Caused by Construction or Maintenance</v>
      </c>
      <c r="CG98" s="8" t="e">
        <f>IF($P98="More Info Required",COUNTIFS('[3]2019 Outage History'!$R:$R,CF98,'[3]2019 Outage History'!$I:$I,$C98)/$Q98,"")</f>
        <v>#VALUE!</v>
      </c>
      <c r="CH98" s="26" t="str">
        <f t="shared" si="37"/>
        <v>790 Public, Other</v>
      </c>
      <c r="CI98" s="8" t="e">
        <f>IF($P98="More Info Required",COUNTIFS('[3]2019 Outage History'!$R:$R,CH98,'[3]2019 Outage History'!$I:$I,$C98)/$Q98,"")</f>
        <v>#VALUE!</v>
      </c>
      <c r="CJ98" s="26" t="str">
        <f t="shared" si="38"/>
        <v>800 Other</v>
      </c>
      <c r="CK98" s="8" t="e">
        <f>IF($P98="More Info Required",COUNTIFS('[3]2019 Outage History'!$R:$R,CJ98,'[3]2019 Outage History'!$I:$I,$C98)/$Q98,"")</f>
        <v>#VALUE!</v>
      </c>
      <c r="CL98" s="26" t="str">
        <f t="shared" si="39"/>
        <v>999 Cause Unknown</v>
      </c>
      <c r="CM98" s="8" t="e">
        <f>IF($P98="More Info Required",COUNTIFS('[3]2019 Outage History'!$R:$R,CL98,'[3]2019 Outage History'!$I:$I,$C98)/$Q98,"")</f>
        <v>#VALUE!</v>
      </c>
    </row>
    <row r="99" spans="1:91" ht="15" x14ac:dyDescent="0.25">
      <c r="A99" s="17" t="s">
        <v>195</v>
      </c>
      <c r="B99" s="21">
        <v>47210</v>
      </c>
      <c r="C99" s="14" t="s">
        <v>196</v>
      </c>
      <c r="D99" s="17" t="s">
        <v>405</v>
      </c>
      <c r="E99" s="21">
        <v>47</v>
      </c>
      <c r="F99" s="22">
        <f>'[3]2019 Circuit Detail'!H58</f>
        <v>265.55616400000002</v>
      </c>
      <c r="G99" s="21"/>
      <c r="H99" s="21">
        <f>('[3]2014 Circuit detail'!AS58+'[3]2015 Circuit Detail'!AS58+'[3]2016 Circuit Detail'!AS58+'[3]2017 Circuit Detail'!AS58+'[3]2018 Circuit Detail'!AS58)/5</f>
        <v>2.4456977133503561</v>
      </c>
      <c r="I99" s="10">
        <f>'[3]2019 Circuit Detail'!AS58</f>
        <v>4.7786501389589304</v>
      </c>
      <c r="J99" s="17" t="str">
        <f t="shared" si="0"/>
        <v>PSC</v>
      </c>
      <c r="K99" s="17">
        <v>44.6</v>
      </c>
      <c r="L99" s="23">
        <v>2017</v>
      </c>
      <c r="M99" s="21">
        <f>('[3]2014 Circuit detail'!AQ58+'[3]2015 Circuit Detail'!AQ58+'[3]2016 Circuit Detail'!AQ58+'[3]2017 Circuit Detail'!AQ58+'[3]2018 Circuit Detail'!AQ58)/5</f>
        <v>458.8650366</v>
      </c>
      <c r="N99" s="24">
        <f>'[3]2019 Circuit Detail'!AQ58</f>
        <v>606.08271100000002</v>
      </c>
      <c r="O99" s="17" t="str">
        <f t="shared" si="1"/>
        <v>PSC</v>
      </c>
      <c r="P99" s="8" t="str">
        <f t="shared" si="2"/>
        <v>More Info Required</v>
      </c>
      <c r="Q99" s="25">
        <f>'[3]2019 Circuit Detail'!AJ58</f>
        <v>21</v>
      </c>
      <c r="R99" s="26" t="str">
        <f t="shared" si="3"/>
        <v>000 Power Supply</v>
      </c>
      <c r="S99" s="8" t="e">
        <f>IF($P99="More Info Required",COUNTIFS('[3]2019 Outage History'!$R:$R,R99,'[3]2019 Outage History'!$I:$I,$C99)/$Q99,"")</f>
        <v>#VALUE!</v>
      </c>
      <c r="T99" s="26" t="str">
        <f t="shared" si="4"/>
        <v>100 Construction</v>
      </c>
      <c r="U99" s="8" t="e">
        <f>IF($P99="More Info Required",COUNTIFS('[3]2019 Outage History'!$R:$R,T99,'[3]2019 Outage History'!$I:$I,$C99)/$Q99,"")</f>
        <v>#VALUE!</v>
      </c>
      <c r="V99" s="26" t="str">
        <f t="shared" si="5"/>
        <v>110 Maintenance</v>
      </c>
      <c r="W99" s="8" t="e">
        <f>IF($P99="More Info Required",COUNTIFS('[3]2019 Outage History'!$R:$R,V99,'[3]2019 Outage History'!$I:$I,$C99)/$Q99,"")</f>
        <v>#VALUE!</v>
      </c>
      <c r="X99" s="26" t="str">
        <f t="shared" si="6"/>
        <v>190 Other Planned</v>
      </c>
      <c r="Y99" s="8" t="e">
        <f>IF($P99="More Info Required",COUNTIFS('[3]2019 Outage History'!$R:$R,X99,'[3]2019 Outage History'!$I:$I,$C99)/$Q99,"")</f>
        <v>#VALUE!</v>
      </c>
      <c r="Z99" s="26" t="str">
        <f t="shared" si="7"/>
        <v>300 Material or equipment fault/failure</v>
      </c>
      <c r="AA99" s="8" t="e">
        <f>IF($P99="More Info Required",COUNTIFS('[3]2019 Outage History'!$R:$R,Z99,'[3]2019 Outage History'!$I:$I,$C99)/$Q99,"")</f>
        <v>#VALUE!</v>
      </c>
      <c r="AB99" s="26" t="str">
        <f t="shared" si="8"/>
        <v>310 Installation Fault</v>
      </c>
      <c r="AC99" s="8" t="e">
        <f>IF($P99="More Info Required",COUNTIFS('[3]2019 Outage History'!$R:$R,AB99,'[3]2019 Outage History'!$I:$I,$C99)/$Q99,"")</f>
        <v>#VALUE!</v>
      </c>
      <c r="AD99" s="26" t="str">
        <f t="shared" si="9"/>
        <v>320 Conductor Sag or inadequate clearance</v>
      </c>
      <c r="AE99" s="8" t="e">
        <f>IF($P99="More Info Required",COUNTIFS('[3]2019 Outage History'!$R:$R,AD99,'[3]2019 Outage History'!$I:$I,$C99)/$Q99,"")</f>
        <v>#VALUE!</v>
      </c>
      <c r="AF99" s="26" t="str">
        <f t="shared" si="10"/>
        <v>340 Overload</v>
      </c>
      <c r="AG99" s="8" t="e">
        <f>IF($P99="More Info Required",COUNTIFS('[3]2019 Outage History'!$R:$R,AF99,'[3]2019 Outage History'!$I:$I,$C99)/$Q99,"")</f>
        <v>#VALUE!</v>
      </c>
      <c r="AH99" s="26" t="str">
        <f t="shared" si="11"/>
        <v>350 Miscoordination of protection devices</v>
      </c>
      <c r="AI99" s="8" t="e">
        <f>IF($P99="More Info Required",COUNTIFS('[3]2019 Outage History'!$R:$R,AH99,'[3]2019 Outage History'!$I:$I,$C99)/$Q99,"")</f>
        <v>#VALUE!</v>
      </c>
      <c r="AJ99" s="26" t="str">
        <f t="shared" si="12"/>
        <v>360 Other Equipment installation/design</v>
      </c>
      <c r="AK99" s="8" t="e">
        <f>IF($P99="More Info Required",COUNTIFS('[3]2019 Outage History'!$R:$R,AJ99,'[3]2019 Outage History'!$I:$I,$C99)/$Q99,"")</f>
        <v>#VALUE!</v>
      </c>
      <c r="AL99" s="26" t="str">
        <f t="shared" si="13"/>
        <v>400 Decay/Age of Material/Equipment</v>
      </c>
      <c r="AM99" s="8" t="e">
        <f>IF($P99="More Info Required",COUNTIFS('[3]2019 Outage History'!$R:$R,AL99,'[3]2019 Outage History'!$I:$I,$C99)/$Q99,"")</f>
        <v>#VALUE!</v>
      </c>
      <c r="AN99" s="26" t="str">
        <f t="shared" si="14"/>
        <v>420 Tree Growth</v>
      </c>
      <c r="AO99" s="8" t="e">
        <f>IF($P99="More Info Required",COUNTIFS('[3]2019 Outage History'!$R:$R,AN99,'[3]2019 Outage History'!$I:$I,$C99)/$Q99,"")</f>
        <v>#VALUE!</v>
      </c>
      <c r="AP99" s="26" t="str">
        <f t="shared" si="15"/>
        <v>430 Tree failure from overhang or dead tree without Ice/snow</v>
      </c>
      <c r="AQ99" s="8" t="e">
        <f>IF($P99="More Info Required",COUNTIFS('[3]2019 Outage History'!$R:$R,AP99,'[3]2019 Outage History'!$I:$I,$C99)/$Q99,"")</f>
        <v>#VALUE!</v>
      </c>
      <c r="AR99" s="26" t="str">
        <f t="shared" si="16"/>
        <v>435 Tree failure from outside of ROW</v>
      </c>
      <c r="AS99" s="8" t="e">
        <f>IF($P99="More Info Required",COUNTIFS('[3]2019 Outage History'!$R:$R,AR99,'[3]2019 Outage History'!$I:$I,$C99)/$Q99,"")</f>
        <v>#VALUE!</v>
      </c>
      <c r="AT99" s="26" t="str">
        <f t="shared" si="17"/>
        <v>440 Trees with Ice/snow</v>
      </c>
      <c r="AU99" s="8" t="e">
        <f>IF($P99="More Info Required",COUNTIFS('[3]2019 Outage History'!$R:$R,AT99,'[3]2019 Outage History'!$I:$I,$C99)/$Q99,"")</f>
        <v>#VALUE!</v>
      </c>
      <c r="AV99" s="26" t="str">
        <f t="shared" si="18"/>
        <v>470 Borrower Crew Cuts Tree</v>
      </c>
      <c r="AW99" s="8" t="e">
        <f>IF($P99="More Info Required",COUNTIFS('[3]2019 Outage History'!$R:$R,AV99,'[3]2019 Outage History'!$I:$I,$C99)/$Q99,"")</f>
        <v>#VALUE!</v>
      </c>
      <c r="AX99" s="26" t="str">
        <f t="shared" si="19"/>
        <v>490 Maintenance, Other</v>
      </c>
      <c r="AY99" s="8" t="e">
        <f>IF($P99="More Info Required",COUNTIFS('[3]2019 Outage History'!$R:$R,AX99,'[3]2019 Outage History'!$I:$I,$C99)/$Q99,"")</f>
        <v>#VALUE!</v>
      </c>
      <c r="AZ99" s="26" t="str">
        <f t="shared" si="20"/>
        <v>500 Lightning</v>
      </c>
      <c r="BA99" s="8" t="e">
        <f>IF($P99="More Info Required",COUNTIFS('[3]2019 Outage History'!$R:$R,AZ99,'[3]2019 Outage History'!$I:$I,$C99)/$Q99,"")</f>
        <v>#VALUE!</v>
      </c>
      <c r="BB99" s="26" t="str">
        <f t="shared" si="21"/>
        <v>510 Wind, Not Trees</v>
      </c>
      <c r="BC99" s="8" t="e">
        <f>IF($P99="More Info Required",COUNTIFS('[3]2019 Outage History'!$R:$R,BB99,'[3]2019 Outage History'!$I:$I,$C99)/$Q99,"")</f>
        <v>#VALUE!</v>
      </c>
      <c r="BD99" s="26" t="str">
        <f t="shared" si="22"/>
        <v>520 Ice, Sleet, Frost, not Trees</v>
      </c>
      <c r="BE99" s="8" t="e">
        <f>IF($P99="More Info Required",COUNTIFS('[3]2019 Outage History'!$R:$R,BD99,'[3]2019 Outage History'!$I:$I,$C99)/$Q99,"")</f>
        <v>#VALUE!</v>
      </c>
      <c r="BF99" s="26" t="str">
        <f t="shared" si="23"/>
        <v>530 Flood</v>
      </c>
      <c r="BG99" s="8" t="e">
        <f>IF($P99="More Info Required",COUNTIFS('[3]2019 Outage History'!$R:$R,BF99,'[3]2019 Outage History'!$I:$I,$C99)/$Q99,"")</f>
        <v>#VALUE!</v>
      </c>
      <c r="BH99" s="26" t="str">
        <f t="shared" si="24"/>
        <v>540 Storm</v>
      </c>
      <c r="BI99" s="8" t="e">
        <f>IF($P99="More Info Required",COUNTIFS('[3]2019 Outage History'!$R:$R,BH99,'[3]2019 Outage History'!$I:$I,$C99)/$Q99,"")</f>
        <v>#VALUE!</v>
      </c>
      <c r="BJ99" s="26" t="str">
        <f t="shared" si="25"/>
        <v>590 Weather, Other</v>
      </c>
      <c r="BK99" s="8" t="e">
        <f>IF($P99="More Info Required",COUNTIFS('[3]2019 Outage History'!$R:$R,BJ99,'[3]2019 Outage History'!$I:$I,$C99)/$Q99,"")</f>
        <v>#VALUE!</v>
      </c>
      <c r="BL99" s="26" t="str">
        <f t="shared" si="26"/>
        <v>600 Animal/bird</v>
      </c>
      <c r="BM99" s="8" t="e">
        <f>IF($P99="More Info Required",COUNTIFS('[3]2019 Outage History'!$R:$R,BL99,'[3]2019 Outage History'!$I:$I,$C99)/$Q99,"")</f>
        <v>#VALUE!</v>
      </c>
      <c r="BN99" s="26" t="str">
        <f t="shared" si="27"/>
        <v>630 Squirrel</v>
      </c>
      <c r="BO99" s="8" t="e">
        <f>IF($P99="More Info Required",COUNTIFS('[3]2019 Outage History'!$R:$R,BN99,'[3]2019 Outage History'!$I:$I,$C99)/$Q99,"")</f>
        <v>#VALUE!</v>
      </c>
      <c r="BP99" s="26" t="str">
        <f t="shared" si="28"/>
        <v>690 Animal, Other</v>
      </c>
      <c r="BQ99" s="8" t="e">
        <f>IF($P99="More Info Required",COUNTIFS('[3]2019 Outage History'!$R:$R,BP99,'[3]2019 Outage History'!$I:$I,$C99)/$Q99,"")</f>
        <v>#VALUE!</v>
      </c>
      <c r="BR99" s="26" t="str">
        <f t="shared" si="29"/>
        <v>700 Customer-Caused</v>
      </c>
      <c r="BS99" s="8" t="e">
        <f>IF($P99="More Info Required",COUNTIFS('[3]2019 Outage History'!$R:$R,BR99,'[3]2019 Outage History'!$I:$I,$C99)/$Q99,"")</f>
        <v>#VALUE!</v>
      </c>
      <c r="BT99" s="26" t="str">
        <f t="shared" si="30"/>
        <v>710 Motor Vehicle</v>
      </c>
      <c r="BU99" s="8" t="e">
        <f>IF($P99="More Info Required",COUNTIFS('[3]2019 Outage History'!$R:$R,BT99,'[3]2019 Outage History'!$I:$I,$C99)/$Q99,"")</f>
        <v>#VALUE!</v>
      </c>
      <c r="BV99" s="26" t="str">
        <f t="shared" si="31"/>
        <v>715 Farming Equipment</v>
      </c>
      <c r="BW99" s="8" t="e">
        <f>IF($P99="More Info Required",COUNTIFS('[3]2019 Outage History'!$R:$R,BV99,'[3]2019 Outage History'!$I:$I,$C99)/$Q99,"")</f>
        <v>#VALUE!</v>
      </c>
      <c r="BX99" s="26" t="str">
        <f t="shared" si="32"/>
        <v>720 Aircraft</v>
      </c>
      <c r="BY99" s="8" t="e">
        <f>IF($P99="More Info Required",COUNTIFS('[3]2019 Outage History'!$R:$R,BX99,'[3]2019 Outage History'!$I:$I,$C99)/$Q99,"")</f>
        <v>#VALUE!</v>
      </c>
      <c r="BZ99" s="26" t="str">
        <f t="shared" si="33"/>
        <v>730 Fire</v>
      </c>
      <c r="CA99" s="8" t="e">
        <f>IF($P99="More Info Required",COUNTIFS('[3]2019 Outage History'!$R:$R,BZ99,'[3]2019 Outage History'!$I:$I,$C99)/$Q99,"")</f>
        <v>#VALUE!</v>
      </c>
      <c r="CB99" s="26" t="str">
        <f t="shared" si="34"/>
        <v>740 Public Cuts Tree</v>
      </c>
      <c r="CC99" s="8" t="e">
        <f>IF($P99="More Info Required",COUNTIFS('[3]2019 Outage History'!$R:$R,CB99,'[3]2019 Outage History'!$I:$I,$C99)/$Q99,"")</f>
        <v>#VALUE!</v>
      </c>
      <c r="CD99" s="26" t="str">
        <f t="shared" si="35"/>
        <v>750 Vandalism</v>
      </c>
      <c r="CE99" s="8" t="e">
        <f>IF($P99="More Info Required",COUNTIFS('[3]2019 Outage History'!$R:$R,CD99,'[3]2019 Outage History'!$I:$I,$C99)/$Q99,"")</f>
        <v>#VALUE!</v>
      </c>
      <c r="CF99" s="26" t="str">
        <f t="shared" si="36"/>
        <v>760 Switching Error or Caused by Construction or Maintenance</v>
      </c>
      <c r="CG99" s="8" t="e">
        <f>IF($P99="More Info Required",COUNTIFS('[3]2019 Outage History'!$R:$R,CF99,'[3]2019 Outage History'!$I:$I,$C99)/$Q99,"")</f>
        <v>#VALUE!</v>
      </c>
      <c r="CH99" s="26" t="str">
        <f t="shared" si="37"/>
        <v>790 Public, Other</v>
      </c>
      <c r="CI99" s="8" t="e">
        <f>IF($P99="More Info Required",COUNTIFS('[3]2019 Outage History'!$R:$R,CH99,'[3]2019 Outage History'!$I:$I,$C99)/$Q99,"")</f>
        <v>#VALUE!</v>
      </c>
      <c r="CJ99" s="26" t="str">
        <f t="shared" si="38"/>
        <v>800 Other</v>
      </c>
      <c r="CK99" s="8" t="e">
        <f>IF($P99="More Info Required",COUNTIFS('[3]2019 Outage History'!$R:$R,CJ99,'[3]2019 Outage History'!$I:$I,$C99)/$Q99,"")</f>
        <v>#VALUE!</v>
      </c>
      <c r="CL99" s="26" t="str">
        <f t="shared" si="39"/>
        <v>999 Cause Unknown</v>
      </c>
      <c r="CM99" s="8" t="e">
        <f>IF($P99="More Info Required",COUNTIFS('[3]2019 Outage History'!$R:$R,CL99,'[3]2019 Outage History'!$I:$I,$C99)/$Q99,"")</f>
        <v>#VALUE!</v>
      </c>
    </row>
    <row r="100" spans="1:91" ht="15" x14ac:dyDescent="0.25">
      <c r="A100" s="17" t="s">
        <v>406</v>
      </c>
      <c r="B100" s="21">
        <v>47224</v>
      </c>
      <c r="C100" s="14" t="s">
        <v>407</v>
      </c>
      <c r="D100" s="17" t="s">
        <v>405</v>
      </c>
      <c r="E100" s="21">
        <v>47</v>
      </c>
      <c r="F100" s="22">
        <f>'[3]2019 Circuit Detail'!H59</f>
        <v>260.91397799999999</v>
      </c>
      <c r="G100" s="21"/>
      <c r="H100" s="21">
        <f>('[3]2014 Circuit detail'!AS59+'[3]2015 Circuit Detail'!AS59+'[3]2016 Circuit Detail'!AS59+'[3]2017 Circuit Detail'!AS59+'[3]2018 Circuit Detail'!AS59)/5</f>
        <v>1.4540764398161312</v>
      </c>
      <c r="I100" s="10">
        <f>'[3]2019 Circuit Detail'!AS59</f>
        <v>0.18013599869302499</v>
      </c>
      <c r="J100" s="17" t="str">
        <f t="shared" si="0"/>
        <v>OK</v>
      </c>
      <c r="K100" s="17">
        <v>45.4</v>
      </c>
      <c r="L100" s="23">
        <v>2017</v>
      </c>
      <c r="M100" s="21">
        <f>('[3]2014 Circuit detail'!AQ59+'[3]2015 Circuit Detail'!AQ59+'[3]2016 Circuit Detail'!AQ59+'[3]2017 Circuit Detail'!AQ59+'[3]2018 Circuit Detail'!AQ59)/5</f>
        <v>282.62114700000001</v>
      </c>
      <c r="N100" s="24">
        <f>'[3]2019 Circuit Detail'!AQ59</f>
        <v>58.697505999999997</v>
      </c>
      <c r="O100" s="17" t="str">
        <f t="shared" si="1"/>
        <v>OK</v>
      </c>
      <c r="P100" s="8" t="str">
        <f t="shared" si="2"/>
        <v>Good</v>
      </c>
      <c r="Q100" s="25">
        <f>'[3]2019 Circuit Detail'!AJ59</f>
        <v>30</v>
      </c>
      <c r="R100" s="26" t="str">
        <f t="shared" si="3"/>
        <v/>
      </c>
      <c r="S100" s="8" t="str">
        <f>IF($P100="More Info Required",COUNTIFS('[3]2019 Outage History'!$R:$R,R100,'[3]2019 Outage History'!$I:$I,$C100)/$Q100,"")</f>
        <v/>
      </c>
      <c r="T100" s="26" t="str">
        <f t="shared" si="4"/>
        <v/>
      </c>
      <c r="U100" s="8" t="str">
        <f>IF($P100="More Info Required",COUNTIFS('[3]2019 Outage History'!$R:$R,T100,'[3]2019 Outage History'!$I:$I,$C100)/$Q100,"")</f>
        <v/>
      </c>
      <c r="V100" s="26" t="str">
        <f t="shared" si="5"/>
        <v/>
      </c>
      <c r="W100" s="8" t="str">
        <f>IF($P100="More Info Required",COUNTIFS('[3]2019 Outage History'!$R:$R,V100,'[3]2019 Outage History'!$I:$I,$C100)/$Q100,"")</f>
        <v/>
      </c>
      <c r="X100" s="26" t="str">
        <f t="shared" si="6"/>
        <v/>
      </c>
      <c r="Y100" s="8" t="str">
        <f>IF($P100="More Info Required",COUNTIFS('[3]2019 Outage History'!$R:$R,X100,'[3]2019 Outage History'!$I:$I,$C100)/$Q100,"")</f>
        <v/>
      </c>
      <c r="Z100" s="26" t="str">
        <f t="shared" si="7"/>
        <v/>
      </c>
      <c r="AA100" s="8" t="str">
        <f>IF($P100="More Info Required",COUNTIFS('[3]2019 Outage History'!$R:$R,Z100,'[3]2019 Outage History'!$I:$I,$C100)/$Q100,"")</f>
        <v/>
      </c>
      <c r="AB100" s="26" t="str">
        <f t="shared" si="8"/>
        <v/>
      </c>
      <c r="AC100" s="8" t="str">
        <f>IF($P100="More Info Required",COUNTIFS('[3]2019 Outage History'!$R:$R,AB100,'[3]2019 Outage History'!$I:$I,$C100)/$Q100,"")</f>
        <v/>
      </c>
      <c r="AD100" s="26" t="str">
        <f t="shared" si="9"/>
        <v/>
      </c>
      <c r="AE100" s="8" t="str">
        <f>IF($P100="More Info Required",COUNTIFS('[3]2019 Outage History'!$R:$R,AD100,'[3]2019 Outage History'!$I:$I,$C100)/$Q100,"")</f>
        <v/>
      </c>
      <c r="AF100" s="26" t="str">
        <f t="shared" si="10"/>
        <v/>
      </c>
      <c r="AG100" s="8" t="str">
        <f>IF($P100="More Info Required",COUNTIFS('[3]2019 Outage History'!$R:$R,AF100,'[3]2019 Outage History'!$I:$I,$C100)/$Q100,"")</f>
        <v/>
      </c>
      <c r="AH100" s="26" t="str">
        <f t="shared" si="11"/>
        <v/>
      </c>
      <c r="AI100" s="8" t="str">
        <f>IF($P100="More Info Required",COUNTIFS('[3]2019 Outage History'!$R:$R,AH100,'[3]2019 Outage History'!$I:$I,$C100)/$Q100,"")</f>
        <v/>
      </c>
      <c r="AJ100" s="26" t="str">
        <f t="shared" si="12"/>
        <v/>
      </c>
      <c r="AK100" s="8" t="str">
        <f>IF($P100="More Info Required",COUNTIFS('[3]2019 Outage History'!$R:$R,AJ100,'[3]2019 Outage History'!$I:$I,$C100)/$Q100,"")</f>
        <v/>
      </c>
      <c r="AL100" s="26" t="str">
        <f t="shared" si="13"/>
        <v/>
      </c>
      <c r="AM100" s="8" t="str">
        <f>IF($P100="More Info Required",COUNTIFS('[3]2019 Outage History'!$R:$R,AL100,'[3]2019 Outage History'!$I:$I,$C100)/$Q100,"")</f>
        <v/>
      </c>
      <c r="AN100" s="26" t="str">
        <f t="shared" si="14"/>
        <v/>
      </c>
      <c r="AO100" s="8" t="str">
        <f>IF($P100="More Info Required",COUNTIFS('[3]2019 Outage History'!$R:$R,AN100,'[3]2019 Outage History'!$I:$I,$C100)/$Q100,"")</f>
        <v/>
      </c>
      <c r="AP100" s="26" t="str">
        <f t="shared" si="15"/>
        <v/>
      </c>
      <c r="AQ100" s="8" t="str">
        <f>IF($P100="More Info Required",COUNTIFS('[3]2019 Outage History'!$R:$R,AP100,'[3]2019 Outage History'!$I:$I,$C100)/$Q100,"")</f>
        <v/>
      </c>
      <c r="AR100" s="26" t="str">
        <f t="shared" si="16"/>
        <v/>
      </c>
      <c r="AS100" s="8" t="str">
        <f>IF($P100="More Info Required",COUNTIFS('[3]2019 Outage History'!$R:$R,AR100,'[3]2019 Outage History'!$I:$I,$C100)/$Q100,"")</f>
        <v/>
      </c>
      <c r="AT100" s="26" t="str">
        <f t="shared" si="17"/>
        <v/>
      </c>
      <c r="AU100" s="8" t="str">
        <f>IF($P100="More Info Required",COUNTIFS('[3]2019 Outage History'!$R:$R,AT100,'[3]2019 Outage History'!$I:$I,$C100)/$Q100,"")</f>
        <v/>
      </c>
      <c r="AV100" s="26" t="str">
        <f t="shared" si="18"/>
        <v/>
      </c>
      <c r="AW100" s="8" t="str">
        <f>IF($P100="More Info Required",COUNTIFS('[3]2019 Outage History'!$R:$R,AV100,'[3]2019 Outage History'!$I:$I,$C100)/$Q100,"")</f>
        <v/>
      </c>
      <c r="AX100" s="26" t="str">
        <f t="shared" si="19"/>
        <v/>
      </c>
      <c r="AY100" s="8" t="str">
        <f>IF($P100="More Info Required",COUNTIFS('[3]2019 Outage History'!$R:$R,AX100,'[3]2019 Outage History'!$I:$I,$C100)/$Q100,"")</f>
        <v/>
      </c>
      <c r="AZ100" s="26" t="str">
        <f t="shared" si="20"/>
        <v/>
      </c>
      <c r="BA100" s="8" t="str">
        <f>IF($P100="More Info Required",COUNTIFS('[3]2019 Outage History'!$R:$R,AZ100,'[3]2019 Outage History'!$I:$I,$C100)/$Q100,"")</f>
        <v/>
      </c>
      <c r="BB100" s="26" t="str">
        <f t="shared" si="21"/>
        <v/>
      </c>
      <c r="BC100" s="8" t="str">
        <f>IF($P100="More Info Required",COUNTIFS('[3]2019 Outage History'!$R:$R,BB100,'[3]2019 Outage History'!$I:$I,$C100)/$Q100,"")</f>
        <v/>
      </c>
      <c r="BD100" s="26" t="str">
        <f t="shared" si="22"/>
        <v/>
      </c>
      <c r="BE100" s="8" t="str">
        <f>IF($P100="More Info Required",COUNTIFS('[3]2019 Outage History'!$R:$R,BD100,'[3]2019 Outage History'!$I:$I,$C100)/$Q100,"")</f>
        <v/>
      </c>
      <c r="BF100" s="26" t="str">
        <f t="shared" si="23"/>
        <v/>
      </c>
      <c r="BG100" s="8" t="str">
        <f>IF($P100="More Info Required",COUNTIFS('[3]2019 Outage History'!$R:$R,BF100,'[3]2019 Outage History'!$I:$I,$C100)/$Q100,"")</f>
        <v/>
      </c>
      <c r="BH100" s="26" t="str">
        <f t="shared" si="24"/>
        <v/>
      </c>
      <c r="BI100" s="8" t="str">
        <f>IF($P100="More Info Required",COUNTIFS('[3]2019 Outage History'!$R:$R,BH100,'[3]2019 Outage History'!$I:$I,$C100)/$Q100,"")</f>
        <v/>
      </c>
      <c r="BJ100" s="26" t="str">
        <f t="shared" si="25"/>
        <v/>
      </c>
      <c r="BK100" s="8" t="str">
        <f>IF($P100="More Info Required",COUNTIFS('[3]2019 Outage History'!$R:$R,BJ100,'[3]2019 Outage History'!$I:$I,$C100)/$Q100,"")</f>
        <v/>
      </c>
      <c r="BL100" s="26" t="str">
        <f t="shared" si="26"/>
        <v/>
      </c>
      <c r="BM100" s="8" t="str">
        <f>IF($P100="More Info Required",COUNTIFS('[3]2019 Outage History'!$R:$R,BL100,'[3]2019 Outage History'!$I:$I,$C100)/$Q100,"")</f>
        <v/>
      </c>
      <c r="BN100" s="26" t="str">
        <f t="shared" si="27"/>
        <v/>
      </c>
      <c r="BO100" s="8" t="str">
        <f>IF($P100="More Info Required",COUNTIFS('[3]2019 Outage History'!$R:$R,BN100,'[3]2019 Outage History'!$I:$I,$C100)/$Q100,"")</f>
        <v/>
      </c>
      <c r="BP100" s="26" t="str">
        <f t="shared" si="28"/>
        <v/>
      </c>
      <c r="BQ100" s="8" t="str">
        <f>IF($P100="More Info Required",COUNTIFS('[3]2019 Outage History'!$R:$R,BP100,'[3]2019 Outage History'!$I:$I,$C100)/$Q100,"")</f>
        <v/>
      </c>
      <c r="BR100" s="26" t="str">
        <f t="shared" si="29"/>
        <v/>
      </c>
      <c r="BS100" s="8" t="str">
        <f>IF($P100="More Info Required",COUNTIFS('[3]2019 Outage History'!$R:$R,BR100,'[3]2019 Outage History'!$I:$I,$C100)/$Q100,"")</f>
        <v/>
      </c>
      <c r="BT100" s="26" t="str">
        <f t="shared" si="30"/>
        <v/>
      </c>
      <c r="BU100" s="8" t="str">
        <f>IF($P100="More Info Required",COUNTIFS('[3]2019 Outage History'!$R:$R,BT100,'[3]2019 Outage History'!$I:$I,$C100)/$Q100,"")</f>
        <v/>
      </c>
      <c r="BV100" s="26" t="str">
        <f t="shared" si="31"/>
        <v/>
      </c>
      <c r="BW100" s="8" t="str">
        <f>IF($P100="More Info Required",COUNTIFS('[3]2019 Outage History'!$R:$R,BV100,'[3]2019 Outage History'!$I:$I,$C100)/$Q100,"")</f>
        <v/>
      </c>
      <c r="BX100" s="26" t="str">
        <f t="shared" si="32"/>
        <v/>
      </c>
      <c r="BY100" s="8" t="str">
        <f>IF($P100="More Info Required",COUNTIFS('[3]2019 Outage History'!$R:$R,BX100,'[3]2019 Outage History'!$I:$I,$C100)/$Q100,"")</f>
        <v/>
      </c>
      <c r="BZ100" s="26" t="str">
        <f t="shared" si="33"/>
        <v/>
      </c>
      <c r="CA100" s="8" t="str">
        <f>IF($P100="More Info Required",COUNTIFS('[3]2019 Outage History'!$R:$R,BZ100,'[3]2019 Outage History'!$I:$I,$C100)/$Q100,"")</f>
        <v/>
      </c>
      <c r="CB100" s="26" t="str">
        <f t="shared" si="34"/>
        <v/>
      </c>
      <c r="CC100" s="8" t="str">
        <f>IF($P100="More Info Required",COUNTIFS('[3]2019 Outage History'!$R:$R,CB100,'[3]2019 Outage History'!$I:$I,$C100)/$Q100,"")</f>
        <v/>
      </c>
      <c r="CD100" s="26" t="str">
        <f t="shared" si="35"/>
        <v/>
      </c>
      <c r="CE100" s="8" t="str">
        <f>IF($P100="More Info Required",COUNTIFS('[3]2019 Outage History'!$R:$R,CD100,'[3]2019 Outage History'!$I:$I,$C100)/$Q100,"")</f>
        <v/>
      </c>
      <c r="CF100" s="26" t="str">
        <f t="shared" si="36"/>
        <v/>
      </c>
      <c r="CG100" s="8" t="str">
        <f>IF($P100="More Info Required",COUNTIFS('[3]2019 Outage History'!$R:$R,CF100,'[3]2019 Outage History'!$I:$I,$C100)/$Q100,"")</f>
        <v/>
      </c>
      <c r="CH100" s="26" t="str">
        <f t="shared" si="37"/>
        <v/>
      </c>
      <c r="CI100" s="8" t="str">
        <f>IF($P100="More Info Required",COUNTIFS('[3]2019 Outage History'!$R:$R,CH100,'[3]2019 Outage History'!$I:$I,$C100)/$Q100,"")</f>
        <v/>
      </c>
      <c r="CJ100" s="26" t="str">
        <f t="shared" si="38"/>
        <v/>
      </c>
      <c r="CK100" s="8" t="str">
        <f>IF($P100="More Info Required",COUNTIFS('[3]2019 Outage History'!$R:$R,CJ100,'[3]2019 Outage History'!$I:$I,$C100)/$Q100,"")</f>
        <v/>
      </c>
      <c r="CL100" s="26" t="str">
        <f t="shared" si="39"/>
        <v/>
      </c>
      <c r="CM100" s="8" t="str">
        <f>IF($P100="More Info Required",COUNTIFS('[3]2019 Outage History'!$R:$R,CL100,'[3]2019 Outage History'!$I:$I,$C100)/$Q100,"")</f>
        <v/>
      </c>
    </row>
    <row r="101" spans="1:91" ht="15" x14ac:dyDescent="0.25">
      <c r="A101" s="17" t="s">
        <v>182</v>
      </c>
      <c r="B101" s="21">
        <v>47234</v>
      </c>
      <c r="C101" s="14" t="s">
        <v>199</v>
      </c>
      <c r="D101" s="17" t="s">
        <v>405</v>
      </c>
      <c r="E101" s="21">
        <v>47</v>
      </c>
      <c r="F101" s="22">
        <f>'[3]2019 Circuit Detail'!H60</f>
        <v>223.00358399999999</v>
      </c>
      <c r="G101" s="21"/>
      <c r="H101" s="21">
        <f>('[3]2014 Circuit detail'!AS60+'[3]2015 Circuit Detail'!AS60+'[3]2016 Circuit Detail'!AS60+'[3]2017 Circuit Detail'!AS60+'[3]2018 Circuit Detail'!AS60)/5</f>
        <v>2.8451745837539244</v>
      </c>
      <c r="I101" s="10">
        <f>'[3]2019 Circuit Detail'!AS60</f>
        <v>2.0582628842413602</v>
      </c>
      <c r="J101" s="17" t="str">
        <f t="shared" si="0"/>
        <v>OK</v>
      </c>
      <c r="K101" s="17">
        <v>30.2</v>
      </c>
      <c r="L101" s="23">
        <v>2017</v>
      </c>
      <c r="M101" s="21">
        <f>('[3]2014 Circuit detail'!AQ60+'[3]2015 Circuit Detail'!AQ60+'[3]2016 Circuit Detail'!AQ60+'[3]2017 Circuit Detail'!AQ60+'[3]2018 Circuit Detail'!AQ60)/5</f>
        <v>849.4741348</v>
      </c>
      <c r="N101" s="24">
        <f>'[3]2019 Circuit Detail'!AQ60</f>
        <v>255.009354</v>
      </c>
      <c r="O101" s="17" t="str">
        <f t="shared" si="1"/>
        <v>OK</v>
      </c>
      <c r="P101" s="8" t="str">
        <f t="shared" si="2"/>
        <v>Good</v>
      </c>
      <c r="Q101" s="25">
        <f>'[3]2019 Circuit Detail'!AJ60</f>
        <v>10</v>
      </c>
      <c r="R101" s="26" t="str">
        <f t="shared" si="3"/>
        <v/>
      </c>
      <c r="S101" s="8" t="str">
        <f>IF($P101="More Info Required",COUNTIFS('[3]2019 Outage History'!$R:$R,R101,'[3]2019 Outage History'!$I:$I,$C101)/$Q101,"")</f>
        <v/>
      </c>
      <c r="T101" s="26" t="str">
        <f t="shared" si="4"/>
        <v/>
      </c>
      <c r="U101" s="8" t="str">
        <f>IF($P101="More Info Required",COUNTIFS('[3]2019 Outage History'!$R:$R,T101,'[3]2019 Outage History'!$I:$I,$C101)/$Q101,"")</f>
        <v/>
      </c>
      <c r="V101" s="26" t="str">
        <f t="shared" si="5"/>
        <v/>
      </c>
      <c r="W101" s="8" t="str">
        <f>IF($P101="More Info Required",COUNTIFS('[3]2019 Outage History'!$R:$R,V101,'[3]2019 Outage History'!$I:$I,$C101)/$Q101,"")</f>
        <v/>
      </c>
      <c r="X101" s="26" t="str">
        <f t="shared" si="6"/>
        <v/>
      </c>
      <c r="Y101" s="8" t="str">
        <f>IF($P101="More Info Required",COUNTIFS('[3]2019 Outage History'!$R:$R,X101,'[3]2019 Outage History'!$I:$I,$C101)/$Q101,"")</f>
        <v/>
      </c>
      <c r="Z101" s="26" t="str">
        <f t="shared" si="7"/>
        <v/>
      </c>
      <c r="AA101" s="8" t="str">
        <f>IF($P101="More Info Required",COUNTIFS('[3]2019 Outage History'!$R:$R,Z101,'[3]2019 Outage History'!$I:$I,$C101)/$Q101,"")</f>
        <v/>
      </c>
      <c r="AB101" s="26" t="str">
        <f t="shared" si="8"/>
        <v/>
      </c>
      <c r="AC101" s="8" t="str">
        <f>IF($P101="More Info Required",COUNTIFS('[3]2019 Outage History'!$R:$R,AB101,'[3]2019 Outage History'!$I:$I,$C101)/$Q101,"")</f>
        <v/>
      </c>
      <c r="AD101" s="26" t="str">
        <f t="shared" si="9"/>
        <v/>
      </c>
      <c r="AE101" s="8" t="str">
        <f>IF($P101="More Info Required",COUNTIFS('[3]2019 Outage History'!$R:$R,AD101,'[3]2019 Outage History'!$I:$I,$C101)/$Q101,"")</f>
        <v/>
      </c>
      <c r="AF101" s="26" t="str">
        <f t="shared" si="10"/>
        <v/>
      </c>
      <c r="AG101" s="8" t="str">
        <f>IF($P101="More Info Required",COUNTIFS('[3]2019 Outage History'!$R:$R,AF101,'[3]2019 Outage History'!$I:$I,$C101)/$Q101,"")</f>
        <v/>
      </c>
      <c r="AH101" s="26" t="str">
        <f t="shared" si="11"/>
        <v/>
      </c>
      <c r="AI101" s="8" t="str">
        <f>IF($P101="More Info Required",COUNTIFS('[3]2019 Outage History'!$R:$R,AH101,'[3]2019 Outage History'!$I:$I,$C101)/$Q101,"")</f>
        <v/>
      </c>
      <c r="AJ101" s="26" t="str">
        <f t="shared" si="12"/>
        <v/>
      </c>
      <c r="AK101" s="8" t="str">
        <f>IF($P101="More Info Required",COUNTIFS('[3]2019 Outage History'!$R:$R,AJ101,'[3]2019 Outage History'!$I:$I,$C101)/$Q101,"")</f>
        <v/>
      </c>
      <c r="AL101" s="26" t="str">
        <f t="shared" si="13"/>
        <v/>
      </c>
      <c r="AM101" s="8" t="str">
        <f>IF($P101="More Info Required",COUNTIFS('[3]2019 Outage History'!$R:$R,AL101,'[3]2019 Outage History'!$I:$I,$C101)/$Q101,"")</f>
        <v/>
      </c>
      <c r="AN101" s="26" t="str">
        <f t="shared" si="14"/>
        <v/>
      </c>
      <c r="AO101" s="8" t="str">
        <f>IF($P101="More Info Required",COUNTIFS('[3]2019 Outage History'!$R:$R,AN101,'[3]2019 Outage History'!$I:$I,$C101)/$Q101,"")</f>
        <v/>
      </c>
      <c r="AP101" s="26" t="str">
        <f t="shared" si="15"/>
        <v/>
      </c>
      <c r="AQ101" s="8" t="str">
        <f>IF($P101="More Info Required",COUNTIFS('[3]2019 Outage History'!$R:$R,AP101,'[3]2019 Outage History'!$I:$I,$C101)/$Q101,"")</f>
        <v/>
      </c>
      <c r="AR101" s="26" t="str">
        <f t="shared" si="16"/>
        <v/>
      </c>
      <c r="AS101" s="8" t="str">
        <f>IF($P101="More Info Required",COUNTIFS('[3]2019 Outage History'!$R:$R,AR101,'[3]2019 Outage History'!$I:$I,$C101)/$Q101,"")</f>
        <v/>
      </c>
      <c r="AT101" s="26" t="str">
        <f t="shared" si="17"/>
        <v/>
      </c>
      <c r="AU101" s="8" t="str">
        <f>IF($P101="More Info Required",COUNTIFS('[3]2019 Outage History'!$R:$R,AT101,'[3]2019 Outage History'!$I:$I,$C101)/$Q101,"")</f>
        <v/>
      </c>
      <c r="AV101" s="26" t="str">
        <f t="shared" si="18"/>
        <v/>
      </c>
      <c r="AW101" s="8" t="str">
        <f>IF($P101="More Info Required",COUNTIFS('[3]2019 Outage History'!$R:$R,AV101,'[3]2019 Outage History'!$I:$I,$C101)/$Q101,"")</f>
        <v/>
      </c>
      <c r="AX101" s="26" t="str">
        <f t="shared" si="19"/>
        <v/>
      </c>
      <c r="AY101" s="8" t="str">
        <f>IF($P101="More Info Required",COUNTIFS('[3]2019 Outage History'!$R:$R,AX101,'[3]2019 Outage History'!$I:$I,$C101)/$Q101,"")</f>
        <v/>
      </c>
      <c r="AZ101" s="26" t="str">
        <f t="shared" si="20"/>
        <v/>
      </c>
      <c r="BA101" s="8" t="str">
        <f>IF($P101="More Info Required",COUNTIFS('[3]2019 Outage History'!$R:$R,AZ101,'[3]2019 Outage History'!$I:$I,$C101)/$Q101,"")</f>
        <v/>
      </c>
      <c r="BB101" s="26" t="str">
        <f t="shared" si="21"/>
        <v/>
      </c>
      <c r="BC101" s="8" t="str">
        <f>IF($P101="More Info Required",COUNTIFS('[3]2019 Outage History'!$R:$R,BB101,'[3]2019 Outage History'!$I:$I,$C101)/$Q101,"")</f>
        <v/>
      </c>
      <c r="BD101" s="26" t="str">
        <f t="shared" si="22"/>
        <v/>
      </c>
      <c r="BE101" s="8" t="str">
        <f>IF($P101="More Info Required",COUNTIFS('[3]2019 Outage History'!$R:$R,BD101,'[3]2019 Outage History'!$I:$I,$C101)/$Q101,"")</f>
        <v/>
      </c>
      <c r="BF101" s="26" t="str">
        <f t="shared" si="23"/>
        <v/>
      </c>
      <c r="BG101" s="8" t="str">
        <f>IF($P101="More Info Required",COUNTIFS('[3]2019 Outage History'!$R:$R,BF101,'[3]2019 Outage History'!$I:$I,$C101)/$Q101,"")</f>
        <v/>
      </c>
      <c r="BH101" s="26" t="str">
        <f t="shared" si="24"/>
        <v/>
      </c>
      <c r="BI101" s="8" t="str">
        <f>IF($P101="More Info Required",COUNTIFS('[3]2019 Outage History'!$R:$R,BH101,'[3]2019 Outage History'!$I:$I,$C101)/$Q101,"")</f>
        <v/>
      </c>
      <c r="BJ101" s="26" t="str">
        <f t="shared" si="25"/>
        <v/>
      </c>
      <c r="BK101" s="8" t="str">
        <f>IF($P101="More Info Required",COUNTIFS('[3]2019 Outage History'!$R:$R,BJ101,'[3]2019 Outage History'!$I:$I,$C101)/$Q101,"")</f>
        <v/>
      </c>
      <c r="BL101" s="26" t="str">
        <f t="shared" si="26"/>
        <v/>
      </c>
      <c r="BM101" s="8" t="str">
        <f>IF($P101="More Info Required",COUNTIFS('[3]2019 Outage History'!$R:$R,BL101,'[3]2019 Outage History'!$I:$I,$C101)/$Q101,"")</f>
        <v/>
      </c>
      <c r="BN101" s="26" t="str">
        <f t="shared" si="27"/>
        <v/>
      </c>
      <c r="BO101" s="8" t="str">
        <f>IF($P101="More Info Required",COUNTIFS('[3]2019 Outage History'!$R:$R,BN101,'[3]2019 Outage History'!$I:$I,$C101)/$Q101,"")</f>
        <v/>
      </c>
      <c r="BP101" s="26" t="str">
        <f t="shared" si="28"/>
        <v/>
      </c>
      <c r="BQ101" s="8" t="str">
        <f>IF($P101="More Info Required",COUNTIFS('[3]2019 Outage History'!$R:$R,BP101,'[3]2019 Outage History'!$I:$I,$C101)/$Q101,"")</f>
        <v/>
      </c>
      <c r="BR101" s="26" t="str">
        <f t="shared" si="29"/>
        <v/>
      </c>
      <c r="BS101" s="8" t="str">
        <f>IF($P101="More Info Required",COUNTIFS('[3]2019 Outage History'!$R:$R,BR101,'[3]2019 Outage History'!$I:$I,$C101)/$Q101,"")</f>
        <v/>
      </c>
      <c r="BT101" s="26" t="str">
        <f t="shared" si="30"/>
        <v/>
      </c>
      <c r="BU101" s="8" t="str">
        <f>IF($P101="More Info Required",COUNTIFS('[3]2019 Outage History'!$R:$R,BT101,'[3]2019 Outage History'!$I:$I,$C101)/$Q101,"")</f>
        <v/>
      </c>
      <c r="BV101" s="26" t="str">
        <f t="shared" si="31"/>
        <v/>
      </c>
      <c r="BW101" s="8" t="str">
        <f>IF($P101="More Info Required",COUNTIFS('[3]2019 Outage History'!$R:$R,BV101,'[3]2019 Outage History'!$I:$I,$C101)/$Q101,"")</f>
        <v/>
      </c>
      <c r="BX101" s="26" t="str">
        <f t="shared" si="32"/>
        <v/>
      </c>
      <c r="BY101" s="8" t="str">
        <f>IF($P101="More Info Required",COUNTIFS('[3]2019 Outage History'!$R:$R,BX101,'[3]2019 Outage History'!$I:$I,$C101)/$Q101,"")</f>
        <v/>
      </c>
      <c r="BZ101" s="26" t="str">
        <f t="shared" si="33"/>
        <v/>
      </c>
      <c r="CA101" s="8" t="str">
        <f>IF($P101="More Info Required",COUNTIFS('[3]2019 Outage History'!$R:$R,BZ101,'[3]2019 Outage History'!$I:$I,$C101)/$Q101,"")</f>
        <v/>
      </c>
      <c r="CB101" s="26" t="str">
        <f t="shared" si="34"/>
        <v/>
      </c>
      <c r="CC101" s="8" t="str">
        <f>IF($P101="More Info Required",COUNTIFS('[3]2019 Outage History'!$R:$R,CB101,'[3]2019 Outage History'!$I:$I,$C101)/$Q101,"")</f>
        <v/>
      </c>
      <c r="CD101" s="26" t="str">
        <f t="shared" si="35"/>
        <v/>
      </c>
      <c r="CE101" s="8" t="str">
        <f>IF($P101="More Info Required",COUNTIFS('[3]2019 Outage History'!$R:$R,CD101,'[3]2019 Outage History'!$I:$I,$C101)/$Q101,"")</f>
        <v/>
      </c>
      <c r="CF101" s="26" t="str">
        <f t="shared" si="36"/>
        <v/>
      </c>
      <c r="CG101" s="8" t="str">
        <f>IF($P101="More Info Required",COUNTIFS('[3]2019 Outage History'!$R:$R,CF101,'[3]2019 Outage History'!$I:$I,$C101)/$Q101,"")</f>
        <v/>
      </c>
      <c r="CH101" s="26" t="str">
        <f t="shared" si="37"/>
        <v/>
      </c>
      <c r="CI101" s="8" t="str">
        <f>IF($P101="More Info Required",COUNTIFS('[3]2019 Outage History'!$R:$R,CH101,'[3]2019 Outage History'!$I:$I,$C101)/$Q101,"")</f>
        <v/>
      </c>
      <c r="CJ101" s="26" t="str">
        <f t="shared" si="38"/>
        <v/>
      </c>
      <c r="CK101" s="8" t="str">
        <f>IF($P101="More Info Required",COUNTIFS('[3]2019 Outage History'!$R:$R,CJ101,'[3]2019 Outage History'!$I:$I,$C101)/$Q101,"")</f>
        <v/>
      </c>
      <c r="CL101" s="26" t="str">
        <f t="shared" si="39"/>
        <v/>
      </c>
      <c r="CM101" s="8" t="str">
        <f>IF($P101="More Info Required",COUNTIFS('[3]2019 Outage History'!$R:$R,CL101,'[3]2019 Outage History'!$I:$I,$C101)/$Q101,"")</f>
        <v/>
      </c>
    </row>
    <row r="102" spans="1:91" ht="15" x14ac:dyDescent="0.25">
      <c r="A102" s="17" t="s">
        <v>200</v>
      </c>
      <c r="B102" s="21">
        <v>47244</v>
      </c>
      <c r="C102" s="14" t="s">
        <v>201</v>
      </c>
      <c r="D102" s="17" t="s">
        <v>405</v>
      </c>
      <c r="E102" s="21">
        <v>47</v>
      </c>
      <c r="F102" s="22">
        <f>'[3]2019 Circuit Detail'!H61</f>
        <v>347.88888800000001</v>
      </c>
      <c r="G102" s="21"/>
      <c r="H102" s="21">
        <f>('[3]2014 Circuit detail'!AS61+'[3]2015 Circuit Detail'!AS61+'[3]2016 Circuit Detail'!AS61+'[3]2017 Circuit Detail'!AS61+'[3]2018 Circuit Detail'!AS61)/5</f>
        <v>1.9695826773312404</v>
      </c>
      <c r="I102" s="10">
        <f>'[3]2019 Circuit Detail'!AS61</f>
        <v>0.53177898570879301</v>
      </c>
      <c r="J102" s="17" t="str">
        <f t="shared" si="0"/>
        <v>OK</v>
      </c>
      <c r="K102" s="17">
        <v>49.2</v>
      </c>
      <c r="L102" s="23">
        <v>2017</v>
      </c>
      <c r="M102" s="21">
        <f>('[3]2014 Circuit detail'!AQ61+'[3]2015 Circuit Detail'!AQ61+'[3]2016 Circuit Detail'!AQ61+'[3]2017 Circuit Detail'!AQ61+'[3]2018 Circuit Detail'!AQ61)/5</f>
        <v>444.96773960000002</v>
      </c>
      <c r="N102" s="24">
        <f>'[3]2019 Circuit Detail'!AQ61</f>
        <v>66.009580999999997</v>
      </c>
      <c r="O102" s="17" t="str">
        <f t="shared" si="1"/>
        <v>OK</v>
      </c>
      <c r="P102" s="8" t="str">
        <f t="shared" si="2"/>
        <v>Good</v>
      </c>
      <c r="Q102" s="25">
        <f>'[3]2019 Circuit Detail'!AJ61</f>
        <v>20</v>
      </c>
      <c r="R102" s="26" t="str">
        <f t="shared" si="3"/>
        <v/>
      </c>
      <c r="S102" s="8" t="str">
        <f>IF($P102="More Info Required",COUNTIFS('[3]2019 Outage History'!$R:$R,R102,'[3]2019 Outage History'!$I:$I,$C102)/$Q102,"")</f>
        <v/>
      </c>
      <c r="T102" s="26" t="str">
        <f t="shared" si="4"/>
        <v/>
      </c>
      <c r="U102" s="8" t="str">
        <f>IF($P102="More Info Required",COUNTIFS('[3]2019 Outage History'!$R:$R,T102,'[3]2019 Outage History'!$I:$I,$C102)/$Q102,"")</f>
        <v/>
      </c>
      <c r="V102" s="26" t="str">
        <f t="shared" si="5"/>
        <v/>
      </c>
      <c r="W102" s="8" t="str">
        <f>IF($P102="More Info Required",COUNTIFS('[3]2019 Outage History'!$R:$R,V102,'[3]2019 Outage History'!$I:$I,$C102)/$Q102,"")</f>
        <v/>
      </c>
      <c r="X102" s="26" t="str">
        <f t="shared" si="6"/>
        <v/>
      </c>
      <c r="Y102" s="8" t="str">
        <f>IF($P102="More Info Required",COUNTIFS('[3]2019 Outage History'!$R:$R,X102,'[3]2019 Outage History'!$I:$I,$C102)/$Q102,"")</f>
        <v/>
      </c>
      <c r="Z102" s="26" t="str">
        <f t="shared" si="7"/>
        <v/>
      </c>
      <c r="AA102" s="8" t="str">
        <f>IF($P102="More Info Required",COUNTIFS('[3]2019 Outage History'!$R:$R,Z102,'[3]2019 Outage History'!$I:$I,$C102)/$Q102,"")</f>
        <v/>
      </c>
      <c r="AB102" s="26" t="str">
        <f t="shared" si="8"/>
        <v/>
      </c>
      <c r="AC102" s="8" t="str">
        <f>IF($P102="More Info Required",COUNTIFS('[3]2019 Outage History'!$R:$R,AB102,'[3]2019 Outage History'!$I:$I,$C102)/$Q102,"")</f>
        <v/>
      </c>
      <c r="AD102" s="26" t="str">
        <f t="shared" si="9"/>
        <v/>
      </c>
      <c r="AE102" s="8" t="str">
        <f>IF($P102="More Info Required",COUNTIFS('[3]2019 Outage History'!$R:$R,AD102,'[3]2019 Outage History'!$I:$I,$C102)/$Q102,"")</f>
        <v/>
      </c>
      <c r="AF102" s="26" t="str">
        <f t="shared" si="10"/>
        <v/>
      </c>
      <c r="AG102" s="8" t="str">
        <f>IF($P102="More Info Required",COUNTIFS('[3]2019 Outage History'!$R:$R,AF102,'[3]2019 Outage History'!$I:$I,$C102)/$Q102,"")</f>
        <v/>
      </c>
      <c r="AH102" s="26" t="str">
        <f t="shared" si="11"/>
        <v/>
      </c>
      <c r="AI102" s="8" t="str">
        <f>IF($P102="More Info Required",COUNTIFS('[3]2019 Outage History'!$R:$R,AH102,'[3]2019 Outage History'!$I:$I,$C102)/$Q102,"")</f>
        <v/>
      </c>
      <c r="AJ102" s="26" t="str">
        <f t="shared" si="12"/>
        <v/>
      </c>
      <c r="AK102" s="8" t="str">
        <f>IF($P102="More Info Required",COUNTIFS('[3]2019 Outage History'!$R:$R,AJ102,'[3]2019 Outage History'!$I:$I,$C102)/$Q102,"")</f>
        <v/>
      </c>
      <c r="AL102" s="26" t="str">
        <f t="shared" si="13"/>
        <v/>
      </c>
      <c r="AM102" s="8" t="str">
        <f>IF($P102="More Info Required",COUNTIFS('[3]2019 Outage History'!$R:$R,AL102,'[3]2019 Outage History'!$I:$I,$C102)/$Q102,"")</f>
        <v/>
      </c>
      <c r="AN102" s="26" t="str">
        <f t="shared" si="14"/>
        <v/>
      </c>
      <c r="AO102" s="8" t="str">
        <f>IF($P102="More Info Required",COUNTIFS('[3]2019 Outage History'!$R:$R,AN102,'[3]2019 Outage History'!$I:$I,$C102)/$Q102,"")</f>
        <v/>
      </c>
      <c r="AP102" s="26" t="str">
        <f t="shared" si="15"/>
        <v/>
      </c>
      <c r="AQ102" s="8" t="str">
        <f>IF($P102="More Info Required",COUNTIFS('[3]2019 Outage History'!$R:$R,AP102,'[3]2019 Outage History'!$I:$I,$C102)/$Q102,"")</f>
        <v/>
      </c>
      <c r="AR102" s="26" t="str">
        <f t="shared" si="16"/>
        <v/>
      </c>
      <c r="AS102" s="8" t="str">
        <f>IF($P102="More Info Required",COUNTIFS('[3]2019 Outage History'!$R:$R,AR102,'[3]2019 Outage History'!$I:$I,$C102)/$Q102,"")</f>
        <v/>
      </c>
      <c r="AT102" s="26" t="str">
        <f t="shared" si="17"/>
        <v/>
      </c>
      <c r="AU102" s="8" t="str">
        <f>IF($P102="More Info Required",COUNTIFS('[3]2019 Outage History'!$R:$R,AT102,'[3]2019 Outage History'!$I:$I,$C102)/$Q102,"")</f>
        <v/>
      </c>
      <c r="AV102" s="26" t="str">
        <f t="shared" si="18"/>
        <v/>
      </c>
      <c r="AW102" s="8" t="str">
        <f>IF($P102="More Info Required",COUNTIFS('[3]2019 Outage History'!$R:$R,AV102,'[3]2019 Outage History'!$I:$I,$C102)/$Q102,"")</f>
        <v/>
      </c>
      <c r="AX102" s="26" t="str">
        <f t="shared" si="19"/>
        <v/>
      </c>
      <c r="AY102" s="8" t="str">
        <f>IF($P102="More Info Required",COUNTIFS('[3]2019 Outage History'!$R:$R,AX102,'[3]2019 Outage History'!$I:$I,$C102)/$Q102,"")</f>
        <v/>
      </c>
      <c r="AZ102" s="26" t="str">
        <f t="shared" si="20"/>
        <v/>
      </c>
      <c r="BA102" s="8" t="str">
        <f>IF($P102="More Info Required",COUNTIFS('[3]2019 Outage History'!$R:$R,AZ102,'[3]2019 Outage History'!$I:$I,$C102)/$Q102,"")</f>
        <v/>
      </c>
      <c r="BB102" s="26" t="str">
        <f t="shared" si="21"/>
        <v/>
      </c>
      <c r="BC102" s="8" t="str">
        <f>IF($P102="More Info Required",COUNTIFS('[3]2019 Outage History'!$R:$R,BB102,'[3]2019 Outage History'!$I:$I,$C102)/$Q102,"")</f>
        <v/>
      </c>
      <c r="BD102" s="26" t="str">
        <f t="shared" si="22"/>
        <v/>
      </c>
      <c r="BE102" s="8" t="str">
        <f>IF($P102="More Info Required",COUNTIFS('[3]2019 Outage History'!$R:$R,BD102,'[3]2019 Outage History'!$I:$I,$C102)/$Q102,"")</f>
        <v/>
      </c>
      <c r="BF102" s="26" t="str">
        <f t="shared" si="23"/>
        <v/>
      </c>
      <c r="BG102" s="8" t="str">
        <f>IF($P102="More Info Required",COUNTIFS('[3]2019 Outage History'!$R:$R,BF102,'[3]2019 Outage History'!$I:$I,$C102)/$Q102,"")</f>
        <v/>
      </c>
      <c r="BH102" s="26" t="str">
        <f t="shared" si="24"/>
        <v/>
      </c>
      <c r="BI102" s="8" t="str">
        <f>IF($P102="More Info Required",COUNTIFS('[3]2019 Outage History'!$R:$R,BH102,'[3]2019 Outage History'!$I:$I,$C102)/$Q102,"")</f>
        <v/>
      </c>
      <c r="BJ102" s="26" t="str">
        <f t="shared" si="25"/>
        <v/>
      </c>
      <c r="BK102" s="8" t="str">
        <f>IF($P102="More Info Required",COUNTIFS('[3]2019 Outage History'!$R:$R,BJ102,'[3]2019 Outage History'!$I:$I,$C102)/$Q102,"")</f>
        <v/>
      </c>
      <c r="BL102" s="26" t="str">
        <f t="shared" si="26"/>
        <v/>
      </c>
      <c r="BM102" s="8" t="str">
        <f>IF($P102="More Info Required",COUNTIFS('[3]2019 Outage History'!$R:$R,BL102,'[3]2019 Outage History'!$I:$I,$C102)/$Q102,"")</f>
        <v/>
      </c>
      <c r="BN102" s="26" t="str">
        <f t="shared" si="27"/>
        <v/>
      </c>
      <c r="BO102" s="8" t="str">
        <f>IF($P102="More Info Required",COUNTIFS('[3]2019 Outage History'!$R:$R,BN102,'[3]2019 Outage History'!$I:$I,$C102)/$Q102,"")</f>
        <v/>
      </c>
      <c r="BP102" s="26" t="str">
        <f t="shared" si="28"/>
        <v/>
      </c>
      <c r="BQ102" s="8" t="str">
        <f>IF($P102="More Info Required",COUNTIFS('[3]2019 Outage History'!$R:$R,BP102,'[3]2019 Outage History'!$I:$I,$C102)/$Q102,"")</f>
        <v/>
      </c>
      <c r="BR102" s="26" t="str">
        <f t="shared" si="29"/>
        <v/>
      </c>
      <c r="BS102" s="8" t="str">
        <f>IF($P102="More Info Required",COUNTIFS('[3]2019 Outage History'!$R:$R,BR102,'[3]2019 Outage History'!$I:$I,$C102)/$Q102,"")</f>
        <v/>
      </c>
      <c r="BT102" s="26" t="str">
        <f t="shared" si="30"/>
        <v/>
      </c>
      <c r="BU102" s="8" t="str">
        <f>IF($P102="More Info Required",COUNTIFS('[3]2019 Outage History'!$R:$R,BT102,'[3]2019 Outage History'!$I:$I,$C102)/$Q102,"")</f>
        <v/>
      </c>
      <c r="BV102" s="26" t="str">
        <f t="shared" si="31"/>
        <v/>
      </c>
      <c r="BW102" s="8" t="str">
        <f>IF($P102="More Info Required",COUNTIFS('[3]2019 Outage History'!$R:$R,BV102,'[3]2019 Outage History'!$I:$I,$C102)/$Q102,"")</f>
        <v/>
      </c>
      <c r="BX102" s="26" t="str">
        <f t="shared" si="32"/>
        <v/>
      </c>
      <c r="BY102" s="8" t="str">
        <f>IF($P102="More Info Required",COUNTIFS('[3]2019 Outage History'!$R:$R,BX102,'[3]2019 Outage History'!$I:$I,$C102)/$Q102,"")</f>
        <v/>
      </c>
      <c r="BZ102" s="26" t="str">
        <f t="shared" si="33"/>
        <v/>
      </c>
      <c r="CA102" s="8" t="str">
        <f>IF($P102="More Info Required",COUNTIFS('[3]2019 Outage History'!$R:$R,BZ102,'[3]2019 Outage History'!$I:$I,$C102)/$Q102,"")</f>
        <v/>
      </c>
      <c r="CB102" s="26" t="str">
        <f t="shared" si="34"/>
        <v/>
      </c>
      <c r="CC102" s="8" t="str">
        <f>IF($P102="More Info Required",COUNTIFS('[3]2019 Outage History'!$R:$R,CB102,'[3]2019 Outage History'!$I:$I,$C102)/$Q102,"")</f>
        <v/>
      </c>
      <c r="CD102" s="26" t="str">
        <f t="shared" si="35"/>
        <v/>
      </c>
      <c r="CE102" s="8" t="str">
        <f>IF($P102="More Info Required",COUNTIFS('[3]2019 Outage History'!$R:$R,CD102,'[3]2019 Outage History'!$I:$I,$C102)/$Q102,"")</f>
        <v/>
      </c>
      <c r="CF102" s="26" t="str">
        <f t="shared" si="36"/>
        <v/>
      </c>
      <c r="CG102" s="8" t="str">
        <f>IF($P102="More Info Required",COUNTIFS('[3]2019 Outage History'!$R:$R,CF102,'[3]2019 Outage History'!$I:$I,$C102)/$Q102,"")</f>
        <v/>
      </c>
      <c r="CH102" s="26" t="str">
        <f t="shared" si="37"/>
        <v/>
      </c>
      <c r="CI102" s="8" t="str">
        <f>IF($P102="More Info Required",COUNTIFS('[3]2019 Outage History'!$R:$R,CH102,'[3]2019 Outage History'!$I:$I,$C102)/$Q102,"")</f>
        <v/>
      </c>
      <c r="CJ102" s="26" t="str">
        <f t="shared" si="38"/>
        <v/>
      </c>
      <c r="CK102" s="8" t="str">
        <f>IF($P102="More Info Required",COUNTIFS('[3]2019 Outage History'!$R:$R,CJ102,'[3]2019 Outage History'!$I:$I,$C102)/$Q102,"")</f>
        <v/>
      </c>
      <c r="CL102" s="26" t="str">
        <f t="shared" si="39"/>
        <v/>
      </c>
      <c r="CM102" s="8" t="str">
        <f>IF($P102="More Info Required",COUNTIFS('[3]2019 Outage History'!$R:$R,CL102,'[3]2019 Outage History'!$I:$I,$C102)/$Q102,"")</f>
        <v/>
      </c>
    </row>
    <row r="103" spans="1:91" ht="15" x14ac:dyDescent="0.25">
      <c r="A103" s="17" t="s">
        <v>202</v>
      </c>
      <c r="B103" s="21">
        <v>47254</v>
      </c>
      <c r="C103" s="14" t="s">
        <v>203</v>
      </c>
      <c r="D103" s="17" t="s">
        <v>405</v>
      </c>
      <c r="E103" s="21">
        <v>47</v>
      </c>
      <c r="F103" s="22">
        <f>'[3]2019 Circuit Detail'!H62</f>
        <v>345.37992800000001</v>
      </c>
      <c r="G103" s="21"/>
      <c r="H103" s="21">
        <f>('[3]2014 Circuit detail'!AS62+'[3]2015 Circuit Detail'!AS62+'[3]2016 Circuit Detail'!AS62+'[3]2017 Circuit Detail'!AS62+'[3]2018 Circuit Detail'!AS62)/5</f>
        <v>2.8933108076425893</v>
      </c>
      <c r="I103" s="10">
        <f>'[3]2019 Circuit Detail'!AS62</f>
        <v>0.65435186494103403</v>
      </c>
      <c r="J103" s="17" t="str">
        <f t="shared" si="0"/>
        <v>OK</v>
      </c>
      <c r="K103" s="17">
        <v>67.900000000000006</v>
      </c>
      <c r="L103" s="23">
        <v>2017</v>
      </c>
      <c r="M103" s="21">
        <f>('[3]2014 Circuit detail'!AQ62+'[3]2015 Circuit Detail'!AQ62+'[3]2016 Circuit Detail'!AQ62+'[3]2017 Circuit Detail'!AQ62+'[3]2018 Circuit Detail'!AQ62)/5</f>
        <v>539.89165200000002</v>
      </c>
      <c r="N103" s="24">
        <f>'[3]2019 Circuit Detail'!AQ62</f>
        <v>101.630109</v>
      </c>
      <c r="O103" s="17" t="str">
        <f t="shared" si="1"/>
        <v>OK</v>
      </c>
      <c r="P103" s="8" t="str">
        <f t="shared" si="2"/>
        <v>Good</v>
      </c>
      <c r="Q103" s="25">
        <f>'[3]2019 Circuit Detail'!AJ62</f>
        <v>30</v>
      </c>
      <c r="R103" s="26" t="str">
        <f t="shared" si="3"/>
        <v/>
      </c>
      <c r="S103" s="8" t="str">
        <f>IF($P103="More Info Required",COUNTIFS('[3]2019 Outage History'!$R:$R,R103,'[3]2019 Outage History'!$I:$I,$C103)/$Q103,"")</f>
        <v/>
      </c>
      <c r="T103" s="26" t="str">
        <f t="shared" si="4"/>
        <v/>
      </c>
      <c r="U103" s="8" t="str">
        <f>IF($P103="More Info Required",COUNTIFS('[3]2019 Outage History'!$R:$R,T103,'[3]2019 Outage History'!$I:$I,$C103)/$Q103,"")</f>
        <v/>
      </c>
      <c r="V103" s="26" t="str">
        <f t="shared" si="5"/>
        <v/>
      </c>
      <c r="W103" s="8" t="str">
        <f>IF($P103="More Info Required",COUNTIFS('[3]2019 Outage History'!$R:$R,V103,'[3]2019 Outage History'!$I:$I,$C103)/$Q103,"")</f>
        <v/>
      </c>
      <c r="X103" s="26" t="str">
        <f t="shared" si="6"/>
        <v/>
      </c>
      <c r="Y103" s="8" t="str">
        <f>IF($P103="More Info Required",COUNTIFS('[3]2019 Outage History'!$R:$R,X103,'[3]2019 Outage History'!$I:$I,$C103)/$Q103,"")</f>
        <v/>
      </c>
      <c r="Z103" s="26" t="str">
        <f t="shared" si="7"/>
        <v/>
      </c>
      <c r="AA103" s="8" t="str">
        <f>IF($P103="More Info Required",COUNTIFS('[3]2019 Outage History'!$R:$R,Z103,'[3]2019 Outage History'!$I:$I,$C103)/$Q103,"")</f>
        <v/>
      </c>
      <c r="AB103" s="26" t="str">
        <f t="shared" si="8"/>
        <v/>
      </c>
      <c r="AC103" s="8" t="str">
        <f>IF($P103="More Info Required",COUNTIFS('[3]2019 Outage History'!$R:$R,AB103,'[3]2019 Outage History'!$I:$I,$C103)/$Q103,"")</f>
        <v/>
      </c>
      <c r="AD103" s="26" t="str">
        <f t="shared" si="9"/>
        <v/>
      </c>
      <c r="AE103" s="8" t="str">
        <f>IF($P103="More Info Required",COUNTIFS('[3]2019 Outage History'!$R:$R,AD103,'[3]2019 Outage History'!$I:$I,$C103)/$Q103,"")</f>
        <v/>
      </c>
      <c r="AF103" s="26" t="str">
        <f t="shared" si="10"/>
        <v/>
      </c>
      <c r="AG103" s="8" t="str">
        <f>IF($P103="More Info Required",COUNTIFS('[3]2019 Outage History'!$R:$R,AF103,'[3]2019 Outage History'!$I:$I,$C103)/$Q103,"")</f>
        <v/>
      </c>
      <c r="AH103" s="26" t="str">
        <f t="shared" si="11"/>
        <v/>
      </c>
      <c r="AI103" s="8" t="str">
        <f>IF($P103="More Info Required",COUNTIFS('[3]2019 Outage History'!$R:$R,AH103,'[3]2019 Outage History'!$I:$I,$C103)/$Q103,"")</f>
        <v/>
      </c>
      <c r="AJ103" s="26" t="str">
        <f t="shared" si="12"/>
        <v/>
      </c>
      <c r="AK103" s="8" t="str">
        <f>IF($P103="More Info Required",COUNTIFS('[3]2019 Outage History'!$R:$R,AJ103,'[3]2019 Outage History'!$I:$I,$C103)/$Q103,"")</f>
        <v/>
      </c>
      <c r="AL103" s="26" t="str">
        <f t="shared" si="13"/>
        <v/>
      </c>
      <c r="AM103" s="8" t="str">
        <f>IF($P103="More Info Required",COUNTIFS('[3]2019 Outage History'!$R:$R,AL103,'[3]2019 Outage History'!$I:$I,$C103)/$Q103,"")</f>
        <v/>
      </c>
      <c r="AN103" s="26" t="str">
        <f t="shared" si="14"/>
        <v/>
      </c>
      <c r="AO103" s="8" t="str">
        <f>IF($P103="More Info Required",COUNTIFS('[3]2019 Outage History'!$R:$R,AN103,'[3]2019 Outage History'!$I:$I,$C103)/$Q103,"")</f>
        <v/>
      </c>
      <c r="AP103" s="26" t="str">
        <f t="shared" si="15"/>
        <v/>
      </c>
      <c r="AQ103" s="8" t="str">
        <f>IF($P103="More Info Required",COUNTIFS('[3]2019 Outage History'!$R:$R,AP103,'[3]2019 Outage History'!$I:$I,$C103)/$Q103,"")</f>
        <v/>
      </c>
      <c r="AR103" s="26" t="str">
        <f t="shared" si="16"/>
        <v/>
      </c>
      <c r="AS103" s="8" t="str">
        <f>IF($P103="More Info Required",COUNTIFS('[3]2019 Outage History'!$R:$R,AR103,'[3]2019 Outage History'!$I:$I,$C103)/$Q103,"")</f>
        <v/>
      </c>
      <c r="AT103" s="26" t="str">
        <f t="shared" si="17"/>
        <v/>
      </c>
      <c r="AU103" s="8" t="str">
        <f>IF($P103="More Info Required",COUNTIFS('[3]2019 Outage History'!$R:$R,AT103,'[3]2019 Outage History'!$I:$I,$C103)/$Q103,"")</f>
        <v/>
      </c>
      <c r="AV103" s="26" t="str">
        <f t="shared" si="18"/>
        <v/>
      </c>
      <c r="AW103" s="8" t="str">
        <f>IF($P103="More Info Required",COUNTIFS('[3]2019 Outage History'!$R:$R,AV103,'[3]2019 Outage History'!$I:$I,$C103)/$Q103,"")</f>
        <v/>
      </c>
      <c r="AX103" s="26" t="str">
        <f t="shared" si="19"/>
        <v/>
      </c>
      <c r="AY103" s="8" t="str">
        <f>IF($P103="More Info Required",COUNTIFS('[3]2019 Outage History'!$R:$R,AX103,'[3]2019 Outage History'!$I:$I,$C103)/$Q103,"")</f>
        <v/>
      </c>
      <c r="AZ103" s="26" t="str">
        <f t="shared" si="20"/>
        <v/>
      </c>
      <c r="BA103" s="8" t="str">
        <f>IF($P103="More Info Required",COUNTIFS('[3]2019 Outage History'!$R:$R,AZ103,'[3]2019 Outage History'!$I:$I,$C103)/$Q103,"")</f>
        <v/>
      </c>
      <c r="BB103" s="26" t="str">
        <f t="shared" si="21"/>
        <v/>
      </c>
      <c r="BC103" s="8" t="str">
        <f>IF($P103="More Info Required",COUNTIFS('[3]2019 Outage History'!$R:$R,BB103,'[3]2019 Outage History'!$I:$I,$C103)/$Q103,"")</f>
        <v/>
      </c>
      <c r="BD103" s="26" t="str">
        <f t="shared" si="22"/>
        <v/>
      </c>
      <c r="BE103" s="8" t="str">
        <f>IF($P103="More Info Required",COUNTIFS('[3]2019 Outage History'!$R:$R,BD103,'[3]2019 Outage History'!$I:$I,$C103)/$Q103,"")</f>
        <v/>
      </c>
      <c r="BF103" s="26" t="str">
        <f t="shared" si="23"/>
        <v/>
      </c>
      <c r="BG103" s="8" t="str">
        <f>IF($P103="More Info Required",COUNTIFS('[3]2019 Outage History'!$R:$R,BF103,'[3]2019 Outage History'!$I:$I,$C103)/$Q103,"")</f>
        <v/>
      </c>
      <c r="BH103" s="26" t="str">
        <f t="shared" si="24"/>
        <v/>
      </c>
      <c r="BI103" s="8" t="str">
        <f>IF($P103="More Info Required",COUNTIFS('[3]2019 Outage History'!$R:$R,BH103,'[3]2019 Outage History'!$I:$I,$C103)/$Q103,"")</f>
        <v/>
      </c>
      <c r="BJ103" s="26" t="str">
        <f t="shared" si="25"/>
        <v/>
      </c>
      <c r="BK103" s="8" t="str">
        <f>IF($P103="More Info Required",COUNTIFS('[3]2019 Outage History'!$R:$R,BJ103,'[3]2019 Outage History'!$I:$I,$C103)/$Q103,"")</f>
        <v/>
      </c>
      <c r="BL103" s="26" t="str">
        <f t="shared" si="26"/>
        <v/>
      </c>
      <c r="BM103" s="8" t="str">
        <f>IF($P103="More Info Required",COUNTIFS('[3]2019 Outage History'!$R:$R,BL103,'[3]2019 Outage History'!$I:$I,$C103)/$Q103,"")</f>
        <v/>
      </c>
      <c r="BN103" s="26" t="str">
        <f t="shared" si="27"/>
        <v/>
      </c>
      <c r="BO103" s="8" t="str">
        <f>IF($P103="More Info Required",COUNTIFS('[3]2019 Outage History'!$R:$R,BN103,'[3]2019 Outage History'!$I:$I,$C103)/$Q103,"")</f>
        <v/>
      </c>
      <c r="BP103" s="26" t="str">
        <f t="shared" si="28"/>
        <v/>
      </c>
      <c r="BQ103" s="8" t="str">
        <f>IF($P103="More Info Required",COUNTIFS('[3]2019 Outage History'!$R:$R,BP103,'[3]2019 Outage History'!$I:$I,$C103)/$Q103,"")</f>
        <v/>
      </c>
      <c r="BR103" s="26" t="str">
        <f t="shared" si="29"/>
        <v/>
      </c>
      <c r="BS103" s="8" t="str">
        <f>IF($P103="More Info Required",COUNTIFS('[3]2019 Outage History'!$R:$R,BR103,'[3]2019 Outage History'!$I:$I,$C103)/$Q103,"")</f>
        <v/>
      </c>
      <c r="BT103" s="26" t="str">
        <f t="shared" si="30"/>
        <v/>
      </c>
      <c r="BU103" s="8" t="str">
        <f>IF($P103="More Info Required",COUNTIFS('[3]2019 Outage History'!$R:$R,BT103,'[3]2019 Outage History'!$I:$I,$C103)/$Q103,"")</f>
        <v/>
      </c>
      <c r="BV103" s="26" t="str">
        <f t="shared" si="31"/>
        <v/>
      </c>
      <c r="BW103" s="8" t="str">
        <f>IF($P103="More Info Required",COUNTIFS('[3]2019 Outage History'!$R:$R,BV103,'[3]2019 Outage History'!$I:$I,$C103)/$Q103,"")</f>
        <v/>
      </c>
      <c r="BX103" s="26" t="str">
        <f t="shared" si="32"/>
        <v/>
      </c>
      <c r="BY103" s="8" t="str">
        <f>IF($P103="More Info Required",COUNTIFS('[3]2019 Outage History'!$R:$R,BX103,'[3]2019 Outage History'!$I:$I,$C103)/$Q103,"")</f>
        <v/>
      </c>
      <c r="BZ103" s="26" t="str">
        <f t="shared" si="33"/>
        <v/>
      </c>
      <c r="CA103" s="8" t="str">
        <f>IF($P103="More Info Required",COUNTIFS('[3]2019 Outage History'!$R:$R,BZ103,'[3]2019 Outage History'!$I:$I,$C103)/$Q103,"")</f>
        <v/>
      </c>
      <c r="CB103" s="26" t="str">
        <f t="shared" si="34"/>
        <v/>
      </c>
      <c r="CC103" s="8" t="str">
        <f>IF($P103="More Info Required",COUNTIFS('[3]2019 Outage History'!$R:$R,CB103,'[3]2019 Outage History'!$I:$I,$C103)/$Q103,"")</f>
        <v/>
      </c>
      <c r="CD103" s="26" t="str">
        <f t="shared" si="35"/>
        <v/>
      </c>
      <c r="CE103" s="8" t="str">
        <f>IF($P103="More Info Required",COUNTIFS('[3]2019 Outage History'!$R:$R,CD103,'[3]2019 Outage History'!$I:$I,$C103)/$Q103,"")</f>
        <v/>
      </c>
      <c r="CF103" s="26" t="str">
        <f t="shared" si="36"/>
        <v/>
      </c>
      <c r="CG103" s="8" t="str">
        <f>IF($P103="More Info Required",COUNTIFS('[3]2019 Outage History'!$R:$R,CF103,'[3]2019 Outage History'!$I:$I,$C103)/$Q103,"")</f>
        <v/>
      </c>
      <c r="CH103" s="26" t="str">
        <f t="shared" si="37"/>
        <v/>
      </c>
      <c r="CI103" s="8" t="str">
        <f>IF($P103="More Info Required",COUNTIFS('[3]2019 Outage History'!$R:$R,CH103,'[3]2019 Outage History'!$I:$I,$C103)/$Q103,"")</f>
        <v/>
      </c>
      <c r="CJ103" s="26" t="str">
        <f t="shared" si="38"/>
        <v/>
      </c>
      <c r="CK103" s="8" t="str">
        <f>IF($P103="More Info Required",COUNTIFS('[3]2019 Outage History'!$R:$R,CJ103,'[3]2019 Outage History'!$I:$I,$C103)/$Q103,"")</f>
        <v/>
      </c>
      <c r="CL103" s="26" t="str">
        <f t="shared" si="39"/>
        <v/>
      </c>
      <c r="CM103" s="8" t="str">
        <f>IF($P103="More Info Required",COUNTIFS('[3]2019 Outage History'!$R:$R,CL103,'[3]2019 Outage History'!$I:$I,$C103)/$Q103,"")</f>
        <v/>
      </c>
    </row>
    <row r="104" spans="1:91" ht="15" x14ac:dyDescent="0.25">
      <c r="A104" s="17" t="s">
        <v>182</v>
      </c>
      <c r="B104" s="21">
        <v>4901</v>
      </c>
      <c r="C104" s="14" t="s">
        <v>452</v>
      </c>
      <c r="D104" s="17" t="s">
        <v>184</v>
      </c>
      <c r="E104" s="21">
        <v>49</v>
      </c>
      <c r="F104" s="22">
        <f>'[3]2019 Circuit Detail'!H63</f>
        <v>129.42739700000001</v>
      </c>
      <c r="G104" s="21"/>
      <c r="H104" s="21">
        <f>('[3]2014 Circuit detail'!AS63+'[3]2015 Circuit Detail'!AS63+'[3]2016 Circuit Detail'!AS63+'[3]2017 Circuit Detail'!AS63+'[3]2018 Circuit Detail'!AS63)/5</f>
        <v>1.9584793140426151</v>
      </c>
      <c r="I104" s="10">
        <f>'[3]2019 Circuit Detail'!AS63</f>
        <v>2.2638174512618798</v>
      </c>
      <c r="J104" s="17" t="str">
        <f t="shared" si="0"/>
        <v>PSC</v>
      </c>
      <c r="K104" s="17">
        <v>20.3</v>
      </c>
      <c r="L104" s="23">
        <v>2015</v>
      </c>
      <c r="M104" s="21">
        <f>('[3]2014 Circuit detail'!AQ63+'[3]2015 Circuit Detail'!AQ63+'[3]2016 Circuit Detail'!AQ63+'[3]2017 Circuit Detail'!AQ63+'[3]2018 Circuit Detail'!AQ63)/5</f>
        <v>382.25231960000002</v>
      </c>
      <c r="N104" s="24">
        <f>'[3]2019 Circuit Detail'!AQ63</f>
        <v>275.34355799999997</v>
      </c>
      <c r="O104" s="17" t="str">
        <f t="shared" si="1"/>
        <v>OK</v>
      </c>
      <c r="P104" s="8" t="str">
        <f t="shared" si="2"/>
        <v>More Info Required</v>
      </c>
      <c r="Q104" s="25">
        <f>'[3]2019 Circuit Detail'!AJ63</f>
        <v>17</v>
      </c>
      <c r="R104" s="26" t="str">
        <f t="shared" si="3"/>
        <v>000 Power Supply</v>
      </c>
      <c r="S104" s="8" t="e">
        <f>IF($P104="More Info Required",COUNTIFS('[3]2019 Outage History'!$R:$R,R104,'[3]2019 Outage History'!$I:$I,$C104)/$Q104,"")</f>
        <v>#VALUE!</v>
      </c>
      <c r="T104" s="26" t="str">
        <f t="shared" si="4"/>
        <v>100 Construction</v>
      </c>
      <c r="U104" s="8" t="e">
        <f>IF($P104="More Info Required",COUNTIFS('[3]2019 Outage History'!$R:$R,T104,'[3]2019 Outage History'!$I:$I,$C104)/$Q104,"")</f>
        <v>#VALUE!</v>
      </c>
      <c r="V104" s="26" t="str">
        <f t="shared" si="5"/>
        <v>110 Maintenance</v>
      </c>
      <c r="W104" s="8" t="e">
        <f>IF($P104="More Info Required",COUNTIFS('[3]2019 Outage History'!$R:$R,V104,'[3]2019 Outage History'!$I:$I,$C104)/$Q104,"")</f>
        <v>#VALUE!</v>
      </c>
      <c r="X104" s="26" t="str">
        <f t="shared" si="6"/>
        <v>190 Other Planned</v>
      </c>
      <c r="Y104" s="8" t="e">
        <f>IF($P104="More Info Required",COUNTIFS('[3]2019 Outage History'!$R:$R,X104,'[3]2019 Outage History'!$I:$I,$C104)/$Q104,"")</f>
        <v>#VALUE!</v>
      </c>
      <c r="Z104" s="26" t="str">
        <f t="shared" si="7"/>
        <v>300 Material or equipment fault/failure</v>
      </c>
      <c r="AA104" s="8" t="e">
        <f>IF($P104="More Info Required",COUNTIFS('[3]2019 Outage History'!$R:$R,Z104,'[3]2019 Outage History'!$I:$I,$C104)/$Q104,"")</f>
        <v>#VALUE!</v>
      </c>
      <c r="AB104" s="26" t="str">
        <f t="shared" si="8"/>
        <v>310 Installation Fault</v>
      </c>
      <c r="AC104" s="8" t="e">
        <f>IF($P104="More Info Required",COUNTIFS('[3]2019 Outage History'!$R:$R,AB104,'[3]2019 Outage History'!$I:$I,$C104)/$Q104,"")</f>
        <v>#VALUE!</v>
      </c>
      <c r="AD104" s="26" t="str">
        <f t="shared" si="9"/>
        <v>320 Conductor Sag or inadequate clearance</v>
      </c>
      <c r="AE104" s="8" t="e">
        <f>IF($P104="More Info Required",COUNTIFS('[3]2019 Outage History'!$R:$R,AD104,'[3]2019 Outage History'!$I:$I,$C104)/$Q104,"")</f>
        <v>#VALUE!</v>
      </c>
      <c r="AF104" s="26" t="str">
        <f t="shared" si="10"/>
        <v>340 Overload</v>
      </c>
      <c r="AG104" s="8" t="e">
        <f>IF($P104="More Info Required",COUNTIFS('[3]2019 Outage History'!$R:$R,AF104,'[3]2019 Outage History'!$I:$I,$C104)/$Q104,"")</f>
        <v>#VALUE!</v>
      </c>
      <c r="AH104" s="26" t="str">
        <f t="shared" si="11"/>
        <v>350 Miscoordination of protection devices</v>
      </c>
      <c r="AI104" s="8" t="e">
        <f>IF($P104="More Info Required",COUNTIFS('[3]2019 Outage History'!$R:$R,AH104,'[3]2019 Outage History'!$I:$I,$C104)/$Q104,"")</f>
        <v>#VALUE!</v>
      </c>
      <c r="AJ104" s="26" t="str">
        <f t="shared" si="12"/>
        <v>360 Other Equipment installation/design</v>
      </c>
      <c r="AK104" s="8" t="e">
        <f>IF($P104="More Info Required",COUNTIFS('[3]2019 Outage History'!$R:$R,AJ104,'[3]2019 Outage History'!$I:$I,$C104)/$Q104,"")</f>
        <v>#VALUE!</v>
      </c>
      <c r="AL104" s="26" t="str">
        <f t="shared" si="13"/>
        <v>400 Decay/Age of Material/Equipment</v>
      </c>
      <c r="AM104" s="8" t="e">
        <f>IF($P104="More Info Required",COUNTIFS('[3]2019 Outage History'!$R:$R,AL104,'[3]2019 Outage History'!$I:$I,$C104)/$Q104,"")</f>
        <v>#VALUE!</v>
      </c>
      <c r="AN104" s="26" t="str">
        <f t="shared" si="14"/>
        <v>420 Tree Growth</v>
      </c>
      <c r="AO104" s="8" t="e">
        <f>IF($P104="More Info Required",COUNTIFS('[3]2019 Outage History'!$R:$R,AN104,'[3]2019 Outage History'!$I:$I,$C104)/$Q104,"")</f>
        <v>#VALUE!</v>
      </c>
      <c r="AP104" s="26" t="str">
        <f t="shared" si="15"/>
        <v>430 Tree failure from overhang or dead tree without Ice/snow</v>
      </c>
      <c r="AQ104" s="8" t="e">
        <f>IF($P104="More Info Required",COUNTIFS('[3]2019 Outage History'!$R:$R,AP104,'[3]2019 Outage History'!$I:$I,$C104)/$Q104,"")</f>
        <v>#VALUE!</v>
      </c>
      <c r="AR104" s="26" t="str">
        <f t="shared" si="16"/>
        <v>435 Tree failure from outside of ROW</v>
      </c>
      <c r="AS104" s="8" t="e">
        <f>IF($P104="More Info Required",COUNTIFS('[3]2019 Outage History'!$R:$R,AR104,'[3]2019 Outage History'!$I:$I,$C104)/$Q104,"")</f>
        <v>#VALUE!</v>
      </c>
      <c r="AT104" s="26" t="str">
        <f t="shared" si="17"/>
        <v>440 Trees with Ice/snow</v>
      </c>
      <c r="AU104" s="8" t="e">
        <f>IF($P104="More Info Required",COUNTIFS('[3]2019 Outage History'!$R:$R,AT104,'[3]2019 Outage History'!$I:$I,$C104)/$Q104,"")</f>
        <v>#VALUE!</v>
      </c>
      <c r="AV104" s="26" t="str">
        <f t="shared" si="18"/>
        <v>470 Borrower Crew Cuts Tree</v>
      </c>
      <c r="AW104" s="8" t="e">
        <f>IF($P104="More Info Required",COUNTIFS('[3]2019 Outage History'!$R:$R,AV104,'[3]2019 Outage History'!$I:$I,$C104)/$Q104,"")</f>
        <v>#VALUE!</v>
      </c>
      <c r="AX104" s="26" t="str">
        <f t="shared" si="19"/>
        <v>490 Maintenance, Other</v>
      </c>
      <c r="AY104" s="8" t="e">
        <f>IF($P104="More Info Required",COUNTIFS('[3]2019 Outage History'!$R:$R,AX104,'[3]2019 Outage History'!$I:$I,$C104)/$Q104,"")</f>
        <v>#VALUE!</v>
      </c>
      <c r="AZ104" s="26" t="str">
        <f t="shared" si="20"/>
        <v>500 Lightning</v>
      </c>
      <c r="BA104" s="8" t="e">
        <f>IF($P104="More Info Required",COUNTIFS('[3]2019 Outage History'!$R:$R,AZ104,'[3]2019 Outage History'!$I:$I,$C104)/$Q104,"")</f>
        <v>#VALUE!</v>
      </c>
      <c r="BB104" s="26" t="str">
        <f t="shared" si="21"/>
        <v>510 Wind, Not Trees</v>
      </c>
      <c r="BC104" s="8" t="e">
        <f>IF($P104="More Info Required",COUNTIFS('[3]2019 Outage History'!$R:$R,BB104,'[3]2019 Outage History'!$I:$I,$C104)/$Q104,"")</f>
        <v>#VALUE!</v>
      </c>
      <c r="BD104" s="26" t="str">
        <f t="shared" si="22"/>
        <v>520 Ice, Sleet, Frost, not Trees</v>
      </c>
      <c r="BE104" s="8" t="e">
        <f>IF($P104="More Info Required",COUNTIFS('[3]2019 Outage History'!$R:$R,BD104,'[3]2019 Outage History'!$I:$I,$C104)/$Q104,"")</f>
        <v>#VALUE!</v>
      </c>
      <c r="BF104" s="26" t="str">
        <f t="shared" si="23"/>
        <v>530 Flood</v>
      </c>
      <c r="BG104" s="8" t="e">
        <f>IF($P104="More Info Required",COUNTIFS('[3]2019 Outage History'!$R:$R,BF104,'[3]2019 Outage History'!$I:$I,$C104)/$Q104,"")</f>
        <v>#VALUE!</v>
      </c>
      <c r="BH104" s="26" t="str">
        <f t="shared" si="24"/>
        <v>540 Storm</v>
      </c>
      <c r="BI104" s="8" t="e">
        <f>IF($P104="More Info Required",COUNTIFS('[3]2019 Outage History'!$R:$R,BH104,'[3]2019 Outage History'!$I:$I,$C104)/$Q104,"")</f>
        <v>#VALUE!</v>
      </c>
      <c r="BJ104" s="26" t="str">
        <f t="shared" si="25"/>
        <v>590 Weather, Other</v>
      </c>
      <c r="BK104" s="8" t="e">
        <f>IF($P104="More Info Required",COUNTIFS('[3]2019 Outage History'!$R:$R,BJ104,'[3]2019 Outage History'!$I:$I,$C104)/$Q104,"")</f>
        <v>#VALUE!</v>
      </c>
      <c r="BL104" s="26" t="str">
        <f t="shared" si="26"/>
        <v>600 Animal/bird</v>
      </c>
      <c r="BM104" s="8" t="e">
        <f>IF($P104="More Info Required",COUNTIFS('[3]2019 Outage History'!$R:$R,BL104,'[3]2019 Outage History'!$I:$I,$C104)/$Q104,"")</f>
        <v>#VALUE!</v>
      </c>
      <c r="BN104" s="26" t="str">
        <f t="shared" si="27"/>
        <v>630 Squirrel</v>
      </c>
      <c r="BO104" s="8" t="e">
        <f>IF($P104="More Info Required",COUNTIFS('[3]2019 Outage History'!$R:$R,BN104,'[3]2019 Outage History'!$I:$I,$C104)/$Q104,"")</f>
        <v>#VALUE!</v>
      </c>
      <c r="BP104" s="26" t="str">
        <f t="shared" si="28"/>
        <v>690 Animal, Other</v>
      </c>
      <c r="BQ104" s="8" t="e">
        <f>IF($P104="More Info Required",COUNTIFS('[3]2019 Outage History'!$R:$R,BP104,'[3]2019 Outage History'!$I:$I,$C104)/$Q104,"")</f>
        <v>#VALUE!</v>
      </c>
      <c r="BR104" s="26" t="str">
        <f t="shared" si="29"/>
        <v>700 Customer-Caused</v>
      </c>
      <c r="BS104" s="8" t="e">
        <f>IF($P104="More Info Required",COUNTIFS('[3]2019 Outage History'!$R:$R,BR104,'[3]2019 Outage History'!$I:$I,$C104)/$Q104,"")</f>
        <v>#VALUE!</v>
      </c>
      <c r="BT104" s="26" t="str">
        <f t="shared" si="30"/>
        <v>710 Motor Vehicle</v>
      </c>
      <c r="BU104" s="8" t="e">
        <f>IF($P104="More Info Required",COUNTIFS('[3]2019 Outage History'!$R:$R,BT104,'[3]2019 Outage History'!$I:$I,$C104)/$Q104,"")</f>
        <v>#VALUE!</v>
      </c>
      <c r="BV104" s="26" t="str">
        <f t="shared" si="31"/>
        <v>715 Farming Equipment</v>
      </c>
      <c r="BW104" s="8" t="e">
        <f>IF($P104="More Info Required",COUNTIFS('[3]2019 Outage History'!$R:$R,BV104,'[3]2019 Outage History'!$I:$I,$C104)/$Q104,"")</f>
        <v>#VALUE!</v>
      </c>
      <c r="BX104" s="26" t="str">
        <f t="shared" si="32"/>
        <v>720 Aircraft</v>
      </c>
      <c r="BY104" s="8" t="e">
        <f>IF($P104="More Info Required",COUNTIFS('[3]2019 Outage History'!$R:$R,BX104,'[3]2019 Outage History'!$I:$I,$C104)/$Q104,"")</f>
        <v>#VALUE!</v>
      </c>
      <c r="BZ104" s="26" t="str">
        <f t="shared" si="33"/>
        <v>730 Fire</v>
      </c>
      <c r="CA104" s="8" t="e">
        <f>IF($P104="More Info Required",COUNTIFS('[3]2019 Outage History'!$R:$R,BZ104,'[3]2019 Outage History'!$I:$I,$C104)/$Q104,"")</f>
        <v>#VALUE!</v>
      </c>
      <c r="CB104" s="26" t="str">
        <f t="shared" si="34"/>
        <v>740 Public Cuts Tree</v>
      </c>
      <c r="CC104" s="8" t="e">
        <f>IF($P104="More Info Required",COUNTIFS('[3]2019 Outage History'!$R:$R,CB104,'[3]2019 Outage History'!$I:$I,$C104)/$Q104,"")</f>
        <v>#VALUE!</v>
      </c>
      <c r="CD104" s="26" t="str">
        <f t="shared" si="35"/>
        <v>750 Vandalism</v>
      </c>
      <c r="CE104" s="8" t="e">
        <f>IF($P104="More Info Required",COUNTIFS('[3]2019 Outage History'!$R:$R,CD104,'[3]2019 Outage History'!$I:$I,$C104)/$Q104,"")</f>
        <v>#VALUE!</v>
      </c>
      <c r="CF104" s="26" t="str">
        <f t="shared" si="36"/>
        <v>760 Switching Error or Caused by Construction or Maintenance</v>
      </c>
      <c r="CG104" s="8" t="e">
        <f>IF($P104="More Info Required",COUNTIFS('[3]2019 Outage History'!$R:$R,CF104,'[3]2019 Outage History'!$I:$I,$C104)/$Q104,"")</f>
        <v>#VALUE!</v>
      </c>
      <c r="CH104" s="26" t="str">
        <f t="shared" si="37"/>
        <v>790 Public, Other</v>
      </c>
      <c r="CI104" s="8" t="e">
        <f>IF($P104="More Info Required",COUNTIFS('[3]2019 Outage History'!$R:$R,CH104,'[3]2019 Outage History'!$I:$I,$C104)/$Q104,"")</f>
        <v>#VALUE!</v>
      </c>
      <c r="CJ104" s="26" t="str">
        <f t="shared" si="38"/>
        <v>800 Other</v>
      </c>
      <c r="CK104" s="8" t="e">
        <f>IF($P104="More Info Required",COUNTIFS('[3]2019 Outage History'!$R:$R,CJ104,'[3]2019 Outage History'!$I:$I,$C104)/$Q104,"")</f>
        <v>#VALUE!</v>
      </c>
      <c r="CL104" s="26" t="str">
        <f t="shared" si="39"/>
        <v>999 Cause Unknown</v>
      </c>
      <c r="CM104" s="8" t="e">
        <f>IF($P104="More Info Required",COUNTIFS('[3]2019 Outage History'!$R:$R,CL104,'[3]2019 Outage History'!$I:$I,$C104)/$Q104,"")</f>
        <v>#VALUE!</v>
      </c>
    </row>
    <row r="105" spans="1:91" ht="15" x14ac:dyDescent="0.25">
      <c r="A105" s="17" t="s">
        <v>184</v>
      </c>
      <c r="B105" s="21">
        <v>4902</v>
      </c>
      <c r="C105" s="14" t="s">
        <v>453</v>
      </c>
      <c r="D105" s="17" t="s">
        <v>184</v>
      </c>
      <c r="E105" s="21">
        <v>49</v>
      </c>
      <c r="F105" s="22">
        <f>'[3]2019 Circuit Detail'!H64</f>
        <v>521.42739700000004</v>
      </c>
      <c r="G105" s="21"/>
      <c r="H105" s="21">
        <f>('[3]2014 Circuit detail'!AS64+'[3]2015 Circuit Detail'!AS64+'[3]2016 Circuit Detail'!AS64+'[3]2017 Circuit Detail'!AS64+'[3]2018 Circuit Detail'!AS64)/5</f>
        <v>1.0937753991147487</v>
      </c>
      <c r="I105" s="10">
        <f>'[3]2019 Circuit Detail'!AS64</f>
        <v>0.115068752323346</v>
      </c>
      <c r="J105" s="17" t="str">
        <f t="shared" si="0"/>
        <v>OK</v>
      </c>
      <c r="K105" s="17">
        <v>57.8</v>
      </c>
      <c r="L105" s="23">
        <v>2015</v>
      </c>
      <c r="M105" s="21">
        <f>('[3]2014 Circuit detail'!AQ64+'[3]2015 Circuit Detail'!AQ64+'[3]2016 Circuit Detail'!AQ64+'[3]2017 Circuit Detail'!AQ64+'[3]2018 Circuit Detail'!AQ64)/5</f>
        <v>244.06592460000002</v>
      </c>
      <c r="N105" s="24">
        <f>'[3]2019 Circuit Detail'!AQ64</f>
        <v>16.788530000000002</v>
      </c>
      <c r="O105" s="17" t="str">
        <f t="shared" si="1"/>
        <v>OK</v>
      </c>
      <c r="P105" s="8" t="str">
        <f t="shared" si="2"/>
        <v>Good</v>
      </c>
      <c r="Q105" s="25">
        <f>'[3]2019 Circuit Detail'!AJ64</f>
        <v>20</v>
      </c>
      <c r="R105" s="26" t="str">
        <f t="shared" si="3"/>
        <v/>
      </c>
      <c r="S105" s="8" t="str">
        <f>IF($P105="More Info Required",COUNTIFS('[3]2019 Outage History'!$R:$R,R105,'[3]2019 Outage History'!$I:$I,$C105)/$Q105,"")</f>
        <v/>
      </c>
      <c r="T105" s="26" t="str">
        <f t="shared" si="4"/>
        <v/>
      </c>
      <c r="U105" s="8" t="str">
        <f>IF($P105="More Info Required",COUNTIFS('[3]2019 Outage History'!$R:$R,T105,'[3]2019 Outage History'!$I:$I,$C105)/$Q105,"")</f>
        <v/>
      </c>
      <c r="V105" s="26" t="str">
        <f t="shared" si="5"/>
        <v/>
      </c>
      <c r="W105" s="8" t="str">
        <f>IF($P105="More Info Required",COUNTIFS('[3]2019 Outage History'!$R:$R,V105,'[3]2019 Outage History'!$I:$I,$C105)/$Q105,"")</f>
        <v/>
      </c>
      <c r="X105" s="26" t="str">
        <f t="shared" si="6"/>
        <v/>
      </c>
      <c r="Y105" s="8" t="str">
        <f>IF($P105="More Info Required",COUNTIFS('[3]2019 Outage History'!$R:$R,X105,'[3]2019 Outage History'!$I:$I,$C105)/$Q105,"")</f>
        <v/>
      </c>
      <c r="Z105" s="26" t="str">
        <f t="shared" si="7"/>
        <v/>
      </c>
      <c r="AA105" s="8" t="str">
        <f>IF($P105="More Info Required",COUNTIFS('[3]2019 Outage History'!$R:$R,Z105,'[3]2019 Outage History'!$I:$I,$C105)/$Q105,"")</f>
        <v/>
      </c>
      <c r="AB105" s="26" t="str">
        <f t="shared" si="8"/>
        <v/>
      </c>
      <c r="AC105" s="8" t="str">
        <f>IF($P105="More Info Required",COUNTIFS('[3]2019 Outage History'!$R:$R,AB105,'[3]2019 Outage History'!$I:$I,$C105)/$Q105,"")</f>
        <v/>
      </c>
      <c r="AD105" s="26" t="str">
        <f t="shared" si="9"/>
        <v/>
      </c>
      <c r="AE105" s="8" t="str">
        <f>IF($P105="More Info Required",COUNTIFS('[3]2019 Outage History'!$R:$R,AD105,'[3]2019 Outage History'!$I:$I,$C105)/$Q105,"")</f>
        <v/>
      </c>
      <c r="AF105" s="26" t="str">
        <f t="shared" si="10"/>
        <v/>
      </c>
      <c r="AG105" s="8" t="str">
        <f>IF($P105="More Info Required",COUNTIFS('[3]2019 Outage History'!$R:$R,AF105,'[3]2019 Outage History'!$I:$I,$C105)/$Q105,"")</f>
        <v/>
      </c>
      <c r="AH105" s="26" t="str">
        <f t="shared" si="11"/>
        <v/>
      </c>
      <c r="AI105" s="8" t="str">
        <f>IF($P105="More Info Required",COUNTIFS('[3]2019 Outage History'!$R:$R,AH105,'[3]2019 Outage History'!$I:$I,$C105)/$Q105,"")</f>
        <v/>
      </c>
      <c r="AJ105" s="26" t="str">
        <f t="shared" si="12"/>
        <v/>
      </c>
      <c r="AK105" s="8" t="str">
        <f>IF($P105="More Info Required",COUNTIFS('[3]2019 Outage History'!$R:$R,AJ105,'[3]2019 Outage History'!$I:$I,$C105)/$Q105,"")</f>
        <v/>
      </c>
      <c r="AL105" s="26" t="str">
        <f t="shared" si="13"/>
        <v/>
      </c>
      <c r="AM105" s="8" t="str">
        <f>IF($P105="More Info Required",COUNTIFS('[3]2019 Outage History'!$R:$R,AL105,'[3]2019 Outage History'!$I:$I,$C105)/$Q105,"")</f>
        <v/>
      </c>
      <c r="AN105" s="26" t="str">
        <f t="shared" si="14"/>
        <v/>
      </c>
      <c r="AO105" s="8" t="str">
        <f>IF($P105="More Info Required",COUNTIFS('[3]2019 Outage History'!$R:$R,AN105,'[3]2019 Outage History'!$I:$I,$C105)/$Q105,"")</f>
        <v/>
      </c>
      <c r="AP105" s="26" t="str">
        <f t="shared" si="15"/>
        <v/>
      </c>
      <c r="AQ105" s="8" t="str">
        <f>IF($P105="More Info Required",COUNTIFS('[3]2019 Outage History'!$R:$R,AP105,'[3]2019 Outage History'!$I:$I,$C105)/$Q105,"")</f>
        <v/>
      </c>
      <c r="AR105" s="26" t="str">
        <f t="shared" si="16"/>
        <v/>
      </c>
      <c r="AS105" s="8" t="str">
        <f>IF($P105="More Info Required",COUNTIFS('[3]2019 Outage History'!$R:$R,AR105,'[3]2019 Outage History'!$I:$I,$C105)/$Q105,"")</f>
        <v/>
      </c>
      <c r="AT105" s="26" t="str">
        <f t="shared" si="17"/>
        <v/>
      </c>
      <c r="AU105" s="8" t="str">
        <f>IF($P105="More Info Required",COUNTIFS('[3]2019 Outage History'!$R:$R,AT105,'[3]2019 Outage History'!$I:$I,$C105)/$Q105,"")</f>
        <v/>
      </c>
      <c r="AV105" s="26" t="str">
        <f t="shared" si="18"/>
        <v/>
      </c>
      <c r="AW105" s="8" t="str">
        <f>IF($P105="More Info Required",COUNTIFS('[3]2019 Outage History'!$R:$R,AV105,'[3]2019 Outage History'!$I:$I,$C105)/$Q105,"")</f>
        <v/>
      </c>
      <c r="AX105" s="26" t="str">
        <f t="shared" si="19"/>
        <v/>
      </c>
      <c r="AY105" s="8" t="str">
        <f>IF($P105="More Info Required",COUNTIFS('[3]2019 Outage History'!$R:$R,AX105,'[3]2019 Outage History'!$I:$I,$C105)/$Q105,"")</f>
        <v/>
      </c>
      <c r="AZ105" s="26" t="str">
        <f t="shared" si="20"/>
        <v/>
      </c>
      <c r="BA105" s="8" t="str">
        <f>IF($P105="More Info Required",COUNTIFS('[3]2019 Outage History'!$R:$R,AZ105,'[3]2019 Outage History'!$I:$I,$C105)/$Q105,"")</f>
        <v/>
      </c>
      <c r="BB105" s="26" t="str">
        <f t="shared" si="21"/>
        <v/>
      </c>
      <c r="BC105" s="8" t="str">
        <f>IF($P105="More Info Required",COUNTIFS('[3]2019 Outage History'!$R:$R,BB105,'[3]2019 Outage History'!$I:$I,$C105)/$Q105,"")</f>
        <v/>
      </c>
      <c r="BD105" s="26" t="str">
        <f t="shared" si="22"/>
        <v/>
      </c>
      <c r="BE105" s="8" t="str">
        <f>IF($P105="More Info Required",COUNTIFS('[3]2019 Outage History'!$R:$R,BD105,'[3]2019 Outage History'!$I:$I,$C105)/$Q105,"")</f>
        <v/>
      </c>
      <c r="BF105" s="26" t="str">
        <f t="shared" si="23"/>
        <v/>
      </c>
      <c r="BG105" s="8" t="str">
        <f>IF($P105="More Info Required",COUNTIFS('[3]2019 Outage History'!$R:$R,BF105,'[3]2019 Outage History'!$I:$I,$C105)/$Q105,"")</f>
        <v/>
      </c>
      <c r="BH105" s="26" t="str">
        <f t="shared" si="24"/>
        <v/>
      </c>
      <c r="BI105" s="8" t="str">
        <f>IF($P105="More Info Required",COUNTIFS('[3]2019 Outage History'!$R:$R,BH105,'[3]2019 Outage History'!$I:$I,$C105)/$Q105,"")</f>
        <v/>
      </c>
      <c r="BJ105" s="26" t="str">
        <f t="shared" si="25"/>
        <v/>
      </c>
      <c r="BK105" s="8" t="str">
        <f>IF($P105="More Info Required",COUNTIFS('[3]2019 Outage History'!$R:$R,BJ105,'[3]2019 Outage History'!$I:$I,$C105)/$Q105,"")</f>
        <v/>
      </c>
      <c r="BL105" s="26" t="str">
        <f t="shared" si="26"/>
        <v/>
      </c>
      <c r="BM105" s="8" t="str">
        <f>IF($P105="More Info Required",COUNTIFS('[3]2019 Outage History'!$R:$R,BL105,'[3]2019 Outage History'!$I:$I,$C105)/$Q105,"")</f>
        <v/>
      </c>
      <c r="BN105" s="26" t="str">
        <f t="shared" si="27"/>
        <v/>
      </c>
      <c r="BO105" s="8" t="str">
        <f>IF($P105="More Info Required",COUNTIFS('[3]2019 Outage History'!$R:$R,BN105,'[3]2019 Outage History'!$I:$I,$C105)/$Q105,"")</f>
        <v/>
      </c>
      <c r="BP105" s="26" t="str">
        <f t="shared" si="28"/>
        <v/>
      </c>
      <c r="BQ105" s="8" t="str">
        <f>IF($P105="More Info Required",COUNTIFS('[3]2019 Outage History'!$R:$R,BP105,'[3]2019 Outage History'!$I:$I,$C105)/$Q105,"")</f>
        <v/>
      </c>
      <c r="BR105" s="26" t="str">
        <f t="shared" si="29"/>
        <v/>
      </c>
      <c r="BS105" s="8" t="str">
        <f>IF($P105="More Info Required",COUNTIFS('[3]2019 Outage History'!$R:$R,BR105,'[3]2019 Outage History'!$I:$I,$C105)/$Q105,"")</f>
        <v/>
      </c>
      <c r="BT105" s="26" t="str">
        <f t="shared" si="30"/>
        <v/>
      </c>
      <c r="BU105" s="8" t="str">
        <f>IF($P105="More Info Required",COUNTIFS('[3]2019 Outage History'!$R:$R,BT105,'[3]2019 Outage History'!$I:$I,$C105)/$Q105,"")</f>
        <v/>
      </c>
      <c r="BV105" s="26" t="str">
        <f t="shared" si="31"/>
        <v/>
      </c>
      <c r="BW105" s="8" t="str">
        <f>IF($P105="More Info Required",COUNTIFS('[3]2019 Outage History'!$R:$R,BV105,'[3]2019 Outage History'!$I:$I,$C105)/$Q105,"")</f>
        <v/>
      </c>
      <c r="BX105" s="26" t="str">
        <f t="shared" si="32"/>
        <v/>
      </c>
      <c r="BY105" s="8" t="str">
        <f>IF($P105="More Info Required",COUNTIFS('[3]2019 Outage History'!$R:$R,BX105,'[3]2019 Outage History'!$I:$I,$C105)/$Q105,"")</f>
        <v/>
      </c>
      <c r="BZ105" s="26" t="str">
        <f t="shared" si="33"/>
        <v/>
      </c>
      <c r="CA105" s="8" t="str">
        <f>IF($P105="More Info Required",COUNTIFS('[3]2019 Outage History'!$R:$R,BZ105,'[3]2019 Outage History'!$I:$I,$C105)/$Q105,"")</f>
        <v/>
      </c>
      <c r="CB105" s="26" t="str">
        <f t="shared" si="34"/>
        <v/>
      </c>
      <c r="CC105" s="8" t="str">
        <f>IF($P105="More Info Required",COUNTIFS('[3]2019 Outage History'!$R:$R,CB105,'[3]2019 Outage History'!$I:$I,$C105)/$Q105,"")</f>
        <v/>
      </c>
      <c r="CD105" s="26" t="str">
        <f t="shared" si="35"/>
        <v/>
      </c>
      <c r="CE105" s="8" t="str">
        <f>IF($P105="More Info Required",COUNTIFS('[3]2019 Outage History'!$R:$R,CD105,'[3]2019 Outage History'!$I:$I,$C105)/$Q105,"")</f>
        <v/>
      </c>
      <c r="CF105" s="26" t="str">
        <f t="shared" si="36"/>
        <v/>
      </c>
      <c r="CG105" s="8" t="str">
        <f>IF($P105="More Info Required",COUNTIFS('[3]2019 Outage History'!$R:$R,CF105,'[3]2019 Outage History'!$I:$I,$C105)/$Q105,"")</f>
        <v/>
      </c>
      <c r="CH105" s="26" t="str">
        <f t="shared" si="37"/>
        <v/>
      </c>
      <c r="CI105" s="8" t="str">
        <f>IF($P105="More Info Required",COUNTIFS('[3]2019 Outage History'!$R:$R,CH105,'[3]2019 Outage History'!$I:$I,$C105)/$Q105,"")</f>
        <v/>
      </c>
      <c r="CJ105" s="26" t="str">
        <f t="shared" si="38"/>
        <v/>
      </c>
      <c r="CK105" s="8" t="str">
        <f>IF($P105="More Info Required",COUNTIFS('[3]2019 Outage History'!$R:$R,CJ105,'[3]2019 Outage History'!$I:$I,$C105)/$Q105,"")</f>
        <v/>
      </c>
      <c r="CL105" s="26" t="str">
        <f t="shared" si="39"/>
        <v/>
      </c>
      <c r="CM105" s="8" t="str">
        <f>IF($P105="More Info Required",COUNTIFS('[3]2019 Outage History'!$R:$R,CL105,'[3]2019 Outage History'!$I:$I,$C105)/$Q105,"")</f>
        <v/>
      </c>
    </row>
    <row r="106" spans="1:91" ht="15" x14ac:dyDescent="0.25">
      <c r="A106" s="17" t="s">
        <v>186</v>
      </c>
      <c r="B106" s="21">
        <v>4903</v>
      </c>
      <c r="C106" s="14" t="s">
        <v>454</v>
      </c>
      <c r="D106" s="17" t="s">
        <v>184</v>
      </c>
      <c r="E106" s="21">
        <v>49</v>
      </c>
      <c r="F106" s="22">
        <f>'[3]2019 Circuit Detail'!H65</f>
        <v>525.70684900000003</v>
      </c>
      <c r="G106" s="21"/>
      <c r="H106" s="21">
        <f>('[3]2014 Circuit detail'!AS65+'[3]2015 Circuit Detail'!AS65+'[3]2016 Circuit Detail'!AS65+'[3]2017 Circuit Detail'!AS65+'[3]2018 Circuit Detail'!AS65)/5</f>
        <v>2.1426381487051653</v>
      </c>
      <c r="I106" s="10">
        <f>'[3]2019 Circuit Detail'!AS65</f>
        <v>0.26440591417898801</v>
      </c>
      <c r="J106" s="17" t="str">
        <f t="shared" si="0"/>
        <v>OK</v>
      </c>
      <c r="K106" s="28">
        <v>65</v>
      </c>
      <c r="L106" s="23">
        <v>2015</v>
      </c>
      <c r="M106" s="21">
        <f>('[3]2014 Circuit detail'!AQ65+'[3]2015 Circuit Detail'!AQ65+'[3]2016 Circuit Detail'!AQ65+'[3]2017 Circuit Detail'!AQ65+'[3]2018 Circuit Detail'!AQ65)/5</f>
        <v>390.82093420000001</v>
      </c>
      <c r="N106" s="24">
        <f>'[3]2019 Circuit Detail'!AQ65</f>
        <v>39.936706000000001</v>
      </c>
      <c r="O106" s="17" t="str">
        <f t="shared" si="1"/>
        <v>OK</v>
      </c>
      <c r="P106" s="8" t="str">
        <f t="shared" si="2"/>
        <v>Good</v>
      </c>
      <c r="Q106" s="25">
        <f>'[3]2019 Circuit Detail'!AJ65</f>
        <v>15</v>
      </c>
      <c r="R106" s="26" t="str">
        <f t="shared" si="3"/>
        <v/>
      </c>
      <c r="S106" s="8" t="str">
        <f>IF($P106="More Info Required",COUNTIFS('[3]2019 Outage History'!$R:$R,R106,'[3]2019 Outage History'!$I:$I,$C106)/$Q106,"")</f>
        <v/>
      </c>
      <c r="T106" s="26" t="str">
        <f t="shared" si="4"/>
        <v/>
      </c>
      <c r="U106" s="8" t="str">
        <f>IF($P106="More Info Required",COUNTIFS('[3]2019 Outage History'!$R:$R,T106,'[3]2019 Outage History'!$I:$I,$C106)/$Q106,"")</f>
        <v/>
      </c>
      <c r="V106" s="26" t="str">
        <f t="shared" si="5"/>
        <v/>
      </c>
      <c r="W106" s="8" t="str">
        <f>IF($P106="More Info Required",COUNTIFS('[3]2019 Outage History'!$R:$R,V106,'[3]2019 Outage History'!$I:$I,$C106)/$Q106,"")</f>
        <v/>
      </c>
      <c r="X106" s="26" t="str">
        <f t="shared" si="6"/>
        <v/>
      </c>
      <c r="Y106" s="8" t="str">
        <f>IF($P106="More Info Required",COUNTIFS('[3]2019 Outage History'!$R:$R,X106,'[3]2019 Outage History'!$I:$I,$C106)/$Q106,"")</f>
        <v/>
      </c>
      <c r="Z106" s="26" t="str">
        <f t="shared" si="7"/>
        <v/>
      </c>
      <c r="AA106" s="8" t="str">
        <f>IF($P106="More Info Required",COUNTIFS('[3]2019 Outage History'!$R:$R,Z106,'[3]2019 Outage History'!$I:$I,$C106)/$Q106,"")</f>
        <v/>
      </c>
      <c r="AB106" s="26" t="str">
        <f t="shared" si="8"/>
        <v/>
      </c>
      <c r="AC106" s="8" t="str">
        <f>IF($P106="More Info Required",COUNTIFS('[3]2019 Outage History'!$R:$R,AB106,'[3]2019 Outage History'!$I:$I,$C106)/$Q106,"")</f>
        <v/>
      </c>
      <c r="AD106" s="26" t="str">
        <f t="shared" si="9"/>
        <v/>
      </c>
      <c r="AE106" s="8" t="str">
        <f>IF($P106="More Info Required",COUNTIFS('[3]2019 Outage History'!$R:$R,AD106,'[3]2019 Outage History'!$I:$I,$C106)/$Q106,"")</f>
        <v/>
      </c>
      <c r="AF106" s="26" t="str">
        <f t="shared" si="10"/>
        <v/>
      </c>
      <c r="AG106" s="8" t="str">
        <f>IF($P106="More Info Required",COUNTIFS('[3]2019 Outage History'!$R:$R,AF106,'[3]2019 Outage History'!$I:$I,$C106)/$Q106,"")</f>
        <v/>
      </c>
      <c r="AH106" s="26" t="str">
        <f t="shared" si="11"/>
        <v/>
      </c>
      <c r="AI106" s="8" t="str">
        <f>IF($P106="More Info Required",COUNTIFS('[3]2019 Outage History'!$R:$R,AH106,'[3]2019 Outage History'!$I:$I,$C106)/$Q106,"")</f>
        <v/>
      </c>
      <c r="AJ106" s="26" t="str">
        <f t="shared" si="12"/>
        <v/>
      </c>
      <c r="AK106" s="8" t="str">
        <f>IF($P106="More Info Required",COUNTIFS('[3]2019 Outage History'!$R:$R,AJ106,'[3]2019 Outage History'!$I:$I,$C106)/$Q106,"")</f>
        <v/>
      </c>
      <c r="AL106" s="26" t="str">
        <f t="shared" si="13"/>
        <v/>
      </c>
      <c r="AM106" s="8" t="str">
        <f>IF($P106="More Info Required",COUNTIFS('[3]2019 Outage History'!$R:$R,AL106,'[3]2019 Outage History'!$I:$I,$C106)/$Q106,"")</f>
        <v/>
      </c>
      <c r="AN106" s="26" t="str">
        <f t="shared" si="14"/>
        <v/>
      </c>
      <c r="AO106" s="8" t="str">
        <f>IF($P106="More Info Required",COUNTIFS('[3]2019 Outage History'!$R:$R,AN106,'[3]2019 Outage History'!$I:$I,$C106)/$Q106,"")</f>
        <v/>
      </c>
      <c r="AP106" s="26" t="str">
        <f t="shared" si="15"/>
        <v/>
      </c>
      <c r="AQ106" s="8" t="str">
        <f>IF($P106="More Info Required",COUNTIFS('[3]2019 Outage History'!$R:$R,AP106,'[3]2019 Outage History'!$I:$I,$C106)/$Q106,"")</f>
        <v/>
      </c>
      <c r="AR106" s="26" t="str">
        <f t="shared" si="16"/>
        <v/>
      </c>
      <c r="AS106" s="8" t="str">
        <f>IF($P106="More Info Required",COUNTIFS('[3]2019 Outage History'!$R:$R,AR106,'[3]2019 Outage History'!$I:$I,$C106)/$Q106,"")</f>
        <v/>
      </c>
      <c r="AT106" s="26" t="str">
        <f t="shared" si="17"/>
        <v/>
      </c>
      <c r="AU106" s="8" t="str">
        <f>IF($P106="More Info Required",COUNTIFS('[3]2019 Outage History'!$R:$R,AT106,'[3]2019 Outage History'!$I:$I,$C106)/$Q106,"")</f>
        <v/>
      </c>
      <c r="AV106" s="26" t="str">
        <f t="shared" si="18"/>
        <v/>
      </c>
      <c r="AW106" s="8" t="str">
        <f>IF($P106="More Info Required",COUNTIFS('[3]2019 Outage History'!$R:$R,AV106,'[3]2019 Outage History'!$I:$I,$C106)/$Q106,"")</f>
        <v/>
      </c>
      <c r="AX106" s="26" t="str">
        <f t="shared" si="19"/>
        <v/>
      </c>
      <c r="AY106" s="8" t="str">
        <f>IF($P106="More Info Required",COUNTIFS('[3]2019 Outage History'!$R:$R,AX106,'[3]2019 Outage History'!$I:$I,$C106)/$Q106,"")</f>
        <v/>
      </c>
      <c r="AZ106" s="26" t="str">
        <f t="shared" si="20"/>
        <v/>
      </c>
      <c r="BA106" s="8" t="str">
        <f>IF($P106="More Info Required",COUNTIFS('[3]2019 Outage History'!$R:$R,AZ106,'[3]2019 Outage History'!$I:$I,$C106)/$Q106,"")</f>
        <v/>
      </c>
      <c r="BB106" s="26" t="str">
        <f t="shared" si="21"/>
        <v/>
      </c>
      <c r="BC106" s="8" t="str">
        <f>IF($P106="More Info Required",COUNTIFS('[3]2019 Outage History'!$R:$R,BB106,'[3]2019 Outage History'!$I:$I,$C106)/$Q106,"")</f>
        <v/>
      </c>
      <c r="BD106" s="26" t="str">
        <f t="shared" si="22"/>
        <v/>
      </c>
      <c r="BE106" s="8" t="str">
        <f>IF($P106="More Info Required",COUNTIFS('[3]2019 Outage History'!$R:$R,BD106,'[3]2019 Outage History'!$I:$I,$C106)/$Q106,"")</f>
        <v/>
      </c>
      <c r="BF106" s="26" t="str">
        <f t="shared" si="23"/>
        <v/>
      </c>
      <c r="BG106" s="8" t="str">
        <f>IF($P106="More Info Required",COUNTIFS('[3]2019 Outage History'!$R:$R,BF106,'[3]2019 Outage History'!$I:$I,$C106)/$Q106,"")</f>
        <v/>
      </c>
      <c r="BH106" s="26" t="str">
        <f t="shared" si="24"/>
        <v/>
      </c>
      <c r="BI106" s="8" t="str">
        <f>IF($P106="More Info Required",COUNTIFS('[3]2019 Outage History'!$R:$R,BH106,'[3]2019 Outage History'!$I:$I,$C106)/$Q106,"")</f>
        <v/>
      </c>
      <c r="BJ106" s="26" t="str">
        <f t="shared" si="25"/>
        <v/>
      </c>
      <c r="BK106" s="8" t="str">
        <f>IF($P106="More Info Required",COUNTIFS('[3]2019 Outage History'!$R:$R,BJ106,'[3]2019 Outage History'!$I:$I,$C106)/$Q106,"")</f>
        <v/>
      </c>
      <c r="BL106" s="26" t="str">
        <f t="shared" si="26"/>
        <v/>
      </c>
      <c r="BM106" s="8" t="str">
        <f>IF($P106="More Info Required",COUNTIFS('[3]2019 Outage History'!$R:$R,BL106,'[3]2019 Outage History'!$I:$I,$C106)/$Q106,"")</f>
        <v/>
      </c>
      <c r="BN106" s="26" t="str">
        <f t="shared" si="27"/>
        <v/>
      </c>
      <c r="BO106" s="8" t="str">
        <f>IF($P106="More Info Required",COUNTIFS('[3]2019 Outage History'!$R:$R,BN106,'[3]2019 Outage History'!$I:$I,$C106)/$Q106,"")</f>
        <v/>
      </c>
      <c r="BP106" s="26" t="str">
        <f t="shared" si="28"/>
        <v/>
      </c>
      <c r="BQ106" s="8" t="str">
        <f>IF($P106="More Info Required",COUNTIFS('[3]2019 Outage History'!$R:$R,BP106,'[3]2019 Outage History'!$I:$I,$C106)/$Q106,"")</f>
        <v/>
      </c>
      <c r="BR106" s="26" t="str">
        <f t="shared" si="29"/>
        <v/>
      </c>
      <c r="BS106" s="8" t="str">
        <f>IF($P106="More Info Required",COUNTIFS('[3]2019 Outage History'!$R:$R,BR106,'[3]2019 Outage History'!$I:$I,$C106)/$Q106,"")</f>
        <v/>
      </c>
      <c r="BT106" s="26" t="str">
        <f t="shared" si="30"/>
        <v/>
      </c>
      <c r="BU106" s="8" t="str">
        <f>IF($P106="More Info Required",COUNTIFS('[3]2019 Outage History'!$R:$R,BT106,'[3]2019 Outage History'!$I:$I,$C106)/$Q106,"")</f>
        <v/>
      </c>
      <c r="BV106" s="26" t="str">
        <f t="shared" si="31"/>
        <v/>
      </c>
      <c r="BW106" s="8" t="str">
        <f>IF($P106="More Info Required",COUNTIFS('[3]2019 Outage History'!$R:$R,BV106,'[3]2019 Outage History'!$I:$I,$C106)/$Q106,"")</f>
        <v/>
      </c>
      <c r="BX106" s="26" t="str">
        <f t="shared" si="32"/>
        <v/>
      </c>
      <c r="BY106" s="8" t="str">
        <f>IF($P106="More Info Required",COUNTIFS('[3]2019 Outage History'!$R:$R,BX106,'[3]2019 Outage History'!$I:$I,$C106)/$Q106,"")</f>
        <v/>
      </c>
      <c r="BZ106" s="26" t="str">
        <f t="shared" si="33"/>
        <v/>
      </c>
      <c r="CA106" s="8" t="str">
        <f>IF($P106="More Info Required",COUNTIFS('[3]2019 Outage History'!$R:$R,BZ106,'[3]2019 Outage History'!$I:$I,$C106)/$Q106,"")</f>
        <v/>
      </c>
      <c r="CB106" s="26" t="str">
        <f t="shared" si="34"/>
        <v/>
      </c>
      <c r="CC106" s="8" t="str">
        <f>IF($P106="More Info Required",COUNTIFS('[3]2019 Outage History'!$R:$R,CB106,'[3]2019 Outage History'!$I:$I,$C106)/$Q106,"")</f>
        <v/>
      </c>
      <c r="CD106" s="26" t="str">
        <f t="shared" si="35"/>
        <v/>
      </c>
      <c r="CE106" s="8" t="str">
        <f>IF($P106="More Info Required",COUNTIFS('[3]2019 Outage History'!$R:$R,CD106,'[3]2019 Outage History'!$I:$I,$C106)/$Q106,"")</f>
        <v/>
      </c>
      <c r="CF106" s="26" t="str">
        <f t="shared" si="36"/>
        <v/>
      </c>
      <c r="CG106" s="8" t="str">
        <f>IF($P106="More Info Required",COUNTIFS('[3]2019 Outage History'!$R:$R,CF106,'[3]2019 Outage History'!$I:$I,$C106)/$Q106,"")</f>
        <v/>
      </c>
      <c r="CH106" s="26" t="str">
        <f t="shared" si="37"/>
        <v/>
      </c>
      <c r="CI106" s="8" t="str">
        <f>IF($P106="More Info Required",COUNTIFS('[3]2019 Outage History'!$R:$R,CH106,'[3]2019 Outage History'!$I:$I,$C106)/$Q106,"")</f>
        <v/>
      </c>
      <c r="CJ106" s="26" t="str">
        <f t="shared" si="38"/>
        <v/>
      </c>
      <c r="CK106" s="8" t="str">
        <f>IF($P106="More Info Required",COUNTIFS('[3]2019 Outage History'!$R:$R,CJ106,'[3]2019 Outage History'!$I:$I,$C106)/$Q106,"")</f>
        <v/>
      </c>
      <c r="CL106" s="26" t="str">
        <f t="shared" si="39"/>
        <v/>
      </c>
      <c r="CM106" s="8" t="str">
        <f>IF($P106="More Info Required",COUNTIFS('[3]2019 Outage History'!$R:$R,CL106,'[3]2019 Outage History'!$I:$I,$C106)/$Q106,"")</f>
        <v/>
      </c>
    </row>
    <row r="107" spans="1:91" ht="15" x14ac:dyDescent="0.25">
      <c r="A107" s="17" t="s">
        <v>152</v>
      </c>
      <c r="B107" s="21">
        <v>5001</v>
      </c>
      <c r="C107" s="14" t="s">
        <v>455</v>
      </c>
      <c r="D107" s="17" t="s">
        <v>409</v>
      </c>
      <c r="E107" s="21">
        <v>50</v>
      </c>
      <c r="F107" s="22">
        <f>'[3]2019 Circuit Detail'!H66</f>
        <v>521.58082100000001</v>
      </c>
      <c r="G107" s="21"/>
      <c r="H107" s="21">
        <f>('[3]2014 Circuit detail'!AS66+'[3]2015 Circuit Detail'!AS66+'[3]2016 Circuit Detail'!AS66+'[3]2017 Circuit Detail'!AS66+'[3]2018 Circuit Detail'!AS66)/5</f>
        <v>1.5152683509153828</v>
      </c>
      <c r="I107" s="10">
        <f>'[3]2019 Circuit Detail'!AS66</f>
        <v>1.5184607411015201</v>
      </c>
      <c r="J107" s="17" t="str">
        <f t="shared" si="0"/>
        <v>PSC</v>
      </c>
      <c r="K107" s="17">
        <v>37.5</v>
      </c>
      <c r="L107" s="23">
        <v>2016</v>
      </c>
      <c r="M107" s="21">
        <f>('[3]2014 Circuit detail'!AQ66+'[3]2015 Circuit Detail'!AQ66+'[3]2016 Circuit Detail'!AQ66+'[3]2017 Circuit Detail'!AQ66+'[3]2018 Circuit Detail'!AQ66)/5</f>
        <v>306.13774279999996</v>
      </c>
      <c r="N107" s="24">
        <f>'[3]2019 Circuit Detail'!AQ66</f>
        <v>79.525546000000006</v>
      </c>
      <c r="O107" s="17" t="str">
        <f t="shared" si="1"/>
        <v>OK</v>
      </c>
      <c r="P107" s="8" t="str">
        <f t="shared" si="2"/>
        <v>More Info Required</v>
      </c>
      <c r="Q107" s="25">
        <f>'[3]2019 Circuit Detail'!AJ66</f>
        <v>16</v>
      </c>
      <c r="R107" s="26" t="str">
        <f t="shared" si="3"/>
        <v>000 Power Supply</v>
      </c>
      <c r="S107" s="8" t="e">
        <f>IF($P107="More Info Required",COUNTIFS('[3]2019 Outage History'!$R:$R,R107,'[3]2019 Outage History'!$I:$I,$C107)/$Q107,"")</f>
        <v>#VALUE!</v>
      </c>
      <c r="T107" s="26" t="str">
        <f t="shared" si="4"/>
        <v>100 Construction</v>
      </c>
      <c r="U107" s="8" t="e">
        <f>IF($P107="More Info Required",COUNTIFS('[3]2019 Outage History'!$R:$R,T107,'[3]2019 Outage History'!$I:$I,$C107)/$Q107,"")</f>
        <v>#VALUE!</v>
      </c>
      <c r="V107" s="26" t="str">
        <f t="shared" si="5"/>
        <v>110 Maintenance</v>
      </c>
      <c r="W107" s="8" t="e">
        <f>IF($P107="More Info Required",COUNTIFS('[3]2019 Outage History'!$R:$R,V107,'[3]2019 Outage History'!$I:$I,$C107)/$Q107,"")</f>
        <v>#VALUE!</v>
      </c>
      <c r="X107" s="26" t="str">
        <f t="shared" si="6"/>
        <v>190 Other Planned</v>
      </c>
      <c r="Y107" s="8" t="e">
        <f>IF($P107="More Info Required",COUNTIFS('[3]2019 Outage History'!$R:$R,X107,'[3]2019 Outage History'!$I:$I,$C107)/$Q107,"")</f>
        <v>#VALUE!</v>
      </c>
      <c r="Z107" s="26" t="str">
        <f t="shared" si="7"/>
        <v>300 Material or equipment fault/failure</v>
      </c>
      <c r="AA107" s="8" t="e">
        <f>IF($P107="More Info Required",COUNTIFS('[3]2019 Outage History'!$R:$R,Z107,'[3]2019 Outage History'!$I:$I,$C107)/$Q107,"")</f>
        <v>#VALUE!</v>
      </c>
      <c r="AB107" s="26" t="str">
        <f t="shared" si="8"/>
        <v>310 Installation Fault</v>
      </c>
      <c r="AC107" s="8" t="e">
        <f>IF($P107="More Info Required",COUNTIFS('[3]2019 Outage History'!$R:$R,AB107,'[3]2019 Outage History'!$I:$I,$C107)/$Q107,"")</f>
        <v>#VALUE!</v>
      </c>
      <c r="AD107" s="26" t="str">
        <f t="shared" si="9"/>
        <v>320 Conductor Sag or inadequate clearance</v>
      </c>
      <c r="AE107" s="8" t="e">
        <f>IF($P107="More Info Required",COUNTIFS('[3]2019 Outage History'!$R:$R,AD107,'[3]2019 Outage History'!$I:$I,$C107)/$Q107,"")</f>
        <v>#VALUE!</v>
      </c>
      <c r="AF107" s="26" t="str">
        <f t="shared" si="10"/>
        <v>340 Overload</v>
      </c>
      <c r="AG107" s="8" t="e">
        <f>IF($P107="More Info Required",COUNTIFS('[3]2019 Outage History'!$R:$R,AF107,'[3]2019 Outage History'!$I:$I,$C107)/$Q107,"")</f>
        <v>#VALUE!</v>
      </c>
      <c r="AH107" s="26" t="str">
        <f t="shared" si="11"/>
        <v>350 Miscoordination of protection devices</v>
      </c>
      <c r="AI107" s="8" t="e">
        <f>IF($P107="More Info Required",COUNTIFS('[3]2019 Outage History'!$R:$R,AH107,'[3]2019 Outage History'!$I:$I,$C107)/$Q107,"")</f>
        <v>#VALUE!</v>
      </c>
      <c r="AJ107" s="26" t="str">
        <f t="shared" si="12"/>
        <v>360 Other Equipment installation/design</v>
      </c>
      <c r="AK107" s="8" t="e">
        <f>IF($P107="More Info Required",COUNTIFS('[3]2019 Outage History'!$R:$R,AJ107,'[3]2019 Outage History'!$I:$I,$C107)/$Q107,"")</f>
        <v>#VALUE!</v>
      </c>
      <c r="AL107" s="26" t="str">
        <f t="shared" si="13"/>
        <v>400 Decay/Age of Material/Equipment</v>
      </c>
      <c r="AM107" s="8" t="e">
        <f>IF($P107="More Info Required",COUNTIFS('[3]2019 Outage History'!$R:$R,AL107,'[3]2019 Outage History'!$I:$I,$C107)/$Q107,"")</f>
        <v>#VALUE!</v>
      </c>
      <c r="AN107" s="26" t="str">
        <f t="shared" si="14"/>
        <v>420 Tree Growth</v>
      </c>
      <c r="AO107" s="8" t="e">
        <f>IF($P107="More Info Required",COUNTIFS('[3]2019 Outage History'!$R:$R,AN107,'[3]2019 Outage History'!$I:$I,$C107)/$Q107,"")</f>
        <v>#VALUE!</v>
      </c>
      <c r="AP107" s="26" t="str">
        <f t="shared" si="15"/>
        <v>430 Tree failure from overhang or dead tree without Ice/snow</v>
      </c>
      <c r="AQ107" s="8" t="e">
        <f>IF($P107="More Info Required",COUNTIFS('[3]2019 Outage History'!$R:$R,AP107,'[3]2019 Outage History'!$I:$I,$C107)/$Q107,"")</f>
        <v>#VALUE!</v>
      </c>
      <c r="AR107" s="26" t="str">
        <f t="shared" si="16"/>
        <v>435 Tree failure from outside of ROW</v>
      </c>
      <c r="AS107" s="8" t="e">
        <f>IF($P107="More Info Required",COUNTIFS('[3]2019 Outage History'!$R:$R,AR107,'[3]2019 Outage History'!$I:$I,$C107)/$Q107,"")</f>
        <v>#VALUE!</v>
      </c>
      <c r="AT107" s="26" t="str">
        <f t="shared" si="17"/>
        <v>440 Trees with Ice/snow</v>
      </c>
      <c r="AU107" s="8" t="e">
        <f>IF($P107="More Info Required",COUNTIFS('[3]2019 Outage History'!$R:$R,AT107,'[3]2019 Outage History'!$I:$I,$C107)/$Q107,"")</f>
        <v>#VALUE!</v>
      </c>
      <c r="AV107" s="26" t="str">
        <f t="shared" si="18"/>
        <v>470 Borrower Crew Cuts Tree</v>
      </c>
      <c r="AW107" s="8" t="e">
        <f>IF($P107="More Info Required",COUNTIFS('[3]2019 Outage History'!$R:$R,AV107,'[3]2019 Outage History'!$I:$I,$C107)/$Q107,"")</f>
        <v>#VALUE!</v>
      </c>
      <c r="AX107" s="26" t="str">
        <f t="shared" si="19"/>
        <v>490 Maintenance, Other</v>
      </c>
      <c r="AY107" s="8" t="e">
        <f>IF($P107="More Info Required",COUNTIFS('[3]2019 Outage History'!$R:$R,AX107,'[3]2019 Outage History'!$I:$I,$C107)/$Q107,"")</f>
        <v>#VALUE!</v>
      </c>
      <c r="AZ107" s="26" t="str">
        <f t="shared" si="20"/>
        <v>500 Lightning</v>
      </c>
      <c r="BA107" s="8" t="e">
        <f>IF($P107="More Info Required",COUNTIFS('[3]2019 Outage History'!$R:$R,AZ107,'[3]2019 Outage History'!$I:$I,$C107)/$Q107,"")</f>
        <v>#VALUE!</v>
      </c>
      <c r="BB107" s="26" t="str">
        <f t="shared" si="21"/>
        <v>510 Wind, Not Trees</v>
      </c>
      <c r="BC107" s="8" t="e">
        <f>IF($P107="More Info Required",COUNTIFS('[3]2019 Outage History'!$R:$R,BB107,'[3]2019 Outage History'!$I:$I,$C107)/$Q107,"")</f>
        <v>#VALUE!</v>
      </c>
      <c r="BD107" s="26" t="str">
        <f t="shared" si="22"/>
        <v>520 Ice, Sleet, Frost, not Trees</v>
      </c>
      <c r="BE107" s="8" t="e">
        <f>IF($P107="More Info Required",COUNTIFS('[3]2019 Outage History'!$R:$R,BD107,'[3]2019 Outage History'!$I:$I,$C107)/$Q107,"")</f>
        <v>#VALUE!</v>
      </c>
      <c r="BF107" s="26" t="str">
        <f t="shared" si="23"/>
        <v>530 Flood</v>
      </c>
      <c r="BG107" s="8" t="e">
        <f>IF($P107="More Info Required",COUNTIFS('[3]2019 Outage History'!$R:$R,BF107,'[3]2019 Outage History'!$I:$I,$C107)/$Q107,"")</f>
        <v>#VALUE!</v>
      </c>
      <c r="BH107" s="26" t="str">
        <f t="shared" si="24"/>
        <v>540 Storm</v>
      </c>
      <c r="BI107" s="8" t="e">
        <f>IF($P107="More Info Required",COUNTIFS('[3]2019 Outage History'!$R:$R,BH107,'[3]2019 Outage History'!$I:$I,$C107)/$Q107,"")</f>
        <v>#VALUE!</v>
      </c>
      <c r="BJ107" s="26" t="str">
        <f t="shared" si="25"/>
        <v>590 Weather, Other</v>
      </c>
      <c r="BK107" s="8" t="e">
        <f>IF($P107="More Info Required",COUNTIFS('[3]2019 Outage History'!$R:$R,BJ107,'[3]2019 Outage History'!$I:$I,$C107)/$Q107,"")</f>
        <v>#VALUE!</v>
      </c>
      <c r="BL107" s="26" t="str">
        <f t="shared" si="26"/>
        <v>600 Animal/bird</v>
      </c>
      <c r="BM107" s="8" t="e">
        <f>IF($P107="More Info Required",COUNTIFS('[3]2019 Outage History'!$R:$R,BL107,'[3]2019 Outage History'!$I:$I,$C107)/$Q107,"")</f>
        <v>#VALUE!</v>
      </c>
      <c r="BN107" s="26" t="str">
        <f t="shared" si="27"/>
        <v>630 Squirrel</v>
      </c>
      <c r="BO107" s="8" t="e">
        <f>IF($P107="More Info Required",COUNTIFS('[3]2019 Outage History'!$R:$R,BN107,'[3]2019 Outage History'!$I:$I,$C107)/$Q107,"")</f>
        <v>#VALUE!</v>
      </c>
      <c r="BP107" s="26" t="str">
        <f t="shared" si="28"/>
        <v>690 Animal, Other</v>
      </c>
      <c r="BQ107" s="8" t="e">
        <f>IF($P107="More Info Required",COUNTIFS('[3]2019 Outage History'!$R:$R,BP107,'[3]2019 Outage History'!$I:$I,$C107)/$Q107,"")</f>
        <v>#VALUE!</v>
      </c>
      <c r="BR107" s="26" t="str">
        <f t="shared" si="29"/>
        <v>700 Customer-Caused</v>
      </c>
      <c r="BS107" s="8" t="e">
        <f>IF($P107="More Info Required",COUNTIFS('[3]2019 Outage History'!$R:$R,BR107,'[3]2019 Outage History'!$I:$I,$C107)/$Q107,"")</f>
        <v>#VALUE!</v>
      </c>
      <c r="BT107" s="26" t="str">
        <f t="shared" si="30"/>
        <v>710 Motor Vehicle</v>
      </c>
      <c r="BU107" s="8" t="e">
        <f>IF($P107="More Info Required",COUNTIFS('[3]2019 Outage History'!$R:$R,BT107,'[3]2019 Outage History'!$I:$I,$C107)/$Q107,"")</f>
        <v>#VALUE!</v>
      </c>
      <c r="BV107" s="26" t="str">
        <f t="shared" si="31"/>
        <v>715 Farming Equipment</v>
      </c>
      <c r="BW107" s="8" t="e">
        <f>IF($P107="More Info Required",COUNTIFS('[3]2019 Outage History'!$R:$R,BV107,'[3]2019 Outage History'!$I:$I,$C107)/$Q107,"")</f>
        <v>#VALUE!</v>
      </c>
      <c r="BX107" s="26" t="str">
        <f t="shared" si="32"/>
        <v>720 Aircraft</v>
      </c>
      <c r="BY107" s="8" t="e">
        <f>IF($P107="More Info Required",COUNTIFS('[3]2019 Outage History'!$R:$R,BX107,'[3]2019 Outage History'!$I:$I,$C107)/$Q107,"")</f>
        <v>#VALUE!</v>
      </c>
      <c r="BZ107" s="26" t="str">
        <f t="shared" si="33"/>
        <v>730 Fire</v>
      </c>
      <c r="CA107" s="8" t="e">
        <f>IF($P107="More Info Required",COUNTIFS('[3]2019 Outage History'!$R:$R,BZ107,'[3]2019 Outage History'!$I:$I,$C107)/$Q107,"")</f>
        <v>#VALUE!</v>
      </c>
      <c r="CB107" s="26" t="str">
        <f t="shared" si="34"/>
        <v>740 Public Cuts Tree</v>
      </c>
      <c r="CC107" s="8" t="e">
        <f>IF($P107="More Info Required",COUNTIFS('[3]2019 Outage History'!$R:$R,CB107,'[3]2019 Outage History'!$I:$I,$C107)/$Q107,"")</f>
        <v>#VALUE!</v>
      </c>
      <c r="CD107" s="26" t="str">
        <f t="shared" si="35"/>
        <v>750 Vandalism</v>
      </c>
      <c r="CE107" s="8" t="e">
        <f>IF($P107="More Info Required",COUNTIFS('[3]2019 Outage History'!$R:$R,CD107,'[3]2019 Outage History'!$I:$I,$C107)/$Q107,"")</f>
        <v>#VALUE!</v>
      </c>
      <c r="CF107" s="26" t="str">
        <f t="shared" si="36"/>
        <v>760 Switching Error or Caused by Construction or Maintenance</v>
      </c>
      <c r="CG107" s="8" t="e">
        <f>IF($P107="More Info Required",COUNTIFS('[3]2019 Outage History'!$R:$R,CF107,'[3]2019 Outage History'!$I:$I,$C107)/$Q107,"")</f>
        <v>#VALUE!</v>
      </c>
      <c r="CH107" s="26" t="str">
        <f t="shared" si="37"/>
        <v>790 Public, Other</v>
      </c>
      <c r="CI107" s="8" t="e">
        <f>IF($P107="More Info Required",COUNTIFS('[3]2019 Outage History'!$R:$R,CH107,'[3]2019 Outage History'!$I:$I,$C107)/$Q107,"")</f>
        <v>#VALUE!</v>
      </c>
      <c r="CJ107" s="26" t="str">
        <f t="shared" si="38"/>
        <v>800 Other</v>
      </c>
      <c r="CK107" s="8" t="e">
        <f>IF($P107="More Info Required",COUNTIFS('[3]2019 Outage History'!$R:$R,CJ107,'[3]2019 Outage History'!$I:$I,$C107)/$Q107,"")</f>
        <v>#VALUE!</v>
      </c>
      <c r="CL107" s="26" t="str">
        <f t="shared" si="39"/>
        <v>999 Cause Unknown</v>
      </c>
      <c r="CM107" s="8" t="e">
        <f>IF($P107="More Info Required",COUNTIFS('[3]2019 Outage History'!$R:$R,CL107,'[3]2019 Outage History'!$I:$I,$C107)/$Q107,"")</f>
        <v>#VALUE!</v>
      </c>
    </row>
    <row r="108" spans="1:91" ht="15" x14ac:dyDescent="0.25">
      <c r="A108" s="17" t="s">
        <v>154</v>
      </c>
      <c r="B108" s="21">
        <v>5002</v>
      </c>
      <c r="C108" s="14" t="s">
        <v>456</v>
      </c>
      <c r="D108" s="17" t="s">
        <v>409</v>
      </c>
      <c r="E108" s="21">
        <v>50</v>
      </c>
      <c r="F108" s="22">
        <f>'[3]2019 Circuit Detail'!H67</f>
        <v>866.98356100000001</v>
      </c>
      <c r="G108" s="21"/>
      <c r="H108" s="21">
        <f>('[3]2014 Circuit detail'!AS67+'[3]2015 Circuit Detail'!AS67+'[3]2016 Circuit Detail'!AS67+'[3]2017 Circuit Detail'!AS67+'[3]2018 Circuit Detail'!AS67)/5</f>
        <v>2.8411402926775122</v>
      </c>
      <c r="I108" s="10">
        <f>'[3]2019 Circuit Detail'!AS67</f>
        <v>0.197235573651206</v>
      </c>
      <c r="J108" s="17" t="str">
        <f t="shared" si="0"/>
        <v>OK</v>
      </c>
      <c r="K108" s="17">
        <v>82.5</v>
      </c>
      <c r="L108" s="23">
        <v>2016</v>
      </c>
      <c r="M108" s="21">
        <f>('[3]2014 Circuit detail'!AQ67+'[3]2015 Circuit Detail'!AQ67+'[3]2016 Circuit Detail'!AQ67+'[3]2017 Circuit Detail'!AQ67+'[3]2018 Circuit Detail'!AQ67)/5</f>
        <v>415.53182860000004</v>
      </c>
      <c r="N108" s="24">
        <f>'[3]2019 Circuit Detail'!AQ67</f>
        <v>16.477820999999999</v>
      </c>
      <c r="O108" s="17" t="str">
        <f t="shared" si="1"/>
        <v>OK</v>
      </c>
      <c r="P108" s="8" t="str">
        <f t="shared" si="2"/>
        <v>Good</v>
      </c>
      <c r="Q108" s="25">
        <f>'[3]2019 Circuit Detail'!AJ67</f>
        <v>35</v>
      </c>
      <c r="R108" s="26" t="str">
        <f t="shared" si="3"/>
        <v/>
      </c>
      <c r="S108" s="8" t="str">
        <f>IF($P108="More Info Required",COUNTIFS('[3]2019 Outage History'!$R:$R,R108,'[3]2019 Outage History'!$I:$I,$C108)/$Q108,"")</f>
        <v/>
      </c>
      <c r="T108" s="26" t="str">
        <f t="shared" si="4"/>
        <v/>
      </c>
      <c r="U108" s="8" t="str">
        <f>IF($P108="More Info Required",COUNTIFS('[3]2019 Outage History'!$R:$R,T108,'[3]2019 Outage History'!$I:$I,$C108)/$Q108,"")</f>
        <v/>
      </c>
      <c r="V108" s="26" t="str">
        <f t="shared" si="5"/>
        <v/>
      </c>
      <c r="W108" s="8" t="str">
        <f>IF($P108="More Info Required",COUNTIFS('[3]2019 Outage History'!$R:$R,V108,'[3]2019 Outage History'!$I:$I,$C108)/$Q108,"")</f>
        <v/>
      </c>
      <c r="X108" s="26" t="str">
        <f t="shared" si="6"/>
        <v/>
      </c>
      <c r="Y108" s="8" t="str">
        <f>IF($P108="More Info Required",COUNTIFS('[3]2019 Outage History'!$R:$R,X108,'[3]2019 Outage History'!$I:$I,$C108)/$Q108,"")</f>
        <v/>
      </c>
      <c r="Z108" s="26" t="str">
        <f t="shared" si="7"/>
        <v/>
      </c>
      <c r="AA108" s="8" t="str">
        <f>IF($P108="More Info Required",COUNTIFS('[3]2019 Outage History'!$R:$R,Z108,'[3]2019 Outage History'!$I:$I,$C108)/$Q108,"")</f>
        <v/>
      </c>
      <c r="AB108" s="26" t="str">
        <f t="shared" si="8"/>
        <v/>
      </c>
      <c r="AC108" s="8" t="str">
        <f>IF($P108="More Info Required",COUNTIFS('[3]2019 Outage History'!$R:$R,AB108,'[3]2019 Outage History'!$I:$I,$C108)/$Q108,"")</f>
        <v/>
      </c>
      <c r="AD108" s="26" t="str">
        <f t="shared" si="9"/>
        <v/>
      </c>
      <c r="AE108" s="8" t="str">
        <f>IF($P108="More Info Required",COUNTIFS('[3]2019 Outage History'!$R:$R,AD108,'[3]2019 Outage History'!$I:$I,$C108)/$Q108,"")</f>
        <v/>
      </c>
      <c r="AF108" s="26" t="str">
        <f t="shared" si="10"/>
        <v/>
      </c>
      <c r="AG108" s="8" t="str">
        <f>IF($P108="More Info Required",COUNTIFS('[3]2019 Outage History'!$R:$R,AF108,'[3]2019 Outage History'!$I:$I,$C108)/$Q108,"")</f>
        <v/>
      </c>
      <c r="AH108" s="26" t="str">
        <f t="shared" si="11"/>
        <v/>
      </c>
      <c r="AI108" s="8" t="str">
        <f>IF($P108="More Info Required",COUNTIFS('[3]2019 Outage History'!$R:$R,AH108,'[3]2019 Outage History'!$I:$I,$C108)/$Q108,"")</f>
        <v/>
      </c>
      <c r="AJ108" s="26" t="str">
        <f t="shared" si="12"/>
        <v/>
      </c>
      <c r="AK108" s="8" t="str">
        <f>IF($P108="More Info Required",COUNTIFS('[3]2019 Outage History'!$R:$R,AJ108,'[3]2019 Outage History'!$I:$I,$C108)/$Q108,"")</f>
        <v/>
      </c>
      <c r="AL108" s="26" t="str">
        <f t="shared" si="13"/>
        <v/>
      </c>
      <c r="AM108" s="8" t="str">
        <f>IF($P108="More Info Required",COUNTIFS('[3]2019 Outage History'!$R:$R,AL108,'[3]2019 Outage History'!$I:$I,$C108)/$Q108,"")</f>
        <v/>
      </c>
      <c r="AN108" s="26" t="str">
        <f t="shared" si="14"/>
        <v/>
      </c>
      <c r="AO108" s="8" t="str">
        <f>IF($P108="More Info Required",COUNTIFS('[3]2019 Outage History'!$R:$R,AN108,'[3]2019 Outage History'!$I:$I,$C108)/$Q108,"")</f>
        <v/>
      </c>
      <c r="AP108" s="26" t="str">
        <f t="shared" si="15"/>
        <v/>
      </c>
      <c r="AQ108" s="8" t="str">
        <f>IF($P108="More Info Required",COUNTIFS('[3]2019 Outage History'!$R:$R,AP108,'[3]2019 Outage History'!$I:$I,$C108)/$Q108,"")</f>
        <v/>
      </c>
      <c r="AR108" s="26" t="str">
        <f t="shared" si="16"/>
        <v/>
      </c>
      <c r="AS108" s="8" t="str">
        <f>IF($P108="More Info Required",COUNTIFS('[3]2019 Outage History'!$R:$R,AR108,'[3]2019 Outage History'!$I:$I,$C108)/$Q108,"")</f>
        <v/>
      </c>
      <c r="AT108" s="26" t="str">
        <f t="shared" si="17"/>
        <v/>
      </c>
      <c r="AU108" s="8" t="str">
        <f>IF($P108="More Info Required",COUNTIFS('[3]2019 Outage History'!$R:$R,AT108,'[3]2019 Outage History'!$I:$I,$C108)/$Q108,"")</f>
        <v/>
      </c>
      <c r="AV108" s="26" t="str">
        <f t="shared" si="18"/>
        <v/>
      </c>
      <c r="AW108" s="8" t="str">
        <f>IF($P108="More Info Required",COUNTIFS('[3]2019 Outage History'!$R:$R,AV108,'[3]2019 Outage History'!$I:$I,$C108)/$Q108,"")</f>
        <v/>
      </c>
      <c r="AX108" s="26" t="str">
        <f t="shared" si="19"/>
        <v/>
      </c>
      <c r="AY108" s="8" t="str">
        <f>IF($P108="More Info Required",COUNTIFS('[3]2019 Outage History'!$R:$R,AX108,'[3]2019 Outage History'!$I:$I,$C108)/$Q108,"")</f>
        <v/>
      </c>
      <c r="AZ108" s="26" t="str">
        <f t="shared" si="20"/>
        <v/>
      </c>
      <c r="BA108" s="8" t="str">
        <f>IF($P108="More Info Required",COUNTIFS('[3]2019 Outage History'!$R:$R,AZ108,'[3]2019 Outage History'!$I:$I,$C108)/$Q108,"")</f>
        <v/>
      </c>
      <c r="BB108" s="26" t="str">
        <f t="shared" si="21"/>
        <v/>
      </c>
      <c r="BC108" s="8" t="str">
        <f>IF($P108="More Info Required",COUNTIFS('[3]2019 Outage History'!$R:$R,BB108,'[3]2019 Outage History'!$I:$I,$C108)/$Q108,"")</f>
        <v/>
      </c>
      <c r="BD108" s="26" t="str">
        <f t="shared" si="22"/>
        <v/>
      </c>
      <c r="BE108" s="8" t="str">
        <f>IF($P108="More Info Required",COUNTIFS('[3]2019 Outage History'!$R:$R,BD108,'[3]2019 Outage History'!$I:$I,$C108)/$Q108,"")</f>
        <v/>
      </c>
      <c r="BF108" s="26" t="str">
        <f t="shared" si="23"/>
        <v/>
      </c>
      <c r="BG108" s="8" t="str">
        <f>IF($P108="More Info Required",COUNTIFS('[3]2019 Outage History'!$R:$R,BF108,'[3]2019 Outage History'!$I:$I,$C108)/$Q108,"")</f>
        <v/>
      </c>
      <c r="BH108" s="26" t="str">
        <f t="shared" si="24"/>
        <v/>
      </c>
      <c r="BI108" s="8" t="str">
        <f>IF($P108="More Info Required",COUNTIFS('[3]2019 Outage History'!$R:$R,BH108,'[3]2019 Outage History'!$I:$I,$C108)/$Q108,"")</f>
        <v/>
      </c>
      <c r="BJ108" s="26" t="str">
        <f t="shared" si="25"/>
        <v/>
      </c>
      <c r="BK108" s="8" t="str">
        <f>IF($P108="More Info Required",COUNTIFS('[3]2019 Outage History'!$R:$R,BJ108,'[3]2019 Outage History'!$I:$I,$C108)/$Q108,"")</f>
        <v/>
      </c>
      <c r="BL108" s="26" t="str">
        <f t="shared" si="26"/>
        <v/>
      </c>
      <c r="BM108" s="8" t="str">
        <f>IF($P108="More Info Required",COUNTIFS('[3]2019 Outage History'!$R:$R,BL108,'[3]2019 Outage History'!$I:$I,$C108)/$Q108,"")</f>
        <v/>
      </c>
      <c r="BN108" s="26" t="str">
        <f t="shared" si="27"/>
        <v/>
      </c>
      <c r="BO108" s="8" t="str">
        <f>IF($P108="More Info Required",COUNTIFS('[3]2019 Outage History'!$R:$R,BN108,'[3]2019 Outage History'!$I:$I,$C108)/$Q108,"")</f>
        <v/>
      </c>
      <c r="BP108" s="26" t="str">
        <f t="shared" si="28"/>
        <v/>
      </c>
      <c r="BQ108" s="8" t="str">
        <f>IF($P108="More Info Required",COUNTIFS('[3]2019 Outage History'!$R:$R,BP108,'[3]2019 Outage History'!$I:$I,$C108)/$Q108,"")</f>
        <v/>
      </c>
      <c r="BR108" s="26" t="str">
        <f t="shared" si="29"/>
        <v/>
      </c>
      <c r="BS108" s="8" t="str">
        <f>IF($P108="More Info Required",COUNTIFS('[3]2019 Outage History'!$R:$R,BR108,'[3]2019 Outage History'!$I:$I,$C108)/$Q108,"")</f>
        <v/>
      </c>
      <c r="BT108" s="26" t="str">
        <f t="shared" si="30"/>
        <v/>
      </c>
      <c r="BU108" s="8" t="str">
        <f>IF($P108="More Info Required",COUNTIFS('[3]2019 Outage History'!$R:$R,BT108,'[3]2019 Outage History'!$I:$I,$C108)/$Q108,"")</f>
        <v/>
      </c>
      <c r="BV108" s="26" t="str">
        <f t="shared" si="31"/>
        <v/>
      </c>
      <c r="BW108" s="8" t="str">
        <f>IF($P108="More Info Required",COUNTIFS('[3]2019 Outage History'!$R:$R,BV108,'[3]2019 Outage History'!$I:$I,$C108)/$Q108,"")</f>
        <v/>
      </c>
      <c r="BX108" s="26" t="str">
        <f t="shared" si="32"/>
        <v/>
      </c>
      <c r="BY108" s="8" t="str">
        <f>IF($P108="More Info Required",COUNTIFS('[3]2019 Outage History'!$R:$R,BX108,'[3]2019 Outage History'!$I:$I,$C108)/$Q108,"")</f>
        <v/>
      </c>
      <c r="BZ108" s="26" t="str">
        <f t="shared" si="33"/>
        <v/>
      </c>
      <c r="CA108" s="8" t="str">
        <f>IF($P108="More Info Required",COUNTIFS('[3]2019 Outage History'!$R:$R,BZ108,'[3]2019 Outage History'!$I:$I,$C108)/$Q108,"")</f>
        <v/>
      </c>
      <c r="CB108" s="26" t="str">
        <f t="shared" si="34"/>
        <v/>
      </c>
      <c r="CC108" s="8" t="str">
        <f>IF($P108="More Info Required",COUNTIFS('[3]2019 Outage History'!$R:$R,CB108,'[3]2019 Outage History'!$I:$I,$C108)/$Q108,"")</f>
        <v/>
      </c>
      <c r="CD108" s="26" t="str">
        <f t="shared" si="35"/>
        <v/>
      </c>
      <c r="CE108" s="8" t="str">
        <f>IF($P108="More Info Required",COUNTIFS('[3]2019 Outage History'!$R:$R,CD108,'[3]2019 Outage History'!$I:$I,$C108)/$Q108,"")</f>
        <v/>
      </c>
      <c r="CF108" s="26" t="str">
        <f t="shared" si="36"/>
        <v/>
      </c>
      <c r="CG108" s="8" t="str">
        <f>IF($P108="More Info Required",COUNTIFS('[3]2019 Outage History'!$R:$R,CF108,'[3]2019 Outage History'!$I:$I,$C108)/$Q108,"")</f>
        <v/>
      </c>
      <c r="CH108" s="26" t="str">
        <f t="shared" si="37"/>
        <v/>
      </c>
      <c r="CI108" s="8" t="str">
        <f>IF($P108="More Info Required",COUNTIFS('[3]2019 Outage History'!$R:$R,CH108,'[3]2019 Outage History'!$I:$I,$C108)/$Q108,"")</f>
        <v/>
      </c>
      <c r="CJ108" s="26" t="str">
        <f t="shared" si="38"/>
        <v/>
      </c>
      <c r="CK108" s="8" t="str">
        <f>IF($P108="More Info Required",COUNTIFS('[3]2019 Outage History'!$R:$R,CJ108,'[3]2019 Outage History'!$I:$I,$C108)/$Q108,"")</f>
        <v/>
      </c>
      <c r="CL108" s="26" t="str">
        <f t="shared" si="39"/>
        <v/>
      </c>
      <c r="CM108" s="8" t="str">
        <f>IF($P108="More Info Required",COUNTIFS('[3]2019 Outage History'!$R:$R,CL108,'[3]2019 Outage History'!$I:$I,$C108)/$Q108,"")</f>
        <v/>
      </c>
    </row>
    <row r="109" spans="1:91" ht="15" x14ac:dyDescent="0.25">
      <c r="A109" s="17" t="s">
        <v>410</v>
      </c>
      <c r="B109" s="21">
        <v>5003</v>
      </c>
      <c r="C109" s="14" t="s">
        <v>457</v>
      </c>
      <c r="D109" s="17" t="s">
        <v>409</v>
      </c>
      <c r="E109" s="21">
        <v>50</v>
      </c>
      <c r="F109" s="22">
        <f>'[3]2019 Circuit Detail'!H68</f>
        <v>602.85205399999995</v>
      </c>
      <c r="G109" s="21"/>
      <c r="H109" s="21">
        <f>('[3]2014 Circuit detail'!AS68+'[3]2015 Circuit Detail'!AS68+'[3]2016 Circuit Detail'!AS68+'[3]2017 Circuit Detail'!AS68+'[3]2018 Circuit Detail'!AS68)/5</f>
        <v>1.3388656901052494</v>
      </c>
      <c r="I109" s="10">
        <f>'[3]2019 Circuit Detail'!AS68</f>
        <v>1.64053517515261</v>
      </c>
      <c r="J109" s="17" t="str">
        <f t="shared" si="0"/>
        <v>PSC</v>
      </c>
      <c r="K109" s="17">
        <v>52.7</v>
      </c>
      <c r="L109" s="23">
        <v>2016</v>
      </c>
      <c r="M109" s="21">
        <f>('[3]2014 Circuit detail'!AQ68+'[3]2015 Circuit Detail'!AQ68+'[3]2016 Circuit Detail'!AQ68+'[3]2017 Circuit Detail'!AQ68+'[3]2018 Circuit Detail'!AQ68)/5</f>
        <v>178.72813120000001</v>
      </c>
      <c r="N109" s="24">
        <f>'[3]2019 Circuit Detail'!AQ68</f>
        <v>339.50120700000002</v>
      </c>
      <c r="O109" s="17" t="str">
        <f t="shared" si="1"/>
        <v>PSC</v>
      </c>
      <c r="P109" s="8" t="str">
        <f t="shared" si="2"/>
        <v>More Info Required</v>
      </c>
      <c r="Q109" s="25">
        <f>'[3]2019 Circuit Detail'!AJ68</f>
        <v>44</v>
      </c>
      <c r="R109" s="26" t="str">
        <f t="shared" si="3"/>
        <v>000 Power Supply</v>
      </c>
      <c r="S109" s="8" t="e">
        <f>IF($P109="More Info Required",COUNTIFS('[3]2019 Outage History'!$R:$R,R109,'[3]2019 Outage History'!$I:$I,$C109)/$Q109,"")</f>
        <v>#VALUE!</v>
      </c>
      <c r="T109" s="26" t="str">
        <f t="shared" si="4"/>
        <v>100 Construction</v>
      </c>
      <c r="U109" s="8" t="e">
        <f>IF($P109="More Info Required",COUNTIFS('[3]2019 Outage History'!$R:$R,T109,'[3]2019 Outage History'!$I:$I,$C109)/$Q109,"")</f>
        <v>#VALUE!</v>
      </c>
      <c r="V109" s="26" t="str">
        <f t="shared" si="5"/>
        <v>110 Maintenance</v>
      </c>
      <c r="W109" s="8" t="e">
        <f>IF($P109="More Info Required",COUNTIFS('[3]2019 Outage History'!$R:$R,V109,'[3]2019 Outage History'!$I:$I,$C109)/$Q109,"")</f>
        <v>#VALUE!</v>
      </c>
      <c r="X109" s="26" t="str">
        <f t="shared" si="6"/>
        <v>190 Other Planned</v>
      </c>
      <c r="Y109" s="8" t="e">
        <f>IF($P109="More Info Required",COUNTIFS('[3]2019 Outage History'!$R:$R,X109,'[3]2019 Outage History'!$I:$I,$C109)/$Q109,"")</f>
        <v>#VALUE!</v>
      </c>
      <c r="Z109" s="26" t="str">
        <f t="shared" si="7"/>
        <v>300 Material or equipment fault/failure</v>
      </c>
      <c r="AA109" s="8" t="e">
        <f>IF($P109="More Info Required",COUNTIFS('[3]2019 Outage History'!$R:$R,Z109,'[3]2019 Outage History'!$I:$I,$C109)/$Q109,"")</f>
        <v>#VALUE!</v>
      </c>
      <c r="AB109" s="26" t="str">
        <f t="shared" si="8"/>
        <v>310 Installation Fault</v>
      </c>
      <c r="AC109" s="8" t="e">
        <f>IF($P109="More Info Required",COUNTIFS('[3]2019 Outage History'!$R:$R,AB109,'[3]2019 Outage History'!$I:$I,$C109)/$Q109,"")</f>
        <v>#VALUE!</v>
      </c>
      <c r="AD109" s="26" t="str">
        <f t="shared" si="9"/>
        <v>320 Conductor Sag or inadequate clearance</v>
      </c>
      <c r="AE109" s="8" t="e">
        <f>IF($P109="More Info Required",COUNTIFS('[3]2019 Outage History'!$R:$R,AD109,'[3]2019 Outage History'!$I:$I,$C109)/$Q109,"")</f>
        <v>#VALUE!</v>
      </c>
      <c r="AF109" s="26" t="str">
        <f t="shared" si="10"/>
        <v>340 Overload</v>
      </c>
      <c r="AG109" s="8" t="e">
        <f>IF($P109="More Info Required",COUNTIFS('[3]2019 Outage History'!$R:$R,AF109,'[3]2019 Outage History'!$I:$I,$C109)/$Q109,"")</f>
        <v>#VALUE!</v>
      </c>
      <c r="AH109" s="26" t="str">
        <f t="shared" si="11"/>
        <v>350 Miscoordination of protection devices</v>
      </c>
      <c r="AI109" s="8" t="e">
        <f>IF($P109="More Info Required",COUNTIFS('[3]2019 Outage History'!$R:$R,AH109,'[3]2019 Outage History'!$I:$I,$C109)/$Q109,"")</f>
        <v>#VALUE!</v>
      </c>
      <c r="AJ109" s="26" t="str">
        <f t="shared" si="12"/>
        <v>360 Other Equipment installation/design</v>
      </c>
      <c r="AK109" s="8" t="e">
        <f>IF($P109="More Info Required",COUNTIFS('[3]2019 Outage History'!$R:$R,AJ109,'[3]2019 Outage History'!$I:$I,$C109)/$Q109,"")</f>
        <v>#VALUE!</v>
      </c>
      <c r="AL109" s="26" t="str">
        <f t="shared" si="13"/>
        <v>400 Decay/Age of Material/Equipment</v>
      </c>
      <c r="AM109" s="8" t="e">
        <f>IF($P109="More Info Required",COUNTIFS('[3]2019 Outage History'!$R:$R,AL109,'[3]2019 Outage History'!$I:$I,$C109)/$Q109,"")</f>
        <v>#VALUE!</v>
      </c>
      <c r="AN109" s="26" t="str">
        <f t="shared" si="14"/>
        <v>420 Tree Growth</v>
      </c>
      <c r="AO109" s="8" t="e">
        <f>IF($P109="More Info Required",COUNTIFS('[3]2019 Outage History'!$R:$R,AN109,'[3]2019 Outage History'!$I:$I,$C109)/$Q109,"")</f>
        <v>#VALUE!</v>
      </c>
      <c r="AP109" s="26" t="str">
        <f t="shared" si="15"/>
        <v>430 Tree failure from overhang or dead tree without Ice/snow</v>
      </c>
      <c r="AQ109" s="8" t="e">
        <f>IF($P109="More Info Required",COUNTIFS('[3]2019 Outage History'!$R:$R,AP109,'[3]2019 Outage History'!$I:$I,$C109)/$Q109,"")</f>
        <v>#VALUE!</v>
      </c>
      <c r="AR109" s="26" t="str">
        <f t="shared" si="16"/>
        <v>435 Tree failure from outside of ROW</v>
      </c>
      <c r="AS109" s="8" t="e">
        <f>IF($P109="More Info Required",COUNTIFS('[3]2019 Outage History'!$R:$R,AR109,'[3]2019 Outage History'!$I:$I,$C109)/$Q109,"")</f>
        <v>#VALUE!</v>
      </c>
      <c r="AT109" s="26" t="str">
        <f t="shared" si="17"/>
        <v>440 Trees with Ice/snow</v>
      </c>
      <c r="AU109" s="8" t="e">
        <f>IF($P109="More Info Required",COUNTIFS('[3]2019 Outage History'!$R:$R,AT109,'[3]2019 Outage History'!$I:$I,$C109)/$Q109,"")</f>
        <v>#VALUE!</v>
      </c>
      <c r="AV109" s="26" t="str">
        <f t="shared" si="18"/>
        <v>470 Borrower Crew Cuts Tree</v>
      </c>
      <c r="AW109" s="8" t="e">
        <f>IF($P109="More Info Required",COUNTIFS('[3]2019 Outage History'!$R:$R,AV109,'[3]2019 Outage History'!$I:$I,$C109)/$Q109,"")</f>
        <v>#VALUE!</v>
      </c>
      <c r="AX109" s="26" t="str">
        <f t="shared" si="19"/>
        <v>490 Maintenance, Other</v>
      </c>
      <c r="AY109" s="8" t="e">
        <f>IF($P109="More Info Required",COUNTIFS('[3]2019 Outage History'!$R:$R,AX109,'[3]2019 Outage History'!$I:$I,$C109)/$Q109,"")</f>
        <v>#VALUE!</v>
      </c>
      <c r="AZ109" s="26" t="str">
        <f t="shared" si="20"/>
        <v>500 Lightning</v>
      </c>
      <c r="BA109" s="8" t="e">
        <f>IF($P109="More Info Required",COUNTIFS('[3]2019 Outage History'!$R:$R,AZ109,'[3]2019 Outage History'!$I:$I,$C109)/$Q109,"")</f>
        <v>#VALUE!</v>
      </c>
      <c r="BB109" s="26" t="str">
        <f t="shared" si="21"/>
        <v>510 Wind, Not Trees</v>
      </c>
      <c r="BC109" s="8" t="e">
        <f>IF($P109="More Info Required",COUNTIFS('[3]2019 Outage History'!$R:$R,BB109,'[3]2019 Outage History'!$I:$I,$C109)/$Q109,"")</f>
        <v>#VALUE!</v>
      </c>
      <c r="BD109" s="26" t="str">
        <f t="shared" si="22"/>
        <v>520 Ice, Sleet, Frost, not Trees</v>
      </c>
      <c r="BE109" s="8" t="e">
        <f>IF($P109="More Info Required",COUNTIFS('[3]2019 Outage History'!$R:$R,BD109,'[3]2019 Outage History'!$I:$I,$C109)/$Q109,"")</f>
        <v>#VALUE!</v>
      </c>
      <c r="BF109" s="26" t="str">
        <f t="shared" si="23"/>
        <v>530 Flood</v>
      </c>
      <c r="BG109" s="8" t="e">
        <f>IF($P109="More Info Required",COUNTIFS('[3]2019 Outage History'!$R:$R,BF109,'[3]2019 Outage History'!$I:$I,$C109)/$Q109,"")</f>
        <v>#VALUE!</v>
      </c>
      <c r="BH109" s="26" t="str">
        <f t="shared" si="24"/>
        <v>540 Storm</v>
      </c>
      <c r="BI109" s="8" t="e">
        <f>IF($P109="More Info Required",COUNTIFS('[3]2019 Outage History'!$R:$R,BH109,'[3]2019 Outage History'!$I:$I,$C109)/$Q109,"")</f>
        <v>#VALUE!</v>
      </c>
      <c r="BJ109" s="26" t="str">
        <f t="shared" si="25"/>
        <v>590 Weather, Other</v>
      </c>
      <c r="BK109" s="8" t="e">
        <f>IF($P109="More Info Required",COUNTIFS('[3]2019 Outage History'!$R:$R,BJ109,'[3]2019 Outage History'!$I:$I,$C109)/$Q109,"")</f>
        <v>#VALUE!</v>
      </c>
      <c r="BL109" s="26" t="str">
        <f t="shared" si="26"/>
        <v>600 Animal/bird</v>
      </c>
      <c r="BM109" s="8" t="e">
        <f>IF($P109="More Info Required",COUNTIFS('[3]2019 Outage History'!$R:$R,BL109,'[3]2019 Outage History'!$I:$I,$C109)/$Q109,"")</f>
        <v>#VALUE!</v>
      </c>
      <c r="BN109" s="26" t="str">
        <f t="shared" si="27"/>
        <v>630 Squirrel</v>
      </c>
      <c r="BO109" s="8" t="e">
        <f>IF($P109="More Info Required",COUNTIFS('[3]2019 Outage History'!$R:$R,BN109,'[3]2019 Outage History'!$I:$I,$C109)/$Q109,"")</f>
        <v>#VALUE!</v>
      </c>
      <c r="BP109" s="26" t="str">
        <f t="shared" si="28"/>
        <v>690 Animal, Other</v>
      </c>
      <c r="BQ109" s="8" t="e">
        <f>IF($P109="More Info Required",COUNTIFS('[3]2019 Outage History'!$R:$R,BP109,'[3]2019 Outage History'!$I:$I,$C109)/$Q109,"")</f>
        <v>#VALUE!</v>
      </c>
      <c r="BR109" s="26" t="str">
        <f t="shared" si="29"/>
        <v>700 Customer-Caused</v>
      </c>
      <c r="BS109" s="8" t="e">
        <f>IF($P109="More Info Required",COUNTIFS('[3]2019 Outage History'!$R:$R,BR109,'[3]2019 Outage History'!$I:$I,$C109)/$Q109,"")</f>
        <v>#VALUE!</v>
      </c>
      <c r="BT109" s="26" t="str">
        <f t="shared" si="30"/>
        <v>710 Motor Vehicle</v>
      </c>
      <c r="BU109" s="8" t="e">
        <f>IF($P109="More Info Required",COUNTIFS('[3]2019 Outage History'!$R:$R,BT109,'[3]2019 Outage History'!$I:$I,$C109)/$Q109,"")</f>
        <v>#VALUE!</v>
      </c>
      <c r="BV109" s="26" t="str">
        <f t="shared" si="31"/>
        <v>715 Farming Equipment</v>
      </c>
      <c r="BW109" s="8" t="e">
        <f>IF($P109="More Info Required",COUNTIFS('[3]2019 Outage History'!$R:$R,BV109,'[3]2019 Outage History'!$I:$I,$C109)/$Q109,"")</f>
        <v>#VALUE!</v>
      </c>
      <c r="BX109" s="26" t="str">
        <f t="shared" si="32"/>
        <v>720 Aircraft</v>
      </c>
      <c r="BY109" s="8" t="e">
        <f>IF($P109="More Info Required",COUNTIFS('[3]2019 Outage History'!$R:$R,BX109,'[3]2019 Outage History'!$I:$I,$C109)/$Q109,"")</f>
        <v>#VALUE!</v>
      </c>
      <c r="BZ109" s="26" t="str">
        <f t="shared" si="33"/>
        <v>730 Fire</v>
      </c>
      <c r="CA109" s="8" t="e">
        <f>IF($P109="More Info Required",COUNTIFS('[3]2019 Outage History'!$R:$R,BZ109,'[3]2019 Outage History'!$I:$I,$C109)/$Q109,"")</f>
        <v>#VALUE!</v>
      </c>
      <c r="CB109" s="26" t="str">
        <f t="shared" si="34"/>
        <v>740 Public Cuts Tree</v>
      </c>
      <c r="CC109" s="8" t="e">
        <f>IF($P109="More Info Required",COUNTIFS('[3]2019 Outage History'!$R:$R,CB109,'[3]2019 Outage History'!$I:$I,$C109)/$Q109,"")</f>
        <v>#VALUE!</v>
      </c>
      <c r="CD109" s="26" t="str">
        <f t="shared" si="35"/>
        <v>750 Vandalism</v>
      </c>
      <c r="CE109" s="8" t="e">
        <f>IF($P109="More Info Required",COUNTIFS('[3]2019 Outage History'!$R:$R,CD109,'[3]2019 Outage History'!$I:$I,$C109)/$Q109,"")</f>
        <v>#VALUE!</v>
      </c>
      <c r="CF109" s="26" t="str">
        <f t="shared" si="36"/>
        <v>760 Switching Error or Caused by Construction or Maintenance</v>
      </c>
      <c r="CG109" s="8" t="e">
        <f>IF($P109="More Info Required",COUNTIFS('[3]2019 Outage History'!$R:$R,CF109,'[3]2019 Outage History'!$I:$I,$C109)/$Q109,"")</f>
        <v>#VALUE!</v>
      </c>
      <c r="CH109" s="26" t="str">
        <f t="shared" si="37"/>
        <v>790 Public, Other</v>
      </c>
      <c r="CI109" s="8" t="e">
        <f>IF($P109="More Info Required",COUNTIFS('[3]2019 Outage History'!$R:$R,CH109,'[3]2019 Outage History'!$I:$I,$C109)/$Q109,"")</f>
        <v>#VALUE!</v>
      </c>
      <c r="CJ109" s="26" t="str">
        <f t="shared" si="38"/>
        <v>800 Other</v>
      </c>
      <c r="CK109" s="8" t="e">
        <f>IF($P109="More Info Required",COUNTIFS('[3]2019 Outage History'!$R:$R,CJ109,'[3]2019 Outage History'!$I:$I,$C109)/$Q109,"")</f>
        <v>#VALUE!</v>
      </c>
      <c r="CL109" s="26" t="str">
        <f t="shared" si="39"/>
        <v>999 Cause Unknown</v>
      </c>
      <c r="CM109" s="8" t="e">
        <f>IF($P109="More Info Required",COUNTIFS('[3]2019 Outage History'!$R:$R,CL109,'[3]2019 Outage History'!$I:$I,$C109)/$Q109,"")</f>
        <v>#VALUE!</v>
      </c>
    </row>
    <row r="110" spans="1:91" ht="15" x14ac:dyDescent="0.25">
      <c r="A110" s="17" t="s">
        <v>92</v>
      </c>
      <c r="B110" s="21">
        <v>51214</v>
      </c>
      <c r="C110" s="14" t="s">
        <v>93</v>
      </c>
      <c r="D110" s="17" t="s">
        <v>96</v>
      </c>
      <c r="E110" s="21">
        <v>51</v>
      </c>
      <c r="F110" s="22">
        <f>'[3]2019 Circuit Detail'!H69</f>
        <v>1013.706849</v>
      </c>
      <c r="G110" s="21"/>
      <c r="H110" s="21">
        <f>('[3]2014 Circuit detail'!AS69+'[3]2015 Circuit Detail'!AS69+'[3]2016 Circuit Detail'!AS69+'[3]2017 Circuit Detail'!AS69+'[3]2018 Circuit Detail'!AS69)/5</f>
        <v>0.86724228312219009</v>
      </c>
      <c r="I110" s="10">
        <f>'[3]2019 Circuit Detail'!AS69</f>
        <v>1.76185058013749</v>
      </c>
      <c r="J110" s="17" t="str">
        <f t="shared" si="0"/>
        <v>PSC</v>
      </c>
      <c r="K110" s="17">
        <v>93.3</v>
      </c>
      <c r="L110" s="23">
        <v>2019</v>
      </c>
      <c r="M110" s="21">
        <f>('[3]2014 Circuit detail'!AQ69+'[3]2015 Circuit Detail'!AQ69+'[3]2016 Circuit Detail'!AQ69+'[3]2017 Circuit Detail'!AQ69+'[3]2018 Circuit Detail'!AQ69)/5</f>
        <v>124.81732939999999</v>
      </c>
      <c r="N110" s="24">
        <f>'[3]2019 Circuit Detail'!AQ69</f>
        <v>168.018002</v>
      </c>
      <c r="O110" s="17" t="str">
        <f t="shared" si="1"/>
        <v>PSC</v>
      </c>
      <c r="P110" s="8" t="str">
        <f t="shared" si="2"/>
        <v>More Info Required</v>
      </c>
      <c r="Q110" s="25">
        <f>'[3]2019 Circuit Detail'!AJ69</f>
        <v>42</v>
      </c>
      <c r="R110" s="26" t="str">
        <f t="shared" si="3"/>
        <v>000 Power Supply</v>
      </c>
      <c r="S110" s="8" t="e">
        <f>IF($P110="More Info Required",COUNTIFS('[3]2019 Outage History'!$R:$R,R110,'[3]2019 Outage History'!$I:$I,$C110)/$Q110,"")</f>
        <v>#VALUE!</v>
      </c>
      <c r="T110" s="26" t="str">
        <f t="shared" si="4"/>
        <v>100 Construction</v>
      </c>
      <c r="U110" s="8" t="e">
        <f>IF($P110="More Info Required",COUNTIFS('[3]2019 Outage History'!$R:$R,T110,'[3]2019 Outage History'!$I:$I,$C110)/$Q110,"")</f>
        <v>#VALUE!</v>
      </c>
      <c r="V110" s="26" t="str">
        <f t="shared" si="5"/>
        <v>110 Maintenance</v>
      </c>
      <c r="W110" s="8" t="e">
        <f>IF($P110="More Info Required",COUNTIFS('[3]2019 Outage History'!$R:$R,V110,'[3]2019 Outage History'!$I:$I,$C110)/$Q110,"")</f>
        <v>#VALUE!</v>
      </c>
      <c r="X110" s="26" t="str">
        <f t="shared" si="6"/>
        <v>190 Other Planned</v>
      </c>
      <c r="Y110" s="8" t="e">
        <f>IF($P110="More Info Required",COUNTIFS('[3]2019 Outage History'!$R:$R,X110,'[3]2019 Outage History'!$I:$I,$C110)/$Q110,"")</f>
        <v>#VALUE!</v>
      </c>
      <c r="Z110" s="26" t="str">
        <f t="shared" si="7"/>
        <v>300 Material or equipment fault/failure</v>
      </c>
      <c r="AA110" s="8" t="e">
        <f>IF($P110="More Info Required",COUNTIFS('[3]2019 Outage History'!$R:$R,Z110,'[3]2019 Outage History'!$I:$I,$C110)/$Q110,"")</f>
        <v>#VALUE!</v>
      </c>
      <c r="AB110" s="26" t="str">
        <f t="shared" si="8"/>
        <v>310 Installation Fault</v>
      </c>
      <c r="AC110" s="8" t="e">
        <f>IF($P110="More Info Required",COUNTIFS('[3]2019 Outage History'!$R:$R,AB110,'[3]2019 Outage History'!$I:$I,$C110)/$Q110,"")</f>
        <v>#VALUE!</v>
      </c>
      <c r="AD110" s="26" t="str">
        <f t="shared" si="9"/>
        <v>320 Conductor Sag or inadequate clearance</v>
      </c>
      <c r="AE110" s="8" t="e">
        <f>IF($P110="More Info Required",COUNTIFS('[3]2019 Outage History'!$R:$R,AD110,'[3]2019 Outage History'!$I:$I,$C110)/$Q110,"")</f>
        <v>#VALUE!</v>
      </c>
      <c r="AF110" s="26" t="str">
        <f t="shared" si="10"/>
        <v>340 Overload</v>
      </c>
      <c r="AG110" s="8" t="e">
        <f>IF($P110="More Info Required",COUNTIFS('[3]2019 Outage History'!$R:$R,AF110,'[3]2019 Outage History'!$I:$I,$C110)/$Q110,"")</f>
        <v>#VALUE!</v>
      </c>
      <c r="AH110" s="26" t="str">
        <f t="shared" si="11"/>
        <v>350 Miscoordination of protection devices</v>
      </c>
      <c r="AI110" s="8" t="e">
        <f>IF($P110="More Info Required",COUNTIFS('[3]2019 Outage History'!$R:$R,AH110,'[3]2019 Outage History'!$I:$I,$C110)/$Q110,"")</f>
        <v>#VALUE!</v>
      </c>
      <c r="AJ110" s="26" t="str">
        <f t="shared" si="12"/>
        <v>360 Other Equipment installation/design</v>
      </c>
      <c r="AK110" s="8" t="e">
        <f>IF($P110="More Info Required",COUNTIFS('[3]2019 Outage History'!$R:$R,AJ110,'[3]2019 Outage History'!$I:$I,$C110)/$Q110,"")</f>
        <v>#VALUE!</v>
      </c>
      <c r="AL110" s="26" t="str">
        <f t="shared" si="13"/>
        <v>400 Decay/Age of Material/Equipment</v>
      </c>
      <c r="AM110" s="8" t="e">
        <f>IF($P110="More Info Required",COUNTIFS('[3]2019 Outage History'!$R:$R,AL110,'[3]2019 Outage History'!$I:$I,$C110)/$Q110,"")</f>
        <v>#VALUE!</v>
      </c>
      <c r="AN110" s="26" t="str">
        <f t="shared" si="14"/>
        <v>420 Tree Growth</v>
      </c>
      <c r="AO110" s="8" t="e">
        <f>IF($P110="More Info Required",COUNTIFS('[3]2019 Outage History'!$R:$R,AN110,'[3]2019 Outage History'!$I:$I,$C110)/$Q110,"")</f>
        <v>#VALUE!</v>
      </c>
      <c r="AP110" s="26" t="str">
        <f t="shared" si="15"/>
        <v>430 Tree failure from overhang or dead tree without Ice/snow</v>
      </c>
      <c r="AQ110" s="8" t="e">
        <f>IF($P110="More Info Required",COUNTIFS('[3]2019 Outage History'!$R:$R,AP110,'[3]2019 Outage History'!$I:$I,$C110)/$Q110,"")</f>
        <v>#VALUE!</v>
      </c>
      <c r="AR110" s="26" t="str">
        <f t="shared" si="16"/>
        <v>435 Tree failure from outside of ROW</v>
      </c>
      <c r="AS110" s="8" t="e">
        <f>IF($P110="More Info Required",COUNTIFS('[3]2019 Outage History'!$R:$R,AR110,'[3]2019 Outage History'!$I:$I,$C110)/$Q110,"")</f>
        <v>#VALUE!</v>
      </c>
      <c r="AT110" s="26" t="str">
        <f t="shared" si="17"/>
        <v>440 Trees with Ice/snow</v>
      </c>
      <c r="AU110" s="8" t="e">
        <f>IF($P110="More Info Required",COUNTIFS('[3]2019 Outage History'!$R:$R,AT110,'[3]2019 Outage History'!$I:$I,$C110)/$Q110,"")</f>
        <v>#VALUE!</v>
      </c>
      <c r="AV110" s="26" t="str">
        <f t="shared" si="18"/>
        <v>470 Borrower Crew Cuts Tree</v>
      </c>
      <c r="AW110" s="8" t="e">
        <f>IF($P110="More Info Required",COUNTIFS('[3]2019 Outage History'!$R:$R,AV110,'[3]2019 Outage History'!$I:$I,$C110)/$Q110,"")</f>
        <v>#VALUE!</v>
      </c>
      <c r="AX110" s="26" t="str">
        <f t="shared" si="19"/>
        <v>490 Maintenance, Other</v>
      </c>
      <c r="AY110" s="8" t="e">
        <f>IF($P110="More Info Required",COUNTIFS('[3]2019 Outage History'!$R:$R,AX110,'[3]2019 Outage History'!$I:$I,$C110)/$Q110,"")</f>
        <v>#VALUE!</v>
      </c>
      <c r="AZ110" s="26" t="str">
        <f t="shared" si="20"/>
        <v>500 Lightning</v>
      </c>
      <c r="BA110" s="8" t="e">
        <f>IF($P110="More Info Required",COUNTIFS('[3]2019 Outage History'!$R:$R,AZ110,'[3]2019 Outage History'!$I:$I,$C110)/$Q110,"")</f>
        <v>#VALUE!</v>
      </c>
      <c r="BB110" s="26" t="str">
        <f t="shared" si="21"/>
        <v>510 Wind, Not Trees</v>
      </c>
      <c r="BC110" s="8" t="e">
        <f>IF($P110="More Info Required",COUNTIFS('[3]2019 Outage History'!$R:$R,BB110,'[3]2019 Outage History'!$I:$I,$C110)/$Q110,"")</f>
        <v>#VALUE!</v>
      </c>
      <c r="BD110" s="26" t="str">
        <f t="shared" si="22"/>
        <v>520 Ice, Sleet, Frost, not Trees</v>
      </c>
      <c r="BE110" s="8" t="e">
        <f>IF($P110="More Info Required",COUNTIFS('[3]2019 Outage History'!$R:$R,BD110,'[3]2019 Outage History'!$I:$I,$C110)/$Q110,"")</f>
        <v>#VALUE!</v>
      </c>
      <c r="BF110" s="26" t="str">
        <f t="shared" si="23"/>
        <v>530 Flood</v>
      </c>
      <c r="BG110" s="8" t="e">
        <f>IF($P110="More Info Required",COUNTIFS('[3]2019 Outage History'!$R:$R,BF110,'[3]2019 Outage History'!$I:$I,$C110)/$Q110,"")</f>
        <v>#VALUE!</v>
      </c>
      <c r="BH110" s="26" t="str">
        <f t="shared" si="24"/>
        <v>540 Storm</v>
      </c>
      <c r="BI110" s="8" t="e">
        <f>IF($P110="More Info Required",COUNTIFS('[3]2019 Outage History'!$R:$R,BH110,'[3]2019 Outage History'!$I:$I,$C110)/$Q110,"")</f>
        <v>#VALUE!</v>
      </c>
      <c r="BJ110" s="26" t="str">
        <f t="shared" si="25"/>
        <v>590 Weather, Other</v>
      </c>
      <c r="BK110" s="8" t="e">
        <f>IF($P110="More Info Required",COUNTIFS('[3]2019 Outage History'!$R:$R,BJ110,'[3]2019 Outage History'!$I:$I,$C110)/$Q110,"")</f>
        <v>#VALUE!</v>
      </c>
      <c r="BL110" s="26" t="str">
        <f t="shared" si="26"/>
        <v>600 Animal/bird</v>
      </c>
      <c r="BM110" s="8" t="e">
        <f>IF($P110="More Info Required",COUNTIFS('[3]2019 Outage History'!$R:$R,BL110,'[3]2019 Outage History'!$I:$I,$C110)/$Q110,"")</f>
        <v>#VALUE!</v>
      </c>
      <c r="BN110" s="26" t="str">
        <f t="shared" si="27"/>
        <v>630 Squirrel</v>
      </c>
      <c r="BO110" s="8" t="e">
        <f>IF($P110="More Info Required",COUNTIFS('[3]2019 Outage History'!$R:$R,BN110,'[3]2019 Outage History'!$I:$I,$C110)/$Q110,"")</f>
        <v>#VALUE!</v>
      </c>
      <c r="BP110" s="26" t="str">
        <f t="shared" si="28"/>
        <v>690 Animal, Other</v>
      </c>
      <c r="BQ110" s="8" t="e">
        <f>IF($P110="More Info Required",COUNTIFS('[3]2019 Outage History'!$R:$R,BP110,'[3]2019 Outage History'!$I:$I,$C110)/$Q110,"")</f>
        <v>#VALUE!</v>
      </c>
      <c r="BR110" s="26" t="str">
        <f t="shared" si="29"/>
        <v>700 Customer-Caused</v>
      </c>
      <c r="BS110" s="8" t="e">
        <f>IF($P110="More Info Required",COUNTIFS('[3]2019 Outage History'!$R:$R,BR110,'[3]2019 Outage History'!$I:$I,$C110)/$Q110,"")</f>
        <v>#VALUE!</v>
      </c>
      <c r="BT110" s="26" t="str">
        <f t="shared" si="30"/>
        <v>710 Motor Vehicle</v>
      </c>
      <c r="BU110" s="8" t="e">
        <f>IF($P110="More Info Required",COUNTIFS('[3]2019 Outage History'!$R:$R,BT110,'[3]2019 Outage History'!$I:$I,$C110)/$Q110,"")</f>
        <v>#VALUE!</v>
      </c>
      <c r="BV110" s="26" t="str">
        <f t="shared" si="31"/>
        <v>715 Farming Equipment</v>
      </c>
      <c r="BW110" s="8" t="e">
        <f>IF($P110="More Info Required",COUNTIFS('[3]2019 Outage History'!$R:$R,BV110,'[3]2019 Outage History'!$I:$I,$C110)/$Q110,"")</f>
        <v>#VALUE!</v>
      </c>
      <c r="BX110" s="26" t="str">
        <f t="shared" si="32"/>
        <v>720 Aircraft</v>
      </c>
      <c r="BY110" s="8" t="e">
        <f>IF($P110="More Info Required",COUNTIFS('[3]2019 Outage History'!$R:$R,BX110,'[3]2019 Outage History'!$I:$I,$C110)/$Q110,"")</f>
        <v>#VALUE!</v>
      </c>
      <c r="BZ110" s="26" t="str">
        <f t="shared" si="33"/>
        <v>730 Fire</v>
      </c>
      <c r="CA110" s="8" t="e">
        <f>IF($P110="More Info Required",COUNTIFS('[3]2019 Outage History'!$R:$R,BZ110,'[3]2019 Outage History'!$I:$I,$C110)/$Q110,"")</f>
        <v>#VALUE!</v>
      </c>
      <c r="CB110" s="26" t="str">
        <f t="shared" si="34"/>
        <v>740 Public Cuts Tree</v>
      </c>
      <c r="CC110" s="8" t="e">
        <f>IF($P110="More Info Required",COUNTIFS('[3]2019 Outage History'!$R:$R,CB110,'[3]2019 Outage History'!$I:$I,$C110)/$Q110,"")</f>
        <v>#VALUE!</v>
      </c>
      <c r="CD110" s="26" t="str">
        <f t="shared" si="35"/>
        <v>750 Vandalism</v>
      </c>
      <c r="CE110" s="8" t="e">
        <f>IF($P110="More Info Required",COUNTIFS('[3]2019 Outage History'!$R:$R,CD110,'[3]2019 Outage History'!$I:$I,$C110)/$Q110,"")</f>
        <v>#VALUE!</v>
      </c>
      <c r="CF110" s="26" t="str">
        <f t="shared" si="36"/>
        <v>760 Switching Error or Caused by Construction or Maintenance</v>
      </c>
      <c r="CG110" s="8" t="e">
        <f>IF($P110="More Info Required",COUNTIFS('[3]2019 Outage History'!$R:$R,CF110,'[3]2019 Outage History'!$I:$I,$C110)/$Q110,"")</f>
        <v>#VALUE!</v>
      </c>
      <c r="CH110" s="26" t="str">
        <f t="shared" si="37"/>
        <v>790 Public, Other</v>
      </c>
      <c r="CI110" s="8" t="e">
        <f>IF($P110="More Info Required",COUNTIFS('[3]2019 Outage History'!$R:$R,CH110,'[3]2019 Outage History'!$I:$I,$C110)/$Q110,"")</f>
        <v>#VALUE!</v>
      </c>
      <c r="CJ110" s="26" t="str">
        <f t="shared" si="38"/>
        <v>800 Other</v>
      </c>
      <c r="CK110" s="8" t="e">
        <f>IF($P110="More Info Required",COUNTIFS('[3]2019 Outage History'!$R:$R,CJ110,'[3]2019 Outage History'!$I:$I,$C110)/$Q110,"")</f>
        <v>#VALUE!</v>
      </c>
      <c r="CL110" s="26" t="str">
        <f t="shared" si="39"/>
        <v>999 Cause Unknown</v>
      </c>
      <c r="CM110" s="8" t="e">
        <f>IF($P110="More Info Required",COUNTIFS('[3]2019 Outage History'!$R:$R,CL110,'[3]2019 Outage History'!$I:$I,$C110)/$Q110,"")</f>
        <v>#VALUE!</v>
      </c>
    </row>
    <row r="111" spans="1:91" ht="15" x14ac:dyDescent="0.25">
      <c r="A111" s="17" t="s">
        <v>411</v>
      </c>
      <c r="B111" s="21">
        <v>51224</v>
      </c>
      <c r="C111" s="14" t="s">
        <v>95</v>
      </c>
      <c r="D111" s="17" t="s">
        <v>96</v>
      </c>
      <c r="E111" s="21">
        <v>51</v>
      </c>
      <c r="F111" s="22">
        <f>'[3]2019 Circuit Detail'!H70</f>
        <v>379.89863000000003</v>
      </c>
      <c r="G111" s="21"/>
      <c r="H111" s="21">
        <f>('[3]2014 Circuit detail'!AS70+'[3]2015 Circuit Detail'!AS70+'[3]2016 Circuit Detail'!AS70+'[3]2017 Circuit Detail'!AS70+'[3]2018 Circuit Detail'!AS70)/5</f>
        <v>2.2054257106921069</v>
      </c>
      <c r="I111" s="10">
        <f>'[3]2019 Circuit Detail'!AS70</f>
        <v>2.0268564801089202</v>
      </c>
      <c r="J111" s="17" t="str">
        <f t="shared" si="0"/>
        <v>OK</v>
      </c>
      <c r="K111" s="17">
        <v>40.4</v>
      </c>
      <c r="L111" s="23">
        <v>2019</v>
      </c>
      <c r="M111" s="21">
        <f>('[3]2014 Circuit detail'!AQ70+'[3]2015 Circuit Detail'!AQ70+'[3]2016 Circuit Detail'!AQ70+'[3]2017 Circuit Detail'!AQ70+'[3]2018 Circuit Detail'!AQ70)/5</f>
        <v>516.55420519999996</v>
      </c>
      <c r="N111" s="24">
        <f>'[3]2019 Circuit Detail'!AQ70</f>
        <v>217.734399</v>
      </c>
      <c r="O111" s="17" t="str">
        <f t="shared" si="1"/>
        <v>OK</v>
      </c>
      <c r="P111" s="8" t="str">
        <f t="shared" si="2"/>
        <v>Good</v>
      </c>
      <c r="Q111" s="25">
        <f>'[3]2019 Circuit Detail'!AJ70</f>
        <v>25</v>
      </c>
      <c r="R111" s="26" t="str">
        <f t="shared" si="3"/>
        <v/>
      </c>
      <c r="S111" s="8" t="str">
        <f>IF($P111="More Info Required",COUNTIFS('[3]2019 Outage History'!$R:$R,R111,'[3]2019 Outage History'!$I:$I,$C111)/$Q111,"")</f>
        <v/>
      </c>
      <c r="T111" s="26" t="str">
        <f t="shared" si="4"/>
        <v/>
      </c>
      <c r="U111" s="8" t="str">
        <f>IF($P111="More Info Required",COUNTIFS('[3]2019 Outage History'!$R:$R,T111,'[3]2019 Outage History'!$I:$I,$C111)/$Q111,"")</f>
        <v/>
      </c>
      <c r="V111" s="26" t="str">
        <f t="shared" si="5"/>
        <v/>
      </c>
      <c r="W111" s="8" t="str">
        <f>IF($P111="More Info Required",COUNTIFS('[3]2019 Outage History'!$R:$R,V111,'[3]2019 Outage History'!$I:$I,$C111)/$Q111,"")</f>
        <v/>
      </c>
      <c r="X111" s="26" t="str">
        <f t="shared" si="6"/>
        <v/>
      </c>
      <c r="Y111" s="8" t="str">
        <f>IF($P111="More Info Required",COUNTIFS('[3]2019 Outage History'!$R:$R,X111,'[3]2019 Outage History'!$I:$I,$C111)/$Q111,"")</f>
        <v/>
      </c>
      <c r="Z111" s="26" t="str">
        <f t="shared" si="7"/>
        <v/>
      </c>
      <c r="AA111" s="8" t="str">
        <f>IF($P111="More Info Required",COUNTIFS('[3]2019 Outage History'!$R:$R,Z111,'[3]2019 Outage History'!$I:$I,$C111)/$Q111,"")</f>
        <v/>
      </c>
      <c r="AB111" s="26" t="str">
        <f t="shared" si="8"/>
        <v/>
      </c>
      <c r="AC111" s="8" t="str">
        <f>IF($P111="More Info Required",COUNTIFS('[3]2019 Outage History'!$R:$R,AB111,'[3]2019 Outage History'!$I:$I,$C111)/$Q111,"")</f>
        <v/>
      </c>
      <c r="AD111" s="26" t="str">
        <f t="shared" si="9"/>
        <v/>
      </c>
      <c r="AE111" s="8" t="str">
        <f>IF($P111="More Info Required",COUNTIFS('[3]2019 Outage History'!$R:$R,AD111,'[3]2019 Outage History'!$I:$I,$C111)/$Q111,"")</f>
        <v/>
      </c>
      <c r="AF111" s="26" t="str">
        <f t="shared" si="10"/>
        <v/>
      </c>
      <c r="AG111" s="8" t="str">
        <f>IF($P111="More Info Required",COUNTIFS('[3]2019 Outage History'!$R:$R,AF111,'[3]2019 Outage History'!$I:$I,$C111)/$Q111,"")</f>
        <v/>
      </c>
      <c r="AH111" s="26" t="str">
        <f t="shared" si="11"/>
        <v/>
      </c>
      <c r="AI111" s="8" t="str">
        <f>IF($P111="More Info Required",COUNTIFS('[3]2019 Outage History'!$R:$R,AH111,'[3]2019 Outage History'!$I:$I,$C111)/$Q111,"")</f>
        <v/>
      </c>
      <c r="AJ111" s="26" t="str">
        <f t="shared" si="12"/>
        <v/>
      </c>
      <c r="AK111" s="8" t="str">
        <f>IF($P111="More Info Required",COUNTIFS('[3]2019 Outage History'!$R:$R,AJ111,'[3]2019 Outage History'!$I:$I,$C111)/$Q111,"")</f>
        <v/>
      </c>
      <c r="AL111" s="26" t="str">
        <f t="shared" si="13"/>
        <v/>
      </c>
      <c r="AM111" s="8" t="str">
        <f>IF($P111="More Info Required",COUNTIFS('[3]2019 Outage History'!$R:$R,AL111,'[3]2019 Outage History'!$I:$I,$C111)/$Q111,"")</f>
        <v/>
      </c>
      <c r="AN111" s="26" t="str">
        <f t="shared" si="14"/>
        <v/>
      </c>
      <c r="AO111" s="8" t="str">
        <f>IF($P111="More Info Required",COUNTIFS('[3]2019 Outage History'!$R:$R,AN111,'[3]2019 Outage History'!$I:$I,$C111)/$Q111,"")</f>
        <v/>
      </c>
      <c r="AP111" s="26" t="str">
        <f t="shared" si="15"/>
        <v/>
      </c>
      <c r="AQ111" s="8" t="str">
        <f>IF($P111="More Info Required",COUNTIFS('[3]2019 Outage History'!$R:$R,AP111,'[3]2019 Outage History'!$I:$I,$C111)/$Q111,"")</f>
        <v/>
      </c>
      <c r="AR111" s="26" t="str">
        <f t="shared" si="16"/>
        <v/>
      </c>
      <c r="AS111" s="8" t="str">
        <f>IF($P111="More Info Required",COUNTIFS('[3]2019 Outage History'!$R:$R,AR111,'[3]2019 Outage History'!$I:$I,$C111)/$Q111,"")</f>
        <v/>
      </c>
      <c r="AT111" s="26" t="str">
        <f t="shared" si="17"/>
        <v/>
      </c>
      <c r="AU111" s="8" t="str">
        <f>IF($P111="More Info Required",COUNTIFS('[3]2019 Outage History'!$R:$R,AT111,'[3]2019 Outage History'!$I:$I,$C111)/$Q111,"")</f>
        <v/>
      </c>
      <c r="AV111" s="26" t="str">
        <f t="shared" si="18"/>
        <v/>
      </c>
      <c r="AW111" s="8" t="str">
        <f>IF($P111="More Info Required",COUNTIFS('[3]2019 Outage History'!$R:$R,AV111,'[3]2019 Outage History'!$I:$I,$C111)/$Q111,"")</f>
        <v/>
      </c>
      <c r="AX111" s="26" t="str">
        <f t="shared" si="19"/>
        <v/>
      </c>
      <c r="AY111" s="8" t="str">
        <f>IF($P111="More Info Required",COUNTIFS('[3]2019 Outage History'!$R:$R,AX111,'[3]2019 Outage History'!$I:$I,$C111)/$Q111,"")</f>
        <v/>
      </c>
      <c r="AZ111" s="26" t="str">
        <f t="shared" si="20"/>
        <v/>
      </c>
      <c r="BA111" s="8" t="str">
        <f>IF($P111="More Info Required",COUNTIFS('[3]2019 Outage History'!$R:$R,AZ111,'[3]2019 Outage History'!$I:$I,$C111)/$Q111,"")</f>
        <v/>
      </c>
      <c r="BB111" s="26" t="str">
        <f t="shared" si="21"/>
        <v/>
      </c>
      <c r="BC111" s="8" t="str">
        <f>IF($P111="More Info Required",COUNTIFS('[3]2019 Outage History'!$R:$R,BB111,'[3]2019 Outage History'!$I:$I,$C111)/$Q111,"")</f>
        <v/>
      </c>
      <c r="BD111" s="26" t="str">
        <f t="shared" si="22"/>
        <v/>
      </c>
      <c r="BE111" s="8" t="str">
        <f>IF($P111="More Info Required",COUNTIFS('[3]2019 Outage History'!$R:$R,BD111,'[3]2019 Outage History'!$I:$I,$C111)/$Q111,"")</f>
        <v/>
      </c>
      <c r="BF111" s="26" t="str">
        <f t="shared" si="23"/>
        <v/>
      </c>
      <c r="BG111" s="8" t="str">
        <f>IF($P111="More Info Required",COUNTIFS('[3]2019 Outage History'!$R:$R,BF111,'[3]2019 Outage History'!$I:$I,$C111)/$Q111,"")</f>
        <v/>
      </c>
      <c r="BH111" s="26" t="str">
        <f t="shared" si="24"/>
        <v/>
      </c>
      <c r="BI111" s="8" t="str">
        <f>IF($P111="More Info Required",COUNTIFS('[3]2019 Outage History'!$R:$R,BH111,'[3]2019 Outage History'!$I:$I,$C111)/$Q111,"")</f>
        <v/>
      </c>
      <c r="BJ111" s="26" t="str">
        <f t="shared" si="25"/>
        <v/>
      </c>
      <c r="BK111" s="8" t="str">
        <f>IF($P111="More Info Required",COUNTIFS('[3]2019 Outage History'!$R:$R,BJ111,'[3]2019 Outage History'!$I:$I,$C111)/$Q111,"")</f>
        <v/>
      </c>
      <c r="BL111" s="26" t="str">
        <f t="shared" si="26"/>
        <v/>
      </c>
      <c r="BM111" s="8" t="str">
        <f>IF($P111="More Info Required",COUNTIFS('[3]2019 Outage History'!$R:$R,BL111,'[3]2019 Outage History'!$I:$I,$C111)/$Q111,"")</f>
        <v/>
      </c>
      <c r="BN111" s="26" t="str">
        <f t="shared" si="27"/>
        <v/>
      </c>
      <c r="BO111" s="8" t="str">
        <f>IF($P111="More Info Required",COUNTIFS('[3]2019 Outage History'!$R:$R,BN111,'[3]2019 Outage History'!$I:$I,$C111)/$Q111,"")</f>
        <v/>
      </c>
      <c r="BP111" s="26" t="str">
        <f t="shared" si="28"/>
        <v/>
      </c>
      <c r="BQ111" s="8" t="str">
        <f>IF($P111="More Info Required",COUNTIFS('[3]2019 Outage History'!$R:$R,BP111,'[3]2019 Outage History'!$I:$I,$C111)/$Q111,"")</f>
        <v/>
      </c>
      <c r="BR111" s="26" t="str">
        <f t="shared" si="29"/>
        <v/>
      </c>
      <c r="BS111" s="8" t="str">
        <f>IF($P111="More Info Required",COUNTIFS('[3]2019 Outage History'!$R:$R,BR111,'[3]2019 Outage History'!$I:$I,$C111)/$Q111,"")</f>
        <v/>
      </c>
      <c r="BT111" s="26" t="str">
        <f t="shared" si="30"/>
        <v/>
      </c>
      <c r="BU111" s="8" t="str">
        <f>IF($P111="More Info Required",COUNTIFS('[3]2019 Outage History'!$R:$R,BT111,'[3]2019 Outage History'!$I:$I,$C111)/$Q111,"")</f>
        <v/>
      </c>
      <c r="BV111" s="26" t="str">
        <f t="shared" si="31"/>
        <v/>
      </c>
      <c r="BW111" s="8" t="str">
        <f>IF($P111="More Info Required",COUNTIFS('[3]2019 Outage History'!$R:$R,BV111,'[3]2019 Outage History'!$I:$I,$C111)/$Q111,"")</f>
        <v/>
      </c>
      <c r="BX111" s="26" t="str">
        <f t="shared" si="32"/>
        <v/>
      </c>
      <c r="BY111" s="8" t="str">
        <f>IF($P111="More Info Required",COUNTIFS('[3]2019 Outage History'!$R:$R,BX111,'[3]2019 Outage History'!$I:$I,$C111)/$Q111,"")</f>
        <v/>
      </c>
      <c r="BZ111" s="26" t="str">
        <f t="shared" si="33"/>
        <v/>
      </c>
      <c r="CA111" s="8" t="str">
        <f>IF($P111="More Info Required",COUNTIFS('[3]2019 Outage History'!$R:$R,BZ111,'[3]2019 Outage History'!$I:$I,$C111)/$Q111,"")</f>
        <v/>
      </c>
      <c r="CB111" s="26" t="str">
        <f t="shared" si="34"/>
        <v/>
      </c>
      <c r="CC111" s="8" t="str">
        <f>IF($P111="More Info Required",COUNTIFS('[3]2019 Outage History'!$R:$R,CB111,'[3]2019 Outage History'!$I:$I,$C111)/$Q111,"")</f>
        <v/>
      </c>
      <c r="CD111" s="26" t="str">
        <f t="shared" si="35"/>
        <v/>
      </c>
      <c r="CE111" s="8" t="str">
        <f>IF($P111="More Info Required",COUNTIFS('[3]2019 Outage History'!$R:$R,CD111,'[3]2019 Outage History'!$I:$I,$C111)/$Q111,"")</f>
        <v/>
      </c>
      <c r="CF111" s="26" t="str">
        <f t="shared" si="36"/>
        <v/>
      </c>
      <c r="CG111" s="8" t="str">
        <f>IF($P111="More Info Required",COUNTIFS('[3]2019 Outage History'!$R:$R,CF111,'[3]2019 Outage History'!$I:$I,$C111)/$Q111,"")</f>
        <v/>
      </c>
      <c r="CH111" s="26" t="str">
        <f t="shared" si="37"/>
        <v/>
      </c>
      <c r="CI111" s="8" t="str">
        <f>IF($P111="More Info Required",COUNTIFS('[3]2019 Outage History'!$R:$R,CH111,'[3]2019 Outage History'!$I:$I,$C111)/$Q111,"")</f>
        <v/>
      </c>
      <c r="CJ111" s="26" t="str">
        <f t="shared" si="38"/>
        <v/>
      </c>
      <c r="CK111" s="8" t="str">
        <f>IF($P111="More Info Required",COUNTIFS('[3]2019 Outage History'!$R:$R,CJ111,'[3]2019 Outage History'!$I:$I,$C111)/$Q111,"")</f>
        <v/>
      </c>
      <c r="CL111" s="26" t="str">
        <f t="shared" si="39"/>
        <v/>
      </c>
      <c r="CM111" s="8" t="str">
        <f>IF($P111="More Info Required",COUNTIFS('[3]2019 Outage History'!$R:$R,CL111,'[3]2019 Outage History'!$I:$I,$C111)/$Q111,"")</f>
        <v/>
      </c>
    </row>
    <row r="112" spans="1:91" ht="15" x14ac:dyDescent="0.25">
      <c r="A112" s="17" t="s">
        <v>96</v>
      </c>
      <c r="B112" s="21">
        <v>51244</v>
      </c>
      <c r="C112" s="14" t="s">
        <v>97</v>
      </c>
      <c r="D112" s="17" t="s">
        <v>96</v>
      </c>
      <c r="E112" s="21">
        <v>51</v>
      </c>
      <c r="F112" s="22">
        <f>'[3]2019 Circuit Detail'!H71</f>
        <v>339.76986299999999</v>
      </c>
      <c r="G112" s="21"/>
      <c r="H112" s="21">
        <f>('[3]2014 Circuit detail'!AS71+'[3]2015 Circuit Detail'!AS71+'[3]2016 Circuit Detail'!AS71+'[3]2017 Circuit Detail'!AS71+'[3]2018 Circuit Detail'!AS71)/5</f>
        <v>0.7955477263767502</v>
      </c>
      <c r="I112" s="10">
        <f>'[3]2019 Circuit Detail'!AS71</f>
        <v>0.34435072895208502</v>
      </c>
      <c r="J112" s="17" t="str">
        <f t="shared" si="0"/>
        <v>OK</v>
      </c>
      <c r="K112" s="17">
        <v>25.7</v>
      </c>
      <c r="L112" s="23">
        <v>2019</v>
      </c>
      <c r="M112" s="21">
        <f>('[3]2014 Circuit detail'!AQ71+'[3]2015 Circuit Detail'!AQ71+'[3]2016 Circuit Detail'!AQ71+'[3]2017 Circuit Detail'!AQ71+'[3]2018 Circuit Detail'!AQ71)/5</f>
        <v>92.199247599999993</v>
      </c>
      <c r="N112" s="24">
        <f>'[3]2019 Circuit Detail'!AQ71</f>
        <v>44.803854999999999</v>
      </c>
      <c r="O112" s="17" t="str">
        <f t="shared" si="1"/>
        <v>OK</v>
      </c>
      <c r="P112" s="8" t="str">
        <f t="shared" si="2"/>
        <v>Good</v>
      </c>
      <c r="Q112" s="25">
        <f>'[3]2019 Circuit Detail'!AJ71</f>
        <v>16</v>
      </c>
      <c r="R112" s="26" t="str">
        <f t="shared" si="3"/>
        <v/>
      </c>
      <c r="S112" s="8" t="str">
        <f>IF($P112="More Info Required",COUNTIFS('[3]2019 Outage History'!$R:$R,R112,'[3]2019 Outage History'!$I:$I,$C112)/$Q112,"")</f>
        <v/>
      </c>
      <c r="T112" s="26" t="str">
        <f t="shared" si="4"/>
        <v/>
      </c>
      <c r="U112" s="8" t="str">
        <f>IF($P112="More Info Required",COUNTIFS('[3]2019 Outage History'!$R:$R,T112,'[3]2019 Outage History'!$I:$I,$C112)/$Q112,"")</f>
        <v/>
      </c>
      <c r="V112" s="26" t="str">
        <f t="shared" si="5"/>
        <v/>
      </c>
      <c r="W112" s="8" t="str">
        <f>IF($P112="More Info Required",COUNTIFS('[3]2019 Outage History'!$R:$R,V112,'[3]2019 Outage History'!$I:$I,$C112)/$Q112,"")</f>
        <v/>
      </c>
      <c r="X112" s="26" t="str">
        <f t="shared" si="6"/>
        <v/>
      </c>
      <c r="Y112" s="8" t="str">
        <f>IF($P112="More Info Required",COUNTIFS('[3]2019 Outage History'!$R:$R,X112,'[3]2019 Outage History'!$I:$I,$C112)/$Q112,"")</f>
        <v/>
      </c>
      <c r="Z112" s="26" t="str">
        <f t="shared" si="7"/>
        <v/>
      </c>
      <c r="AA112" s="8" t="str">
        <f>IF($P112="More Info Required",COUNTIFS('[3]2019 Outage History'!$R:$R,Z112,'[3]2019 Outage History'!$I:$I,$C112)/$Q112,"")</f>
        <v/>
      </c>
      <c r="AB112" s="26" t="str">
        <f t="shared" si="8"/>
        <v/>
      </c>
      <c r="AC112" s="8" t="str">
        <f>IF($P112="More Info Required",COUNTIFS('[3]2019 Outage History'!$R:$R,AB112,'[3]2019 Outage History'!$I:$I,$C112)/$Q112,"")</f>
        <v/>
      </c>
      <c r="AD112" s="26" t="str">
        <f t="shared" si="9"/>
        <v/>
      </c>
      <c r="AE112" s="8" t="str">
        <f>IF($P112="More Info Required",COUNTIFS('[3]2019 Outage History'!$R:$R,AD112,'[3]2019 Outage History'!$I:$I,$C112)/$Q112,"")</f>
        <v/>
      </c>
      <c r="AF112" s="26" t="str">
        <f t="shared" si="10"/>
        <v/>
      </c>
      <c r="AG112" s="8" t="str">
        <f>IF($P112="More Info Required",COUNTIFS('[3]2019 Outage History'!$R:$R,AF112,'[3]2019 Outage History'!$I:$I,$C112)/$Q112,"")</f>
        <v/>
      </c>
      <c r="AH112" s="26" t="str">
        <f t="shared" si="11"/>
        <v/>
      </c>
      <c r="AI112" s="8" t="str">
        <f>IF($P112="More Info Required",COUNTIFS('[3]2019 Outage History'!$R:$R,AH112,'[3]2019 Outage History'!$I:$I,$C112)/$Q112,"")</f>
        <v/>
      </c>
      <c r="AJ112" s="26" t="str">
        <f t="shared" si="12"/>
        <v/>
      </c>
      <c r="AK112" s="8" t="str">
        <f>IF($P112="More Info Required",COUNTIFS('[3]2019 Outage History'!$R:$R,AJ112,'[3]2019 Outage History'!$I:$I,$C112)/$Q112,"")</f>
        <v/>
      </c>
      <c r="AL112" s="26" t="str">
        <f t="shared" si="13"/>
        <v/>
      </c>
      <c r="AM112" s="8" t="str">
        <f>IF($P112="More Info Required",COUNTIFS('[3]2019 Outage History'!$R:$R,AL112,'[3]2019 Outage History'!$I:$I,$C112)/$Q112,"")</f>
        <v/>
      </c>
      <c r="AN112" s="26" t="str">
        <f t="shared" si="14"/>
        <v/>
      </c>
      <c r="AO112" s="8" t="str">
        <f>IF($P112="More Info Required",COUNTIFS('[3]2019 Outage History'!$R:$R,AN112,'[3]2019 Outage History'!$I:$I,$C112)/$Q112,"")</f>
        <v/>
      </c>
      <c r="AP112" s="26" t="str">
        <f t="shared" si="15"/>
        <v/>
      </c>
      <c r="AQ112" s="8" t="str">
        <f>IF($P112="More Info Required",COUNTIFS('[3]2019 Outage History'!$R:$R,AP112,'[3]2019 Outage History'!$I:$I,$C112)/$Q112,"")</f>
        <v/>
      </c>
      <c r="AR112" s="26" t="str">
        <f t="shared" si="16"/>
        <v/>
      </c>
      <c r="AS112" s="8" t="str">
        <f>IF($P112="More Info Required",COUNTIFS('[3]2019 Outage History'!$R:$R,AR112,'[3]2019 Outage History'!$I:$I,$C112)/$Q112,"")</f>
        <v/>
      </c>
      <c r="AT112" s="26" t="str">
        <f t="shared" si="17"/>
        <v/>
      </c>
      <c r="AU112" s="8" t="str">
        <f>IF($P112="More Info Required",COUNTIFS('[3]2019 Outage History'!$R:$R,AT112,'[3]2019 Outage History'!$I:$I,$C112)/$Q112,"")</f>
        <v/>
      </c>
      <c r="AV112" s="26" t="str">
        <f t="shared" si="18"/>
        <v/>
      </c>
      <c r="AW112" s="8" t="str">
        <f>IF($P112="More Info Required",COUNTIFS('[3]2019 Outage History'!$R:$R,AV112,'[3]2019 Outage History'!$I:$I,$C112)/$Q112,"")</f>
        <v/>
      </c>
      <c r="AX112" s="26" t="str">
        <f t="shared" si="19"/>
        <v/>
      </c>
      <c r="AY112" s="8" t="str">
        <f>IF($P112="More Info Required",COUNTIFS('[3]2019 Outage History'!$R:$R,AX112,'[3]2019 Outage History'!$I:$I,$C112)/$Q112,"")</f>
        <v/>
      </c>
      <c r="AZ112" s="26" t="str">
        <f t="shared" si="20"/>
        <v/>
      </c>
      <c r="BA112" s="8" t="str">
        <f>IF($P112="More Info Required",COUNTIFS('[3]2019 Outage History'!$R:$R,AZ112,'[3]2019 Outage History'!$I:$I,$C112)/$Q112,"")</f>
        <v/>
      </c>
      <c r="BB112" s="26" t="str">
        <f t="shared" si="21"/>
        <v/>
      </c>
      <c r="BC112" s="8" t="str">
        <f>IF($P112="More Info Required",COUNTIFS('[3]2019 Outage History'!$R:$R,BB112,'[3]2019 Outage History'!$I:$I,$C112)/$Q112,"")</f>
        <v/>
      </c>
      <c r="BD112" s="26" t="str">
        <f t="shared" si="22"/>
        <v/>
      </c>
      <c r="BE112" s="8" t="str">
        <f>IF($P112="More Info Required",COUNTIFS('[3]2019 Outage History'!$R:$R,BD112,'[3]2019 Outage History'!$I:$I,$C112)/$Q112,"")</f>
        <v/>
      </c>
      <c r="BF112" s="26" t="str">
        <f t="shared" si="23"/>
        <v/>
      </c>
      <c r="BG112" s="8" t="str">
        <f>IF($P112="More Info Required",COUNTIFS('[3]2019 Outage History'!$R:$R,BF112,'[3]2019 Outage History'!$I:$I,$C112)/$Q112,"")</f>
        <v/>
      </c>
      <c r="BH112" s="26" t="str">
        <f t="shared" si="24"/>
        <v/>
      </c>
      <c r="BI112" s="8" t="str">
        <f>IF($P112="More Info Required",COUNTIFS('[3]2019 Outage History'!$R:$R,BH112,'[3]2019 Outage History'!$I:$I,$C112)/$Q112,"")</f>
        <v/>
      </c>
      <c r="BJ112" s="26" t="str">
        <f t="shared" si="25"/>
        <v/>
      </c>
      <c r="BK112" s="8" t="str">
        <f>IF($P112="More Info Required",COUNTIFS('[3]2019 Outage History'!$R:$R,BJ112,'[3]2019 Outage History'!$I:$I,$C112)/$Q112,"")</f>
        <v/>
      </c>
      <c r="BL112" s="26" t="str">
        <f t="shared" si="26"/>
        <v/>
      </c>
      <c r="BM112" s="8" t="str">
        <f>IF($P112="More Info Required",COUNTIFS('[3]2019 Outage History'!$R:$R,BL112,'[3]2019 Outage History'!$I:$I,$C112)/$Q112,"")</f>
        <v/>
      </c>
      <c r="BN112" s="26" t="str">
        <f t="shared" si="27"/>
        <v/>
      </c>
      <c r="BO112" s="8" t="str">
        <f>IF($P112="More Info Required",COUNTIFS('[3]2019 Outage History'!$R:$R,BN112,'[3]2019 Outage History'!$I:$I,$C112)/$Q112,"")</f>
        <v/>
      </c>
      <c r="BP112" s="26" t="str">
        <f t="shared" si="28"/>
        <v/>
      </c>
      <c r="BQ112" s="8" t="str">
        <f>IF($P112="More Info Required",COUNTIFS('[3]2019 Outage History'!$R:$R,BP112,'[3]2019 Outage History'!$I:$I,$C112)/$Q112,"")</f>
        <v/>
      </c>
      <c r="BR112" s="26" t="str">
        <f t="shared" si="29"/>
        <v/>
      </c>
      <c r="BS112" s="8" t="str">
        <f>IF($P112="More Info Required",COUNTIFS('[3]2019 Outage History'!$R:$R,BR112,'[3]2019 Outage History'!$I:$I,$C112)/$Q112,"")</f>
        <v/>
      </c>
      <c r="BT112" s="26" t="str">
        <f t="shared" si="30"/>
        <v/>
      </c>
      <c r="BU112" s="8" t="str">
        <f>IF($P112="More Info Required",COUNTIFS('[3]2019 Outage History'!$R:$R,BT112,'[3]2019 Outage History'!$I:$I,$C112)/$Q112,"")</f>
        <v/>
      </c>
      <c r="BV112" s="26" t="str">
        <f t="shared" si="31"/>
        <v/>
      </c>
      <c r="BW112" s="8" t="str">
        <f>IF($P112="More Info Required",COUNTIFS('[3]2019 Outage History'!$R:$R,BV112,'[3]2019 Outage History'!$I:$I,$C112)/$Q112,"")</f>
        <v/>
      </c>
      <c r="BX112" s="26" t="str">
        <f t="shared" si="32"/>
        <v/>
      </c>
      <c r="BY112" s="8" t="str">
        <f>IF($P112="More Info Required",COUNTIFS('[3]2019 Outage History'!$R:$R,BX112,'[3]2019 Outage History'!$I:$I,$C112)/$Q112,"")</f>
        <v/>
      </c>
      <c r="BZ112" s="26" t="str">
        <f t="shared" si="33"/>
        <v/>
      </c>
      <c r="CA112" s="8" t="str">
        <f>IF($P112="More Info Required",COUNTIFS('[3]2019 Outage History'!$R:$R,BZ112,'[3]2019 Outage History'!$I:$I,$C112)/$Q112,"")</f>
        <v/>
      </c>
      <c r="CB112" s="26" t="str">
        <f t="shared" si="34"/>
        <v/>
      </c>
      <c r="CC112" s="8" t="str">
        <f>IF($P112="More Info Required",COUNTIFS('[3]2019 Outage History'!$R:$R,CB112,'[3]2019 Outage History'!$I:$I,$C112)/$Q112,"")</f>
        <v/>
      </c>
      <c r="CD112" s="26" t="str">
        <f t="shared" si="35"/>
        <v/>
      </c>
      <c r="CE112" s="8" t="str">
        <f>IF($P112="More Info Required",COUNTIFS('[3]2019 Outage History'!$R:$R,CD112,'[3]2019 Outage History'!$I:$I,$C112)/$Q112,"")</f>
        <v/>
      </c>
      <c r="CF112" s="26" t="str">
        <f t="shared" si="36"/>
        <v/>
      </c>
      <c r="CG112" s="8" t="str">
        <f>IF($P112="More Info Required",COUNTIFS('[3]2019 Outage History'!$R:$R,CF112,'[3]2019 Outage History'!$I:$I,$C112)/$Q112,"")</f>
        <v/>
      </c>
      <c r="CH112" s="26" t="str">
        <f t="shared" si="37"/>
        <v/>
      </c>
      <c r="CI112" s="8" t="str">
        <f>IF($P112="More Info Required",COUNTIFS('[3]2019 Outage History'!$R:$R,CH112,'[3]2019 Outage History'!$I:$I,$C112)/$Q112,"")</f>
        <v/>
      </c>
      <c r="CJ112" s="26" t="str">
        <f t="shared" si="38"/>
        <v/>
      </c>
      <c r="CK112" s="8" t="str">
        <f>IF($P112="More Info Required",COUNTIFS('[3]2019 Outage History'!$R:$R,CJ112,'[3]2019 Outage History'!$I:$I,$C112)/$Q112,"")</f>
        <v/>
      </c>
      <c r="CL112" s="26" t="str">
        <f t="shared" si="39"/>
        <v/>
      </c>
      <c r="CM112" s="8" t="str">
        <f>IF($P112="More Info Required",COUNTIFS('[3]2019 Outage History'!$R:$R,CL112,'[3]2019 Outage History'!$I:$I,$C112)/$Q112,"")</f>
        <v/>
      </c>
    </row>
    <row r="113" spans="1:91" ht="15" x14ac:dyDescent="0.25">
      <c r="A113" s="17" t="s">
        <v>98</v>
      </c>
      <c r="B113" s="21">
        <v>51254</v>
      </c>
      <c r="C113" s="14" t="s">
        <v>99</v>
      </c>
      <c r="D113" s="17" t="s">
        <v>96</v>
      </c>
      <c r="E113" s="21">
        <v>51</v>
      </c>
      <c r="F113" s="22">
        <f>'[3]2019 Circuit Detail'!H72</f>
        <v>119.98082100000001</v>
      </c>
      <c r="G113" s="21"/>
      <c r="H113" s="21">
        <f>('[3]2014 Circuit detail'!AS72+'[3]2015 Circuit Detail'!AS72+'[3]2016 Circuit Detail'!AS72+'[3]2017 Circuit Detail'!AS72+'[3]2018 Circuit Detail'!AS72)/5</f>
        <v>1.1360467341128149</v>
      </c>
      <c r="I113" s="10">
        <f>'[3]2019 Circuit Detail'!AS72</f>
        <v>3.0338182133292801</v>
      </c>
      <c r="J113" s="17" t="str">
        <f t="shared" ref="J113:J139" si="40">IF(I113&gt;H113,"PSC","OK")</f>
        <v>PSC</v>
      </c>
      <c r="K113" s="17">
        <v>17.5</v>
      </c>
      <c r="L113" s="23">
        <v>2019</v>
      </c>
      <c r="M113" s="21">
        <f>('[3]2014 Circuit detail'!AQ72+'[3]2015 Circuit Detail'!AQ72+'[3]2016 Circuit Detail'!AQ72+'[3]2017 Circuit Detail'!AQ72+'[3]2018 Circuit Detail'!AQ72)/5</f>
        <v>185.76956899999999</v>
      </c>
      <c r="N113" s="24">
        <f>'[3]2019 Circuit Detail'!AQ72</f>
        <v>485.50259499999999</v>
      </c>
      <c r="O113" s="17" t="str">
        <f t="shared" ref="O113:O139" si="41">IF(N113&gt;M113,"PSC","OK")</f>
        <v>PSC</v>
      </c>
      <c r="P113" s="8" t="str">
        <f t="shared" si="2"/>
        <v>More Info Required</v>
      </c>
      <c r="Q113" s="25">
        <f>'[3]2019 Circuit Detail'!AJ72</f>
        <v>10</v>
      </c>
      <c r="R113" s="26" t="str">
        <f t="shared" si="3"/>
        <v>000 Power Supply</v>
      </c>
      <c r="S113" s="8" t="e">
        <f>IF($P113="More Info Required",COUNTIFS('[3]2019 Outage History'!$R:$R,R113,'[3]2019 Outage History'!$I:$I,$C113)/$Q113,"")</f>
        <v>#VALUE!</v>
      </c>
      <c r="T113" s="26" t="str">
        <f t="shared" si="4"/>
        <v>100 Construction</v>
      </c>
      <c r="U113" s="8" t="e">
        <f>IF($P113="More Info Required",COUNTIFS('[3]2019 Outage History'!$R:$R,T113,'[3]2019 Outage History'!$I:$I,$C113)/$Q113,"")</f>
        <v>#VALUE!</v>
      </c>
      <c r="V113" s="26" t="str">
        <f t="shared" si="5"/>
        <v>110 Maintenance</v>
      </c>
      <c r="W113" s="8" t="e">
        <f>IF($P113="More Info Required",COUNTIFS('[3]2019 Outage History'!$R:$R,V113,'[3]2019 Outage History'!$I:$I,$C113)/$Q113,"")</f>
        <v>#VALUE!</v>
      </c>
      <c r="X113" s="26" t="str">
        <f t="shared" si="6"/>
        <v>190 Other Planned</v>
      </c>
      <c r="Y113" s="8" t="e">
        <f>IF($P113="More Info Required",COUNTIFS('[3]2019 Outage History'!$R:$R,X113,'[3]2019 Outage History'!$I:$I,$C113)/$Q113,"")</f>
        <v>#VALUE!</v>
      </c>
      <c r="Z113" s="26" t="str">
        <f t="shared" si="7"/>
        <v>300 Material or equipment fault/failure</v>
      </c>
      <c r="AA113" s="8" t="e">
        <f>IF($P113="More Info Required",COUNTIFS('[3]2019 Outage History'!$R:$R,Z113,'[3]2019 Outage History'!$I:$I,$C113)/$Q113,"")</f>
        <v>#VALUE!</v>
      </c>
      <c r="AB113" s="26" t="str">
        <f t="shared" si="8"/>
        <v>310 Installation Fault</v>
      </c>
      <c r="AC113" s="8" t="e">
        <f>IF($P113="More Info Required",COUNTIFS('[3]2019 Outage History'!$R:$R,AB113,'[3]2019 Outage History'!$I:$I,$C113)/$Q113,"")</f>
        <v>#VALUE!</v>
      </c>
      <c r="AD113" s="26" t="str">
        <f t="shared" si="9"/>
        <v>320 Conductor Sag or inadequate clearance</v>
      </c>
      <c r="AE113" s="8" t="e">
        <f>IF($P113="More Info Required",COUNTIFS('[3]2019 Outage History'!$R:$R,AD113,'[3]2019 Outage History'!$I:$I,$C113)/$Q113,"")</f>
        <v>#VALUE!</v>
      </c>
      <c r="AF113" s="26" t="str">
        <f t="shared" si="10"/>
        <v>340 Overload</v>
      </c>
      <c r="AG113" s="8" t="e">
        <f>IF($P113="More Info Required",COUNTIFS('[3]2019 Outage History'!$R:$R,AF113,'[3]2019 Outage History'!$I:$I,$C113)/$Q113,"")</f>
        <v>#VALUE!</v>
      </c>
      <c r="AH113" s="26" t="str">
        <f t="shared" si="11"/>
        <v>350 Miscoordination of protection devices</v>
      </c>
      <c r="AI113" s="8" t="e">
        <f>IF($P113="More Info Required",COUNTIFS('[3]2019 Outage History'!$R:$R,AH113,'[3]2019 Outage History'!$I:$I,$C113)/$Q113,"")</f>
        <v>#VALUE!</v>
      </c>
      <c r="AJ113" s="26" t="str">
        <f t="shared" si="12"/>
        <v>360 Other Equipment installation/design</v>
      </c>
      <c r="AK113" s="8" t="e">
        <f>IF($P113="More Info Required",COUNTIFS('[3]2019 Outage History'!$R:$R,AJ113,'[3]2019 Outage History'!$I:$I,$C113)/$Q113,"")</f>
        <v>#VALUE!</v>
      </c>
      <c r="AL113" s="26" t="str">
        <f t="shared" si="13"/>
        <v>400 Decay/Age of Material/Equipment</v>
      </c>
      <c r="AM113" s="8" t="e">
        <f>IF($P113="More Info Required",COUNTIFS('[3]2019 Outage History'!$R:$R,AL113,'[3]2019 Outage History'!$I:$I,$C113)/$Q113,"")</f>
        <v>#VALUE!</v>
      </c>
      <c r="AN113" s="26" t="str">
        <f t="shared" si="14"/>
        <v>420 Tree Growth</v>
      </c>
      <c r="AO113" s="8" t="e">
        <f>IF($P113="More Info Required",COUNTIFS('[3]2019 Outage History'!$R:$R,AN113,'[3]2019 Outage History'!$I:$I,$C113)/$Q113,"")</f>
        <v>#VALUE!</v>
      </c>
      <c r="AP113" s="26" t="str">
        <f t="shared" si="15"/>
        <v>430 Tree failure from overhang or dead tree without Ice/snow</v>
      </c>
      <c r="AQ113" s="8" t="e">
        <f>IF($P113="More Info Required",COUNTIFS('[3]2019 Outage History'!$R:$R,AP113,'[3]2019 Outage History'!$I:$I,$C113)/$Q113,"")</f>
        <v>#VALUE!</v>
      </c>
      <c r="AR113" s="26" t="str">
        <f t="shared" si="16"/>
        <v>435 Tree failure from outside of ROW</v>
      </c>
      <c r="AS113" s="8" t="e">
        <f>IF($P113="More Info Required",COUNTIFS('[3]2019 Outage History'!$R:$R,AR113,'[3]2019 Outage History'!$I:$I,$C113)/$Q113,"")</f>
        <v>#VALUE!</v>
      </c>
      <c r="AT113" s="26" t="str">
        <f t="shared" si="17"/>
        <v>440 Trees with Ice/snow</v>
      </c>
      <c r="AU113" s="8" t="e">
        <f>IF($P113="More Info Required",COUNTIFS('[3]2019 Outage History'!$R:$R,AT113,'[3]2019 Outage History'!$I:$I,$C113)/$Q113,"")</f>
        <v>#VALUE!</v>
      </c>
      <c r="AV113" s="26" t="str">
        <f t="shared" si="18"/>
        <v>470 Borrower Crew Cuts Tree</v>
      </c>
      <c r="AW113" s="8" t="e">
        <f>IF($P113="More Info Required",COUNTIFS('[3]2019 Outage History'!$R:$R,AV113,'[3]2019 Outage History'!$I:$I,$C113)/$Q113,"")</f>
        <v>#VALUE!</v>
      </c>
      <c r="AX113" s="26" t="str">
        <f t="shared" si="19"/>
        <v>490 Maintenance, Other</v>
      </c>
      <c r="AY113" s="8" t="e">
        <f>IF($P113="More Info Required",COUNTIFS('[3]2019 Outage History'!$R:$R,AX113,'[3]2019 Outage History'!$I:$I,$C113)/$Q113,"")</f>
        <v>#VALUE!</v>
      </c>
      <c r="AZ113" s="26" t="str">
        <f t="shared" si="20"/>
        <v>500 Lightning</v>
      </c>
      <c r="BA113" s="8" t="e">
        <f>IF($P113="More Info Required",COUNTIFS('[3]2019 Outage History'!$R:$R,AZ113,'[3]2019 Outage History'!$I:$I,$C113)/$Q113,"")</f>
        <v>#VALUE!</v>
      </c>
      <c r="BB113" s="26" t="str">
        <f t="shared" si="21"/>
        <v>510 Wind, Not Trees</v>
      </c>
      <c r="BC113" s="8" t="e">
        <f>IF($P113="More Info Required",COUNTIFS('[3]2019 Outage History'!$R:$R,BB113,'[3]2019 Outage History'!$I:$I,$C113)/$Q113,"")</f>
        <v>#VALUE!</v>
      </c>
      <c r="BD113" s="26" t="str">
        <f t="shared" si="22"/>
        <v>520 Ice, Sleet, Frost, not Trees</v>
      </c>
      <c r="BE113" s="8" t="e">
        <f>IF($P113="More Info Required",COUNTIFS('[3]2019 Outage History'!$R:$R,BD113,'[3]2019 Outage History'!$I:$I,$C113)/$Q113,"")</f>
        <v>#VALUE!</v>
      </c>
      <c r="BF113" s="26" t="str">
        <f t="shared" si="23"/>
        <v>530 Flood</v>
      </c>
      <c r="BG113" s="8" t="e">
        <f>IF($P113="More Info Required",COUNTIFS('[3]2019 Outage History'!$R:$R,BF113,'[3]2019 Outage History'!$I:$I,$C113)/$Q113,"")</f>
        <v>#VALUE!</v>
      </c>
      <c r="BH113" s="26" t="str">
        <f t="shared" si="24"/>
        <v>540 Storm</v>
      </c>
      <c r="BI113" s="8" t="e">
        <f>IF($P113="More Info Required",COUNTIFS('[3]2019 Outage History'!$R:$R,BH113,'[3]2019 Outage History'!$I:$I,$C113)/$Q113,"")</f>
        <v>#VALUE!</v>
      </c>
      <c r="BJ113" s="26" t="str">
        <f t="shared" si="25"/>
        <v>590 Weather, Other</v>
      </c>
      <c r="BK113" s="8" t="e">
        <f>IF($P113="More Info Required",COUNTIFS('[3]2019 Outage History'!$R:$R,BJ113,'[3]2019 Outage History'!$I:$I,$C113)/$Q113,"")</f>
        <v>#VALUE!</v>
      </c>
      <c r="BL113" s="26" t="str">
        <f t="shared" si="26"/>
        <v>600 Animal/bird</v>
      </c>
      <c r="BM113" s="8" t="e">
        <f>IF($P113="More Info Required",COUNTIFS('[3]2019 Outage History'!$R:$R,BL113,'[3]2019 Outage History'!$I:$I,$C113)/$Q113,"")</f>
        <v>#VALUE!</v>
      </c>
      <c r="BN113" s="26" t="str">
        <f t="shared" si="27"/>
        <v>630 Squirrel</v>
      </c>
      <c r="BO113" s="8" t="e">
        <f>IF($P113="More Info Required",COUNTIFS('[3]2019 Outage History'!$R:$R,BN113,'[3]2019 Outage History'!$I:$I,$C113)/$Q113,"")</f>
        <v>#VALUE!</v>
      </c>
      <c r="BP113" s="26" t="str">
        <f t="shared" si="28"/>
        <v>690 Animal, Other</v>
      </c>
      <c r="BQ113" s="8" t="e">
        <f>IF($P113="More Info Required",COUNTIFS('[3]2019 Outage History'!$R:$R,BP113,'[3]2019 Outage History'!$I:$I,$C113)/$Q113,"")</f>
        <v>#VALUE!</v>
      </c>
      <c r="BR113" s="26" t="str">
        <f t="shared" si="29"/>
        <v>700 Customer-Caused</v>
      </c>
      <c r="BS113" s="8" t="e">
        <f>IF($P113="More Info Required",COUNTIFS('[3]2019 Outage History'!$R:$R,BR113,'[3]2019 Outage History'!$I:$I,$C113)/$Q113,"")</f>
        <v>#VALUE!</v>
      </c>
      <c r="BT113" s="26" t="str">
        <f t="shared" si="30"/>
        <v>710 Motor Vehicle</v>
      </c>
      <c r="BU113" s="8" t="e">
        <f>IF($P113="More Info Required",COUNTIFS('[3]2019 Outage History'!$R:$R,BT113,'[3]2019 Outage History'!$I:$I,$C113)/$Q113,"")</f>
        <v>#VALUE!</v>
      </c>
      <c r="BV113" s="26" t="str">
        <f t="shared" si="31"/>
        <v>715 Farming Equipment</v>
      </c>
      <c r="BW113" s="8" t="e">
        <f>IF($P113="More Info Required",COUNTIFS('[3]2019 Outage History'!$R:$R,BV113,'[3]2019 Outage History'!$I:$I,$C113)/$Q113,"")</f>
        <v>#VALUE!</v>
      </c>
      <c r="BX113" s="26" t="str">
        <f t="shared" si="32"/>
        <v>720 Aircraft</v>
      </c>
      <c r="BY113" s="8" t="e">
        <f>IF($P113="More Info Required",COUNTIFS('[3]2019 Outage History'!$R:$R,BX113,'[3]2019 Outage History'!$I:$I,$C113)/$Q113,"")</f>
        <v>#VALUE!</v>
      </c>
      <c r="BZ113" s="26" t="str">
        <f t="shared" si="33"/>
        <v>730 Fire</v>
      </c>
      <c r="CA113" s="8" t="e">
        <f>IF($P113="More Info Required",COUNTIFS('[3]2019 Outage History'!$R:$R,BZ113,'[3]2019 Outage History'!$I:$I,$C113)/$Q113,"")</f>
        <v>#VALUE!</v>
      </c>
      <c r="CB113" s="26" t="str">
        <f t="shared" si="34"/>
        <v>740 Public Cuts Tree</v>
      </c>
      <c r="CC113" s="8" t="e">
        <f>IF($P113="More Info Required",COUNTIFS('[3]2019 Outage History'!$R:$R,CB113,'[3]2019 Outage History'!$I:$I,$C113)/$Q113,"")</f>
        <v>#VALUE!</v>
      </c>
      <c r="CD113" s="26" t="str">
        <f t="shared" si="35"/>
        <v>750 Vandalism</v>
      </c>
      <c r="CE113" s="8" t="e">
        <f>IF($P113="More Info Required",COUNTIFS('[3]2019 Outage History'!$R:$R,CD113,'[3]2019 Outage History'!$I:$I,$C113)/$Q113,"")</f>
        <v>#VALUE!</v>
      </c>
      <c r="CF113" s="26" t="str">
        <f t="shared" si="36"/>
        <v>760 Switching Error or Caused by Construction or Maintenance</v>
      </c>
      <c r="CG113" s="8" t="e">
        <f>IF($P113="More Info Required",COUNTIFS('[3]2019 Outage History'!$R:$R,CF113,'[3]2019 Outage History'!$I:$I,$C113)/$Q113,"")</f>
        <v>#VALUE!</v>
      </c>
      <c r="CH113" s="26" t="str">
        <f t="shared" si="37"/>
        <v>790 Public, Other</v>
      </c>
      <c r="CI113" s="8" t="e">
        <f>IF($P113="More Info Required",COUNTIFS('[3]2019 Outage History'!$R:$R,CH113,'[3]2019 Outage History'!$I:$I,$C113)/$Q113,"")</f>
        <v>#VALUE!</v>
      </c>
      <c r="CJ113" s="26" t="str">
        <f t="shared" si="38"/>
        <v>800 Other</v>
      </c>
      <c r="CK113" s="8" t="e">
        <f>IF($P113="More Info Required",COUNTIFS('[3]2019 Outage History'!$R:$R,CJ113,'[3]2019 Outage History'!$I:$I,$C113)/$Q113,"")</f>
        <v>#VALUE!</v>
      </c>
      <c r="CL113" s="26" t="str">
        <f t="shared" si="39"/>
        <v>999 Cause Unknown</v>
      </c>
      <c r="CM113" s="8" t="e">
        <f>IF($P113="More Info Required",COUNTIFS('[3]2019 Outage History'!$R:$R,CL113,'[3]2019 Outage History'!$I:$I,$C113)/$Q113,"")</f>
        <v>#VALUE!</v>
      </c>
    </row>
    <row r="114" spans="1:91" ht="15" x14ac:dyDescent="0.25">
      <c r="A114" s="17" t="s">
        <v>412</v>
      </c>
      <c r="B114" s="21">
        <v>54214</v>
      </c>
      <c r="C114" s="14" t="s">
        <v>212</v>
      </c>
      <c r="D114" s="17" t="s">
        <v>214</v>
      </c>
      <c r="E114" s="21">
        <v>54</v>
      </c>
      <c r="F114" s="22">
        <f>'[3]2019 Circuit Detail'!H73</f>
        <v>359.52328699999998</v>
      </c>
      <c r="G114" s="21"/>
      <c r="H114" s="21">
        <f>('[3]2014 Circuit detail'!AS73+'[3]2015 Circuit Detail'!AS73+'[3]2016 Circuit Detail'!AS73+'[3]2017 Circuit Detail'!AS73+'[3]2018 Circuit Detail'!AS73)/5</f>
        <v>1.653371092092359</v>
      </c>
      <c r="I114" s="10">
        <f>'[3]2019 Circuit Detail'!AS73</f>
        <v>8.6225290880810199E-2</v>
      </c>
      <c r="J114" s="17" t="str">
        <f t="shared" si="40"/>
        <v>OK</v>
      </c>
      <c r="K114" s="17">
        <v>29.8</v>
      </c>
      <c r="L114" s="23">
        <v>2019</v>
      </c>
      <c r="M114" s="21">
        <f>('[3]2014 Circuit detail'!AQ73+'[3]2015 Circuit Detail'!AQ73+'[3]2016 Circuit Detail'!AQ73+'[3]2017 Circuit Detail'!AQ73+'[3]2018 Circuit Detail'!AQ73)/5</f>
        <v>163.93140099999999</v>
      </c>
      <c r="N114" s="24">
        <f>'[3]2019 Circuit Detail'!AQ73</f>
        <v>12.908759999999999</v>
      </c>
      <c r="O114" s="17" t="str">
        <f t="shared" si="41"/>
        <v>OK</v>
      </c>
      <c r="P114" s="8" t="str">
        <f t="shared" ref="P114:P139" si="42">IF(J114="OK",IF(O114="OK","Good","More Info Required"),"More Info Required")</f>
        <v>Good</v>
      </c>
      <c r="Q114" s="25">
        <f>'[3]2019 Circuit Detail'!AJ73</f>
        <v>16</v>
      </c>
      <c r="R114" s="26" t="str">
        <f t="shared" ref="R114:R140" si="43">IF($P114="More Info Required","000 Power Supply","")</f>
        <v/>
      </c>
      <c r="S114" s="8" t="str">
        <f>IF($P114="More Info Required",COUNTIFS('[3]2019 Outage History'!$R:$R,R114,'[3]2019 Outage History'!$I:$I,$C114)/$Q114,"")</f>
        <v/>
      </c>
      <c r="T114" s="26" t="str">
        <f t="shared" ref="T114:T140" si="44">IF($P114="More Info Required","100 Construction","")</f>
        <v/>
      </c>
      <c r="U114" s="8" t="str">
        <f>IF($P114="More Info Required",COUNTIFS('[3]2019 Outage History'!$R:$R,T114,'[3]2019 Outage History'!$I:$I,$C114)/$Q114,"")</f>
        <v/>
      </c>
      <c r="V114" s="26" t="str">
        <f t="shared" ref="V114:V140" si="45">IF($P114="More Info Required","110 Maintenance","")</f>
        <v/>
      </c>
      <c r="W114" s="8" t="str">
        <f>IF($P114="More Info Required",COUNTIFS('[3]2019 Outage History'!$R:$R,V114,'[3]2019 Outage History'!$I:$I,$C114)/$Q114,"")</f>
        <v/>
      </c>
      <c r="X114" s="26" t="str">
        <f t="shared" ref="X114:X140" si="46">IF($P114="More Info Required","190 Other Planned","")</f>
        <v/>
      </c>
      <c r="Y114" s="8" t="str">
        <f>IF($P114="More Info Required",COUNTIFS('[3]2019 Outage History'!$R:$R,X114,'[3]2019 Outage History'!$I:$I,$C114)/$Q114,"")</f>
        <v/>
      </c>
      <c r="Z114" s="26" t="str">
        <f t="shared" ref="Z114:Z140" si="47">IF($P114="More Info Required","300 Material or equipment fault/failure","")</f>
        <v/>
      </c>
      <c r="AA114" s="8" t="str">
        <f>IF($P114="More Info Required",COUNTIFS('[3]2019 Outage History'!$R:$R,Z114,'[3]2019 Outage History'!$I:$I,$C114)/$Q114,"")</f>
        <v/>
      </c>
      <c r="AB114" s="26" t="str">
        <f t="shared" ref="AB114:AB140" si="48">IF($P114="More Info Required","310 Installation Fault","")</f>
        <v/>
      </c>
      <c r="AC114" s="8" t="str">
        <f>IF($P114="More Info Required",COUNTIFS('[3]2019 Outage History'!$R:$R,AB114,'[3]2019 Outage History'!$I:$I,$C114)/$Q114,"")</f>
        <v/>
      </c>
      <c r="AD114" s="26" t="str">
        <f t="shared" ref="AD114:AD140" si="49">IF($P114="More Info Required","320 Conductor Sag or inadequate clearance","")</f>
        <v/>
      </c>
      <c r="AE114" s="8" t="str">
        <f>IF($P114="More Info Required",COUNTIFS('[3]2019 Outage History'!$R:$R,AD114,'[3]2019 Outage History'!$I:$I,$C114)/$Q114,"")</f>
        <v/>
      </c>
      <c r="AF114" s="26" t="str">
        <f t="shared" ref="AF114:AF140" si="50">IF($P114="More Info Required","340 Overload","")</f>
        <v/>
      </c>
      <c r="AG114" s="8" t="str">
        <f>IF($P114="More Info Required",COUNTIFS('[3]2019 Outage History'!$R:$R,AF114,'[3]2019 Outage History'!$I:$I,$C114)/$Q114,"")</f>
        <v/>
      </c>
      <c r="AH114" s="26" t="str">
        <f t="shared" ref="AH114:AH140" si="51">IF($P114="More Info Required","350 Miscoordination of protection devices","")</f>
        <v/>
      </c>
      <c r="AI114" s="8" t="str">
        <f>IF($P114="More Info Required",COUNTIFS('[3]2019 Outage History'!$R:$R,AH114,'[3]2019 Outage History'!$I:$I,$C114)/$Q114,"")</f>
        <v/>
      </c>
      <c r="AJ114" s="26" t="str">
        <f t="shared" ref="AJ114:AJ140" si="52">IF($P114="More Info Required","360 Other Equipment installation/design","")</f>
        <v/>
      </c>
      <c r="AK114" s="8" t="str">
        <f>IF($P114="More Info Required",COUNTIFS('[3]2019 Outage History'!$R:$R,AJ114,'[3]2019 Outage History'!$I:$I,$C114)/$Q114,"")</f>
        <v/>
      </c>
      <c r="AL114" s="26" t="str">
        <f t="shared" ref="AL114:AL140" si="53">IF($P114="More Info Required","400 Decay/Age of Material/Equipment","")</f>
        <v/>
      </c>
      <c r="AM114" s="8" t="str">
        <f>IF($P114="More Info Required",COUNTIFS('[3]2019 Outage History'!$R:$R,AL114,'[3]2019 Outage History'!$I:$I,$C114)/$Q114,"")</f>
        <v/>
      </c>
      <c r="AN114" s="26" t="str">
        <f t="shared" ref="AN114:AN140" si="54">IF($P114="More Info Required","420 Tree Growth","")</f>
        <v/>
      </c>
      <c r="AO114" s="8" t="str">
        <f>IF($P114="More Info Required",COUNTIFS('[3]2019 Outage History'!$R:$R,AN114,'[3]2019 Outage History'!$I:$I,$C114)/$Q114,"")</f>
        <v/>
      </c>
      <c r="AP114" s="26" t="str">
        <f t="shared" ref="AP114:AP140" si="55">IF($P114="More Info Required","430 Tree failure from overhang or dead tree without Ice/snow","")</f>
        <v/>
      </c>
      <c r="AQ114" s="8" t="str">
        <f>IF($P114="More Info Required",COUNTIFS('[3]2019 Outage History'!$R:$R,AP114,'[3]2019 Outage History'!$I:$I,$C114)/$Q114,"")</f>
        <v/>
      </c>
      <c r="AR114" s="26" t="str">
        <f t="shared" ref="AR114:AR139" si="56">IF($P114="More Info Required","435 Tree failure from outside of ROW","")</f>
        <v/>
      </c>
      <c r="AS114" s="8" t="str">
        <f>IF($P114="More Info Required",COUNTIFS('[3]2019 Outage History'!$R:$R,AR114,'[3]2019 Outage History'!$I:$I,$C114)/$Q114,"")</f>
        <v/>
      </c>
      <c r="AT114" s="26" t="str">
        <f t="shared" ref="AT114:AT139" si="57">IF($P114="More Info Required","440 Trees with Ice/snow","")</f>
        <v/>
      </c>
      <c r="AU114" s="8" t="str">
        <f>IF($P114="More Info Required",COUNTIFS('[3]2019 Outage History'!$R:$R,AT114,'[3]2019 Outage History'!$I:$I,$C114)/$Q114,"")</f>
        <v/>
      </c>
      <c r="AV114" s="26" t="str">
        <f t="shared" ref="AV114:AV139" si="58">IF($P114="More Info Required","470 Borrower Crew Cuts Tree","")</f>
        <v/>
      </c>
      <c r="AW114" s="8" t="str">
        <f>IF($P114="More Info Required",COUNTIFS('[3]2019 Outage History'!$R:$R,AV114,'[3]2019 Outage History'!$I:$I,$C114)/$Q114,"")</f>
        <v/>
      </c>
      <c r="AX114" s="26" t="str">
        <f t="shared" ref="AX114:AX139" si="59">IF($P114="More Info Required","490 Maintenance, Other","")</f>
        <v/>
      </c>
      <c r="AY114" s="8" t="str">
        <f>IF($P114="More Info Required",COUNTIFS('[3]2019 Outage History'!$R:$R,AX114,'[3]2019 Outage History'!$I:$I,$C114)/$Q114,"")</f>
        <v/>
      </c>
      <c r="AZ114" s="26" t="str">
        <f t="shared" ref="AZ114:AZ139" si="60">IF($P114="More Info Required","500 Lightning","")</f>
        <v/>
      </c>
      <c r="BA114" s="8" t="str">
        <f>IF($P114="More Info Required",COUNTIFS('[3]2019 Outage History'!$R:$R,AZ114,'[3]2019 Outage History'!$I:$I,$C114)/$Q114,"")</f>
        <v/>
      </c>
      <c r="BB114" s="26" t="str">
        <f t="shared" ref="BB114:BB139" si="61">IF($P114="More Info Required","510 Wind, Not Trees","")</f>
        <v/>
      </c>
      <c r="BC114" s="8" t="str">
        <f>IF($P114="More Info Required",COUNTIFS('[3]2019 Outage History'!$R:$R,BB114,'[3]2019 Outage History'!$I:$I,$C114)/$Q114,"")</f>
        <v/>
      </c>
      <c r="BD114" s="26" t="str">
        <f t="shared" ref="BD114:BD139" si="62">IF($P114="More Info Required","520 Ice, Sleet, Frost, not Trees","")</f>
        <v/>
      </c>
      <c r="BE114" s="8" t="str">
        <f>IF($P114="More Info Required",COUNTIFS('[3]2019 Outage History'!$R:$R,BD114,'[3]2019 Outage History'!$I:$I,$C114)/$Q114,"")</f>
        <v/>
      </c>
      <c r="BF114" s="26" t="str">
        <f t="shared" ref="BF114:BF139" si="63">IF($P114="More Info Required","530 Flood","")</f>
        <v/>
      </c>
      <c r="BG114" s="8" t="str">
        <f>IF($P114="More Info Required",COUNTIFS('[3]2019 Outage History'!$R:$R,BF114,'[3]2019 Outage History'!$I:$I,$C114)/$Q114,"")</f>
        <v/>
      </c>
      <c r="BH114" s="26" t="str">
        <f t="shared" ref="BH114:BH139" si="64">IF($P114="More Info Required","540 Storm","")</f>
        <v/>
      </c>
      <c r="BI114" s="8" t="str">
        <f>IF($P114="More Info Required",COUNTIFS('[3]2019 Outage History'!$R:$R,BH114,'[3]2019 Outage History'!$I:$I,$C114)/$Q114,"")</f>
        <v/>
      </c>
      <c r="BJ114" s="26" t="str">
        <f t="shared" ref="BJ114:BJ139" si="65">IF($P114="More Info Required","590 Weather, Other","")</f>
        <v/>
      </c>
      <c r="BK114" s="8" t="str">
        <f>IF($P114="More Info Required",COUNTIFS('[3]2019 Outage History'!$R:$R,BJ114,'[3]2019 Outage History'!$I:$I,$C114)/$Q114,"")</f>
        <v/>
      </c>
      <c r="BL114" s="26" t="str">
        <f t="shared" ref="BL114:BL139" si="66">IF($P114="More Info Required","600 Animal/bird","")</f>
        <v/>
      </c>
      <c r="BM114" s="8" t="str">
        <f>IF($P114="More Info Required",COUNTIFS('[3]2019 Outage History'!$R:$R,BL114,'[3]2019 Outage History'!$I:$I,$C114)/$Q114,"")</f>
        <v/>
      </c>
      <c r="BN114" s="26" t="str">
        <f t="shared" ref="BN114:BN139" si="67">IF($P114="More Info Required","630 Squirrel","")</f>
        <v/>
      </c>
      <c r="BO114" s="8" t="str">
        <f>IF($P114="More Info Required",COUNTIFS('[3]2019 Outage History'!$R:$R,BN114,'[3]2019 Outage History'!$I:$I,$C114)/$Q114,"")</f>
        <v/>
      </c>
      <c r="BP114" s="26" t="str">
        <f t="shared" ref="BP114:BP139" si="68">IF($P114="More Info Required","690 Animal, Other","")</f>
        <v/>
      </c>
      <c r="BQ114" s="8" t="str">
        <f>IF($P114="More Info Required",COUNTIFS('[3]2019 Outage History'!$R:$R,BP114,'[3]2019 Outage History'!$I:$I,$C114)/$Q114,"")</f>
        <v/>
      </c>
      <c r="BR114" s="26" t="str">
        <f t="shared" ref="BR114:BR139" si="69">IF($P114="More Info Required","700 Customer-Caused","")</f>
        <v/>
      </c>
      <c r="BS114" s="8" t="str">
        <f>IF($P114="More Info Required",COUNTIFS('[3]2019 Outage History'!$R:$R,BR114,'[3]2019 Outage History'!$I:$I,$C114)/$Q114,"")</f>
        <v/>
      </c>
      <c r="BT114" s="26" t="str">
        <f t="shared" ref="BT114:BT139" si="70">IF($P114="More Info Required","710 Motor Vehicle","")</f>
        <v/>
      </c>
      <c r="BU114" s="8" t="str">
        <f>IF($P114="More Info Required",COUNTIFS('[3]2019 Outage History'!$R:$R,BT114,'[3]2019 Outage History'!$I:$I,$C114)/$Q114,"")</f>
        <v/>
      </c>
      <c r="BV114" s="26" t="str">
        <f t="shared" ref="BV114:BV139" si="71">IF($P114="More Info Required","715 Farming Equipment","")</f>
        <v/>
      </c>
      <c r="BW114" s="8" t="str">
        <f>IF($P114="More Info Required",COUNTIFS('[3]2019 Outage History'!$R:$R,BV114,'[3]2019 Outage History'!$I:$I,$C114)/$Q114,"")</f>
        <v/>
      </c>
      <c r="BX114" s="26" t="str">
        <f t="shared" ref="BX114:BX139" si="72">IF($P114="More Info Required","720 Aircraft","")</f>
        <v/>
      </c>
      <c r="BY114" s="8" t="str">
        <f>IF($P114="More Info Required",COUNTIFS('[3]2019 Outage History'!$R:$R,BX114,'[3]2019 Outage History'!$I:$I,$C114)/$Q114,"")</f>
        <v/>
      </c>
      <c r="BZ114" s="26" t="str">
        <f t="shared" ref="BZ114:BZ139" si="73">IF($P114="More Info Required","730 Fire","")</f>
        <v/>
      </c>
      <c r="CA114" s="8" t="str">
        <f>IF($P114="More Info Required",COUNTIFS('[3]2019 Outage History'!$R:$R,BZ114,'[3]2019 Outage History'!$I:$I,$C114)/$Q114,"")</f>
        <v/>
      </c>
      <c r="CB114" s="26" t="str">
        <f t="shared" ref="CB114:CB139" si="74">IF($P114="More Info Required","740 Public Cuts Tree","")</f>
        <v/>
      </c>
      <c r="CC114" s="8" t="str">
        <f>IF($P114="More Info Required",COUNTIFS('[3]2019 Outage History'!$R:$R,CB114,'[3]2019 Outage History'!$I:$I,$C114)/$Q114,"")</f>
        <v/>
      </c>
      <c r="CD114" s="26" t="str">
        <f t="shared" ref="CD114:CD139" si="75">IF($P114="More Info Required","750 Vandalism","")</f>
        <v/>
      </c>
      <c r="CE114" s="8" t="str">
        <f>IF($P114="More Info Required",COUNTIFS('[3]2019 Outage History'!$R:$R,CD114,'[3]2019 Outage History'!$I:$I,$C114)/$Q114,"")</f>
        <v/>
      </c>
      <c r="CF114" s="26" t="str">
        <f t="shared" ref="CF114:CF139" si="76">IF($P114="More Info Required","760 Switching Error or Caused by Construction or Maintenance","")</f>
        <v/>
      </c>
      <c r="CG114" s="8" t="str">
        <f>IF($P114="More Info Required",COUNTIFS('[3]2019 Outage History'!$R:$R,CF114,'[3]2019 Outage History'!$I:$I,$C114)/$Q114,"")</f>
        <v/>
      </c>
      <c r="CH114" s="26" t="str">
        <f t="shared" ref="CH114:CH139" si="77">IF($P114="More Info Required","790 Public, Other","")</f>
        <v/>
      </c>
      <c r="CI114" s="8" t="str">
        <f>IF($P114="More Info Required",COUNTIFS('[3]2019 Outage History'!$R:$R,CH114,'[3]2019 Outage History'!$I:$I,$C114)/$Q114,"")</f>
        <v/>
      </c>
      <c r="CJ114" s="26" t="str">
        <f t="shared" ref="CJ114:CJ139" si="78">IF($P114="More Info Required","800 Other","")</f>
        <v/>
      </c>
      <c r="CK114" s="8" t="str">
        <f>IF($P114="More Info Required",COUNTIFS('[3]2019 Outage History'!$R:$R,CJ114,'[3]2019 Outage History'!$I:$I,$C114)/$Q114,"")</f>
        <v/>
      </c>
      <c r="CL114" s="26" t="str">
        <f t="shared" ref="CL114:CL139" si="79">IF($P114="More Info Required","999 Cause Unknown","")</f>
        <v/>
      </c>
      <c r="CM114" s="8" t="str">
        <f>IF($P114="More Info Required",COUNTIFS('[3]2019 Outage History'!$R:$R,CL114,'[3]2019 Outage History'!$I:$I,$C114)/$Q114,"")</f>
        <v/>
      </c>
    </row>
    <row r="115" spans="1:91" ht="15" x14ac:dyDescent="0.25">
      <c r="A115" s="17" t="s">
        <v>89</v>
      </c>
      <c r="B115" s="21">
        <v>54224</v>
      </c>
      <c r="C115" s="14" t="s">
        <v>213</v>
      </c>
      <c r="D115" s="17" t="s">
        <v>214</v>
      </c>
      <c r="E115" s="21">
        <v>54</v>
      </c>
      <c r="F115" s="22">
        <f>'[3]2019 Circuit Detail'!H74</f>
        <v>293.03835600000002</v>
      </c>
      <c r="G115" s="21"/>
      <c r="H115" s="21">
        <f>('[3]2014 Circuit detail'!AS74+'[3]2015 Circuit Detail'!AS74+'[3]2016 Circuit Detail'!AS74+'[3]2017 Circuit Detail'!AS74+'[3]2018 Circuit Detail'!AS74)/5</f>
        <v>0.28389228254824583</v>
      </c>
      <c r="I115" s="10">
        <f>'[3]2019 Circuit Detail'!AS74</f>
        <v>0.19110126320801499</v>
      </c>
      <c r="J115" s="17" t="str">
        <f t="shared" si="40"/>
        <v>OK</v>
      </c>
      <c r="K115" s="17">
        <v>21.3</v>
      </c>
      <c r="L115" s="23">
        <v>2019</v>
      </c>
      <c r="M115" s="21">
        <f>('[3]2014 Circuit detail'!AQ74+'[3]2015 Circuit Detail'!AQ74+'[3]2016 Circuit Detail'!AQ74+'[3]2017 Circuit Detail'!AQ74+'[3]2018 Circuit Detail'!AQ74)/5</f>
        <v>32.147750000000002</v>
      </c>
      <c r="N115" s="24">
        <f>'[3]2019 Circuit Detail'!AQ74</f>
        <v>19.267102000000001</v>
      </c>
      <c r="O115" s="17" t="str">
        <f t="shared" si="41"/>
        <v>OK</v>
      </c>
      <c r="P115" s="8" t="str">
        <f t="shared" si="42"/>
        <v>Good</v>
      </c>
      <c r="Q115" s="25">
        <f>'[3]2019 Circuit Detail'!AJ74</f>
        <v>16</v>
      </c>
      <c r="R115" s="26" t="str">
        <f t="shared" si="43"/>
        <v/>
      </c>
      <c r="S115" s="8" t="str">
        <f>IF($P115="More Info Required",COUNTIFS('[3]2019 Outage History'!$R:$R,R115,'[3]2019 Outage History'!$I:$I,$C115)/$Q115,"")</f>
        <v/>
      </c>
      <c r="T115" s="26" t="str">
        <f t="shared" si="44"/>
        <v/>
      </c>
      <c r="U115" s="8" t="str">
        <f>IF($P115="More Info Required",COUNTIFS('[3]2019 Outage History'!$R:$R,T115,'[3]2019 Outage History'!$I:$I,$C115)/$Q115,"")</f>
        <v/>
      </c>
      <c r="V115" s="26" t="str">
        <f t="shared" si="45"/>
        <v/>
      </c>
      <c r="W115" s="8" t="str">
        <f>IF($P115="More Info Required",COUNTIFS('[3]2019 Outage History'!$R:$R,V115,'[3]2019 Outage History'!$I:$I,$C115)/$Q115,"")</f>
        <v/>
      </c>
      <c r="X115" s="26" t="str">
        <f t="shared" si="46"/>
        <v/>
      </c>
      <c r="Y115" s="8" t="str">
        <f>IF($P115="More Info Required",COUNTIFS('[3]2019 Outage History'!$R:$R,X115,'[3]2019 Outage History'!$I:$I,$C115)/$Q115,"")</f>
        <v/>
      </c>
      <c r="Z115" s="26" t="str">
        <f t="shared" si="47"/>
        <v/>
      </c>
      <c r="AA115" s="8" t="str">
        <f>IF($P115="More Info Required",COUNTIFS('[3]2019 Outage History'!$R:$R,Z115,'[3]2019 Outage History'!$I:$I,$C115)/$Q115,"")</f>
        <v/>
      </c>
      <c r="AB115" s="26" t="str">
        <f t="shared" si="48"/>
        <v/>
      </c>
      <c r="AC115" s="8" t="str">
        <f>IF($P115="More Info Required",COUNTIFS('[3]2019 Outage History'!$R:$R,AB115,'[3]2019 Outage History'!$I:$I,$C115)/$Q115,"")</f>
        <v/>
      </c>
      <c r="AD115" s="26" t="str">
        <f t="shared" si="49"/>
        <v/>
      </c>
      <c r="AE115" s="8" t="str">
        <f>IF($P115="More Info Required",COUNTIFS('[3]2019 Outage History'!$R:$R,AD115,'[3]2019 Outage History'!$I:$I,$C115)/$Q115,"")</f>
        <v/>
      </c>
      <c r="AF115" s="26" t="str">
        <f t="shared" si="50"/>
        <v/>
      </c>
      <c r="AG115" s="8" t="str">
        <f>IF($P115="More Info Required",COUNTIFS('[3]2019 Outage History'!$R:$R,AF115,'[3]2019 Outage History'!$I:$I,$C115)/$Q115,"")</f>
        <v/>
      </c>
      <c r="AH115" s="26" t="str">
        <f t="shared" si="51"/>
        <v/>
      </c>
      <c r="AI115" s="8" t="str">
        <f>IF($P115="More Info Required",COUNTIFS('[3]2019 Outage History'!$R:$R,AH115,'[3]2019 Outage History'!$I:$I,$C115)/$Q115,"")</f>
        <v/>
      </c>
      <c r="AJ115" s="26" t="str">
        <f t="shared" si="52"/>
        <v/>
      </c>
      <c r="AK115" s="8" t="str">
        <f>IF($P115="More Info Required",COUNTIFS('[3]2019 Outage History'!$R:$R,AJ115,'[3]2019 Outage History'!$I:$I,$C115)/$Q115,"")</f>
        <v/>
      </c>
      <c r="AL115" s="26" t="str">
        <f t="shared" si="53"/>
        <v/>
      </c>
      <c r="AM115" s="8" t="str">
        <f>IF($P115="More Info Required",COUNTIFS('[3]2019 Outage History'!$R:$R,AL115,'[3]2019 Outage History'!$I:$I,$C115)/$Q115,"")</f>
        <v/>
      </c>
      <c r="AN115" s="26" t="str">
        <f t="shared" si="54"/>
        <v/>
      </c>
      <c r="AO115" s="8" t="str">
        <f>IF($P115="More Info Required",COUNTIFS('[3]2019 Outage History'!$R:$R,AN115,'[3]2019 Outage History'!$I:$I,$C115)/$Q115,"")</f>
        <v/>
      </c>
      <c r="AP115" s="26" t="str">
        <f t="shared" si="55"/>
        <v/>
      </c>
      <c r="AQ115" s="8" t="str">
        <f>IF($P115="More Info Required",COUNTIFS('[3]2019 Outage History'!$R:$R,AP115,'[3]2019 Outage History'!$I:$I,$C115)/$Q115,"")</f>
        <v/>
      </c>
      <c r="AR115" s="26" t="str">
        <f t="shared" si="56"/>
        <v/>
      </c>
      <c r="AS115" s="8" t="str">
        <f>IF($P115="More Info Required",COUNTIFS('[3]2019 Outage History'!$R:$R,AR115,'[3]2019 Outage History'!$I:$I,$C115)/$Q115,"")</f>
        <v/>
      </c>
      <c r="AT115" s="26" t="str">
        <f t="shared" si="57"/>
        <v/>
      </c>
      <c r="AU115" s="8" t="str">
        <f>IF($P115="More Info Required",COUNTIFS('[3]2019 Outage History'!$R:$R,AT115,'[3]2019 Outage History'!$I:$I,$C115)/$Q115,"")</f>
        <v/>
      </c>
      <c r="AV115" s="26" t="str">
        <f t="shared" si="58"/>
        <v/>
      </c>
      <c r="AW115" s="8" t="str">
        <f>IF($P115="More Info Required",COUNTIFS('[3]2019 Outage History'!$R:$R,AV115,'[3]2019 Outage History'!$I:$I,$C115)/$Q115,"")</f>
        <v/>
      </c>
      <c r="AX115" s="26" t="str">
        <f t="shared" si="59"/>
        <v/>
      </c>
      <c r="AY115" s="8" t="str">
        <f>IF($P115="More Info Required",COUNTIFS('[3]2019 Outage History'!$R:$R,AX115,'[3]2019 Outage History'!$I:$I,$C115)/$Q115,"")</f>
        <v/>
      </c>
      <c r="AZ115" s="26" t="str">
        <f t="shared" si="60"/>
        <v/>
      </c>
      <c r="BA115" s="8" t="str">
        <f>IF($P115="More Info Required",COUNTIFS('[3]2019 Outage History'!$R:$R,AZ115,'[3]2019 Outage History'!$I:$I,$C115)/$Q115,"")</f>
        <v/>
      </c>
      <c r="BB115" s="26" t="str">
        <f t="shared" si="61"/>
        <v/>
      </c>
      <c r="BC115" s="8" t="str">
        <f>IF($P115="More Info Required",COUNTIFS('[3]2019 Outage History'!$R:$R,BB115,'[3]2019 Outage History'!$I:$I,$C115)/$Q115,"")</f>
        <v/>
      </c>
      <c r="BD115" s="26" t="str">
        <f t="shared" si="62"/>
        <v/>
      </c>
      <c r="BE115" s="8" t="str">
        <f>IF($P115="More Info Required",COUNTIFS('[3]2019 Outage History'!$R:$R,BD115,'[3]2019 Outage History'!$I:$I,$C115)/$Q115,"")</f>
        <v/>
      </c>
      <c r="BF115" s="26" t="str">
        <f t="shared" si="63"/>
        <v/>
      </c>
      <c r="BG115" s="8" t="str">
        <f>IF($P115="More Info Required",COUNTIFS('[3]2019 Outage History'!$R:$R,BF115,'[3]2019 Outage History'!$I:$I,$C115)/$Q115,"")</f>
        <v/>
      </c>
      <c r="BH115" s="26" t="str">
        <f t="shared" si="64"/>
        <v/>
      </c>
      <c r="BI115" s="8" t="str">
        <f>IF($P115="More Info Required",COUNTIFS('[3]2019 Outage History'!$R:$R,BH115,'[3]2019 Outage History'!$I:$I,$C115)/$Q115,"")</f>
        <v/>
      </c>
      <c r="BJ115" s="26" t="str">
        <f t="shared" si="65"/>
        <v/>
      </c>
      <c r="BK115" s="8" t="str">
        <f>IF($P115="More Info Required",COUNTIFS('[3]2019 Outage History'!$R:$R,BJ115,'[3]2019 Outage History'!$I:$I,$C115)/$Q115,"")</f>
        <v/>
      </c>
      <c r="BL115" s="26" t="str">
        <f t="shared" si="66"/>
        <v/>
      </c>
      <c r="BM115" s="8" t="str">
        <f>IF($P115="More Info Required",COUNTIFS('[3]2019 Outage History'!$R:$R,BL115,'[3]2019 Outage History'!$I:$I,$C115)/$Q115,"")</f>
        <v/>
      </c>
      <c r="BN115" s="26" t="str">
        <f t="shared" si="67"/>
        <v/>
      </c>
      <c r="BO115" s="8" t="str">
        <f>IF($P115="More Info Required",COUNTIFS('[3]2019 Outage History'!$R:$R,BN115,'[3]2019 Outage History'!$I:$I,$C115)/$Q115,"")</f>
        <v/>
      </c>
      <c r="BP115" s="26" t="str">
        <f t="shared" si="68"/>
        <v/>
      </c>
      <c r="BQ115" s="8" t="str">
        <f>IF($P115="More Info Required",COUNTIFS('[3]2019 Outage History'!$R:$R,BP115,'[3]2019 Outage History'!$I:$I,$C115)/$Q115,"")</f>
        <v/>
      </c>
      <c r="BR115" s="26" t="str">
        <f t="shared" si="69"/>
        <v/>
      </c>
      <c r="BS115" s="8" t="str">
        <f>IF($P115="More Info Required",COUNTIFS('[3]2019 Outage History'!$R:$R,BR115,'[3]2019 Outage History'!$I:$I,$C115)/$Q115,"")</f>
        <v/>
      </c>
      <c r="BT115" s="26" t="str">
        <f t="shared" si="70"/>
        <v/>
      </c>
      <c r="BU115" s="8" t="str">
        <f>IF($P115="More Info Required",COUNTIFS('[3]2019 Outage History'!$R:$R,BT115,'[3]2019 Outage History'!$I:$I,$C115)/$Q115,"")</f>
        <v/>
      </c>
      <c r="BV115" s="26" t="str">
        <f t="shared" si="71"/>
        <v/>
      </c>
      <c r="BW115" s="8" t="str">
        <f>IF($P115="More Info Required",COUNTIFS('[3]2019 Outage History'!$R:$R,BV115,'[3]2019 Outage History'!$I:$I,$C115)/$Q115,"")</f>
        <v/>
      </c>
      <c r="BX115" s="26" t="str">
        <f t="shared" si="72"/>
        <v/>
      </c>
      <c r="BY115" s="8" t="str">
        <f>IF($P115="More Info Required",COUNTIFS('[3]2019 Outage History'!$R:$R,BX115,'[3]2019 Outage History'!$I:$I,$C115)/$Q115,"")</f>
        <v/>
      </c>
      <c r="BZ115" s="26" t="str">
        <f t="shared" si="73"/>
        <v/>
      </c>
      <c r="CA115" s="8" t="str">
        <f>IF($P115="More Info Required",COUNTIFS('[3]2019 Outage History'!$R:$R,BZ115,'[3]2019 Outage History'!$I:$I,$C115)/$Q115,"")</f>
        <v/>
      </c>
      <c r="CB115" s="26" t="str">
        <f t="shared" si="74"/>
        <v/>
      </c>
      <c r="CC115" s="8" t="str">
        <f>IF($P115="More Info Required",COUNTIFS('[3]2019 Outage History'!$R:$R,CB115,'[3]2019 Outage History'!$I:$I,$C115)/$Q115,"")</f>
        <v/>
      </c>
      <c r="CD115" s="26" t="str">
        <f t="shared" si="75"/>
        <v/>
      </c>
      <c r="CE115" s="8" t="str">
        <f>IF($P115="More Info Required",COUNTIFS('[3]2019 Outage History'!$R:$R,CD115,'[3]2019 Outage History'!$I:$I,$C115)/$Q115,"")</f>
        <v/>
      </c>
      <c r="CF115" s="26" t="str">
        <f t="shared" si="76"/>
        <v/>
      </c>
      <c r="CG115" s="8" t="str">
        <f>IF($P115="More Info Required",COUNTIFS('[3]2019 Outage History'!$R:$R,CF115,'[3]2019 Outage History'!$I:$I,$C115)/$Q115,"")</f>
        <v/>
      </c>
      <c r="CH115" s="26" t="str">
        <f t="shared" si="77"/>
        <v/>
      </c>
      <c r="CI115" s="8" t="str">
        <f>IF($P115="More Info Required",COUNTIFS('[3]2019 Outage History'!$R:$R,CH115,'[3]2019 Outage History'!$I:$I,$C115)/$Q115,"")</f>
        <v/>
      </c>
      <c r="CJ115" s="26" t="str">
        <f t="shared" si="78"/>
        <v/>
      </c>
      <c r="CK115" s="8" t="str">
        <f>IF($P115="More Info Required",COUNTIFS('[3]2019 Outage History'!$R:$R,CJ115,'[3]2019 Outage History'!$I:$I,$C115)/$Q115,"")</f>
        <v/>
      </c>
      <c r="CL115" s="26" t="str">
        <f t="shared" si="79"/>
        <v/>
      </c>
      <c r="CM115" s="8" t="str">
        <f>IF($P115="More Info Required",COUNTIFS('[3]2019 Outage History'!$R:$R,CL115,'[3]2019 Outage History'!$I:$I,$C115)/$Q115,"")</f>
        <v/>
      </c>
    </row>
    <row r="116" spans="1:91" ht="15" customHeight="1" x14ac:dyDescent="0.25">
      <c r="A116" s="17" t="s">
        <v>214</v>
      </c>
      <c r="B116" s="21">
        <v>54234</v>
      </c>
      <c r="C116" s="14" t="s">
        <v>215</v>
      </c>
      <c r="D116" s="17" t="s">
        <v>214</v>
      </c>
      <c r="E116" s="21">
        <v>54</v>
      </c>
      <c r="F116" s="22">
        <f>'[3]2019 Circuit Detail'!H75</f>
        <v>730</v>
      </c>
      <c r="G116" s="21"/>
      <c r="H116" s="21">
        <f>('[3]2014 Circuit detail'!AS75+'[3]2015 Circuit Detail'!AS75+'[3]2016 Circuit Detail'!AS75+'[3]2017 Circuit Detail'!AS75+'[3]2018 Circuit Detail'!AS75)/5</f>
        <v>1.3101311399563067</v>
      </c>
      <c r="I116" s="10">
        <f>'[3]2019 Circuit Detail'!AS75</f>
        <v>1.2630136986301399</v>
      </c>
      <c r="J116" s="17" t="str">
        <f t="shared" si="40"/>
        <v>OK</v>
      </c>
      <c r="K116" s="17">
        <v>56.6</v>
      </c>
      <c r="L116" s="23">
        <v>2019</v>
      </c>
      <c r="M116" s="21">
        <f>('[3]2014 Circuit detail'!AQ75+'[3]2015 Circuit Detail'!AQ75+'[3]2016 Circuit Detail'!AQ75+'[3]2017 Circuit Detail'!AQ75+'[3]2018 Circuit Detail'!AQ75)/5</f>
        <v>113.2668616</v>
      </c>
      <c r="N116" s="24">
        <f>'[3]2019 Circuit Detail'!AQ75</f>
        <v>71.723286999999999</v>
      </c>
      <c r="O116" s="17" t="str">
        <f t="shared" si="41"/>
        <v>OK</v>
      </c>
      <c r="P116" s="8" t="str">
        <f t="shared" si="42"/>
        <v>Good</v>
      </c>
      <c r="Q116" s="25">
        <f>'[3]2019 Circuit Detail'!AJ75</f>
        <v>41</v>
      </c>
      <c r="R116" s="26" t="str">
        <f t="shared" si="43"/>
        <v/>
      </c>
      <c r="S116" s="8" t="str">
        <f>IF($P116="More Info Required",COUNTIFS('[3]2019 Outage History'!$R:$R,R116,'[3]2019 Outage History'!$I:$I,$C116)/$Q116,"")</f>
        <v/>
      </c>
      <c r="T116" s="26" t="str">
        <f t="shared" si="44"/>
        <v/>
      </c>
      <c r="U116" s="8" t="str">
        <f>IF($P116="More Info Required",COUNTIFS('[3]2019 Outage History'!$R:$R,T116,'[3]2019 Outage History'!$I:$I,$C116)/$Q116,"")</f>
        <v/>
      </c>
      <c r="V116" s="26" t="str">
        <f t="shared" si="45"/>
        <v/>
      </c>
      <c r="W116" s="8" t="str">
        <f>IF($P116="More Info Required",COUNTIFS('[3]2019 Outage History'!$R:$R,V116,'[3]2019 Outage History'!$I:$I,$C116)/$Q116,"")</f>
        <v/>
      </c>
      <c r="X116" s="26" t="str">
        <f t="shared" si="46"/>
        <v/>
      </c>
      <c r="Y116" s="8" t="str">
        <f>IF($P116="More Info Required",COUNTIFS('[3]2019 Outage History'!$R:$R,X116,'[3]2019 Outage History'!$I:$I,$C116)/$Q116,"")</f>
        <v/>
      </c>
      <c r="Z116" s="26" t="str">
        <f t="shared" si="47"/>
        <v/>
      </c>
      <c r="AA116" s="8" t="str">
        <f>IF($P116="More Info Required",COUNTIFS('[3]2019 Outage History'!$R:$R,Z116,'[3]2019 Outage History'!$I:$I,$C116)/$Q116,"")</f>
        <v/>
      </c>
      <c r="AB116" s="26" t="str">
        <f t="shared" si="48"/>
        <v/>
      </c>
      <c r="AC116" s="8" t="str">
        <f>IF($P116="More Info Required",COUNTIFS('[3]2019 Outage History'!$R:$R,AB116,'[3]2019 Outage History'!$I:$I,$C116)/$Q116,"")</f>
        <v/>
      </c>
      <c r="AD116" s="26" t="str">
        <f t="shared" si="49"/>
        <v/>
      </c>
      <c r="AE116" s="8" t="str">
        <f>IF($P116="More Info Required",COUNTIFS('[3]2019 Outage History'!$R:$R,AD116,'[3]2019 Outage History'!$I:$I,$C116)/$Q116,"")</f>
        <v/>
      </c>
      <c r="AF116" s="26" t="str">
        <f t="shared" si="50"/>
        <v/>
      </c>
      <c r="AG116" s="8" t="str">
        <f>IF($P116="More Info Required",COUNTIFS('[3]2019 Outage History'!$R:$R,AF116,'[3]2019 Outage History'!$I:$I,$C116)/$Q116,"")</f>
        <v/>
      </c>
      <c r="AH116" s="26" t="str">
        <f t="shared" si="51"/>
        <v/>
      </c>
      <c r="AI116" s="8" t="str">
        <f>IF($P116="More Info Required",COUNTIFS('[3]2019 Outage History'!$R:$R,AH116,'[3]2019 Outage History'!$I:$I,$C116)/$Q116,"")</f>
        <v/>
      </c>
      <c r="AJ116" s="26" t="str">
        <f t="shared" si="52"/>
        <v/>
      </c>
      <c r="AK116" s="8" t="str">
        <f>IF($P116="More Info Required",COUNTIFS('[3]2019 Outage History'!$R:$R,AJ116,'[3]2019 Outage History'!$I:$I,$C116)/$Q116,"")</f>
        <v/>
      </c>
      <c r="AL116" s="26" t="str">
        <f t="shared" si="53"/>
        <v/>
      </c>
      <c r="AM116" s="8" t="str">
        <f>IF($P116="More Info Required",COUNTIFS('[3]2019 Outage History'!$R:$R,AL116,'[3]2019 Outage History'!$I:$I,$C116)/$Q116,"")</f>
        <v/>
      </c>
      <c r="AN116" s="26" t="str">
        <f t="shared" si="54"/>
        <v/>
      </c>
      <c r="AO116" s="8" t="str">
        <f>IF($P116="More Info Required",COUNTIFS('[3]2019 Outage History'!$R:$R,AN116,'[3]2019 Outage History'!$I:$I,$C116)/$Q116,"")</f>
        <v/>
      </c>
      <c r="AP116" s="26" t="str">
        <f t="shared" si="55"/>
        <v/>
      </c>
      <c r="AQ116" s="8" t="str">
        <f>IF($P116="More Info Required",COUNTIFS('[3]2019 Outage History'!$R:$R,AP116,'[3]2019 Outage History'!$I:$I,$C116)/$Q116,"")</f>
        <v/>
      </c>
      <c r="AR116" s="26" t="str">
        <f t="shared" si="56"/>
        <v/>
      </c>
      <c r="AS116" s="8" t="str">
        <f>IF($P116="More Info Required",COUNTIFS('[3]2019 Outage History'!$R:$R,AR116,'[3]2019 Outage History'!$I:$I,$C116)/$Q116,"")</f>
        <v/>
      </c>
      <c r="AT116" s="26" t="str">
        <f t="shared" si="57"/>
        <v/>
      </c>
      <c r="AU116" s="8" t="str">
        <f>IF($P116="More Info Required",COUNTIFS('[3]2019 Outage History'!$R:$R,AT116,'[3]2019 Outage History'!$I:$I,$C116)/$Q116,"")</f>
        <v/>
      </c>
      <c r="AV116" s="26" t="str">
        <f t="shared" si="58"/>
        <v/>
      </c>
      <c r="AW116" s="8" t="str">
        <f>IF($P116="More Info Required",COUNTIFS('[3]2019 Outage History'!$R:$R,AV116,'[3]2019 Outage History'!$I:$I,$C116)/$Q116,"")</f>
        <v/>
      </c>
      <c r="AX116" s="26" t="str">
        <f t="shared" si="59"/>
        <v/>
      </c>
      <c r="AY116" s="8" t="str">
        <f>IF($P116="More Info Required",COUNTIFS('[3]2019 Outage History'!$R:$R,AX116,'[3]2019 Outage History'!$I:$I,$C116)/$Q116,"")</f>
        <v/>
      </c>
      <c r="AZ116" s="26" t="str">
        <f t="shared" si="60"/>
        <v/>
      </c>
      <c r="BA116" s="8" t="str">
        <f>IF($P116="More Info Required",COUNTIFS('[3]2019 Outage History'!$R:$R,AZ116,'[3]2019 Outage History'!$I:$I,$C116)/$Q116,"")</f>
        <v/>
      </c>
      <c r="BB116" s="26" t="str">
        <f t="shared" si="61"/>
        <v/>
      </c>
      <c r="BC116" s="8" t="str">
        <f>IF($P116="More Info Required",COUNTIFS('[3]2019 Outage History'!$R:$R,BB116,'[3]2019 Outage History'!$I:$I,$C116)/$Q116,"")</f>
        <v/>
      </c>
      <c r="BD116" s="26" t="str">
        <f t="shared" si="62"/>
        <v/>
      </c>
      <c r="BE116" s="8" t="str">
        <f>IF($P116="More Info Required",COUNTIFS('[3]2019 Outage History'!$R:$R,BD116,'[3]2019 Outage History'!$I:$I,$C116)/$Q116,"")</f>
        <v/>
      </c>
      <c r="BF116" s="26" t="str">
        <f t="shared" si="63"/>
        <v/>
      </c>
      <c r="BG116" s="8" t="str">
        <f>IF($P116="More Info Required",COUNTIFS('[3]2019 Outage History'!$R:$R,BF116,'[3]2019 Outage History'!$I:$I,$C116)/$Q116,"")</f>
        <v/>
      </c>
      <c r="BH116" s="26" t="str">
        <f t="shared" si="64"/>
        <v/>
      </c>
      <c r="BI116" s="8" t="str">
        <f>IF($P116="More Info Required",COUNTIFS('[3]2019 Outage History'!$R:$R,BH116,'[3]2019 Outage History'!$I:$I,$C116)/$Q116,"")</f>
        <v/>
      </c>
      <c r="BJ116" s="26" t="str">
        <f t="shared" si="65"/>
        <v/>
      </c>
      <c r="BK116" s="8" t="str">
        <f>IF($P116="More Info Required",COUNTIFS('[3]2019 Outage History'!$R:$R,BJ116,'[3]2019 Outage History'!$I:$I,$C116)/$Q116,"")</f>
        <v/>
      </c>
      <c r="BL116" s="26" t="str">
        <f t="shared" si="66"/>
        <v/>
      </c>
      <c r="BM116" s="8" t="str">
        <f>IF($P116="More Info Required",COUNTIFS('[3]2019 Outage History'!$R:$R,BL116,'[3]2019 Outage History'!$I:$I,$C116)/$Q116,"")</f>
        <v/>
      </c>
      <c r="BN116" s="26" t="str">
        <f t="shared" si="67"/>
        <v/>
      </c>
      <c r="BO116" s="8" t="str">
        <f>IF($P116="More Info Required",COUNTIFS('[3]2019 Outage History'!$R:$R,BN116,'[3]2019 Outage History'!$I:$I,$C116)/$Q116,"")</f>
        <v/>
      </c>
      <c r="BP116" s="26" t="str">
        <f t="shared" si="68"/>
        <v/>
      </c>
      <c r="BQ116" s="8" t="str">
        <f>IF($P116="More Info Required",COUNTIFS('[3]2019 Outage History'!$R:$R,BP116,'[3]2019 Outage History'!$I:$I,$C116)/$Q116,"")</f>
        <v/>
      </c>
      <c r="BR116" s="26" t="str">
        <f t="shared" si="69"/>
        <v/>
      </c>
      <c r="BS116" s="8" t="str">
        <f>IF($P116="More Info Required",COUNTIFS('[3]2019 Outage History'!$R:$R,BR116,'[3]2019 Outage History'!$I:$I,$C116)/$Q116,"")</f>
        <v/>
      </c>
      <c r="BT116" s="26" t="str">
        <f t="shared" si="70"/>
        <v/>
      </c>
      <c r="BU116" s="8" t="str">
        <f>IF($P116="More Info Required",COUNTIFS('[3]2019 Outage History'!$R:$R,BT116,'[3]2019 Outage History'!$I:$I,$C116)/$Q116,"")</f>
        <v/>
      </c>
      <c r="BV116" s="26" t="str">
        <f t="shared" si="71"/>
        <v/>
      </c>
      <c r="BW116" s="8" t="str">
        <f>IF($P116="More Info Required",COUNTIFS('[3]2019 Outage History'!$R:$R,BV116,'[3]2019 Outage History'!$I:$I,$C116)/$Q116,"")</f>
        <v/>
      </c>
      <c r="BX116" s="26" t="str">
        <f t="shared" si="72"/>
        <v/>
      </c>
      <c r="BY116" s="8" t="str">
        <f>IF($P116="More Info Required",COUNTIFS('[3]2019 Outage History'!$R:$R,BX116,'[3]2019 Outage History'!$I:$I,$C116)/$Q116,"")</f>
        <v/>
      </c>
      <c r="BZ116" s="26" t="str">
        <f t="shared" si="73"/>
        <v/>
      </c>
      <c r="CA116" s="8" t="str">
        <f>IF($P116="More Info Required",COUNTIFS('[3]2019 Outage History'!$R:$R,BZ116,'[3]2019 Outage History'!$I:$I,$C116)/$Q116,"")</f>
        <v/>
      </c>
      <c r="CB116" s="26" t="str">
        <f t="shared" si="74"/>
        <v/>
      </c>
      <c r="CC116" s="8" t="str">
        <f>IF($P116="More Info Required",COUNTIFS('[3]2019 Outage History'!$R:$R,CB116,'[3]2019 Outage History'!$I:$I,$C116)/$Q116,"")</f>
        <v/>
      </c>
      <c r="CD116" s="26" t="str">
        <f t="shared" si="75"/>
        <v/>
      </c>
      <c r="CE116" s="8" t="str">
        <f>IF($P116="More Info Required",COUNTIFS('[3]2019 Outage History'!$R:$R,CD116,'[3]2019 Outage History'!$I:$I,$C116)/$Q116,"")</f>
        <v/>
      </c>
      <c r="CF116" s="26" t="str">
        <f t="shared" si="76"/>
        <v/>
      </c>
      <c r="CG116" s="8" t="str">
        <f>IF($P116="More Info Required",COUNTIFS('[3]2019 Outage History'!$R:$R,CF116,'[3]2019 Outage History'!$I:$I,$C116)/$Q116,"")</f>
        <v/>
      </c>
      <c r="CH116" s="26" t="str">
        <f t="shared" si="77"/>
        <v/>
      </c>
      <c r="CI116" s="8" t="str">
        <f>IF($P116="More Info Required",COUNTIFS('[3]2019 Outage History'!$R:$R,CH116,'[3]2019 Outage History'!$I:$I,$C116)/$Q116,"")</f>
        <v/>
      </c>
      <c r="CJ116" s="26" t="str">
        <f t="shared" si="78"/>
        <v/>
      </c>
      <c r="CK116" s="8" t="str">
        <f>IF($P116="More Info Required",COUNTIFS('[3]2019 Outage History'!$R:$R,CJ116,'[3]2019 Outage History'!$I:$I,$C116)/$Q116,"")</f>
        <v/>
      </c>
      <c r="CL116" s="26" t="str">
        <f t="shared" si="79"/>
        <v/>
      </c>
      <c r="CM116" s="8" t="str">
        <f>IF($P116="More Info Required",COUNTIFS('[3]2019 Outage History'!$R:$R,CL116,'[3]2019 Outage History'!$I:$I,$C116)/$Q116,"")</f>
        <v/>
      </c>
    </row>
    <row r="117" spans="1:91" ht="15" x14ac:dyDescent="0.25">
      <c r="A117" s="17" t="s">
        <v>134</v>
      </c>
      <c r="B117" s="21">
        <v>6101</v>
      </c>
      <c r="C117" s="14" t="s">
        <v>458</v>
      </c>
      <c r="D117" s="17" t="s">
        <v>413</v>
      </c>
      <c r="E117" s="21">
        <v>61</v>
      </c>
      <c r="F117" s="22">
        <f>'[3]2019 Circuit Detail'!H76</f>
        <v>449.54794500000003</v>
      </c>
      <c r="G117" s="21"/>
      <c r="H117" s="21">
        <f>('[3]2014 Circuit detail'!AS76+'[3]2015 Circuit Detail'!AS76+'[3]2016 Circuit Detail'!AS76+'[3]2017 Circuit Detail'!AS76+'[3]2018 Circuit Detail'!AS76)/5</f>
        <v>1.0147937497089212</v>
      </c>
      <c r="I117" s="10">
        <f>'[3]2019 Circuit Detail'!AS76</f>
        <v>0.67623487857340803</v>
      </c>
      <c r="J117" s="17" t="str">
        <f t="shared" si="40"/>
        <v>OK</v>
      </c>
      <c r="K117" s="17">
        <v>58.4</v>
      </c>
      <c r="L117" s="23">
        <v>2016</v>
      </c>
      <c r="M117" s="21">
        <f>('[3]2014 Circuit detail'!AQ76+'[3]2015 Circuit Detail'!AQ76+'[3]2016 Circuit Detail'!AQ76+'[3]2017 Circuit Detail'!AQ76+'[3]2018 Circuit Detail'!AQ76)/5</f>
        <v>268.38704459999997</v>
      </c>
      <c r="N117" s="24">
        <f>'[3]2019 Circuit Detail'!AQ76</f>
        <v>104.117926</v>
      </c>
      <c r="O117" s="17" t="str">
        <f t="shared" si="41"/>
        <v>OK</v>
      </c>
      <c r="P117" s="8" t="str">
        <f t="shared" si="42"/>
        <v>Good</v>
      </c>
      <c r="Q117" s="25">
        <f>'[3]2019 Circuit Detail'!AJ76</f>
        <v>22</v>
      </c>
      <c r="R117" s="26" t="str">
        <f t="shared" si="43"/>
        <v/>
      </c>
      <c r="S117" s="8" t="str">
        <f>IF($P117="More Info Required",COUNTIFS('[3]2019 Outage History'!$R:$R,R117,'[3]2019 Outage History'!$I:$I,$C117)/$Q117,"")</f>
        <v/>
      </c>
      <c r="T117" s="26" t="str">
        <f t="shared" si="44"/>
        <v/>
      </c>
      <c r="U117" s="8" t="str">
        <f>IF($P117="More Info Required",COUNTIFS('[3]2019 Outage History'!$R:$R,T117,'[3]2019 Outage History'!$I:$I,$C117)/$Q117,"")</f>
        <v/>
      </c>
      <c r="V117" s="26" t="str">
        <f t="shared" si="45"/>
        <v/>
      </c>
      <c r="W117" s="8" t="str">
        <f>IF($P117="More Info Required",COUNTIFS('[3]2019 Outage History'!$R:$R,V117,'[3]2019 Outage History'!$I:$I,$C117)/$Q117,"")</f>
        <v/>
      </c>
      <c r="X117" s="26" t="str">
        <f t="shared" si="46"/>
        <v/>
      </c>
      <c r="Y117" s="8" t="str">
        <f>IF($P117="More Info Required",COUNTIFS('[3]2019 Outage History'!$R:$R,X117,'[3]2019 Outage History'!$I:$I,$C117)/$Q117,"")</f>
        <v/>
      </c>
      <c r="Z117" s="26" t="str">
        <f t="shared" si="47"/>
        <v/>
      </c>
      <c r="AA117" s="8" t="str">
        <f>IF($P117="More Info Required",COUNTIFS('[3]2019 Outage History'!$R:$R,Z117,'[3]2019 Outage History'!$I:$I,$C117)/$Q117,"")</f>
        <v/>
      </c>
      <c r="AB117" s="26" t="str">
        <f t="shared" si="48"/>
        <v/>
      </c>
      <c r="AC117" s="8" t="str">
        <f>IF($P117="More Info Required",COUNTIFS('[3]2019 Outage History'!$R:$R,AB117,'[3]2019 Outage History'!$I:$I,$C117)/$Q117,"")</f>
        <v/>
      </c>
      <c r="AD117" s="26" t="str">
        <f t="shared" si="49"/>
        <v/>
      </c>
      <c r="AE117" s="8" t="str">
        <f>IF($P117="More Info Required",COUNTIFS('[3]2019 Outage History'!$R:$R,AD117,'[3]2019 Outage History'!$I:$I,$C117)/$Q117,"")</f>
        <v/>
      </c>
      <c r="AF117" s="26" t="str">
        <f t="shared" si="50"/>
        <v/>
      </c>
      <c r="AG117" s="8" t="str">
        <f>IF($P117="More Info Required",COUNTIFS('[3]2019 Outage History'!$R:$R,AF117,'[3]2019 Outage History'!$I:$I,$C117)/$Q117,"")</f>
        <v/>
      </c>
      <c r="AH117" s="26" t="str">
        <f t="shared" si="51"/>
        <v/>
      </c>
      <c r="AI117" s="8" t="str">
        <f>IF($P117="More Info Required",COUNTIFS('[3]2019 Outage History'!$R:$R,AH117,'[3]2019 Outage History'!$I:$I,$C117)/$Q117,"")</f>
        <v/>
      </c>
      <c r="AJ117" s="26" t="str">
        <f t="shared" si="52"/>
        <v/>
      </c>
      <c r="AK117" s="8" t="str">
        <f>IF($P117="More Info Required",COUNTIFS('[3]2019 Outage History'!$R:$R,AJ117,'[3]2019 Outage History'!$I:$I,$C117)/$Q117,"")</f>
        <v/>
      </c>
      <c r="AL117" s="26" t="str">
        <f t="shared" si="53"/>
        <v/>
      </c>
      <c r="AM117" s="8" t="str">
        <f>IF($P117="More Info Required",COUNTIFS('[3]2019 Outage History'!$R:$R,AL117,'[3]2019 Outage History'!$I:$I,$C117)/$Q117,"")</f>
        <v/>
      </c>
      <c r="AN117" s="26" t="str">
        <f t="shared" si="54"/>
        <v/>
      </c>
      <c r="AO117" s="8" t="str">
        <f>IF($P117="More Info Required",COUNTIFS('[3]2019 Outage History'!$R:$R,AN117,'[3]2019 Outage History'!$I:$I,$C117)/$Q117,"")</f>
        <v/>
      </c>
      <c r="AP117" s="26" t="str">
        <f t="shared" si="55"/>
        <v/>
      </c>
      <c r="AQ117" s="8" t="str">
        <f>IF($P117="More Info Required",COUNTIFS('[3]2019 Outage History'!$R:$R,AP117,'[3]2019 Outage History'!$I:$I,$C117)/$Q117,"")</f>
        <v/>
      </c>
      <c r="AR117" s="26" t="str">
        <f t="shared" si="56"/>
        <v/>
      </c>
      <c r="AS117" s="8" t="str">
        <f>IF($P117="More Info Required",COUNTIFS('[3]2019 Outage History'!$R:$R,AR117,'[3]2019 Outage History'!$I:$I,$C117)/$Q117,"")</f>
        <v/>
      </c>
      <c r="AT117" s="26" t="str">
        <f t="shared" si="57"/>
        <v/>
      </c>
      <c r="AU117" s="8" t="str">
        <f>IF($P117="More Info Required",COUNTIFS('[3]2019 Outage History'!$R:$R,AT117,'[3]2019 Outage History'!$I:$I,$C117)/$Q117,"")</f>
        <v/>
      </c>
      <c r="AV117" s="26" t="str">
        <f t="shared" si="58"/>
        <v/>
      </c>
      <c r="AW117" s="8" t="str">
        <f>IF($P117="More Info Required",COUNTIFS('[3]2019 Outage History'!$R:$R,AV117,'[3]2019 Outage History'!$I:$I,$C117)/$Q117,"")</f>
        <v/>
      </c>
      <c r="AX117" s="26" t="str">
        <f t="shared" si="59"/>
        <v/>
      </c>
      <c r="AY117" s="8" t="str">
        <f>IF($P117="More Info Required",COUNTIFS('[3]2019 Outage History'!$R:$R,AX117,'[3]2019 Outage History'!$I:$I,$C117)/$Q117,"")</f>
        <v/>
      </c>
      <c r="AZ117" s="26" t="str">
        <f t="shared" si="60"/>
        <v/>
      </c>
      <c r="BA117" s="8" t="str">
        <f>IF($P117="More Info Required",COUNTIFS('[3]2019 Outage History'!$R:$R,AZ117,'[3]2019 Outage History'!$I:$I,$C117)/$Q117,"")</f>
        <v/>
      </c>
      <c r="BB117" s="26" t="str">
        <f t="shared" si="61"/>
        <v/>
      </c>
      <c r="BC117" s="8" t="str">
        <f>IF($P117="More Info Required",COUNTIFS('[3]2019 Outage History'!$R:$R,BB117,'[3]2019 Outage History'!$I:$I,$C117)/$Q117,"")</f>
        <v/>
      </c>
      <c r="BD117" s="26" t="str">
        <f t="shared" si="62"/>
        <v/>
      </c>
      <c r="BE117" s="8" t="str">
        <f>IF($P117="More Info Required",COUNTIFS('[3]2019 Outage History'!$R:$R,BD117,'[3]2019 Outage History'!$I:$I,$C117)/$Q117,"")</f>
        <v/>
      </c>
      <c r="BF117" s="26" t="str">
        <f t="shared" si="63"/>
        <v/>
      </c>
      <c r="BG117" s="8" t="str">
        <f>IF($P117="More Info Required",COUNTIFS('[3]2019 Outage History'!$R:$R,BF117,'[3]2019 Outage History'!$I:$I,$C117)/$Q117,"")</f>
        <v/>
      </c>
      <c r="BH117" s="26" t="str">
        <f t="shared" si="64"/>
        <v/>
      </c>
      <c r="BI117" s="8" t="str">
        <f>IF($P117="More Info Required",COUNTIFS('[3]2019 Outage History'!$R:$R,BH117,'[3]2019 Outage History'!$I:$I,$C117)/$Q117,"")</f>
        <v/>
      </c>
      <c r="BJ117" s="26" t="str">
        <f t="shared" si="65"/>
        <v/>
      </c>
      <c r="BK117" s="8" t="str">
        <f>IF($P117="More Info Required",COUNTIFS('[3]2019 Outage History'!$R:$R,BJ117,'[3]2019 Outage History'!$I:$I,$C117)/$Q117,"")</f>
        <v/>
      </c>
      <c r="BL117" s="26" t="str">
        <f t="shared" si="66"/>
        <v/>
      </c>
      <c r="BM117" s="8" t="str">
        <f>IF($P117="More Info Required",COUNTIFS('[3]2019 Outage History'!$R:$R,BL117,'[3]2019 Outage History'!$I:$I,$C117)/$Q117,"")</f>
        <v/>
      </c>
      <c r="BN117" s="26" t="str">
        <f t="shared" si="67"/>
        <v/>
      </c>
      <c r="BO117" s="8" t="str">
        <f>IF($P117="More Info Required",COUNTIFS('[3]2019 Outage History'!$R:$R,BN117,'[3]2019 Outage History'!$I:$I,$C117)/$Q117,"")</f>
        <v/>
      </c>
      <c r="BP117" s="26" t="str">
        <f t="shared" si="68"/>
        <v/>
      </c>
      <c r="BQ117" s="8" t="str">
        <f>IF($P117="More Info Required",COUNTIFS('[3]2019 Outage History'!$R:$R,BP117,'[3]2019 Outage History'!$I:$I,$C117)/$Q117,"")</f>
        <v/>
      </c>
      <c r="BR117" s="26" t="str">
        <f t="shared" si="69"/>
        <v/>
      </c>
      <c r="BS117" s="8" t="str">
        <f>IF($P117="More Info Required",COUNTIFS('[3]2019 Outage History'!$R:$R,BR117,'[3]2019 Outage History'!$I:$I,$C117)/$Q117,"")</f>
        <v/>
      </c>
      <c r="BT117" s="26" t="str">
        <f t="shared" si="70"/>
        <v/>
      </c>
      <c r="BU117" s="8" t="str">
        <f>IF($P117="More Info Required",COUNTIFS('[3]2019 Outage History'!$R:$R,BT117,'[3]2019 Outage History'!$I:$I,$C117)/$Q117,"")</f>
        <v/>
      </c>
      <c r="BV117" s="26" t="str">
        <f t="shared" si="71"/>
        <v/>
      </c>
      <c r="BW117" s="8" t="str">
        <f>IF($P117="More Info Required",COUNTIFS('[3]2019 Outage History'!$R:$R,BV117,'[3]2019 Outage History'!$I:$I,$C117)/$Q117,"")</f>
        <v/>
      </c>
      <c r="BX117" s="26" t="str">
        <f t="shared" si="72"/>
        <v/>
      </c>
      <c r="BY117" s="8" t="str">
        <f>IF($P117="More Info Required",COUNTIFS('[3]2019 Outage History'!$R:$R,BX117,'[3]2019 Outage History'!$I:$I,$C117)/$Q117,"")</f>
        <v/>
      </c>
      <c r="BZ117" s="26" t="str">
        <f t="shared" si="73"/>
        <v/>
      </c>
      <c r="CA117" s="8" t="str">
        <f>IF($P117="More Info Required",COUNTIFS('[3]2019 Outage History'!$R:$R,BZ117,'[3]2019 Outage History'!$I:$I,$C117)/$Q117,"")</f>
        <v/>
      </c>
      <c r="CB117" s="26" t="str">
        <f t="shared" si="74"/>
        <v/>
      </c>
      <c r="CC117" s="8" t="str">
        <f>IF($P117="More Info Required",COUNTIFS('[3]2019 Outage History'!$R:$R,CB117,'[3]2019 Outage History'!$I:$I,$C117)/$Q117,"")</f>
        <v/>
      </c>
      <c r="CD117" s="26" t="str">
        <f t="shared" si="75"/>
        <v/>
      </c>
      <c r="CE117" s="8" t="str">
        <f>IF($P117="More Info Required",COUNTIFS('[3]2019 Outage History'!$R:$R,CD117,'[3]2019 Outage History'!$I:$I,$C117)/$Q117,"")</f>
        <v/>
      </c>
      <c r="CF117" s="26" t="str">
        <f t="shared" si="76"/>
        <v/>
      </c>
      <c r="CG117" s="8" t="str">
        <f>IF($P117="More Info Required",COUNTIFS('[3]2019 Outage History'!$R:$R,CF117,'[3]2019 Outage History'!$I:$I,$C117)/$Q117,"")</f>
        <v/>
      </c>
      <c r="CH117" s="26" t="str">
        <f t="shared" si="77"/>
        <v/>
      </c>
      <c r="CI117" s="8" t="str">
        <f>IF($P117="More Info Required",COUNTIFS('[3]2019 Outage History'!$R:$R,CH117,'[3]2019 Outage History'!$I:$I,$C117)/$Q117,"")</f>
        <v/>
      </c>
      <c r="CJ117" s="26" t="str">
        <f t="shared" si="78"/>
        <v/>
      </c>
      <c r="CK117" s="8" t="str">
        <f>IF($P117="More Info Required",COUNTIFS('[3]2019 Outage History'!$R:$R,CJ117,'[3]2019 Outage History'!$I:$I,$C117)/$Q117,"")</f>
        <v/>
      </c>
      <c r="CL117" s="26" t="str">
        <f t="shared" si="79"/>
        <v/>
      </c>
      <c r="CM117" s="8" t="str">
        <f>IF($P117="More Info Required",COUNTIFS('[3]2019 Outage History'!$R:$R,CL117,'[3]2019 Outage History'!$I:$I,$C117)/$Q117,"")</f>
        <v/>
      </c>
    </row>
    <row r="118" spans="1:91" ht="15" x14ac:dyDescent="0.25">
      <c r="A118" s="17" t="s">
        <v>414</v>
      </c>
      <c r="B118" s="21">
        <v>6102</v>
      </c>
      <c r="C118" s="14" t="s">
        <v>459</v>
      </c>
      <c r="D118" s="17" t="s">
        <v>413</v>
      </c>
      <c r="E118" s="21">
        <v>61</v>
      </c>
      <c r="F118" s="22">
        <f>'[3]2019 Circuit Detail'!H77</f>
        <v>212.583561</v>
      </c>
      <c r="G118" s="21"/>
      <c r="H118" s="21">
        <f>('[3]2014 Circuit detail'!AS77+'[3]2015 Circuit Detail'!AS77+'[3]2016 Circuit Detail'!AS77+'[3]2017 Circuit Detail'!AS77+'[3]2018 Circuit Detail'!AS77)/5</f>
        <v>0.71209884972266857</v>
      </c>
      <c r="I118" s="10">
        <f>'[3]2019 Circuit Detail'!AS77</f>
        <v>1.1054476597087399</v>
      </c>
      <c r="J118" s="17" t="str">
        <f t="shared" si="40"/>
        <v>PSC</v>
      </c>
      <c r="K118" s="17">
        <v>29.1</v>
      </c>
      <c r="L118" s="23">
        <v>2016</v>
      </c>
      <c r="M118" s="21">
        <f>('[3]2014 Circuit detail'!AQ77+'[3]2015 Circuit Detail'!AQ77+'[3]2016 Circuit Detail'!AQ77+'[3]2017 Circuit Detail'!AQ77+'[3]2018 Circuit Detail'!AQ77)/5</f>
        <v>85.353579199999999</v>
      </c>
      <c r="N118" s="24">
        <f>'[3]2019 Circuit Detail'!AQ77</f>
        <v>74.351939000000002</v>
      </c>
      <c r="O118" s="17" t="str">
        <f t="shared" si="41"/>
        <v>OK</v>
      </c>
      <c r="P118" s="8" t="str">
        <f t="shared" si="42"/>
        <v>More Info Required</v>
      </c>
      <c r="Q118" s="25">
        <f>'[3]2019 Circuit Detail'!AJ77</f>
        <v>12</v>
      </c>
      <c r="R118" s="26" t="str">
        <f t="shared" si="43"/>
        <v>000 Power Supply</v>
      </c>
      <c r="S118" s="8" t="e">
        <f>IF($P118="More Info Required",COUNTIFS('[3]2019 Outage History'!$R:$R,R118,'[3]2019 Outage History'!$I:$I,$C118)/$Q118,"")</f>
        <v>#VALUE!</v>
      </c>
      <c r="T118" s="26" t="str">
        <f t="shared" si="44"/>
        <v>100 Construction</v>
      </c>
      <c r="U118" s="8" t="e">
        <f>IF($P118="More Info Required",COUNTIFS('[3]2019 Outage History'!$R:$R,T118,'[3]2019 Outage History'!$I:$I,$C118)/$Q118,"")</f>
        <v>#VALUE!</v>
      </c>
      <c r="V118" s="26" t="str">
        <f t="shared" si="45"/>
        <v>110 Maintenance</v>
      </c>
      <c r="W118" s="8" t="e">
        <f>IF($P118="More Info Required",COUNTIFS('[3]2019 Outage History'!$R:$R,V118,'[3]2019 Outage History'!$I:$I,$C118)/$Q118,"")</f>
        <v>#VALUE!</v>
      </c>
      <c r="X118" s="26" t="str">
        <f t="shared" si="46"/>
        <v>190 Other Planned</v>
      </c>
      <c r="Y118" s="8" t="e">
        <f>IF($P118="More Info Required",COUNTIFS('[3]2019 Outage History'!$R:$R,X118,'[3]2019 Outage History'!$I:$I,$C118)/$Q118,"")</f>
        <v>#VALUE!</v>
      </c>
      <c r="Z118" s="26" t="str">
        <f t="shared" si="47"/>
        <v>300 Material or equipment fault/failure</v>
      </c>
      <c r="AA118" s="8" t="e">
        <f>IF($P118="More Info Required",COUNTIFS('[3]2019 Outage History'!$R:$R,Z118,'[3]2019 Outage History'!$I:$I,$C118)/$Q118,"")</f>
        <v>#VALUE!</v>
      </c>
      <c r="AB118" s="26" t="str">
        <f t="shared" si="48"/>
        <v>310 Installation Fault</v>
      </c>
      <c r="AC118" s="8" t="e">
        <f>IF($P118="More Info Required",COUNTIFS('[3]2019 Outage History'!$R:$R,AB118,'[3]2019 Outage History'!$I:$I,$C118)/$Q118,"")</f>
        <v>#VALUE!</v>
      </c>
      <c r="AD118" s="26" t="str">
        <f t="shared" si="49"/>
        <v>320 Conductor Sag or inadequate clearance</v>
      </c>
      <c r="AE118" s="8" t="e">
        <f>IF($P118="More Info Required",COUNTIFS('[3]2019 Outage History'!$R:$R,AD118,'[3]2019 Outage History'!$I:$I,$C118)/$Q118,"")</f>
        <v>#VALUE!</v>
      </c>
      <c r="AF118" s="26" t="str">
        <f t="shared" si="50"/>
        <v>340 Overload</v>
      </c>
      <c r="AG118" s="8" t="e">
        <f>IF($P118="More Info Required",COUNTIFS('[3]2019 Outage History'!$R:$R,AF118,'[3]2019 Outage History'!$I:$I,$C118)/$Q118,"")</f>
        <v>#VALUE!</v>
      </c>
      <c r="AH118" s="26" t="str">
        <f t="shared" si="51"/>
        <v>350 Miscoordination of protection devices</v>
      </c>
      <c r="AI118" s="8" t="e">
        <f>IF($P118="More Info Required",COUNTIFS('[3]2019 Outage History'!$R:$R,AH118,'[3]2019 Outage History'!$I:$I,$C118)/$Q118,"")</f>
        <v>#VALUE!</v>
      </c>
      <c r="AJ118" s="26" t="str">
        <f t="shared" si="52"/>
        <v>360 Other Equipment installation/design</v>
      </c>
      <c r="AK118" s="8" t="e">
        <f>IF($P118="More Info Required",COUNTIFS('[3]2019 Outage History'!$R:$R,AJ118,'[3]2019 Outage History'!$I:$I,$C118)/$Q118,"")</f>
        <v>#VALUE!</v>
      </c>
      <c r="AL118" s="26" t="str">
        <f t="shared" si="53"/>
        <v>400 Decay/Age of Material/Equipment</v>
      </c>
      <c r="AM118" s="8" t="e">
        <f>IF($P118="More Info Required",COUNTIFS('[3]2019 Outage History'!$R:$R,AL118,'[3]2019 Outage History'!$I:$I,$C118)/$Q118,"")</f>
        <v>#VALUE!</v>
      </c>
      <c r="AN118" s="26" t="str">
        <f t="shared" si="54"/>
        <v>420 Tree Growth</v>
      </c>
      <c r="AO118" s="8" t="e">
        <f>IF($P118="More Info Required",COUNTIFS('[3]2019 Outage History'!$R:$R,AN118,'[3]2019 Outage History'!$I:$I,$C118)/$Q118,"")</f>
        <v>#VALUE!</v>
      </c>
      <c r="AP118" s="26" t="str">
        <f t="shared" si="55"/>
        <v>430 Tree failure from overhang or dead tree without Ice/snow</v>
      </c>
      <c r="AQ118" s="8" t="e">
        <f>IF($P118="More Info Required",COUNTIFS('[3]2019 Outage History'!$R:$R,AP118,'[3]2019 Outage History'!$I:$I,$C118)/$Q118,"")</f>
        <v>#VALUE!</v>
      </c>
      <c r="AR118" s="26" t="str">
        <f t="shared" si="56"/>
        <v>435 Tree failure from outside of ROW</v>
      </c>
      <c r="AS118" s="8" t="e">
        <f>IF($P118="More Info Required",COUNTIFS('[3]2019 Outage History'!$R:$R,AR118,'[3]2019 Outage History'!$I:$I,$C118)/$Q118,"")</f>
        <v>#VALUE!</v>
      </c>
      <c r="AT118" s="26" t="str">
        <f t="shared" si="57"/>
        <v>440 Trees with Ice/snow</v>
      </c>
      <c r="AU118" s="8" t="e">
        <f>IF($P118="More Info Required",COUNTIFS('[3]2019 Outage History'!$R:$R,AT118,'[3]2019 Outage History'!$I:$I,$C118)/$Q118,"")</f>
        <v>#VALUE!</v>
      </c>
      <c r="AV118" s="26" t="str">
        <f t="shared" si="58"/>
        <v>470 Borrower Crew Cuts Tree</v>
      </c>
      <c r="AW118" s="8" t="e">
        <f>IF($P118="More Info Required",COUNTIFS('[3]2019 Outage History'!$R:$R,AV118,'[3]2019 Outage History'!$I:$I,$C118)/$Q118,"")</f>
        <v>#VALUE!</v>
      </c>
      <c r="AX118" s="26" t="str">
        <f t="shared" si="59"/>
        <v>490 Maintenance, Other</v>
      </c>
      <c r="AY118" s="8" t="e">
        <f>IF($P118="More Info Required",COUNTIFS('[3]2019 Outage History'!$R:$R,AX118,'[3]2019 Outage History'!$I:$I,$C118)/$Q118,"")</f>
        <v>#VALUE!</v>
      </c>
      <c r="AZ118" s="26" t="str">
        <f t="shared" si="60"/>
        <v>500 Lightning</v>
      </c>
      <c r="BA118" s="8" t="e">
        <f>IF($P118="More Info Required",COUNTIFS('[3]2019 Outage History'!$R:$R,AZ118,'[3]2019 Outage History'!$I:$I,$C118)/$Q118,"")</f>
        <v>#VALUE!</v>
      </c>
      <c r="BB118" s="26" t="str">
        <f t="shared" si="61"/>
        <v>510 Wind, Not Trees</v>
      </c>
      <c r="BC118" s="8" t="e">
        <f>IF($P118="More Info Required",COUNTIFS('[3]2019 Outage History'!$R:$R,BB118,'[3]2019 Outage History'!$I:$I,$C118)/$Q118,"")</f>
        <v>#VALUE!</v>
      </c>
      <c r="BD118" s="26" t="str">
        <f t="shared" si="62"/>
        <v>520 Ice, Sleet, Frost, not Trees</v>
      </c>
      <c r="BE118" s="8" t="e">
        <f>IF($P118="More Info Required",COUNTIFS('[3]2019 Outage History'!$R:$R,BD118,'[3]2019 Outage History'!$I:$I,$C118)/$Q118,"")</f>
        <v>#VALUE!</v>
      </c>
      <c r="BF118" s="26" t="str">
        <f t="shared" si="63"/>
        <v>530 Flood</v>
      </c>
      <c r="BG118" s="8" t="e">
        <f>IF($P118="More Info Required",COUNTIFS('[3]2019 Outage History'!$R:$R,BF118,'[3]2019 Outage History'!$I:$I,$C118)/$Q118,"")</f>
        <v>#VALUE!</v>
      </c>
      <c r="BH118" s="26" t="str">
        <f t="shared" si="64"/>
        <v>540 Storm</v>
      </c>
      <c r="BI118" s="8" t="e">
        <f>IF($P118="More Info Required",COUNTIFS('[3]2019 Outage History'!$R:$R,BH118,'[3]2019 Outage History'!$I:$I,$C118)/$Q118,"")</f>
        <v>#VALUE!</v>
      </c>
      <c r="BJ118" s="26" t="str">
        <f t="shared" si="65"/>
        <v>590 Weather, Other</v>
      </c>
      <c r="BK118" s="8" t="e">
        <f>IF($P118="More Info Required",COUNTIFS('[3]2019 Outage History'!$R:$R,BJ118,'[3]2019 Outage History'!$I:$I,$C118)/$Q118,"")</f>
        <v>#VALUE!</v>
      </c>
      <c r="BL118" s="26" t="str">
        <f t="shared" si="66"/>
        <v>600 Animal/bird</v>
      </c>
      <c r="BM118" s="8" t="e">
        <f>IF($P118="More Info Required",COUNTIFS('[3]2019 Outage History'!$R:$R,BL118,'[3]2019 Outage History'!$I:$I,$C118)/$Q118,"")</f>
        <v>#VALUE!</v>
      </c>
      <c r="BN118" s="26" t="str">
        <f t="shared" si="67"/>
        <v>630 Squirrel</v>
      </c>
      <c r="BO118" s="8" t="e">
        <f>IF($P118="More Info Required",COUNTIFS('[3]2019 Outage History'!$R:$R,BN118,'[3]2019 Outage History'!$I:$I,$C118)/$Q118,"")</f>
        <v>#VALUE!</v>
      </c>
      <c r="BP118" s="26" t="str">
        <f t="shared" si="68"/>
        <v>690 Animal, Other</v>
      </c>
      <c r="BQ118" s="8" t="e">
        <f>IF($P118="More Info Required",COUNTIFS('[3]2019 Outage History'!$R:$R,BP118,'[3]2019 Outage History'!$I:$I,$C118)/$Q118,"")</f>
        <v>#VALUE!</v>
      </c>
      <c r="BR118" s="26" t="str">
        <f t="shared" si="69"/>
        <v>700 Customer-Caused</v>
      </c>
      <c r="BS118" s="8" t="e">
        <f>IF($P118="More Info Required",COUNTIFS('[3]2019 Outage History'!$R:$R,BR118,'[3]2019 Outage History'!$I:$I,$C118)/$Q118,"")</f>
        <v>#VALUE!</v>
      </c>
      <c r="BT118" s="26" t="str">
        <f t="shared" si="70"/>
        <v>710 Motor Vehicle</v>
      </c>
      <c r="BU118" s="8" t="e">
        <f>IF($P118="More Info Required",COUNTIFS('[3]2019 Outage History'!$R:$R,BT118,'[3]2019 Outage History'!$I:$I,$C118)/$Q118,"")</f>
        <v>#VALUE!</v>
      </c>
      <c r="BV118" s="26" t="str">
        <f t="shared" si="71"/>
        <v>715 Farming Equipment</v>
      </c>
      <c r="BW118" s="8" t="e">
        <f>IF($P118="More Info Required",COUNTIFS('[3]2019 Outage History'!$R:$R,BV118,'[3]2019 Outage History'!$I:$I,$C118)/$Q118,"")</f>
        <v>#VALUE!</v>
      </c>
      <c r="BX118" s="26" t="str">
        <f t="shared" si="72"/>
        <v>720 Aircraft</v>
      </c>
      <c r="BY118" s="8" t="e">
        <f>IF($P118="More Info Required",COUNTIFS('[3]2019 Outage History'!$R:$R,BX118,'[3]2019 Outage History'!$I:$I,$C118)/$Q118,"")</f>
        <v>#VALUE!</v>
      </c>
      <c r="BZ118" s="26" t="str">
        <f t="shared" si="73"/>
        <v>730 Fire</v>
      </c>
      <c r="CA118" s="8" t="e">
        <f>IF($P118="More Info Required",COUNTIFS('[3]2019 Outage History'!$R:$R,BZ118,'[3]2019 Outage History'!$I:$I,$C118)/$Q118,"")</f>
        <v>#VALUE!</v>
      </c>
      <c r="CB118" s="26" t="str">
        <f t="shared" si="74"/>
        <v>740 Public Cuts Tree</v>
      </c>
      <c r="CC118" s="8" t="e">
        <f>IF($P118="More Info Required",COUNTIFS('[3]2019 Outage History'!$R:$R,CB118,'[3]2019 Outage History'!$I:$I,$C118)/$Q118,"")</f>
        <v>#VALUE!</v>
      </c>
      <c r="CD118" s="26" t="str">
        <f t="shared" si="75"/>
        <v>750 Vandalism</v>
      </c>
      <c r="CE118" s="8" t="e">
        <f>IF($P118="More Info Required",COUNTIFS('[3]2019 Outage History'!$R:$R,CD118,'[3]2019 Outage History'!$I:$I,$C118)/$Q118,"")</f>
        <v>#VALUE!</v>
      </c>
      <c r="CF118" s="26" t="str">
        <f t="shared" si="76"/>
        <v>760 Switching Error or Caused by Construction or Maintenance</v>
      </c>
      <c r="CG118" s="8" t="e">
        <f>IF($P118="More Info Required",COUNTIFS('[3]2019 Outage History'!$R:$R,CF118,'[3]2019 Outage History'!$I:$I,$C118)/$Q118,"")</f>
        <v>#VALUE!</v>
      </c>
      <c r="CH118" s="26" t="str">
        <f t="shared" si="77"/>
        <v>790 Public, Other</v>
      </c>
      <c r="CI118" s="8" t="e">
        <f>IF($P118="More Info Required",COUNTIFS('[3]2019 Outage History'!$R:$R,CH118,'[3]2019 Outage History'!$I:$I,$C118)/$Q118,"")</f>
        <v>#VALUE!</v>
      </c>
      <c r="CJ118" s="26" t="str">
        <f t="shared" si="78"/>
        <v>800 Other</v>
      </c>
      <c r="CK118" s="8" t="e">
        <f>IF($P118="More Info Required",COUNTIFS('[3]2019 Outage History'!$R:$R,CJ118,'[3]2019 Outage History'!$I:$I,$C118)/$Q118,"")</f>
        <v>#VALUE!</v>
      </c>
      <c r="CL118" s="26" t="str">
        <f t="shared" si="79"/>
        <v>999 Cause Unknown</v>
      </c>
      <c r="CM118" s="8" t="e">
        <f>IF($P118="More Info Required",COUNTIFS('[3]2019 Outage History'!$R:$R,CL118,'[3]2019 Outage History'!$I:$I,$C118)/$Q118,"")</f>
        <v>#VALUE!</v>
      </c>
    </row>
    <row r="119" spans="1:91" ht="15" x14ac:dyDescent="0.25">
      <c r="A119" s="17" t="s">
        <v>138</v>
      </c>
      <c r="B119" s="21">
        <v>6103</v>
      </c>
      <c r="C119" s="14" t="s">
        <v>460</v>
      </c>
      <c r="D119" s="17" t="s">
        <v>413</v>
      </c>
      <c r="E119" s="21">
        <v>61</v>
      </c>
      <c r="F119" s="22">
        <f>'[3]2019 Circuit Detail'!H78</f>
        <v>536.78356099999996</v>
      </c>
      <c r="G119" s="21"/>
      <c r="H119" s="21">
        <f>('[3]2014 Circuit detail'!AS78+'[3]2015 Circuit Detail'!AS78+'[3]2016 Circuit Detail'!AS78+'[3]2017 Circuit Detail'!AS78+'[3]2018 Circuit Detail'!AS78)/5</f>
        <v>0.89882049986702806</v>
      </c>
      <c r="I119" s="10">
        <f>'[3]2019 Circuit Detail'!AS78</f>
        <v>0.97432193904313702</v>
      </c>
      <c r="J119" s="17" t="str">
        <f t="shared" si="40"/>
        <v>PSC</v>
      </c>
      <c r="K119" s="17">
        <v>53.1</v>
      </c>
      <c r="L119" s="23">
        <v>2016</v>
      </c>
      <c r="M119" s="21">
        <f>('[3]2014 Circuit detail'!AQ78+'[3]2015 Circuit Detail'!AQ78+'[3]2016 Circuit Detail'!AQ78+'[3]2017 Circuit Detail'!AQ78+'[3]2018 Circuit Detail'!AQ78)/5</f>
        <v>255.34264739999998</v>
      </c>
      <c r="N119" s="24">
        <f>'[3]2019 Circuit Detail'!AQ78</f>
        <v>96.005174999999994</v>
      </c>
      <c r="O119" s="17" t="str">
        <f t="shared" si="41"/>
        <v>OK</v>
      </c>
      <c r="P119" s="8" t="str">
        <f t="shared" si="42"/>
        <v>More Info Required</v>
      </c>
      <c r="Q119" s="25">
        <f>'[3]2019 Circuit Detail'!AJ78</f>
        <v>35</v>
      </c>
      <c r="R119" s="26" t="str">
        <f t="shared" si="43"/>
        <v>000 Power Supply</v>
      </c>
      <c r="S119" s="8" t="e">
        <f>IF($P119="More Info Required",COUNTIFS('[3]2019 Outage History'!$R:$R,R119,'[3]2019 Outage History'!$I:$I,$C119)/$Q119,"")</f>
        <v>#VALUE!</v>
      </c>
      <c r="T119" s="26" t="str">
        <f t="shared" si="44"/>
        <v>100 Construction</v>
      </c>
      <c r="U119" s="8" t="e">
        <f>IF($P119="More Info Required",COUNTIFS('[3]2019 Outage History'!$R:$R,T119,'[3]2019 Outage History'!$I:$I,$C119)/$Q119,"")</f>
        <v>#VALUE!</v>
      </c>
      <c r="V119" s="26" t="str">
        <f t="shared" si="45"/>
        <v>110 Maintenance</v>
      </c>
      <c r="W119" s="8" t="e">
        <f>IF($P119="More Info Required",COUNTIFS('[3]2019 Outage History'!$R:$R,V119,'[3]2019 Outage History'!$I:$I,$C119)/$Q119,"")</f>
        <v>#VALUE!</v>
      </c>
      <c r="X119" s="26" t="str">
        <f t="shared" si="46"/>
        <v>190 Other Planned</v>
      </c>
      <c r="Y119" s="8" t="e">
        <f>IF($P119="More Info Required",COUNTIFS('[3]2019 Outage History'!$R:$R,X119,'[3]2019 Outage History'!$I:$I,$C119)/$Q119,"")</f>
        <v>#VALUE!</v>
      </c>
      <c r="Z119" s="26" t="str">
        <f t="shared" si="47"/>
        <v>300 Material or equipment fault/failure</v>
      </c>
      <c r="AA119" s="8" t="e">
        <f>IF($P119="More Info Required",COUNTIFS('[3]2019 Outage History'!$R:$R,Z119,'[3]2019 Outage History'!$I:$I,$C119)/$Q119,"")</f>
        <v>#VALUE!</v>
      </c>
      <c r="AB119" s="26" t="str">
        <f t="shared" si="48"/>
        <v>310 Installation Fault</v>
      </c>
      <c r="AC119" s="8" t="e">
        <f>IF($P119="More Info Required",COUNTIFS('[3]2019 Outage History'!$R:$R,AB119,'[3]2019 Outage History'!$I:$I,$C119)/$Q119,"")</f>
        <v>#VALUE!</v>
      </c>
      <c r="AD119" s="26" t="str">
        <f t="shared" si="49"/>
        <v>320 Conductor Sag or inadequate clearance</v>
      </c>
      <c r="AE119" s="8" t="e">
        <f>IF($P119="More Info Required",COUNTIFS('[3]2019 Outage History'!$R:$R,AD119,'[3]2019 Outage History'!$I:$I,$C119)/$Q119,"")</f>
        <v>#VALUE!</v>
      </c>
      <c r="AF119" s="26" t="str">
        <f t="shared" si="50"/>
        <v>340 Overload</v>
      </c>
      <c r="AG119" s="8" t="e">
        <f>IF($P119="More Info Required",COUNTIFS('[3]2019 Outage History'!$R:$R,AF119,'[3]2019 Outage History'!$I:$I,$C119)/$Q119,"")</f>
        <v>#VALUE!</v>
      </c>
      <c r="AH119" s="26" t="str">
        <f t="shared" si="51"/>
        <v>350 Miscoordination of protection devices</v>
      </c>
      <c r="AI119" s="8" t="e">
        <f>IF($P119="More Info Required",COUNTIFS('[3]2019 Outage History'!$R:$R,AH119,'[3]2019 Outage History'!$I:$I,$C119)/$Q119,"")</f>
        <v>#VALUE!</v>
      </c>
      <c r="AJ119" s="26" t="str">
        <f t="shared" si="52"/>
        <v>360 Other Equipment installation/design</v>
      </c>
      <c r="AK119" s="8" t="e">
        <f>IF($P119="More Info Required",COUNTIFS('[3]2019 Outage History'!$R:$R,AJ119,'[3]2019 Outage History'!$I:$I,$C119)/$Q119,"")</f>
        <v>#VALUE!</v>
      </c>
      <c r="AL119" s="26" t="str">
        <f t="shared" si="53"/>
        <v>400 Decay/Age of Material/Equipment</v>
      </c>
      <c r="AM119" s="8" t="e">
        <f>IF($P119="More Info Required",COUNTIFS('[3]2019 Outage History'!$R:$R,AL119,'[3]2019 Outage History'!$I:$I,$C119)/$Q119,"")</f>
        <v>#VALUE!</v>
      </c>
      <c r="AN119" s="26" t="str">
        <f t="shared" si="54"/>
        <v>420 Tree Growth</v>
      </c>
      <c r="AO119" s="8" t="e">
        <f>IF($P119="More Info Required",COUNTIFS('[3]2019 Outage History'!$R:$R,AN119,'[3]2019 Outage History'!$I:$I,$C119)/$Q119,"")</f>
        <v>#VALUE!</v>
      </c>
      <c r="AP119" s="26" t="str">
        <f t="shared" si="55"/>
        <v>430 Tree failure from overhang or dead tree without Ice/snow</v>
      </c>
      <c r="AQ119" s="8" t="e">
        <f>IF($P119="More Info Required",COUNTIFS('[3]2019 Outage History'!$R:$R,AP119,'[3]2019 Outage History'!$I:$I,$C119)/$Q119,"")</f>
        <v>#VALUE!</v>
      </c>
      <c r="AR119" s="26" t="str">
        <f t="shared" si="56"/>
        <v>435 Tree failure from outside of ROW</v>
      </c>
      <c r="AS119" s="8" t="e">
        <f>IF($P119="More Info Required",COUNTIFS('[3]2019 Outage History'!$R:$R,AR119,'[3]2019 Outage History'!$I:$I,$C119)/$Q119,"")</f>
        <v>#VALUE!</v>
      </c>
      <c r="AT119" s="26" t="str">
        <f t="shared" si="57"/>
        <v>440 Trees with Ice/snow</v>
      </c>
      <c r="AU119" s="8" t="e">
        <f>IF($P119="More Info Required",COUNTIFS('[3]2019 Outage History'!$R:$R,AT119,'[3]2019 Outage History'!$I:$I,$C119)/$Q119,"")</f>
        <v>#VALUE!</v>
      </c>
      <c r="AV119" s="26" t="str">
        <f t="shared" si="58"/>
        <v>470 Borrower Crew Cuts Tree</v>
      </c>
      <c r="AW119" s="8" t="e">
        <f>IF($P119="More Info Required",COUNTIFS('[3]2019 Outage History'!$R:$R,AV119,'[3]2019 Outage History'!$I:$I,$C119)/$Q119,"")</f>
        <v>#VALUE!</v>
      </c>
      <c r="AX119" s="26" t="str">
        <f t="shared" si="59"/>
        <v>490 Maintenance, Other</v>
      </c>
      <c r="AY119" s="8" t="e">
        <f>IF($P119="More Info Required",COUNTIFS('[3]2019 Outage History'!$R:$R,AX119,'[3]2019 Outage History'!$I:$I,$C119)/$Q119,"")</f>
        <v>#VALUE!</v>
      </c>
      <c r="AZ119" s="26" t="str">
        <f t="shared" si="60"/>
        <v>500 Lightning</v>
      </c>
      <c r="BA119" s="8" t="e">
        <f>IF($P119="More Info Required",COUNTIFS('[3]2019 Outage History'!$R:$R,AZ119,'[3]2019 Outage History'!$I:$I,$C119)/$Q119,"")</f>
        <v>#VALUE!</v>
      </c>
      <c r="BB119" s="26" t="str">
        <f t="shared" si="61"/>
        <v>510 Wind, Not Trees</v>
      </c>
      <c r="BC119" s="8" t="e">
        <f>IF($P119="More Info Required",COUNTIFS('[3]2019 Outage History'!$R:$R,BB119,'[3]2019 Outage History'!$I:$I,$C119)/$Q119,"")</f>
        <v>#VALUE!</v>
      </c>
      <c r="BD119" s="26" t="str">
        <f t="shared" si="62"/>
        <v>520 Ice, Sleet, Frost, not Trees</v>
      </c>
      <c r="BE119" s="8" t="e">
        <f>IF($P119="More Info Required",COUNTIFS('[3]2019 Outage History'!$R:$R,BD119,'[3]2019 Outage History'!$I:$I,$C119)/$Q119,"")</f>
        <v>#VALUE!</v>
      </c>
      <c r="BF119" s="26" t="str">
        <f t="shared" si="63"/>
        <v>530 Flood</v>
      </c>
      <c r="BG119" s="8" t="e">
        <f>IF($P119="More Info Required",COUNTIFS('[3]2019 Outage History'!$R:$R,BF119,'[3]2019 Outage History'!$I:$I,$C119)/$Q119,"")</f>
        <v>#VALUE!</v>
      </c>
      <c r="BH119" s="26" t="str">
        <f t="shared" si="64"/>
        <v>540 Storm</v>
      </c>
      <c r="BI119" s="8" t="e">
        <f>IF($P119="More Info Required",COUNTIFS('[3]2019 Outage History'!$R:$R,BH119,'[3]2019 Outage History'!$I:$I,$C119)/$Q119,"")</f>
        <v>#VALUE!</v>
      </c>
      <c r="BJ119" s="26" t="str">
        <f t="shared" si="65"/>
        <v>590 Weather, Other</v>
      </c>
      <c r="BK119" s="8" t="e">
        <f>IF($P119="More Info Required",COUNTIFS('[3]2019 Outage History'!$R:$R,BJ119,'[3]2019 Outage History'!$I:$I,$C119)/$Q119,"")</f>
        <v>#VALUE!</v>
      </c>
      <c r="BL119" s="26" t="str">
        <f t="shared" si="66"/>
        <v>600 Animal/bird</v>
      </c>
      <c r="BM119" s="8" t="e">
        <f>IF($P119="More Info Required",COUNTIFS('[3]2019 Outage History'!$R:$R,BL119,'[3]2019 Outage History'!$I:$I,$C119)/$Q119,"")</f>
        <v>#VALUE!</v>
      </c>
      <c r="BN119" s="26" t="str">
        <f t="shared" si="67"/>
        <v>630 Squirrel</v>
      </c>
      <c r="BO119" s="8" t="e">
        <f>IF($P119="More Info Required",COUNTIFS('[3]2019 Outage History'!$R:$R,BN119,'[3]2019 Outage History'!$I:$I,$C119)/$Q119,"")</f>
        <v>#VALUE!</v>
      </c>
      <c r="BP119" s="26" t="str">
        <f t="shared" si="68"/>
        <v>690 Animal, Other</v>
      </c>
      <c r="BQ119" s="8" t="e">
        <f>IF($P119="More Info Required",COUNTIFS('[3]2019 Outage History'!$R:$R,BP119,'[3]2019 Outage History'!$I:$I,$C119)/$Q119,"")</f>
        <v>#VALUE!</v>
      </c>
      <c r="BR119" s="26" t="str">
        <f t="shared" si="69"/>
        <v>700 Customer-Caused</v>
      </c>
      <c r="BS119" s="8" t="e">
        <f>IF($P119="More Info Required",COUNTIFS('[3]2019 Outage History'!$R:$R,BR119,'[3]2019 Outage History'!$I:$I,$C119)/$Q119,"")</f>
        <v>#VALUE!</v>
      </c>
      <c r="BT119" s="26" t="str">
        <f t="shared" si="70"/>
        <v>710 Motor Vehicle</v>
      </c>
      <c r="BU119" s="8" t="e">
        <f>IF($P119="More Info Required",COUNTIFS('[3]2019 Outage History'!$R:$R,BT119,'[3]2019 Outage History'!$I:$I,$C119)/$Q119,"")</f>
        <v>#VALUE!</v>
      </c>
      <c r="BV119" s="26" t="str">
        <f t="shared" si="71"/>
        <v>715 Farming Equipment</v>
      </c>
      <c r="BW119" s="8" t="e">
        <f>IF($P119="More Info Required",COUNTIFS('[3]2019 Outage History'!$R:$R,BV119,'[3]2019 Outage History'!$I:$I,$C119)/$Q119,"")</f>
        <v>#VALUE!</v>
      </c>
      <c r="BX119" s="26" t="str">
        <f t="shared" si="72"/>
        <v>720 Aircraft</v>
      </c>
      <c r="BY119" s="8" t="e">
        <f>IF($P119="More Info Required",COUNTIFS('[3]2019 Outage History'!$R:$R,BX119,'[3]2019 Outage History'!$I:$I,$C119)/$Q119,"")</f>
        <v>#VALUE!</v>
      </c>
      <c r="BZ119" s="26" t="str">
        <f t="shared" si="73"/>
        <v>730 Fire</v>
      </c>
      <c r="CA119" s="8" t="e">
        <f>IF($P119="More Info Required",COUNTIFS('[3]2019 Outage History'!$R:$R,BZ119,'[3]2019 Outage History'!$I:$I,$C119)/$Q119,"")</f>
        <v>#VALUE!</v>
      </c>
      <c r="CB119" s="26" t="str">
        <f t="shared" si="74"/>
        <v>740 Public Cuts Tree</v>
      </c>
      <c r="CC119" s="8" t="e">
        <f>IF($P119="More Info Required",COUNTIFS('[3]2019 Outage History'!$R:$R,CB119,'[3]2019 Outage History'!$I:$I,$C119)/$Q119,"")</f>
        <v>#VALUE!</v>
      </c>
      <c r="CD119" s="26" t="str">
        <f t="shared" si="75"/>
        <v>750 Vandalism</v>
      </c>
      <c r="CE119" s="8" t="e">
        <f>IF($P119="More Info Required",COUNTIFS('[3]2019 Outage History'!$R:$R,CD119,'[3]2019 Outage History'!$I:$I,$C119)/$Q119,"")</f>
        <v>#VALUE!</v>
      </c>
      <c r="CF119" s="26" t="str">
        <f t="shared" si="76"/>
        <v>760 Switching Error or Caused by Construction or Maintenance</v>
      </c>
      <c r="CG119" s="8" t="e">
        <f>IF($P119="More Info Required",COUNTIFS('[3]2019 Outage History'!$R:$R,CF119,'[3]2019 Outage History'!$I:$I,$C119)/$Q119,"")</f>
        <v>#VALUE!</v>
      </c>
      <c r="CH119" s="26" t="str">
        <f t="shared" si="77"/>
        <v>790 Public, Other</v>
      </c>
      <c r="CI119" s="8" t="e">
        <f>IF($P119="More Info Required",COUNTIFS('[3]2019 Outage History'!$R:$R,CH119,'[3]2019 Outage History'!$I:$I,$C119)/$Q119,"")</f>
        <v>#VALUE!</v>
      </c>
      <c r="CJ119" s="26" t="str">
        <f t="shared" si="78"/>
        <v>800 Other</v>
      </c>
      <c r="CK119" s="8" t="e">
        <f>IF($P119="More Info Required",COUNTIFS('[3]2019 Outage History'!$R:$R,CJ119,'[3]2019 Outage History'!$I:$I,$C119)/$Q119,"")</f>
        <v>#VALUE!</v>
      </c>
      <c r="CL119" s="26" t="str">
        <f t="shared" si="79"/>
        <v>999 Cause Unknown</v>
      </c>
      <c r="CM119" s="8" t="e">
        <f>IF($P119="More Info Required",COUNTIFS('[3]2019 Outage History'!$R:$R,CL119,'[3]2019 Outage History'!$I:$I,$C119)/$Q119,"")</f>
        <v>#VALUE!</v>
      </c>
    </row>
    <row r="120" spans="1:91" ht="15" x14ac:dyDescent="0.25">
      <c r="A120" s="17" t="s">
        <v>142</v>
      </c>
      <c r="B120" s="21">
        <v>6104</v>
      </c>
      <c r="C120" s="14" t="s">
        <v>461</v>
      </c>
      <c r="D120" s="17" t="s">
        <v>413</v>
      </c>
      <c r="E120" s="21">
        <v>61</v>
      </c>
      <c r="F120" s="22">
        <f>'[3]2019 Circuit Detail'!H79</f>
        <v>361.94246500000003</v>
      </c>
      <c r="G120" s="21"/>
      <c r="H120" s="21">
        <f>('[3]2014 Circuit detail'!AS79+'[3]2015 Circuit Detail'!AS79+'[3]2016 Circuit Detail'!AS79+'[3]2017 Circuit Detail'!AS79+'[3]2018 Circuit Detail'!AS79)/5</f>
        <v>1.930582138969251</v>
      </c>
      <c r="I120" s="10">
        <f>'[3]2019 Circuit Detail'!AS79</f>
        <v>1.0913336737097199</v>
      </c>
      <c r="J120" s="17" t="str">
        <f t="shared" si="40"/>
        <v>OK</v>
      </c>
      <c r="K120" s="17">
        <v>47.2</v>
      </c>
      <c r="L120" s="23">
        <v>2016</v>
      </c>
      <c r="M120" s="21">
        <f>('[3]2014 Circuit detail'!AQ79+'[3]2015 Circuit Detail'!AQ79+'[3]2016 Circuit Detail'!AQ79+'[3]2017 Circuit Detail'!AQ79+'[3]2018 Circuit Detail'!AQ79)/5</f>
        <v>345.2666438</v>
      </c>
      <c r="N120" s="24">
        <f>'[3]2019 Circuit Detail'!AQ79</f>
        <v>109.310191</v>
      </c>
      <c r="O120" s="17" t="str">
        <f t="shared" si="41"/>
        <v>OK</v>
      </c>
      <c r="P120" s="8" t="str">
        <f t="shared" si="42"/>
        <v>Good</v>
      </c>
      <c r="Q120" s="25">
        <f>'[3]2019 Circuit Detail'!AJ79</f>
        <v>38</v>
      </c>
      <c r="R120" s="26" t="str">
        <f t="shared" si="43"/>
        <v/>
      </c>
      <c r="S120" s="8" t="str">
        <f>IF($P120="More Info Required",COUNTIFS('[3]2019 Outage History'!$R:$R,R120,'[3]2019 Outage History'!$I:$I,$C120)/$Q120,"")</f>
        <v/>
      </c>
      <c r="T120" s="26" t="str">
        <f t="shared" si="44"/>
        <v/>
      </c>
      <c r="U120" s="8" t="str">
        <f>IF($P120="More Info Required",COUNTIFS('[3]2019 Outage History'!$R:$R,T120,'[3]2019 Outage History'!$I:$I,$C120)/$Q120,"")</f>
        <v/>
      </c>
      <c r="V120" s="26" t="str">
        <f t="shared" si="45"/>
        <v/>
      </c>
      <c r="W120" s="8" t="str">
        <f>IF($P120="More Info Required",COUNTIFS('[3]2019 Outage History'!$R:$R,V120,'[3]2019 Outage History'!$I:$I,$C120)/$Q120,"")</f>
        <v/>
      </c>
      <c r="X120" s="26" t="str">
        <f t="shared" si="46"/>
        <v/>
      </c>
      <c r="Y120" s="8" t="str">
        <f>IF($P120="More Info Required",COUNTIFS('[3]2019 Outage History'!$R:$R,X120,'[3]2019 Outage History'!$I:$I,$C120)/$Q120,"")</f>
        <v/>
      </c>
      <c r="Z120" s="26" t="str">
        <f t="shared" si="47"/>
        <v/>
      </c>
      <c r="AA120" s="8" t="str">
        <f>IF($P120="More Info Required",COUNTIFS('[3]2019 Outage History'!$R:$R,Z120,'[3]2019 Outage History'!$I:$I,$C120)/$Q120,"")</f>
        <v/>
      </c>
      <c r="AB120" s="26" t="str">
        <f t="shared" si="48"/>
        <v/>
      </c>
      <c r="AC120" s="8" t="str">
        <f>IF($P120="More Info Required",COUNTIFS('[3]2019 Outage History'!$R:$R,AB120,'[3]2019 Outage History'!$I:$I,$C120)/$Q120,"")</f>
        <v/>
      </c>
      <c r="AD120" s="26" t="str">
        <f t="shared" si="49"/>
        <v/>
      </c>
      <c r="AE120" s="8" t="str">
        <f>IF($P120="More Info Required",COUNTIFS('[3]2019 Outage History'!$R:$R,AD120,'[3]2019 Outage History'!$I:$I,$C120)/$Q120,"")</f>
        <v/>
      </c>
      <c r="AF120" s="26" t="str">
        <f t="shared" si="50"/>
        <v/>
      </c>
      <c r="AG120" s="8" t="str">
        <f>IF($P120="More Info Required",COUNTIFS('[3]2019 Outage History'!$R:$R,AF120,'[3]2019 Outage History'!$I:$I,$C120)/$Q120,"")</f>
        <v/>
      </c>
      <c r="AH120" s="26" t="str">
        <f t="shared" si="51"/>
        <v/>
      </c>
      <c r="AI120" s="8" t="str">
        <f>IF($P120="More Info Required",COUNTIFS('[3]2019 Outage History'!$R:$R,AH120,'[3]2019 Outage History'!$I:$I,$C120)/$Q120,"")</f>
        <v/>
      </c>
      <c r="AJ120" s="26" t="str">
        <f t="shared" si="52"/>
        <v/>
      </c>
      <c r="AK120" s="8" t="str">
        <f>IF($P120="More Info Required",COUNTIFS('[3]2019 Outage History'!$R:$R,AJ120,'[3]2019 Outage History'!$I:$I,$C120)/$Q120,"")</f>
        <v/>
      </c>
      <c r="AL120" s="26" t="str">
        <f t="shared" si="53"/>
        <v/>
      </c>
      <c r="AM120" s="8" t="str">
        <f>IF($P120="More Info Required",COUNTIFS('[3]2019 Outage History'!$R:$R,AL120,'[3]2019 Outage History'!$I:$I,$C120)/$Q120,"")</f>
        <v/>
      </c>
      <c r="AN120" s="26" t="str">
        <f t="shared" si="54"/>
        <v/>
      </c>
      <c r="AO120" s="8" t="str">
        <f>IF($P120="More Info Required",COUNTIFS('[3]2019 Outage History'!$R:$R,AN120,'[3]2019 Outage History'!$I:$I,$C120)/$Q120,"")</f>
        <v/>
      </c>
      <c r="AP120" s="26" t="str">
        <f t="shared" si="55"/>
        <v/>
      </c>
      <c r="AQ120" s="8" t="str">
        <f>IF($P120="More Info Required",COUNTIFS('[3]2019 Outage History'!$R:$R,AP120,'[3]2019 Outage History'!$I:$I,$C120)/$Q120,"")</f>
        <v/>
      </c>
      <c r="AR120" s="26" t="str">
        <f t="shared" si="56"/>
        <v/>
      </c>
      <c r="AS120" s="8" t="str">
        <f>IF($P120="More Info Required",COUNTIFS('[3]2019 Outage History'!$R:$R,AR120,'[3]2019 Outage History'!$I:$I,$C120)/$Q120,"")</f>
        <v/>
      </c>
      <c r="AT120" s="26" t="str">
        <f t="shared" si="57"/>
        <v/>
      </c>
      <c r="AU120" s="8" t="str">
        <f>IF($P120="More Info Required",COUNTIFS('[3]2019 Outage History'!$R:$R,AT120,'[3]2019 Outage History'!$I:$I,$C120)/$Q120,"")</f>
        <v/>
      </c>
      <c r="AV120" s="26" t="str">
        <f t="shared" si="58"/>
        <v/>
      </c>
      <c r="AW120" s="8" t="str">
        <f>IF($P120="More Info Required",COUNTIFS('[3]2019 Outage History'!$R:$R,AV120,'[3]2019 Outage History'!$I:$I,$C120)/$Q120,"")</f>
        <v/>
      </c>
      <c r="AX120" s="26" t="str">
        <f t="shared" si="59"/>
        <v/>
      </c>
      <c r="AY120" s="8" t="str">
        <f>IF($P120="More Info Required",COUNTIFS('[3]2019 Outage History'!$R:$R,AX120,'[3]2019 Outage History'!$I:$I,$C120)/$Q120,"")</f>
        <v/>
      </c>
      <c r="AZ120" s="26" t="str">
        <f t="shared" si="60"/>
        <v/>
      </c>
      <c r="BA120" s="8" t="str">
        <f>IF($P120="More Info Required",COUNTIFS('[3]2019 Outage History'!$R:$R,AZ120,'[3]2019 Outage History'!$I:$I,$C120)/$Q120,"")</f>
        <v/>
      </c>
      <c r="BB120" s="26" t="str">
        <f t="shared" si="61"/>
        <v/>
      </c>
      <c r="BC120" s="8" t="str">
        <f>IF($P120="More Info Required",COUNTIFS('[3]2019 Outage History'!$R:$R,BB120,'[3]2019 Outage History'!$I:$I,$C120)/$Q120,"")</f>
        <v/>
      </c>
      <c r="BD120" s="26" t="str">
        <f t="shared" si="62"/>
        <v/>
      </c>
      <c r="BE120" s="8" t="str">
        <f>IF($P120="More Info Required",COUNTIFS('[3]2019 Outage History'!$R:$R,BD120,'[3]2019 Outage History'!$I:$I,$C120)/$Q120,"")</f>
        <v/>
      </c>
      <c r="BF120" s="26" t="str">
        <f t="shared" si="63"/>
        <v/>
      </c>
      <c r="BG120" s="8" t="str">
        <f>IF($P120="More Info Required",COUNTIFS('[3]2019 Outage History'!$R:$R,BF120,'[3]2019 Outage History'!$I:$I,$C120)/$Q120,"")</f>
        <v/>
      </c>
      <c r="BH120" s="26" t="str">
        <f t="shared" si="64"/>
        <v/>
      </c>
      <c r="BI120" s="8" t="str">
        <f>IF($P120="More Info Required",COUNTIFS('[3]2019 Outage History'!$R:$R,BH120,'[3]2019 Outage History'!$I:$I,$C120)/$Q120,"")</f>
        <v/>
      </c>
      <c r="BJ120" s="26" t="str">
        <f t="shared" si="65"/>
        <v/>
      </c>
      <c r="BK120" s="8" t="str">
        <f>IF($P120="More Info Required",COUNTIFS('[3]2019 Outage History'!$R:$R,BJ120,'[3]2019 Outage History'!$I:$I,$C120)/$Q120,"")</f>
        <v/>
      </c>
      <c r="BL120" s="26" t="str">
        <f t="shared" si="66"/>
        <v/>
      </c>
      <c r="BM120" s="8" t="str">
        <f>IF($P120="More Info Required",COUNTIFS('[3]2019 Outage History'!$R:$R,BL120,'[3]2019 Outage History'!$I:$I,$C120)/$Q120,"")</f>
        <v/>
      </c>
      <c r="BN120" s="26" t="str">
        <f t="shared" si="67"/>
        <v/>
      </c>
      <c r="BO120" s="8" t="str">
        <f>IF($P120="More Info Required",COUNTIFS('[3]2019 Outage History'!$R:$R,BN120,'[3]2019 Outage History'!$I:$I,$C120)/$Q120,"")</f>
        <v/>
      </c>
      <c r="BP120" s="26" t="str">
        <f t="shared" si="68"/>
        <v/>
      </c>
      <c r="BQ120" s="8" t="str">
        <f>IF($P120="More Info Required",COUNTIFS('[3]2019 Outage History'!$R:$R,BP120,'[3]2019 Outage History'!$I:$I,$C120)/$Q120,"")</f>
        <v/>
      </c>
      <c r="BR120" s="26" t="str">
        <f t="shared" si="69"/>
        <v/>
      </c>
      <c r="BS120" s="8" t="str">
        <f>IF($P120="More Info Required",COUNTIFS('[3]2019 Outage History'!$R:$R,BR120,'[3]2019 Outage History'!$I:$I,$C120)/$Q120,"")</f>
        <v/>
      </c>
      <c r="BT120" s="26" t="str">
        <f t="shared" si="70"/>
        <v/>
      </c>
      <c r="BU120" s="8" t="str">
        <f>IF($P120="More Info Required",COUNTIFS('[3]2019 Outage History'!$R:$R,BT120,'[3]2019 Outage History'!$I:$I,$C120)/$Q120,"")</f>
        <v/>
      </c>
      <c r="BV120" s="26" t="str">
        <f t="shared" si="71"/>
        <v/>
      </c>
      <c r="BW120" s="8" t="str">
        <f>IF($P120="More Info Required",COUNTIFS('[3]2019 Outage History'!$R:$R,BV120,'[3]2019 Outage History'!$I:$I,$C120)/$Q120,"")</f>
        <v/>
      </c>
      <c r="BX120" s="26" t="str">
        <f t="shared" si="72"/>
        <v/>
      </c>
      <c r="BY120" s="8" t="str">
        <f>IF($P120="More Info Required",COUNTIFS('[3]2019 Outage History'!$R:$R,BX120,'[3]2019 Outage History'!$I:$I,$C120)/$Q120,"")</f>
        <v/>
      </c>
      <c r="BZ120" s="26" t="str">
        <f t="shared" si="73"/>
        <v/>
      </c>
      <c r="CA120" s="8" t="str">
        <f>IF($P120="More Info Required",COUNTIFS('[3]2019 Outage History'!$R:$R,BZ120,'[3]2019 Outage History'!$I:$I,$C120)/$Q120,"")</f>
        <v/>
      </c>
      <c r="CB120" s="26" t="str">
        <f t="shared" si="74"/>
        <v/>
      </c>
      <c r="CC120" s="8" t="str">
        <f>IF($P120="More Info Required",COUNTIFS('[3]2019 Outage History'!$R:$R,CB120,'[3]2019 Outage History'!$I:$I,$C120)/$Q120,"")</f>
        <v/>
      </c>
      <c r="CD120" s="26" t="str">
        <f t="shared" si="75"/>
        <v/>
      </c>
      <c r="CE120" s="8" t="str">
        <f>IF($P120="More Info Required",COUNTIFS('[3]2019 Outage History'!$R:$R,CD120,'[3]2019 Outage History'!$I:$I,$C120)/$Q120,"")</f>
        <v/>
      </c>
      <c r="CF120" s="26" t="str">
        <f t="shared" si="76"/>
        <v/>
      </c>
      <c r="CG120" s="8" t="str">
        <f>IF($P120="More Info Required",COUNTIFS('[3]2019 Outage History'!$R:$R,CF120,'[3]2019 Outage History'!$I:$I,$C120)/$Q120,"")</f>
        <v/>
      </c>
      <c r="CH120" s="26" t="str">
        <f t="shared" si="77"/>
        <v/>
      </c>
      <c r="CI120" s="8" t="str">
        <f>IF($P120="More Info Required",COUNTIFS('[3]2019 Outage History'!$R:$R,CH120,'[3]2019 Outage History'!$I:$I,$C120)/$Q120,"")</f>
        <v/>
      </c>
      <c r="CJ120" s="26" t="str">
        <f t="shared" si="78"/>
        <v/>
      </c>
      <c r="CK120" s="8" t="str">
        <f>IF($P120="More Info Required",COUNTIFS('[3]2019 Outage History'!$R:$R,CJ120,'[3]2019 Outage History'!$I:$I,$C120)/$Q120,"")</f>
        <v/>
      </c>
      <c r="CL120" s="26" t="str">
        <f t="shared" si="79"/>
        <v/>
      </c>
      <c r="CM120" s="8" t="str">
        <f>IF($P120="More Info Required",COUNTIFS('[3]2019 Outage History'!$R:$R,CL120,'[3]2019 Outage History'!$I:$I,$C120)/$Q120,"")</f>
        <v/>
      </c>
    </row>
    <row r="121" spans="1:91" ht="15" x14ac:dyDescent="0.25">
      <c r="A121" s="17" t="s">
        <v>89</v>
      </c>
      <c r="B121" s="21">
        <v>66214</v>
      </c>
      <c r="C121" s="14" t="s">
        <v>90</v>
      </c>
      <c r="D121" s="17" t="s">
        <v>89</v>
      </c>
      <c r="E121" s="21">
        <v>66</v>
      </c>
      <c r="F121" s="22">
        <f>'[3]2019 Circuit Detail'!H80</f>
        <v>483.87397199999998</v>
      </c>
      <c r="G121" s="21"/>
      <c r="H121" s="21">
        <f>('[3]2014 Circuit detail'!AS80+'[3]2015 Circuit Detail'!AS80+'[3]2016 Circuit Detail'!AS80+'[3]2017 Circuit Detail'!AS80+'[3]2018 Circuit Detail'!AS80)/5</f>
        <v>6.0958013928787316E-2</v>
      </c>
      <c r="I121" s="10">
        <f>'[3]2019 Circuit Detail'!AS80</f>
        <v>9.5066076420411399E-2</v>
      </c>
      <c r="J121" s="17" t="str">
        <f t="shared" si="40"/>
        <v>PSC</v>
      </c>
      <c r="K121" s="17">
        <v>29.3</v>
      </c>
      <c r="L121" s="23">
        <v>2019</v>
      </c>
      <c r="M121" s="21">
        <f>('[3]2014 Circuit detail'!AQ80+'[3]2015 Circuit Detail'!AQ80+'[3]2016 Circuit Detail'!AQ80+'[3]2017 Circuit Detail'!AQ80+'[3]2018 Circuit Detail'!AQ80)/5</f>
        <v>8.5582361999999996</v>
      </c>
      <c r="N121" s="24">
        <f>'[3]2019 Circuit Detail'!AQ80</f>
        <v>12.817387</v>
      </c>
      <c r="O121" s="17" t="str">
        <f t="shared" si="41"/>
        <v>PSC</v>
      </c>
      <c r="P121" s="8" t="str">
        <f t="shared" si="42"/>
        <v>More Info Required</v>
      </c>
      <c r="Q121" s="25">
        <f>'[3]2019 Circuit Detail'!AJ80</f>
        <v>11</v>
      </c>
      <c r="R121" s="26" t="str">
        <f t="shared" si="43"/>
        <v>000 Power Supply</v>
      </c>
      <c r="S121" s="8" t="e">
        <f>IF($P121="More Info Required",COUNTIFS('[3]2019 Outage History'!$R:$R,R121,'[3]2019 Outage History'!$I:$I,$C121)/$Q121,"")</f>
        <v>#VALUE!</v>
      </c>
      <c r="T121" s="26" t="str">
        <f t="shared" si="44"/>
        <v>100 Construction</v>
      </c>
      <c r="U121" s="8" t="e">
        <f>IF($P121="More Info Required",COUNTIFS('[3]2019 Outage History'!$R:$R,T121,'[3]2019 Outage History'!$I:$I,$C121)/$Q121,"")</f>
        <v>#VALUE!</v>
      </c>
      <c r="V121" s="26" t="str">
        <f t="shared" si="45"/>
        <v>110 Maintenance</v>
      </c>
      <c r="W121" s="8" t="e">
        <f>IF($P121="More Info Required",COUNTIFS('[3]2019 Outage History'!$R:$R,V121,'[3]2019 Outage History'!$I:$I,$C121)/$Q121,"")</f>
        <v>#VALUE!</v>
      </c>
      <c r="X121" s="26" t="str">
        <f t="shared" si="46"/>
        <v>190 Other Planned</v>
      </c>
      <c r="Y121" s="8" t="e">
        <f>IF($P121="More Info Required",COUNTIFS('[3]2019 Outage History'!$R:$R,X121,'[3]2019 Outage History'!$I:$I,$C121)/$Q121,"")</f>
        <v>#VALUE!</v>
      </c>
      <c r="Z121" s="26" t="str">
        <f t="shared" si="47"/>
        <v>300 Material or equipment fault/failure</v>
      </c>
      <c r="AA121" s="8" t="e">
        <f>IF($P121="More Info Required",COUNTIFS('[3]2019 Outage History'!$R:$R,Z121,'[3]2019 Outage History'!$I:$I,$C121)/$Q121,"")</f>
        <v>#VALUE!</v>
      </c>
      <c r="AB121" s="26" t="str">
        <f t="shared" si="48"/>
        <v>310 Installation Fault</v>
      </c>
      <c r="AC121" s="8" t="e">
        <f>IF($P121="More Info Required",COUNTIFS('[3]2019 Outage History'!$R:$R,AB121,'[3]2019 Outage History'!$I:$I,$C121)/$Q121,"")</f>
        <v>#VALUE!</v>
      </c>
      <c r="AD121" s="26" t="str">
        <f t="shared" si="49"/>
        <v>320 Conductor Sag or inadequate clearance</v>
      </c>
      <c r="AE121" s="8" t="e">
        <f>IF($P121="More Info Required",COUNTIFS('[3]2019 Outage History'!$R:$R,AD121,'[3]2019 Outage History'!$I:$I,$C121)/$Q121,"")</f>
        <v>#VALUE!</v>
      </c>
      <c r="AF121" s="26" t="str">
        <f t="shared" si="50"/>
        <v>340 Overload</v>
      </c>
      <c r="AG121" s="8" t="e">
        <f>IF($P121="More Info Required",COUNTIFS('[3]2019 Outage History'!$R:$R,AF121,'[3]2019 Outage History'!$I:$I,$C121)/$Q121,"")</f>
        <v>#VALUE!</v>
      </c>
      <c r="AH121" s="26" t="str">
        <f t="shared" si="51"/>
        <v>350 Miscoordination of protection devices</v>
      </c>
      <c r="AI121" s="8" t="e">
        <f>IF($P121="More Info Required",COUNTIFS('[3]2019 Outage History'!$R:$R,AH121,'[3]2019 Outage History'!$I:$I,$C121)/$Q121,"")</f>
        <v>#VALUE!</v>
      </c>
      <c r="AJ121" s="26" t="str">
        <f t="shared" si="52"/>
        <v>360 Other Equipment installation/design</v>
      </c>
      <c r="AK121" s="8" t="e">
        <f>IF($P121="More Info Required",COUNTIFS('[3]2019 Outage History'!$R:$R,AJ121,'[3]2019 Outage History'!$I:$I,$C121)/$Q121,"")</f>
        <v>#VALUE!</v>
      </c>
      <c r="AL121" s="26" t="str">
        <f t="shared" si="53"/>
        <v>400 Decay/Age of Material/Equipment</v>
      </c>
      <c r="AM121" s="8" t="e">
        <f>IF($P121="More Info Required",COUNTIFS('[3]2019 Outage History'!$R:$R,AL121,'[3]2019 Outage History'!$I:$I,$C121)/$Q121,"")</f>
        <v>#VALUE!</v>
      </c>
      <c r="AN121" s="26" t="str">
        <f t="shared" si="54"/>
        <v>420 Tree Growth</v>
      </c>
      <c r="AO121" s="8" t="e">
        <f>IF($P121="More Info Required",COUNTIFS('[3]2019 Outage History'!$R:$R,AN121,'[3]2019 Outage History'!$I:$I,$C121)/$Q121,"")</f>
        <v>#VALUE!</v>
      </c>
      <c r="AP121" s="26" t="str">
        <f t="shared" si="55"/>
        <v>430 Tree failure from overhang or dead tree without Ice/snow</v>
      </c>
      <c r="AQ121" s="8" t="e">
        <f>IF($P121="More Info Required",COUNTIFS('[3]2019 Outage History'!$R:$R,AP121,'[3]2019 Outage History'!$I:$I,$C121)/$Q121,"")</f>
        <v>#VALUE!</v>
      </c>
      <c r="AR121" s="26" t="str">
        <f t="shared" si="56"/>
        <v>435 Tree failure from outside of ROW</v>
      </c>
      <c r="AS121" s="8" t="e">
        <f>IF($P121="More Info Required",COUNTIFS('[3]2019 Outage History'!$R:$R,AR121,'[3]2019 Outage History'!$I:$I,$C121)/$Q121,"")</f>
        <v>#VALUE!</v>
      </c>
      <c r="AT121" s="26" t="str">
        <f t="shared" si="57"/>
        <v>440 Trees with Ice/snow</v>
      </c>
      <c r="AU121" s="8" t="e">
        <f>IF($P121="More Info Required",COUNTIFS('[3]2019 Outage History'!$R:$R,AT121,'[3]2019 Outage History'!$I:$I,$C121)/$Q121,"")</f>
        <v>#VALUE!</v>
      </c>
      <c r="AV121" s="26" t="str">
        <f t="shared" si="58"/>
        <v>470 Borrower Crew Cuts Tree</v>
      </c>
      <c r="AW121" s="8" t="e">
        <f>IF($P121="More Info Required",COUNTIFS('[3]2019 Outage History'!$R:$R,AV121,'[3]2019 Outage History'!$I:$I,$C121)/$Q121,"")</f>
        <v>#VALUE!</v>
      </c>
      <c r="AX121" s="26" t="str">
        <f t="shared" si="59"/>
        <v>490 Maintenance, Other</v>
      </c>
      <c r="AY121" s="8" t="e">
        <f>IF($P121="More Info Required",COUNTIFS('[3]2019 Outage History'!$R:$R,AX121,'[3]2019 Outage History'!$I:$I,$C121)/$Q121,"")</f>
        <v>#VALUE!</v>
      </c>
      <c r="AZ121" s="26" t="str">
        <f t="shared" si="60"/>
        <v>500 Lightning</v>
      </c>
      <c r="BA121" s="8" t="e">
        <f>IF($P121="More Info Required",COUNTIFS('[3]2019 Outage History'!$R:$R,AZ121,'[3]2019 Outage History'!$I:$I,$C121)/$Q121,"")</f>
        <v>#VALUE!</v>
      </c>
      <c r="BB121" s="26" t="str">
        <f t="shared" si="61"/>
        <v>510 Wind, Not Trees</v>
      </c>
      <c r="BC121" s="8" t="e">
        <f>IF($P121="More Info Required",COUNTIFS('[3]2019 Outage History'!$R:$R,BB121,'[3]2019 Outage History'!$I:$I,$C121)/$Q121,"")</f>
        <v>#VALUE!</v>
      </c>
      <c r="BD121" s="26" t="str">
        <f t="shared" si="62"/>
        <v>520 Ice, Sleet, Frost, not Trees</v>
      </c>
      <c r="BE121" s="8" t="e">
        <f>IF($P121="More Info Required",COUNTIFS('[3]2019 Outage History'!$R:$R,BD121,'[3]2019 Outage History'!$I:$I,$C121)/$Q121,"")</f>
        <v>#VALUE!</v>
      </c>
      <c r="BF121" s="26" t="str">
        <f t="shared" si="63"/>
        <v>530 Flood</v>
      </c>
      <c r="BG121" s="8" t="e">
        <f>IF($P121="More Info Required",COUNTIFS('[3]2019 Outage History'!$R:$R,BF121,'[3]2019 Outage History'!$I:$I,$C121)/$Q121,"")</f>
        <v>#VALUE!</v>
      </c>
      <c r="BH121" s="26" t="str">
        <f t="shared" si="64"/>
        <v>540 Storm</v>
      </c>
      <c r="BI121" s="8" t="e">
        <f>IF($P121="More Info Required",COUNTIFS('[3]2019 Outage History'!$R:$R,BH121,'[3]2019 Outage History'!$I:$I,$C121)/$Q121,"")</f>
        <v>#VALUE!</v>
      </c>
      <c r="BJ121" s="26" t="str">
        <f t="shared" si="65"/>
        <v>590 Weather, Other</v>
      </c>
      <c r="BK121" s="8" t="e">
        <f>IF($P121="More Info Required",COUNTIFS('[3]2019 Outage History'!$R:$R,BJ121,'[3]2019 Outage History'!$I:$I,$C121)/$Q121,"")</f>
        <v>#VALUE!</v>
      </c>
      <c r="BL121" s="26" t="str">
        <f t="shared" si="66"/>
        <v>600 Animal/bird</v>
      </c>
      <c r="BM121" s="8" t="e">
        <f>IF($P121="More Info Required",COUNTIFS('[3]2019 Outage History'!$R:$R,BL121,'[3]2019 Outage History'!$I:$I,$C121)/$Q121,"")</f>
        <v>#VALUE!</v>
      </c>
      <c r="BN121" s="26" t="str">
        <f t="shared" si="67"/>
        <v>630 Squirrel</v>
      </c>
      <c r="BO121" s="8" t="e">
        <f>IF($P121="More Info Required",COUNTIFS('[3]2019 Outage History'!$R:$R,BN121,'[3]2019 Outage History'!$I:$I,$C121)/$Q121,"")</f>
        <v>#VALUE!</v>
      </c>
      <c r="BP121" s="26" t="str">
        <f t="shared" si="68"/>
        <v>690 Animal, Other</v>
      </c>
      <c r="BQ121" s="8" t="e">
        <f>IF($P121="More Info Required",COUNTIFS('[3]2019 Outage History'!$R:$R,BP121,'[3]2019 Outage History'!$I:$I,$C121)/$Q121,"")</f>
        <v>#VALUE!</v>
      </c>
      <c r="BR121" s="26" t="str">
        <f t="shared" si="69"/>
        <v>700 Customer-Caused</v>
      </c>
      <c r="BS121" s="8" t="e">
        <f>IF($P121="More Info Required",COUNTIFS('[3]2019 Outage History'!$R:$R,BR121,'[3]2019 Outage History'!$I:$I,$C121)/$Q121,"")</f>
        <v>#VALUE!</v>
      </c>
      <c r="BT121" s="26" t="str">
        <f t="shared" si="70"/>
        <v>710 Motor Vehicle</v>
      </c>
      <c r="BU121" s="8" t="e">
        <f>IF($P121="More Info Required",COUNTIFS('[3]2019 Outage History'!$R:$R,BT121,'[3]2019 Outage History'!$I:$I,$C121)/$Q121,"")</f>
        <v>#VALUE!</v>
      </c>
      <c r="BV121" s="26" t="str">
        <f t="shared" si="71"/>
        <v>715 Farming Equipment</v>
      </c>
      <c r="BW121" s="8" t="e">
        <f>IF($P121="More Info Required",COUNTIFS('[3]2019 Outage History'!$R:$R,BV121,'[3]2019 Outage History'!$I:$I,$C121)/$Q121,"")</f>
        <v>#VALUE!</v>
      </c>
      <c r="BX121" s="26" t="str">
        <f t="shared" si="72"/>
        <v>720 Aircraft</v>
      </c>
      <c r="BY121" s="8" t="e">
        <f>IF($P121="More Info Required",COUNTIFS('[3]2019 Outage History'!$R:$R,BX121,'[3]2019 Outage History'!$I:$I,$C121)/$Q121,"")</f>
        <v>#VALUE!</v>
      </c>
      <c r="BZ121" s="26" t="str">
        <f t="shared" si="73"/>
        <v>730 Fire</v>
      </c>
      <c r="CA121" s="8" t="e">
        <f>IF($P121="More Info Required",COUNTIFS('[3]2019 Outage History'!$R:$R,BZ121,'[3]2019 Outage History'!$I:$I,$C121)/$Q121,"")</f>
        <v>#VALUE!</v>
      </c>
      <c r="CB121" s="26" t="str">
        <f t="shared" si="74"/>
        <v>740 Public Cuts Tree</v>
      </c>
      <c r="CC121" s="8" t="e">
        <f>IF($P121="More Info Required",COUNTIFS('[3]2019 Outage History'!$R:$R,CB121,'[3]2019 Outage History'!$I:$I,$C121)/$Q121,"")</f>
        <v>#VALUE!</v>
      </c>
      <c r="CD121" s="26" t="str">
        <f t="shared" si="75"/>
        <v>750 Vandalism</v>
      </c>
      <c r="CE121" s="8" t="e">
        <f>IF($P121="More Info Required",COUNTIFS('[3]2019 Outage History'!$R:$R,CD121,'[3]2019 Outage History'!$I:$I,$C121)/$Q121,"")</f>
        <v>#VALUE!</v>
      </c>
      <c r="CF121" s="26" t="str">
        <f t="shared" si="76"/>
        <v>760 Switching Error or Caused by Construction or Maintenance</v>
      </c>
      <c r="CG121" s="8" t="e">
        <f>IF($P121="More Info Required",COUNTIFS('[3]2019 Outage History'!$R:$R,CF121,'[3]2019 Outage History'!$I:$I,$C121)/$Q121,"")</f>
        <v>#VALUE!</v>
      </c>
      <c r="CH121" s="26" t="str">
        <f t="shared" si="77"/>
        <v>790 Public, Other</v>
      </c>
      <c r="CI121" s="8" t="e">
        <f>IF($P121="More Info Required",COUNTIFS('[3]2019 Outage History'!$R:$R,CH121,'[3]2019 Outage History'!$I:$I,$C121)/$Q121,"")</f>
        <v>#VALUE!</v>
      </c>
      <c r="CJ121" s="26" t="str">
        <f t="shared" si="78"/>
        <v>800 Other</v>
      </c>
      <c r="CK121" s="8" t="e">
        <f>IF($P121="More Info Required",COUNTIFS('[3]2019 Outage History'!$R:$R,CJ121,'[3]2019 Outage History'!$I:$I,$C121)/$Q121,"")</f>
        <v>#VALUE!</v>
      </c>
      <c r="CL121" s="26" t="str">
        <f t="shared" si="79"/>
        <v>999 Cause Unknown</v>
      </c>
      <c r="CM121" s="8" t="e">
        <f>IF($P121="More Info Required",COUNTIFS('[3]2019 Outage History'!$R:$R,CL121,'[3]2019 Outage History'!$I:$I,$C121)/$Q121,"")</f>
        <v>#VALUE!</v>
      </c>
    </row>
    <row r="122" spans="1:91" ht="15" x14ac:dyDescent="0.25">
      <c r="A122" s="17" t="s">
        <v>205</v>
      </c>
      <c r="B122" s="21">
        <v>74214</v>
      </c>
      <c r="C122" s="14" t="s">
        <v>206</v>
      </c>
      <c r="D122" s="17" t="s">
        <v>416</v>
      </c>
      <c r="E122" s="21">
        <v>74</v>
      </c>
      <c r="F122" s="22">
        <f>'[3]2019 Circuit Detail'!H81</f>
        <v>563.4</v>
      </c>
      <c r="G122" s="21"/>
      <c r="H122" s="21">
        <f>('[3]2014 Circuit detail'!AS81+'[3]2015 Circuit Detail'!AS81+'[3]2016 Circuit Detail'!AS81+'[3]2017 Circuit Detail'!AS81+'[3]2018 Circuit Detail'!AS81)/5</f>
        <v>0.44489850553631349</v>
      </c>
      <c r="I122" s="10">
        <f>'[3]2019 Circuit Detail'!AS81</f>
        <v>1.0259140930067401</v>
      </c>
      <c r="J122" s="17" t="str">
        <f t="shared" si="40"/>
        <v>PSC</v>
      </c>
      <c r="K122" s="17">
        <v>23.2</v>
      </c>
      <c r="L122" s="23">
        <v>2015</v>
      </c>
      <c r="M122" s="21">
        <f>('[3]2014 Circuit detail'!AQ81+'[3]2015 Circuit Detail'!AQ81+'[3]2016 Circuit Detail'!AQ81+'[3]2017 Circuit Detail'!AQ81+'[3]2018 Circuit Detail'!AQ81)/5</f>
        <v>43.875909399999998</v>
      </c>
      <c r="N122" s="24">
        <f>'[3]2019 Circuit Detail'!AQ81</f>
        <v>58.945686000000002</v>
      </c>
      <c r="O122" s="17" t="str">
        <f t="shared" si="41"/>
        <v>PSC</v>
      </c>
      <c r="P122" s="8" t="str">
        <f t="shared" si="42"/>
        <v>More Info Required</v>
      </c>
      <c r="Q122" s="25">
        <f>'[3]2019 Circuit Detail'!AJ81</f>
        <v>11</v>
      </c>
      <c r="R122" s="26" t="str">
        <f t="shared" si="43"/>
        <v>000 Power Supply</v>
      </c>
      <c r="S122" s="8" t="e">
        <f>IF($P122="More Info Required",COUNTIFS('[3]2019 Outage History'!$R:$R,R122,'[3]2019 Outage History'!$I:$I,$C122)/$Q122,"")</f>
        <v>#VALUE!</v>
      </c>
      <c r="T122" s="26" t="str">
        <f t="shared" si="44"/>
        <v>100 Construction</v>
      </c>
      <c r="U122" s="8" t="e">
        <f>IF($P122="More Info Required",COUNTIFS('[3]2019 Outage History'!$R:$R,T122,'[3]2019 Outage History'!$I:$I,$C122)/$Q122,"")</f>
        <v>#VALUE!</v>
      </c>
      <c r="V122" s="26" t="str">
        <f t="shared" si="45"/>
        <v>110 Maintenance</v>
      </c>
      <c r="W122" s="8" t="e">
        <f>IF($P122="More Info Required",COUNTIFS('[3]2019 Outage History'!$R:$R,V122,'[3]2019 Outage History'!$I:$I,$C122)/$Q122,"")</f>
        <v>#VALUE!</v>
      </c>
      <c r="X122" s="26" t="str">
        <f t="shared" si="46"/>
        <v>190 Other Planned</v>
      </c>
      <c r="Y122" s="8" t="e">
        <f>IF($P122="More Info Required",COUNTIFS('[3]2019 Outage History'!$R:$R,X122,'[3]2019 Outage History'!$I:$I,$C122)/$Q122,"")</f>
        <v>#VALUE!</v>
      </c>
      <c r="Z122" s="26" t="str">
        <f t="shared" si="47"/>
        <v>300 Material or equipment fault/failure</v>
      </c>
      <c r="AA122" s="8" t="e">
        <f>IF($P122="More Info Required",COUNTIFS('[3]2019 Outage History'!$R:$R,Z122,'[3]2019 Outage History'!$I:$I,$C122)/$Q122,"")</f>
        <v>#VALUE!</v>
      </c>
      <c r="AB122" s="26" t="str">
        <f t="shared" si="48"/>
        <v>310 Installation Fault</v>
      </c>
      <c r="AC122" s="8" t="e">
        <f>IF($P122="More Info Required",COUNTIFS('[3]2019 Outage History'!$R:$R,AB122,'[3]2019 Outage History'!$I:$I,$C122)/$Q122,"")</f>
        <v>#VALUE!</v>
      </c>
      <c r="AD122" s="26" t="str">
        <f t="shared" si="49"/>
        <v>320 Conductor Sag or inadequate clearance</v>
      </c>
      <c r="AE122" s="8" t="e">
        <f>IF($P122="More Info Required",COUNTIFS('[3]2019 Outage History'!$R:$R,AD122,'[3]2019 Outage History'!$I:$I,$C122)/$Q122,"")</f>
        <v>#VALUE!</v>
      </c>
      <c r="AF122" s="26" t="str">
        <f t="shared" si="50"/>
        <v>340 Overload</v>
      </c>
      <c r="AG122" s="8" t="e">
        <f>IF($P122="More Info Required",COUNTIFS('[3]2019 Outage History'!$R:$R,AF122,'[3]2019 Outage History'!$I:$I,$C122)/$Q122,"")</f>
        <v>#VALUE!</v>
      </c>
      <c r="AH122" s="26" t="str">
        <f t="shared" si="51"/>
        <v>350 Miscoordination of protection devices</v>
      </c>
      <c r="AI122" s="8" t="e">
        <f>IF($P122="More Info Required",COUNTIFS('[3]2019 Outage History'!$R:$R,AH122,'[3]2019 Outage History'!$I:$I,$C122)/$Q122,"")</f>
        <v>#VALUE!</v>
      </c>
      <c r="AJ122" s="26" t="str">
        <f t="shared" si="52"/>
        <v>360 Other Equipment installation/design</v>
      </c>
      <c r="AK122" s="8" t="e">
        <f>IF($P122="More Info Required",COUNTIFS('[3]2019 Outage History'!$R:$R,AJ122,'[3]2019 Outage History'!$I:$I,$C122)/$Q122,"")</f>
        <v>#VALUE!</v>
      </c>
      <c r="AL122" s="26" t="str">
        <f t="shared" si="53"/>
        <v>400 Decay/Age of Material/Equipment</v>
      </c>
      <c r="AM122" s="8" t="e">
        <f>IF($P122="More Info Required",COUNTIFS('[3]2019 Outage History'!$R:$R,AL122,'[3]2019 Outage History'!$I:$I,$C122)/$Q122,"")</f>
        <v>#VALUE!</v>
      </c>
      <c r="AN122" s="26" t="str">
        <f t="shared" si="54"/>
        <v>420 Tree Growth</v>
      </c>
      <c r="AO122" s="8" t="e">
        <f>IF($P122="More Info Required",COUNTIFS('[3]2019 Outage History'!$R:$R,AN122,'[3]2019 Outage History'!$I:$I,$C122)/$Q122,"")</f>
        <v>#VALUE!</v>
      </c>
      <c r="AP122" s="26" t="str">
        <f t="shared" si="55"/>
        <v>430 Tree failure from overhang or dead tree without Ice/snow</v>
      </c>
      <c r="AQ122" s="8" t="e">
        <f>IF($P122="More Info Required",COUNTIFS('[3]2019 Outage History'!$R:$R,AP122,'[3]2019 Outage History'!$I:$I,$C122)/$Q122,"")</f>
        <v>#VALUE!</v>
      </c>
      <c r="AR122" s="26" t="str">
        <f t="shared" si="56"/>
        <v>435 Tree failure from outside of ROW</v>
      </c>
      <c r="AS122" s="8" t="e">
        <f>IF($P122="More Info Required",COUNTIFS('[3]2019 Outage History'!$R:$R,AR122,'[3]2019 Outage History'!$I:$I,$C122)/$Q122,"")</f>
        <v>#VALUE!</v>
      </c>
      <c r="AT122" s="26" t="str">
        <f t="shared" si="57"/>
        <v>440 Trees with Ice/snow</v>
      </c>
      <c r="AU122" s="8" t="e">
        <f>IF($P122="More Info Required",COUNTIFS('[3]2019 Outage History'!$R:$R,AT122,'[3]2019 Outage History'!$I:$I,$C122)/$Q122,"")</f>
        <v>#VALUE!</v>
      </c>
      <c r="AV122" s="26" t="str">
        <f t="shared" si="58"/>
        <v>470 Borrower Crew Cuts Tree</v>
      </c>
      <c r="AW122" s="8" t="e">
        <f>IF($P122="More Info Required",COUNTIFS('[3]2019 Outage History'!$R:$R,AV122,'[3]2019 Outage History'!$I:$I,$C122)/$Q122,"")</f>
        <v>#VALUE!</v>
      </c>
      <c r="AX122" s="26" t="str">
        <f t="shared" si="59"/>
        <v>490 Maintenance, Other</v>
      </c>
      <c r="AY122" s="8" t="e">
        <f>IF($P122="More Info Required",COUNTIFS('[3]2019 Outage History'!$R:$R,AX122,'[3]2019 Outage History'!$I:$I,$C122)/$Q122,"")</f>
        <v>#VALUE!</v>
      </c>
      <c r="AZ122" s="26" t="str">
        <f t="shared" si="60"/>
        <v>500 Lightning</v>
      </c>
      <c r="BA122" s="8" t="e">
        <f>IF($P122="More Info Required",COUNTIFS('[3]2019 Outage History'!$R:$R,AZ122,'[3]2019 Outage History'!$I:$I,$C122)/$Q122,"")</f>
        <v>#VALUE!</v>
      </c>
      <c r="BB122" s="26" t="str">
        <f t="shared" si="61"/>
        <v>510 Wind, Not Trees</v>
      </c>
      <c r="BC122" s="8" t="e">
        <f>IF($P122="More Info Required",COUNTIFS('[3]2019 Outage History'!$R:$R,BB122,'[3]2019 Outage History'!$I:$I,$C122)/$Q122,"")</f>
        <v>#VALUE!</v>
      </c>
      <c r="BD122" s="26" t="str">
        <f t="shared" si="62"/>
        <v>520 Ice, Sleet, Frost, not Trees</v>
      </c>
      <c r="BE122" s="8" t="e">
        <f>IF($P122="More Info Required",COUNTIFS('[3]2019 Outage History'!$R:$R,BD122,'[3]2019 Outage History'!$I:$I,$C122)/$Q122,"")</f>
        <v>#VALUE!</v>
      </c>
      <c r="BF122" s="26" t="str">
        <f t="shared" si="63"/>
        <v>530 Flood</v>
      </c>
      <c r="BG122" s="8" t="e">
        <f>IF($P122="More Info Required",COUNTIFS('[3]2019 Outage History'!$R:$R,BF122,'[3]2019 Outage History'!$I:$I,$C122)/$Q122,"")</f>
        <v>#VALUE!</v>
      </c>
      <c r="BH122" s="26" t="str">
        <f t="shared" si="64"/>
        <v>540 Storm</v>
      </c>
      <c r="BI122" s="8" t="e">
        <f>IF($P122="More Info Required",COUNTIFS('[3]2019 Outage History'!$R:$R,BH122,'[3]2019 Outage History'!$I:$I,$C122)/$Q122,"")</f>
        <v>#VALUE!</v>
      </c>
      <c r="BJ122" s="26" t="str">
        <f t="shared" si="65"/>
        <v>590 Weather, Other</v>
      </c>
      <c r="BK122" s="8" t="e">
        <f>IF($P122="More Info Required",COUNTIFS('[3]2019 Outage History'!$R:$R,BJ122,'[3]2019 Outage History'!$I:$I,$C122)/$Q122,"")</f>
        <v>#VALUE!</v>
      </c>
      <c r="BL122" s="26" t="str">
        <f t="shared" si="66"/>
        <v>600 Animal/bird</v>
      </c>
      <c r="BM122" s="8" t="e">
        <f>IF($P122="More Info Required",COUNTIFS('[3]2019 Outage History'!$R:$R,BL122,'[3]2019 Outage History'!$I:$I,$C122)/$Q122,"")</f>
        <v>#VALUE!</v>
      </c>
      <c r="BN122" s="26" t="str">
        <f t="shared" si="67"/>
        <v>630 Squirrel</v>
      </c>
      <c r="BO122" s="8" t="e">
        <f>IF($P122="More Info Required",COUNTIFS('[3]2019 Outage History'!$R:$R,BN122,'[3]2019 Outage History'!$I:$I,$C122)/$Q122,"")</f>
        <v>#VALUE!</v>
      </c>
      <c r="BP122" s="26" t="str">
        <f t="shared" si="68"/>
        <v>690 Animal, Other</v>
      </c>
      <c r="BQ122" s="8" t="e">
        <f>IF($P122="More Info Required",COUNTIFS('[3]2019 Outage History'!$R:$R,BP122,'[3]2019 Outage History'!$I:$I,$C122)/$Q122,"")</f>
        <v>#VALUE!</v>
      </c>
      <c r="BR122" s="26" t="str">
        <f t="shared" si="69"/>
        <v>700 Customer-Caused</v>
      </c>
      <c r="BS122" s="8" t="e">
        <f>IF($P122="More Info Required",COUNTIFS('[3]2019 Outage History'!$R:$R,BR122,'[3]2019 Outage History'!$I:$I,$C122)/$Q122,"")</f>
        <v>#VALUE!</v>
      </c>
      <c r="BT122" s="26" t="str">
        <f t="shared" si="70"/>
        <v>710 Motor Vehicle</v>
      </c>
      <c r="BU122" s="8" t="e">
        <f>IF($P122="More Info Required",COUNTIFS('[3]2019 Outage History'!$R:$R,BT122,'[3]2019 Outage History'!$I:$I,$C122)/$Q122,"")</f>
        <v>#VALUE!</v>
      </c>
      <c r="BV122" s="26" t="str">
        <f t="shared" si="71"/>
        <v>715 Farming Equipment</v>
      </c>
      <c r="BW122" s="8" t="e">
        <f>IF($P122="More Info Required",COUNTIFS('[3]2019 Outage History'!$R:$R,BV122,'[3]2019 Outage History'!$I:$I,$C122)/$Q122,"")</f>
        <v>#VALUE!</v>
      </c>
      <c r="BX122" s="26" t="str">
        <f t="shared" si="72"/>
        <v>720 Aircraft</v>
      </c>
      <c r="BY122" s="8" t="e">
        <f>IF($P122="More Info Required",COUNTIFS('[3]2019 Outage History'!$R:$R,BX122,'[3]2019 Outage History'!$I:$I,$C122)/$Q122,"")</f>
        <v>#VALUE!</v>
      </c>
      <c r="BZ122" s="26" t="str">
        <f t="shared" si="73"/>
        <v>730 Fire</v>
      </c>
      <c r="CA122" s="8" t="e">
        <f>IF($P122="More Info Required",COUNTIFS('[3]2019 Outage History'!$R:$R,BZ122,'[3]2019 Outage History'!$I:$I,$C122)/$Q122,"")</f>
        <v>#VALUE!</v>
      </c>
      <c r="CB122" s="26" t="str">
        <f t="shared" si="74"/>
        <v>740 Public Cuts Tree</v>
      </c>
      <c r="CC122" s="8" t="e">
        <f>IF($P122="More Info Required",COUNTIFS('[3]2019 Outage History'!$R:$R,CB122,'[3]2019 Outage History'!$I:$I,$C122)/$Q122,"")</f>
        <v>#VALUE!</v>
      </c>
      <c r="CD122" s="26" t="str">
        <f t="shared" si="75"/>
        <v>750 Vandalism</v>
      </c>
      <c r="CE122" s="8" t="e">
        <f>IF($P122="More Info Required",COUNTIFS('[3]2019 Outage History'!$R:$R,CD122,'[3]2019 Outage History'!$I:$I,$C122)/$Q122,"")</f>
        <v>#VALUE!</v>
      </c>
      <c r="CF122" s="26" t="str">
        <f t="shared" si="76"/>
        <v>760 Switching Error or Caused by Construction or Maintenance</v>
      </c>
      <c r="CG122" s="8" t="e">
        <f>IF($P122="More Info Required",COUNTIFS('[3]2019 Outage History'!$R:$R,CF122,'[3]2019 Outage History'!$I:$I,$C122)/$Q122,"")</f>
        <v>#VALUE!</v>
      </c>
      <c r="CH122" s="26" t="str">
        <f t="shared" si="77"/>
        <v>790 Public, Other</v>
      </c>
      <c r="CI122" s="8" t="e">
        <f>IF($P122="More Info Required",COUNTIFS('[3]2019 Outage History'!$R:$R,CH122,'[3]2019 Outage History'!$I:$I,$C122)/$Q122,"")</f>
        <v>#VALUE!</v>
      </c>
      <c r="CJ122" s="26" t="str">
        <f t="shared" si="78"/>
        <v>800 Other</v>
      </c>
      <c r="CK122" s="8" t="e">
        <f>IF($P122="More Info Required",COUNTIFS('[3]2019 Outage History'!$R:$R,CJ122,'[3]2019 Outage History'!$I:$I,$C122)/$Q122,"")</f>
        <v>#VALUE!</v>
      </c>
      <c r="CL122" s="26" t="str">
        <f t="shared" si="79"/>
        <v>999 Cause Unknown</v>
      </c>
      <c r="CM122" s="8" t="e">
        <f>IF($P122="More Info Required",COUNTIFS('[3]2019 Outage History'!$R:$R,CL122,'[3]2019 Outage History'!$I:$I,$C122)/$Q122,"")</f>
        <v>#VALUE!</v>
      </c>
    </row>
    <row r="123" spans="1:91" ht="15" x14ac:dyDescent="0.25">
      <c r="A123" s="17" t="s">
        <v>207</v>
      </c>
      <c r="B123" s="21">
        <v>74224</v>
      </c>
      <c r="C123" s="14" t="s">
        <v>417</v>
      </c>
      <c r="D123" s="17" t="s">
        <v>416</v>
      </c>
      <c r="E123" s="21">
        <v>74</v>
      </c>
      <c r="F123" s="22">
        <f>'[3]2019 Circuit Detail'!H82</f>
        <v>454.89589000000001</v>
      </c>
      <c r="G123" s="21"/>
      <c r="H123" s="21">
        <f>('[3]2014 Circuit detail'!AS82+'[3]2015 Circuit Detail'!AS82+'[3]2016 Circuit Detail'!AS82+'[3]2017 Circuit Detail'!AS82+'[3]2018 Circuit Detail'!AS82)/5</f>
        <v>0.95876165283262438</v>
      </c>
      <c r="I123" s="10">
        <f>'[3]2019 Circuit Detail'!AS82</f>
        <v>0.597939014133542</v>
      </c>
      <c r="J123" s="17" t="str">
        <f t="shared" si="40"/>
        <v>OK</v>
      </c>
      <c r="K123" s="28">
        <v>36</v>
      </c>
      <c r="L123" s="23">
        <v>2015</v>
      </c>
      <c r="M123" s="21">
        <f>('[3]2014 Circuit detail'!AQ82+'[3]2015 Circuit Detail'!AQ82+'[3]2016 Circuit Detail'!AQ82+'[3]2017 Circuit Detail'!AQ82+'[3]2018 Circuit Detail'!AQ82)/5</f>
        <v>155.70148020000002</v>
      </c>
      <c r="N123" s="24">
        <f>'[3]2019 Circuit Detail'!AQ82</f>
        <v>45.918197999999997</v>
      </c>
      <c r="O123" s="17" t="str">
        <f t="shared" si="41"/>
        <v>OK</v>
      </c>
      <c r="P123" s="8" t="str">
        <f t="shared" si="42"/>
        <v>Good</v>
      </c>
      <c r="Q123" s="25">
        <f>'[3]2019 Circuit Detail'!AJ82</f>
        <v>35</v>
      </c>
      <c r="R123" s="26" t="str">
        <f t="shared" si="43"/>
        <v/>
      </c>
      <c r="S123" s="8" t="str">
        <f>IF($P123="More Info Required",COUNTIFS('[3]2019 Outage History'!$R:$R,R123,'[3]2019 Outage History'!$I:$I,$C123)/$Q123,"")</f>
        <v/>
      </c>
      <c r="T123" s="26" t="str">
        <f t="shared" si="44"/>
        <v/>
      </c>
      <c r="U123" s="8" t="str">
        <f>IF($P123="More Info Required",COUNTIFS('[3]2019 Outage History'!$R:$R,T123,'[3]2019 Outage History'!$I:$I,$C123)/$Q123,"")</f>
        <v/>
      </c>
      <c r="V123" s="26" t="str">
        <f t="shared" si="45"/>
        <v/>
      </c>
      <c r="W123" s="8" t="str">
        <f>IF($P123="More Info Required",COUNTIFS('[3]2019 Outage History'!$R:$R,V123,'[3]2019 Outage History'!$I:$I,$C123)/$Q123,"")</f>
        <v/>
      </c>
      <c r="X123" s="26" t="str">
        <f t="shared" si="46"/>
        <v/>
      </c>
      <c r="Y123" s="8" t="str">
        <f>IF($P123="More Info Required",COUNTIFS('[3]2019 Outage History'!$R:$R,X123,'[3]2019 Outage History'!$I:$I,$C123)/$Q123,"")</f>
        <v/>
      </c>
      <c r="Z123" s="26" t="str">
        <f t="shared" si="47"/>
        <v/>
      </c>
      <c r="AA123" s="8" t="str">
        <f>IF($P123="More Info Required",COUNTIFS('[3]2019 Outage History'!$R:$R,Z123,'[3]2019 Outage History'!$I:$I,$C123)/$Q123,"")</f>
        <v/>
      </c>
      <c r="AB123" s="26" t="str">
        <f t="shared" si="48"/>
        <v/>
      </c>
      <c r="AC123" s="8" t="str">
        <f>IF($P123="More Info Required",COUNTIFS('[3]2019 Outage History'!$R:$R,AB123,'[3]2019 Outage History'!$I:$I,$C123)/$Q123,"")</f>
        <v/>
      </c>
      <c r="AD123" s="26" t="str">
        <f t="shared" si="49"/>
        <v/>
      </c>
      <c r="AE123" s="8" t="str">
        <f>IF($P123="More Info Required",COUNTIFS('[3]2019 Outage History'!$R:$R,AD123,'[3]2019 Outage History'!$I:$I,$C123)/$Q123,"")</f>
        <v/>
      </c>
      <c r="AF123" s="26" t="str">
        <f t="shared" si="50"/>
        <v/>
      </c>
      <c r="AG123" s="8" t="str">
        <f>IF($P123="More Info Required",COUNTIFS('[3]2019 Outage History'!$R:$R,AF123,'[3]2019 Outage History'!$I:$I,$C123)/$Q123,"")</f>
        <v/>
      </c>
      <c r="AH123" s="26" t="str">
        <f t="shared" si="51"/>
        <v/>
      </c>
      <c r="AI123" s="8" t="str">
        <f>IF($P123="More Info Required",COUNTIFS('[3]2019 Outage History'!$R:$R,AH123,'[3]2019 Outage History'!$I:$I,$C123)/$Q123,"")</f>
        <v/>
      </c>
      <c r="AJ123" s="26" t="str">
        <f t="shared" si="52"/>
        <v/>
      </c>
      <c r="AK123" s="8" t="str">
        <f>IF($P123="More Info Required",COUNTIFS('[3]2019 Outage History'!$R:$R,AJ123,'[3]2019 Outage History'!$I:$I,$C123)/$Q123,"")</f>
        <v/>
      </c>
      <c r="AL123" s="26" t="str">
        <f t="shared" si="53"/>
        <v/>
      </c>
      <c r="AM123" s="8" t="str">
        <f>IF($P123="More Info Required",COUNTIFS('[3]2019 Outage History'!$R:$R,AL123,'[3]2019 Outage History'!$I:$I,$C123)/$Q123,"")</f>
        <v/>
      </c>
      <c r="AN123" s="26" t="str">
        <f t="shared" si="54"/>
        <v/>
      </c>
      <c r="AO123" s="8" t="str">
        <f>IF($P123="More Info Required",COUNTIFS('[3]2019 Outage History'!$R:$R,AN123,'[3]2019 Outage History'!$I:$I,$C123)/$Q123,"")</f>
        <v/>
      </c>
      <c r="AP123" s="26" t="str">
        <f t="shared" si="55"/>
        <v/>
      </c>
      <c r="AQ123" s="8" t="str">
        <f>IF($P123="More Info Required",COUNTIFS('[3]2019 Outage History'!$R:$R,AP123,'[3]2019 Outage History'!$I:$I,$C123)/$Q123,"")</f>
        <v/>
      </c>
      <c r="AR123" s="26" t="str">
        <f t="shared" si="56"/>
        <v/>
      </c>
      <c r="AS123" s="8" t="str">
        <f>IF($P123="More Info Required",COUNTIFS('[3]2019 Outage History'!$R:$R,AR123,'[3]2019 Outage History'!$I:$I,$C123)/$Q123,"")</f>
        <v/>
      </c>
      <c r="AT123" s="26" t="str">
        <f t="shared" si="57"/>
        <v/>
      </c>
      <c r="AU123" s="8" t="str">
        <f>IF($P123="More Info Required",COUNTIFS('[3]2019 Outage History'!$R:$R,AT123,'[3]2019 Outage History'!$I:$I,$C123)/$Q123,"")</f>
        <v/>
      </c>
      <c r="AV123" s="26" t="str">
        <f t="shared" si="58"/>
        <v/>
      </c>
      <c r="AW123" s="8" t="str">
        <f>IF($P123="More Info Required",COUNTIFS('[3]2019 Outage History'!$R:$R,AV123,'[3]2019 Outage History'!$I:$I,$C123)/$Q123,"")</f>
        <v/>
      </c>
      <c r="AX123" s="26" t="str">
        <f t="shared" si="59"/>
        <v/>
      </c>
      <c r="AY123" s="8" t="str">
        <f>IF($P123="More Info Required",COUNTIFS('[3]2019 Outage History'!$R:$R,AX123,'[3]2019 Outage History'!$I:$I,$C123)/$Q123,"")</f>
        <v/>
      </c>
      <c r="AZ123" s="26" t="str">
        <f t="shared" si="60"/>
        <v/>
      </c>
      <c r="BA123" s="8" t="str">
        <f>IF($P123="More Info Required",COUNTIFS('[3]2019 Outage History'!$R:$R,AZ123,'[3]2019 Outage History'!$I:$I,$C123)/$Q123,"")</f>
        <v/>
      </c>
      <c r="BB123" s="26" t="str">
        <f t="shared" si="61"/>
        <v/>
      </c>
      <c r="BC123" s="8" t="str">
        <f>IF($P123="More Info Required",COUNTIFS('[3]2019 Outage History'!$R:$R,BB123,'[3]2019 Outage History'!$I:$I,$C123)/$Q123,"")</f>
        <v/>
      </c>
      <c r="BD123" s="26" t="str">
        <f t="shared" si="62"/>
        <v/>
      </c>
      <c r="BE123" s="8" t="str">
        <f>IF($P123="More Info Required",COUNTIFS('[3]2019 Outage History'!$R:$R,BD123,'[3]2019 Outage History'!$I:$I,$C123)/$Q123,"")</f>
        <v/>
      </c>
      <c r="BF123" s="26" t="str">
        <f t="shared" si="63"/>
        <v/>
      </c>
      <c r="BG123" s="8" t="str">
        <f>IF($P123="More Info Required",COUNTIFS('[3]2019 Outage History'!$R:$R,BF123,'[3]2019 Outage History'!$I:$I,$C123)/$Q123,"")</f>
        <v/>
      </c>
      <c r="BH123" s="26" t="str">
        <f t="shared" si="64"/>
        <v/>
      </c>
      <c r="BI123" s="8" t="str">
        <f>IF($P123="More Info Required",COUNTIFS('[3]2019 Outage History'!$R:$R,BH123,'[3]2019 Outage History'!$I:$I,$C123)/$Q123,"")</f>
        <v/>
      </c>
      <c r="BJ123" s="26" t="str">
        <f t="shared" si="65"/>
        <v/>
      </c>
      <c r="BK123" s="8" t="str">
        <f>IF($P123="More Info Required",COUNTIFS('[3]2019 Outage History'!$R:$R,BJ123,'[3]2019 Outage History'!$I:$I,$C123)/$Q123,"")</f>
        <v/>
      </c>
      <c r="BL123" s="26" t="str">
        <f t="shared" si="66"/>
        <v/>
      </c>
      <c r="BM123" s="8" t="str">
        <f>IF($P123="More Info Required",COUNTIFS('[3]2019 Outage History'!$R:$R,BL123,'[3]2019 Outage History'!$I:$I,$C123)/$Q123,"")</f>
        <v/>
      </c>
      <c r="BN123" s="26" t="str">
        <f t="shared" si="67"/>
        <v/>
      </c>
      <c r="BO123" s="8" t="str">
        <f>IF($P123="More Info Required",COUNTIFS('[3]2019 Outage History'!$R:$R,BN123,'[3]2019 Outage History'!$I:$I,$C123)/$Q123,"")</f>
        <v/>
      </c>
      <c r="BP123" s="26" t="str">
        <f t="shared" si="68"/>
        <v/>
      </c>
      <c r="BQ123" s="8" t="str">
        <f>IF($P123="More Info Required",COUNTIFS('[3]2019 Outage History'!$R:$R,BP123,'[3]2019 Outage History'!$I:$I,$C123)/$Q123,"")</f>
        <v/>
      </c>
      <c r="BR123" s="26" t="str">
        <f t="shared" si="69"/>
        <v/>
      </c>
      <c r="BS123" s="8" t="str">
        <f>IF($P123="More Info Required",COUNTIFS('[3]2019 Outage History'!$R:$R,BR123,'[3]2019 Outage History'!$I:$I,$C123)/$Q123,"")</f>
        <v/>
      </c>
      <c r="BT123" s="26" t="str">
        <f t="shared" si="70"/>
        <v/>
      </c>
      <c r="BU123" s="8" t="str">
        <f>IF($P123="More Info Required",COUNTIFS('[3]2019 Outage History'!$R:$R,BT123,'[3]2019 Outage History'!$I:$I,$C123)/$Q123,"")</f>
        <v/>
      </c>
      <c r="BV123" s="26" t="str">
        <f t="shared" si="71"/>
        <v/>
      </c>
      <c r="BW123" s="8" t="str">
        <f>IF($P123="More Info Required",COUNTIFS('[3]2019 Outage History'!$R:$R,BV123,'[3]2019 Outage History'!$I:$I,$C123)/$Q123,"")</f>
        <v/>
      </c>
      <c r="BX123" s="26" t="str">
        <f t="shared" si="72"/>
        <v/>
      </c>
      <c r="BY123" s="8" t="str">
        <f>IF($P123="More Info Required",COUNTIFS('[3]2019 Outage History'!$R:$R,BX123,'[3]2019 Outage History'!$I:$I,$C123)/$Q123,"")</f>
        <v/>
      </c>
      <c r="BZ123" s="26" t="str">
        <f t="shared" si="73"/>
        <v/>
      </c>
      <c r="CA123" s="8" t="str">
        <f>IF($P123="More Info Required",COUNTIFS('[3]2019 Outage History'!$R:$R,BZ123,'[3]2019 Outage History'!$I:$I,$C123)/$Q123,"")</f>
        <v/>
      </c>
      <c r="CB123" s="26" t="str">
        <f t="shared" si="74"/>
        <v/>
      </c>
      <c r="CC123" s="8" t="str">
        <f>IF($P123="More Info Required",COUNTIFS('[3]2019 Outage History'!$R:$R,CB123,'[3]2019 Outage History'!$I:$I,$C123)/$Q123,"")</f>
        <v/>
      </c>
      <c r="CD123" s="26" t="str">
        <f t="shared" si="75"/>
        <v/>
      </c>
      <c r="CE123" s="8" t="str">
        <f>IF($P123="More Info Required",COUNTIFS('[3]2019 Outage History'!$R:$R,CD123,'[3]2019 Outage History'!$I:$I,$C123)/$Q123,"")</f>
        <v/>
      </c>
      <c r="CF123" s="26" t="str">
        <f t="shared" si="76"/>
        <v/>
      </c>
      <c r="CG123" s="8" t="str">
        <f>IF($P123="More Info Required",COUNTIFS('[3]2019 Outage History'!$R:$R,CF123,'[3]2019 Outage History'!$I:$I,$C123)/$Q123,"")</f>
        <v/>
      </c>
      <c r="CH123" s="26" t="str">
        <f t="shared" si="77"/>
        <v/>
      </c>
      <c r="CI123" s="8" t="str">
        <f>IF($P123="More Info Required",COUNTIFS('[3]2019 Outage History'!$R:$R,CH123,'[3]2019 Outage History'!$I:$I,$C123)/$Q123,"")</f>
        <v/>
      </c>
      <c r="CJ123" s="26" t="str">
        <f t="shared" si="78"/>
        <v/>
      </c>
      <c r="CK123" s="8" t="str">
        <f>IF($P123="More Info Required",COUNTIFS('[3]2019 Outage History'!$R:$R,CJ123,'[3]2019 Outage History'!$I:$I,$C123)/$Q123,"")</f>
        <v/>
      </c>
      <c r="CL123" s="26" t="str">
        <f t="shared" si="79"/>
        <v/>
      </c>
      <c r="CM123" s="8" t="str">
        <f>IF($P123="More Info Required",COUNTIFS('[3]2019 Outage History'!$R:$R,CL123,'[3]2019 Outage History'!$I:$I,$C123)/$Q123,"")</f>
        <v/>
      </c>
    </row>
    <row r="124" spans="1:91" ht="15" x14ac:dyDescent="0.25">
      <c r="A124" s="17" t="s">
        <v>209</v>
      </c>
      <c r="B124" s="21">
        <v>74234</v>
      </c>
      <c r="C124" s="14" t="s">
        <v>210</v>
      </c>
      <c r="D124" s="17" t="s">
        <v>416</v>
      </c>
      <c r="E124" s="21">
        <v>74</v>
      </c>
      <c r="F124" s="22">
        <f>'[3]2019 Circuit Detail'!H83</f>
        <v>8.0438349999999996</v>
      </c>
      <c r="G124" s="21"/>
      <c r="H124" s="21">
        <f>('[3]2014 Circuit detail'!AS83+'[3]2015 Circuit Detail'!AS83+'[3]2016 Circuit Detail'!AS83+'[3]2017 Circuit Detail'!AS83+'[3]2018 Circuit Detail'!AS83)/5</f>
        <v>0.17499999999999999</v>
      </c>
      <c r="I124" s="10">
        <f>'[3]2019 Circuit Detail'!AS83</f>
        <v>0.24863762123415001</v>
      </c>
      <c r="J124" s="17" t="str">
        <f t="shared" si="40"/>
        <v>PSC</v>
      </c>
      <c r="K124" s="17">
        <v>2.7</v>
      </c>
      <c r="L124" s="23">
        <v>2015</v>
      </c>
      <c r="M124" s="21">
        <f>('[3]2014 Circuit detail'!AQ83+'[3]2015 Circuit Detail'!AQ83+'[3]2016 Circuit Detail'!AQ83+'[3]2017 Circuit Detail'!AQ83+'[3]2018 Circuit Detail'!AQ83)/5</f>
        <v>49.524999999999999</v>
      </c>
      <c r="N124" s="24">
        <f>'[3]2019 Circuit Detail'!AQ83</f>
        <v>101.195511</v>
      </c>
      <c r="O124" s="17" t="str">
        <f t="shared" si="41"/>
        <v>PSC</v>
      </c>
      <c r="P124" s="8" t="str">
        <f t="shared" si="42"/>
        <v>More Info Required</v>
      </c>
      <c r="Q124" s="25">
        <f>'[3]2019 Circuit Detail'!AJ83</f>
        <v>2</v>
      </c>
      <c r="R124" s="26" t="str">
        <f t="shared" si="43"/>
        <v>000 Power Supply</v>
      </c>
      <c r="S124" s="8" t="e">
        <f>IF($P124="More Info Required",COUNTIFS('[3]2019 Outage History'!$R:$R,R124,'[3]2019 Outage History'!$I:$I,$C124)/$Q124,"")</f>
        <v>#VALUE!</v>
      </c>
      <c r="T124" s="26" t="str">
        <f t="shared" si="44"/>
        <v>100 Construction</v>
      </c>
      <c r="U124" s="8" t="e">
        <f>IF($P124="More Info Required",COUNTIFS('[3]2019 Outage History'!$R:$R,T124,'[3]2019 Outage History'!$I:$I,$C124)/$Q124,"")</f>
        <v>#VALUE!</v>
      </c>
      <c r="V124" s="26" t="str">
        <f t="shared" si="45"/>
        <v>110 Maintenance</v>
      </c>
      <c r="W124" s="8" t="e">
        <f>IF($P124="More Info Required",COUNTIFS('[3]2019 Outage History'!$R:$R,V124,'[3]2019 Outage History'!$I:$I,$C124)/$Q124,"")</f>
        <v>#VALUE!</v>
      </c>
      <c r="X124" s="26" t="str">
        <f t="shared" si="46"/>
        <v>190 Other Planned</v>
      </c>
      <c r="Y124" s="8" t="e">
        <f>IF($P124="More Info Required",COUNTIFS('[3]2019 Outage History'!$R:$R,X124,'[3]2019 Outage History'!$I:$I,$C124)/$Q124,"")</f>
        <v>#VALUE!</v>
      </c>
      <c r="Z124" s="26" t="str">
        <f t="shared" si="47"/>
        <v>300 Material or equipment fault/failure</v>
      </c>
      <c r="AA124" s="8" t="e">
        <f>IF($P124="More Info Required",COUNTIFS('[3]2019 Outage History'!$R:$R,Z124,'[3]2019 Outage History'!$I:$I,$C124)/$Q124,"")</f>
        <v>#VALUE!</v>
      </c>
      <c r="AB124" s="26" t="str">
        <f t="shared" si="48"/>
        <v>310 Installation Fault</v>
      </c>
      <c r="AC124" s="8" t="e">
        <f>IF($P124="More Info Required",COUNTIFS('[3]2019 Outage History'!$R:$R,AB124,'[3]2019 Outage History'!$I:$I,$C124)/$Q124,"")</f>
        <v>#VALUE!</v>
      </c>
      <c r="AD124" s="26" t="str">
        <f t="shared" si="49"/>
        <v>320 Conductor Sag or inadequate clearance</v>
      </c>
      <c r="AE124" s="8" t="e">
        <f>IF($P124="More Info Required",COUNTIFS('[3]2019 Outage History'!$R:$R,AD124,'[3]2019 Outage History'!$I:$I,$C124)/$Q124,"")</f>
        <v>#VALUE!</v>
      </c>
      <c r="AF124" s="26" t="str">
        <f t="shared" si="50"/>
        <v>340 Overload</v>
      </c>
      <c r="AG124" s="8" t="e">
        <f>IF($P124="More Info Required",COUNTIFS('[3]2019 Outage History'!$R:$R,AF124,'[3]2019 Outage History'!$I:$I,$C124)/$Q124,"")</f>
        <v>#VALUE!</v>
      </c>
      <c r="AH124" s="26" t="str">
        <f t="shared" si="51"/>
        <v>350 Miscoordination of protection devices</v>
      </c>
      <c r="AI124" s="8" t="e">
        <f>IF($P124="More Info Required",COUNTIFS('[3]2019 Outage History'!$R:$R,AH124,'[3]2019 Outage History'!$I:$I,$C124)/$Q124,"")</f>
        <v>#VALUE!</v>
      </c>
      <c r="AJ124" s="26" t="str">
        <f t="shared" si="52"/>
        <v>360 Other Equipment installation/design</v>
      </c>
      <c r="AK124" s="8" t="e">
        <f>IF($P124="More Info Required",COUNTIFS('[3]2019 Outage History'!$R:$R,AJ124,'[3]2019 Outage History'!$I:$I,$C124)/$Q124,"")</f>
        <v>#VALUE!</v>
      </c>
      <c r="AL124" s="26" t="str">
        <f t="shared" si="53"/>
        <v>400 Decay/Age of Material/Equipment</v>
      </c>
      <c r="AM124" s="8" t="e">
        <f>IF($P124="More Info Required",COUNTIFS('[3]2019 Outage History'!$R:$R,AL124,'[3]2019 Outage History'!$I:$I,$C124)/$Q124,"")</f>
        <v>#VALUE!</v>
      </c>
      <c r="AN124" s="26" t="str">
        <f t="shared" si="54"/>
        <v>420 Tree Growth</v>
      </c>
      <c r="AO124" s="8" t="e">
        <f>IF($P124="More Info Required",COUNTIFS('[3]2019 Outage History'!$R:$R,AN124,'[3]2019 Outage History'!$I:$I,$C124)/$Q124,"")</f>
        <v>#VALUE!</v>
      </c>
      <c r="AP124" s="26" t="str">
        <f t="shared" si="55"/>
        <v>430 Tree failure from overhang or dead tree without Ice/snow</v>
      </c>
      <c r="AQ124" s="8" t="e">
        <f>IF($P124="More Info Required",COUNTIFS('[3]2019 Outage History'!$R:$R,AP124,'[3]2019 Outage History'!$I:$I,$C124)/$Q124,"")</f>
        <v>#VALUE!</v>
      </c>
      <c r="AR124" s="26" t="str">
        <f t="shared" si="56"/>
        <v>435 Tree failure from outside of ROW</v>
      </c>
      <c r="AS124" s="8" t="e">
        <f>IF($P124="More Info Required",COUNTIFS('[3]2019 Outage History'!$R:$R,AR124,'[3]2019 Outage History'!$I:$I,$C124)/$Q124,"")</f>
        <v>#VALUE!</v>
      </c>
      <c r="AT124" s="26" t="str">
        <f t="shared" si="57"/>
        <v>440 Trees with Ice/snow</v>
      </c>
      <c r="AU124" s="8" t="e">
        <f>IF($P124="More Info Required",COUNTIFS('[3]2019 Outage History'!$R:$R,AT124,'[3]2019 Outage History'!$I:$I,$C124)/$Q124,"")</f>
        <v>#VALUE!</v>
      </c>
      <c r="AV124" s="26" t="str">
        <f t="shared" si="58"/>
        <v>470 Borrower Crew Cuts Tree</v>
      </c>
      <c r="AW124" s="8" t="e">
        <f>IF($P124="More Info Required",COUNTIFS('[3]2019 Outage History'!$R:$R,AV124,'[3]2019 Outage History'!$I:$I,$C124)/$Q124,"")</f>
        <v>#VALUE!</v>
      </c>
      <c r="AX124" s="26" t="str">
        <f t="shared" si="59"/>
        <v>490 Maintenance, Other</v>
      </c>
      <c r="AY124" s="8" t="e">
        <f>IF($P124="More Info Required",COUNTIFS('[3]2019 Outage History'!$R:$R,AX124,'[3]2019 Outage History'!$I:$I,$C124)/$Q124,"")</f>
        <v>#VALUE!</v>
      </c>
      <c r="AZ124" s="26" t="str">
        <f t="shared" si="60"/>
        <v>500 Lightning</v>
      </c>
      <c r="BA124" s="8" t="e">
        <f>IF($P124="More Info Required",COUNTIFS('[3]2019 Outage History'!$R:$R,AZ124,'[3]2019 Outage History'!$I:$I,$C124)/$Q124,"")</f>
        <v>#VALUE!</v>
      </c>
      <c r="BB124" s="26" t="str">
        <f t="shared" si="61"/>
        <v>510 Wind, Not Trees</v>
      </c>
      <c r="BC124" s="8" t="e">
        <f>IF($P124="More Info Required",COUNTIFS('[3]2019 Outage History'!$R:$R,BB124,'[3]2019 Outage History'!$I:$I,$C124)/$Q124,"")</f>
        <v>#VALUE!</v>
      </c>
      <c r="BD124" s="26" t="str">
        <f t="shared" si="62"/>
        <v>520 Ice, Sleet, Frost, not Trees</v>
      </c>
      <c r="BE124" s="8" t="e">
        <f>IF($P124="More Info Required",COUNTIFS('[3]2019 Outage History'!$R:$R,BD124,'[3]2019 Outage History'!$I:$I,$C124)/$Q124,"")</f>
        <v>#VALUE!</v>
      </c>
      <c r="BF124" s="26" t="str">
        <f t="shared" si="63"/>
        <v>530 Flood</v>
      </c>
      <c r="BG124" s="8" t="e">
        <f>IF($P124="More Info Required",COUNTIFS('[3]2019 Outage History'!$R:$R,BF124,'[3]2019 Outage History'!$I:$I,$C124)/$Q124,"")</f>
        <v>#VALUE!</v>
      </c>
      <c r="BH124" s="26" t="str">
        <f t="shared" si="64"/>
        <v>540 Storm</v>
      </c>
      <c r="BI124" s="8" t="e">
        <f>IF($P124="More Info Required",COUNTIFS('[3]2019 Outage History'!$R:$R,BH124,'[3]2019 Outage History'!$I:$I,$C124)/$Q124,"")</f>
        <v>#VALUE!</v>
      </c>
      <c r="BJ124" s="26" t="str">
        <f t="shared" si="65"/>
        <v>590 Weather, Other</v>
      </c>
      <c r="BK124" s="8" t="e">
        <f>IF($P124="More Info Required",COUNTIFS('[3]2019 Outage History'!$R:$R,BJ124,'[3]2019 Outage History'!$I:$I,$C124)/$Q124,"")</f>
        <v>#VALUE!</v>
      </c>
      <c r="BL124" s="26" t="str">
        <f t="shared" si="66"/>
        <v>600 Animal/bird</v>
      </c>
      <c r="BM124" s="8" t="e">
        <f>IF($P124="More Info Required",COUNTIFS('[3]2019 Outage History'!$R:$R,BL124,'[3]2019 Outage History'!$I:$I,$C124)/$Q124,"")</f>
        <v>#VALUE!</v>
      </c>
      <c r="BN124" s="26" t="str">
        <f t="shared" si="67"/>
        <v>630 Squirrel</v>
      </c>
      <c r="BO124" s="8" t="e">
        <f>IF($P124="More Info Required",COUNTIFS('[3]2019 Outage History'!$R:$R,BN124,'[3]2019 Outage History'!$I:$I,$C124)/$Q124,"")</f>
        <v>#VALUE!</v>
      </c>
      <c r="BP124" s="26" t="str">
        <f t="shared" si="68"/>
        <v>690 Animal, Other</v>
      </c>
      <c r="BQ124" s="8" t="e">
        <f>IF($P124="More Info Required",COUNTIFS('[3]2019 Outage History'!$R:$R,BP124,'[3]2019 Outage History'!$I:$I,$C124)/$Q124,"")</f>
        <v>#VALUE!</v>
      </c>
      <c r="BR124" s="26" t="str">
        <f t="shared" si="69"/>
        <v>700 Customer-Caused</v>
      </c>
      <c r="BS124" s="8" t="e">
        <f>IF($P124="More Info Required",COUNTIFS('[3]2019 Outage History'!$R:$R,BR124,'[3]2019 Outage History'!$I:$I,$C124)/$Q124,"")</f>
        <v>#VALUE!</v>
      </c>
      <c r="BT124" s="26" t="str">
        <f t="shared" si="70"/>
        <v>710 Motor Vehicle</v>
      </c>
      <c r="BU124" s="8" t="e">
        <f>IF($P124="More Info Required",COUNTIFS('[3]2019 Outage History'!$R:$R,BT124,'[3]2019 Outage History'!$I:$I,$C124)/$Q124,"")</f>
        <v>#VALUE!</v>
      </c>
      <c r="BV124" s="26" t="str">
        <f t="shared" si="71"/>
        <v>715 Farming Equipment</v>
      </c>
      <c r="BW124" s="8" t="e">
        <f>IF($P124="More Info Required",COUNTIFS('[3]2019 Outage History'!$R:$R,BV124,'[3]2019 Outage History'!$I:$I,$C124)/$Q124,"")</f>
        <v>#VALUE!</v>
      </c>
      <c r="BX124" s="26" t="str">
        <f t="shared" si="72"/>
        <v>720 Aircraft</v>
      </c>
      <c r="BY124" s="8" t="e">
        <f>IF($P124="More Info Required",COUNTIFS('[3]2019 Outage History'!$R:$R,BX124,'[3]2019 Outage History'!$I:$I,$C124)/$Q124,"")</f>
        <v>#VALUE!</v>
      </c>
      <c r="BZ124" s="26" t="str">
        <f t="shared" si="73"/>
        <v>730 Fire</v>
      </c>
      <c r="CA124" s="8" t="e">
        <f>IF($P124="More Info Required",COUNTIFS('[3]2019 Outage History'!$R:$R,BZ124,'[3]2019 Outage History'!$I:$I,$C124)/$Q124,"")</f>
        <v>#VALUE!</v>
      </c>
      <c r="CB124" s="26" t="str">
        <f t="shared" si="74"/>
        <v>740 Public Cuts Tree</v>
      </c>
      <c r="CC124" s="8" t="e">
        <f>IF($P124="More Info Required",COUNTIFS('[3]2019 Outage History'!$R:$R,CB124,'[3]2019 Outage History'!$I:$I,$C124)/$Q124,"")</f>
        <v>#VALUE!</v>
      </c>
      <c r="CD124" s="26" t="str">
        <f t="shared" si="75"/>
        <v>750 Vandalism</v>
      </c>
      <c r="CE124" s="8" t="e">
        <f>IF($P124="More Info Required",COUNTIFS('[3]2019 Outage History'!$R:$R,CD124,'[3]2019 Outage History'!$I:$I,$C124)/$Q124,"")</f>
        <v>#VALUE!</v>
      </c>
      <c r="CF124" s="26" t="str">
        <f t="shared" si="76"/>
        <v>760 Switching Error or Caused by Construction or Maintenance</v>
      </c>
      <c r="CG124" s="8" t="e">
        <f>IF($P124="More Info Required",COUNTIFS('[3]2019 Outage History'!$R:$R,CF124,'[3]2019 Outage History'!$I:$I,$C124)/$Q124,"")</f>
        <v>#VALUE!</v>
      </c>
      <c r="CH124" s="26" t="str">
        <f t="shared" si="77"/>
        <v>790 Public, Other</v>
      </c>
      <c r="CI124" s="8" t="e">
        <f>IF($P124="More Info Required",COUNTIFS('[3]2019 Outage History'!$R:$R,CH124,'[3]2019 Outage History'!$I:$I,$C124)/$Q124,"")</f>
        <v>#VALUE!</v>
      </c>
      <c r="CJ124" s="26" t="str">
        <f t="shared" si="78"/>
        <v>800 Other</v>
      </c>
      <c r="CK124" s="8" t="e">
        <f>IF($P124="More Info Required",COUNTIFS('[3]2019 Outage History'!$R:$R,CJ124,'[3]2019 Outage History'!$I:$I,$C124)/$Q124,"")</f>
        <v>#VALUE!</v>
      </c>
      <c r="CL124" s="26" t="str">
        <f t="shared" si="79"/>
        <v>999 Cause Unknown</v>
      </c>
      <c r="CM124" s="8" t="e">
        <f>IF($P124="More Info Required",COUNTIFS('[3]2019 Outage History'!$R:$R,CL124,'[3]2019 Outage History'!$I:$I,$C124)/$Q124,"")</f>
        <v>#VALUE!</v>
      </c>
    </row>
    <row r="125" spans="1:91" ht="15" x14ac:dyDescent="0.25">
      <c r="A125" s="17" t="s">
        <v>101</v>
      </c>
      <c r="B125" s="21">
        <v>7601</v>
      </c>
      <c r="C125" s="14" t="s">
        <v>462</v>
      </c>
      <c r="D125" s="17" t="s">
        <v>418</v>
      </c>
      <c r="E125" s="21">
        <v>76</v>
      </c>
      <c r="F125" s="22">
        <f>'[3]2019 Circuit Detail'!H84</f>
        <v>299.74794500000002</v>
      </c>
      <c r="G125" s="21"/>
      <c r="H125" s="21">
        <f>('[3]2014 Circuit detail'!AS84+'[3]2015 Circuit Detail'!AS84+'[3]2016 Circuit Detail'!AS84+'[3]2017 Circuit Detail'!AS84+'[3]2018 Circuit Detail'!AS84)/5</f>
        <v>1.9355128205704162</v>
      </c>
      <c r="I125" s="10">
        <f>'[3]2019 Circuit Detail'!AS84</f>
        <v>1.36447974647499</v>
      </c>
      <c r="J125" s="17" t="str">
        <f t="shared" si="40"/>
        <v>OK</v>
      </c>
      <c r="K125" s="17">
        <v>47.8</v>
      </c>
      <c r="L125" s="23">
        <v>2016</v>
      </c>
      <c r="M125" s="21">
        <f>('[3]2014 Circuit detail'!AQ84+'[3]2015 Circuit Detail'!AQ84+'[3]2016 Circuit Detail'!AQ84+'[3]2017 Circuit Detail'!AQ84+'[3]2018 Circuit Detail'!AQ84)/5</f>
        <v>449.06779999999998</v>
      </c>
      <c r="N125" s="24">
        <f>'[3]2019 Circuit Detail'!AQ84</f>
        <v>142.025994</v>
      </c>
      <c r="O125" s="17" t="str">
        <f t="shared" si="41"/>
        <v>OK</v>
      </c>
      <c r="P125" s="8" t="str">
        <f t="shared" si="42"/>
        <v>Good</v>
      </c>
      <c r="Q125" s="25">
        <f>'[3]2019 Circuit Detail'!AJ84</f>
        <v>16</v>
      </c>
      <c r="R125" s="26" t="str">
        <f t="shared" si="43"/>
        <v/>
      </c>
      <c r="S125" s="8" t="str">
        <f>IF($P125="More Info Required",COUNTIFS('[3]2019 Outage History'!$R:$R,R125,'[3]2019 Outage History'!$I:$I,$C125)/$Q125,"")</f>
        <v/>
      </c>
      <c r="T125" s="26" t="str">
        <f t="shared" si="44"/>
        <v/>
      </c>
      <c r="U125" s="8" t="str">
        <f>IF($P125="More Info Required",COUNTIFS('[3]2019 Outage History'!$R:$R,T125,'[3]2019 Outage History'!$I:$I,$C125)/$Q125,"")</f>
        <v/>
      </c>
      <c r="V125" s="26" t="str">
        <f t="shared" si="45"/>
        <v/>
      </c>
      <c r="W125" s="8" t="str">
        <f>IF($P125="More Info Required",COUNTIFS('[3]2019 Outage History'!$R:$R,V125,'[3]2019 Outage History'!$I:$I,$C125)/$Q125,"")</f>
        <v/>
      </c>
      <c r="X125" s="26" t="str">
        <f t="shared" si="46"/>
        <v/>
      </c>
      <c r="Y125" s="8" t="str">
        <f>IF($P125="More Info Required",COUNTIFS('[3]2019 Outage History'!$R:$R,X125,'[3]2019 Outage History'!$I:$I,$C125)/$Q125,"")</f>
        <v/>
      </c>
      <c r="Z125" s="26" t="str">
        <f t="shared" si="47"/>
        <v/>
      </c>
      <c r="AA125" s="8" t="str">
        <f>IF($P125="More Info Required",COUNTIFS('[3]2019 Outage History'!$R:$R,Z125,'[3]2019 Outage History'!$I:$I,$C125)/$Q125,"")</f>
        <v/>
      </c>
      <c r="AB125" s="26" t="str">
        <f t="shared" si="48"/>
        <v/>
      </c>
      <c r="AC125" s="8" t="str">
        <f>IF($P125="More Info Required",COUNTIFS('[3]2019 Outage History'!$R:$R,AB125,'[3]2019 Outage History'!$I:$I,$C125)/$Q125,"")</f>
        <v/>
      </c>
      <c r="AD125" s="26" t="str">
        <f t="shared" si="49"/>
        <v/>
      </c>
      <c r="AE125" s="8" t="str">
        <f>IF($P125="More Info Required",COUNTIFS('[3]2019 Outage History'!$R:$R,AD125,'[3]2019 Outage History'!$I:$I,$C125)/$Q125,"")</f>
        <v/>
      </c>
      <c r="AF125" s="26" t="str">
        <f t="shared" si="50"/>
        <v/>
      </c>
      <c r="AG125" s="8" t="str">
        <f>IF($P125="More Info Required",COUNTIFS('[3]2019 Outage History'!$R:$R,AF125,'[3]2019 Outage History'!$I:$I,$C125)/$Q125,"")</f>
        <v/>
      </c>
      <c r="AH125" s="26" t="str">
        <f t="shared" si="51"/>
        <v/>
      </c>
      <c r="AI125" s="8" t="str">
        <f>IF($P125="More Info Required",COUNTIFS('[3]2019 Outage History'!$R:$R,AH125,'[3]2019 Outage History'!$I:$I,$C125)/$Q125,"")</f>
        <v/>
      </c>
      <c r="AJ125" s="26" t="str">
        <f t="shared" si="52"/>
        <v/>
      </c>
      <c r="AK125" s="8" t="str">
        <f>IF($P125="More Info Required",COUNTIFS('[3]2019 Outage History'!$R:$R,AJ125,'[3]2019 Outage History'!$I:$I,$C125)/$Q125,"")</f>
        <v/>
      </c>
      <c r="AL125" s="26" t="str">
        <f t="shared" si="53"/>
        <v/>
      </c>
      <c r="AM125" s="8" t="str">
        <f>IF($P125="More Info Required",COUNTIFS('[3]2019 Outage History'!$R:$R,AL125,'[3]2019 Outage History'!$I:$I,$C125)/$Q125,"")</f>
        <v/>
      </c>
      <c r="AN125" s="26" t="str">
        <f t="shared" si="54"/>
        <v/>
      </c>
      <c r="AO125" s="8" t="str">
        <f>IF($P125="More Info Required",COUNTIFS('[3]2019 Outage History'!$R:$R,AN125,'[3]2019 Outage History'!$I:$I,$C125)/$Q125,"")</f>
        <v/>
      </c>
      <c r="AP125" s="26" t="str">
        <f t="shared" si="55"/>
        <v/>
      </c>
      <c r="AQ125" s="8" t="str">
        <f>IF($P125="More Info Required",COUNTIFS('[3]2019 Outage History'!$R:$R,AP125,'[3]2019 Outage History'!$I:$I,$C125)/$Q125,"")</f>
        <v/>
      </c>
      <c r="AR125" s="26" t="str">
        <f t="shared" si="56"/>
        <v/>
      </c>
      <c r="AS125" s="8" t="str">
        <f>IF($P125="More Info Required",COUNTIFS('[3]2019 Outage History'!$R:$R,AR125,'[3]2019 Outage History'!$I:$I,$C125)/$Q125,"")</f>
        <v/>
      </c>
      <c r="AT125" s="26" t="str">
        <f t="shared" si="57"/>
        <v/>
      </c>
      <c r="AU125" s="8" t="str">
        <f>IF($P125="More Info Required",COUNTIFS('[3]2019 Outage History'!$R:$R,AT125,'[3]2019 Outage History'!$I:$I,$C125)/$Q125,"")</f>
        <v/>
      </c>
      <c r="AV125" s="26" t="str">
        <f t="shared" si="58"/>
        <v/>
      </c>
      <c r="AW125" s="8" t="str">
        <f>IF($P125="More Info Required",COUNTIFS('[3]2019 Outage History'!$R:$R,AV125,'[3]2019 Outage History'!$I:$I,$C125)/$Q125,"")</f>
        <v/>
      </c>
      <c r="AX125" s="26" t="str">
        <f t="shared" si="59"/>
        <v/>
      </c>
      <c r="AY125" s="8" t="str">
        <f>IF($P125="More Info Required",COUNTIFS('[3]2019 Outage History'!$R:$R,AX125,'[3]2019 Outage History'!$I:$I,$C125)/$Q125,"")</f>
        <v/>
      </c>
      <c r="AZ125" s="26" t="str">
        <f t="shared" si="60"/>
        <v/>
      </c>
      <c r="BA125" s="8" t="str">
        <f>IF($P125="More Info Required",COUNTIFS('[3]2019 Outage History'!$R:$R,AZ125,'[3]2019 Outage History'!$I:$I,$C125)/$Q125,"")</f>
        <v/>
      </c>
      <c r="BB125" s="26" t="str">
        <f t="shared" si="61"/>
        <v/>
      </c>
      <c r="BC125" s="8" t="str">
        <f>IF($P125="More Info Required",COUNTIFS('[3]2019 Outage History'!$R:$R,BB125,'[3]2019 Outage History'!$I:$I,$C125)/$Q125,"")</f>
        <v/>
      </c>
      <c r="BD125" s="26" t="str">
        <f t="shared" si="62"/>
        <v/>
      </c>
      <c r="BE125" s="8" t="str">
        <f>IF($P125="More Info Required",COUNTIFS('[3]2019 Outage History'!$R:$R,BD125,'[3]2019 Outage History'!$I:$I,$C125)/$Q125,"")</f>
        <v/>
      </c>
      <c r="BF125" s="26" t="str">
        <f t="shared" si="63"/>
        <v/>
      </c>
      <c r="BG125" s="8" t="str">
        <f>IF($P125="More Info Required",COUNTIFS('[3]2019 Outage History'!$R:$R,BF125,'[3]2019 Outage History'!$I:$I,$C125)/$Q125,"")</f>
        <v/>
      </c>
      <c r="BH125" s="26" t="str">
        <f t="shared" si="64"/>
        <v/>
      </c>
      <c r="BI125" s="8" t="str">
        <f>IF($P125="More Info Required",COUNTIFS('[3]2019 Outage History'!$R:$R,BH125,'[3]2019 Outage History'!$I:$I,$C125)/$Q125,"")</f>
        <v/>
      </c>
      <c r="BJ125" s="26" t="str">
        <f t="shared" si="65"/>
        <v/>
      </c>
      <c r="BK125" s="8" t="str">
        <f>IF($P125="More Info Required",COUNTIFS('[3]2019 Outage History'!$R:$R,BJ125,'[3]2019 Outage History'!$I:$I,$C125)/$Q125,"")</f>
        <v/>
      </c>
      <c r="BL125" s="26" t="str">
        <f t="shared" si="66"/>
        <v/>
      </c>
      <c r="BM125" s="8" t="str">
        <f>IF($P125="More Info Required",COUNTIFS('[3]2019 Outage History'!$R:$R,BL125,'[3]2019 Outage History'!$I:$I,$C125)/$Q125,"")</f>
        <v/>
      </c>
      <c r="BN125" s="26" t="str">
        <f t="shared" si="67"/>
        <v/>
      </c>
      <c r="BO125" s="8" t="str">
        <f>IF($P125="More Info Required",COUNTIFS('[3]2019 Outage History'!$R:$R,BN125,'[3]2019 Outage History'!$I:$I,$C125)/$Q125,"")</f>
        <v/>
      </c>
      <c r="BP125" s="26" t="str">
        <f t="shared" si="68"/>
        <v/>
      </c>
      <c r="BQ125" s="8" t="str">
        <f>IF($P125="More Info Required",COUNTIFS('[3]2019 Outage History'!$R:$R,BP125,'[3]2019 Outage History'!$I:$I,$C125)/$Q125,"")</f>
        <v/>
      </c>
      <c r="BR125" s="26" t="str">
        <f t="shared" si="69"/>
        <v/>
      </c>
      <c r="BS125" s="8" t="str">
        <f>IF($P125="More Info Required",COUNTIFS('[3]2019 Outage History'!$R:$R,BR125,'[3]2019 Outage History'!$I:$I,$C125)/$Q125,"")</f>
        <v/>
      </c>
      <c r="BT125" s="26" t="str">
        <f t="shared" si="70"/>
        <v/>
      </c>
      <c r="BU125" s="8" t="str">
        <f>IF($P125="More Info Required",COUNTIFS('[3]2019 Outage History'!$R:$R,BT125,'[3]2019 Outage History'!$I:$I,$C125)/$Q125,"")</f>
        <v/>
      </c>
      <c r="BV125" s="26" t="str">
        <f t="shared" si="71"/>
        <v/>
      </c>
      <c r="BW125" s="8" t="str">
        <f>IF($P125="More Info Required",COUNTIFS('[3]2019 Outage History'!$R:$R,BV125,'[3]2019 Outage History'!$I:$I,$C125)/$Q125,"")</f>
        <v/>
      </c>
      <c r="BX125" s="26" t="str">
        <f t="shared" si="72"/>
        <v/>
      </c>
      <c r="BY125" s="8" t="str">
        <f>IF($P125="More Info Required",COUNTIFS('[3]2019 Outage History'!$R:$R,BX125,'[3]2019 Outage History'!$I:$I,$C125)/$Q125,"")</f>
        <v/>
      </c>
      <c r="BZ125" s="26" t="str">
        <f t="shared" si="73"/>
        <v/>
      </c>
      <c r="CA125" s="8" t="str">
        <f>IF($P125="More Info Required",COUNTIFS('[3]2019 Outage History'!$R:$R,BZ125,'[3]2019 Outage History'!$I:$I,$C125)/$Q125,"")</f>
        <v/>
      </c>
      <c r="CB125" s="26" t="str">
        <f t="shared" si="74"/>
        <v/>
      </c>
      <c r="CC125" s="8" t="str">
        <f>IF($P125="More Info Required",COUNTIFS('[3]2019 Outage History'!$R:$R,CB125,'[3]2019 Outage History'!$I:$I,$C125)/$Q125,"")</f>
        <v/>
      </c>
      <c r="CD125" s="26" t="str">
        <f t="shared" si="75"/>
        <v/>
      </c>
      <c r="CE125" s="8" t="str">
        <f>IF($P125="More Info Required",COUNTIFS('[3]2019 Outage History'!$R:$R,CD125,'[3]2019 Outage History'!$I:$I,$C125)/$Q125,"")</f>
        <v/>
      </c>
      <c r="CF125" s="26" t="str">
        <f t="shared" si="76"/>
        <v/>
      </c>
      <c r="CG125" s="8" t="str">
        <f>IF($P125="More Info Required",COUNTIFS('[3]2019 Outage History'!$R:$R,CF125,'[3]2019 Outage History'!$I:$I,$C125)/$Q125,"")</f>
        <v/>
      </c>
      <c r="CH125" s="26" t="str">
        <f t="shared" si="77"/>
        <v/>
      </c>
      <c r="CI125" s="8" t="str">
        <f>IF($P125="More Info Required",COUNTIFS('[3]2019 Outage History'!$R:$R,CH125,'[3]2019 Outage History'!$I:$I,$C125)/$Q125,"")</f>
        <v/>
      </c>
      <c r="CJ125" s="26" t="str">
        <f t="shared" si="78"/>
        <v/>
      </c>
      <c r="CK125" s="8" t="str">
        <f>IF($P125="More Info Required",COUNTIFS('[3]2019 Outage History'!$R:$R,CJ125,'[3]2019 Outage History'!$I:$I,$C125)/$Q125,"")</f>
        <v/>
      </c>
      <c r="CL125" s="26" t="str">
        <f t="shared" si="79"/>
        <v/>
      </c>
      <c r="CM125" s="8" t="str">
        <f>IF($P125="More Info Required",COUNTIFS('[3]2019 Outage History'!$R:$R,CL125,'[3]2019 Outage History'!$I:$I,$C125)/$Q125,"")</f>
        <v/>
      </c>
    </row>
    <row r="126" spans="1:91" ht="15" x14ac:dyDescent="0.25">
      <c r="A126" s="17" t="s">
        <v>46</v>
      </c>
      <c r="B126" s="21">
        <v>7602</v>
      </c>
      <c r="C126" s="14" t="s">
        <v>463</v>
      </c>
      <c r="D126" s="17" t="s">
        <v>418</v>
      </c>
      <c r="E126" s="21">
        <v>76</v>
      </c>
      <c r="F126" s="22">
        <f>'[3]2019 Circuit Detail'!H85</f>
        <v>290.67397199999999</v>
      </c>
      <c r="G126" s="21"/>
      <c r="H126" s="21">
        <f>('[3]2014 Circuit detail'!AS85+'[3]2015 Circuit Detail'!AS85+'[3]2016 Circuit Detail'!AS85+'[3]2017 Circuit Detail'!AS85+'[3]2018 Circuit Detail'!AS85)/5</f>
        <v>2.3243725706380274</v>
      </c>
      <c r="I126" s="10">
        <f>'[3]2019 Circuit Detail'!AS85</f>
        <v>1.23850098281245</v>
      </c>
      <c r="J126" s="17" t="str">
        <f t="shared" si="40"/>
        <v>OK</v>
      </c>
      <c r="K126" s="17">
        <v>30.7</v>
      </c>
      <c r="L126" s="23">
        <v>2016</v>
      </c>
      <c r="M126" s="21">
        <f>('[3]2014 Circuit detail'!AQ85+'[3]2015 Circuit Detail'!AQ85+'[3]2016 Circuit Detail'!AQ85+'[3]2017 Circuit Detail'!AQ85+'[3]2018 Circuit Detail'!AQ85)/5</f>
        <v>315.13396899999998</v>
      </c>
      <c r="N126" s="24">
        <f>'[3]2019 Circuit Detail'!AQ85</f>
        <v>114.32740099999999</v>
      </c>
      <c r="O126" s="17" t="str">
        <f t="shared" si="41"/>
        <v>OK</v>
      </c>
      <c r="P126" s="8" t="str">
        <f t="shared" si="42"/>
        <v>Good</v>
      </c>
      <c r="Q126" s="25">
        <f>'[3]2019 Circuit Detail'!AJ85</f>
        <v>15</v>
      </c>
      <c r="R126" s="26" t="str">
        <f t="shared" si="43"/>
        <v/>
      </c>
      <c r="S126" s="8" t="str">
        <f>IF($P126="More Info Required",COUNTIFS('[3]2019 Outage History'!$R:$R,R126,'[3]2019 Outage History'!$I:$I,$C126)/$Q126,"")</f>
        <v/>
      </c>
      <c r="T126" s="26" t="str">
        <f t="shared" si="44"/>
        <v/>
      </c>
      <c r="U126" s="8" t="str">
        <f>IF($P126="More Info Required",COUNTIFS('[3]2019 Outage History'!$R:$R,T126,'[3]2019 Outage History'!$I:$I,$C126)/$Q126,"")</f>
        <v/>
      </c>
      <c r="V126" s="26" t="str">
        <f t="shared" si="45"/>
        <v/>
      </c>
      <c r="W126" s="8" t="str">
        <f>IF($P126="More Info Required",COUNTIFS('[3]2019 Outage History'!$R:$R,V126,'[3]2019 Outage History'!$I:$I,$C126)/$Q126,"")</f>
        <v/>
      </c>
      <c r="X126" s="26" t="str">
        <f t="shared" si="46"/>
        <v/>
      </c>
      <c r="Y126" s="8" t="str">
        <f>IF($P126="More Info Required",COUNTIFS('[3]2019 Outage History'!$R:$R,X126,'[3]2019 Outage History'!$I:$I,$C126)/$Q126,"")</f>
        <v/>
      </c>
      <c r="Z126" s="26" t="str">
        <f t="shared" si="47"/>
        <v/>
      </c>
      <c r="AA126" s="8" t="str">
        <f>IF($P126="More Info Required",COUNTIFS('[3]2019 Outage History'!$R:$R,Z126,'[3]2019 Outage History'!$I:$I,$C126)/$Q126,"")</f>
        <v/>
      </c>
      <c r="AB126" s="26" t="str">
        <f t="shared" si="48"/>
        <v/>
      </c>
      <c r="AC126" s="8" t="str">
        <f>IF($P126="More Info Required",COUNTIFS('[3]2019 Outage History'!$R:$R,AB126,'[3]2019 Outage History'!$I:$I,$C126)/$Q126,"")</f>
        <v/>
      </c>
      <c r="AD126" s="26" t="str">
        <f t="shared" si="49"/>
        <v/>
      </c>
      <c r="AE126" s="8" t="str">
        <f>IF($P126="More Info Required",COUNTIFS('[3]2019 Outage History'!$R:$R,AD126,'[3]2019 Outage History'!$I:$I,$C126)/$Q126,"")</f>
        <v/>
      </c>
      <c r="AF126" s="26" t="str">
        <f t="shared" si="50"/>
        <v/>
      </c>
      <c r="AG126" s="8" t="str">
        <f>IF($P126="More Info Required",COUNTIFS('[3]2019 Outage History'!$R:$R,AF126,'[3]2019 Outage History'!$I:$I,$C126)/$Q126,"")</f>
        <v/>
      </c>
      <c r="AH126" s="26" t="str">
        <f t="shared" si="51"/>
        <v/>
      </c>
      <c r="AI126" s="8" t="str">
        <f>IF($P126="More Info Required",COUNTIFS('[3]2019 Outage History'!$R:$R,AH126,'[3]2019 Outage History'!$I:$I,$C126)/$Q126,"")</f>
        <v/>
      </c>
      <c r="AJ126" s="26" t="str">
        <f t="shared" si="52"/>
        <v/>
      </c>
      <c r="AK126" s="8" t="str">
        <f>IF($P126="More Info Required",COUNTIFS('[3]2019 Outage History'!$R:$R,AJ126,'[3]2019 Outage History'!$I:$I,$C126)/$Q126,"")</f>
        <v/>
      </c>
      <c r="AL126" s="26" t="str">
        <f t="shared" si="53"/>
        <v/>
      </c>
      <c r="AM126" s="8" t="str">
        <f>IF($P126="More Info Required",COUNTIFS('[3]2019 Outage History'!$R:$R,AL126,'[3]2019 Outage History'!$I:$I,$C126)/$Q126,"")</f>
        <v/>
      </c>
      <c r="AN126" s="26" t="str">
        <f t="shared" si="54"/>
        <v/>
      </c>
      <c r="AO126" s="8" t="str">
        <f>IF($P126="More Info Required",COUNTIFS('[3]2019 Outage History'!$R:$R,AN126,'[3]2019 Outage History'!$I:$I,$C126)/$Q126,"")</f>
        <v/>
      </c>
      <c r="AP126" s="26" t="str">
        <f t="shared" si="55"/>
        <v/>
      </c>
      <c r="AQ126" s="8" t="str">
        <f>IF($P126="More Info Required",COUNTIFS('[3]2019 Outage History'!$R:$R,AP126,'[3]2019 Outage History'!$I:$I,$C126)/$Q126,"")</f>
        <v/>
      </c>
      <c r="AR126" s="26" t="str">
        <f t="shared" si="56"/>
        <v/>
      </c>
      <c r="AS126" s="8" t="str">
        <f>IF($P126="More Info Required",COUNTIFS('[3]2019 Outage History'!$R:$R,AR126,'[3]2019 Outage History'!$I:$I,$C126)/$Q126,"")</f>
        <v/>
      </c>
      <c r="AT126" s="26" t="str">
        <f t="shared" si="57"/>
        <v/>
      </c>
      <c r="AU126" s="8" t="str">
        <f>IF($P126="More Info Required",COUNTIFS('[3]2019 Outage History'!$R:$R,AT126,'[3]2019 Outage History'!$I:$I,$C126)/$Q126,"")</f>
        <v/>
      </c>
      <c r="AV126" s="26" t="str">
        <f t="shared" si="58"/>
        <v/>
      </c>
      <c r="AW126" s="8" t="str">
        <f>IF($P126="More Info Required",COUNTIFS('[3]2019 Outage History'!$R:$R,AV126,'[3]2019 Outage History'!$I:$I,$C126)/$Q126,"")</f>
        <v/>
      </c>
      <c r="AX126" s="26" t="str">
        <f t="shared" si="59"/>
        <v/>
      </c>
      <c r="AY126" s="8" t="str">
        <f>IF($P126="More Info Required",COUNTIFS('[3]2019 Outage History'!$R:$R,AX126,'[3]2019 Outage History'!$I:$I,$C126)/$Q126,"")</f>
        <v/>
      </c>
      <c r="AZ126" s="26" t="str">
        <f t="shared" si="60"/>
        <v/>
      </c>
      <c r="BA126" s="8" t="str">
        <f>IF($P126="More Info Required",COUNTIFS('[3]2019 Outage History'!$R:$R,AZ126,'[3]2019 Outage History'!$I:$I,$C126)/$Q126,"")</f>
        <v/>
      </c>
      <c r="BB126" s="26" t="str">
        <f t="shared" si="61"/>
        <v/>
      </c>
      <c r="BC126" s="8" t="str">
        <f>IF($P126="More Info Required",COUNTIFS('[3]2019 Outage History'!$R:$R,BB126,'[3]2019 Outage History'!$I:$I,$C126)/$Q126,"")</f>
        <v/>
      </c>
      <c r="BD126" s="26" t="str">
        <f t="shared" si="62"/>
        <v/>
      </c>
      <c r="BE126" s="8" t="str">
        <f>IF($P126="More Info Required",COUNTIFS('[3]2019 Outage History'!$R:$R,BD126,'[3]2019 Outage History'!$I:$I,$C126)/$Q126,"")</f>
        <v/>
      </c>
      <c r="BF126" s="26" t="str">
        <f t="shared" si="63"/>
        <v/>
      </c>
      <c r="BG126" s="8" t="str">
        <f>IF($P126="More Info Required",COUNTIFS('[3]2019 Outage History'!$R:$R,BF126,'[3]2019 Outage History'!$I:$I,$C126)/$Q126,"")</f>
        <v/>
      </c>
      <c r="BH126" s="26" t="str">
        <f t="shared" si="64"/>
        <v/>
      </c>
      <c r="BI126" s="8" t="str">
        <f>IF($P126="More Info Required",COUNTIFS('[3]2019 Outage History'!$R:$R,BH126,'[3]2019 Outage History'!$I:$I,$C126)/$Q126,"")</f>
        <v/>
      </c>
      <c r="BJ126" s="26" t="str">
        <f t="shared" si="65"/>
        <v/>
      </c>
      <c r="BK126" s="8" t="str">
        <f>IF($P126="More Info Required",COUNTIFS('[3]2019 Outage History'!$R:$R,BJ126,'[3]2019 Outage History'!$I:$I,$C126)/$Q126,"")</f>
        <v/>
      </c>
      <c r="BL126" s="26" t="str">
        <f t="shared" si="66"/>
        <v/>
      </c>
      <c r="BM126" s="8" t="str">
        <f>IF($P126="More Info Required",COUNTIFS('[3]2019 Outage History'!$R:$R,BL126,'[3]2019 Outage History'!$I:$I,$C126)/$Q126,"")</f>
        <v/>
      </c>
      <c r="BN126" s="26" t="str">
        <f t="shared" si="67"/>
        <v/>
      </c>
      <c r="BO126" s="8" t="str">
        <f>IF($P126="More Info Required",COUNTIFS('[3]2019 Outage History'!$R:$R,BN126,'[3]2019 Outage History'!$I:$I,$C126)/$Q126,"")</f>
        <v/>
      </c>
      <c r="BP126" s="26" t="str">
        <f t="shared" si="68"/>
        <v/>
      </c>
      <c r="BQ126" s="8" t="str">
        <f>IF($P126="More Info Required",COUNTIFS('[3]2019 Outage History'!$R:$R,BP126,'[3]2019 Outage History'!$I:$I,$C126)/$Q126,"")</f>
        <v/>
      </c>
      <c r="BR126" s="26" t="str">
        <f t="shared" si="69"/>
        <v/>
      </c>
      <c r="BS126" s="8" t="str">
        <f>IF($P126="More Info Required",COUNTIFS('[3]2019 Outage History'!$R:$R,BR126,'[3]2019 Outage History'!$I:$I,$C126)/$Q126,"")</f>
        <v/>
      </c>
      <c r="BT126" s="26" t="str">
        <f t="shared" si="70"/>
        <v/>
      </c>
      <c r="BU126" s="8" t="str">
        <f>IF($P126="More Info Required",COUNTIFS('[3]2019 Outage History'!$R:$R,BT126,'[3]2019 Outage History'!$I:$I,$C126)/$Q126,"")</f>
        <v/>
      </c>
      <c r="BV126" s="26" t="str">
        <f t="shared" si="71"/>
        <v/>
      </c>
      <c r="BW126" s="8" t="str">
        <f>IF($P126="More Info Required",COUNTIFS('[3]2019 Outage History'!$R:$R,BV126,'[3]2019 Outage History'!$I:$I,$C126)/$Q126,"")</f>
        <v/>
      </c>
      <c r="BX126" s="26" t="str">
        <f t="shared" si="72"/>
        <v/>
      </c>
      <c r="BY126" s="8" t="str">
        <f>IF($P126="More Info Required",COUNTIFS('[3]2019 Outage History'!$R:$R,BX126,'[3]2019 Outage History'!$I:$I,$C126)/$Q126,"")</f>
        <v/>
      </c>
      <c r="BZ126" s="26" t="str">
        <f t="shared" si="73"/>
        <v/>
      </c>
      <c r="CA126" s="8" t="str">
        <f>IF($P126="More Info Required",COUNTIFS('[3]2019 Outage History'!$R:$R,BZ126,'[3]2019 Outage History'!$I:$I,$C126)/$Q126,"")</f>
        <v/>
      </c>
      <c r="CB126" s="26" t="str">
        <f t="shared" si="74"/>
        <v/>
      </c>
      <c r="CC126" s="8" t="str">
        <f>IF($P126="More Info Required",COUNTIFS('[3]2019 Outage History'!$R:$R,CB126,'[3]2019 Outage History'!$I:$I,$C126)/$Q126,"")</f>
        <v/>
      </c>
      <c r="CD126" s="26" t="str">
        <f t="shared" si="75"/>
        <v/>
      </c>
      <c r="CE126" s="8" t="str">
        <f>IF($P126="More Info Required",COUNTIFS('[3]2019 Outage History'!$R:$R,CD126,'[3]2019 Outage History'!$I:$I,$C126)/$Q126,"")</f>
        <v/>
      </c>
      <c r="CF126" s="26" t="str">
        <f t="shared" si="76"/>
        <v/>
      </c>
      <c r="CG126" s="8" t="str">
        <f>IF($P126="More Info Required",COUNTIFS('[3]2019 Outage History'!$R:$R,CF126,'[3]2019 Outage History'!$I:$I,$C126)/$Q126,"")</f>
        <v/>
      </c>
      <c r="CH126" s="26" t="str">
        <f t="shared" si="77"/>
        <v/>
      </c>
      <c r="CI126" s="8" t="str">
        <f>IF($P126="More Info Required",COUNTIFS('[3]2019 Outage History'!$R:$R,CH126,'[3]2019 Outage History'!$I:$I,$C126)/$Q126,"")</f>
        <v/>
      </c>
      <c r="CJ126" s="26" t="str">
        <f t="shared" si="78"/>
        <v/>
      </c>
      <c r="CK126" s="8" t="str">
        <f>IF($P126="More Info Required",COUNTIFS('[3]2019 Outage History'!$R:$R,CJ126,'[3]2019 Outage History'!$I:$I,$C126)/$Q126,"")</f>
        <v/>
      </c>
      <c r="CL126" s="26" t="str">
        <f t="shared" si="79"/>
        <v/>
      </c>
      <c r="CM126" s="8" t="str">
        <f>IF($P126="More Info Required",COUNTIFS('[3]2019 Outage History'!$R:$R,CL126,'[3]2019 Outage History'!$I:$I,$C126)/$Q126,"")</f>
        <v/>
      </c>
    </row>
    <row r="127" spans="1:91" ht="15" x14ac:dyDescent="0.25">
      <c r="A127" s="17" t="s">
        <v>419</v>
      </c>
      <c r="B127" s="21">
        <v>7604</v>
      </c>
      <c r="C127" s="14" t="s">
        <v>464</v>
      </c>
      <c r="D127" s="17" t="s">
        <v>418</v>
      </c>
      <c r="E127" s="21">
        <v>76</v>
      </c>
      <c r="F127" s="22">
        <f>'[3]2019 Circuit Detail'!H86</f>
        <v>368.74794500000002</v>
      </c>
      <c r="G127" s="21"/>
      <c r="H127" s="21">
        <f>('[3]2014 Circuit detail'!AS86+'[3]2015 Circuit Detail'!AS86+'[3]2016 Circuit Detail'!AS86+'[3]2017 Circuit Detail'!AS86+'[3]2018 Circuit Detail'!AS86)/5</f>
        <v>1.3508599726753563</v>
      </c>
      <c r="I127" s="10">
        <f>'[3]2019 Circuit Detail'!AS86</f>
        <v>2.8501853752703599</v>
      </c>
      <c r="J127" s="17" t="str">
        <f t="shared" si="40"/>
        <v>PSC</v>
      </c>
      <c r="K127" s="17">
        <v>24.3</v>
      </c>
      <c r="L127" s="23">
        <v>2016</v>
      </c>
      <c r="M127" s="21">
        <f>('[3]2014 Circuit detail'!AQ86+'[3]2015 Circuit Detail'!AQ86+'[3]2016 Circuit Detail'!AQ86+'[3]2017 Circuit Detail'!AQ86+'[3]2018 Circuit Detail'!AQ86)/5</f>
        <v>245.77332100000004</v>
      </c>
      <c r="N127" s="24">
        <f>'[3]2019 Circuit Detail'!AQ86</f>
        <v>255.03599700000001</v>
      </c>
      <c r="O127" s="17" t="str">
        <f t="shared" si="41"/>
        <v>PSC</v>
      </c>
      <c r="P127" s="8" t="str">
        <f t="shared" si="42"/>
        <v>More Info Required</v>
      </c>
      <c r="Q127" s="25">
        <f>'[3]2019 Circuit Detail'!AJ86</f>
        <v>16</v>
      </c>
      <c r="R127" s="26" t="str">
        <f t="shared" si="43"/>
        <v>000 Power Supply</v>
      </c>
      <c r="S127" s="8" t="e">
        <f>IF($P127="More Info Required",COUNTIFS('[3]2019 Outage History'!$R:$R,R127,'[3]2019 Outage History'!$I:$I,$C127)/$Q127,"")</f>
        <v>#VALUE!</v>
      </c>
      <c r="T127" s="26" t="str">
        <f t="shared" si="44"/>
        <v>100 Construction</v>
      </c>
      <c r="U127" s="8" t="e">
        <f>IF($P127="More Info Required",COUNTIFS('[3]2019 Outage History'!$R:$R,T127,'[3]2019 Outage History'!$I:$I,$C127)/$Q127,"")</f>
        <v>#VALUE!</v>
      </c>
      <c r="V127" s="26" t="str">
        <f t="shared" si="45"/>
        <v>110 Maintenance</v>
      </c>
      <c r="W127" s="8" t="e">
        <f>IF($P127="More Info Required",COUNTIFS('[3]2019 Outage History'!$R:$R,V127,'[3]2019 Outage History'!$I:$I,$C127)/$Q127,"")</f>
        <v>#VALUE!</v>
      </c>
      <c r="X127" s="26" t="str">
        <f t="shared" si="46"/>
        <v>190 Other Planned</v>
      </c>
      <c r="Y127" s="8" t="e">
        <f>IF($P127="More Info Required",COUNTIFS('[3]2019 Outage History'!$R:$R,X127,'[3]2019 Outage History'!$I:$I,$C127)/$Q127,"")</f>
        <v>#VALUE!</v>
      </c>
      <c r="Z127" s="26" t="str">
        <f t="shared" si="47"/>
        <v>300 Material or equipment fault/failure</v>
      </c>
      <c r="AA127" s="8" t="e">
        <f>IF($P127="More Info Required",COUNTIFS('[3]2019 Outage History'!$R:$R,Z127,'[3]2019 Outage History'!$I:$I,$C127)/$Q127,"")</f>
        <v>#VALUE!</v>
      </c>
      <c r="AB127" s="26" t="str">
        <f t="shared" si="48"/>
        <v>310 Installation Fault</v>
      </c>
      <c r="AC127" s="8" t="e">
        <f>IF($P127="More Info Required",COUNTIFS('[3]2019 Outage History'!$R:$R,AB127,'[3]2019 Outage History'!$I:$I,$C127)/$Q127,"")</f>
        <v>#VALUE!</v>
      </c>
      <c r="AD127" s="26" t="str">
        <f t="shared" si="49"/>
        <v>320 Conductor Sag or inadequate clearance</v>
      </c>
      <c r="AE127" s="8" t="e">
        <f>IF($P127="More Info Required",COUNTIFS('[3]2019 Outage History'!$R:$R,AD127,'[3]2019 Outage History'!$I:$I,$C127)/$Q127,"")</f>
        <v>#VALUE!</v>
      </c>
      <c r="AF127" s="26" t="str">
        <f t="shared" si="50"/>
        <v>340 Overload</v>
      </c>
      <c r="AG127" s="8" t="e">
        <f>IF($P127="More Info Required",COUNTIFS('[3]2019 Outage History'!$R:$R,AF127,'[3]2019 Outage History'!$I:$I,$C127)/$Q127,"")</f>
        <v>#VALUE!</v>
      </c>
      <c r="AH127" s="26" t="str">
        <f t="shared" si="51"/>
        <v>350 Miscoordination of protection devices</v>
      </c>
      <c r="AI127" s="8" t="e">
        <f>IF($P127="More Info Required",COUNTIFS('[3]2019 Outage History'!$R:$R,AH127,'[3]2019 Outage History'!$I:$I,$C127)/$Q127,"")</f>
        <v>#VALUE!</v>
      </c>
      <c r="AJ127" s="26" t="str">
        <f t="shared" si="52"/>
        <v>360 Other Equipment installation/design</v>
      </c>
      <c r="AK127" s="8" t="e">
        <f>IF($P127="More Info Required",COUNTIFS('[3]2019 Outage History'!$R:$R,AJ127,'[3]2019 Outage History'!$I:$I,$C127)/$Q127,"")</f>
        <v>#VALUE!</v>
      </c>
      <c r="AL127" s="26" t="str">
        <f t="shared" si="53"/>
        <v>400 Decay/Age of Material/Equipment</v>
      </c>
      <c r="AM127" s="8" t="e">
        <f>IF($P127="More Info Required",COUNTIFS('[3]2019 Outage History'!$R:$R,AL127,'[3]2019 Outage History'!$I:$I,$C127)/$Q127,"")</f>
        <v>#VALUE!</v>
      </c>
      <c r="AN127" s="26" t="str">
        <f t="shared" si="54"/>
        <v>420 Tree Growth</v>
      </c>
      <c r="AO127" s="8" t="e">
        <f>IF($P127="More Info Required",COUNTIFS('[3]2019 Outage History'!$R:$R,AN127,'[3]2019 Outage History'!$I:$I,$C127)/$Q127,"")</f>
        <v>#VALUE!</v>
      </c>
      <c r="AP127" s="26" t="str">
        <f t="shared" si="55"/>
        <v>430 Tree failure from overhang or dead tree without Ice/snow</v>
      </c>
      <c r="AQ127" s="8" t="e">
        <f>IF($P127="More Info Required",COUNTIFS('[3]2019 Outage History'!$R:$R,AP127,'[3]2019 Outage History'!$I:$I,$C127)/$Q127,"")</f>
        <v>#VALUE!</v>
      </c>
      <c r="AR127" s="26" t="str">
        <f t="shared" si="56"/>
        <v>435 Tree failure from outside of ROW</v>
      </c>
      <c r="AS127" s="8" t="e">
        <f>IF($P127="More Info Required",COUNTIFS('[3]2019 Outage History'!$R:$R,AR127,'[3]2019 Outage History'!$I:$I,$C127)/$Q127,"")</f>
        <v>#VALUE!</v>
      </c>
      <c r="AT127" s="26" t="str">
        <f t="shared" si="57"/>
        <v>440 Trees with Ice/snow</v>
      </c>
      <c r="AU127" s="8" t="e">
        <f>IF($P127="More Info Required",COUNTIFS('[3]2019 Outage History'!$R:$R,AT127,'[3]2019 Outage History'!$I:$I,$C127)/$Q127,"")</f>
        <v>#VALUE!</v>
      </c>
      <c r="AV127" s="26" t="str">
        <f t="shared" si="58"/>
        <v>470 Borrower Crew Cuts Tree</v>
      </c>
      <c r="AW127" s="8" t="e">
        <f>IF($P127="More Info Required",COUNTIFS('[3]2019 Outage History'!$R:$R,AV127,'[3]2019 Outage History'!$I:$I,$C127)/$Q127,"")</f>
        <v>#VALUE!</v>
      </c>
      <c r="AX127" s="26" t="str">
        <f t="shared" si="59"/>
        <v>490 Maintenance, Other</v>
      </c>
      <c r="AY127" s="8" t="e">
        <f>IF($P127="More Info Required",COUNTIFS('[3]2019 Outage History'!$R:$R,AX127,'[3]2019 Outage History'!$I:$I,$C127)/$Q127,"")</f>
        <v>#VALUE!</v>
      </c>
      <c r="AZ127" s="26" t="str">
        <f t="shared" si="60"/>
        <v>500 Lightning</v>
      </c>
      <c r="BA127" s="8" t="e">
        <f>IF($P127="More Info Required",COUNTIFS('[3]2019 Outage History'!$R:$R,AZ127,'[3]2019 Outage History'!$I:$I,$C127)/$Q127,"")</f>
        <v>#VALUE!</v>
      </c>
      <c r="BB127" s="26" t="str">
        <f t="shared" si="61"/>
        <v>510 Wind, Not Trees</v>
      </c>
      <c r="BC127" s="8" t="e">
        <f>IF($P127="More Info Required",COUNTIFS('[3]2019 Outage History'!$R:$R,BB127,'[3]2019 Outage History'!$I:$I,$C127)/$Q127,"")</f>
        <v>#VALUE!</v>
      </c>
      <c r="BD127" s="26" t="str">
        <f t="shared" si="62"/>
        <v>520 Ice, Sleet, Frost, not Trees</v>
      </c>
      <c r="BE127" s="8" t="e">
        <f>IF($P127="More Info Required",COUNTIFS('[3]2019 Outage History'!$R:$R,BD127,'[3]2019 Outage History'!$I:$I,$C127)/$Q127,"")</f>
        <v>#VALUE!</v>
      </c>
      <c r="BF127" s="26" t="str">
        <f t="shared" si="63"/>
        <v>530 Flood</v>
      </c>
      <c r="BG127" s="8" t="e">
        <f>IF($P127="More Info Required",COUNTIFS('[3]2019 Outage History'!$R:$R,BF127,'[3]2019 Outage History'!$I:$I,$C127)/$Q127,"")</f>
        <v>#VALUE!</v>
      </c>
      <c r="BH127" s="26" t="str">
        <f t="shared" si="64"/>
        <v>540 Storm</v>
      </c>
      <c r="BI127" s="8" t="e">
        <f>IF($P127="More Info Required",COUNTIFS('[3]2019 Outage History'!$R:$R,BH127,'[3]2019 Outage History'!$I:$I,$C127)/$Q127,"")</f>
        <v>#VALUE!</v>
      </c>
      <c r="BJ127" s="26" t="str">
        <f t="shared" si="65"/>
        <v>590 Weather, Other</v>
      </c>
      <c r="BK127" s="8" t="e">
        <f>IF($P127="More Info Required",COUNTIFS('[3]2019 Outage History'!$R:$R,BJ127,'[3]2019 Outage History'!$I:$I,$C127)/$Q127,"")</f>
        <v>#VALUE!</v>
      </c>
      <c r="BL127" s="26" t="str">
        <f t="shared" si="66"/>
        <v>600 Animal/bird</v>
      </c>
      <c r="BM127" s="8" t="e">
        <f>IF($P127="More Info Required",COUNTIFS('[3]2019 Outage History'!$R:$R,BL127,'[3]2019 Outage History'!$I:$I,$C127)/$Q127,"")</f>
        <v>#VALUE!</v>
      </c>
      <c r="BN127" s="26" t="str">
        <f t="shared" si="67"/>
        <v>630 Squirrel</v>
      </c>
      <c r="BO127" s="8" t="e">
        <f>IF($P127="More Info Required",COUNTIFS('[3]2019 Outage History'!$R:$R,BN127,'[3]2019 Outage History'!$I:$I,$C127)/$Q127,"")</f>
        <v>#VALUE!</v>
      </c>
      <c r="BP127" s="26" t="str">
        <f t="shared" si="68"/>
        <v>690 Animal, Other</v>
      </c>
      <c r="BQ127" s="8" t="e">
        <f>IF($P127="More Info Required",COUNTIFS('[3]2019 Outage History'!$R:$R,BP127,'[3]2019 Outage History'!$I:$I,$C127)/$Q127,"")</f>
        <v>#VALUE!</v>
      </c>
      <c r="BR127" s="26" t="str">
        <f t="shared" si="69"/>
        <v>700 Customer-Caused</v>
      </c>
      <c r="BS127" s="8" t="e">
        <f>IF($P127="More Info Required",COUNTIFS('[3]2019 Outage History'!$R:$R,BR127,'[3]2019 Outage History'!$I:$I,$C127)/$Q127,"")</f>
        <v>#VALUE!</v>
      </c>
      <c r="BT127" s="26" t="str">
        <f t="shared" si="70"/>
        <v>710 Motor Vehicle</v>
      </c>
      <c r="BU127" s="8" t="e">
        <f>IF($P127="More Info Required",COUNTIFS('[3]2019 Outage History'!$R:$R,BT127,'[3]2019 Outage History'!$I:$I,$C127)/$Q127,"")</f>
        <v>#VALUE!</v>
      </c>
      <c r="BV127" s="26" t="str">
        <f t="shared" si="71"/>
        <v>715 Farming Equipment</v>
      </c>
      <c r="BW127" s="8" t="e">
        <f>IF($P127="More Info Required",COUNTIFS('[3]2019 Outage History'!$R:$R,BV127,'[3]2019 Outage History'!$I:$I,$C127)/$Q127,"")</f>
        <v>#VALUE!</v>
      </c>
      <c r="BX127" s="26" t="str">
        <f t="shared" si="72"/>
        <v>720 Aircraft</v>
      </c>
      <c r="BY127" s="8" t="e">
        <f>IF($P127="More Info Required",COUNTIFS('[3]2019 Outage History'!$R:$R,BX127,'[3]2019 Outage History'!$I:$I,$C127)/$Q127,"")</f>
        <v>#VALUE!</v>
      </c>
      <c r="BZ127" s="26" t="str">
        <f t="shared" si="73"/>
        <v>730 Fire</v>
      </c>
      <c r="CA127" s="8" t="e">
        <f>IF($P127="More Info Required",COUNTIFS('[3]2019 Outage History'!$R:$R,BZ127,'[3]2019 Outage History'!$I:$I,$C127)/$Q127,"")</f>
        <v>#VALUE!</v>
      </c>
      <c r="CB127" s="26" t="str">
        <f t="shared" si="74"/>
        <v>740 Public Cuts Tree</v>
      </c>
      <c r="CC127" s="8" t="e">
        <f>IF($P127="More Info Required",COUNTIFS('[3]2019 Outage History'!$R:$R,CB127,'[3]2019 Outage History'!$I:$I,$C127)/$Q127,"")</f>
        <v>#VALUE!</v>
      </c>
      <c r="CD127" s="26" t="str">
        <f t="shared" si="75"/>
        <v>750 Vandalism</v>
      </c>
      <c r="CE127" s="8" t="e">
        <f>IF($P127="More Info Required",COUNTIFS('[3]2019 Outage History'!$R:$R,CD127,'[3]2019 Outage History'!$I:$I,$C127)/$Q127,"")</f>
        <v>#VALUE!</v>
      </c>
      <c r="CF127" s="26" t="str">
        <f t="shared" si="76"/>
        <v>760 Switching Error or Caused by Construction or Maintenance</v>
      </c>
      <c r="CG127" s="8" t="e">
        <f>IF($P127="More Info Required",COUNTIFS('[3]2019 Outage History'!$R:$R,CF127,'[3]2019 Outage History'!$I:$I,$C127)/$Q127,"")</f>
        <v>#VALUE!</v>
      </c>
      <c r="CH127" s="26" t="str">
        <f t="shared" si="77"/>
        <v>790 Public, Other</v>
      </c>
      <c r="CI127" s="8" t="e">
        <f>IF($P127="More Info Required",COUNTIFS('[3]2019 Outage History'!$R:$R,CH127,'[3]2019 Outage History'!$I:$I,$C127)/$Q127,"")</f>
        <v>#VALUE!</v>
      </c>
      <c r="CJ127" s="26" t="str">
        <f t="shared" si="78"/>
        <v>800 Other</v>
      </c>
      <c r="CK127" s="8" t="e">
        <f>IF($P127="More Info Required",COUNTIFS('[3]2019 Outage History'!$R:$R,CJ127,'[3]2019 Outage History'!$I:$I,$C127)/$Q127,"")</f>
        <v>#VALUE!</v>
      </c>
      <c r="CL127" s="26" t="str">
        <f t="shared" si="79"/>
        <v>999 Cause Unknown</v>
      </c>
      <c r="CM127" s="8" t="e">
        <f>IF($P127="More Info Required",COUNTIFS('[3]2019 Outage History'!$R:$R,CL127,'[3]2019 Outage History'!$I:$I,$C127)/$Q127,"")</f>
        <v>#VALUE!</v>
      </c>
    </row>
    <row r="128" spans="1:91" ht="15" x14ac:dyDescent="0.25">
      <c r="A128" s="17" t="s">
        <v>420</v>
      </c>
      <c r="B128" s="21">
        <v>7605</v>
      </c>
      <c r="C128" s="14" t="s">
        <v>465</v>
      </c>
      <c r="D128" s="17" t="s">
        <v>418</v>
      </c>
      <c r="E128" s="21">
        <v>76</v>
      </c>
      <c r="F128" s="22">
        <f>'[3]2019 Circuit Detail'!H87</f>
        <v>650.83835599999998</v>
      </c>
      <c r="G128" s="21"/>
      <c r="H128" s="21">
        <f>('[3]2014 Circuit detail'!AS87+'[3]2015 Circuit Detail'!AS87+'[3]2016 Circuit Detail'!AS87+'[3]2017 Circuit Detail'!AS87+'[3]2018 Circuit Detail'!AS87)/5</f>
        <v>1.9657338385635383</v>
      </c>
      <c r="I128" s="10">
        <f>'[3]2019 Circuit Detail'!AS87</f>
        <v>6.3011037413412696</v>
      </c>
      <c r="J128" s="17" t="str">
        <f t="shared" si="40"/>
        <v>PSC</v>
      </c>
      <c r="K128" s="28">
        <v>44</v>
      </c>
      <c r="L128" s="23">
        <v>2016</v>
      </c>
      <c r="M128" s="21">
        <f>('[3]2014 Circuit detail'!AQ87+'[3]2015 Circuit Detail'!AQ87+'[3]2016 Circuit Detail'!AQ87+'[3]2017 Circuit Detail'!AQ87+'[3]2018 Circuit Detail'!AQ87)/5</f>
        <v>340.32698019999998</v>
      </c>
      <c r="N128" s="24">
        <f>'[3]2019 Circuit Detail'!AQ87</f>
        <v>758.72141699999997</v>
      </c>
      <c r="O128" s="17" t="str">
        <f t="shared" si="41"/>
        <v>PSC</v>
      </c>
      <c r="P128" s="8" t="str">
        <f t="shared" si="42"/>
        <v>More Info Required</v>
      </c>
      <c r="Q128" s="25">
        <f>'[3]2019 Circuit Detail'!AJ87</f>
        <v>37</v>
      </c>
      <c r="R128" s="26" t="str">
        <f t="shared" si="43"/>
        <v>000 Power Supply</v>
      </c>
      <c r="S128" s="8" t="e">
        <f>IF($P128="More Info Required",COUNTIFS('[3]2019 Outage History'!$R:$R,R128,'[3]2019 Outage History'!$I:$I,$C128)/$Q128,"")</f>
        <v>#VALUE!</v>
      </c>
      <c r="T128" s="26" t="str">
        <f t="shared" si="44"/>
        <v>100 Construction</v>
      </c>
      <c r="U128" s="8" t="e">
        <f>IF($P128="More Info Required",COUNTIFS('[3]2019 Outage History'!$R:$R,T128,'[3]2019 Outage History'!$I:$I,$C128)/$Q128,"")</f>
        <v>#VALUE!</v>
      </c>
      <c r="V128" s="26" t="str">
        <f t="shared" si="45"/>
        <v>110 Maintenance</v>
      </c>
      <c r="W128" s="8" t="e">
        <f>IF($P128="More Info Required",COUNTIFS('[3]2019 Outage History'!$R:$R,V128,'[3]2019 Outage History'!$I:$I,$C128)/$Q128,"")</f>
        <v>#VALUE!</v>
      </c>
      <c r="X128" s="26" t="str">
        <f t="shared" si="46"/>
        <v>190 Other Planned</v>
      </c>
      <c r="Y128" s="8" t="e">
        <f>IF($P128="More Info Required",COUNTIFS('[3]2019 Outage History'!$R:$R,X128,'[3]2019 Outage History'!$I:$I,$C128)/$Q128,"")</f>
        <v>#VALUE!</v>
      </c>
      <c r="Z128" s="26" t="str">
        <f t="shared" si="47"/>
        <v>300 Material or equipment fault/failure</v>
      </c>
      <c r="AA128" s="8" t="e">
        <f>IF($P128="More Info Required",COUNTIFS('[3]2019 Outage History'!$R:$R,Z128,'[3]2019 Outage History'!$I:$I,$C128)/$Q128,"")</f>
        <v>#VALUE!</v>
      </c>
      <c r="AB128" s="26" t="str">
        <f t="shared" si="48"/>
        <v>310 Installation Fault</v>
      </c>
      <c r="AC128" s="8" t="e">
        <f>IF($P128="More Info Required",COUNTIFS('[3]2019 Outage History'!$R:$R,AB128,'[3]2019 Outage History'!$I:$I,$C128)/$Q128,"")</f>
        <v>#VALUE!</v>
      </c>
      <c r="AD128" s="26" t="str">
        <f t="shared" si="49"/>
        <v>320 Conductor Sag or inadequate clearance</v>
      </c>
      <c r="AE128" s="8" t="e">
        <f>IF($P128="More Info Required",COUNTIFS('[3]2019 Outage History'!$R:$R,AD128,'[3]2019 Outage History'!$I:$I,$C128)/$Q128,"")</f>
        <v>#VALUE!</v>
      </c>
      <c r="AF128" s="26" t="str">
        <f t="shared" si="50"/>
        <v>340 Overload</v>
      </c>
      <c r="AG128" s="8" t="e">
        <f>IF($P128="More Info Required",COUNTIFS('[3]2019 Outage History'!$R:$R,AF128,'[3]2019 Outage History'!$I:$I,$C128)/$Q128,"")</f>
        <v>#VALUE!</v>
      </c>
      <c r="AH128" s="26" t="str">
        <f t="shared" si="51"/>
        <v>350 Miscoordination of protection devices</v>
      </c>
      <c r="AI128" s="8" t="e">
        <f>IF($P128="More Info Required",COUNTIFS('[3]2019 Outage History'!$R:$R,AH128,'[3]2019 Outage History'!$I:$I,$C128)/$Q128,"")</f>
        <v>#VALUE!</v>
      </c>
      <c r="AJ128" s="26" t="str">
        <f t="shared" si="52"/>
        <v>360 Other Equipment installation/design</v>
      </c>
      <c r="AK128" s="8" t="e">
        <f>IF($P128="More Info Required",COUNTIFS('[3]2019 Outage History'!$R:$R,AJ128,'[3]2019 Outage History'!$I:$I,$C128)/$Q128,"")</f>
        <v>#VALUE!</v>
      </c>
      <c r="AL128" s="26" t="str">
        <f t="shared" si="53"/>
        <v>400 Decay/Age of Material/Equipment</v>
      </c>
      <c r="AM128" s="8" t="e">
        <f>IF($P128="More Info Required",COUNTIFS('[3]2019 Outage History'!$R:$R,AL128,'[3]2019 Outage History'!$I:$I,$C128)/$Q128,"")</f>
        <v>#VALUE!</v>
      </c>
      <c r="AN128" s="26" t="str">
        <f t="shared" si="54"/>
        <v>420 Tree Growth</v>
      </c>
      <c r="AO128" s="8" t="e">
        <f>IF($P128="More Info Required",COUNTIFS('[3]2019 Outage History'!$R:$R,AN128,'[3]2019 Outage History'!$I:$I,$C128)/$Q128,"")</f>
        <v>#VALUE!</v>
      </c>
      <c r="AP128" s="26" t="str">
        <f t="shared" si="55"/>
        <v>430 Tree failure from overhang or dead tree without Ice/snow</v>
      </c>
      <c r="AQ128" s="8" t="e">
        <f>IF($P128="More Info Required",COUNTIFS('[3]2019 Outage History'!$R:$R,AP128,'[3]2019 Outage History'!$I:$I,$C128)/$Q128,"")</f>
        <v>#VALUE!</v>
      </c>
      <c r="AR128" s="26" t="str">
        <f t="shared" si="56"/>
        <v>435 Tree failure from outside of ROW</v>
      </c>
      <c r="AS128" s="8" t="e">
        <f>IF($P128="More Info Required",COUNTIFS('[3]2019 Outage History'!$R:$R,AR128,'[3]2019 Outage History'!$I:$I,$C128)/$Q128,"")</f>
        <v>#VALUE!</v>
      </c>
      <c r="AT128" s="26" t="str">
        <f t="shared" si="57"/>
        <v>440 Trees with Ice/snow</v>
      </c>
      <c r="AU128" s="8" t="e">
        <f>IF($P128="More Info Required",COUNTIFS('[3]2019 Outage History'!$R:$R,AT128,'[3]2019 Outage History'!$I:$I,$C128)/$Q128,"")</f>
        <v>#VALUE!</v>
      </c>
      <c r="AV128" s="26" t="str">
        <f t="shared" si="58"/>
        <v>470 Borrower Crew Cuts Tree</v>
      </c>
      <c r="AW128" s="8" t="e">
        <f>IF($P128="More Info Required",COUNTIFS('[3]2019 Outage History'!$R:$R,AV128,'[3]2019 Outage History'!$I:$I,$C128)/$Q128,"")</f>
        <v>#VALUE!</v>
      </c>
      <c r="AX128" s="26" t="str">
        <f t="shared" si="59"/>
        <v>490 Maintenance, Other</v>
      </c>
      <c r="AY128" s="8" t="e">
        <f>IF($P128="More Info Required",COUNTIFS('[3]2019 Outage History'!$R:$R,AX128,'[3]2019 Outage History'!$I:$I,$C128)/$Q128,"")</f>
        <v>#VALUE!</v>
      </c>
      <c r="AZ128" s="26" t="str">
        <f t="shared" si="60"/>
        <v>500 Lightning</v>
      </c>
      <c r="BA128" s="8" t="e">
        <f>IF($P128="More Info Required",COUNTIFS('[3]2019 Outage History'!$R:$R,AZ128,'[3]2019 Outage History'!$I:$I,$C128)/$Q128,"")</f>
        <v>#VALUE!</v>
      </c>
      <c r="BB128" s="26" t="str">
        <f t="shared" si="61"/>
        <v>510 Wind, Not Trees</v>
      </c>
      <c r="BC128" s="8" t="e">
        <f>IF($P128="More Info Required",COUNTIFS('[3]2019 Outage History'!$R:$R,BB128,'[3]2019 Outage History'!$I:$I,$C128)/$Q128,"")</f>
        <v>#VALUE!</v>
      </c>
      <c r="BD128" s="26" t="str">
        <f t="shared" si="62"/>
        <v>520 Ice, Sleet, Frost, not Trees</v>
      </c>
      <c r="BE128" s="8" t="e">
        <f>IF($P128="More Info Required",COUNTIFS('[3]2019 Outage History'!$R:$R,BD128,'[3]2019 Outage History'!$I:$I,$C128)/$Q128,"")</f>
        <v>#VALUE!</v>
      </c>
      <c r="BF128" s="26" t="str">
        <f t="shared" si="63"/>
        <v>530 Flood</v>
      </c>
      <c r="BG128" s="8" t="e">
        <f>IF($P128="More Info Required",COUNTIFS('[3]2019 Outage History'!$R:$R,BF128,'[3]2019 Outage History'!$I:$I,$C128)/$Q128,"")</f>
        <v>#VALUE!</v>
      </c>
      <c r="BH128" s="26" t="str">
        <f t="shared" si="64"/>
        <v>540 Storm</v>
      </c>
      <c r="BI128" s="8" t="e">
        <f>IF($P128="More Info Required",COUNTIFS('[3]2019 Outage History'!$R:$R,BH128,'[3]2019 Outage History'!$I:$I,$C128)/$Q128,"")</f>
        <v>#VALUE!</v>
      </c>
      <c r="BJ128" s="26" t="str">
        <f t="shared" si="65"/>
        <v>590 Weather, Other</v>
      </c>
      <c r="BK128" s="8" t="e">
        <f>IF($P128="More Info Required",COUNTIFS('[3]2019 Outage History'!$R:$R,BJ128,'[3]2019 Outage History'!$I:$I,$C128)/$Q128,"")</f>
        <v>#VALUE!</v>
      </c>
      <c r="BL128" s="26" t="str">
        <f t="shared" si="66"/>
        <v>600 Animal/bird</v>
      </c>
      <c r="BM128" s="8" t="e">
        <f>IF($P128="More Info Required",COUNTIFS('[3]2019 Outage History'!$R:$R,BL128,'[3]2019 Outage History'!$I:$I,$C128)/$Q128,"")</f>
        <v>#VALUE!</v>
      </c>
      <c r="BN128" s="26" t="str">
        <f t="shared" si="67"/>
        <v>630 Squirrel</v>
      </c>
      <c r="BO128" s="8" t="e">
        <f>IF($P128="More Info Required",COUNTIFS('[3]2019 Outage History'!$R:$R,BN128,'[3]2019 Outage History'!$I:$I,$C128)/$Q128,"")</f>
        <v>#VALUE!</v>
      </c>
      <c r="BP128" s="26" t="str">
        <f t="shared" si="68"/>
        <v>690 Animal, Other</v>
      </c>
      <c r="BQ128" s="8" t="e">
        <f>IF($P128="More Info Required",COUNTIFS('[3]2019 Outage History'!$R:$R,BP128,'[3]2019 Outage History'!$I:$I,$C128)/$Q128,"")</f>
        <v>#VALUE!</v>
      </c>
      <c r="BR128" s="26" t="str">
        <f t="shared" si="69"/>
        <v>700 Customer-Caused</v>
      </c>
      <c r="BS128" s="8" t="e">
        <f>IF($P128="More Info Required",COUNTIFS('[3]2019 Outage History'!$R:$R,BR128,'[3]2019 Outage History'!$I:$I,$C128)/$Q128,"")</f>
        <v>#VALUE!</v>
      </c>
      <c r="BT128" s="26" t="str">
        <f t="shared" si="70"/>
        <v>710 Motor Vehicle</v>
      </c>
      <c r="BU128" s="8" t="e">
        <f>IF($P128="More Info Required",COUNTIFS('[3]2019 Outage History'!$R:$R,BT128,'[3]2019 Outage History'!$I:$I,$C128)/$Q128,"")</f>
        <v>#VALUE!</v>
      </c>
      <c r="BV128" s="26" t="str">
        <f t="shared" si="71"/>
        <v>715 Farming Equipment</v>
      </c>
      <c r="BW128" s="8" t="e">
        <f>IF($P128="More Info Required",COUNTIFS('[3]2019 Outage History'!$R:$R,BV128,'[3]2019 Outage History'!$I:$I,$C128)/$Q128,"")</f>
        <v>#VALUE!</v>
      </c>
      <c r="BX128" s="26" t="str">
        <f t="shared" si="72"/>
        <v>720 Aircraft</v>
      </c>
      <c r="BY128" s="8" t="e">
        <f>IF($P128="More Info Required",COUNTIFS('[3]2019 Outage History'!$R:$R,BX128,'[3]2019 Outage History'!$I:$I,$C128)/$Q128,"")</f>
        <v>#VALUE!</v>
      </c>
      <c r="BZ128" s="26" t="str">
        <f t="shared" si="73"/>
        <v>730 Fire</v>
      </c>
      <c r="CA128" s="8" t="e">
        <f>IF($P128="More Info Required",COUNTIFS('[3]2019 Outage History'!$R:$R,BZ128,'[3]2019 Outage History'!$I:$I,$C128)/$Q128,"")</f>
        <v>#VALUE!</v>
      </c>
      <c r="CB128" s="26" t="str">
        <f t="shared" si="74"/>
        <v>740 Public Cuts Tree</v>
      </c>
      <c r="CC128" s="8" t="e">
        <f>IF($P128="More Info Required",COUNTIFS('[3]2019 Outage History'!$R:$R,CB128,'[3]2019 Outage History'!$I:$I,$C128)/$Q128,"")</f>
        <v>#VALUE!</v>
      </c>
      <c r="CD128" s="26" t="str">
        <f t="shared" si="75"/>
        <v>750 Vandalism</v>
      </c>
      <c r="CE128" s="8" t="e">
        <f>IF($P128="More Info Required",COUNTIFS('[3]2019 Outage History'!$R:$R,CD128,'[3]2019 Outage History'!$I:$I,$C128)/$Q128,"")</f>
        <v>#VALUE!</v>
      </c>
      <c r="CF128" s="26" t="str">
        <f t="shared" si="76"/>
        <v>760 Switching Error or Caused by Construction or Maintenance</v>
      </c>
      <c r="CG128" s="8" t="e">
        <f>IF($P128="More Info Required",COUNTIFS('[3]2019 Outage History'!$R:$R,CF128,'[3]2019 Outage History'!$I:$I,$C128)/$Q128,"")</f>
        <v>#VALUE!</v>
      </c>
      <c r="CH128" s="26" t="str">
        <f t="shared" si="77"/>
        <v>790 Public, Other</v>
      </c>
      <c r="CI128" s="8" t="e">
        <f>IF($P128="More Info Required",COUNTIFS('[3]2019 Outage History'!$R:$R,CH128,'[3]2019 Outage History'!$I:$I,$C128)/$Q128,"")</f>
        <v>#VALUE!</v>
      </c>
      <c r="CJ128" s="26" t="str">
        <f t="shared" si="78"/>
        <v>800 Other</v>
      </c>
      <c r="CK128" s="8" t="e">
        <f>IF($P128="More Info Required",COUNTIFS('[3]2019 Outage History'!$R:$R,CJ128,'[3]2019 Outage History'!$I:$I,$C128)/$Q128,"")</f>
        <v>#VALUE!</v>
      </c>
      <c r="CL128" s="26" t="str">
        <f t="shared" si="79"/>
        <v>999 Cause Unknown</v>
      </c>
      <c r="CM128" s="8" t="e">
        <f>IF($P128="More Info Required",COUNTIFS('[3]2019 Outage History'!$R:$R,CL128,'[3]2019 Outage History'!$I:$I,$C128)/$Q128,"")</f>
        <v>#VALUE!</v>
      </c>
    </row>
    <row r="129" spans="1:91" ht="15" x14ac:dyDescent="0.25">
      <c r="A129" s="17" t="s">
        <v>421</v>
      </c>
      <c r="B129" s="21">
        <v>7702</v>
      </c>
      <c r="C129" s="14" t="s">
        <v>422</v>
      </c>
      <c r="D129" s="17" t="s">
        <v>423</v>
      </c>
      <c r="E129" s="21">
        <v>77</v>
      </c>
      <c r="F129" s="22">
        <f>'[3]2019 Circuit Detail'!H88</f>
        <v>651.32054700000003</v>
      </c>
      <c r="G129" s="21"/>
      <c r="H129" s="21">
        <f>('[3]2014 Circuit detail'!AS88+'[3]2015 Circuit Detail'!AS88+'[3]2016 Circuit Detail'!AS88+'[3]2017 Circuit Detail'!AS88+'[3]2018 Circuit Detail'!AS88)/5</f>
        <v>1.2758177435757148</v>
      </c>
      <c r="I129" s="10">
        <f>'[3]2019 Circuit Detail'!AS88</f>
        <v>1.54762505903257</v>
      </c>
      <c r="J129" s="17" t="str">
        <f t="shared" si="40"/>
        <v>PSC</v>
      </c>
      <c r="K129" s="17">
        <v>30.2</v>
      </c>
      <c r="L129" s="23">
        <v>2015</v>
      </c>
      <c r="M129" s="21">
        <f>('[3]2014 Circuit detail'!AQ88+'[3]2015 Circuit Detail'!AQ88+'[3]2016 Circuit Detail'!AQ88+'[3]2017 Circuit Detail'!AQ88+'[3]2018 Circuit Detail'!AQ88)/5</f>
        <v>149.95012800000001</v>
      </c>
      <c r="N129" s="24">
        <f>'[3]2019 Circuit Detail'!AQ88</f>
        <v>126.30800600000001</v>
      </c>
      <c r="O129" s="17" t="str">
        <f t="shared" si="41"/>
        <v>OK</v>
      </c>
      <c r="P129" s="8" t="str">
        <f t="shared" si="42"/>
        <v>More Info Required</v>
      </c>
      <c r="Q129" s="25">
        <f>'[3]2019 Circuit Detail'!AJ88</f>
        <v>33</v>
      </c>
      <c r="R129" s="26" t="str">
        <f t="shared" si="43"/>
        <v>000 Power Supply</v>
      </c>
      <c r="S129" s="8" t="e">
        <f>IF($P129="More Info Required",COUNTIFS('[3]2019 Outage History'!$R:$R,R129,'[3]2019 Outage History'!$I:$I,$C129)/$Q129,"")</f>
        <v>#VALUE!</v>
      </c>
      <c r="T129" s="26" t="str">
        <f t="shared" si="44"/>
        <v>100 Construction</v>
      </c>
      <c r="U129" s="8" t="e">
        <f>IF($P129="More Info Required",COUNTIFS('[3]2019 Outage History'!$R:$R,T129,'[3]2019 Outage History'!$I:$I,$C129)/$Q129,"")</f>
        <v>#VALUE!</v>
      </c>
      <c r="V129" s="26" t="str">
        <f t="shared" si="45"/>
        <v>110 Maintenance</v>
      </c>
      <c r="W129" s="8" t="e">
        <f>IF($P129="More Info Required",COUNTIFS('[3]2019 Outage History'!$R:$R,V129,'[3]2019 Outage History'!$I:$I,$C129)/$Q129,"")</f>
        <v>#VALUE!</v>
      </c>
      <c r="X129" s="26" t="str">
        <f t="shared" si="46"/>
        <v>190 Other Planned</v>
      </c>
      <c r="Y129" s="8" t="e">
        <f>IF($P129="More Info Required",COUNTIFS('[3]2019 Outage History'!$R:$R,X129,'[3]2019 Outage History'!$I:$I,$C129)/$Q129,"")</f>
        <v>#VALUE!</v>
      </c>
      <c r="Z129" s="26" t="str">
        <f t="shared" si="47"/>
        <v>300 Material or equipment fault/failure</v>
      </c>
      <c r="AA129" s="8" t="e">
        <f>IF($P129="More Info Required",COUNTIFS('[3]2019 Outage History'!$R:$R,Z129,'[3]2019 Outage History'!$I:$I,$C129)/$Q129,"")</f>
        <v>#VALUE!</v>
      </c>
      <c r="AB129" s="26" t="str">
        <f t="shared" si="48"/>
        <v>310 Installation Fault</v>
      </c>
      <c r="AC129" s="8" t="e">
        <f>IF($P129="More Info Required",COUNTIFS('[3]2019 Outage History'!$R:$R,AB129,'[3]2019 Outage History'!$I:$I,$C129)/$Q129,"")</f>
        <v>#VALUE!</v>
      </c>
      <c r="AD129" s="26" t="str">
        <f t="shared" si="49"/>
        <v>320 Conductor Sag or inadequate clearance</v>
      </c>
      <c r="AE129" s="8" t="e">
        <f>IF($P129="More Info Required",COUNTIFS('[3]2019 Outage History'!$R:$R,AD129,'[3]2019 Outage History'!$I:$I,$C129)/$Q129,"")</f>
        <v>#VALUE!</v>
      </c>
      <c r="AF129" s="26" t="str">
        <f t="shared" si="50"/>
        <v>340 Overload</v>
      </c>
      <c r="AG129" s="8" t="e">
        <f>IF($P129="More Info Required",COUNTIFS('[3]2019 Outage History'!$R:$R,AF129,'[3]2019 Outage History'!$I:$I,$C129)/$Q129,"")</f>
        <v>#VALUE!</v>
      </c>
      <c r="AH129" s="26" t="str">
        <f t="shared" si="51"/>
        <v>350 Miscoordination of protection devices</v>
      </c>
      <c r="AI129" s="8" t="e">
        <f>IF($P129="More Info Required",COUNTIFS('[3]2019 Outage History'!$R:$R,AH129,'[3]2019 Outage History'!$I:$I,$C129)/$Q129,"")</f>
        <v>#VALUE!</v>
      </c>
      <c r="AJ129" s="26" t="str">
        <f t="shared" si="52"/>
        <v>360 Other Equipment installation/design</v>
      </c>
      <c r="AK129" s="8" t="e">
        <f>IF($P129="More Info Required",COUNTIFS('[3]2019 Outage History'!$R:$R,AJ129,'[3]2019 Outage History'!$I:$I,$C129)/$Q129,"")</f>
        <v>#VALUE!</v>
      </c>
      <c r="AL129" s="26" t="str">
        <f t="shared" si="53"/>
        <v>400 Decay/Age of Material/Equipment</v>
      </c>
      <c r="AM129" s="8" t="e">
        <f>IF($P129="More Info Required",COUNTIFS('[3]2019 Outage History'!$R:$R,AL129,'[3]2019 Outage History'!$I:$I,$C129)/$Q129,"")</f>
        <v>#VALUE!</v>
      </c>
      <c r="AN129" s="26" t="str">
        <f t="shared" si="54"/>
        <v>420 Tree Growth</v>
      </c>
      <c r="AO129" s="8" t="e">
        <f>IF($P129="More Info Required",COUNTIFS('[3]2019 Outage History'!$R:$R,AN129,'[3]2019 Outage History'!$I:$I,$C129)/$Q129,"")</f>
        <v>#VALUE!</v>
      </c>
      <c r="AP129" s="26" t="str">
        <f t="shared" si="55"/>
        <v>430 Tree failure from overhang or dead tree without Ice/snow</v>
      </c>
      <c r="AQ129" s="8" t="e">
        <f>IF($P129="More Info Required",COUNTIFS('[3]2019 Outage History'!$R:$R,AP129,'[3]2019 Outage History'!$I:$I,$C129)/$Q129,"")</f>
        <v>#VALUE!</v>
      </c>
      <c r="AR129" s="26" t="str">
        <f t="shared" si="56"/>
        <v>435 Tree failure from outside of ROW</v>
      </c>
      <c r="AS129" s="8" t="e">
        <f>IF($P129="More Info Required",COUNTIFS('[3]2019 Outage History'!$R:$R,AR129,'[3]2019 Outage History'!$I:$I,$C129)/$Q129,"")</f>
        <v>#VALUE!</v>
      </c>
      <c r="AT129" s="26" t="str">
        <f t="shared" si="57"/>
        <v>440 Trees with Ice/snow</v>
      </c>
      <c r="AU129" s="8" t="e">
        <f>IF($P129="More Info Required",COUNTIFS('[3]2019 Outage History'!$R:$R,AT129,'[3]2019 Outage History'!$I:$I,$C129)/$Q129,"")</f>
        <v>#VALUE!</v>
      </c>
      <c r="AV129" s="26" t="str">
        <f t="shared" si="58"/>
        <v>470 Borrower Crew Cuts Tree</v>
      </c>
      <c r="AW129" s="8" t="e">
        <f>IF($P129="More Info Required",COUNTIFS('[3]2019 Outage History'!$R:$R,AV129,'[3]2019 Outage History'!$I:$I,$C129)/$Q129,"")</f>
        <v>#VALUE!</v>
      </c>
      <c r="AX129" s="26" t="str">
        <f t="shared" si="59"/>
        <v>490 Maintenance, Other</v>
      </c>
      <c r="AY129" s="8" t="e">
        <f>IF($P129="More Info Required",COUNTIFS('[3]2019 Outage History'!$R:$R,AX129,'[3]2019 Outage History'!$I:$I,$C129)/$Q129,"")</f>
        <v>#VALUE!</v>
      </c>
      <c r="AZ129" s="26" t="str">
        <f t="shared" si="60"/>
        <v>500 Lightning</v>
      </c>
      <c r="BA129" s="8" t="e">
        <f>IF($P129="More Info Required",COUNTIFS('[3]2019 Outage History'!$R:$R,AZ129,'[3]2019 Outage History'!$I:$I,$C129)/$Q129,"")</f>
        <v>#VALUE!</v>
      </c>
      <c r="BB129" s="26" t="str">
        <f t="shared" si="61"/>
        <v>510 Wind, Not Trees</v>
      </c>
      <c r="BC129" s="8" t="e">
        <f>IF($P129="More Info Required",COUNTIFS('[3]2019 Outage History'!$R:$R,BB129,'[3]2019 Outage History'!$I:$I,$C129)/$Q129,"")</f>
        <v>#VALUE!</v>
      </c>
      <c r="BD129" s="26" t="str">
        <f t="shared" si="62"/>
        <v>520 Ice, Sleet, Frost, not Trees</v>
      </c>
      <c r="BE129" s="8" t="e">
        <f>IF($P129="More Info Required",COUNTIFS('[3]2019 Outage History'!$R:$R,BD129,'[3]2019 Outage History'!$I:$I,$C129)/$Q129,"")</f>
        <v>#VALUE!</v>
      </c>
      <c r="BF129" s="26" t="str">
        <f t="shared" si="63"/>
        <v>530 Flood</v>
      </c>
      <c r="BG129" s="8" t="e">
        <f>IF($P129="More Info Required",COUNTIFS('[3]2019 Outage History'!$R:$R,BF129,'[3]2019 Outage History'!$I:$I,$C129)/$Q129,"")</f>
        <v>#VALUE!</v>
      </c>
      <c r="BH129" s="26" t="str">
        <f t="shared" si="64"/>
        <v>540 Storm</v>
      </c>
      <c r="BI129" s="8" t="e">
        <f>IF($P129="More Info Required",COUNTIFS('[3]2019 Outage History'!$R:$R,BH129,'[3]2019 Outage History'!$I:$I,$C129)/$Q129,"")</f>
        <v>#VALUE!</v>
      </c>
      <c r="BJ129" s="26" t="str">
        <f t="shared" si="65"/>
        <v>590 Weather, Other</v>
      </c>
      <c r="BK129" s="8" t="e">
        <f>IF($P129="More Info Required",COUNTIFS('[3]2019 Outage History'!$R:$R,BJ129,'[3]2019 Outage History'!$I:$I,$C129)/$Q129,"")</f>
        <v>#VALUE!</v>
      </c>
      <c r="BL129" s="26" t="str">
        <f t="shared" si="66"/>
        <v>600 Animal/bird</v>
      </c>
      <c r="BM129" s="8" t="e">
        <f>IF($P129="More Info Required",COUNTIFS('[3]2019 Outage History'!$R:$R,BL129,'[3]2019 Outage History'!$I:$I,$C129)/$Q129,"")</f>
        <v>#VALUE!</v>
      </c>
      <c r="BN129" s="26" t="str">
        <f t="shared" si="67"/>
        <v>630 Squirrel</v>
      </c>
      <c r="BO129" s="8" t="e">
        <f>IF($P129="More Info Required",COUNTIFS('[3]2019 Outage History'!$R:$R,BN129,'[3]2019 Outage History'!$I:$I,$C129)/$Q129,"")</f>
        <v>#VALUE!</v>
      </c>
      <c r="BP129" s="26" t="str">
        <f t="shared" si="68"/>
        <v>690 Animal, Other</v>
      </c>
      <c r="BQ129" s="8" t="e">
        <f>IF($P129="More Info Required",COUNTIFS('[3]2019 Outage History'!$R:$R,BP129,'[3]2019 Outage History'!$I:$I,$C129)/$Q129,"")</f>
        <v>#VALUE!</v>
      </c>
      <c r="BR129" s="26" t="str">
        <f t="shared" si="69"/>
        <v>700 Customer-Caused</v>
      </c>
      <c r="BS129" s="8" t="e">
        <f>IF($P129="More Info Required",COUNTIFS('[3]2019 Outage History'!$R:$R,BR129,'[3]2019 Outage History'!$I:$I,$C129)/$Q129,"")</f>
        <v>#VALUE!</v>
      </c>
      <c r="BT129" s="26" t="str">
        <f t="shared" si="70"/>
        <v>710 Motor Vehicle</v>
      </c>
      <c r="BU129" s="8" t="e">
        <f>IF($P129="More Info Required",COUNTIFS('[3]2019 Outage History'!$R:$R,BT129,'[3]2019 Outage History'!$I:$I,$C129)/$Q129,"")</f>
        <v>#VALUE!</v>
      </c>
      <c r="BV129" s="26" t="str">
        <f t="shared" si="71"/>
        <v>715 Farming Equipment</v>
      </c>
      <c r="BW129" s="8" t="e">
        <f>IF($P129="More Info Required",COUNTIFS('[3]2019 Outage History'!$R:$R,BV129,'[3]2019 Outage History'!$I:$I,$C129)/$Q129,"")</f>
        <v>#VALUE!</v>
      </c>
      <c r="BX129" s="26" t="str">
        <f t="shared" si="72"/>
        <v>720 Aircraft</v>
      </c>
      <c r="BY129" s="8" t="e">
        <f>IF($P129="More Info Required",COUNTIFS('[3]2019 Outage History'!$R:$R,BX129,'[3]2019 Outage History'!$I:$I,$C129)/$Q129,"")</f>
        <v>#VALUE!</v>
      </c>
      <c r="BZ129" s="26" t="str">
        <f t="shared" si="73"/>
        <v>730 Fire</v>
      </c>
      <c r="CA129" s="8" t="e">
        <f>IF($P129="More Info Required",COUNTIFS('[3]2019 Outage History'!$R:$R,BZ129,'[3]2019 Outage History'!$I:$I,$C129)/$Q129,"")</f>
        <v>#VALUE!</v>
      </c>
      <c r="CB129" s="26" t="str">
        <f t="shared" si="74"/>
        <v>740 Public Cuts Tree</v>
      </c>
      <c r="CC129" s="8" t="e">
        <f>IF($P129="More Info Required",COUNTIFS('[3]2019 Outage History'!$R:$R,CB129,'[3]2019 Outage History'!$I:$I,$C129)/$Q129,"")</f>
        <v>#VALUE!</v>
      </c>
      <c r="CD129" s="26" t="str">
        <f t="shared" si="75"/>
        <v>750 Vandalism</v>
      </c>
      <c r="CE129" s="8" t="e">
        <f>IF($P129="More Info Required",COUNTIFS('[3]2019 Outage History'!$R:$R,CD129,'[3]2019 Outage History'!$I:$I,$C129)/$Q129,"")</f>
        <v>#VALUE!</v>
      </c>
      <c r="CF129" s="26" t="str">
        <f t="shared" si="76"/>
        <v>760 Switching Error or Caused by Construction or Maintenance</v>
      </c>
      <c r="CG129" s="8" t="e">
        <f>IF($P129="More Info Required",COUNTIFS('[3]2019 Outage History'!$R:$R,CF129,'[3]2019 Outage History'!$I:$I,$C129)/$Q129,"")</f>
        <v>#VALUE!</v>
      </c>
      <c r="CH129" s="26" t="str">
        <f t="shared" si="77"/>
        <v>790 Public, Other</v>
      </c>
      <c r="CI129" s="8" t="e">
        <f>IF($P129="More Info Required",COUNTIFS('[3]2019 Outage History'!$R:$R,CH129,'[3]2019 Outage History'!$I:$I,$C129)/$Q129,"")</f>
        <v>#VALUE!</v>
      </c>
      <c r="CJ129" s="26" t="str">
        <f t="shared" si="78"/>
        <v>800 Other</v>
      </c>
      <c r="CK129" s="8" t="e">
        <f>IF($P129="More Info Required",COUNTIFS('[3]2019 Outage History'!$R:$R,CJ129,'[3]2019 Outage History'!$I:$I,$C129)/$Q129,"")</f>
        <v>#VALUE!</v>
      </c>
      <c r="CL129" s="26" t="str">
        <f t="shared" si="79"/>
        <v>999 Cause Unknown</v>
      </c>
      <c r="CM129" s="8" t="e">
        <f>IF($P129="More Info Required",COUNTIFS('[3]2019 Outage History'!$R:$R,CL129,'[3]2019 Outage History'!$I:$I,$C129)/$Q129,"")</f>
        <v>#VALUE!</v>
      </c>
    </row>
    <row r="130" spans="1:91" ht="15" x14ac:dyDescent="0.25">
      <c r="A130" s="17" t="s">
        <v>424</v>
      </c>
      <c r="B130" s="21">
        <v>7703</v>
      </c>
      <c r="C130" s="14" t="s">
        <v>425</v>
      </c>
      <c r="D130" s="17" t="s">
        <v>423</v>
      </c>
      <c r="E130" s="21">
        <v>77</v>
      </c>
      <c r="F130" s="22">
        <f>'[3]2019 Circuit Detail'!H89</f>
        <v>527.82191699999998</v>
      </c>
      <c r="G130" s="21"/>
      <c r="H130" s="21">
        <f>('[3]2014 Circuit detail'!AS89+'[3]2015 Circuit Detail'!AS89+'[3]2016 Circuit Detail'!AS89+'[3]2017 Circuit Detail'!AS89+'[3]2018 Circuit Detail'!AS89)/5</f>
        <v>0.47992300661015513</v>
      </c>
      <c r="I130" s="10">
        <f>'[3]2019 Circuit Detail'!AS89</f>
        <v>2.08403623375874E-2</v>
      </c>
      <c r="J130" s="17" t="str">
        <f t="shared" si="40"/>
        <v>OK</v>
      </c>
      <c r="K130" s="17">
        <v>9.6</v>
      </c>
      <c r="L130" s="23">
        <v>2015</v>
      </c>
      <c r="M130" s="21">
        <f>('[3]2014 Circuit detail'!AQ89+'[3]2015 Circuit Detail'!AQ89+'[3]2016 Circuit Detail'!AQ89+'[3]2017 Circuit Detail'!AQ89+'[3]2018 Circuit Detail'!AQ89)/5</f>
        <v>21.387401999999998</v>
      </c>
      <c r="N130" s="24">
        <f>'[3]2019 Circuit Detail'!AQ89</f>
        <v>3.9520900000000001</v>
      </c>
      <c r="O130" s="17" t="str">
        <f t="shared" si="41"/>
        <v>OK</v>
      </c>
      <c r="P130" s="8" t="str">
        <f t="shared" si="42"/>
        <v>Good</v>
      </c>
      <c r="Q130" s="25">
        <f>'[3]2019 Circuit Detail'!AJ89</f>
        <v>2</v>
      </c>
      <c r="R130" s="26" t="str">
        <f t="shared" si="43"/>
        <v/>
      </c>
      <c r="S130" s="8" t="str">
        <f>IF($P130="More Info Required",COUNTIFS('[3]2019 Outage History'!$R:$R,R130,'[3]2019 Outage History'!$I:$I,$C130)/$Q130,"")</f>
        <v/>
      </c>
      <c r="T130" s="26" t="str">
        <f t="shared" si="44"/>
        <v/>
      </c>
      <c r="U130" s="8" t="str">
        <f>IF($P130="More Info Required",COUNTIFS('[3]2019 Outage History'!$R:$R,T130,'[3]2019 Outage History'!$I:$I,$C130)/$Q130,"")</f>
        <v/>
      </c>
      <c r="V130" s="26" t="str">
        <f t="shared" si="45"/>
        <v/>
      </c>
      <c r="W130" s="8" t="str">
        <f>IF($P130="More Info Required",COUNTIFS('[3]2019 Outage History'!$R:$R,V130,'[3]2019 Outage History'!$I:$I,$C130)/$Q130,"")</f>
        <v/>
      </c>
      <c r="X130" s="26" t="str">
        <f t="shared" si="46"/>
        <v/>
      </c>
      <c r="Y130" s="8" t="str">
        <f>IF($P130="More Info Required",COUNTIFS('[3]2019 Outage History'!$R:$R,X130,'[3]2019 Outage History'!$I:$I,$C130)/$Q130,"")</f>
        <v/>
      </c>
      <c r="Z130" s="26" t="str">
        <f t="shared" si="47"/>
        <v/>
      </c>
      <c r="AA130" s="8" t="str">
        <f>IF($P130="More Info Required",COUNTIFS('[3]2019 Outage History'!$R:$R,Z130,'[3]2019 Outage History'!$I:$I,$C130)/$Q130,"")</f>
        <v/>
      </c>
      <c r="AB130" s="26" t="str">
        <f t="shared" si="48"/>
        <v/>
      </c>
      <c r="AC130" s="8" t="str">
        <f>IF($P130="More Info Required",COUNTIFS('[3]2019 Outage History'!$R:$R,AB130,'[3]2019 Outage History'!$I:$I,$C130)/$Q130,"")</f>
        <v/>
      </c>
      <c r="AD130" s="26" t="str">
        <f t="shared" si="49"/>
        <v/>
      </c>
      <c r="AE130" s="8" t="str">
        <f>IF($P130="More Info Required",COUNTIFS('[3]2019 Outage History'!$R:$R,AD130,'[3]2019 Outage History'!$I:$I,$C130)/$Q130,"")</f>
        <v/>
      </c>
      <c r="AF130" s="26" t="str">
        <f t="shared" si="50"/>
        <v/>
      </c>
      <c r="AG130" s="8" t="str">
        <f>IF($P130="More Info Required",COUNTIFS('[3]2019 Outage History'!$R:$R,AF130,'[3]2019 Outage History'!$I:$I,$C130)/$Q130,"")</f>
        <v/>
      </c>
      <c r="AH130" s="26" t="str">
        <f t="shared" si="51"/>
        <v/>
      </c>
      <c r="AI130" s="8" t="str">
        <f>IF($P130="More Info Required",COUNTIFS('[3]2019 Outage History'!$R:$R,AH130,'[3]2019 Outage History'!$I:$I,$C130)/$Q130,"")</f>
        <v/>
      </c>
      <c r="AJ130" s="26" t="str">
        <f t="shared" si="52"/>
        <v/>
      </c>
      <c r="AK130" s="8" t="str">
        <f>IF($P130="More Info Required",COUNTIFS('[3]2019 Outage History'!$R:$R,AJ130,'[3]2019 Outage History'!$I:$I,$C130)/$Q130,"")</f>
        <v/>
      </c>
      <c r="AL130" s="26" t="str">
        <f t="shared" si="53"/>
        <v/>
      </c>
      <c r="AM130" s="8" t="str">
        <f>IF($P130="More Info Required",COUNTIFS('[3]2019 Outage History'!$R:$R,AL130,'[3]2019 Outage History'!$I:$I,$C130)/$Q130,"")</f>
        <v/>
      </c>
      <c r="AN130" s="26" t="str">
        <f t="shared" si="54"/>
        <v/>
      </c>
      <c r="AO130" s="8" t="str">
        <f>IF($P130="More Info Required",COUNTIFS('[3]2019 Outage History'!$R:$R,AN130,'[3]2019 Outage History'!$I:$I,$C130)/$Q130,"")</f>
        <v/>
      </c>
      <c r="AP130" s="26" t="str">
        <f t="shared" si="55"/>
        <v/>
      </c>
      <c r="AQ130" s="8" t="str">
        <f>IF($P130="More Info Required",COUNTIFS('[3]2019 Outage History'!$R:$R,AP130,'[3]2019 Outage History'!$I:$I,$C130)/$Q130,"")</f>
        <v/>
      </c>
      <c r="AR130" s="26" t="str">
        <f t="shared" si="56"/>
        <v/>
      </c>
      <c r="AS130" s="8" t="str">
        <f>IF($P130="More Info Required",COUNTIFS('[3]2019 Outage History'!$R:$R,AR130,'[3]2019 Outage History'!$I:$I,$C130)/$Q130,"")</f>
        <v/>
      </c>
      <c r="AT130" s="26" t="str">
        <f t="shared" si="57"/>
        <v/>
      </c>
      <c r="AU130" s="8" t="str">
        <f>IF($P130="More Info Required",COUNTIFS('[3]2019 Outage History'!$R:$R,AT130,'[3]2019 Outage History'!$I:$I,$C130)/$Q130,"")</f>
        <v/>
      </c>
      <c r="AV130" s="26" t="str">
        <f t="shared" si="58"/>
        <v/>
      </c>
      <c r="AW130" s="8" t="str">
        <f>IF($P130="More Info Required",COUNTIFS('[3]2019 Outage History'!$R:$R,AV130,'[3]2019 Outage History'!$I:$I,$C130)/$Q130,"")</f>
        <v/>
      </c>
      <c r="AX130" s="26" t="str">
        <f t="shared" si="59"/>
        <v/>
      </c>
      <c r="AY130" s="8" t="str">
        <f>IF($P130="More Info Required",COUNTIFS('[3]2019 Outage History'!$R:$R,AX130,'[3]2019 Outage History'!$I:$I,$C130)/$Q130,"")</f>
        <v/>
      </c>
      <c r="AZ130" s="26" t="str">
        <f t="shared" si="60"/>
        <v/>
      </c>
      <c r="BA130" s="8" t="str">
        <f>IF($P130="More Info Required",COUNTIFS('[3]2019 Outage History'!$R:$R,AZ130,'[3]2019 Outage History'!$I:$I,$C130)/$Q130,"")</f>
        <v/>
      </c>
      <c r="BB130" s="26" t="str">
        <f t="shared" si="61"/>
        <v/>
      </c>
      <c r="BC130" s="8" t="str">
        <f>IF($P130="More Info Required",COUNTIFS('[3]2019 Outage History'!$R:$R,BB130,'[3]2019 Outage History'!$I:$I,$C130)/$Q130,"")</f>
        <v/>
      </c>
      <c r="BD130" s="26" t="str">
        <f t="shared" si="62"/>
        <v/>
      </c>
      <c r="BE130" s="8" t="str">
        <f>IF($P130="More Info Required",COUNTIFS('[3]2019 Outage History'!$R:$R,BD130,'[3]2019 Outage History'!$I:$I,$C130)/$Q130,"")</f>
        <v/>
      </c>
      <c r="BF130" s="26" t="str">
        <f t="shared" si="63"/>
        <v/>
      </c>
      <c r="BG130" s="8" t="str">
        <f>IF($P130="More Info Required",COUNTIFS('[3]2019 Outage History'!$R:$R,BF130,'[3]2019 Outage History'!$I:$I,$C130)/$Q130,"")</f>
        <v/>
      </c>
      <c r="BH130" s="26" t="str">
        <f t="shared" si="64"/>
        <v/>
      </c>
      <c r="BI130" s="8" t="str">
        <f>IF($P130="More Info Required",COUNTIFS('[3]2019 Outage History'!$R:$R,BH130,'[3]2019 Outage History'!$I:$I,$C130)/$Q130,"")</f>
        <v/>
      </c>
      <c r="BJ130" s="26" t="str">
        <f t="shared" si="65"/>
        <v/>
      </c>
      <c r="BK130" s="8" t="str">
        <f>IF($P130="More Info Required",COUNTIFS('[3]2019 Outage History'!$R:$R,BJ130,'[3]2019 Outage History'!$I:$I,$C130)/$Q130,"")</f>
        <v/>
      </c>
      <c r="BL130" s="26" t="str">
        <f t="shared" si="66"/>
        <v/>
      </c>
      <c r="BM130" s="8" t="str">
        <f>IF($P130="More Info Required",COUNTIFS('[3]2019 Outage History'!$R:$R,BL130,'[3]2019 Outage History'!$I:$I,$C130)/$Q130,"")</f>
        <v/>
      </c>
      <c r="BN130" s="26" t="str">
        <f t="shared" si="67"/>
        <v/>
      </c>
      <c r="BO130" s="8" t="str">
        <f>IF($P130="More Info Required",COUNTIFS('[3]2019 Outage History'!$R:$R,BN130,'[3]2019 Outage History'!$I:$I,$C130)/$Q130,"")</f>
        <v/>
      </c>
      <c r="BP130" s="26" t="str">
        <f t="shared" si="68"/>
        <v/>
      </c>
      <c r="BQ130" s="8" t="str">
        <f>IF($P130="More Info Required",COUNTIFS('[3]2019 Outage History'!$R:$R,BP130,'[3]2019 Outage History'!$I:$I,$C130)/$Q130,"")</f>
        <v/>
      </c>
      <c r="BR130" s="26" t="str">
        <f t="shared" si="69"/>
        <v/>
      </c>
      <c r="BS130" s="8" t="str">
        <f>IF($P130="More Info Required",COUNTIFS('[3]2019 Outage History'!$R:$R,BR130,'[3]2019 Outage History'!$I:$I,$C130)/$Q130,"")</f>
        <v/>
      </c>
      <c r="BT130" s="26" t="str">
        <f t="shared" si="70"/>
        <v/>
      </c>
      <c r="BU130" s="8" t="str">
        <f>IF($P130="More Info Required",COUNTIFS('[3]2019 Outage History'!$R:$R,BT130,'[3]2019 Outage History'!$I:$I,$C130)/$Q130,"")</f>
        <v/>
      </c>
      <c r="BV130" s="26" t="str">
        <f t="shared" si="71"/>
        <v/>
      </c>
      <c r="BW130" s="8" t="str">
        <f>IF($P130="More Info Required",COUNTIFS('[3]2019 Outage History'!$R:$R,BV130,'[3]2019 Outage History'!$I:$I,$C130)/$Q130,"")</f>
        <v/>
      </c>
      <c r="BX130" s="26" t="str">
        <f t="shared" si="72"/>
        <v/>
      </c>
      <c r="BY130" s="8" t="str">
        <f>IF($P130="More Info Required",COUNTIFS('[3]2019 Outage History'!$R:$R,BX130,'[3]2019 Outage History'!$I:$I,$C130)/$Q130,"")</f>
        <v/>
      </c>
      <c r="BZ130" s="26" t="str">
        <f t="shared" si="73"/>
        <v/>
      </c>
      <c r="CA130" s="8" t="str">
        <f>IF($P130="More Info Required",COUNTIFS('[3]2019 Outage History'!$R:$R,BZ130,'[3]2019 Outage History'!$I:$I,$C130)/$Q130,"")</f>
        <v/>
      </c>
      <c r="CB130" s="26" t="str">
        <f t="shared" si="74"/>
        <v/>
      </c>
      <c r="CC130" s="8" t="str">
        <f>IF($P130="More Info Required",COUNTIFS('[3]2019 Outage History'!$R:$R,CB130,'[3]2019 Outage History'!$I:$I,$C130)/$Q130,"")</f>
        <v/>
      </c>
      <c r="CD130" s="26" t="str">
        <f t="shared" si="75"/>
        <v/>
      </c>
      <c r="CE130" s="8" t="str">
        <f>IF($P130="More Info Required",COUNTIFS('[3]2019 Outage History'!$R:$R,CD130,'[3]2019 Outage History'!$I:$I,$C130)/$Q130,"")</f>
        <v/>
      </c>
      <c r="CF130" s="26" t="str">
        <f t="shared" si="76"/>
        <v/>
      </c>
      <c r="CG130" s="8" t="str">
        <f>IF($P130="More Info Required",COUNTIFS('[3]2019 Outage History'!$R:$R,CF130,'[3]2019 Outage History'!$I:$I,$C130)/$Q130,"")</f>
        <v/>
      </c>
      <c r="CH130" s="26" t="str">
        <f t="shared" si="77"/>
        <v/>
      </c>
      <c r="CI130" s="8" t="str">
        <f>IF($P130="More Info Required",COUNTIFS('[3]2019 Outage History'!$R:$R,CH130,'[3]2019 Outage History'!$I:$I,$C130)/$Q130,"")</f>
        <v/>
      </c>
      <c r="CJ130" s="26" t="str">
        <f t="shared" si="78"/>
        <v/>
      </c>
      <c r="CK130" s="8" t="str">
        <f>IF($P130="More Info Required",COUNTIFS('[3]2019 Outage History'!$R:$R,CJ130,'[3]2019 Outage History'!$I:$I,$C130)/$Q130,"")</f>
        <v/>
      </c>
      <c r="CL130" s="26" t="str">
        <f t="shared" si="79"/>
        <v/>
      </c>
      <c r="CM130" s="8" t="str">
        <f>IF($P130="More Info Required",COUNTIFS('[3]2019 Outage History'!$R:$R,CL130,'[3]2019 Outage History'!$I:$I,$C130)/$Q130,"")</f>
        <v/>
      </c>
    </row>
    <row r="131" spans="1:91" ht="15" x14ac:dyDescent="0.25">
      <c r="A131" s="17" t="s">
        <v>426</v>
      </c>
      <c r="B131" s="21">
        <v>7705</v>
      </c>
      <c r="C131" s="14" t="s">
        <v>427</v>
      </c>
      <c r="D131" s="17" t="s">
        <v>423</v>
      </c>
      <c r="E131" s="21">
        <v>77</v>
      </c>
      <c r="F131" s="22">
        <f>'[3]2019 Circuit Detail'!H90</f>
        <v>0</v>
      </c>
      <c r="G131" s="21"/>
      <c r="H131" s="21">
        <f>('[3]2014 Circuit detail'!AS90+'[3]2015 Circuit Detail'!AS90+'[3]2016 Circuit Detail'!AS90+'[3]2017 Circuit Detail'!AS90+'[3]2018 Circuit Detail'!AS90)/5</f>
        <v>0.70517220009986981</v>
      </c>
      <c r="I131" s="10">
        <f>'[3]2019 Circuit Detail'!AS90</f>
        <v>0</v>
      </c>
      <c r="J131" s="17" t="str">
        <f t="shared" si="40"/>
        <v>OK</v>
      </c>
      <c r="K131" s="17">
        <v>4.9000000000000004</v>
      </c>
      <c r="L131" s="23">
        <v>2015</v>
      </c>
      <c r="M131" s="21">
        <f>('[3]2014 Circuit detail'!AQ90+'[3]2015 Circuit Detail'!AQ90+'[3]2016 Circuit Detail'!AQ90+'[3]2017 Circuit Detail'!AQ90+'[3]2018 Circuit Detail'!AQ90)/5</f>
        <v>35.700226000000001</v>
      </c>
      <c r="N131" s="24">
        <f>'[3]2019 Circuit Detail'!AQ90</f>
        <v>0</v>
      </c>
      <c r="O131" s="17" t="str">
        <f t="shared" si="41"/>
        <v>OK</v>
      </c>
      <c r="P131" s="8" t="str">
        <f t="shared" si="42"/>
        <v>Good</v>
      </c>
      <c r="Q131" s="25">
        <f>'[3]2019 Circuit Detail'!AJ90</f>
        <v>0</v>
      </c>
      <c r="R131" s="26" t="str">
        <f t="shared" si="43"/>
        <v/>
      </c>
      <c r="S131" s="8" t="str">
        <f>IF($P131="More Info Required",COUNTIFS('[3]2019 Outage History'!$R:$R,R131,'[3]2019 Outage History'!$I:$I,$C131)/$Q131,"")</f>
        <v/>
      </c>
      <c r="T131" s="26" t="str">
        <f t="shared" si="44"/>
        <v/>
      </c>
      <c r="U131" s="8" t="str">
        <f>IF($P131="More Info Required",COUNTIFS('[3]2019 Outage History'!$R:$R,T131,'[3]2019 Outage History'!$I:$I,$C131)/$Q131,"")</f>
        <v/>
      </c>
      <c r="V131" s="26" t="str">
        <f t="shared" si="45"/>
        <v/>
      </c>
      <c r="W131" s="8" t="str">
        <f>IF($P131="More Info Required",COUNTIFS('[3]2019 Outage History'!$R:$R,V131,'[3]2019 Outage History'!$I:$I,$C131)/$Q131,"")</f>
        <v/>
      </c>
      <c r="X131" s="26" t="str">
        <f t="shared" si="46"/>
        <v/>
      </c>
      <c r="Y131" s="8" t="str">
        <f>IF($P131="More Info Required",COUNTIFS('[3]2019 Outage History'!$R:$R,X131,'[3]2019 Outage History'!$I:$I,$C131)/$Q131,"")</f>
        <v/>
      </c>
      <c r="Z131" s="26" t="str">
        <f t="shared" si="47"/>
        <v/>
      </c>
      <c r="AA131" s="8" t="str">
        <f>IF($P131="More Info Required",COUNTIFS('[3]2019 Outage History'!$R:$R,Z131,'[3]2019 Outage History'!$I:$I,$C131)/$Q131,"")</f>
        <v/>
      </c>
      <c r="AB131" s="26" t="str">
        <f t="shared" si="48"/>
        <v/>
      </c>
      <c r="AC131" s="8" t="str">
        <f>IF($P131="More Info Required",COUNTIFS('[3]2019 Outage History'!$R:$R,AB131,'[3]2019 Outage History'!$I:$I,$C131)/$Q131,"")</f>
        <v/>
      </c>
      <c r="AD131" s="26" t="str">
        <f t="shared" si="49"/>
        <v/>
      </c>
      <c r="AE131" s="8" t="str">
        <f>IF($P131="More Info Required",COUNTIFS('[3]2019 Outage History'!$R:$R,AD131,'[3]2019 Outage History'!$I:$I,$C131)/$Q131,"")</f>
        <v/>
      </c>
      <c r="AF131" s="26" t="str">
        <f t="shared" si="50"/>
        <v/>
      </c>
      <c r="AG131" s="8" t="str">
        <f>IF($P131="More Info Required",COUNTIFS('[3]2019 Outage History'!$R:$R,AF131,'[3]2019 Outage History'!$I:$I,$C131)/$Q131,"")</f>
        <v/>
      </c>
      <c r="AH131" s="26" t="str">
        <f t="shared" si="51"/>
        <v/>
      </c>
      <c r="AI131" s="8" t="str">
        <f>IF($P131="More Info Required",COUNTIFS('[3]2019 Outage History'!$R:$R,AH131,'[3]2019 Outage History'!$I:$I,$C131)/$Q131,"")</f>
        <v/>
      </c>
      <c r="AJ131" s="26" t="str">
        <f t="shared" si="52"/>
        <v/>
      </c>
      <c r="AK131" s="8" t="str">
        <f>IF($P131="More Info Required",COUNTIFS('[3]2019 Outage History'!$R:$R,AJ131,'[3]2019 Outage History'!$I:$I,$C131)/$Q131,"")</f>
        <v/>
      </c>
      <c r="AL131" s="26" t="str">
        <f t="shared" si="53"/>
        <v/>
      </c>
      <c r="AM131" s="8" t="str">
        <f>IF($P131="More Info Required",COUNTIFS('[3]2019 Outage History'!$R:$R,AL131,'[3]2019 Outage History'!$I:$I,$C131)/$Q131,"")</f>
        <v/>
      </c>
      <c r="AN131" s="26" t="str">
        <f t="shared" si="54"/>
        <v/>
      </c>
      <c r="AO131" s="8" t="str">
        <f>IF($P131="More Info Required",COUNTIFS('[3]2019 Outage History'!$R:$R,AN131,'[3]2019 Outage History'!$I:$I,$C131)/$Q131,"")</f>
        <v/>
      </c>
      <c r="AP131" s="26" t="str">
        <f t="shared" si="55"/>
        <v/>
      </c>
      <c r="AQ131" s="8" t="str">
        <f>IF($P131="More Info Required",COUNTIFS('[3]2019 Outage History'!$R:$R,AP131,'[3]2019 Outage History'!$I:$I,$C131)/$Q131,"")</f>
        <v/>
      </c>
      <c r="AR131" s="26" t="str">
        <f t="shared" si="56"/>
        <v/>
      </c>
      <c r="AS131" s="8" t="str">
        <f>IF($P131="More Info Required",COUNTIFS('[3]2019 Outage History'!$R:$R,AR131,'[3]2019 Outage History'!$I:$I,$C131)/$Q131,"")</f>
        <v/>
      </c>
      <c r="AT131" s="26" t="str">
        <f t="shared" si="57"/>
        <v/>
      </c>
      <c r="AU131" s="8" t="str">
        <f>IF($P131="More Info Required",COUNTIFS('[3]2019 Outage History'!$R:$R,AT131,'[3]2019 Outage History'!$I:$I,$C131)/$Q131,"")</f>
        <v/>
      </c>
      <c r="AV131" s="26" t="str">
        <f t="shared" si="58"/>
        <v/>
      </c>
      <c r="AW131" s="8" t="str">
        <f>IF($P131="More Info Required",COUNTIFS('[3]2019 Outage History'!$R:$R,AV131,'[3]2019 Outage History'!$I:$I,$C131)/$Q131,"")</f>
        <v/>
      </c>
      <c r="AX131" s="26" t="str">
        <f t="shared" si="59"/>
        <v/>
      </c>
      <c r="AY131" s="8" t="str">
        <f>IF($P131="More Info Required",COUNTIFS('[3]2019 Outage History'!$R:$R,AX131,'[3]2019 Outage History'!$I:$I,$C131)/$Q131,"")</f>
        <v/>
      </c>
      <c r="AZ131" s="26" t="str">
        <f t="shared" si="60"/>
        <v/>
      </c>
      <c r="BA131" s="8" t="str">
        <f>IF($P131="More Info Required",COUNTIFS('[3]2019 Outage History'!$R:$R,AZ131,'[3]2019 Outage History'!$I:$I,$C131)/$Q131,"")</f>
        <v/>
      </c>
      <c r="BB131" s="26" t="str">
        <f t="shared" si="61"/>
        <v/>
      </c>
      <c r="BC131" s="8" t="str">
        <f>IF($P131="More Info Required",COUNTIFS('[3]2019 Outage History'!$R:$R,BB131,'[3]2019 Outage History'!$I:$I,$C131)/$Q131,"")</f>
        <v/>
      </c>
      <c r="BD131" s="26" t="str">
        <f t="shared" si="62"/>
        <v/>
      </c>
      <c r="BE131" s="8" t="str">
        <f>IF($P131="More Info Required",COUNTIFS('[3]2019 Outage History'!$R:$R,BD131,'[3]2019 Outage History'!$I:$I,$C131)/$Q131,"")</f>
        <v/>
      </c>
      <c r="BF131" s="26" t="str">
        <f t="shared" si="63"/>
        <v/>
      </c>
      <c r="BG131" s="8" t="str">
        <f>IF($P131="More Info Required",COUNTIFS('[3]2019 Outage History'!$R:$R,BF131,'[3]2019 Outage History'!$I:$I,$C131)/$Q131,"")</f>
        <v/>
      </c>
      <c r="BH131" s="26" t="str">
        <f t="shared" si="64"/>
        <v/>
      </c>
      <c r="BI131" s="8" t="str">
        <f>IF($P131="More Info Required",COUNTIFS('[3]2019 Outage History'!$R:$R,BH131,'[3]2019 Outage History'!$I:$I,$C131)/$Q131,"")</f>
        <v/>
      </c>
      <c r="BJ131" s="26" t="str">
        <f t="shared" si="65"/>
        <v/>
      </c>
      <c r="BK131" s="8" t="str">
        <f>IF($P131="More Info Required",COUNTIFS('[3]2019 Outage History'!$R:$R,BJ131,'[3]2019 Outage History'!$I:$I,$C131)/$Q131,"")</f>
        <v/>
      </c>
      <c r="BL131" s="26" t="str">
        <f t="shared" si="66"/>
        <v/>
      </c>
      <c r="BM131" s="8" t="str">
        <f>IF($P131="More Info Required",COUNTIFS('[3]2019 Outage History'!$R:$R,BL131,'[3]2019 Outage History'!$I:$I,$C131)/$Q131,"")</f>
        <v/>
      </c>
      <c r="BN131" s="26" t="str">
        <f t="shared" si="67"/>
        <v/>
      </c>
      <c r="BO131" s="8" t="str">
        <f>IF($P131="More Info Required",COUNTIFS('[3]2019 Outage History'!$R:$R,BN131,'[3]2019 Outage History'!$I:$I,$C131)/$Q131,"")</f>
        <v/>
      </c>
      <c r="BP131" s="26" t="str">
        <f t="shared" si="68"/>
        <v/>
      </c>
      <c r="BQ131" s="8" t="str">
        <f>IF($P131="More Info Required",COUNTIFS('[3]2019 Outage History'!$R:$R,BP131,'[3]2019 Outage History'!$I:$I,$C131)/$Q131,"")</f>
        <v/>
      </c>
      <c r="BR131" s="26" t="str">
        <f t="shared" si="69"/>
        <v/>
      </c>
      <c r="BS131" s="8" t="str">
        <f>IF($P131="More Info Required",COUNTIFS('[3]2019 Outage History'!$R:$R,BR131,'[3]2019 Outage History'!$I:$I,$C131)/$Q131,"")</f>
        <v/>
      </c>
      <c r="BT131" s="26" t="str">
        <f t="shared" si="70"/>
        <v/>
      </c>
      <c r="BU131" s="8" t="str">
        <f>IF($P131="More Info Required",COUNTIFS('[3]2019 Outage History'!$R:$R,BT131,'[3]2019 Outage History'!$I:$I,$C131)/$Q131,"")</f>
        <v/>
      </c>
      <c r="BV131" s="26" t="str">
        <f t="shared" si="71"/>
        <v/>
      </c>
      <c r="BW131" s="8" t="str">
        <f>IF($P131="More Info Required",COUNTIFS('[3]2019 Outage History'!$R:$R,BV131,'[3]2019 Outage History'!$I:$I,$C131)/$Q131,"")</f>
        <v/>
      </c>
      <c r="BX131" s="26" t="str">
        <f t="shared" si="72"/>
        <v/>
      </c>
      <c r="BY131" s="8" t="str">
        <f>IF($P131="More Info Required",COUNTIFS('[3]2019 Outage History'!$R:$R,BX131,'[3]2019 Outage History'!$I:$I,$C131)/$Q131,"")</f>
        <v/>
      </c>
      <c r="BZ131" s="26" t="str">
        <f t="shared" si="73"/>
        <v/>
      </c>
      <c r="CA131" s="8" t="str">
        <f>IF($P131="More Info Required",COUNTIFS('[3]2019 Outage History'!$R:$R,BZ131,'[3]2019 Outage History'!$I:$I,$C131)/$Q131,"")</f>
        <v/>
      </c>
      <c r="CB131" s="26" t="str">
        <f t="shared" si="74"/>
        <v/>
      </c>
      <c r="CC131" s="8" t="str">
        <f>IF($P131="More Info Required",COUNTIFS('[3]2019 Outage History'!$R:$R,CB131,'[3]2019 Outage History'!$I:$I,$C131)/$Q131,"")</f>
        <v/>
      </c>
      <c r="CD131" s="26" t="str">
        <f t="shared" si="75"/>
        <v/>
      </c>
      <c r="CE131" s="8" t="str">
        <f>IF($P131="More Info Required",COUNTIFS('[3]2019 Outage History'!$R:$R,CD131,'[3]2019 Outage History'!$I:$I,$C131)/$Q131,"")</f>
        <v/>
      </c>
      <c r="CF131" s="26" t="str">
        <f t="shared" si="76"/>
        <v/>
      </c>
      <c r="CG131" s="8" t="str">
        <f>IF($P131="More Info Required",COUNTIFS('[3]2019 Outage History'!$R:$R,CF131,'[3]2019 Outage History'!$I:$I,$C131)/$Q131,"")</f>
        <v/>
      </c>
      <c r="CH131" s="26" t="str">
        <f t="shared" si="77"/>
        <v/>
      </c>
      <c r="CI131" s="8" t="str">
        <f>IF($P131="More Info Required",COUNTIFS('[3]2019 Outage History'!$R:$R,CH131,'[3]2019 Outage History'!$I:$I,$C131)/$Q131,"")</f>
        <v/>
      </c>
      <c r="CJ131" s="26" t="str">
        <f t="shared" si="78"/>
        <v/>
      </c>
      <c r="CK131" s="8" t="str">
        <f>IF($P131="More Info Required",COUNTIFS('[3]2019 Outage History'!$R:$R,CJ131,'[3]2019 Outage History'!$I:$I,$C131)/$Q131,"")</f>
        <v/>
      </c>
      <c r="CL131" s="26" t="str">
        <f t="shared" si="79"/>
        <v/>
      </c>
      <c r="CM131" s="8" t="str">
        <f>IF($P131="More Info Required",COUNTIFS('[3]2019 Outage History'!$R:$R,CL131,'[3]2019 Outage History'!$I:$I,$C131)/$Q131,"")</f>
        <v/>
      </c>
    </row>
    <row r="132" spans="1:91" ht="15" x14ac:dyDescent="0.25">
      <c r="A132" s="17" t="s">
        <v>428</v>
      </c>
      <c r="B132" s="21">
        <v>7706</v>
      </c>
      <c r="C132" s="14" t="s">
        <v>429</v>
      </c>
      <c r="D132" s="17" t="s">
        <v>423</v>
      </c>
      <c r="E132" s="21">
        <v>77</v>
      </c>
      <c r="F132" s="22">
        <f>'[3]2019 Circuit Detail'!H91</f>
        <v>0</v>
      </c>
      <c r="G132" s="21"/>
      <c r="H132" s="21">
        <f>('[3]2014 Circuit detail'!AS91+'[3]2015 Circuit Detail'!AS91+'[3]2016 Circuit Detail'!AS91+'[3]2017 Circuit Detail'!AS91+'[3]2018 Circuit Detail'!AS91)/5</f>
        <v>0.42961451342442131</v>
      </c>
      <c r="I132" s="10">
        <f>'[3]2019 Circuit Detail'!AS91</f>
        <v>0</v>
      </c>
      <c r="J132" s="17" t="str">
        <f t="shared" si="40"/>
        <v>OK</v>
      </c>
      <c r="K132" s="17">
        <v>1.7</v>
      </c>
      <c r="L132" s="23">
        <v>2015</v>
      </c>
      <c r="M132" s="21">
        <f>('[3]2014 Circuit detail'!AQ91+'[3]2015 Circuit Detail'!AQ91+'[3]2016 Circuit Detail'!AQ91+'[3]2017 Circuit Detail'!AQ91+'[3]2018 Circuit Detail'!AQ91)/5</f>
        <v>23.359598800000001</v>
      </c>
      <c r="N132" s="24">
        <f>'[3]2019 Circuit Detail'!AQ91</f>
        <v>0</v>
      </c>
      <c r="O132" s="17" t="str">
        <f t="shared" si="41"/>
        <v>OK</v>
      </c>
      <c r="P132" s="8" t="str">
        <f t="shared" si="42"/>
        <v>Good</v>
      </c>
      <c r="Q132" s="25">
        <f>'[3]2019 Circuit Detail'!AJ91</f>
        <v>0</v>
      </c>
      <c r="R132" s="26" t="str">
        <f t="shared" si="43"/>
        <v/>
      </c>
      <c r="S132" s="8" t="str">
        <f>IF($P132="More Info Required",COUNTIFS('[3]2019 Outage History'!$R:$R,R132,'[3]2019 Outage History'!$I:$I,$C132)/$Q132,"")</f>
        <v/>
      </c>
      <c r="T132" s="26" t="str">
        <f t="shared" si="44"/>
        <v/>
      </c>
      <c r="U132" s="8" t="str">
        <f>IF($P132="More Info Required",COUNTIFS('[3]2019 Outage History'!$R:$R,T132,'[3]2019 Outage History'!$I:$I,$C132)/$Q132,"")</f>
        <v/>
      </c>
      <c r="V132" s="26" t="str">
        <f t="shared" si="45"/>
        <v/>
      </c>
      <c r="W132" s="8" t="str">
        <f>IF($P132="More Info Required",COUNTIFS('[3]2019 Outage History'!$R:$R,V132,'[3]2019 Outage History'!$I:$I,$C132)/$Q132,"")</f>
        <v/>
      </c>
      <c r="X132" s="26" t="str">
        <f t="shared" si="46"/>
        <v/>
      </c>
      <c r="Y132" s="8" t="str">
        <f>IF($P132="More Info Required",COUNTIFS('[3]2019 Outage History'!$R:$R,X132,'[3]2019 Outage History'!$I:$I,$C132)/$Q132,"")</f>
        <v/>
      </c>
      <c r="Z132" s="26" t="str">
        <f t="shared" si="47"/>
        <v/>
      </c>
      <c r="AA132" s="8" t="str">
        <f>IF($P132="More Info Required",COUNTIFS('[3]2019 Outage History'!$R:$R,Z132,'[3]2019 Outage History'!$I:$I,$C132)/$Q132,"")</f>
        <v/>
      </c>
      <c r="AB132" s="26" t="str">
        <f t="shared" si="48"/>
        <v/>
      </c>
      <c r="AC132" s="8" t="str">
        <f>IF($P132="More Info Required",COUNTIFS('[3]2019 Outage History'!$R:$R,AB132,'[3]2019 Outage History'!$I:$I,$C132)/$Q132,"")</f>
        <v/>
      </c>
      <c r="AD132" s="26" t="str">
        <f t="shared" si="49"/>
        <v/>
      </c>
      <c r="AE132" s="8" t="str">
        <f>IF($P132="More Info Required",COUNTIFS('[3]2019 Outage History'!$R:$R,AD132,'[3]2019 Outage History'!$I:$I,$C132)/$Q132,"")</f>
        <v/>
      </c>
      <c r="AF132" s="26" t="str">
        <f t="shared" si="50"/>
        <v/>
      </c>
      <c r="AG132" s="8" t="str">
        <f>IF($P132="More Info Required",COUNTIFS('[3]2019 Outage History'!$R:$R,AF132,'[3]2019 Outage History'!$I:$I,$C132)/$Q132,"")</f>
        <v/>
      </c>
      <c r="AH132" s="26" t="str">
        <f t="shared" si="51"/>
        <v/>
      </c>
      <c r="AI132" s="8" t="str">
        <f>IF($P132="More Info Required",COUNTIFS('[3]2019 Outage History'!$R:$R,AH132,'[3]2019 Outage History'!$I:$I,$C132)/$Q132,"")</f>
        <v/>
      </c>
      <c r="AJ132" s="26" t="str">
        <f t="shared" si="52"/>
        <v/>
      </c>
      <c r="AK132" s="8" t="str">
        <f>IF($P132="More Info Required",COUNTIFS('[3]2019 Outage History'!$R:$R,AJ132,'[3]2019 Outage History'!$I:$I,$C132)/$Q132,"")</f>
        <v/>
      </c>
      <c r="AL132" s="26" t="str">
        <f t="shared" si="53"/>
        <v/>
      </c>
      <c r="AM132" s="8" t="str">
        <f>IF($P132="More Info Required",COUNTIFS('[3]2019 Outage History'!$R:$R,AL132,'[3]2019 Outage History'!$I:$I,$C132)/$Q132,"")</f>
        <v/>
      </c>
      <c r="AN132" s="26" t="str">
        <f t="shared" si="54"/>
        <v/>
      </c>
      <c r="AO132" s="8" t="str">
        <f>IF($P132="More Info Required",COUNTIFS('[3]2019 Outage History'!$R:$R,AN132,'[3]2019 Outage History'!$I:$I,$C132)/$Q132,"")</f>
        <v/>
      </c>
      <c r="AP132" s="26" t="str">
        <f t="shared" si="55"/>
        <v/>
      </c>
      <c r="AQ132" s="8" t="str">
        <f>IF($P132="More Info Required",COUNTIFS('[3]2019 Outage History'!$R:$R,AP132,'[3]2019 Outage History'!$I:$I,$C132)/$Q132,"")</f>
        <v/>
      </c>
      <c r="AR132" s="26" t="str">
        <f t="shared" si="56"/>
        <v/>
      </c>
      <c r="AS132" s="8" t="str">
        <f>IF($P132="More Info Required",COUNTIFS('[3]2019 Outage History'!$R:$R,AR132,'[3]2019 Outage History'!$I:$I,$C132)/$Q132,"")</f>
        <v/>
      </c>
      <c r="AT132" s="26" t="str">
        <f t="shared" si="57"/>
        <v/>
      </c>
      <c r="AU132" s="8" t="str">
        <f>IF($P132="More Info Required",COUNTIFS('[3]2019 Outage History'!$R:$R,AT132,'[3]2019 Outage History'!$I:$I,$C132)/$Q132,"")</f>
        <v/>
      </c>
      <c r="AV132" s="26" t="str">
        <f t="shared" si="58"/>
        <v/>
      </c>
      <c r="AW132" s="8" t="str">
        <f>IF($P132="More Info Required",COUNTIFS('[3]2019 Outage History'!$R:$R,AV132,'[3]2019 Outage History'!$I:$I,$C132)/$Q132,"")</f>
        <v/>
      </c>
      <c r="AX132" s="26" t="str">
        <f t="shared" si="59"/>
        <v/>
      </c>
      <c r="AY132" s="8" t="str">
        <f>IF($P132="More Info Required",COUNTIFS('[3]2019 Outage History'!$R:$R,AX132,'[3]2019 Outage History'!$I:$I,$C132)/$Q132,"")</f>
        <v/>
      </c>
      <c r="AZ132" s="26" t="str">
        <f t="shared" si="60"/>
        <v/>
      </c>
      <c r="BA132" s="8" t="str">
        <f>IF($P132="More Info Required",COUNTIFS('[3]2019 Outage History'!$R:$R,AZ132,'[3]2019 Outage History'!$I:$I,$C132)/$Q132,"")</f>
        <v/>
      </c>
      <c r="BB132" s="26" t="str">
        <f t="shared" si="61"/>
        <v/>
      </c>
      <c r="BC132" s="8" t="str">
        <f>IF($P132="More Info Required",COUNTIFS('[3]2019 Outage History'!$R:$R,BB132,'[3]2019 Outage History'!$I:$I,$C132)/$Q132,"")</f>
        <v/>
      </c>
      <c r="BD132" s="26" t="str">
        <f t="shared" si="62"/>
        <v/>
      </c>
      <c r="BE132" s="8" t="str">
        <f>IF($P132="More Info Required",COUNTIFS('[3]2019 Outage History'!$R:$R,BD132,'[3]2019 Outage History'!$I:$I,$C132)/$Q132,"")</f>
        <v/>
      </c>
      <c r="BF132" s="26" t="str">
        <f t="shared" si="63"/>
        <v/>
      </c>
      <c r="BG132" s="8" t="str">
        <f>IF($P132="More Info Required",COUNTIFS('[3]2019 Outage History'!$R:$R,BF132,'[3]2019 Outage History'!$I:$I,$C132)/$Q132,"")</f>
        <v/>
      </c>
      <c r="BH132" s="26" t="str">
        <f t="shared" si="64"/>
        <v/>
      </c>
      <c r="BI132" s="8" t="str">
        <f>IF($P132="More Info Required",COUNTIFS('[3]2019 Outage History'!$R:$R,BH132,'[3]2019 Outage History'!$I:$I,$C132)/$Q132,"")</f>
        <v/>
      </c>
      <c r="BJ132" s="26" t="str">
        <f t="shared" si="65"/>
        <v/>
      </c>
      <c r="BK132" s="8" t="str">
        <f>IF($P132="More Info Required",COUNTIFS('[3]2019 Outage History'!$R:$R,BJ132,'[3]2019 Outage History'!$I:$I,$C132)/$Q132,"")</f>
        <v/>
      </c>
      <c r="BL132" s="26" t="str">
        <f t="shared" si="66"/>
        <v/>
      </c>
      <c r="BM132" s="8" t="str">
        <f>IF($P132="More Info Required",COUNTIFS('[3]2019 Outage History'!$R:$R,BL132,'[3]2019 Outage History'!$I:$I,$C132)/$Q132,"")</f>
        <v/>
      </c>
      <c r="BN132" s="26" t="str">
        <f t="shared" si="67"/>
        <v/>
      </c>
      <c r="BO132" s="8" t="str">
        <f>IF($P132="More Info Required",COUNTIFS('[3]2019 Outage History'!$R:$R,BN132,'[3]2019 Outage History'!$I:$I,$C132)/$Q132,"")</f>
        <v/>
      </c>
      <c r="BP132" s="26" t="str">
        <f t="shared" si="68"/>
        <v/>
      </c>
      <c r="BQ132" s="8" t="str">
        <f>IF($P132="More Info Required",COUNTIFS('[3]2019 Outage History'!$R:$R,BP132,'[3]2019 Outage History'!$I:$I,$C132)/$Q132,"")</f>
        <v/>
      </c>
      <c r="BR132" s="26" t="str">
        <f t="shared" si="69"/>
        <v/>
      </c>
      <c r="BS132" s="8" t="str">
        <f>IF($P132="More Info Required",COUNTIFS('[3]2019 Outage History'!$R:$R,BR132,'[3]2019 Outage History'!$I:$I,$C132)/$Q132,"")</f>
        <v/>
      </c>
      <c r="BT132" s="26" t="str">
        <f t="shared" si="70"/>
        <v/>
      </c>
      <c r="BU132" s="8" t="str">
        <f>IF($P132="More Info Required",COUNTIFS('[3]2019 Outage History'!$R:$R,BT132,'[3]2019 Outage History'!$I:$I,$C132)/$Q132,"")</f>
        <v/>
      </c>
      <c r="BV132" s="26" t="str">
        <f t="shared" si="71"/>
        <v/>
      </c>
      <c r="BW132" s="8" t="str">
        <f>IF($P132="More Info Required",COUNTIFS('[3]2019 Outage History'!$R:$R,BV132,'[3]2019 Outage History'!$I:$I,$C132)/$Q132,"")</f>
        <v/>
      </c>
      <c r="BX132" s="26" t="str">
        <f t="shared" si="72"/>
        <v/>
      </c>
      <c r="BY132" s="8" t="str">
        <f>IF($P132="More Info Required",COUNTIFS('[3]2019 Outage History'!$R:$R,BX132,'[3]2019 Outage History'!$I:$I,$C132)/$Q132,"")</f>
        <v/>
      </c>
      <c r="BZ132" s="26" t="str">
        <f t="shared" si="73"/>
        <v/>
      </c>
      <c r="CA132" s="8" t="str">
        <f>IF($P132="More Info Required",COUNTIFS('[3]2019 Outage History'!$R:$R,BZ132,'[3]2019 Outage History'!$I:$I,$C132)/$Q132,"")</f>
        <v/>
      </c>
      <c r="CB132" s="26" t="str">
        <f t="shared" si="74"/>
        <v/>
      </c>
      <c r="CC132" s="8" t="str">
        <f>IF($P132="More Info Required",COUNTIFS('[3]2019 Outage History'!$R:$R,CB132,'[3]2019 Outage History'!$I:$I,$C132)/$Q132,"")</f>
        <v/>
      </c>
      <c r="CD132" s="26" t="str">
        <f t="shared" si="75"/>
        <v/>
      </c>
      <c r="CE132" s="8" t="str">
        <f>IF($P132="More Info Required",COUNTIFS('[3]2019 Outage History'!$R:$R,CD132,'[3]2019 Outage History'!$I:$I,$C132)/$Q132,"")</f>
        <v/>
      </c>
      <c r="CF132" s="26" t="str">
        <f t="shared" si="76"/>
        <v/>
      </c>
      <c r="CG132" s="8" t="str">
        <f>IF($P132="More Info Required",COUNTIFS('[3]2019 Outage History'!$R:$R,CF132,'[3]2019 Outage History'!$I:$I,$C132)/$Q132,"")</f>
        <v/>
      </c>
      <c r="CH132" s="26" t="str">
        <f t="shared" si="77"/>
        <v/>
      </c>
      <c r="CI132" s="8" t="str">
        <f>IF($P132="More Info Required",COUNTIFS('[3]2019 Outage History'!$R:$R,CH132,'[3]2019 Outage History'!$I:$I,$C132)/$Q132,"")</f>
        <v/>
      </c>
      <c r="CJ132" s="26" t="str">
        <f t="shared" si="78"/>
        <v/>
      </c>
      <c r="CK132" s="8" t="str">
        <f>IF($P132="More Info Required",COUNTIFS('[3]2019 Outage History'!$R:$R,CJ132,'[3]2019 Outage History'!$I:$I,$C132)/$Q132,"")</f>
        <v/>
      </c>
      <c r="CL132" s="26" t="str">
        <f t="shared" si="79"/>
        <v/>
      </c>
      <c r="CM132" s="8" t="str">
        <f>IF($P132="More Info Required",COUNTIFS('[3]2019 Outage History'!$R:$R,CL132,'[3]2019 Outage History'!$I:$I,$C132)/$Q132,"")</f>
        <v/>
      </c>
    </row>
    <row r="133" spans="1:91" ht="15" x14ac:dyDescent="0.25">
      <c r="A133" s="17" t="s">
        <v>430</v>
      </c>
      <c r="B133" s="21">
        <v>7802</v>
      </c>
      <c r="C133" s="14" t="s">
        <v>466</v>
      </c>
      <c r="D133" s="17" t="s">
        <v>78</v>
      </c>
      <c r="E133" s="21">
        <v>78</v>
      </c>
      <c r="F133" s="22">
        <f>'[3]2019 Circuit Detail'!H92</f>
        <v>536.63287600000001</v>
      </c>
      <c r="G133" s="21"/>
      <c r="H133" s="21">
        <f>('[3]2014 Circuit detail'!AS92+'[3]2015 Circuit Detail'!AS92+'[3]2016 Circuit Detail'!AS92+'[3]2017 Circuit Detail'!AS92+'[3]2018 Circuit Detail'!AS92)/5</f>
        <v>0.28163598848170057</v>
      </c>
      <c r="I133" s="10">
        <f>'[3]2019 Circuit Detail'!AS92</f>
        <v>1.20566597563434</v>
      </c>
      <c r="J133" s="17" t="str">
        <f t="shared" si="40"/>
        <v>PSC</v>
      </c>
      <c r="K133" s="17">
        <v>42.2</v>
      </c>
      <c r="L133" s="23">
        <v>2015</v>
      </c>
      <c r="M133" s="21">
        <f>('[3]2014 Circuit detail'!AQ92+'[3]2015 Circuit Detail'!AQ92+'[3]2016 Circuit Detail'!AQ92+'[3]2017 Circuit Detail'!AQ92+'[3]2018 Circuit Detail'!AQ92)/5</f>
        <v>41.440674199999997</v>
      </c>
      <c r="N133" s="24">
        <f>'[3]2019 Circuit Detail'!AQ92</f>
        <v>160.67968200000001</v>
      </c>
      <c r="O133" s="17" t="str">
        <f t="shared" si="41"/>
        <v>PSC</v>
      </c>
      <c r="P133" s="8" t="str">
        <f t="shared" si="42"/>
        <v>More Info Required</v>
      </c>
      <c r="Q133" s="25">
        <f>'[3]2019 Circuit Detail'!AJ92</f>
        <v>23</v>
      </c>
      <c r="R133" s="26" t="str">
        <f t="shared" si="43"/>
        <v>000 Power Supply</v>
      </c>
      <c r="S133" s="8" t="e">
        <f>IF($P133="More Info Required",COUNTIFS('[3]2019 Outage History'!$R:$R,R133,'[3]2019 Outage History'!$I:$I,$C133)/$Q133,"")</f>
        <v>#VALUE!</v>
      </c>
      <c r="T133" s="26" t="str">
        <f t="shared" si="44"/>
        <v>100 Construction</v>
      </c>
      <c r="U133" s="8" t="e">
        <f>IF($P133="More Info Required",COUNTIFS('[3]2019 Outage History'!$R:$R,T133,'[3]2019 Outage History'!$I:$I,$C133)/$Q133,"")</f>
        <v>#VALUE!</v>
      </c>
      <c r="V133" s="26" t="str">
        <f t="shared" si="45"/>
        <v>110 Maintenance</v>
      </c>
      <c r="W133" s="8" t="e">
        <f>IF($P133="More Info Required",COUNTIFS('[3]2019 Outage History'!$R:$R,V133,'[3]2019 Outage History'!$I:$I,$C133)/$Q133,"")</f>
        <v>#VALUE!</v>
      </c>
      <c r="X133" s="26" t="str">
        <f t="shared" si="46"/>
        <v>190 Other Planned</v>
      </c>
      <c r="Y133" s="8" t="e">
        <f>IF($P133="More Info Required",COUNTIFS('[3]2019 Outage History'!$R:$R,X133,'[3]2019 Outage History'!$I:$I,$C133)/$Q133,"")</f>
        <v>#VALUE!</v>
      </c>
      <c r="Z133" s="26" t="str">
        <f t="shared" si="47"/>
        <v>300 Material or equipment fault/failure</v>
      </c>
      <c r="AA133" s="8" t="e">
        <f>IF($P133="More Info Required",COUNTIFS('[3]2019 Outage History'!$R:$R,Z133,'[3]2019 Outage History'!$I:$I,$C133)/$Q133,"")</f>
        <v>#VALUE!</v>
      </c>
      <c r="AB133" s="26" t="str">
        <f t="shared" si="48"/>
        <v>310 Installation Fault</v>
      </c>
      <c r="AC133" s="8" t="e">
        <f>IF($P133="More Info Required",COUNTIFS('[3]2019 Outage History'!$R:$R,AB133,'[3]2019 Outage History'!$I:$I,$C133)/$Q133,"")</f>
        <v>#VALUE!</v>
      </c>
      <c r="AD133" s="26" t="str">
        <f t="shared" si="49"/>
        <v>320 Conductor Sag or inadequate clearance</v>
      </c>
      <c r="AE133" s="8" t="e">
        <f>IF($P133="More Info Required",COUNTIFS('[3]2019 Outage History'!$R:$R,AD133,'[3]2019 Outage History'!$I:$I,$C133)/$Q133,"")</f>
        <v>#VALUE!</v>
      </c>
      <c r="AF133" s="26" t="str">
        <f t="shared" si="50"/>
        <v>340 Overload</v>
      </c>
      <c r="AG133" s="8" t="e">
        <f>IF($P133="More Info Required",COUNTIFS('[3]2019 Outage History'!$R:$R,AF133,'[3]2019 Outage History'!$I:$I,$C133)/$Q133,"")</f>
        <v>#VALUE!</v>
      </c>
      <c r="AH133" s="26" t="str">
        <f t="shared" si="51"/>
        <v>350 Miscoordination of protection devices</v>
      </c>
      <c r="AI133" s="8" t="e">
        <f>IF($P133="More Info Required",COUNTIFS('[3]2019 Outage History'!$R:$R,AH133,'[3]2019 Outage History'!$I:$I,$C133)/$Q133,"")</f>
        <v>#VALUE!</v>
      </c>
      <c r="AJ133" s="26" t="str">
        <f t="shared" si="52"/>
        <v>360 Other Equipment installation/design</v>
      </c>
      <c r="AK133" s="8" t="e">
        <f>IF($P133="More Info Required",COUNTIFS('[3]2019 Outage History'!$R:$R,AJ133,'[3]2019 Outage History'!$I:$I,$C133)/$Q133,"")</f>
        <v>#VALUE!</v>
      </c>
      <c r="AL133" s="26" t="str">
        <f t="shared" si="53"/>
        <v>400 Decay/Age of Material/Equipment</v>
      </c>
      <c r="AM133" s="8" t="e">
        <f>IF($P133="More Info Required",COUNTIFS('[3]2019 Outage History'!$R:$R,AL133,'[3]2019 Outage History'!$I:$I,$C133)/$Q133,"")</f>
        <v>#VALUE!</v>
      </c>
      <c r="AN133" s="26" t="str">
        <f t="shared" si="54"/>
        <v>420 Tree Growth</v>
      </c>
      <c r="AO133" s="8" t="e">
        <f>IF($P133="More Info Required",COUNTIFS('[3]2019 Outage History'!$R:$R,AN133,'[3]2019 Outage History'!$I:$I,$C133)/$Q133,"")</f>
        <v>#VALUE!</v>
      </c>
      <c r="AP133" s="26" t="str">
        <f t="shared" si="55"/>
        <v>430 Tree failure from overhang or dead tree without Ice/snow</v>
      </c>
      <c r="AQ133" s="8" t="e">
        <f>IF($P133="More Info Required",COUNTIFS('[3]2019 Outage History'!$R:$R,AP133,'[3]2019 Outage History'!$I:$I,$C133)/$Q133,"")</f>
        <v>#VALUE!</v>
      </c>
      <c r="AR133" s="26" t="str">
        <f t="shared" si="56"/>
        <v>435 Tree failure from outside of ROW</v>
      </c>
      <c r="AS133" s="8" t="e">
        <f>IF($P133="More Info Required",COUNTIFS('[3]2019 Outage History'!$R:$R,AR133,'[3]2019 Outage History'!$I:$I,$C133)/$Q133,"")</f>
        <v>#VALUE!</v>
      </c>
      <c r="AT133" s="26" t="str">
        <f t="shared" si="57"/>
        <v>440 Trees with Ice/snow</v>
      </c>
      <c r="AU133" s="8" t="e">
        <f>IF($P133="More Info Required",COUNTIFS('[3]2019 Outage History'!$R:$R,AT133,'[3]2019 Outage History'!$I:$I,$C133)/$Q133,"")</f>
        <v>#VALUE!</v>
      </c>
      <c r="AV133" s="26" t="str">
        <f t="shared" si="58"/>
        <v>470 Borrower Crew Cuts Tree</v>
      </c>
      <c r="AW133" s="8" t="e">
        <f>IF($P133="More Info Required",COUNTIFS('[3]2019 Outage History'!$R:$R,AV133,'[3]2019 Outage History'!$I:$I,$C133)/$Q133,"")</f>
        <v>#VALUE!</v>
      </c>
      <c r="AX133" s="26" t="str">
        <f t="shared" si="59"/>
        <v>490 Maintenance, Other</v>
      </c>
      <c r="AY133" s="8" t="e">
        <f>IF($P133="More Info Required",COUNTIFS('[3]2019 Outage History'!$R:$R,AX133,'[3]2019 Outage History'!$I:$I,$C133)/$Q133,"")</f>
        <v>#VALUE!</v>
      </c>
      <c r="AZ133" s="26" t="str">
        <f t="shared" si="60"/>
        <v>500 Lightning</v>
      </c>
      <c r="BA133" s="8" t="e">
        <f>IF($P133="More Info Required",COUNTIFS('[3]2019 Outage History'!$R:$R,AZ133,'[3]2019 Outage History'!$I:$I,$C133)/$Q133,"")</f>
        <v>#VALUE!</v>
      </c>
      <c r="BB133" s="26" t="str">
        <f t="shared" si="61"/>
        <v>510 Wind, Not Trees</v>
      </c>
      <c r="BC133" s="8" t="e">
        <f>IF($P133="More Info Required",COUNTIFS('[3]2019 Outage History'!$R:$R,BB133,'[3]2019 Outage History'!$I:$I,$C133)/$Q133,"")</f>
        <v>#VALUE!</v>
      </c>
      <c r="BD133" s="26" t="str">
        <f t="shared" si="62"/>
        <v>520 Ice, Sleet, Frost, not Trees</v>
      </c>
      <c r="BE133" s="8" t="e">
        <f>IF($P133="More Info Required",COUNTIFS('[3]2019 Outage History'!$R:$R,BD133,'[3]2019 Outage History'!$I:$I,$C133)/$Q133,"")</f>
        <v>#VALUE!</v>
      </c>
      <c r="BF133" s="26" t="str">
        <f t="shared" si="63"/>
        <v>530 Flood</v>
      </c>
      <c r="BG133" s="8" t="e">
        <f>IF($P133="More Info Required",COUNTIFS('[3]2019 Outage History'!$R:$R,BF133,'[3]2019 Outage History'!$I:$I,$C133)/$Q133,"")</f>
        <v>#VALUE!</v>
      </c>
      <c r="BH133" s="26" t="str">
        <f t="shared" si="64"/>
        <v>540 Storm</v>
      </c>
      <c r="BI133" s="8" t="e">
        <f>IF($P133="More Info Required",COUNTIFS('[3]2019 Outage History'!$R:$R,BH133,'[3]2019 Outage History'!$I:$I,$C133)/$Q133,"")</f>
        <v>#VALUE!</v>
      </c>
      <c r="BJ133" s="26" t="str">
        <f t="shared" si="65"/>
        <v>590 Weather, Other</v>
      </c>
      <c r="BK133" s="8" t="e">
        <f>IF($P133="More Info Required",COUNTIFS('[3]2019 Outage History'!$R:$R,BJ133,'[3]2019 Outage History'!$I:$I,$C133)/$Q133,"")</f>
        <v>#VALUE!</v>
      </c>
      <c r="BL133" s="26" t="str">
        <f t="shared" si="66"/>
        <v>600 Animal/bird</v>
      </c>
      <c r="BM133" s="8" t="e">
        <f>IF($P133="More Info Required",COUNTIFS('[3]2019 Outage History'!$R:$R,BL133,'[3]2019 Outage History'!$I:$I,$C133)/$Q133,"")</f>
        <v>#VALUE!</v>
      </c>
      <c r="BN133" s="26" t="str">
        <f t="shared" si="67"/>
        <v>630 Squirrel</v>
      </c>
      <c r="BO133" s="8" t="e">
        <f>IF($P133="More Info Required",COUNTIFS('[3]2019 Outage History'!$R:$R,BN133,'[3]2019 Outage History'!$I:$I,$C133)/$Q133,"")</f>
        <v>#VALUE!</v>
      </c>
      <c r="BP133" s="26" t="str">
        <f t="shared" si="68"/>
        <v>690 Animal, Other</v>
      </c>
      <c r="BQ133" s="8" t="e">
        <f>IF($P133="More Info Required",COUNTIFS('[3]2019 Outage History'!$R:$R,BP133,'[3]2019 Outage History'!$I:$I,$C133)/$Q133,"")</f>
        <v>#VALUE!</v>
      </c>
      <c r="BR133" s="26" t="str">
        <f t="shared" si="69"/>
        <v>700 Customer-Caused</v>
      </c>
      <c r="BS133" s="8" t="e">
        <f>IF($P133="More Info Required",COUNTIFS('[3]2019 Outage History'!$R:$R,BR133,'[3]2019 Outage History'!$I:$I,$C133)/$Q133,"")</f>
        <v>#VALUE!</v>
      </c>
      <c r="BT133" s="26" t="str">
        <f t="shared" si="70"/>
        <v>710 Motor Vehicle</v>
      </c>
      <c r="BU133" s="8" t="e">
        <f>IF($P133="More Info Required",COUNTIFS('[3]2019 Outage History'!$R:$R,BT133,'[3]2019 Outage History'!$I:$I,$C133)/$Q133,"")</f>
        <v>#VALUE!</v>
      </c>
      <c r="BV133" s="26" t="str">
        <f t="shared" si="71"/>
        <v>715 Farming Equipment</v>
      </c>
      <c r="BW133" s="8" t="e">
        <f>IF($P133="More Info Required",COUNTIFS('[3]2019 Outage History'!$R:$R,BV133,'[3]2019 Outage History'!$I:$I,$C133)/$Q133,"")</f>
        <v>#VALUE!</v>
      </c>
      <c r="BX133" s="26" t="str">
        <f t="shared" si="72"/>
        <v>720 Aircraft</v>
      </c>
      <c r="BY133" s="8" t="e">
        <f>IF($P133="More Info Required",COUNTIFS('[3]2019 Outage History'!$R:$R,BX133,'[3]2019 Outage History'!$I:$I,$C133)/$Q133,"")</f>
        <v>#VALUE!</v>
      </c>
      <c r="BZ133" s="26" t="str">
        <f t="shared" si="73"/>
        <v>730 Fire</v>
      </c>
      <c r="CA133" s="8" t="e">
        <f>IF($P133="More Info Required",COUNTIFS('[3]2019 Outage History'!$R:$R,BZ133,'[3]2019 Outage History'!$I:$I,$C133)/$Q133,"")</f>
        <v>#VALUE!</v>
      </c>
      <c r="CB133" s="26" t="str">
        <f t="shared" si="74"/>
        <v>740 Public Cuts Tree</v>
      </c>
      <c r="CC133" s="8" t="e">
        <f>IF($P133="More Info Required",COUNTIFS('[3]2019 Outage History'!$R:$R,CB133,'[3]2019 Outage History'!$I:$I,$C133)/$Q133,"")</f>
        <v>#VALUE!</v>
      </c>
      <c r="CD133" s="26" t="str">
        <f t="shared" si="75"/>
        <v>750 Vandalism</v>
      </c>
      <c r="CE133" s="8" t="e">
        <f>IF($P133="More Info Required",COUNTIFS('[3]2019 Outage History'!$R:$R,CD133,'[3]2019 Outage History'!$I:$I,$C133)/$Q133,"")</f>
        <v>#VALUE!</v>
      </c>
      <c r="CF133" s="26" t="str">
        <f t="shared" si="76"/>
        <v>760 Switching Error or Caused by Construction or Maintenance</v>
      </c>
      <c r="CG133" s="8" t="e">
        <f>IF($P133="More Info Required",COUNTIFS('[3]2019 Outage History'!$R:$R,CF133,'[3]2019 Outage History'!$I:$I,$C133)/$Q133,"")</f>
        <v>#VALUE!</v>
      </c>
      <c r="CH133" s="26" t="str">
        <f t="shared" si="77"/>
        <v>790 Public, Other</v>
      </c>
      <c r="CI133" s="8" t="e">
        <f>IF($P133="More Info Required",COUNTIFS('[3]2019 Outage History'!$R:$R,CH133,'[3]2019 Outage History'!$I:$I,$C133)/$Q133,"")</f>
        <v>#VALUE!</v>
      </c>
      <c r="CJ133" s="26" t="str">
        <f t="shared" si="78"/>
        <v>800 Other</v>
      </c>
      <c r="CK133" s="8" t="e">
        <f>IF($P133="More Info Required",COUNTIFS('[3]2019 Outage History'!$R:$R,CJ133,'[3]2019 Outage History'!$I:$I,$C133)/$Q133,"")</f>
        <v>#VALUE!</v>
      </c>
      <c r="CL133" s="26" t="str">
        <f t="shared" si="79"/>
        <v>999 Cause Unknown</v>
      </c>
      <c r="CM133" s="8" t="e">
        <f>IF($P133="More Info Required",COUNTIFS('[3]2019 Outage History'!$R:$R,CL133,'[3]2019 Outage History'!$I:$I,$C133)/$Q133,"")</f>
        <v>#VALUE!</v>
      </c>
    </row>
    <row r="134" spans="1:91" ht="15" x14ac:dyDescent="0.25">
      <c r="A134" s="17" t="s">
        <v>78</v>
      </c>
      <c r="B134" s="21">
        <v>7803</v>
      </c>
      <c r="C134" s="14" t="s">
        <v>467</v>
      </c>
      <c r="D134" s="17" t="s">
        <v>78</v>
      </c>
      <c r="E134" s="21">
        <v>78</v>
      </c>
      <c r="F134" s="22">
        <f>'[3]2019 Circuit Detail'!H93</f>
        <v>194.77534199999999</v>
      </c>
      <c r="G134" s="21"/>
      <c r="H134" s="21">
        <f>('[3]2014 Circuit detail'!AS93+'[3]2015 Circuit Detail'!AS93+'[3]2016 Circuit Detail'!AS93+'[3]2017 Circuit Detail'!AS93+'[3]2018 Circuit Detail'!AS93)/5</f>
        <v>0.71459440436639599</v>
      </c>
      <c r="I134" s="10">
        <f>'[3]2019 Circuit Detail'!AS93</f>
        <v>2.14092808523987</v>
      </c>
      <c r="J134" s="17" t="str">
        <f t="shared" si="40"/>
        <v>PSC</v>
      </c>
      <c r="K134" s="28">
        <v>15</v>
      </c>
      <c r="L134" s="23">
        <v>2015</v>
      </c>
      <c r="M134" s="21">
        <f>('[3]2014 Circuit detail'!AQ93+'[3]2015 Circuit Detail'!AQ93+'[3]2016 Circuit Detail'!AQ93+'[3]2017 Circuit Detail'!AQ93+'[3]2018 Circuit Detail'!AQ93)/5</f>
        <v>207.76438360000003</v>
      </c>
      <c r="N134" s="24">
        <f>'[3]2019 Circuit Detail'!AQ93</f>
        <v>221.070077</v>
      </c>
      <c r="O134" s="17" t="str">
        <f t="shared" si="41"/>
        <v>PSC</v>
      </c>
      <c r="P134" s="8" t="str">
        <f t="shared" si="42"/>
        <v>More Info Required</v>
      </c>
      <c r="Q134" s="25">
        <f>'[3]2019 Circuit Detail'!AJ93</f>
        <v>13</v>
      </c>
      <c r="R134" s="26" t="str">
        <f t="shared" si="43"/>
        <v>000 Power Supply</v>
      </c>
      <c r="S134" s="8" t="e">
        <f>IF($P134="More Info Required",COUNTIFS('[3]2019 Outage History'!$R:$R,R134,'[3]2019 Outage History'!$I:$I,$C134)/$Q134,"")</f>
        <v>#VALUE!</v>
      </c>
      <c r="T134" s="26" t="str">
        <f t="shared" si="44"/>
        <v>100 Construction</v>
      </c>
      <c r="U134" s="8" t="e">
        <f>IF($P134="More Info Required",COUNTIFS('[3]2019 Outage History'!$R:$R,T134,'[3]2019 Outage History'!$I:$I,$C134)/$Q134,"")</f>
        <v>#VALUE!</v>
      </c>
      <c r="V134" s="26" t="str">
        <f t="shared" si="45"/>
        <v>110 Maintenance</v>
      </c>
      <c r="W134" s="8" t="e">
        <f>IF($P134="More Info Required",COUNTIFS('[3]2019 Outage History'!$R:$R,V134,'[3]2019 Outage History'!$I:$I,$C134)/$Q134,"")</f>
        <v>#VALUE!</v>
      </c>
      <c r="X134" s="26" t="str">
        <f t="shared" si="46"/>
        <v>190 Other Planned</v>
      </c>
      <c r="Y134" s="8" t="e">
        <f>IF($P134="More Info Required",COUNTIFS('[3]2019 Outage History'!$R:$R,X134,'[3]2019 Outage History'!$I:$I,$C134)/$Q134,"")</f>
        <v>#VALUE!</v>
      </c>
      <c r="Z134" s="26" t="str">
        <f t="shared" si="47"/>
        <v>300 Material or equipment fault/failure</v>
      </c>
      <c r="AA134" s="8" t="e">
        <f>IF($P134="More Info Required",COUNTIFS('[3]2019 Outage History'!$R:$R,Z134,'[3]2019 Outage History'!$I:$I,$C134)/$Q134,"")</f>
        <v>#VALUE!</v>
      </c>
      <c r="AB134" s="26" t="str">
        <f t="shared" si="48"/>
        <v>310 Installation Fault</v>
      </c>
      <c r="AC134" s="8" t="e">
        <f>IF($P134="More Info Required",COUNTIFS('[3]2019 Outage History'!$R:$R,AB134,'[3]2019 Outage History'!$I:$I,$C134)/$Q134,"")</f>
        <v>#VALUE!</v>
      </c>
      <c r="AD134" s="26" t="str">
        <f t="shared" si="49"/>
        <v>320 Conductor Sag or inadequate clearance</v>
      </c>
      <c r="AE134" s="8" t="e">
        <f>IF($P134="More Info Required",COUNTIFS('[3]2019 Outage History'!$R:$R,AD134,'[3]2019 Outage History'!$I:$I,$C134)/$Q134,"")</f>
        <v>#VALUE!</v>
      </c>
      <c r="AF134" s="26" t="str">
        <f t="shared" si="50"/>
        <v>340 Overload</v>
      </c>
      <c r="AG134" s="8" t="e">
        <f>IF($P134="More Info Required",COUNTIFS('[3]2019 Outage History'!$R:$R,AF134,'[3]2019 Outage History'!$I:$I,$C134)/$Q134,"")</f>
        <v>#VALUE!</v>
      </c>
      <c r="AH134" s="26" t="str">
        <f t="shared" si="51"/>
        <v>350 Miscoordination of protection devices</v>
      </c>
      <c r="AI134" s="8" t="e">
        <f>IF($P134="More Info Required",COUNTIFS('[3]2019 Outage History'!$R:$R,AH134,'[3]2019 Outage History'!$I:$I,$C134)/$Q134,"")</f>
        <v>#VALUE!</v>
      </c>
      <c r="AJ134" s="26" t="str">
        <f t="shared" si="52"/>
        <v>360 Other Equipment installation/design</v>
      </c>
      <c r="AK134" s="8" t="e">
        <f>IF($P134="More Info Required",COUNTIFS('[3]2019 Outage History'!$R:$R,AJ134,'[3]2019 Outage History'!$I:$I,$C134)/$Q134,"")</f>
        <v>#VALUE!</v>
      </c>
      <c r="AL134" s="26" t="str">
        <f t="shared" si="53"/>
        <v>400 Decay/Age of Material/Equipment</v>
      </c>
      <c r="AM134" s="8" t="e">
        <f>IF($P134="More Info Required",COUNTIFS('[3]2019 Outage History'!$R:$R,AL134,'[3]2019 Outage History'!$I:$I,$C134)/$Q134,"")</f>
        <v>#VALUE!</v>
      </c>
      <c r="AN134" s="26" t="str">
        <f t="shared" si="54"/>
        <v>420 Tree Growth</v>
      </c>
      <c r="AO134" s="8" t="e">
        <f>IF($P134="More Info Required",COUNTIFS('[3]2019 Outage History'!$R:$R,AN134,'[3]2019 Outage History'!$I:$I,$C134)/$Q134,"")</f>
        <v>#VALUE!</v>
      </c>
      <c r="AP134" s="26" t="str">
        <f t="shared" si="55"/>
        <v>430 Tree failure from overhang or dead tree without Ice/snow</v>
      </c>
      <c r="AQ134" s="8" t="e">
        <f>IF($P134="More Info Required",COUNTIFS('[3]2019 Outage History'!$R:$R,AP134,'[3]2019 Outage History'!$I:$I,$C134)/$Q134,"")</f>
        <v>#VALUE!</v>
      </c>
      <c r="AR134" s="26" t="str">
        <f t="shared" si="56"/>
        <v>435 Tree failure from outside of ROW</v>
      </c>
      <c r="AS134" s="8" t="e">
        <f>IF($P134="More Info Required",COUNTIFS('[3]2019 Outage History'!$R:$R,AR134,'[3]2019 Outage History'!$I:$I,$C134)/$Q134,"")</f>
        <v>#VALUE!</v>
      </c>
      <c r="AT134" s="26" t="str">
        <f t="shared" si="57"/>
        <v>440 Trees with Ice/snow</v>
      </c>
      <c r="AU134" s="8" t="e">
        <f>IF($P134="More Info Required",COUNTIFS('[3]2019 Outage History'!$R:$R,AT134,'[3]2019 Outage History'!$I:$I,$C134)/$Q134,"")</f>
        <v>#VALUE!</v>
      </c>
      <c r="AV134" s="26" t="str">
        <f t="shared" si="58"/>
        <v>470 Borrower Crew Cuts Tree</v>
      </c>
      <c r="AW134" s="8" t="e">
        <f>IF($P134="More Info Required",COUNTIFS('[3]2019 Outage History'!$R:$R,AV134,'[3]2019 Outage History'!$I:$I,$C134)/$Q134,"")</f>
        <v>#VALUE!</v>
      </c>
      <c r="AX134" s="26" t="str">
        <f t="shared" si="59"/>
        <v>490 Maintenance, Other</v>
      </c>
      <c r="AY134" s="8" t="e">
        <f>IF($P134="More Info Required",COUNTIFS('[3]2019 Outage History'!$R:$R,AX134,'[3]2019 Outage History'!$I:$I,$C134)/$Q134,"")</f>
        <v>#VALUE!</v>
      </c>
      <c r="AZ134" s="26" t="str">
        <f t="shared" si="60"/>
        <v>500 Lightning</v>
      </c>
      <c r="BA134" s="8" t="e">
        <f>IF($P134="More Info Required",COUNTIFS('[3]2019 Outage History'!$R:$R,AZ134,'[3]2019 Outage History'!$I:$I,$C134)/$Q134,"")</f>
        <v>#VALUE!</v>
      </c>
      <c r="BB134" s="26" t="str">
        <f t="shared" si="61"/>
        <v>510 Wind, Not Trees</v>
      </c>
      <c r="BC134" s="8" t="e">
        <f>IF($P134="More Info Required",COUNTIFS('[3]2019 Outage History'!$R:$R,BB134,'[3]2019 Outage History'!$I:$I,$C134)/$Q134,"")</f>
        <v>#VALUE!</v>
      </c>
      <c r="BD134" s="26" t="str">
        <f t="shared" si="62"/>
        <v>520 Ice, Sleet, Frost, not Trees</v>
      </c>
      <c r="BE134" s="8" t="e">
        <f>IF($P134="More Info Required",COUNTIFS('[3]2019 Outage History'!$R:$R,BD134,'[3]2019 Outage History'!$I:$I,$C134)/$Q134,"")</f>
        <v>#VALUE!</v>
      </c>
      <c r="BF134" s="26" t="str">
        <f t="shared" si="63"/>
        <v>530 Flood</v>
      </c>
      <c r="BG134" s="8" t="e">
        <f>IF($P134="More Info Required",COUNTIFS('[3]2019 Outage History'!$R:$R,BF134,'[3]2019 Outage History'!$I:$I,$C134)/$Q134,"")</f>
        <v>#VALUE!</v>
      </c>
      <c r="BH134" s="26" t="str">
        <f t="shared" si="64"/>
        <v>540 Storm</v>
      </c>
      <c r="BI134" s="8" t="e">
        <f>IF($P134="More Info Required",COUNTIFS('[3]2019 Outage History'!$R:$R,BH134,'[3]2019 Outage History'!$I:$I,$C134)/$Q134,"")</f>
        <v>#VALUE!</v>
      </c>
      <c r="BJ134" s="26" t="str">
        <f t="shared" si="65"/>
        <v>590 Weather, Other</v>
      </c>
      <c r="BK134" s="8" t="e">
        <f>IF($P134="More Info Required",COUNTIFS('[3]2019 Outage History'!$R:$R,BJ134,'[3]2019 Outage History'!$I:$I,$C134)/$Q134,"")</f>
        <v>#VALUE!</v>
      </c>
      <c r="BL134" s="26" t="str">
        <f t="shared" si="66"/>
        <v>600 Animal/bird</v>
      </c>
      <c r="BM134" s="8" t="e">
        <f>IF($P134="More Info Required",COUNTIFS('[3]2019 Outage History'!$R:$R,BL134,'[3]2019 Outage History'!$I:$I,$C134)/$Q134,"")</f>
        <v>#VALUE!</v>
      </c>
      <c r="BN134" s="26" t="str">
        <f t="shared" si="67"/>
        <v>630 Squirrel</v>
      </c>
      <c r="BO134" s="8" t="e">
        <f>IF($P134="More Info Required",COUNTIFS('[3]2019 Outage History'!$R:$R,BN134,'[3]2019 Outage History'!$I:$I,$C134)/$Q134,"")</f>
        <v>#VALUE!</v>
      </c>
      <c r="BP134" s="26" t="str">
        <f t="shared" si="68"/>
        <v>690 Animal, Other</v>
      </c>
      <c r="BQ134" s="8" t="e">
        <f>IF($P134="More Info Required",COUNTIFS('[3]2019 Outage History'!$R:$R,BP134,'[3]2019 Outage History'!$I:$I,$C134)/$Q134,"")</f>
        <v>#VALUE!</v>
      </c>
      <c r="BR134" s="26" t="str">
        <f t="shared" si="69"/>
        <v>700 Customer-Caused</v>
      </c>
      <c r="BS134" s="8" t="e">
        <f>IF($P134="More Info Required",COUNTIFS('[3]2019 Outage History'!$R:$R,BR134,'[3]2019 Outage History'!$I:$I,$C134)/$Q134,"")</f>
        <v>#VALUE!</v>
      </c>
      <c r="BT134" s="26" t="str">
        <f t="shared" si="70"/>
        <v>710 Motor Vehicle</v>
      </c>
      <c r="BU134" s="8" t="e">
        <f>IF($P134="More Info Required",COUNTIFS('[3]2019 Outage History'!$R:$R,BT134,'[3]2019 Outage History'!$I:$I,$C134)/$Q134,"")</f>
        <v>#VALUE!</v>
      </c>
      <c r="BV134" s="26" t="str">
        <f t="shared" si="71"/>
        <v>715 Farming Equipment</v>
      </c>
      <c r="BW134" s="8" t="e">
        <f>IF($P134="More Info Required",COUNTIFS('[3]2019 Outage History'!$R:$R,BV134,'[3]2019 Outage History'!$I:$I,$C134)/$Q134,"")</f>
        <v>#VALUE!</v>
      </c>
      <c r="BX134" s="26" t="str">
        <f t="shared" si="72"/>
        <v>720 Aircraft</v>
      </c>
      <c r="BY134" s="8" t="e">
        <f>IF($P134="More Info Required",COUNTIFS('[3]2019 Outage History'!$R:$R,BX134,'[3]2019 Outage History'!$I:$I,$C134)/$Q134,"")</f>
        <v>#VALUE!</v>
      </c>
      <c r="BZ134" s="26" t="str">
        <f t="shared" si="73"/>
        <v>730 Fire</v>
      </c>
      <c r="CA134" s="8" t="e">
        <f>IF($P134="More Info Required",COUNTIFS('[3]2019 Outage History'!$R:$R,BZ134,'[3]2019 Outage History'!$I:$I,$C134)/$Q134,"")</f>
        <v>#VALUE!</v>
      </c>
      <c r="CB134" s="26" t="str">
        <f t="shared" si="74"/>
        <v>740 Public Cuts Tree</v>
      </c>
      <c r="CC134" s="8" t="e">
        <f>IF($P134="More Info Required",COUNTIFS('[3]2019 Outage History'!$R:$R,CB134,'[3]2019 Outage History'!$I:$I,$C134)/$Q134,"")</f>
        <v>#VALUE!</v>
      </c>
      <c r="CD134" s="26" t="str">
        <f t="shared" si="75"/>
        <v>750 Vandalism</v>
      </c>
      <c r="CE134" s="8" t="e">
        <f>IF($P134="More Info Required",COUNTIFS('[3]2019 Outage History'!$R:$R,CD134,'[3]2019 Outage History'!$I:$I,$C134)/$Q134,"")</f>
        <v>#VALUE!</v>
      </c>
      <c r="CF134" s="26" t="str">
        <f t="shared" si="76"/>
        <v>760 Switching Error or Caused by Construction or Maintenance</v>
      </c>
      <c r="CG134" s="8" t="e">
        <f>IF($P134="More Info Required",COUNTIFS('[3]2019 Outage History'!$R:$R,CF134,'[3]2019 Outage History'!$I:$I,$C134)/$Q134,"")</f>
        <v>#VALUE!</v>
      </c>
      <c r="CH134" s="26" t="str">
        <f t="shared" si="77"/>
        <v>790 Public, Other</v>
      </c>
      <c r="CI134" s="8" t="e">
        <f>IF($P134="More Info Required",COUNTIFS('[3]2019 Outage History'!$R:$R,CH134,'[3]2019 Outage History'!$I:$I,$C134)/$Q134,"")</f>
        <v>#VALUE!</v>
      </c>
      <c r="CJ134" s="26" t="str">
        <f t="shared" si="78"/>
        <v>800 Other</v>
      </c>
      <c r="CK134" s="8" t="e">
        <f>IF($P134="More Info Required",COUNTIFS('[3]2019 Outage History'!$R:$R,CJ134,'[3]2019 Outage History'!$I:$I,$C134)/$Q134,"")</f>
        <v>#VALUE!</v>
      </c>
      <c r="CL134" s="26" t="str">
        <f t="shared" si="79"/>
        <v>999 Cause Unknown</v>
      </c>
      <c r="CM134" s="8" t="e">
        <f>IF($P134="More Info Required",COUNTIFS('[3]2019 Outage History'!$R:$R,CL134,'[3]2019 Outage History'!$I:$I,$C134)/$Q134,"")</f>
        <v>#VALUE!</v>
      </c>
    </row>
    <row r="135" spans="1:91" ht="15" x14ac:dyDescent="0.25">
      <c r="A135" s="17" t="s">
        <v>431</v>
      </c>
      <c r="B135" s="21">
        <v>7805</v>
      </c>
      <c r="C135" s="14" t="s">
        <v>468</v>
      </c>
      <c r="D135" s="17" t="s">
        <v>78</v>
      </c>
      <c r="E135" s="21">
        <v>78</v>
      </c>
      <c r="F135" s="22">
        <f>'[3]2019 Circuit Detail'!H94</f>
        <v>208.29863</v>
      </c>
      <c r="G135" s="21"/>
      <c r="H135" s="21">
        <f>('[3]2014 Circuit detail'!AS94+'[3]2015 Circuit Detail'!AS94+'[3]2016 Circuit Detail'!AS94+'[3]2017 Circuit Detail'!AS94+'[3]2018 Circuit Detail'!AS94)/5</f>
        <v>1.0974562632303435</v>
      </c>
      <c r="I135" s="10">
        <f>'[3]2019 Circuit Detail'!AS94</f>
        <v>1.68988149369969</v>
      </c>
      <c r="J135" s="17" t="str">
        <f t="shared" si="40"/>
        <v>PSC</v>
      </c>
      <c r="K135" s="17">
        <v>28.6</v>
      </c>
      <c r="L135" s="23">
        <v>2015</v>
      </c>
      <c r="M135" s="21">
        <f>('[3]2014 Circuit detail'!AQ94+'[3]2015 Circuit Detail'!AQ94+'[3]2016 Circuit Detail'!AQ94+'[3]2017 Circuit Detail'!AQ94+'[3]2018 Circuit Detail'!AQ94)/5</f>
        <v>151.066439</v>
      </c>
      <c r="N135" s="24">
        <f>'[3]2019 Circuit Detail'!AQ94</f>
        <v>201.06229200000001</v>
      </c>
      <c r="O135" s="17" t="str">
        <f t="shared" si="41"/>
        <v>PSC</v>
      </c>
      <c r="P135" s="8" t="str">
        <f t="shared" si="42"/>
        <v>More Info Required</v>
      </c>
      <c r="Q135" s="25">
        <f>'[3]2019 Circuit Detail'!AJ94</f>
        <v>20</v>
      </c>
      <c r="R135" s="26" t="str">
        <f t="shared" si="43"/>
        <v>000 Power Supply</v>
      </c>
      <c r="S135" s="8" t="e">
        <f>IF($P135="More Info Required",COUNTIFS('[3]2019 Outage History'!$R:$R,R135,'[3]2019 Outage History'!$I:$I,$C135)/$Q135,"")</f>
        <v>#VALUE!</v>
      </c>
      <c r="T135" s="26" t="str">
        <f t="shared" si="44"/>
        <v>100 Construction</v>
      </c>
      <c r="U135" s="8" t="e">
        <f>IF($P135="More Info Required",COUNTIFS('[3]2019 Outage History'!$R:$R,T135,'[3]2019 Outage History'!$I:$I,$C135)/$Q135,"")</f>
        <v>#VALUE!</v>
      </c>
      <c r="V135" s="26" t="str">
        <f t="shared" si="45"/>
        <v>110 Maintenance</v>
      </c>
      <c r="W135" s="8" t="e">
        <f>IF($P135="More Info Required",COUNTIFS('[3]2019 Outage History'!$R:$R,V135,'[3]2019 Outage History'!$I:$I,$C135)/$Q135,"")</f>
        <v>#VALUE!</v>
      </c>
      <c r="X135" s="26" t="str">
        <f t="shared" si="46"/>
        <v>190 Other Planned</v>
      </c>
      <c r="Y135" s="8" t="e">
        <f>IF($P135="More Info Required",COUNTIFS('[3]2019 Outage History'!$R:$R,X135,'[3]2019 Outage History'!$I:$I,$C135)/$Q135,"")</f>
        <v>#VALUE!</v>
      </c>
      <c r="Z135" s="26" t="str">
        <f t="shared" si="47"/>
        <v>300 Material or equipment fault/failure</v>
      </c>
      <c r="AA135" s="8" t="e">
        <f>IF($P135="More Info Required",COUNTIFS('[3]2019 Outage History'!$R:$R,Z135,'[3]2019 Outage History'!$I:$I,$C135)/$Q135,"")</f>
        <v>#VALUE!</v>
      </c>
      <c r="AB135" s="26" t="str">
        <f t="shared" si="48"/>
        <v>310 Installation Fault</v>
      </c>
      <c r="AC135" s="8" t="e">
        <f>IF($P135="More Info Required",COUNTIFS('[3]2019 Outage History'!$R:$R,AB135,'[3]2019 Outage History'!$I:$I,$C135)/$Q135,"")</f>
        <v>#VALUE!</v>
      </c>
      <c r="AD135" s="26" t="str">
        <f t="shared" si="49"/>
        <v>320 Conductor Sag or inadequate clearance</v>
      </c>
      <c r="AE135" s="8" t="e">
        <f>IF($P135="More Info Required",COUNTIFS('[3]2019 Outage History'!$R:$R,AD135,'[3]2019 Outage History'!$I:$I,$C135)/$Q135,"")</f>
        <v>#VALUE!</v>
      </c>
      <c r="AF135" s="26" t="str">
        <f t="shared" si="50"/>
        <v>340 Overload</v>
      </c>
      <c r="AG135" s="8" t="e">
        <f>IF($P135="More Info Required",COUNTIFS('[3]2019 Outage History'!$R:$R,AF135,'[3]2019 Outage History'!$I:$I,$C135)/$Q135,"")</f>
        <v>#VALUE!</v>
      </c>
      <c r="AH135" s="26" t="str">
        <f t="shared" si="51"/>
        <v>350 Miscoordination of protection devices</v>
      </c>
      <c r="AI135" s="8" t="e">
        <f>IF($P135="More Info Required",COUNTIFS('[3]2019 Outage History'!$R:$R,AH135,'[3]2019 Outage History'!$I:$I,$C135)/$Q135,"")</f>
        <v>#VALUE!</v>
      </c>
      <c r="AJ135" s="26" t="str">
        <f t="shared" si="52"/>
        <v>360 Other Equipment installation/design</v>
      </c>
      <c r="AK135" s="8" t="e">
        <f>IF($P135="More Info Required",COUNTIFS('[3]2019 Outage History'!$R:$R,AJ135,'[3]2019 Outage History'!$I:$I,$C135)/$Q135,"")</f>
        <v>#VALUE!</v>
      </c>
      <c r="AL135" s="26" t="str">
        <f t="shared" si="53"/>
        <v>400 Decay/Age of Material/Equipment</v>
      </c>
      <c r="AM135" s="8" t="e">
        <f>IF($P135="More Info Required",COUNTIFS('[3]2019 Outage History'!$R:$R,AL135,'[3]2019 Outage History'!$I:$I,$C135)/$Q135,"")</f>
        <v>#VALUE!</v>
      </c>
      <c r="AN135" s="26" t="str">
        <f t="shared" si="54"/>
        <v>420 Tree Growth</v>
      </c>
      <c r="AO135" s="8" t="e">
        <f>IF($P135="More Info Required",COUNTIFS('[3]2019 Outage History'!$R:$R,AN135,'[3]2019 Outage History'!$I:$I,$C135)/$Q135,"")</f>
        <v>#VALUE!</v>
      </c>
      <c r="AP135" s="26" t="str">
        <f t="shared" si="55"/>
        <v>430 Tree failure from overhang or dead tree without Ice/snow</v>
      </c>
      <c r="AQ135" s="8" t="e">
        <f>IF($P135="More Info Required",COUNTIFS('[3]2019 Outage History'!$R:$R,AP135,'[3]2019 Outage History'!$I:$I,$C135)/$Q135,"")</f>
        <v>#VALUE!</v>
      </c>
      <c r="AR135" s="26" t="str">
        <f t="shared" si="56"/>
        <v>435 Tree failure from outside of ROW</v>
      </c>
      <c r="AS135" s="8" t="e">
        <f>IF($P135="More Info Required",COUNTIFS('[3]2019 Outage History'!$R:$R,AR135,'[3]2019 Outage History'!$I:$I,$C135)/$Q135,"")</f>
        <v>#VALUE!</v>
      </c>
      <c r="AT135" s="26" t="str">
        <f t="shared" si="57"/>
        <v>440 Trees with Ice/snow</v>
      </c>
      <c r="AU135" s="8" t="e">
        <f>IF($P135="More Info Required",COUNTIFS('[3]2019 Outage History'!$R:$R,AT135,'[3]2019 Outage History'!$I:$I,$C135)/$Q135,"")</f>
        <v>#VALUE!</v>
      </c>
      <c r="AV135" s="26" t="str">
        <f t="shared" si="58"/>
        <v>470 Borrower Crew Cuts Tree</v>
      </c>
      <c r="AW135" s="8" t="e">
        <f>IF($P135="More Info Required",COUNTIFS('[3]2019 Outage History'!$R:$R,AV135,'[3]2019 Outage History'!$I:$I,$C135)/$Q135,"")</f>
        <v>#VALUE!</v>
      </c>
      <c r="AX135" s="26" t="str">
        <f t="shared" si="59"/>
        <v>490 Maintenance, Other</v>
      </c>
      <c r="AY135" s="8" t="e">
        <f>IF($P135="More Info Required",COUNTIFS('[3]2019 Outage History'!$R:$R,AX135,'[3]2019 Outage History'!$I:$I,$C135)/$Q135,"")</f>
        <v>#VALUE!</v>
      </c>
      <c r="AZ135" s="26" t="str">
        <f t="shared" si="60"/>
        <v>500 Lightning</v>
      </c>
      <c r="BA135" s="8" t="e">
        <f>IF($P135="More Info Required",COUNTIFS('[3]2019 Outage History'!$R:$R,AZ135,'[3]2019 Outage History'!$I:$I,$C135)/$Q135,"")</f>
        <v>#VALUE!</v>
      </c>
      <c r="BB135" s="26" t="str">
        <f t="shared" si="61"/>
        <v>510 Wind, Not Trees</v>
      </c>
      <c r="BC135" s="8" t="e">
        <f>IF($P135="More Info Required",COUNTIFS('[3]2019 Outage History'!$R:$R,BB135,'[3]2019 Outage History'!$I:$I,$C135)/$Q135,"")</f>
        <v>#VALUE!</v>
      </c>
      <c r="BD135" s="26" t="str">
        <f t="shared" si="62"/>
        <v>520 Ice, Sleet, Frost, not Trees</v>
      </c>
      <c r="BE135" s="8" t="e">
        <f>IF($P135="More Info Required",COUNTIFS('[3]2019 Outage History'!$R:$R,BD135,'[3]2019 Outage History'!$I:$I,$C135)/$Q135,"")</f>
        <v>#VALUE!</v>
      </c>
      <c r="BF135" s="26" t="str">
        <f t="shared" si="63"/>
        <v>530 Flood</v>
      </c>
      <c r="BG135" s="8" t="e">
        <f>IF($P135="More Info Required",COUNTIFS('[3]2019 Outage History'!$R:$R,BF135,'[3]2019 Outage History'!$I:$I,$C135)/$Q135,"")</f>
        <v>#VALUE!</v>
      </c>
      <c r="BH135" s="26" t="str">
        <f t="shared" si="64"/>
        <v>540 Storm</v>
      </c>
      <c r="BI135" s="8" t="e">
        <f>IF($P135="More Info Required",COUNTIFS('[3]2019 Outage History'!$R:$R,BH135,'[3]2019 Outage History'!$I:$I,$C135)/$Q135,"")</f>
        <v>#VALUE!</v>
      </c>
      <c r="BJ135" s="26" t="str">
        <f t="shared" si="65"/>
        <v>590 Weather, Other</v>
      </c>
      <c r="BK135" s="8" t="e">
        <f>IF($P135="More Info Required",COUNTIFS('[3]2019 Outage History'!$R:$R,BJ135,'[3]2019 Outage History'!$I:$I,$C135)/$Q135,"")</f>
        <v>#VALUE!</v>
      </c>
      <c r="BL135" s="26" t="str">
        <f t="shared" si="66"/>
        <v>600 Animal/bird</v>
      </c>
      <c r="BM135" s="8" t="e">
        <f>IF($P135="More Info Required",COUNTIFS('[3]2019 Outage History'!$R:$R,BL135,'[3]2019 Outage History'!$I:$I,$C135)/$Q135,"")</f>
        <v>#VALUE!</v>
      </c>
      <c r="BN135" s="26" t="str">
        <f t="shared" si="67"/>
        <v>630 Squirrel</v>
      </c>
      <c r="BO135" s="8" t="e">
        <f>IF($P135="More Info Required",COUNTIFS('[3]2019 Outage History'!$R:$R,BN135,'[3]2019 Outage History'!$I:$I,$C135)/$Q135,"")</f>
        <v>#VALUE!</v>
      </c>
      <c r="BP135" s="26" t="str">
        <f t="shared" si="68"/>
        <v>690 Animal, Other</v>
      </c>
      <c r="BQ135" s="8" t="e">
        <f>IF($P135="More Info Required",COUNTIFS('[3]2019 Outage History'!$R:$R,BP135,'[3]2019 Outage History'!$I:$I,$C135)/$Q135,"")</f>
        <v>#VALUE!</v>
      </c>
      <c r="BR135" s="26" t="str">
        <f t="shared" si="69"/>
        <v>700 Customer-Caused</v>
      </c>
      <c r="BS135" s="8" t="e">
        <f>IF($P135="More Info Required",COUNTIFS('[3]2019 Outage History'!$R:$R,BR135,'[3]2019 Outage History'!$I:$I,$C135)/$Q135,"")</f>
        <v>#VALUE!</v>
      </c>
      <c r="BT135" s="26" t="str">
        <f t="shared" si="70"/>
        <v>710 Motor Vehicle</v>
      </c>
      <c r="BU135" s="8" t="e">
        <f>IF($P135="More Info Required",COUNTIFS('[3]2019 Outage History'!$R:$R,BT135,'[3]2019 Outage History'!$I:$I,$C135)/$Q135,"")</f>
        <v>#VALUE!</v>
      </c>
      <c r="BV135" s="26" t="str">
        <f t="shared" si="71"/>
        <v>715 Farming Equipment</v>
      </c>
      <c r="BW135" s="8" t="e">
        <f>IF($P135="More Info Required",COUNTIFS('[3]2019 Outage History'!$R:$R,BV135,'[3]2019 Outage History'!$I:$I,$C135)/$Q135,"")</f>
        <v>#VALUE!</v>
      </c>
      <c r="BX135" s="26" t="str">
        <f t="shared" si="72"/>
        <v>720 Aircraft</v>
      </c>
      <c r="BY135" s="8" t="e">
        <f>IF($P135="More Info Required",COUNTIFS('[3]2019 Outage History'!$R:$R,BX135,'[3]2019 Outage History'!$I:$I,$C135)/$Q135,"")</f>
        <v>#VALUE!</v>
      </c>
      <c r="BZ135" s="26" t="str">
        <f t="shared" si="73"/>
        <v>730 Fire</v>
      </c>
      <c r="CA135" s="8" t="e">
        <f>IF($P135="More Info Required",COUNTIFS('[3]2019 Outage History'!$R:$R,BZ135,'[3]2019 Outage History'!$I:$I,$C135)/$Q135,"")</f>
        <v>#VALUE!</v>
      </c>
      <c r="CB135" s="26" t="str">
        <f t="shared" si="74"/>
        <v>740 Public Cuts Tree</v>
      </c>
      <c r="CC135" s="8" t="e">
        <f>IF($P135="More Info Required",COUNTIFS('[3]2019 Outage History'!$R:$R,CB135,'[3]2019 Outage History'!$I:$I,$C135)/$Q135,"")</f>
        <v>#VALUE!</v>
      </c>
      <c r="CD135" s="26" t="str">
        <f t="shared" si="75"/>
        <v>750 Vandalism</v>
      </c>
      <c r="CE135" s="8" t="e">
        <f>IF($P135="More Info Required",COUNTIFS('[3]2019 Outage History'!$R:$R,CD135,'[3]2019 Outage History'!$I:$I,$C135)/$Q135,"")</f>
        <v>#VALUE!</v>
      </c>
      <c r="CF135" s="26" t="str">
        <f t="shared" si="76"/>
        <v>760 Switching Error or Caused by Construction or Maintenance</v>
      </c>
      <c r="CG135" s="8" t="e">
        <f>IF($P135="More Info Required",COUNTIFS('[3]2019 Outage History'!$R:$R,CF135,'[3]2019 Outage History'!$I:$I,$C135)/$Q135,"")</f>
        <v>#VALUE!</v>
      </c>
      <c r="CH135" s="26" t="str">
        <f t="shared" si="77"/>
        <v>790 Public, Other</v>
      </c>
      <c r="CI135" s="8" t="e">
        <f>IF($P135="More Info Required",COUNTIFS('[3]2019 Outage History'!$R:$R,CH135,'[3]2019 Outage History'!$I:$I,$C135)/$Q135,"")</f>
        <v>#VALUE!</v>
      </c>
      <c r="CJ135" s="26" t="str">
        <f t="shared" si="78"/>
        <v>800 Other</v>
      </c>
      <c r="CK135" s="8" t="e">
        <f>IF($P135="More Info Required",COUNTIFS('[3]2019 Outage History'!$R:$R,CJ135,'[3]2019 Outage History'!$I:$I,$C135)/$Q135,"")</f>
        <v>#VALUE!</v>
      </c>
      <c r="CL135" s="26" t="str">
        <f t="shared" si="79"/>
        <v>999 Cause Unknown</v>
      </c>
      <c r="CM135" s="8" t="e">
        <f>IF($P135="More Info Required",COUNTIFS('[3]2019 Outage History'!$R:$R,CL135,'[3]2019 Outage History'!$I:$I,$C135)/$Q135,"")</f>
        <v>#VALUE!</v>
      </c>
    </row>
    <row r="136" spans="1:91" ht="15" x14ac:dyDescent="0.25">
      <c r="A136" s="17" t="s">
        <v>433</v>
      </c>
      <c r="B136" s="21">
        <v>7806</v>
      </c>
      <c r="C136" s="14" t="s">
        <v>469</v>
      </c>
      <c r="D136" s="17" t="s">
        <v>78</v>
      </c>
      <c r="E136" s="21">
        <v>78</v>
      </c>
      <c r="F136" s="22">
        <f>'[3]2019 Circuit Detail'!H95</f>
        <v>3</v>
      </c>
      <c r="G136" s="21"/>
      <c r="H136" s="21">
        <f>('[3]2014 Circuit detail'!AS95+'[3]2015 Circuit Detail'!AS95+'[3]2016 Circuit Detail'!AS95+'[3]2017 Circuit Detail'!AS95+'[3]2018 Circuit Detail'!AS95)/5</f>
        <v>0.30909580558483302</v>
      </c>
      <c r="I136" s="10">
        <f>'[3]2019 Circuit Detail'!AS95</f>
        <v>0.66666666666666696</v>
      </c>
      <c r="J136" s="17" t="str">
        <f t="shared" si="40"/>
        <v>PSC</v>
      </c>
      <c r="K136" s="28">
        <v>4</v>
      </c>
      <c r="L136" s="23">
        <v>2015</v>
      </c>
      <c r="M136" s="21">
        <f>('[3]2014 Circuit detail'!AQ95+'[3]2015 Circuit Detail'!AQ95+'[3]2016 Circuit Detail'!AQ95+'[3]2017 Circuit Detail'!AQ95+'[3]2018 Circuit Detail'!AQ95)/5</f>
        <v>65.194600199999996</v>
      </c>
      <c r="N136" s="24">
        <f>'[3]2019 Circuit Detail'!AQ95</f>
        <v>94</v>
      </c>
      <c r="O136" s="17" t="str">
        <f t="shared" si="41"/>
        <v>PSC</v>
      </c>
      <c r="P136" s="8" t="str">
        <f t="shared" si="42"/>
        <v>More Info Required</v>
      </c>
      <c r="Q136" s="25">
        <f>'[3]2019 Circuit Detail'!AJ95</f>
        <v>1</v>
      </c>
      <c r="R136" s="26" t="str">
        <f t="shared" si="43"/>
        <v>000 Power Supply</v>
      </c>
      <c r="S136" s="8" t="e">
        <f>IF($P136="More Info Required",COUNTIFS('[3]2019 Outage History'!$R:$R,R136,'[3]2019 Outage History'!$I:$I,$C136)/$Q136,"")</f>
        <v>#VALUE!</v>
      </c>
      <c r="T136" s="26" t="str">
        <f t="shared" si="44"/>
        <v>100 Construction</v>
      </c>
      <c r="U136" s="8" t="e">
        <f>IF($P136="More Info Required",COUNTIFS('[3]2019 Outage History'!$R:$R,T136,'[3]2019 Outage History'!$I:$I,$C136)/$Q136,"")</f>
        <v>#VALUE!</v>
      </c>
      <c r="V136" s="26" t="str">
        <f t="shared" si="45"/>
        <v>110 Maintenance</v>
      </c>
      <c r="W136" s="8" t="e">
        <f>IF($P136="More Info Required",COUNTIFS('[3]2019 Outage History'!$R:$R,V136,'[3]2019 Outage History'!$I:$I,$C136)/$Q136,"")</f>
        <v>#VALUE!</v>
      </c>
      <c r="X136" s="26" t="str">
        <f t="shared" si="46"/>
        <v>190 Other Planned</v>
      </c>
      <c r="Y136" s="8" t="e">
        <f>IF($P136="More Info Required",COUNTIFS('[3]2019 Outage History'!$R:$R,X136,'[3]2019 Outage History'!$I:$I,$C136)/$Q136,"")</f>
        <v>#VALUE!</v>
      </c>
      <c r="Z136" s="26" t="str">
        <f t="shared" si="47"/>
        <v>300 Material or equipment fault/failure</v>
      </c>
      <c r="AA136" s="8" t="e">
        <f>IF($P136="More Info Required",COUNTIFS('[3]2019 Outage History'!$R:$R,Z136,'[3]2019 Outage History'!$I:$I,$C136)/$Q136,"")</f>
        <v>#VALUE!</v>
      </c>
      <c r="AB136" s="26" t="str">
        <f t="shared" si="48"/>
        <v>310 Installation Fault</v>
      </c>
      <c r="AC136" s="8" t="e">
        <f>IF($P136="More Info Required",COUNTIFS('[3]2019 Outage History'!$R:$R,AB136,'[3]2019 Outage History'!$I:$I,$C136)/$Q136,"")</f>
        <v>#VALUE!</v>
      </c>
      <c r="AD136" s="26" t="str">
        <f t="shared" si="49"/>
        <v>320 Conductor Sag or inadequate clearance</v>
      </c>
      <c r="AE136" s="8" t="e">
        <f>IF($P136="More Info Required",COUNTIFS('[3]2019 Outage History'!$R:$R,AD136,'[3]2019 Outage History'!$I:$I,$C136)/$Q136,"")</f>
        <v>#VALUE!</v>
      </c>
      <c r="AF136" s="26" t="str">
        <f t="shared" si="50"/>
        <v>340 Overload</v>
      </c>
      <c r="AG136" s="8" t="e">
        <f>IF($P136="More Info Required",COUNTIFS('[3]2019 Outage History'!$R:$R,AF136,'[3]2019 Outage History'!$I:$I,$C136)/$Q136,"")</f>
        <v>#VALUE!</v>
      </c>
      <c r="AH136" s="26" t="str">
        <f t="shared" si="51"/>
        <v>350 Miscoordination of protection devices</v>
      </c>
      <c r="AI136" s="8" t="e">
        <f>IF($P136="More Info Required",COUNTIFS('[3]2019 Outage History'!$R:$R,AH136,'[3]2019 Outage History'!$I:$I,$C136)/$Q136,"")</f>
        <v>#VALUE!</v>
      </c>
      <c r="AJ136" s="26" t="str">
        <f t="shared" si="52"/>
        <v>360 Other Equipment installation/design</v>
      </c>
      <c r="AK136" s="8" t="e">
        <f>IF($P136="More Info Required",COUNTIFS('[3]2019 Outage History'!$R:$R,AJ136,'[3]2019 Outage History'!$I:$I,$C136)/$Q136,"")</f>
        <v>#VALUE!</v>
      </c>
      <c r="AL136" s="26" t="str">
        <f t="shared" si="53"/>
        <v>400 Decay/Age of Material/Equipment</v>
      </c>
      <c r="AM136" s="8" t="e">
        <f>IF($P136="More Info Required",COUNTIFS('[3]2019 Outage History'!$R:$R,AL136,'[3]2019 Outage History'!$I:$I,$C136)/$Q136,"")</f>
        <v>#VALUE!</v>
      </c>
      <c r="AN136" s="26" t="str">
        <f t="shared" si="54"/>
        <v>420 Tree Growth</v>
      </c>
      <c r="AO136" s="8" t="e">
        <f>IF($P136="More Info Required",COUNTIFS('[3]2019 Outage History'!$R:$R,AN136,'[3]2019 Outage History'!$I:$I,$C136)/$Q136,"")</f>
        <v>#VALUE!</v>
      </c>
      <c r="AP136" s="26" t="str">
        <f t="shared" si="55"/>
        <v>430 Tree failure from overhang or dead tree without Ice/snow</v>
      </c>
      <c r="AQ136" s="8" t="e">
        <f>IF($P136="More Info Required",COUNTIFS('[3]2019 Outage History'!$R:$R,AP136,'[3]2019 Outage History'!$I:$I,$C136)/$Q136,"")</f>
        <v>#VALUE!</v>
      </c>
      <c r="AR136" s="26" t="str">
        <f t="shared" si="56"/>
        <v>435 Tree failure from outside of ROW</v>
      </c>
      <c r="AS136" s="8" t="e">
        <f>IF($P136="More Info Required",COUNTIFS('[3]2019 Outage History'!$R:$R,AR136,'[3]2019 Outage History'!$I:$I,$C136)/$Q136,"")</f>
        <v>#VALUE!</v>
      </c>
      <c r="AT136" s="26" t="str">
        <f t="shared" si="57"/>
        <v>440 Trees with Ice/snow</v>
      </c>
      <c r="AU136" s="8" t="e">
        <f>IF($P136="More Info Required",COUNTIFS('[3]2019 Outage History'!$R:$R,AT136,'[3]2019 Outage History'!$I:$I,$C136)/$Q136,"")</f>
        <v>#VALUE!</v>
      </c>
      <c r="AV136" s="26" t="str">
        <f t="shared" si="58"/>
        <v>470 Borrower Crew Cuts Tree</v>
      </c>
      <c r="AW136" s="8" t="e">
        <f>IF($P136="More Info Required",COUNTIFS('[3]2019 Outage History'!$R:$R,AV136,'[3]2019 Outage History'!$I:$I,$C136)/$Q136,"")</f>
        <v>#VALUE!</v>
      </c>
      <c r="AX136" s="26" t="str">
        <f t="shared" si="59"/>
        <v>490 Maintenance, Other</v>
      </c>
      <c r="AY136" s="8" t="e">
        <f>IF($P136="More Info Required",COUNTIFS('[3]2019 Outage History'!$R:$R,AX136,'[3]2019 Outage History'!$I:$I,$C136)/$Q136,"")</f>
        <v>#VALUE!</v>
      </c>
      <c r="AZ136" s="26" t="str">
        <f t="shared" si="60"/>
        <v>500 Lightning</v>
      </c>
      <c r="BA136" s="8" t="e">
        <f>IF($P136="More Info Required",COUNTIFS('[3]2019 Outage History'!$R:$R,AZ136,'[3]2019 Outage History'!$I:$I,$C136)/$Q136,"")</f>
        <v>#VALUE!</v>
      </c>
      <c r="BB136" s="26" t="str">
        <f t="shared" si="61"/>
        <v>510 Wind, Not Trees</v>
      </c>
      <c r="BC136" s="8" t="e">
        <f>IF($P136="More Info Required",COUNTIFS('[3]2019 Outage History'!$R:$R,BB136,'[3]2019 Outage History'!$I:$I,$C136)/$Q136,"")</f>
        <v>#VALUE!</v>
      </c>
      <c r="BD136" s="26" t="str">
        <f t="shared" si="62"/>
        <v>520 Ice, Sleet, Frost, not Trees</v>
      </c>
      <c r="BE136" s="8" t="e">
        <f>IF($P136="More Info Required",COUNTIFS('[3]2019 Outage History'!$R:$R,BD136,'[3]2019 Outage History'!$I:$I,$C136)/$Q136,"")</f>
        <v>#VALUE!</v>
      </c>
      <c r="BF136" s="26" t="str">
        <f t="shared" si="63"/>
        <v>530 Flood</v>
      </c>
      <c r="BG136" s="8" t="e">
        <f>IF($P136="More Info Required",COUNTIFS('[3]2019 Outage History'!$R:$R,BF136,'[3]2019 Outage History'!$I:$I,$C136)/$Q136,"")</f>
        <v>#VALUE!</v>
      </c>
      <c r="BH136" s="26" t="str">
        <f t="shared" si="64"/>
        <v>540 Storm</v>
      </c>
      <c r="BI136" s="8" t="e">
        <f>IF($P136="More Info Required",COUNTIFS('[3]2019 Outage History'!$R:$R,BH136,'[3]2019 Outage History'!$I:$I,$C136)/$Q136,"")</f>
        <v>#VALUE!</v>
      </c>
      <c r="BJ136" s="26" t="str">
        <f t="shared" si="65"/>
        <v>590 Weather, Other</v>
      </c>
      <c r="BK136" s="8" t="e">
        <f>IF($P136="More Info Required",COUNTIFS('[3]2019 Outage History'!$R:$R,BJ136,'[3]2019 Outage History'!$I:$I,$C136)/$Q136,"")</f>
        <v>#VALUE!</v>
      </c>
      <c r="BL136" s="26" t="str">
        <f t="shared" si="66"/>
        <v>600 Animal/bird</v>
      </c>
      <c r="BM136" s="8" t="e">
        <f>IF($P136="More Info Required",COUNTIFS('[3]2019 Outage History'!$R:$R,BL136,'[3]2019 Outage History'!$I:$I,$C136)/$Q136,"")</f>
        <v>#VALUE!</v>
      </c>
      <c r="BN136" s="26" t="str">
        <f t="shared" si="67"/>
        <v>630 Squirrel</v>
      </c>
      <c r="BO136" s="8" t="e">
        <f>IF($P136="More Info Required",COUNTIFS('[3]2019 Outage History'!$R:$R,BN136,'[3]2019 Outage History'!$I:$I,$C136)/$Q136,"")</f>
        <v>#VALUE!</v>
      </c>
      <c r="BP136" s="26" t="str">
        <f t="shared" si="68"/>
        <v>690 Animal, Other</v>
      </c>
      <c r="BQ136" s="8" t="e">
        <f>IF($P136="More Info Required",COUNTIFS('[3]2019 Outage History'!$R:$R,BP136,'[3]2019 Outage History'!$I:$I,$C136)/$Q136,"")</f>
        <v>#VALUE!</v>
      </c>
      <c r="BR136" s="26" t="str">
        <f t="shared" si="69"/>
        <v>700 Customer-Caused</v>
      </c>
      <c r="BS136" s="8" t="e">
        <f>IF($P136="More Info Required",COUNTIFS('[3]2019 Outage History'!$R:$R,BR136,'[3]2019 Outage History'!$I:$I,$C136)/$Q136,"")</f>
        <v>#VALUE!</v>
      </c>
      <c r="BT136" s="26" t="str">
        <f t="shared" si="70"/>
        <v>710 Motor Vehicle</v>
      </c>
      <c r="BU136" s="8" t="e">
        <f>IF($P136="More Info Required",COUNTIFS('[3]2019 Outage History'!$R:$R,BT136,'[3]2019 Outage History'!$I:$I,$C136)/$Q136,"")</f>
        <v>#VALUE!</v>
      </c>
      <c r="BV136" s="26" t="str">
        <f t="shared" si="71"/>
        <v>715 Farming Equipment</v>
      </c>
      <c r="BW136" s="8" t="e">
        <f>IF($P136="More Info Required",COUNTIFS('[3]2019 Outage History'!$R:$R,BV136,'[3]2019 Outage History'!$I:$I,$C136)/$Q136,"")</f>
        <v>#VALUE!</v>
      </c>
      <c r="BX136" s="26" t="str">
        <f t="shared" si="72"/>
        <v>720 Aircraft</v>
      </c>
      <c r="BY136" s="8" t="e">
        <f>IF($P136="More Info Required",COUNTIFS('[3]2019 Outage History'!$R:$R,BX136,'[3]2019 Outage History'!$I:$I,$C136)/$Q136,"")</f>
        <v>#VALUE!</v>
      </c>
      <c r="BZ136" s="26" t="str">
        <f t="shared" si="73"/>
        <v>730 Fire</v>
      </c>
      <c r="CA136" s="8" t="e">
        <f>IF($P136="More Info Required",COUNTIFS('[3]2019 Outage History'!$R:$R,BZ136,'[3]2019 Outage History'!$I:$I,$C136)/$Q136,"")</f>
        <v>#VALUE!</v>
      </c>
      <c r="CB136" s="26" t="str">
        <f t="shared" si="74"/>
        <v>740 Public Cuts Tree</v>
      </c>
      <c r="CC136" s="8" t="e">
        <f>IF($P136="More Info Required",COUNTIFS('[3]2019 Outage History'!$R:$R,CB136,'[3]2019 Outage History'!$I:$I,$C136)/$Q136,"")</f>
        <v>#VALUE!</v>
      </c>
      <c r="CD136" s="26" t="str">
        <f t="shared" si="75"/>
        <v>750 Vandalism</v>
      </c>
      <c r="CE136" s="8" t="e">
        <f>IF($P136="More Info Required",COUNTIFS('[3]2019 Outage History'!$R:$R,CD136,'[3]2019 Outage History'!$I:$I,$C136)/$Q136,"")</f>
        <v>#VALUE!</v>
      </c>
      <c r="CF136" s="26" t="str">
        <f t="shared" si="76"/>
        <v>760 Switching Error or Caused by Construction or Maintenance</v>
      </c>
      <c r="CG136" s="8" t="e">
        <f>IF($P136="More Info Required",COUNTIFS('[3]2019 Outage History'!$R:$R,CF136,'[3]2019 Outage History'!$I:$I,$C136)/$Q136,"")</f>
        <v>#VALUE!</v>
      </c>
      <c r="CH136" s="26" t="str">
        <f t="shared" si="77"/>
        <v>790 Public, Other</v>
      </c>
      <c r="CI136" s="8" t="e">
        <f>IF($P136="More Info Required",COUNTIFS('[3]2019 Outage History'!$R:$R,CH136,'[3]2019 Outage History'!$I:$I,$C136)/$Q136,"")</f>
        <v>#VALUE!</v>
      </c>
      <c r="CJ136" s="26" t="str">
        <f t="shared" si="78"/>
        <v>800 Other</v>
      </c>
      <c r="CK136" s="8" t="e">
        <f>IF($P136="More Info Required",COUNTIFS('[3]2019 Outage History'!$R:$R,CJ136,'[3]2019 Outage History'!$I:$I,$C136)/$Q136,"")</f>
        <v>#VALUE!</v>
      </c>
      <c r="CL136" s="26" t="str">
        <f t="shared" si="79"/>
        <v>999 Cause Unknown</v>
      </c>
      <c r="CM136" s="8" t="e">
        <f>IF($P136="More Info Required",COUNTIFS('[3]2019 Outage History'!$R:$R,CL136,'[3]2019 Outage History'!$I:$I,$C136)/$Q136,"")</f>
        <v>#VALUE!</v>
      </c>
    </row>
    <row r="137" spans="1:91" ht="15" x14ac:dyDescent="0.25">
      <c r="A137" s="17" t="s">
        <v>189</v>
      </c>
      <c r="B137" s="21">
        <v>79214</v>
      </c>
      <c r="C137" s="14" t="s">
        <v>190</v>
      </c>
      <c r="D137" s="17" t="s">
        <v>434</v>
      </c>
      <c r="E137" s="21">
        <v>79</v>
      </c>
      <c r="F137" s="22">
        <f>'[3]2019 Circuit Detail'!H96</f>
        <v>252.358904</v>
      </c>
      <c r="G137" s="21"/>
      <c r="H137" s="21">
        <f>('[3]2014 Circuit detail'!AS96+'[3]2015 Circuit Detail'!AS96+'[3]2016 Circuit Detail'!AS96+'[3]2017 Circuit Detail'!AS96+'[3]2018 Circuit Detail'!AS96)/5</f>
        <v>0.63411829251668361</v>
      </c>
      <c r="I137" s="10">
        <f>'[3]2019 Circuit Detail'!AS96</f>
        <v>2.23491222643763</v>
      </c>
      <c r="J137" s="17" t="str">
        <f t="shared" si="40"/>
        <v>PSC</v>
      </c>
      <c r="K137" s="17">
        <v>15.4</v>
      </c>
      <c r="L137" s="23">
        <v>2017</v>
      </c>
      <c r="M137" s="21">
        <f>('[3]2014 Circuit detail'!AQ96+'[3]2015 Circuit Detail'!AQ96+'[3]2016 Circuit Detail'!AQ96+'[3]2017 Circuit Detail'!AQ96+'[3]2018 Circuit Detail'!AQ96)/5</f>
        <v>110.4078074</v>
      </c>
      <c r="N137" s="24">
        <f>'[3]2019 Circuit Detail'!AQ96</f>
        <v>160.20833500000001</v>
      </c>
      <c r="O137" s="17" t="str">
        <f t="shared" si="41"/>
        <v>PSC</v>
      </c>
      <c r="P137" s="8" t="str">
        <f t="shared" si="42"/>
        <v>More Info Required</v>
      </c>
      <c r="Q137" s="25">
        <f>'[3]2019 Circuit Detail'!AJ96</f>
        <v>8</v>
      </c>
      <c r="R137" s="26" t="str">
        <f t="shared" si="43"/>
        <v>000 Power Supply</v>
      </c>
      <c r="S137" s="8" t="e">
        <f>IF($P137="More Info Required",COUNTIFS('[3]2019 Outage History'!$R:$R,R137,'[3]2019 Outage History'!$I:$I,$C137)/$Q137,"")</f>
        <v>#VALUE!</v>
      </c>
      <c r="T137" s="26" t="str">
        <f t="shared" si="44"/>
        <v>100 Construction</v>
      </c>
      <c r="U137" s="8" t="e">
        <f>IF($P137="More Info Required",COUNTIFS('[3]2019 Outage History'!$R:$R,T137,'[3]2019 Outage History'!$I:$I,$C137)/$Q137,"")</f>
        <v>#VALUE!</v>
      </c>
      <c r="V137" s="26" t="str">
        <f t="shared" si="45"/>
        <v>110 Maintenance</v>
      </c>
      <c r="W137" s="8" t="e">
        <f>IF($P137="More Info Required",COUNTIFS('[3]2019 Outage History'!$R:$R,V137,'[3]2019 Outage History'!$I:$I,$C137)/$Q137,"")</f>
        <v>#VALUE!</v>
      </c>
      <c r="X137" s="26" t="str">
        <f t="shared" si="46"/>
        <v>190 Other Planned</v>
      </c>
      <c r="Y137" s="8" t="e">
        <f>IF($P137="More Info Required",COUNTIFS('[3]2019 Outage History'!$R:$R,X137,'[3]2019 Outage History'!$I:$I,$C137)/$Q137,"")</f>
        <v>#VALUE!</v>
      </c>
      <c r="Z137" s="26" t="str">
        <f t="shared" si="47"/>
        <v>300 Material or equipment fault/failure</v>
      </c>
      <c r="AA137" s="8" t="e">
        <f>IF($P137="More Info Required",COUNTIFS('[3]2019 Outage History'!$R:$R,Z137,'[3]2019 Outage History'!$I:$I,$C137)/$Q137,"")</f>
        <v>#VALUE!</v>
      </c>
      <c r="AB137" s="26" t="str">
        <f t="shared" si="48"/>
        <v>310 Installation Fault</v>
      </c>
      <c r="AC137" s="8" t="e">
        <f>IF($P137="More Info Required",COUNTIFS('[3]2019 Outage History'!$R:$R,AB137,'[3]2019 Outage History'!$I:$I,$C137)/$Q137,"")</f>
        <v>#VALUE!</v>
      </c>
      <c r="AD137" s="26" t="str">
        <f t="shared" si="49"/>
        <v>320 Conductor Sag or inadequate clearance</v>
      </c>
      <c r="AE137" s="8" t="e">
        <f>IF($P137="More Info Required",COUNTIFS('[3]2019 Outage History'!$R:$R,AD137,'[3]2019 Outage History'!$I:$I,$C137)/$Q137,"")</f>
        <v>#VALUE!</v>
      </c>
      <c r="AF137" s="26" t="str">
        <f t="shared" si="50"/>
        <v>340 Overload</v>
      </c>
      <c r="AG137" s="8" t="e">
        <f>IF($P137="More Info Required",COUNTIFS('[3]2019 Outage History'!$R:$R,AF137,'[3]2019 Outage History'!$I:$I,$C137)/$Q137,"")</f>
        <v>#VALUE!</v>
      </c>
      <c r="AH137" s="26" t="str">
        <f t="shared" si="51"/>
        <v>350 Miscoordination of protection devices</v>
      </c>
      <c r="AI137" s="8" t="e">
        <f>IF($P137="More Info Required",COUNTIFS('[3]2019 Outage History'!$R:$R,AH137,'[3]2019 Outage History'!$I:$I,$C137)/$Q137,"")</f>
        <v>#VALUE!</v>
      </c>
      <c r="AJ137" s="26" t="str">
        <f t="shared" si="52"/>
        <v>360 Other Equipment installation/design</v>
      </c>
      <c r="AK137" s="8" t="e">
        <f>IF($P137="More Info Required",COUNTIFS('[3]2019 Outage History'!$R:$R,AJ137,'[3]2019 Outage History'!$I:$I,$C137)/$Q137,"")</f>
        <v>#VALUE!</v>
      </c>
      <c r="AL137" s="26" t="str">
        <f t="shared" si="53"/>
        <v>400 Decay/Age of Material/Equipment</v>
      </c>
      <c r="AM137" s="8" t="e">
        <f>IF($P137="More Info Required",COUNTIFS('[3]2019 Outage History'!$R:$R,AL137,'[3]2019 Outage History'!$I:$I,$C137)/$Q137,"")</f>
        <v>#VALUE!</v>
      </c>
      <c r="AN137" s="26" t="str">
        <f t="shared" si="54"/>
        <v>420 Tree Growth</v>
      </c>
      <c r="AO137" s="8" t="e">
        <f>IF($P137="More Info Required",COUNTIFS('[3]2019 Outage History'!$R:$R,AN137,'[3]2019 Outage History'!$I:$I,$C137)/$Q137,"")</f>
        <v>#VALUE!</v>
      </c>
      <c r="AP137" s="26" t="str">
        <f t="shared" si="55"/>
        <v>430 Tree failure from overhang or dead tree without Ice/snow</v>
      </c>
      <c r="AQ137" s="8" t="e">
        <f>IF($P137="More Info Required",COUNTIFS('[3]2019 Outage History'!$R:$R,AP137,'[3]2019 Outage History'!$I:$I,$C137)/$Q137,"")</f>
        <v>#VALUE!</v>
      </c>
      <c r="AR137" s="26" t="str">
        <f t="shared" si="56"/>
        <v>435 Tree failure from outside of ROW</v>
      </c>
      <c r="AS137" s="8" t="e">
        <f>IF($P137="More Info Required",COUNTIFS('[3]2019 Outage History'!$R:$R,AR137,'[3]2019 Outage History'!$I:$I,$C137)/$Q137,"")</f>
        <v>#VALUE!</v>
      </c>
      <c r="AT137" s="26" t="str">
        <f t="shared" si="57"/>
        <v>440 Trees with Ice/snow</v>
      </c>
      <c r="AU137" s="8" t="e">
        <f>IF($P137="More Info Required",COUNTIFS('[3]2019 Outage History'!$R:$R,AT137,'[3]2019 Outage History'!$I:$I,$C137)/$Q137,"")</f>
        <v>#VALUE!</v>
      </c>
      <c r="AV137" s="26" t="str">
        <f t="shared" si="58"/>
        <v>470 Borrower Crew Cuts Tree</v>
      </c>
      <c r="AW137" s="8" t="e">
        <f>IF($P137="More Info Required",COUNTIFS('[3]2019 Outage History'!$R:$R,AV137,'[3]2019 Outage History'!$I:$I,$C137)/$Q137,"")</f>
        <v>#VALUE!</v>
      </c>
      <c r="AX137" s="26" t="str">
        <f t="shared" si="59"/>
        <v>490 Maintenance, Other</v>
      </c>
      <c r="AY137" s="8" t="e">
        <f>IF($P137="More Info Required",COUNTIFS('[3]2019 Outage History'!$R:$R,AX137,'[3]2019 Outage History'!$I:$I,$C137)/$Q137,"")</f>
        <v>#VALUE!</v>
      </c>
      <c r="AZ137" s="26" t="str">
        <f t="shared" si="60"/>
        <v>500 Lightning</v>
      </c>
      <c r="BA137" s="8" t="e">
        <f>IF($P137="More Info Required",COUNTIFS('[3]2019 Outage History'!$R:$R,AZ137,'[3]2019 Outage History'!$I:$I,$C137)/$Q137,"")</f>
        <v>#VALUE!</v>
      </c>
      <c r="BB137" s="26" t="str">
        <f t="shared" si="61"/>
        <v>510 Wind, Not Trees</v>
      </c>
      <c r="BC137" s="8" t="e">
        <f>IF($P137="More Info Required",COUNTIFS('[3]2019 Outage History'!$R:$R,BB137,'[3]2019 Outage History'!$I:$I,$C137)/$Q137,"")</f>
        <v>#VALUE!</v>
      </c>
      <c r="BD137" s="26" t="str">
        <f t="shared" si="62"/>
        <v>520 Ice, Sleet, Frost, not Trees</v>
      </c>
      <c r="BE137" s="8" t="e">
        <f>IF($P137="More Info Required",COUNTIFS('[3]2019 Outage History'!$R:$R,BD137,'[3]2019 Outage History'!$I:$I,$C137)/$Q137,"")</f>
        <v>#VALUE!</v>
      </c>
      <c r="BF137" s="26" t="str">
        <f t="shared" si="63"/>
        <v>530 Flood</v>
      </c>
      <c r="BG137" s="8" t="e">
        <f>IF($P137="More Info Required",COUNTIFS('[3]2019 Outage History'!$R:$R,BF137,'[3]2019 Outage History'!$I:$I,$C137)/$Q137,"")</f>
        <v>#VALUE!</v>
      </c>
      <c r="BH137" s="26" t="str">
        <f t="shared" si="64"/>
        <v>540 Storm</v>
      </c>
      <c r="BI137" s="8" t="e">
        <f>IF($P137="More Info Required",COUNTIFS('[3]2019 Outage History'!$R:$R,BH137,'[3]2019 Outage History'!$I:$I,$C137)/$Q137,"")</f>
        <v>#VALUE!</v>
      </c>
      <c r="BJ137" s="26" t="str">
        <f t="shared" si="65"/>
        <v>590 Weather, Other</v>
      </c>
      <c r="BK137" s="8" t="e">
        <f>IF($P137="More Info Required",COUNTIFS('[3]2019 Outage History'!$R:$R,BJ137,'[3]2019 Outage History'!$I:$I,$C137)/$Q137,"")</f>
        <v>#VALUE!</v>
      </c>
      <c r="BL137" s="26" t="str">
        <f t="shared" si="66"/>
        <v>600 Animal/bird</v>
      </c>
      <c r="BM137" s="8" t="e">
        <f>IF($P137="More Info Required",COUNTIFS('[3]2019 Outage History'!$R:$R,BL137,'[3]2019 Outage History'!$I:$I,$C137)/$Q137,"")</f>
        <v>#VALUE!</v>
      </c>
      <c r="BN137" s="26" t="str">
        <f t="shared" si="67"/>
        <v>630 Squirrel</v>
      </c>
      <c r="BO137" s="8" t="e">
        <f>IF($P137="More Info Required",COUNTIFS('[3]2019 Outage History'!$R:$R,BN137,'[3]2019 Outage History'!$I:$I,$C137)/$Q137,"")</f>
        <v>#VALUE!</v>
      </c>
      <c r="BP137" s="26" t="str">
        <f t="shared" si="68"/>
        <v>690 Animal, Other</v>
      </c>
      <c r="BQ137" s="8" t="e">
        <f>IF($P137="More Info Required",COUNTIFS('[3]2019 Outage History'!$R:$R,BP137,'[3]2019 Outage History'!$I:$I,$C137)/$Q137,"")</f>
        <v>#VALUE!</v>
      </c>
      <c r="BR137" s="26" t="str">
        <f t="shared" si="69"/>
        <v>700 Customer-Caused</v>
      </c>
      <c r="BS137" s="8" t="e">
        <f>IF($P137="More Info Required",COUNTIFS('[3]2019 Outage History'!$R:$R,BR137,'[3]2019 Outage History'!$I:$I,$C137)/$Q137,"")</f>
        <v>#VALUE!</v>
      </c>
      <c r="BT137" s="26" t="str">
        <f t="shared" si="70"/>
        <v>710 Motor Vehicle</v>
      </c>
      <c r="BU137" s="8" t="e">
        <f>IF($P137="More Info Required",COUNTIFS('[3]2019 Outage History'!$R:$R,BT137,'[3]2019 Outage History'!$I:$I,$C137)/$Q137,"")</f>
        <v>#VALUE!</v>
      </c>
      <c r="BV137" s="26" t="str">
        <f t="shared" si="71"/>
        <v>715 Farming Equipment</v>
      </c>
      <c r="BW137" s="8" t="e">
        <f>IF($P137="More Info Required",COUNTIFS('[3]2019 Outage History'!$R:$R,BV137,'[3]2019 Outage History'!$I:$I,$C137)/$Q137,"")</f>
        <v>#VALUE!</v>
      </c>
      <c r="BX137" s="26" t="str">
        <f t="shared" si="72"/>
        <v>720 Aircraft</v>
      </c>
      <c r="BY137" s="8" t="e">
        <f>IF($P137="More Info Required",COUNTIFS('[3]2019 Outage History'!$R:$R,BX137,'[3]2019 Outage History'!$I:$I,$C137)/$Q137,"")</f>
        <v>#VALUE!</v>
      </c>
      <c r="BZ137" s="26" t="str">
        <f t="shared" si="73"/>
        <v>730 Fire</v>
      </c>
      <c r="CA137" s="8" t="e">
        <f>IF($P137="More Info Required",COUNTIFS('[3]2019 Outage History'!$R:$R,BZ137,'[3]2019 Outage History'!$I:$I,$C137)/$Q137,"")</f>
        <v>#VALUE!</v>
      </c>
      <c r="CB137" s="26" t="str">
        <f t="shared" si="74"/>
        <v>740 Public Cuts Tree</v>
      </c>
      <c r="CC137" s="8" t="e">
        <f>IF($P137="More Info Required",COUNTIFS('[3]2019 Outage History'!$R:$R,CB137,'[3]2019 Outage History'!$I:$I,$C137)/$Q137,"")</f>
        <v>#VALUE!</v>
      </c>
      <c r="CD137" s="26" t="str">
        <f t="shared" si="75"/>
        <v>750 Vandalism</v>
      </c>
      <c r="CE137" s="8" t="e">
        <f>IF($P137="More Info Required",COUNTIFS('[3]2019 Outage History'!$R:$R,CD137,'[3]2019 Outage History'!$I:$I,$C137)/$Q137,"")</f>
        <v>#VALUE!</v>
      </c>
      <c r="CF137" s="26" t="str">
        <f t="shared" si="76"/>
        <v>760 Switching Error or Caused by Construction or Maintenance</v>
      </c>
      <c r="CG137" s="8" t="e">
        <f>IF($P137="More Info Required",COUNTIFS('[3]2019 Outage History'!$R:$R,CF137,'[3]2019 Outage History'!$I:$I,$C137)/$Q137,"")</f>
        <v>#VALUE!</v>
      </c>
      <c r="CH137" s="26" t="str">
        <f t="shared" si="77"/>
        <v>790 Public, Other</v>
      </c>
      <c r="CI137" s="8" t="e">
        <f>IF($P137="More Info Required",COUNTIFS('[3]2019 Outage History'!$R:$R,CH137,'[3]2019 Outage History'!$I:$I,$C137)/$Q137,"")</f>
        <v>#VALUE!</v>
      </c>
      <c r="CJ137" s="26" t="str">
        <f t="shared" si="78"/>
        <v>800 Other</v>
      </c>
      <c r="CK137" s="8" t="e">
        <f>IF($P137="More Info Required",COUNTIFS('[3]2019 Outage History'!$R:$R,CJ137,'[3]2019 Outage History'!$I:$I,$C137)/$Q137,"")</f>
        <v>#VALUE!</v>
      </c>
      <c r="CL137" s="26" t="str">
        <f t="shared" si="79"/>
        <v>999 Cause Unknown</v>
      </c>
      <c r="CM137" s="8" t="e">
        <f>IF($P137="More Info Required",COUNTIFS('[3]2019 Outage History'!$R:$R,CL137,'[3]2019 Outage History'!$I:$I,$C137)/$Q137,"")</f>
        <v>#VALUE!</v>
      </c>
    </row>
    <row r="138" spans="1:91" s="30" customFormat="1" ht="15" x14ac:dyDescent="0.25">
      <c r="A138" s="17" t="s">
        <v>191</v>
      </c>
      <c r="B138" s="21">
        <v>79224</v>
      </c>
      <c r="C138" s="29" t="s">
        <v>192</v>
      </c>
      <c r="D138" s="17" t="s">
        <v>434</v>
      </c>
      <c r="E138" s="9">
        <v>79</v>
      </c>
      <c r="F138" s="22">
        <f>'[3]2019 Circuit Detail'!H97</f>
        <v>307.75616400000001</v>
      </c>
      <c r="G138" s="9"/>
      <c r="H138" s="21">
        <f>('[3]2014 Circuit detail'!AS97+'[3]2015 Circuit Detail'!AS97+'[3]2016 Circuit Detail'!AS97+'[3]2017 Circuit Detail'!AS97+'[3]2018 Circuit Detail'!AS97)/5</f>
        <v>1.1696480936233877</v>
      </c>
      <c r="I138" s="10">
        <f>'[3]2019 Circuit Detail'!AS97</f>
        <v>2.5994605261586201E-2</v>
      </c>
      <c r="J138" s="17" t="str">
        <f t="shared" si="40"/>
        <v>OK</v>
      </c>
      <c r="K138" s="28">
        <v>20.9</v>
      </c>
      <c r="L138" s="23">
        <v>2017</v>
      </c>
      <c r="M138" s="21">
        <f>('[3]2014 Circuit detail'!AQ97+'[3]2015 Circuit Detail'!AQ97+'[3]2016 Circuit Detail'!AQ97+'[3]2017 Circuit Detail'!AQ97+'[3]2018 Circuit Detail'!AQ97)/5</f>
        <v>182.0581478</v>
      </c>
      <c r="N138" s="24">
        <f>'[3]2019 Circuit Detail'!AQ97</f>
        <v>3.4897749999999998</v>
      </c>
      <c r="O138" s="17" t="str">
        <f t="shared" si="41"/>
        <v>OK</v>
      </c>
      <c r="P138" s="8" t="str">
        <f t="shared" si="42"/>
        <v>Good</v>
      </c>
      <c r="Q138" s="25">
        <f>'[3]2019 Circuit Detail'!AJ97</f>
        <v>4</v>
      </c>
      <c r="R138" s="26" t="str">
        <f t="shared" si="43"/>
        <v/>
      </c>
      <c r="S138" s="8" t="str">
        <f>IF($P138="More Info Required",COUNTIFS('[3]2019 Outage History'!$R:$R,R138,'[3]2019 Outage History'!$I:$I,$C138)/$Q138,"")</f>
        <v/>
      </c>
      <c r="T138" s="26" t="str">
        <f t="shared" si="44"/>
        <v/>
      </c>
      <c r="U138" s="8" t="str">
        <f>IF($P138="More Info Required",COUNTIFS('[3]2019 Outage History'!$R:$R,T138,'[3]2019 Outage History'!$I:$I,$C138)/$Q138,"")</f>
        <v/>
      </c>
      <c r="V138" s="26" t="str">
        <f t="shared" si="45"/>
        <v/>
      </c>
      <c r="W138" s="8" t="str">
        <f>IF($P138="More Info Required",COUNTIFS('[3]2019 Outage History'!$R:$R,V138,'[3]2019 Outage History'!$I:$I,$C138)/$Q138,"")</f>
        <v/>
      </c>
      <c r="X138" s="26" t="str">
        <f t="shared" si="46"/>
        <v/>
      </c>
      <c r="Y138" s="8" t="str">
        <f>IF($P138="More Info Required",COUNTIFS('[3]2019 Outage History'!$R:$R,X138,'[3]2019 Outage History'!$I:$I,$C138)/$Q138,"")</f>
        <v/>
      </c>
      <c r="Z138" s="26" t="str">
        <f t="shared" si="47"/>
        <v/>
      </c>
      <c r="AA138" s="8" t="str">
        <f>IF($P138="More Info Required",COUNTIFS('[3]2019 Outage History'!$R:$R,Z138,'[3]2019 Outage History'!$I:$I,$C138)/$Q138,"")</f>
        <v/>
      </c>
      <c r="AB138" s="26" t="str">
        <f t="shared" si="48"/>
        <v/>
      </c>
      <c r="AC138" s="8" t="str">
        <f>IF($P138="More Info Required",COUNTIFS('[3]2019 Outage History'!$R:$R,AB138,'[3]2019 Outage History'!$I:$I,$C138)/$Q138,"")</f>
        <v/>
      </c>
      <c r="AD138" s="26" t="str">
        <f t="shared" si="49"/>
        <v/>
      </c>
      <c r="AE138" s="8" t="str">
        <f>IF($P138="More Info Required",COUNTIFS('[3]2019 Outage History'!$R:$R,AD138,'[3]2019 Outage History'!$I:$I,$C138)/$Q138,"")</f>
        <v/>
      </c>
      <c r="AF138" s="26" t="str">
        <f t="shared" si="50"/>
        <v/>
      </c>
      <c r="AG138" s="8" t="str">
        <f>IF($P138="More Info Required",COUNTIFS('[3]2019 Outage History'!$R:$R,AF138,'[3]2019 Outage History'!$I:$I,$C138)/$Q138,"")</f>
        <v/>
      </c>
      <c r="AH138" s="26" t="str">
        <f t="shared" si="51"/>
        <v/>
      </c>
      <c r="AI138" s="8" t="str">
        <f>IF($P138="More Info Required",COUNTIFS('[3]2019 Outage History'!$R:$R,AH138,'[3]2019 Outage History'!$I:$I,$C138)/$Q138,"")</f>
        <v/>
      </c>
      <c r="AJ138" s="26" t="str">
        <f t="shared" si="52"/>
        <v/>
      </c>
      <c r="AK138" s="8" t="str">
        <f>IF($P138="More Info Required",COUNTIFS('[3]2019 Outage History'!$R:$R,AJ138,'[3]2019 Outage History'!$I:$I,$C138)/$Q138,"")</f>
        <v/>
      </c>
      <c r="AL138" s="26" t="str">
        <f t="shared" si="53"/>
        <v/>
      </c>
      <c r="AM138" s="8" t="str">
        <f>IF($P138="More Info Required",COUNTIFS('[3]2019 Outage History'!$R:$R,AL138,'[3]2019 Outage History'!$I:$I,$C138)/$Q138,"")</f>
        <v/>
      </c>
      <c r="AN138" s="26" t="str">
        <f t="shared" si="54"/>
        <v/>
      </c>
      <c r="AO138" s="8" t="str">
        <f>IF($P138="More Info Required",COUNTIFS('[3]2019 Outage History'!$R:$R,AN138,'[3]2019 Outage History'!$I:$I,$C138)/$Q138,"")</f>
        <v/>
      </c>
      <c r="AP138" s="26" t="str">
        <f t="shared" si="55"/>
        <v/>
      </c>
      <c r="AQ138" s="8" t="str">
        <f>IF($P138="More Info Required",COUNTIFS('[3]2019 Outage History'!$R:$R,AP138,'[3]2019 Outage History'!$I:$I,$C138)/$Q138,"")</f>
        <v/>
      </c>
      <c r="AR138" s="26" t="str">
        <f t="shared" si="56"/>
        <v/>
      </c>
      <c r="AS138" s="8" t="str">
        <f>IF($P138="More Info Required",COUNTIFS('[3]2019 Outage History'!$R:$R,AR138,'[3]2019 Outage History'!$I:$I,$C138)/$Q138,"")</f>
        <v/>
      </c>
      <c r="AT138" s="26" t="str">
        <f t="shared" si="57"/>
        <v/>
      </c>
      <c r="AU138" s="8" t="str">
        <f>IF($P138="More Info Required",COUNTIFS('[3]2019 Outage History'!$R:$R,AT138,'[3]2019 Outage History'!$I:$I,$C138)/$Q138,"")</f>
        <v/>
      </c>
      <c r="AV138" s="26" t="str">
        <f t="shared" si="58"/>
        <v/>
      </c>
      <c r="AW138" s="8" t="str">
        <f>IF($P138="More Info Required",COUNTIFS('[3]2019 Outage History'!$R:$R,AV138,'[3]2019 Outage History'!$I:$I,$C138)/$Q138,"")</f>
        <v/>
      </c>
      <c r="AX138" s="26" t="str">
        <f t="shared" si="59"/>
        <v/>
      </c>
      <c r="AY138" s="8" t="str">
        <f>IF($P138="More Info Required",COUNTIFS('[3]2019 Outage History'!$R:$R,AX138,'[3]2019 Outage History'!$I:$I,$C138)/$Q138,"")</f>
        <v/>
      </c>
      <c r="AZ138" s="26" t="str">
        <f t="shared" si="60"/>
        <v/>
      </c>
      <c r="BA138" s="8" t="str">
        <f>IF($P138="More Info Required",COUNTIFS('[3]2019 Outage History'!$R:$R,AZ138,'[3]2019 Outage History'!$I:$I,$C138)/$Q138,"")</f>
        <v/>
      </c>
      <c r="BB138" s="26" t="str">
        <f t="shared" si="61"/>
        <v/>
      </c>
      <c r="BC138" s="8" t="str">
        <f>IF($P138="More Info Required",COUNTIFS('[3]2019 Outage History'!$R:$R,BB138,'[3]2019 Outage History'!$I:$I,$C138)/$Q138,"")</f>
        <v/>
      </c>
      <c r="BD138" s="26" t="str">
        <f t="shared" si="62"/>
        <v/>
      </c>
      <c r="BE138" s="8" t="str">
        <f>IF($P138="More Info Required",COUNTIFS('[3]2019 Outage History'!$R:$R,BD138,'[3]2019 Outage History'!$I:$I,$C138)/$Q138,"")</f>
        <v/>
      </c>
      <c r="BF138" s="26" t="str">
        <f t="shared" si="63"/>
        <v/>
      </c>
      <c r="BG138" s="8" t="str">
        <f>IF($P138="More Info Required",COUNTIFS('[3]2019 Outage History'!$R:$R,BF138,'[3]2019 Outage History'!$I:$I,$C138)/$Q138,"")</f>
        <v/>
      </c>
      <c r="BH138" s="26" t="str">
        <f t="shared" si="64"/>
        <v/>
      </c>
      <c r="BI138" s="8" t="str">
        <f>IF($P138="More Info Required",COUNTIFS('[3]2019 Outage History'!$R:$R,BH138,'[3]2019 Outage History'!$I:$I,$C138)/$Q138,"")</f>
        <v/>
      </c>
      <c r="BJ138" s="26" t="str">
        <f t="shared" si="65"/>
        <v/>
      </c>
      <c r="BK138" s="8" t="str">
        <f>IF($P138="More Info Required",COUNTIFS('[3]2019 Outage History'!$R:$R,BJ138,'[3]2019 Outage History'!$I:$I,$C138)/$Q138,"")</f>
        <v/>
      </c>
      <c r="BL138" s="26" t="str">
        <f t="shared" si="66"/>
        <v/>
      </c>
      <c r="BM138" s="8" t="str">
        <f>IF($P138="More Info Required",COUNTIFS('[3]2019 Outage History'!$R:$R,BL138,'[3]2019 Outage History'!$I:$I,$C138)/$Q138,"")</f>
        <v/>
      </c>
      <c r="BN138" s="26" t="str">
        <f t="shared" si="67"/>
        <v/>
      </c>
      <c r="BO138" s="8" t="str">
        <f>IF($P138="More Info Required",COUNTIFS('[3]2019 Outage History'!$R:$R,BN138,'[3]2019 Outage History'!$I:$I,$C138)/$Q138,"")</f>
        <v/>
      </c>
      <c r="BP138" s="26" t="str">
        <f t="shared" si="68"/>
        <v/>
      </c>
      <c r="BQ138" s="8" t="str">
        <f>IF($P138="More Info Required",COUNTIFS('[3]2019 Outage History'!$R:$R,BP138,'[3]2019 Outage History'!$I:$I,$C138)/$Q138,"")</f>
        <v/>
      </c>
      <c r="BR138" s="26" t="str">
        <f t="shared" si="69"/>
        <v/>
      </c>
      <c r="BS138" s="8" t="str">
        <f>IF($P138="More Info Required",COUNTIFS('[3]2019 Outage History'!$R:$R,BR138,'[3]2019 Outage History'!$I:$I,$C138)/$Q138,"")</f>
        <v/>
      </c>
      <c r="BT138" s="26" t="str">
        <f t="shared" si="70"/>
        <v/>
      </c>
      <c r="BU138" s="8" t="str">
        <f>IF($P138="More Info Required",COUNTIFS('[3]2019 Outage History'!$R:$R,BT138,'[3]2019 Outage History'!$I:$I,$C138)/$Q138,"")</f>
        <v/>
      </c>
      <c r="BV138" s="26" t="str">
        <f t="shared" si="71"/>
        <v/>
      </c>
      <c r="BW138" s="8" t="str">
        <f>IF($P138="More Info Required",COUNTIFS('[3]2019 Outage History'!$R:$R,BV138,'[3]2019 Outage History'!$I:$I,$C138)/$Q138,"")</f>
        <v/>
      </c>
      <c r="BX138" s="26" t="str">
        <f t="shared" si="72"/>
        <v/>
      </c>
      <c r="BY138" s="8" t="str">
        <f>IF($P138="More Info Required",COUNTIFS('[3]2019 Outage History'!$R:$R,BX138,'[3]2019 Outage History'!$I:$I,$C138)/$Q138,"")</f>
        <v/>
      </c>
      <c r="BZ138" s="26" t="str">
        <f t="shared" si="73"/>
        <v/>
      </c>
      <c r="CA138" s="8" t="str">
        <f>IF($P138="More Info Required",COUNTIFS('[3]2019 Outage History'!$R:$R,BZ138,'[3]2019 Outage History'!$I:$I,$C138)/$Q138,"")</f>
        <v/>
      </c>
      <c r="CB138" s="26" t="str">
        <f t="shared" si="74"/>
        <v/>
      </c>
      <c r="CC138" s="8" t="str">
        <f>IF($P138="More Info Required",COUNTIFS('[3]2019 Outage History'!$R:$R,CB138,'[3]2019 Outage History'!$I:$I,$C138)/$Q138,"")</f>
        <v/>
      </c>
      <c r="CD138" s="26" t="str">
        <f t="shared" si="75"/>
        <v/>
      </c>
      <c r="CE138" s="8" t="str">
        <f>IF($P138="More Info Required",COUNTIFS('[3]2019 Outage History'!$R:$R,CD138,'[3]2019 Outage History'!$I:$I,$C138)/$Q138,"")</f>
        <v/>
      </c>
      <c r="CF138" s="26" t="str">
        <f t="shared" si="76"/>
        <v/>
      </c>
      <c r="CG138" s="8" t="str">
        <f>IF($P138="More Info Required",COUNTIFS('[3]2019 Outage History'!$R:$R,CF138,'[3]2019 Outage History'!$I:$I,$C138)/$Q138,"")</f>
        <v/>
      </c>
      <c r="CH138" s="26" t="str">
        <f t="shared" si="77"/>
        <v/>
      </c>
      <c r="CI138" s="8" t="str">
        <f>IF($P138="More Info Required",COUNTIFS('[3]2019 Outage History'!$R:$R,CH138,'[3]2019 Outage History'!$I:$I,$C138)/$Q138,"")</f>
        <v/>
      </c>
      <c r="CJ138" s="26" t="str">
        <f t="shared" si="78"/>
        <v/>
      </c>
      <c r="CK138" s="8" t="str">
        <f>IF($P138="More Info Required",COUNTIFS('[3]2019 Outage History'!$R:$R,CJ138,'[3]2019 Outage History'!$I:$I,$C138)/$Q138,"")</f>
        <v/>
      </c>
      <c r="CL138" s="26" t="str">
        <f t="shared" si="79"/>
        <v/>
      </c>
      <c r="CM138" s="8" t="str">
        <f>IF($P138="More Info Required",COUNTIFS('[3]2019 Outage History'!$R:$R,CL138,'[3]2019 Outage History'!$I:$I,$C138)/$Q138,"")</f>
        <v/>
      </c>
    </row>
    <row r="139" spans="1:91" ht="15" x14ac:dyDescent="0.25">
      <c r="A139" s="8" t="s">
        <v>62</v>
      </c>
      <c r="B139" s="21">
        <v>79234</v>
      </c>
      <c r="C139" s="8" t="s">
        <v>193</v>
      </c>
      <c r="D139" s="17" t="s">
        <v>434</v>
      </c>
      <c r="E139" s="9">
        <v>79</v>
      </c>
      <c r="F139" s="22">
        <f>'[3]2019 Circuit Detail'!H98</f>
        <v>0</v>
      </c>
      <c r="G139" s="9"/>
      <c r="H139" s="21">
        <f>('[3]2014 Circuit detail'!AS98+'[3]2015 Circuit Detail'!AS98+'[3]2016 Circuit Detail'!AS98+'[3]2017 Circuit Detail'!AS98+'[3]2018 Circuit Detail'!AS98)/5</f>
        <v>0.33661763757853003</v>
      </c>
      <c r="I139" s="10">
        <f>'[3]2019 Circuit Detail'!AS98</f>
        <v>0</v>
      </c>
      <c r="J139" s="17" t="str">
        <f t="shared" si="40"/>
        <v>OK</v>
      </c>
      <c r="K139" s="17">
        <v>0.8</v>
      </c>
      <c r="L139" s="23">
        <v>2017</v>
      </c>
      <c r="M139" s="21">
        <f>('[3]2014 Circuit detail'!AQ98+'[3]2015 Circuit Detail'!AQ98+'[3]2016 Circuit Detail'!AQ98+'[3]2017 Circuit Detail'!AQ98+'[3]2018 Circuit Detail'!AQ98)/5</f>
        <v>23.446180000000002</v>
      </c>
      <c r="N139" s="24">
        <f>'[3]2019 Circuit Detail'!AQ98</f>
        <v>0</v>
      </c>
      <c r="O139" s="17" t="str">
        <f t="shared" si="41"/>
        <v>OK</v>
      </c>
      <c r="P139" s="8" t="str">
        <f t="shared" si="42"/>
        <v>Good</v>
      </c>
      <c r="Q139" s="25">
        <f>'[3]2019 Circuit Detail'!AJ98</f>
        <v>0</v>
      </c>
      <c r="R139" s="26" t="str">
        <f t="shared" si="43"/>
        <v/>
      </c>
      <c r="S139" s="8" t="str">
        <f>IF($P139="More Info Required",COUNTIFS('[3]2019 Outage History'!$R:$R,R139,'[3]2019 Outage History'!$I:$I,$C139)/$Q139,"")</f>
        <v/>
      </c>
      <c r="T139" s="26" t="str">
        <f t="shared" si="44"/>
        <v/>
      </c>
      <c r="U139" s="8" t="str">
        <f>IF($P139="More Info Required",COUNTIFS('[3]2019 Outage History'!$R:$R,T139,'[3]2019 Outage History'!$I:$I,$C139)/$Q139,"")</f>
        <v/>
      </c>
      <c r="V139" s="26" t="str">
        <f t="shared" si="45"/>
        <v/>
      </c>
      <c r="W139" s="8" t="str">
        <f>IF($P139="More Info Required",COUNTIFS('[3]2019 Outage History'!$R:$R,V139,'[3]2019 Outage History'!$I:$I,$C139)/$Q139,"")</f>
        <v/>
      </c>
      <c r="X139" s="26" t="str">
        <f t="shared" si="46"/>
        <v/>
      </c>
      <c r="Y139" s="8" t="str">
        <f>IF($P139="More Info Required",COUNTIFS('[3]2019 Outage History'!$R:$R,X139,'[3]2019 Outage History'!$I:$I,$C139)/$Q139,"")</f>
        <v/>
      </c>
      <c r="Z139" s="26" t="str">
        <f t="shared" si="47"/>
        <v/>
      </c>
      <c r="AA139" s="8" t="str">
        <f>IF($P139="More Info Required",COUNTIFS('[3]2019 Outage History'!$R:$R,Z139,'[3]2019 Outage History'!$I:$I,$C139)/$Q139,"")</f>
        <v/>
      </c>
      <c r="AB139" s="26" t="str">
        <f t="shared" si="48"/>
        <v/>
      </c>
      <c r="AC139" s="8" t="str">
        <f>IF($P139="More Info Required",COUNTIFS('[3]2019 Outage History'!$R:$R,AB139,'[3]2019 Outage History'!$I:$I,$C139)/$Q139,"")</f>
        <v/>
      </c>
      <c r="AD139" s="26" t="str">
        <f t="shared" si="49"/>
        <v/>
      </c>
      <c r="AE139" s="8" t="str">
        <f>IF($P139="More Info Required",COUNTIFS('[3]2019 Outage History'!$R:$R,AD139,'[3]2019 Outage History'!$I:$I,$C139)/$Q139,"")</f>
        <v/>
      </c>
      <c r="AF139" s="26" t="str">
        <f t="shared" si="50"/>
        <v/>
      </c>
      <c r="AG139" s="8" t="str">
        <f>IF($P139="More Info Required",COUNTIFS('[3]2019 Outage History'!$R:$R,AF139,'[3]2019 Outage History'!$I:$I,$C139)/$Q139,"")</f>
        <v/>
      </c>
      <c r="AH139" s="26" t="str">
        <f t="shared" si="51"/>
        <v/>
      </c>
      <c r="AI139" s="8" t="str">
        <f>IF($P139="More Info Required",COUNTIFS('[3]2019 Outage History'!$R:$R,AH139,'[3]2019 Outage History'!$I:$I,$C139)/$Q139,"")</f>
        <v/>
      </c>
      <c r="AJ139" s="26" t="str">
        <f t="shared" si="52"/>
        <v/>
      </c>
      <c r="AK139" s="8" t="str">
        <f>IF($P139="More Info Required",COUNTIFS('[3]2019 Outage History'!$R:$R,AJ139,'[3]2019 Outage History'!$I:$I,$C139)/$Q139,"")</f>
        <v/>
      </c>
      <c r="AL139" s="26" t="str">
        <f t="shared" si="53"/>
        <v/>
      </c>
      <c r="AM139" s="8" t="str">
        <f>IF($P139="More Info Required",COUNTIFS('[3]2019 Outage History'!$R:$R,AL139,'[3]2019 Outage History'!$I:$I,$C139)/$Q139,"")</f>
        <v/>
      </c>
      <c r="AN139" s="26" t="str">
        <f t="shared" si="54"/>
        <v/>
      </c>
      <c r="AO139" s="8" t="str">
        <f>IF($P139="More Info Required",COUNTIFS('[3]2019 Outage History'!$R:$R,AN139,'[3]2019 Outage History'!$I:$I,$C139)/$Q139,"")</f>
        <v/>
      </c>
      <c r="AP139" s="26" t="str">
        <f t="shared" si="55"/>
        <v/>
      </c>
      <c r="AQ139" s="8" t="str">
        <f>IF($P139="More Info Required",COUNTIFS('[3]2019 Outage History'!$R:$R,AP139,'[3]2019 Outage History'!$I:$I,$C139)/$Q139,"")</f>
        <v/>
      </c>
      <c r="AR139" s="26" t="str">
        <f t="shared" si="56"/>
        <v/>
      </c>
      <c r="AS139" s="8" t="str">
        <f>IF($P139="More Info Required",COUNTIFS('[3]2019 Outage History'!$R:$R,AR139,'[3]2019 Outage History'!$I:$I,$C139)/$Q139,"")</f>
        <v/>
      </c>
      <c r="AT139" s="26" t="str">
        <f t="shared" si="57"/>
        <v/>
      </c>
      <c r="AU139" s="8" t="str">
        <f>IF($P139="More Info Required",COUNTIFS('[3]2019 Outage History'!$R:$R,AT139,'[3]2019 Outage History'!$I:$I,$C139)/$Q139,"")</f>
        <v/>
      </c>
      <c r="AV139" s="26" t="str">
        <f t="shared" si="58"/>
        <v/>
      </c>
      <c r="AW139" s="8" t="str">
        <f>IF($P139="More Info Required",COUNTIFS('[3]2019 Outage History'!$R:$R,AV139,'[3]2019 Outage History'!$I:$I,$C139)/$Q139,"")</f>
        <v/>
      </c>
      <c r="AX139" s="26" t="str">
        <f t="shared" si="59"/>
        <v/>
      </c>
      <c r="AY139" s="8" t="str">
        <f>IF($P139="More Info Required",COUNTIFS('[3]2019 Outage History'!$R:$R,AX139,'[3]2019 Outage History'!$I:$I,$C139)/$Q139,"")</f>
        <v/>
      </c>
      <c r="AZ139" s="26" t="str">
        <f t="shared" si="60"/>
        <v/>
      </c>
      <c r="BA139" s="8" t="str">
        <f>IF($P139="More Info Required",COUNTIFS('[3]2019 Outage History'!$R:$R,AZ139,'[3]2019 Outage History'!$I:$I,$C139)/$Q139,"")</f>
        <v/>
      </c>
      <c r="BB139" s="26" t="str">
        <f t="shared" si="61"/>
        <v/>
      </c>
      <c r="BC139" s="8" t="str">
        <f>IF($P139="More Info Required",COUNTIFS('[3]2019 Outage History'!$R:$R,BB139,'[3]2019 Outage History'!$I:$I,$C139)/$Q139,"")</f>
        <v/>
      </c>
      <c r="BD139" s="26" t="str">
        <f t="shared" si="62"/>
        <v/>
      </c>
      <c r="BE139" s="8" t="str">
        <f>IF($P139="More Info Required",COUNTIFS('[3]2019 Outage History'!$R:$R,BD139,'[3]2019 Outage History'!$I:$I,$C139)/$Q139,"")</f>
        <v/>
      </c>
      <c r="BF139" s="26" t="str">
        <f t="shared" si="63"/>
        <v/>
      </c>
      <c r="BG139" s="8" t="str">
        <f>IF($P139="More Info Required",COUNTIFS('[3]2019 Outage History'!$R:$R,BF139,'[3]2019 Outage History'!$I:$I,$C139)/$Q139,"")</f>
        <v/>
      </c>
      <c r="BH139" s="26" t="str">
        <f t="shared" si="64"/>
        <v/>
      </c>
      <c r="BI139" s="8" t="str">
        <f>IF($P139="More Info Required",COUNTIFS('[3]2019 Outage History'!$R:$R,BH139,'[3]2019 Outage History'!$I:$I,$C139)/$Q139,"")</f>
        <v/>
      </c>
      <c r="BJ139" s="26" t="str">
        <f t="shared" si="65"/>
        <v/>
      </c>
      <c r="BK139" s="8" t="str">
        <f>IF($P139="More Info Required",COUNTIFS('[3]2019 Outage History'!$R:$R,BJ139,'[3]2019 Outage History'!$I:$I,$C139)/$Q139,"")</f>
        <v/>
      </c>
      <c r="BL139" s="26" t="str">
        <f t="shared" si="66"/>
        <v/>
      </c>
      <c r="BM139" s="8" t="str">
        <f>IF($P139="More Info Required",COUNTIFS('[3]2019 Outage History'!$R:$R,BL139,'[3]2019 Outage History'!$I:$I,$C139)/$Q139,"")</f>
        <v/>
      </c>
      <c r="BN139" s="26" t="str">
        <f t="shared" si="67"/>
        <v/>
      </c>
      <c r="BO139" s="8" t="str">
        <f>IF($P139="More Info Required",COUNTIFS('[3]2019 Outage History'!$R:$R,BN139,'[3]2019 Outage History'!$I:$I,$C139)/$Q139,"")</f>
        <v/>
      </c>
      <c r="BP139" s="26" t="str">
        <f t="shared" si="68"/>
        <v/>
      </c>
      <c r="BQ139" s="8" t="str">
        <f>IF($P139="More Info Required",COUNTIFS('[3]2019 Outage History'!$R:$R,BP139,'[3]2019 Outage History'!$I:$I,$C139)/$Q139,"")</f>
        <v/>
      </c>
      <c r="BR139" s="26" t="str">
        <f t="shared" si="69"/>
        <v/>
      </c>
      <c r="BS139" s="8" t="str">
        <f>IF($P139="More Info Required",COUNTIFS('[3]2019 Outage History'!$R:$R,BR139,'[3]2019 Outage History'!$I:$I,$C139)/$Q139,"")</f>
        <v/>
      </c>
      <c r="BT139" s="26" t="str">
        <f t="shared" si="70"/>
        <v/>
      </c>
      <c r="BU139" s="8" t="str">
        <f>IF($P139="More Info Required",COUNTIFS('[3]2019 Outage History'!$R:$R,BT139,'[3]2019 Outage History'!$I:$I,$C139)/$Q139,"")</f>
        <v/>
      </c>
      <c r="BV139" s="26" t="str">
        <f t="shared" si="71"/>
        <v/>
      </c>
      <c r="BW139" s="8" t="str">
        <f>IF($P139="More Info Required",COUNTIFS('[3]2019 Outage History'!$R:$R,BV139,'[3]2019 Outage History'!$I:$I,$C139)/$Q139,"")</f>
        <v/>
      </c>
      <c r="BX139" s="26" t="str">
        <f t="shared" si="72"/>
        <v/>
      </c>
      <c r="BY139" s="8" t="str">
        <f>IF($P139="More Info Required",COUNTIFS('[3]2019 Outage History'!$R:$R,BX139,'[3]2019 Outage History'!$I:$I,$C139)/$Q139,"")</f>
        <v/>
      </c>
      <c r="BZ139" s="26" t="str">
        <f t="shared" si="73"/>
        <v/>
      </c>
      <c r="CA139" s="8" t="str">
        <f>IF($P139="More Info Required",COUNTIFS('[3]2019 Outage History'!$R:$R,BZ139,'[3]2019 Outage History'!$I:$I,$C139)/$Q139,"")</f>
        <v/>
      </c>
      <c r="CB139" s="26" t="str">
        <f t="shared" si="74"/>
        <v/>
      </c>
      <c r="CC139" s="8" t="str">
        <f>IF($P139="More Info Required",COUNTIFS('[3]2019 Outage History'!$R:$R,CB139,'[3]2019 Outage History'!$I:$I,$C139)/$Q139,"")</f>
        <v/>
      </c>
      <c r="CD139" s="26" t="str">
        <f t="shared" si="75"/>
        <v/>
      </c>
      <c r="CE139" s="8" t="str">
        <f>IF($P139="More Info Required",COUNTIFS('[3]2019 Outage History'!$R:$R,CD139,'[3]2019 Outage History'!$I:$I,$C139)/$Q139,"")</f>
        <v/>
      </c>
      <c r="CF139" s="26" t="str">
        <f t="shared" si="76"/>
        <v/>
      </c>
      <c r="CG139" s="8" t="str">
        <f>IF($P139="More Info Required",COUNTIFS('[3]2019 Outage History'!$R:$R,CF139,'[3]2019 Outage History'!$I:$I,$C139)/$Q139,"")</f>
        <v/>
      </c>
      <c r="CH139" s="26" t="str">
        <f t="shared" si="77"/>
        <v/>
      </c>
      <c r="CI139" s="8" t="str">
        <f>IF($P139="More Info Required",COUNTIFS('[3]2019 Outage History'!$R:$R,CH139,'[3]2019 Outage History'!$I:$I,$C139)/$Q139,"")</f>
        <v/>
      </c>
      <c r="CJ139" s="26" t="str">
        <f t="shared" si="78"/>
        <v/>
      </c>
      <c r="CK139" s="8" t="str">
        <f>IF($P139="More Info Required",COUNTIFS('[3]2019 Outage History'!$R:$R,CJ139,'[3]2019 Outage History'!$I:$I,$C139)/$Q139,"")</f>
        <v/>
      </c>
      <c r="CL139" s="26" t="str">
        <f t="shared" si="79"/>
        <v/>
      </c>
      <c r="CM139" s="8" t="str">
        <f>IF($P139="More Info Required",COUNTIFS('[3]2019 Outage History'!$R:$R,CL139,'[3]2019 Outage History'!$I:$I,$C139)/$Q139,"")</f>
        <v/>
      </c>
    </row>
    <row r="140" spans="1:91" ht="15" x14ac:dyDescent="0.25">
      <c r="A140" s="17"/>
      <c r="B140" s="17"/>
      <c r="C140" s="17"/>
      <c r="D140" s="17"/>
      <c r="E140" s="17"/>
      <c r="F140" s="17"/>
      <c r="G140" s="17"/>
      <c r="H140" s="17"/>
      <c r="I140" s="17"/>
      <c r="J140" s="17"/>
      <c r="K140" s="17"/>
      <c r="L140" s="23"/>
      <c r="M140" s="17"/>
      <c r="N140" s="17"/>
      <c r="O140" s="17"/>
      <c r="P140" s="17"/>
      <c r="Q140" s="17"/>
      <c r="R140" s="26" t="str">
        <f t="shared" si="43"/>
        <v/>
      </c>
      <c r="S140" s="12" t="str">
        <f>IF($P140="More Info Required",COUNTIFS('[2]2015 Outage History'!$R:$R,R140,'[2]2015 Outage History'!$I:$I,$C140)/$Q140,"")</f>
        <v/>
      </c>
      <c r="T140" s="26" t="str">
        <f t="shared" si="44"/>
        <v/>
      </c>
      <c r="U140" s="13" t="str">
        <f>IF($P140="More Info Required",COUNTIFS('[2]2015 Outage History'!$R:$R,T140,'[2]2015 Outage History'!$I:$I,$C140)/$Q140,"")</f>
        <v/>
      </c>
      <c r="V140" s="26" t="str">
        <f t="shared" si="45"/>
        <v/>
      </c>
      <c r="W140" s="13" t="str">
        <f>IF($P140="More Info Required",COUNTIFS('[2]2015 Outage History'!$R:$R,V140,'[2]2015 Outage History'!$I:$I,$C140)/$Q140,"")</f>
        <v/>
      </c>
      <c r="X140" s="26" t="str">
        <f t="shared" si="46"/>
        <v/>
      </c>
      <c r="Y140" s="13" t="str">
        <f>IF($P140="More Info Required",COUNTIFS('[2]2015 Outage History'!$R:$R,X140,'[2]2015 Outage History'!$I:$I,$C140)/$Q140,"")</f>
        <v/>
      </c>
      <c r="Z140" s="26" t="str">
        <f t="shared" si="47"/>
        <v/>
      </c>
      <c r="AA140" s="13" t="str">
        <f>IF($P140="More Info Required",COUNTIFS('[2]2015 Outage History'!$R:$R,Z140,'[2]2015 Outage History'!$I:$I,$C140)/$Q140,"")</f>
        <v/>
      </c>
      <c r="AB140" s="26" t="str">
        <f t="shared" si="48"/>
        <v/>
      </c>
      <c r="AC140" s="13" t="str">
        <f>IF($P140="More Info Required",COUNTIFS('[2]2015 Outage History'!$R:$R,AB140,'[2]2015 Outage History'!$I:$I,$C140)/$Q140,"")</f>
        <v/>
      </c>
      <c r="AD140" s="26" t="str">
        <f t="shared" si="49"/>
        <v/>
      </c>
      <c r="AE140" s="13" t="str">
        <f>IF($P140="More Info Required",COUNTIFS('[2]2015 Outage History'!$R:$R,AD140,'[2]2015 Outage History'!$I:$I,$C140)/$Q140,"")</f>
        <v/>
      </c>
      <c r="AF140" s="26" t="str">
        <f t="shared" si="50"/>
        <v/>
      </c>
      <c r="AG140" s="13" t="str">
        <f>IF($P140="More Info Required",COUNTIFS('[2]2015 Outage History'!$R:$R,AF140,'[2]2015 Outage History'!$I:$I,$C140)/$Q140,"")</f>
        <v/>
      </c>
      <c r="AH140" s="26" t="str">
        <f t="shared" si="51"/>
        <v/>
      </c>
      <c r="AI140" s="13" t="str">
        <f>IF($P140="More Info Required",COUNTIFS('[2]2015 Outage History'!$R:$R,AH140,'[2]2015 Outage History'!$I:$I,$C140)/$Q140,"")</f>
        <v/>
      </c>
      <c r="AJ140" s="26" t="str">
        <f t="shared" si="52"/>
        <v/>
      </c>
      <c r="AK140" s="13" t="str">
        <f>IF($P140="More Info Required",COUNTIFS('[2]2015 Outage History'!$R:$R,AJ140,'[2]2015 Outage History'!$I:$I,$C140)/$Q140,"")</f>
        <v/>
      </c>
      <c r="AL140" s="26" t="str">
        <f t="shared" si="53"/>
        <v/>
      </c>
      <c r="AM140" s="13" t="str">
        <f>IF($P140="More Info Required",COUNTIFS('[2]2015 Outage History'!$R:$R,AL140,'[2]2015 Outage History'!$I:$I,$C140)/$Q140,"")</f>
        <v/>
      </c>
      <c r="AN140" s="26" t="str">
        <f t="shared" si="54"/>
        <v/>
      </c>
      <c r="AO140" s="13" t="str">
        <f>IF($P140="More Info Required",COUNTIFS('[2]2015 Outage History'!$R:$R,AN140,'[2]2015 Outage History'!$I:$I,$C140)/$Q140,"")</f>
        <v/>
      </c>
      <c r="AP140" s="26" t="str">
        <f t="shared" si="55"/>
        <v/>
      </c>
      <c r="AQ140" s="13" t="str">
        <f>IF($P140="More Info Required",COUNTIFS('[2]2015 Outage History'!$R:$R,AP140,'[2]2015 Outage History'!$I:$I,$C140)/$Q140,"")</f>
        <v/>
      </c>
      <c r="AR140" s="26" t="str">
        <f t="shared" ref="AR140" si="80">IF($P140="More Info Required","440 Trees with Ice/snow","")</f>
        <v/>
      </c>
      <c r="AS140" s="13" t="str">
        <f>IF($P140="More Info Required",COUNTIFS('[2]2015 Outage History'!$R:$R,AR140,'[2]2015 Outage History'!$I:$I,$C140)/$Q140,"")</f>
        <v/>
      </c>
      <c r="AT140" s="26" t="str">
        <f t="shared" ref="AT140" si="81">IF($P140="More Info Required","470 Borrower Crew Cuts Tree","")</f>
        <v/>
      </c>
      <c r="AU140" s="13" t="str">
        <f>IF($P140="More Info Required",COUNTIFS('[2]2015 Outage History'!$R:$R,AT140,'[2]2015 Outage History'!$I:$I,$C140)/$Q140,"")</f>
        <v/>
      </c>
      <c r="AV140" s="26" t="str">
        <f t="shared" ref="AV140" si="82">IF($P140="More Info Required","490 Maintenance, Other","")</f>
        <v/>
      </c>
      <c r="AW140" s="13" t="str">
        <f>IF($P140="More Info Required",COUNTIFS('[2]2015 Outage History'!$R:$R,AV140,'[2]2015 Outage History'!$I:$I,$C140)/$Q140,"")</f>
        <v/>
      </c>
      <c r="AX140" s="26" t="str">
        <f t="shared" ref="AX140" si="83">IF($P140="More Info Required","500 Lightning","")</f>
        <v/>
      </c>
      <c r="AY140" s="13" t="str">
        <f>IF($P140="More Info Required",COUNTIFS('[2]2015 Outage History'!$R:$R,AX140,'[2]2015 Outage History'!$I:$I,$C140)/$Q140,"")</f>
        <v/>
      </c>
      <c r="AZ140" s="26" t="str">
        <f t="shared" ref="AZ140" si="84">IF($P140="More Info Required","510 Wind, Not Trees","")</f>
        <v/>
      </c>
      <c r="BA140" s="13" t="str">
        <f>IF($P140="More Info Required",COUNTIFS('[2]2015 Outage History'!$R:$R,AZ140,'[2]2015 Outage History'!$I:$I,$C140)/$Q140,"")</f>
        <v/>
      </c>
      <c r="BB140" s="26" t="str">
        <f t="shared" ref="BB140" si="85">IF($P140="More Info Required","520 Ice, Sleet, Frost, not Trees","")</f>
        <v/>
      </c>
      <c r="BC140" s="13" t="str">
        <f>IF($P140="More Info Required",COUNTIFS('[2]2015 Outage History'!$R:$R,BB140,'[2]2015 Outage History'!$I:$I,$C140)/$Q140,"")</f>
        <v/>
      </c>
      <c r="BD140" s="26" t="str">
        <f t="shared" ref="BD140" si="86">IF($P140="More Info Required","530 Flood","")</f>
        <v/>
      </c>
      <c r="BE140" s="13" t="str">
        <f>IF($P140="More Info Required",COUNTIFS('[2]2015 Outage History'!$R:$R,BD140,'[2]2015 Outage History'!$I:$I,$C140)/$Q140,"")</f>
        <v/>
      </c>
      <c r="BF140" s="26" t="str">
        <f t="shared" ref="BF140" si="87">IF($P140="More Info Required","540 Storm","")</f>
        <v/>
      </c>
      <c r="BG140" s="13" t="str">
        <f>IF($P140="More Info Required",COUNTIFS('[2]2015 Outage History'!$R:$R,BF140,'[2]2015 Outage History'!$I:$I,$C140)/$Q140,"")</f>
        <v/>
      </c>
      <c r="BH140" s="26" t="str">
        <f t="shared" ref="BH140" si="88">IF($P140="More Info Required","590 Weather, Other","")</f>
        <v/>
      </c>
      <c r="BI140" s="13" t="str">
        <f>IF($P140="More Info Required",COUNTIFS('[2]2015 Outage History'!$R:$R,BH140,'[2]2015 Outage History'!$I:$I,$C140)/$Q140,"")</f>
        <v/>
      </c>
      <c r="BJ140" s="26" t="str">
        <f t="shared" ref="BJ140" si="89">IF($P140="More Info Required","600 Animal/bird","")</f>
        <v/>
      </c>
      <c r="BK140" s="13" t="str">
        <f>IF($P140="More Info Required",COUNTIFS('[2]2015 Outage History'!$R:$R,BJ140,'[2]2015 Outage History'!$I:$I,$C140)/$Q140,"")</f>
        <v/>
      </c>
      <c r="BL140" s="26" t="str">
        <f t="shared" ref="BL140" si="90">IF($P140="More Info Required","630 Squirrel","")</f>
        <v/>
      </c>
      <c r="BM140" s="13" t="str">
        <f>IF($P140="More Info Required",COUNTIFS('[2]2015 Outage History'!$R:$R,BL140,'[2]2015 Outage History'!$I:$I,$C140)/$Q140,"")</f>
        <v/>
      </c>
      <c r="BN140" s="26" t="str">
        <f t="shared" ref="BN140" si="91">IF($P140="More Info Required","690 Animal, Other","")</f>
        <v/>
      </c>
      <c r="BO140" s="13" t="str">
        <f>IF($P140="More Info Required",COUNTIFS('[2]2015 Outage History'!$R:$R,BN140,'[2]2015 Outage History'!$I:$I,$C140)/$Q140,"")</f>
        <v/>
      </c>
      <c r="BP140" s="26" t="str">
        <f t="shared" ref="BP140" si="92">IF($P140="More Info Required","700 Customer-Caused","")</f>
        <v/>
      </c>
      <c r="BQ140" s="13" t="str">
        <f>IF($P140="More Info Required",COUNTIFS('[2]2015 Outage History'!$R:$R,BP140,'[2]2015 Outage History'!$I:$I,$C140)/$Q140,"")</f>
        <v/>
      </c>
      <c r="BR140" s="26" t="str">
        <f t="shared" ref="BR140" si="93">IF($P140="More Info Required","710 Motor Vehicle","")</f>
        <v/>
      </c>
      <c r="BS140" s="13" t="str">
        <f>IF($P140="More Info Required",COUNTIFS('[2]2015 Outage History'!$R:$R,BR140,'[2]2015 Outage History'!$I:$I,$C140)/$Q140,"")</f>
        <v/>
      </c>
      <c r="BT140" s="26" t="str">
        <f t="shared" ref="BT140" si="94">IF($P140="More Info Required","715 Farming Equipment","")</f>
        <v/>
      </c>
      <c r="BU140" s="13" t="str">
        <f>IF($P140="More Info Required",COUNTIFS('[2]2015 Outage History'!$R:$R,BT140,'[2]2015 Outage History'!$I:$I,$C140)/$Q140,"")</f>
        <v/>
      </c>
      <c r="BV140" s="26" t="str">
        <f t="shared" ref="BV140" si="95">IF($P140="More Info Required","720 Aircraft","")</f>
        <v/>
      </c>
      <c r="BW140" s="13" t="str">
        <f>IF($P140="More Info Required",COUNTIFS('[2]2015 Outage History'!$R:$R,BV140,'[2]2015 Outage History'!$I:$I,$C140)/$Q140,"")</f>
        <v/>
      </c>
      <c r="BX140" s="26" t="str">
        <f t="shared" ref="BX140" si="96">IF($P140="More Info Required","730 Fire","")</f>
        <v/>
      </c>
      <c r="BY140" s="13" t="str">
        <f>IF($P140="More Info Required",COUNTIFS('[2]2015 Outage History'!$R:$R,BX140,'[2]2015 Outage History'!$I:$I,$C140)/$Q140,"")</f>
        <v/>
      </c>
      <c r="BZ140" s="26" t="str">
        <f t="shared" ref="BZ140" si="97">IF($P140="More Info Required","740 Public Cuts Tree","")</f>
        <v/>
      </c>
      <c r="CA140" s="13" t="str">
        <f>IF($P140="More Info Required",COUNTIFS('[2]2015 Outage History'!$R:$R,BZ140,'[2]2015 Outage History'!$I:$I,$C140)/$Q140,"")</f>
        <v/>
      </c>
      <c r="CB140" s="26" t="str">
        <f t="shared" ref="CB140" si="98">IF($P140="More Info Required","750 Vandalism","")</f>
        <v/>
      </c>
      <c r="CC140" s="13" t="str">
        <f>IF($P140="More Info Required",COUNTIFS('[2]2015 Outage History'!$R:$R,CB140,'[2]2015 Outage History'!$I:$I,$C140)/$Q140,"")</f>
        <v/>
      </c>
      <c r="CD140" s="26" t="str">
        <f t="shared" ref="CD140" si="99">IF($P140="More Info Required","760 Switching Error or Caused by Construction or Maintenance","")</f>
        <v/>
      </c>
      <c r="CE140" s="13" t="str">
        <f>IF($P140="More Info Required",COUNTIFS('[2]2015 Outage History'!$R:$R,CD140,'[2]2015 Outage History'!$I:$I,$C140)/$Q140,"")</f>
        <v/>
      </c>
      <c r="CF140" s="26" t="str">
        <f t="shared" ref="CF140" si="100">IF($P140="More Info Required","790 Public, Other","")</f>
        <v/>
      </c>
      <c r="CG140" s="13" t="str">
        <f>IF($P140="More Info Required",COUNTIFS('[2]2015 Outage History'!$R:$R,CF140,'[2]2015 Outage History'!$I:$I,$C140)/$Q140,"")</f>
        <v/>
      </c>
      <c r="CH140" s="26" t="str">
        <f t="shared" ref="CH140" si="101">IF($P140="More Info Required","800 Other","")</f>
        <v/>
      </c>
      <c r="CI140" s="13" t="str">
        <f>IF($P140="More Info Required",COUNTIFS('[2]2015 Outage History'!$R:$R,CH140,'[2]2015 Outage History'!$I:$I,$C140)/$Q140,"")</f>
        <v/>
      </c>
      <c r="CJ140" s="26" t="str">
        <f t="shared" ref="CJ140" si="102">IF($P140="More Info Required","999 Cause Unknown","")</f>
        <v/>
      </c>
      <c r="CK140" s="13" t="str">
        <f>IF($P140="More Info Required",COUNTIFS('[2]2015 Outage History'!$R:$R,CJ140,'[2]2015 Outage History'!$I:$I,$C140)/$Q140,"")</f>
        <v/>
      </c>
    </row>
    <row r="141" spans="1:91" x14ac:dyDescent="0.2">
      <c r="A141" s="17"/>
      <c r="B141" s="17"/>
      <c r="C141" s="17"/>
      <c r="D141" s="17"/>
      <c r="E141" s="17"/>
      <c r="F141" s="17"/>
      <c r="G141" s="17"/>
      <c r="H141" s="17"/>
      <c r="I141" s="17"/>
      <c r="J141" s="17"/>
      <c r="K141" s="17"/>
      <c r="L141" s="21"/>
      <c r="M141" s="17"/>
      <c r="N141" s="17"/>
      <c r="O141" s="17"/>
      <c r="P141" s="13"/>
      <c r="Q141" s="17"/>
      <c r="R141" s="17"/>
      <c r="S141" s="31"/>
      <c r="T141" s="17"/>
      <c r="U141" s="32"/>
      <c r="V141" s="17"/>
      <c r="W141" s="32"/>
      <c r="X141" s="17"/>
      <c r="Y141" s="32"/>
      <c r="Z141" s="17"/>
      <c r="AA141" s="32"/>
      <c r="AB141" s="17"/>
      <c r="AC141" s="32"/>
      <c r="AD141" s="17"/>
      <c r="AE141" s="32"/>
      <c r="AF141" s="17"/>
      <c r="AG141" s="32"/>
      <c r="AH141" s="17"/>
      <c r="AI141" s="32"/>
      <c r="AJ141" s="17"/>
      <c r="AK141" s="32"/>
      <c r="AL141" s="17"/>
      <c r="AM141" s="32"/>
      <c r="AN141" s="17"/>
      <c r="AO141" s="32"/>
      <c r="AP141" s="17"/>
      <c r="AQ141" s="32"/>
      <c r="AR141" s="17"/>
      <c r="AS141" s="32"/>
      <c r="AT141" s="17"/>
      <c r="AU141" s="32"/>
      <c r="AV141" s="17"/>
      <c r="AW141" s="32"/>
      <c r="AX141" s="17"/>
      <c r="AY141" s="32"/>
      <c r="AZ141" s="17"/>
      <c r="BA141" s="32"/>
      <c r="BB141" s="17"/>
      <c r="BC141" s="32"/>
      <c r="BD141" s="17"/>
      <c r="BE141" s="32"/>
      <c r="BF141" s="17"/>
      <c r="BG141" s="32"/>
      <c r="BH141" s="17"/>
      <c r="BI141" s="32"/>
      <c r="BJ141" s="17"/>
      <c r="BK141" s="32"/>
      <c r="BL141" s="17"/>
      <c r="BM141" s="32"/>
      <c r="BN141" s="17"/>
      <c r="BO141" s="32"/>
      <c r="BP141" s="17"/>
      <c r="BQ141" s="32"/>
      <c r="BR141" s="17"/>
      <c r="BS141" s="32"/>
      <c r="BT141" s="17"/>
      <c r="BU141" s="32"/>
      <c r="BV141" s="17"/>
      <c r="BW141" s="32"/>
      <c r="BX141" s="17"/>
      <c r="BY141" s="32"/>
      <c r="BZ141" s="17"/>
      <c r="CA141" s="32"/>
      <c r="CB141" s="17"/>
      <c r="CC141" s="32"/>
      <c r="CD141" s="17"/>
      <c r="CE141" s="32"/>
      <c r="CF141" s="17"/>
      <c r="CG141" s="32"/>
      <c r="CH141" s="17"/>
      <c r="CI141" s="32"/>
      <c r="CJ141" s="17"/>
      <c r="CK141" s="32"/>
    </row>
    <row r="142" spans="1:91" ht="13.5" thickBot="1" x14ac:dyDescent="0.25">
      <c r="A142" s="80" t="s">
        <v>298</v>
      </c>
      <c r="B142" s="80"/>
      <c r="C142" s="80"/>
      <c r="D142" s="80"/>
      <c r="E142" s="80"/>
      <c r="F142" s="80"/>
      <c r="G142" s="80"/>
      <c r="H142" s="80"/>
      <c r="I142" s="80"/>
    </row>
    <row r="143" spans="1:91" ht="13.5" thickTop="1" x14ac:dyDescent="0.2">
      <c r="A143" s="96" t="s">
        <v>299</v>
      </c>
      <c r="B143" s="96"/>
      <c r="C143" s="96"/>
      <c r="D143" s="96"/>
      <c r="E143" s="96"/>
      <c r="F143" s="96"/>
      <c r="G143" s="96"/>
      <c r="H143" s="96"/>
      <c r="I143" s="96"/>
    </row>
    <row r="144" spans="1:91" x14ac:dyDescent="0.2">
      <c r="A144" s="81" t="s">
        <v>300</v>
      </c>
      <c r="B144" s="81"/>
      <c r="C144" s="81"/>
      <c r="D144" s="81"/>
      <c r="E144" s="81"/>
      <c r="F144" s="81"/>
      <c r="G144" s="81"/>
      <c r="H144" s="81"/>
      <c r="I144" s="81"/>
    </row>
    <row r="146" spans="1:9" x14ac:dyDescent="0.2">
      <c r="A146" s="87" t="s">
        <v>435</v>
      </c>
      <c r="B146" s="88"/>
      <c r="C146" s="88"/>
      <c r="D146" s="88"/>
      <c r="E146" s="88"/>
      <c r="F146" s="88"/>
      <c r="G146" s="88"/>
      <c r="H146" s="88"/>
      <c r="I146" s="89"/>
    </row>
    <row r="147" spans="1:9" x14ac:dyDescent="0.2">
      <c r="A147" s="90"/>
      <c r="B147" s="91"/>
      <c r="C147" s="91"/>
      <c r="D147" s="91"/>
      <c r="E147" s="91"/>
      <c r="F147" s="91"/>
      <c r="G147" s="91"/>
      <c r="H147" s="91"/>
      <c r="I147" s="92"/>
    </row>
    <row r="148" spans="1:9" x14ac:dyDescent="0.2">
      <c r="A148" s="90"/>
      <c r="B148" s="91"/>
      <c r="C148" s="91"/>
      <c r="D148" s="91"/>
      <c r="E148" s="91"/>
      <c r="F148" s="91"/>
      <c r="G148" s="91"/>
      <c r="H148" s="91"/>
      <c r="I148" s="92"/>
    </row>
    <row r="149" spans="1:9" x14ac:dyDescent="0.2">
      <c r="A149" s="90"/>
      <c r="B149" s="91"/>
      <c r="C149" s="91"/>
      <c r="D149" s="91"/>
      <c r="E149" s="91"/>
      <c r="F149" s="91"/>
      <c r="G149" s="91"/>
      <c r="H149" s="91"/>
      <c r="I149" s="92"/>
    </row>
    <row r="150" spans="1:9" x14ac:dyDescent="0.2">
      <c r="A150" s="90"/>
      <c r="B150" s="91"/>
      <c r="C150" s="91"/>
      <c r="D150" s="91"/>
      <c r="E150" s="91"/>
      <c r="F150" s="91"/>
      <c r="G150" s="91"/>
      <c r="H150" s="91"/>
      <c r="I150" s="92"/>
    </row>
    <row r="151" spans="1:9" x14ac:dyDescent="0.2">
      <c r="A151" s="90"/>
      <c r="B151" s="91"/>
      <c r="C151" s="91"/>
      <c r="D151" s="91"/>
      <c r="E151" s="91"/>
      <c r="F151" s="91"/>
      <c r="G151" s="91"/>
      <c r="H151" s="91"/>
      <c r="I151" s="92"/>
    </row>
    <row r="152" spans="1:9" x14ac:dyDescent="0.2">
      <c r="A152" s="90"/>
      <c r="B152" s="91"/>
      <c r="C152" s="91"/>
      <c r="D152" s="91"/>
      <c r="E152" s="91"/>
      <c r="F152" s="91"/>
      <c r="G152" s="91"/>
      <c r="H152" s="91"/>
      <c r="I152" s="92"/>
    </row>
    <row r="153" spans="1:9" x14ac:dyDescent="0.2">
      <c r="A153" s="90"/>
      <c r="B153" s="91"/>
      <c r="C153" s="91"/>
      <c r="D153" s="91"/>
      <c r="E153" s="91"/>
      <c r="F153" s="91"/>
      <c r="G153" s="91"/>
      <c r="H153" s="91"/>
      <c r="I153" s="92"/>
    </row>
    <row r="154" spans="1:9" x14ac:dyDescent="0.2">
      <c r="A154" s="90"/>
      <c r="B154" s="91"/>
      <c r="C154" s="91"/>
      <c r="D154" s="91"/>
      <c r="E154" s="91"/>
      <c r="F154" s="91"/>
      <c r="G154" s="91"/>
      <c r="H154" s="91"/>
      <c r="I154" s="92"/>
    </row>
    <row r="155" spans="1:9" x14ac:dyDescent="0.2">
      <c r="A155" s="90"/>
      <c r="B155" s="91"/>
      <c r="C155" s="91"/>
      <c r="D155" s="91"/>
      <c r="E155" s="91"/>
      <c r="F155" s="91"/>
      <c r="G155" s="91"/>
      <c r="H155" s="91"/>
      <c r="I155" s="92"/>
    </row>
    <row r="156" spans="1:9" x14ac:dyDescent="0.2">
      <c r="A156" s="90"/>
      <c r="B156" s="91"/>
      <c r="C156" s="91"/>
      <c r="D156" s="91"/>
      <c r="E156" s="91"/>
      <c r="F156" s="91"/>
      <c r="G156" s="91"/>
      <c r="H156" s="91"/>
      <c r="I156" s="92"/>
    </row>
    <row r="157" spans="1:9" x14ac:dyDescent="0.2">
      <c r="A157" s="90"/>
      <c r="B157" s="91"/>
      <c r="C157" s="91"/>
      <c r="D157" s="91"/>
      <c r="E157" s="91"/>
      <c r="F157" s="91"/>
      <c r="G157" s="91"/>
      <c r="H157" s="91"/>
      <c r="I157" s="92"/>
    </row>
    <row r="158" spans="1:9" x14ac:dyDescent="0.2">
      <c r="A158" s="90"/>
      <c r="B158" s="91"/>
      <c r="C158" s="91"/>
      <c r="D158" s="91"/>
      <c r="E158" s="91"/>
      <c r="F158" s="91"/>
      <c r="G158" s="91"/>
      <c r="H158" s="91"/>
      <c r="I158" s="92"/>
    </row>
    <row r="159" spans="1:9" x14ac:dyDescent="0.2">
      <c r="A159" s="90"/>
      <c r="B159" s="91"/>
      <c r="C159" s="91"/>
      <c r="D159" s="91"/>
      <c r="E159" s="91"/>
      <c r="F159" s="91"/>
      <c r="G159" s="91"/>
      <c r="H159" s="91"/>
      <c r="I159" s="92"/>
    </row>
    <row r="160" spans="1:9" x14ac:dyDescent="0.2">
      <c r="A160" s="90"/>
      <c r="B160" s="91"/>
      <c r="C160" s="91"/>
      <c r="D160" s="91"/>
      <c r="E160" s="91"/>
      <c r="F160" s="91"/>
      <c r="G160" s="91"/>
      <c r="H160" s="91"/>
      <c r="I160" s="92"/>
    </row>
    <row r="161" spans="1:9" x14ac:dyDescent="0.2">
      <c r="A161" s="90"/>
      <c r="B161" s="91"/>
      <c r="C161" s="91"/>
      <c r="D161" s="91"/>
      <c r="E161" s="91"/>
      <c r="F161" s="91"/>
      <c r="G161" s="91"/>
      <c r="H161" s="91"/>
      <c r="I161" s="92"/>
    </row>
    <row r="162" spans="1:9" x14ac:dyDescent="0.2">
      <c r="A162" s="90"/>
      <c r="B162" s="91"/>
      <c r="C162" s="91"/>
      <c r="D162" s="91"/>
      <c r="E162" s="91"/>
      <c r="F162" s="91"/>
      <c r="G162" s="91"/>
      <c r="H162" s="91"/>
      <c r="I162" s="92"/>
    </row>
    <row r="163" spans="1:9" x14ac:dyDescent="0.2">
      <c r="A163" s="90"/>
      <c r="B163" s="91"/>
      <c r="C163" s="91"/>
      <c r="D163" s="91"/>
      <c r="E163" s="91"/>
      <c r="F163" s="91"/>
      <c r="G163" s="91"/>
      <c r="H163" s="91"/>
      <c r="I163" s="92"/>
    </row>
    <row r="164" spans="1:9" x14ac:dyDescent="0.2">
      <c r="A164" s="93"/>
      <c r="B164" s="94"/>
      <c r="C164" s="94"/>
      <c r="D164" s="94"/>
      <c r="E164" s="94"/>
      <c r="F164" s="94"/>
      <c r="G164" s="94"/>
      <c r="H164" s="94"/>
      <c r="I164" s="95"/>
    </row>
    <row r="166" spans="1:9" ht="13.5" thickBot="1" x14ac:dyDescent="0.25">
      <c r="A166" s="11"/>
      <c r="B166" s="11"/>
      <c r="C166" s="11"/>
      <c r="D166" s="11"/>
      <c r="E166" s="11"/>
      <c r="F166" s="11"/>
      <c r="G166" s="11"/>
      <c r="H166" s="11"/>
      <c r="I166" s="11"/>
    </row>
    <row r="167" spans="1:9" ht="13.5" thickTop="1" x14ac:dyDescent="0.2"/>
    <row r="168" spans="1:9" x14ac:dyDescent="0.2">
      <c r="A168" s="81" t="s">
        <v>301</v>
      </c>
      <c r="B168" s="81"/>
      <c r="C168" s="81"/>
      <c r="D168" s="81"/>
      <c r="E168" s="81"/>
      <c r="F168" s="81"/>
      <c r="G168" s="81"/>
      <c r="H168" s="81"/>
      <c r="I168" s="81"/>
    </row>
    <row r="170" spans="1:9" x14ac:dyDescent="0.2">
      <c r="A170" s="87" t="s">
        <v>470</v>
      </c>
      <c r="B170" s="88"/>
      <c r="C170" s="88"/>
      <c r="D170" s="88"/>
      <c r="E170" s="88"/>
      <c r="F170" s="88"/>
      <c r="G170" s="88"/>
      <c r="H170" s="88"/>
      <c r="I170" s="89"/>
    </row>
    <row r="171" spans="1:9" x14ac:dyDescent="0.2">
      <c r="A171" s="90"/>
      <c r="B171" s="91"/>
      <c r="C171" s="91"/>
      <c r="D171" s="91"/>
      <c r="E171" s="91"/>
      <c r="F171" s="91"/>
      <c r="G171" s="91"/>
      <c r="H171" s="91"/>
      <c r="I171" s="92"/>
    </row>
    <row r="172" spans="1:9" x14ac:dyDescent="0.2">
      <c r="A172" s="90"/>
      <c r="B172" s="91"/>
      <c r="C172" s="91"/>
      <c r="D172" s="91"/>
      <c r="E172" s="91"/>
      <c r="F172" s="91"/>
      <c r="G172" s="91"/>
      <c r="H172" s="91"/>
      <c r="I172" s="92"/>
    </row>
    <row r="173" spans="1:9" x14ac:dyDescent="0.2">
      <c r="A173" s="90"/>
      <c r="B173" s="91"/>
      <c r="C173" s="91"/>
      <c r="D173" s="91"/>
      <c r="E173" s="91"/>
      <c r="F173" s="91"/>
      <c r="G173" s="91"/>
      <c r="H173" s="91"/>
      <c r="I173" s="92"/>
    </row>
    <row r="174" spans="1:9" x14ac:dyDescent="0.2">
      <c r="A174" s="90"/>
      <c r="B174" s="91"/>
      <c r="C174" s="91"/>
      <c r="D174" s="91"/>
      <c r="E174" s="91"/>
      <c r="F174" s="91"/>
      <c r="G174" s="91"/>
      <c r="H174" s="91"/>
      <c r="I174" s="92"/>
    </row>
    <row r="175" spans="1:9" x14ac:dyDescent="0.2">
      <c r="A175" s="90"/>
      <c r="B175" s="91"/>
      <c r="C175" s="91"/>
      <c r="D175" s="91"/>
      <c r="E175" s="91"/>
      <c r="F175" s="91"/>
      <c r="G175" s="91"/>
      <c r="H175" s="91"/>
      <c r="I175" s="92"/>
    </row>
    <row r="176" spans="1:9" x14ac:dyDescent="0.2">
      <c r="A176" s="90"/>
      <c r="B176" s="91"/>
      <c r="C176" s="91"/>
      <c r="D176" s="91"/>
      <c r="E176" s="91"/>
      <c r="F176" s="91"/>
      <c r="G176" s="91"/>
      <c r="H176" s="91"/>
      <c r="I176" s="92"/>
    </row>
    <row r="177" spans="1:9" x14ac:dyDescent="0.2">
      <c r="A177" s="90"/>
      <c r="B177" s="91"/>
      <c r="C177" s="91"/>
      <c r="D177" s="91"/>
      <c r="E177" s="91"/>
      <c r="F177" s="91"/>
      <c r="G177" s="91"/>
      <c r="H177" s="91"/>
      <c r="I177" s="92"/>
    </row>
    <row r="178" spans="1:9" x14ac:dyDescent="0.2">
      <c r="A178" s="90"/>
      <c r="B178" s="91"/>
      <c r="C178" s="91"/>
      <c r="D178" s="91"/>
      <c r="E178" s="91"/>
      <c r="F178" s="91"/>
      <c r="G178" s="91"/>
      <c r="H178" s="91"/>
      <c r="I178" s="92"/>
    </row>
    <row r="179" spans="1:9" x14ac:dyDescent="0.2">
      <c r="A179" s="90"/>
      <c r="B179" s="91"/>
      <c r="C179" s="91"/>
      <c r="D179" s="91"/>
      <c r="E179" s="91"/>
      <c r="F179" s="91"/>
      <c r="G179" s="91"/>
      <c r="H179" s="91"/>
      <c r="I179" s="92"/>
    </row>
    <row r="180" spans="1:9" x14ac:dyDescent="0.2">
      <c r="A180" s="90"/>
      <c r="B180" s="91"/>
      <c r="C180" s="91"/>
      <c r="D180" s="91"/>
      <c r="E180" s="91"/>
      <c r="F180" s="91"/>
      <c r="G180" s="91"/>
      <c r="H180" s="91"/>
      <c r="I180" s="92"/>
    </row>
    <row r="181" spans="1:9" x14ac:dyDescent="0.2">
      <c r="A181" s="90"/>
      <c r="B181" s="91"/>
      <c r="C181" s="91"/>
      <c r="D181" s="91"/>
      <c r="E181" s="91"/>
      <c r="F181" s="91"/>
      <c r="G181" s="91"/>
      <c r="H181" s="91"/>
      <c r="I181" s="92"/>
    </row>
    <row r="182" spans="1:9" x14ac:dyDescent="0.2">
      <c r="A182" s="90"/>
      <c r="B182" s="91"/>
      <c r="C182" s="91"/>
      <c r="D182" s="91"/>
      <c r="E182" s="91"/>
      <c r="F182" s="91"/>
      <c r="G182" s="91"/>
      <c r="H182" s="91"/>
      <c r="I182" s="92"/>
    </row>
    <row r="183" spans="1:9" x14ac:dyDescent="0.2">
      <c r="A183" s="90"/>
      <c r="B183" s="91"/>
      <c r="C183" s="91"/>
      <c r="D183" s="91"/>
      <c r="E183" s="91"/>
      <c r="F183" s="91"/>
      <c r="G183" s="91"/>
      <c r="H183" s="91"/>
      <c r="I183" s="92"/>
    </row>
    <row r="184" spans="1:9" x14ac:dyDescent="0.2">
      <c r="A184" s="90"/>
      <c r="B184" s="91"/>
      <c r="C184" s="91"/>
      <c r="D184" s="91"/>
      <c r="E184" s="91"/>
      <c r="F184" s="91"/>
      <c r="G184" s="91"/>
      <c r="H184" s="91"/>
      <c r="I184" s="92"/>
    </row>
    <row r="185" spans="1:9" x14ac:dyDescent="0.2">
      <c r="A185" s="90"/>
      <c r="B185" s="91"/>
      <c r="C185" s="91"/>
      <c r="D185" s="91"/>
      <c r="E185" s="91"/>
      <c r="F185" s="91"/>
      <c r="G185" s="91"/>
      <c r="H185" s="91"/>
      <c r="I185" s="92"/>
    </row>
    <row r="186" spans="1:9" x14ac:dyDescent="0.2">
      <c r="A186" s="90"/>
      <c r="B186" s="91"/>
      <c r="C186" s="91"/>
      <c r="D186" s="91"/>
      <c r="E186" s="91"/>
      <c r="F186" s="91"/>
      <c r="G186" s="91"/>
      <c r="H186" s="91"/>
      <c r="I186" s="92"/>
    </row>
    <row r="187" spans="1:9" x14ac:dyDescent="0.2">
      <c r="A187" s="90"/>
      <c r="B187" s="91"/>
      <c r="C187" s="91"/>
      <c r="D187" s="91"/>
      <c r="E187" s="91"/>
      <c r="F187" s="91"/>
      <c r="G187" s="91"/>
      <c r="H187" s="91"/>
      <c r="I187" s="92"/>
    </row>
    <row r="188" spans="1:9" x14ac:dyDescent="0.2">
      <c r="A188" s="90"/>
      <c r="B188" s="91"/>
      <c r="C188" s="91"/>
      <c r="D188" s="91"/>
      <c r="E188" s="91"/>
      <c r="F188" s="91"/>
      <c r="G188" s="91"/>
      <c r="H188" s="91"/>
      <c r="I188" s="92"/>
    </row>
    <row r="189" spans="1:9" x14ac:dyDescent="0.2">
      <c r="A189" s="90"/>
      <c r="B189" s="91"/>
      <c r="C189" s="91"/>
      <c r="D189" s="91"/>
      <c r="E189" s="91"/>
      <c r="F189" s="91"/>
      <c r="G189" s="91"/>
      <c r="H189" s="91"/>
      <c r="I189" s="92"/>
    </row>
    <row r="190" spans="1:9" x14ac:dyDescent="0.2">
      <c r="A190" s="90"/>
      <c r="B190" s="91"/>
      <c r="C190" s="91"/>
      <c r="D190" s="91"/>
      <c r="E190" s="91"/>
      <c r="F190" s="91"/>
      <c r="G190" s="91"/>
      <c r="H190" s="91"/>
      <c r="I190" s="92"/>
    </row>
    <row r="191" spans="1:9" x14ac:dyDescent="0.2">
      <c r="A191" s="93"/>
      <c r="B191" s="94"/>
      <c r="C191" s="94"/>
      <c r="D191" s="94"/>
      <c r="E191" s="94"/>
      <c r="F191" s="94"/>
      <c r="G191" s="94"/>
      <c r="H191" s="94"/>
      <c r="I191" s="95"/>
    </row>
    <row r="193" spans="1:9" ht="13.5" thickBot="1" x14ac:dyDescent="0.25">
      <c r="A193" s="11"/>
      <c r="B193" s="11"/>
      <c r="C193" s="11"/>
      <c r="D193" s="11"/>
      <c r="E193" s="11"/>
      <c r="F193" s="11"/>
      <c r="G193" s="11"/>
      <c r="H193" s="11"/>
      <c r="I193" s="11"/>
    </row>
    <row r="194" spans="1:9" ht="13.5" thickTop="1" x14ac:dyDescent="0.2"/>
  </sheetData>
  <mergeCells count="29">
    <mergeCell ref="A144:I144"/>
    <mergeCell ref="A146:I164"/>
    <mergeCell ref="A168:I168"/>
    <mergeCell ref="A170:I191"/>
    <mergeCell ref="A39:I39"/>
    <mergeCell ref="B41:C41"/>
    <mergeCell ref="F41:G41"/>
    <mergeCell ref="A46:I46"/>
    <mergeCell ref="A142:I142"/>
    <mergeCell ref="A143:I143"/>
    <mergeCell ref="B34:C34"/>
    <mergeCell ref="F34:G34"/>
    <mergeCell ref="A11:I11"/>
    <mergeCell ref="F13:I13"/>
    <mergeCell ref="A16:I16"/>
    <mergeCell ref="F18:I18"/>
    <mergeCell ref="F19:I19"/>
    <mergeCell ref="F20:I20"/>
    <mergeCell ref="F21:I21"/>
    <mergeCell ref="A23:I23"/>
    <mergeCell ref="A26:I26"/>
    <mergeCell ref="A28:I28"/>
    <mergeCell ref="A32:I32"/>
    <mergeCell ref="F8:I8"/>
    <mergeCell ref="A1:I1"/>
    <mergeCell ref="A3:I3"/>
    <mergeCell ref="F5:I5"/>
    <mergeCell ref="F6:I6"/>
    <mergeCell ref="F7:I7"/>
  </mergeCells>
  <hyperlinks>
    <hyperlink ref="F7" r:id="rId1" xr:uid="{7DF58CD9-CA01-4D2D-A26D-44594A4E63D0}"/>
  </hyperlinks>
  <printOptions horizontalCentered="1"/>
  <pageMargins left="0.75" right="0.75" top="1" bottom="0.75" header="0.5" footer="0.5"/>
  <pageSetup scale="52" orientation="portrait" r:id="rId2"/>
  <headerFooter alignWithMargins="0">
    <oddHeader>&amp;C&amp;"Arial,Bold"&amp;16KENTUCKY PUBLIC SERVICE COMMISSION</oddHead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E5D0C-7B5E-4601-B9A4-057B6673B4B8}">
  <sheetPr>
    <pageSetUpPr fitToPage="1"/>
  </sheetPr>
  <dimension ref="A1:CK194"/>
  <sheetViews>
    <sheetView zoomScale="90" zoomScaleNormal="90" workbookViewId="0">
      <selection activeCell="C30" sqref="C30"/>
    </sheetView>
  </sheetViews>
  <sheetFormatPr defaultRowHeight="12.75" x14ac:dyDescent="0.2"/>
  <cols>
    <col min="1" max="1" width="26.7109375" style="8" bestFit="1" customWidth="1"/>
    <col min="2" max="2" width="15.85546875" style="8" bestFit="1" customWidth="1"/>
    <col min="3" max="3" width="26.140625" style="8" bestFit="1" customWidth="1"/>
    <col min="4" max="4" width="39" style="8" bestFit="1" customWidth="1"/>
    <col min="5" max="5" width="10.7109375" style="8" bestFit="1" customWidth="1"/>
    <col min="6" max="6" width="12.7109375" style="8" bestFit="1" customWidth="1"/>
    <col min="7" max="7" width="8.85546875" style="8" bestFit="1" customWidth="1"/>
    <col min="8" max="8" width="15.42578125" style="8" bestFit="1" customWidth="1"/>
    <col min="9" max="9" width="17.5703125" style="8" bestFit="1" customWidth="1"/>
    <col min="10" max="10" width="12" style="8" bestFit="1" customWidth="1"/>
    <col min="11" max="11" width="13.85546875" style="8" bestFit="1" customWidth="1"/>
    <col min="12" max="12" width="20.140625" style="9" bestFit="1" customWidth="1"/>
    <col min="13" max="13" width="15.42578125" style="8" bestFit="1" customWidth="1"/>
    <col min="14" max="14" width="18.28515625" style="8" bestFit="1" customWidth="1"/>
    <col min="15" max="15" width="5" style="8" bestFit="1" customWidth="1"/>
    <col min="16" max="16" width="17.7109375" style="8" bestFit="1" customWidth="1"/>
    <col min="17" max="17" width="8.7109375" style="8" bestFit="1" customWidth="1"/>
    <col min="18" max="18" width="16.85546875" style="8" bestFit="1" customWidth="1"/>
    <col min="19" max="19" width="6" style="12" bestFit="1" customWidth="1"/>
    <col min="20" max="20" width="16.28515625" style="8" bestFit="1" customWidth="1"/>
    <col min="21" max="21" width="6" style="13" bestFit="1" customWidth="1"/>
    <col min="22" max="22" width="16.42578125" style="8" bestFit="1" customWidth="1"/>
    <col min="23" max="23" width="6" style="13" bestFit="1" customWidth="1"/>
    <col min="24" max="24" width="17.5703125" style="8" bestFit="1" customWidth="1"/>
    <col min="25" max="25" width="6" style="13" bestFit="1" customWidth="1"/>
    <col min="26" max="26" width="36.7109375" style="8" bestFit="1" customWidth="1"/>
    <col min="27" max="27" width="6" style="13" bestFit="1" customWidth="1"/>
    <col min="28" max="28" width="20.42578125" style="8" bestFit="1" customWidth="1"/>
    <col min="29" max="29" width="6" style="13" bestFit="1" customWidth="1"/>
    <col min="30" max="30" width="40.140625" style="8" bestFit="1" customWidth="1"/>
    <col min="31" max="31" width="6" style="13" bestFit="1" customWidth="1"/>
    <col min="32" max="32" width="13" style="8" bestFit="1" customWidth="1"/>
    <col min="33" max="33" width="6" style="13" bestFit="1" customWidth="1"/>
    <col min="34" max="34" width="39.28515625" style="8" bestFit="1" customWidth="1"/>
    <col min="35" max="35" width="6" style="13" bestFit="1" customWidth="1"/>
    <col min="36" max="36" width="37.7109375" style="8" bestFit="1" customWidth="1"/>
    <col min="37" max="37" width="6" style="13" bestFit="1" customWidth="1"/>
    <col min="38" max="38" width="35.5703125" style="8" bestFit="1" customWidth="1"/>
    <col min="39" max="39" width="6" style="13" bestFit="1" customWidth="1"/>
    <col min="40" max="40" width="15.5703125" style="8" bestFit="1" customWidth="1"/>
    <col min="41" max="41" width="6" style="13" bestFit="1" customWidth="1"/>
    <col min="42" max="42" width="57" style="8" bestFit="1" customWidth="1"/>
    <col min="43" max="43" width="6" style="13" bestFit="1" customWidth="1"/>
    <col min="44" max="44" width="22.7109375" style="8" bestFit="1" customWidth="1"/>
    <col min="45" max="45" width="6" style="13" bestFit="1" customWidth="1"/>
    <col min="46" max="46" width="27" style="8" bestFit="1" customWidth="1"/>
    <col min="47" max="47" width="6" style="13" bestFit="1" customWidth="1"/>
    <col min="48" max="48" width="22.5703125" style="8" bestFit="1" customWidth="1"/>
    <col min="49" max="49" width="6" style="13" bestFit="1" customWidth="1"/>
    <col min="50" max="50" width="13.85546875" style="8" bestFit="1" customWidth="1"/>
    <col min="51" max="51" width="6" style="13" bestFit="1" customWidth="1"/>
    <col min="52" max="52" width="19" style="8" bestFit="1" customWidth="1"/>
    <col min="53" max="53" width="6" style="13" bestFit="1" customWidth="1"/>
    <col min="54" max="54" width="27.85546875" style="8" bestFit="1" customWidth="1"/>
    <col min="55" max="55" width="6" style="13" bestFit="1" customWidth="1"/>
    <col min="56" max="56" width="13.85546875" style="8" bestFit="1" customWidth="1"/>
    <col min="57" max="57" width="6" style="13" bestFit="1" customWidth="1"/>
    <col min="58" max="58" width="13.85546875" style="8" bestFit="1" customWidth="1"/>
    <col min="59" max="59" width="6" style="13" bestFit="1" customWidth="1"/>
    <col min="60" max="60" width="18.5703125" style="8" bestFit="1" customWidth="1"/>
    <col min="61" max="61" width="6" style="13" bestFit="1" customWidth="1"/>
    <col min="62" max="62" width="15.7109375" style="8" bestFit="1" customWidth="1"/>
    <col min="63" max="63" width="6" style="13" bestFit="1" customWidth="1"/>
    <col min="64" max="64" width="13.85546875" style="8" bestFit="1" customWidth="1"/>
    <col min="65" max="65" width="6" style="13" bestFit="1" customWidth="1"/>
    <col min="66" max="66" width="17.140625" style="8" bestFit="1" customWidth="1"/>
    <col min="67" max="67" width="6" style="13" bestFit="1" customWidth="1"/>
    <col min="68" max="68" width="20.42578125" style="8" bestFit="1" customWidth="1"/>
    <col min="69" max="69" width="6" style="13" bestFit="1" customWidth="1"/>
    <col min="70" max="70" width="17.28515625" style="8" bestFit="1" customWidth="1"/>
    <col min="71" max="71" width="6" style="13" bestFit="1" customWidth="1"/>
    <col min="72" max="72" width="22.140625" style="8" bestFit="1" customWidth="1"/>
    <col min="73" max="73" width="6" style="13" bestFit="1" customWidth="1"/>
    <col min="74" max="74" width="11.5703125" style="8" bestFit="1" customWidth="1"/>
    <col min="75" max="75" width="6" style="13" bestFit="1" customWidth="1"/>
    <col min="76" max="76" width="8.28515625" style="8" bestFit="1" customWidth="1"/>
    <col min="77" max="77" width="6" style="13" bestFit="1" customWidth="1"/>
    <col min="78" max="78" width="19.140625" style="8" bestFit="1" customWidth="1"/>
    <col min="79" max="79" width="6" style="13" bestFit="1" customWidth="1"/>
    <col min="80" max="80" width="14.28515625" style="8" bestFit="1" customWidth="1"/>
    <col min="81" max="81" width="6" style="13" bestFit="1" customWidth="1"/>
    <col min="82" max="82" width="57.5703125" style="8" bestFit="1" customWidth="1"/>
    <col min="83" max="83" width="6" style="13" bestFit="1" customWidth="1"/>
    <col min="84" max="84" width="16.42578125" style="8" bestFit="1" customWidth="1"/>
    <col min="85" max="85" width="6" style="13" bestFit="1" customWidth="1"/>
    <col min="86" max="86" width="9.85546875" style="8" bestFit="1" customWidth="1"/>
    <col min="87" max="87" width="6" style="13" bestFit="1" customWidth="1"/>
    <col min="88" max="88" width="18.85546875" style="8" bestFit="1" customWidth="1"/>
    <col min="89" max="89" width="6" style="13" bestFit="1" customWidth="1"/>
    <col min="90" max="16384" width="9.140625" style="8"/>
  </cols>
  <sheetData>
    <row r="1" spans="1:9" ht="13.5" thickBot="1" x14ac:dyDescent="0.25">
      <c r="A1" s="80" t="s">
        <v>298</v>
      </c>
      <c r="B1" s="80"/>
      <c r="C1" s="80"/>
      <c r="D1" s="80"/>
      <c r="E1" s="80"/>
      <c r="F1" s="80"/>
      <c r="G1" s="80"/>
      <c r="H1" s="80"/>
      <c r="I1" s="80"/>
    </row>
    <row r="2" spans="1:9" ht="13.5" thickTop="1" x14ac:dyDescent="0.2"/>
    <row r="3" spans="1:9" x14ac:dyDescent="0.2">
      <c r="A3" s="81" t="s">
        <v>274</v>
      </c>
      <c r="B3" s="81"/>
      <c r="C3" s="81"/>
      <c r="D3" s="81"/>
      <c r="E3" s="81"/>
      <c r="F3" s="81"/>
      <c r="G3" s="81"/>
      <c r="H3" s="81"/>
      <c r="I3" s="81"/>
    </row>
    <row r="5" spans="1:9" x14ac:dyDescent="0.2">
      <c r="D5" s="10" t="s">
        <v>275</v>
      </c>
      <c r="E5" s="9">
        <v>1.1000000000000001</v>
      </c>
      <c r="F5" s="82" t="s">
        <v>276</v>
      </c>
      <c r="G5" s="82"/>
      <c r="H5" s="82"/>
      <c r="I5" s="82"/>
    </row>
    <row r="6" spans="1:9" x14ac:dyDescent="0.2">
      <c r="D6" s="10" t="s">
        <v>277</v>
      </c>
      <c r="E6" s="9">
        <v>1.2</v>
      </c>
      <c r="F6" s="79" t="s">
        <v>437</v>
      </c>
      <c r="G6" s="79"/>
      <c r="H6" s="79"/>
      <c r="I6" s="79"/>
    </row>
    <row r="7" spans="1:9" x14ac:dyDescent="0.2">
      <c r="D7" s="10" t="s">
        <v>278</v>
      </c>
      <c r="E7" s="9">
        <v>1.3</v>
      </c>
      <c r="F7" s="97" t="s">
        <v>438</v>
      </c>
      <c r="G7" s="79"/>
      <c r="H7" s="79"/>
      <c r="I7" s="79"/>
    </row>
    <row r="8" spans="1:9" x14ac:dyDescent="0.2">
      <c r="D8" s="10" t="s">
        <v>279</v>
      </c>
      <c r="E8" s="9">
        <v>1.4</v>
      </c>
      <c r="F8" s="79" t="s">
        <v>351</v>
      </c>
      <c r="G8" s="79"/>
      <c r="H8" s="79"/>
      <c r="I8" s="79"/>
    </row>
    <row r="9" spans="1:9" ht="13.5" thickBot="1" x14ac:dyDescent="0.25">
      <c r="A9" s="11"/>
      <c r="B9" s="11"/>
      <c r="C9" s="11"/>
      <c r="D9" s="11"/>
      <c r="E9" s="11"/>
      <c r="F9" s="11"/>
      <c r="G9" s="11"/>
      <c r="H9" s="11"/>
      <c r="I9" s="11"/>
    </row>
    <row r="10" spans="1:9" ht="13.5" thickTop="1" x14ac:dyDescent="0.2"/>
    <row r="11" spans="1:9" x14ac:dyDescent="0.2">
      <c r="A11" s="81" t="s">
        <v>280</v>
      </c>
      <c r="B11" s="81"/>
      <c r="C11" s="81"/>
      <c r="D11" s="81"/>
      <c r="E11" s="81"/>
      <c r="F11" s="81"/>
      <c r="G11" s="81"/>
      <c r="H11" s="81"/>
      <c r="I11" s="81"/>
    </row>
    <row r="13" spans="1:9" x14ac:dyDescent="0.2">
      <c r="D13" s="10" t="s">
        <v>281</v>
      </c>
      <c r="E13" s="9">
        <v>2.1</v>
      </c>
      <c r="F13" s="81">
        <v>2018</v>
      </c>
      <c r="G13" s="81"/>
      <c r="H13" s="81"/>
      <c r="I13" s="81"/>
    </row>
    <row r="14" spans="1:9" ht="13.5" thickBot="1" x14ac:dyDescent="0.25">
      <c r="A14" s="11"/>
      <c r="B14" s="11"/>
      <c r="C14" s="11"/>
      <c r="D14" s="11"/>
      <c r="E14" s="11"/>
      <c r="F14" s="11"/>
      <c r="G14" s="11"/>
      <c r="H14" s="11"/>
      <c r="I14" s="11"/>
    </row>
    <row r="15" spans="1:9" ht="13.5" thickTop="1" x14ac:dyDescent="0.2"/>
    <row r="16" spans="1:9" x14ac:dyDescent="0.2">
      <c r="A16" s="81" t="s">
        <v>282</v>
      </c>
      <c r="B16" s="81"/>
      <c r="C16" s="81"/>
      <c r="D16" s="81"/>
      <c r="E16" s="81"/>
      <c r="F16" s="81"/>
      <c r="G16" s="81"/>
      <c r="H16" s="81"/>
      <c r="I16" s="81"/>
    </row>
    <row r="18" spans="1:9" x14ac:dyDescent="0.2">
      <c r="D18" s="10" t="s">
        <v>283</v>
      </c>
      <c r="E18" s="9">
        <v>3.1</v>
      </c>
      <c r="F18" s="81">
        <v>8.3800000000000008</v>
      </c>
      <c r="G18" s="81"/>
      <c r="H18" s="81"/>
      <c r="I18" s="81"/>
    </row>
    <row r="19" spans="1:9" x14ac:dyDescent="0.2">
      <c r="D19" s="10" t="s">
        <v>284</v>
      </c>
      <c r="E19" s="9">
        <v>3.2</v>
      </c>
      <c r="F19" s="85">
        <v>41275</v>
      </c>
      <c r="G19" s="85"/>
      <c r="H19" s="85"/>
      <c r="I19" s="85"/>
    </row>
    <row r="20" spans="1:9" x14ac:dyDescent="0.2">
      <c r="D20" s="10" t="s">
        <v>285</v>
      </c>
      <c r="E20" s="9">
        <v>3.3</v>
      </c>
      <c r="F20" s="85">
        <v>43100</v>
      </c>
      <c r="G20" s="85"/>
      <c r="H20" s="85"/>
      <c r="I20" s="85"/>
    </row>
    <row r="21" spans="1:9" x14ac:dyDescent="0.2">
      <c r="D21" s="10" t="s">
        <v>286</v>
      </c>
      <c r="E21" s="9">
        <v>3.4</v>
      </c>
      <c r="F21" s="81">
        <v>3</v>
      </c>
      <c r="G21" s="81"/>
      <c r="H21" s="81"/>
      <c r="I21" s="81"/>
    </row>
    <row r="23" spans="1:9" ht="38.25" customHeight="1" x14ac:dyDescent="0.2">
      <c r="A23" s="86" t="s">
        <v>287</v>
      </c>
      <c r="B23" s="86"/>
      <c r="C23" s="86"/>
      <c r="D23" s="86"/>
      <c r="E23" s="86"/>
      <c r="F23" s="86"/>
      <c r="G23" s="86"/>
      <c r="H23" s="86"/>
      <c r="I23" s="86"/>
    </row>
    <row r="24" spans="1:9" ht="13.5" thickBot="1" x14ac:dyDescent="0.25">
      <c r="A24" s="11"/>
      <c r="B24" s="11"/>
      <c r="C24" s="11"/>
      <c r="D24" s="11"/>
      <c r="E24" s="11"/>
      <c r="F24" s="11"/>
      <c r="G24" s="11"/>
      <c r="H24" s="11"/>
      <c r="I24" s="11"/>
    </row>
    <row r="25" spans="1:9" ht="13.5" thickTop="1" x14ac:dyDescent="0.2"/>
    <row r="26" spans="1:9" x14ac:dyDescent="0.2">
      <c r="A26" s="81" t="s">
        <v>288</v>
      </c>
      <c r="B26" s="81"/>
      <c r="C26" s="81"/>
      <c r="D26" s="81"/>
      <c r="E26" s="81"/>
      <c r="F26" s="81"/>
      <c r="G26" s="81"/>
      <c r="H26" s="81"/>
      <c r="I26" s="81"/>
    </row>
    <row r="27" spans="1:9" x14ac:dyDescent="0.2">
      <c r="A27" s="9"/>
      <c r="B27" s="9"/>
      <c r="C27" s="9"/>
      <c r="D27" s="9"/>
      <c r="E27" s="9"/>
      <c r="F27" s="9"/>
      <c r="G27" s="9"/>
      <c r="H27" s="9"/>
      <c r="I27" s="9"/>
    </row>
    <row r="28" spans="1:9" x14ac:dyDescent="0.2">
      <c r="A28" s="81" t="s">
        <v>289</v>
      </c>
      <c r="B28" s="81"/>
      <c r="C28" s="81"/>
      <c r="D28" s="81"/>
      <c r="E28" s="81"/>
      <c r="F28" s="81"/>
      <c r="G28" s="81"/>
      <c r="H28" s="81"/>
      <c r="I28" s="81"/>
    </row>
    <row r="29" spans="1:9" x14ac:dyDescent="0.2">
      <c r="A29" s="9"/>
      <c r="B29" s="9"/>
      <c r="C29" s="9"/>
      <c r="D29" s="9"/>
      <c r="E29" s="9"/>
      <c r="F29" s="9"/>
      <c r="G29" s="9"/>
      <c r="H29" s="9"/>
      <c r="I29" s="9"/>
    </row>
    <row r="30" spans="1:9" x14ac:dyDescent="0.2">
      <c r="A30" s="9"/>
      <c r="B30" s="9" t="s">
        <v>290</v>
      </c>
      <c r="C30" s="33">
        <v>29752</v>
      </c>
      <c r="D30" s="9"/>
      <c r="E30" s="9"/>
      <c r="F30" s="9" t="s">
        <v>291</v>
      </c>
      <c r="G30" s="9">
        <v>91</v>
      </c>
      <c r="H30" s="9"/>
      <c r="I30" s="9"/>
    </row>
    <row r="31" spans="1:9" x14ac:dyDescent="0.2">
      <c r="A31" s="9"/>
      <c r="B31" s="9"/>
      <c r="C31" s="9"/>
      <c r="D31" s="9"/>
      <c r="E31" s="9"/>
      <c r="F31" s="9"/>
      <c r="G31" s="9"/>
      <c r="H31" s="9"/>
      <c r="I31" s="9"/>
    </row>
    <row r="32" spans="1:9" x14ac:dyDescent="0.2">
      <c r="A32" s="81" t="s">
        <v>292</v>
      </c>
      <c r="B32" s="81"/>
      <c r="C32" s="81"/>
      <c r="D32" s="81"/>
      <c r="E32" s="81"/>
      <c r="F32" s="81"/>
      <c r="G32" s="81"/>
      <c r="H32" s="81"/>
      <c r="I32" s="81"/>
    </row>
    <row r="33" spans="1:89" x14ac:dyDescent="0.2">
      <c r="A33" s="9"/>
      <c r="B33" s="9"/>
      <c r="C33" s="9"/>
      <c r="D33" s="9"/>
      <c r="E33" s="9"/>
      <c r="F33" s="9"/>
      <c r="G33" s="9"/>
      <c r="H33" s="9"/>
      <c r="I33" s="9"/>
    </row>
    <row r="34" spans="1:89" x14ac:dyDescent="0.2">
      <c r="A34" s="9"/>
      <c r="B34" s="84" t="s">
        <v>293</v>
      </c>
      <c r="C34" s="84"/>
      <c r="D34" s="9"/>
      <c r="E34" s="9"/>
      <c r="F34" s="84" t="s">
        <v>294</v>
      </c>
      <c r="G34" s="84"/>
      <c r="H34" s="9"/>
      <c r="I34" s="9"/>
    </row>
    <row r="35" spans="1:89" x14ac:dyDescent="0.2">
      <c r="B35" s="10" t="s">
        <v>295</v>
      </c>
      <c r="C35" s="8">
        <v>111.2</v>
      </c>
      <c r="E35" s="9"/>
      <c r="F35" s="10" t="s">
        <v>295</v>
      </c>
      <c r="G35" s="8">
        <v>122.816</v>
      </c>
    </row>
    <row r="36" spans="1:89" x14ac:dyDescent="0.2">
      <c r="B36" s="10" t="s">
        <v>296</v>
      </c>
      <c r="C36" s="8">
        <v>1.2</v>
      </c>
      <c r="E36" s="9"/>
      <c r="F36" s="10" t="s">
        <v>296</v>
      </c>
      <c r="G36" s="8">
        <v>1.2121</v>
      </c>
    </row>
    <row r="37" spans="1:89" x14ac:dyDescent="0.2">
      <c r="D37" s="10"/>
      <c r="E37" s="9"/>
    </row>
    <row r="38" spans="1:89" x14ac:dyDescent="0.2">
      <c r="D38" s="10"/>
      <c r="E38" s="9"/>
      <c r="F38" s="14"/>
      <c r="G38" s="14"/>
      <c r="H38" s="14"/>
      <c r="I38" s="14"/>
    </row>
    <row r="39" spans="1:89" x14ac:dyDescent="0.2">
      <c r="A39" s="81" t="s">
        <v>297</v>
      </c>
      <c r="B39" s="81"/>
      <c r="C39" s="81"/>
      <c r="D39" s="81"/>
      <c r="E39" s="81"/>
      <c r="F39" s="81"/>
      <c r="G39" s="81"/>
      <c r="H39" s="81"/>
      <c r="I39" s="81"/>
    </row>
    <row r="40" spans="1:89" x14ac:dyDescent="0.2">
      <c r="A40" s="9"/>
      <c r="B40" s="9"/>
      <c r="C40" s="9"/>
      <c r="D40" s="9"/>
      <c r="E40" s="9"/>
      <c r="F40" s="9"/>
      <c r="G40" s="9"/>
      <c r="H40" s="9"/>
      <c r="I40" s="9"/>
    </row>
    <row r="41" spans="1:89" x14ac:dyDescent="0.2">
      <c r="A41" s="9"/>
      <c r="B41" s="84" t="s">
        <v>293</v>
      </c>
      <c r="C41" s="84"/>
      <c r="D41" s="9"/>
      <c r="E41" s="9"/>
      <c r="F41" s="84" t="s">
        <v>294</v>
      </c>
      <c r="G41" s="84"/>
      <c r="H41" s="9"/>
      <c r="I41" s="9"/>
    </row>
    <row r="42" spans="1:89" x14ac:dyDescent="0.2">
      <c r="B42" s="10" t="s">
        <v>295</v>
      </c>
      <c r="C42" s="8">
        <v>295.41000000000003</v>
      </c>
      <c r="E42" s="9"/>
      <c r="F42" s="10" t="s">
        <v>295</v>
      </c>
      <c r="G42" s="8">
        <v>488.57600000000002</v>
      </c>
    </row>
    <row r="43" spans="1:89" x14ac:dyDescent="0.2">
      <c r="B43" s="10" t="s">
        <v>296</v>
      </c>
      <c r="C43" s="8">
        <v>1.61</v>
      </c>
      <c r="E43" s="9"/>
      <c r="F43" s="10" t="s">
        <v>296</v>
      </c>
      <c r="G43" s="8">
        <v>1.7690999999999999</v>
      </c>
    </row>
    <row r="44" spans="1:89" ht="13.5" thickBot="1" x14ac:dyDescent="0.25">
      <c r="A44" s="11"/>
      <c r="B44" s="11"/>
      <c r="C44" s="11"/>
      <c r="D44" s="11"/>
      <c r="E44" s="11"/>
      <c r="F44" s="11"/>
      <c r="G44" s="11"/>
      <c r="H44" s="11"/>
      <c r="I44" s="11"/>
    </row>
    <row r="45" spans="1:89" ht="13.5" thickTop="1" x14ac:dyDescent="0.2"/>
    <row r="46" spans="1:89" x14ac:dyDescent="0.2">
      <c r="A46" s="81" t="s">
        <v>352</v>
      </c>
      <c r="B46" s="81"/>
      <c r="C46" s="81"/>
      <c r="D46" s="81"/>
      <c r="E46" s="81"/>
      <c r="F46" s="81"/>
      <c r="G46" s="81"/>
      <c r="H46" s="81"/>
      <c r="I46" s="81"/>
    </row>
    <row r="47" spans="1:89" x14ac:dyDescent="0.2">
      <c r="A47" s="9"/>
      <c r="B47" s="9"/>
      <c r="C47" s="9"/>
      <c r="D47" s="9"/>
      <c r="E47" s="9"/>
      <c r="F47" s="9"/>
      <c r="G47" s="9"/>
      <c r="H47" s="9"/>
      <c r="I47" s="9"/>
    </row>
    <row r="48" spans="1:89" ht="38.25" customHeight="1" x14ac:dyDescent="0.2">
      <c r="A48" s="15" t="s">
        <v>353</v>
      </c>
      <c r="B48" s="15" t="s">
        <v>354</v>
      </c>
      <c r="C48" s="15" t="s">
        <v>355</v>
      </c>
      <c r="D48" s="15" t="s">
        <v>9</v>
      </c>
      <c r="E48" s="15" t="s">
        <v>356</v>
      </c>
      <c r="F48" s="15" t="s">
        <v>357</v>
      </c>
      <c r="G48" s="15"/>
      <c r="H48" s="15" t="s">
        <v>358</v>
      </c>
      <c r="I48" s="15" t="s">
        <v>359</v>
      </c>
      <c r="J48" s="16" t="s">
        <v>360</v>
      </c>
      <c r="K48" s="16" t="s">
        <v>361</v>
      </c>
      <c r="L48" s="15" t="s">
        <v>362</v>
      </c>
      <c r="M48" s="15" t="s">
        <v>363</v>
      </c>
      <c r="N48" s="15" t="s">
        <v>364</v>
      </c>
      <c r="O48" s="15"/>
      <c r="P48" s="17"/>
      <c r="Q48" s="15" t="s">
        <v>365</v>
      </c>
      <c r="R48" s="15" t="s">
        <v>366</v>
      </c>
      <c r="S48" s="18" t="s">
        <v>367</v>
      </c>
      <c r="T48" s="15" t="s">
        <v>366</v>
      </c>
      <c r="U48" s="19" t="s">
        <v>367</v>
      </c>
      <c r="V48" s="15" t="s">
        <v>366</v>
      </c>
      <c r="W48" s="19" t="s">
        <v>367</v>
      </c>
      <c r="X48" s="15" t="s">
        <v>366</v>
      </c>
      <c r="Y48" s="19" t="s">
        <v>367</v>
      </c>
      <c r="Z48" s="15" t="s">
        <v>366</v>
      </c>
      <c r="AA48" s="19" t="s">
        <v>367</v>
      </c>
      <c r="AB48" s="15" t="s">
        <v>366</v>
      </c>
      <c r="AC48" s="19" t="s">
        <v>367</v>
      </c>
      <c r="AD48" s="15" t="s">
        <v>366</v>
      </c>
      <c r="AE48" s="19" t="s">
        <v>367</v>
      </c>
      <c r="AF48" s="15" t="s">
        <v>366</v>
      </c>
      <c r="AG48" s="19" t="s">
        <v>367</v>
      </c>
      <c r="AH48" s="15" t="s">
        <v>366</v>
      </c>
      <c r="AI48" s="19" t="s">
        <v>367</v>
      </c>
      <c r="AJ48" s="15" t="s">
        <v>366</v>
      </c>
      <c r="AK48" s="19" t="s">
        <v>367</v>
      </c>
      <c r="AL48" s="15" t="s">
        <v>366</v>
      </c>
      <c r="AM48" s="19" t="s">
        <v>367</v>
      </c>
      <c r="AN48" s="15" t="s">
        <v>366</v>
      </c>
      <c r="AO48" s="19" t="s">
        <v>367</v>
      </c>
      <c r="AP48" s="15" t="s">
        <v>366</v>
      </c>
      <c r="AQ48" s="19" t="s">
        <v>367</v>
      </c>
      <c r="AR48" s="15" t="s">
        <v>366</v>
      </c>
      <c r="AS48" s="19" t="s">
        <v>367</v>
      </c>
      <c r="AT48" s="15" t="s">
        <v>366</v>
      </c>
      <c r="AU48" s="19" t="s">
        <v>367</v>
      </c>
      <c r="AV48" s="15" t="s">
        <v>366</v>
      </c>
      <c r="AW48" s="19" t="s">
        <v>367</v>
      </c>
      <c r="AX48" s="15" t="s">
        <v>366</v>
      </c>
      <c r="AY48" s="19" t="s">
        <v>367</v>
      </c>
      <c r="AZ48" s="15" t="s">
        <v>366</v>
      </c>
      <c r="BA48" s="19" t="s">
        <v>367</v>
      </c>
      <c r="BB48" s="15" t="s">
        <v>366</v>
      </c>
      <c r="BC48" s="19" t="s">
        <v>367</v>
      </c>
      <c r="BD48" s="15" t="s">
        <v>366</v>
      </c>
      <c r="BE48" s="19" t="s">
        <v>367</v>
      </c>
      <c r="BF48" s="15" t="s">
        <v>366</v>
      </c>
      <c r="BG48" s="19" t="s">
        <v>367</v>
      </c>
      <c r="BH48" s="15" t="s">
        <v>366</v>
      </c>
      <c r="BI48" s="19" t="s">
        <v>367</v>
      </c>
      <c r="BJ48" s="15" t="s">
        <v>366</v>
      </c>
      <c r="BK48" s="19" t="s">
        <v>367</v>
      </c>
      <c r="BL48" s="15" t="s">
        <v>366</v>
      </c>
      <c r="BM48" s="19" t="s">
        <v>367</v>
      </c>
      <c r="BN48" s="15" t="s">
        <v>366</v>
      </c>
      <c r="BO48" s="19" t="s">
        <v>367</v>
      </c>
      <c r="BP48" s="15" t="s">
        <v>366</v>
      </c>
      <c r="BQ48" s="19" t="s">
        <v>367</v>
      </c>
      <c r="BR48" s="15" t="s">
        <v>366</v>
      </c>
      <c r="BS48" s="19" t="s">
        <v>367</v>
      </c>
      <c r="BT48" s="15" t="s">
        <v>366</v>
      </c>
      <c r="BU48" s="19" t="s">
        <v>367</v>
      </c>
      <c r="BV48" s="15" t="s">
        <v>366</v>
      </c>
      <c r="BW48" s="19" t="s">
        <v>367</v>
      </c>
      <c r="BX48" s="15" t="s">
        <v>366</v>
      </c>
      <c r="BY48" s="19" t="s">
        <v>367</v>
      </c>
      <c r="BZ48" s="15" t="s">
        <v>366</v>
      </c>
      <c r="CA48" s="19" t="s">
        <v>367</v>
      </c>
      <c r="CB48" s="15" t="s">
        <v>366</v>
      </c>
      <c r="CC48" s="19" t="s">
        <v>367</v>
      </c>
      <c r="CD48" s="15" t="s">
        <v>366</v>
      </c>
      <c r="CE48" s="19" t="s">
        <v>367</v>
      </c>
      <c r="CF48" s="15" t="s">
        <v>366</v>
      </c>
      <c r="CG48" s="19" t="s">
        <v>367</v>
      </c>
      <c r="CH48" s="15" t="s">
        <v>366</v>
      </c>
      <c r="CI48" s="19" t="s">
        <v>367</v>
      </c>
      <c r="CJ48" s="15" t="s">
        <v>366</v>
      </c>
      <c r="CK48" s="19" t="s">
        <v>367</v>
      </c>
    </row>
    <row r="49" spans="1:89" ht="15" x14ac:dyDescent="0.25">
      <c r="A49" s="17" t="s">
        <v>368</v>
      </c>
      <c r="B49" s="21">
        <v>501</v>
      </c>
      <c r="C49" s="14" t="s">
        <v>471</v>
      </c>
      <c r="D49" s="17" t="s">
        <v>370</v>
      </c>
      <c r="E49" s="21">
        <v>5</v>
      </c>
      <c r="F49" s="22">
        <f>'[2]2018 Circuit Detail'!H8</f>
        <v>196.131506</v>
      </c>
      <c r="G49" s="21"/>
      <c r="H49" s="21">
        <f>('[2]2013 Indices'!H40+'[2]2014 Circuit detail'!AS8+'[2]2015 Circuit Detail'!AS8+'[2]2016 Circuit Detail'!AS8+'[2]2017 Circuit Detail'!AS8)/5</f>
        <v>2.5770095406679001</v>
      </c>
      <c r="I49" s="10">
        <f>'[2]2018 Circuit Detail'!AS8</f>
        <v>1.2695563557239</v>
      </c>
      <c r="J49" s="17" t="str">
        <f t="shared" ref="J49:J112" si="0">IF(I49&gt;H49,"PSC","OK")</f>
        <v>OK</v>
      </c>
      <c r="K49" s="34">
        <v>57.5</v>
      </c>
      <c r="L49" s="23">
        <v>2016</v>
      </c>
      <c r="M49" s="21">
        <f>('[2]2013 Indices'!I40+'[2]2014 Circuit detail'!AQ8+'[2]2015 Circuit Detail'!AQ8+'[2]2016 Circuit Detail'!AQ8+'[2]2017 Circuit Detail'!AQ8)/5</f>
        <v>417.0032738721311</v>
      </c>
      <c r="N49" s="24">
        <f>'[2]2018 Circuit Detail'!AQ8</f>
        <v>129.99441300000001</v>
      </c>
      <c r="O49" s="17" t="str">
        <f t="shared" ref="O49:O112" si="1">IF(N49&gt;M49,"PSC","OK")</f>
        <v>OK</v>
      </c>
      <c r="P49" s="8" t="str">
        <f>IF(J49="OK",IF(O49="OK","Good","More Info Required"),"More Info Required")</f>
        <v>Good</v>
      </c>
      <c r="Q49" s="25">
        <f>'[2]2018 Circuit Detail'!AJ8</f>
        <v>7</v>
      </c>
      <c r="R49" s="26" t="str">
        <f>IF($P49="More Info Required","000 Power Supply","")</f>
        <v/>
      </c>
      <c r="S49" s="12" t="str">
        <f>IF($P49="More Info Required",COUNTIFS('[2]2018 Outage History'!$R:$R,R49,'[2]2018 Outage History'!$I:$I,$C49)/$Q49,"")</f>
        <v/>
      </c>
      <c r="T49" s="26" t="str">
        <f>IF($P49="More Info Required","100 Construction","")</f>
        <v/>
      </c>
      <c r="U49" s="13" t="str">
        <f>IF($P49="More Info Required",COUNTIFS('[2]2018 Outage History'!$R:$R,T49,'[2]2018 Outage History'!$I:$I,$C49)/$Q49,"")</f>
        <v/>
      </c>
      <c r="V49" s="26" t="str">
        <f>IF($P49="More Info Required","110 Maintenance","")</f>
        <v/>
      </c>
      <c r="W49" s="13" t="str">
        <f>IF($P49="More Info Required",COUNTIFS('[2]2018 Outage History'!$R:$R,V49,'[2]2018 Outage History'!$I:$I,$C49)/$Q49,"")</f>
        <v/>
      </c>
      <c r="X49" s="26" t="str">
        <f>IF($P49="More Info Required","190 Other Planned","")</f>
        <v/>
      </c>
      <c r="Y49" s="13" t="str">
        <f>IF($P49="More Info Required",COUNTIFS('[2]2018 Outage History'!$R:$R,X49,'[2]2018 Outage History'!$I:$I,$C49)/$Q49,"")</f>
        <v/>
      </c>
      <c r="Z49" s="26" t="str">
        <f>IF($P49="More Info Required","300 Material or equipment fault/failure","")</f>
        <v/>
      </c>
      <c r="AA49" s="13" t="str">
        <f>IF($P49="More Info Required",COUNTIFS('[2]2018 Outage History'!$R:$R,Z49,'[2]2018 Outage History'!$I:$I,$C49)/$Q49,"")</f>
        <v/>
      </c>
      <c r="AB49" s="26" t="str">
        <f>IF($P49="More Info Required","310 Installation Fault","")</f>
        <v/>
      </c>
      <c r="AC49" s="13" t="str">
        <f>IF($P49="More Info Required",COUNTIFS('[2]2018 Outage History'!$R:$R,AB49,'[2]2018 Outage History'!$I:$I,$C49)/$Q49,"")</f>
        <v/>
      </c>
      <c r="AD49" s="26" t="str">
        <f>IF($P49="More Info Required","320 Conductor Sag or inadequate clearance","")</f>
        <v/>
      </c>
      <c r="AE49" s="13" t="str">
        <f>IF($P49="More Info Required",COUNTIFS('[2]2018 Outage History'!$R:$R,AD49,'[2]2018 Outage History'!$I:$I,$C49)/$Q49,"")</f>
        <v/>
      </c>
      <c r="AF49" s="26" t="str">
        <f>IF($P49="More Info Required","340 Overload","")</f>
        <v/>
      </c>
      <c r="AG49" s="13" t="str">
        <f>IF($P49="More Info Required",COUNTIFS('[2]2018 Outage History'!$R:$R,AF49,'[2]2018 Outage History'!$I:$I,$C49)/$Q49,"")</f>
        <v/>
      </c>
      <c r="AH49" s="26" t="str">
        <f>IF($P49="More Info Required","350 Miscoordination of protection devices","")</f>
        <v/>
      </c>
      <c r="AI49" s="13" t="str">
        <f>IF($P49="More Info Required",COUNTIFS('[2]2018 Outage History'!$R:$R,AH49,'[2]2018 Outage History'!$I:$I,$C49)/$Q49,"")</f>
        <v/>
      </c>
      <c r="AJ49" s="26" t="str">
        <f>IF($P49="More Info Required","360 Other Equipment installation/design","")</f>
        <v/>
      </c>
      <c r="AK49" s="13" t="str">
        <f>IF($P49="More Info Required",COUNTIFS('[2]2018 Outage History'!$R:$R,AJ49,'[2]2018 Outage History'!$I:$I,$C49)/$Q49,"")</f>
        <v/>
      </c>
      <c r="AL49" s="26" t="str">
        <f>IF($P49="More Info Required","400 Decay/Age of Material/Equipment","")</f>
        <v/>
      </c>
      <c r="AM49" s="13" t="str">
        <f>IF($P49="More Info Required",COUNTIFS('[2]2018 Outage History'!$R:$R,AL49,'[2]2018 Outage History'!$I:$I,$C49)/$Q49,"")</f>
        <v/>
      </c>
      <c r="AN49" s="26" t="str">
        <f>IF($P49="More Info Required","420 Tree Growth","")</f>
        <v/>
      </c>
      <c r="AO49" s="13" t="str">
        <f>IF($P49="More Info Required",COUNTIFS('[2]2018 Outage History'!$R:$R,AN49,'[2]2018 Outage History'!$I:$I,$C49)/$Q49,"")</f>
        <v/>
      </c>
      <c r="AP49" s="26" t="str">
        <f>IF($P49="More Info Required","430 Tree failure from overhang or dead tree without Ice/snow","")</f>
        <v/>
      </c>
      <c r="AQ49" s="13" t="str">
        <f>IF($P49="More Info Required",COUNTIFS('[2]2018 Outage History'!$R:$R,AP49,'[2]2018 Outage History'!$I:$I,$C49)/$Q49,"")</f>
        <v/>
      </c>
      <c r="AR49" s="26" t="str">
        <f>IF($P49="More Info Required","440 Trees with Ice/snow","")</f>
        <v/>
      </c>
      <c r="AS49" s="13" t="str">
        <f>IF($P49="More Info Required",COUNTIFS('[2]2018 Outage History'!$R:$R,AR49,'[2]2018 Outage History'!$I:$I,$C49)/$Q49,"")</f>
        <v/>
      </c>
      <c r="AT49" s="26" t="str">
        <f>IF($P49="More Info Required","470 Borrower Crew Cuts Tree","")</f>
        <v/>
      </c>
      <c r="AU49" s="13" t="str">
        <f>IF($P49="More Info Required",COUNTIFS('[2]2018 Outage History'!$R:$R,AT49,'[2]2018 Outage History'!$I:$I,$C49)/$Q49,"")</f>
        <v/>
      </c>
      <c r="AV49" s="26" t="str">
        <f>IF($P49="More Info Required","490 Maintenance, Other","")</f>
        <v/>
      </c>
      <c r="AW49" s="13" t="str">
        <f>IF($P49="More Info Required",COUNTIFS('[2]2018 Outage History'!$R:$R,AV49,'[2]2018 Outage History'!$I:$I,$C49)/$Q49,"")</f>
        <v/>
      </c>
      <c r="AX49" s="26" t="str">
        <f>IF($P49="More Info Required","500 Lightning","")</f>
        <v/>
      </c>
      <c r="AY49" s="13" t="str">
        <f>IF($P49="More Info Required",COUNTIFS('[2]2018 Outage History'!$R:$R,AX49,'[2]2018 Outage History'!$I:$I,$C49)/$Q49,"")</f>
        <v/>
      </c>
      <c r="AZ49" s="26" t="str">
        <f>IF($P49="More Info Required","510 Wind, Not Trees","")</f>
        <v/>
      </c>
      <c r="BA49" s="13" t="str">
        <f>IF($P49="More Info Required",COUNTIFS('[2]2018 Outage History'!$R:$R,AZ49,'[2]2018 Outage History'!$I:$I,$C49)/$Q49,"")</f>
        <v/>
      </c>
      <c r="BB49" s="26" t="str">
        <f>IF($P49="More Info Required","520 Ice, Sleet, Frost, not Trees","")</f>
        <v/>
      </c>
      <c r="BC49" s="13" t="str">
        <f>IF($P49="More Info Required",COUNTIFS('[2]2018 Outage History'!$R:$R,BB49,'[2]2018 Outage History'!$I:$I,$C49)/$Q49,"")</f>
        <v/>
      </c>
      <c r="BD49" s="26" t="str">
        <f>IF($P49="More Info Required","530 Flood","")</f>
        <v/>
      </c>
      <c r="BE49" s="13" t="str">
        <f>IF($P49="More Info Required",COUNTIFS('[2]2018 Outage History'!$R:$R,BD49,'[2]2018 Outage History'!$I:$I,$C49)/$Q49,"")</f>
        <v/>
      </c>
      <c r="BF49" s="26" t="str">
        <f>IF($P49="More Info Required","540 Storm","")</f>
        <v/>
      </c>
      <c r="BG49" s="13" t="str">
        <f>IF($P49="More Info Required",COUNTIFS('[2]2018 Outage History'!$R:$R,BF49,'[2]2018 Outage History'!$I:$I,$C49)/$Q49,"")</f>
        <v/>
      </c>
      <c r="BH49" s="26" t="str">
        <f>IF($P49="More Info Required","590 Weather, Other","")</f>
        <v/>
      </c>
      <c r="BI49" s="13" t="str">
        <f>IF($P49="More Info Required",COUNTIFS('[2]2018 Outage History'!$R:$R,BH49,'[2]2018 Outage History'!$I:$I,$C49)/$Q49,"")</f>
        <v/>
      </c>
      <c r="BJ49" s="26" t="str">
        <f>IF($P49="More Info Required","600 Animal/bird","")</f>
        <v/>
      </c>
      <c r="BK49" s="13" t="str">
        <f>IF($P49="More Info Required",COUNTIFS('[2]2018 Outage History'!$R:$R,BJ49,'[2]2018 Outage History'!$I:$I,$C49)/$Q49,"")</f>
        <v/>
      </c>
      <c r="BL49" s="26" t="str">
        <f>IF($P49="More Info Required","630 Squirrel","")</f>
        <v/>
      </c>
      <c r="BM49" s="13" t="str">
        <f>IF($P49="More Info Required",COUNTIFS('[2]2018 Outage History'!$R:$R,BL49,'[2]2018 Outage History'!$I:$I,$C49)/$Q49,"")</f>
        <v/>
      </c>
      <c r="BN49" s="26" t="str">
        <f>IF($P49="More Info Required","690 Animal, Other","")</f>
        <v/>
      </c>
      <c r="BO49" s="13" t="str">
        <f>IF($P49="More Info Required",COUNTIFS('[2]2018 Outage History'!$R:$R,BN49,'[2]2018 Outage History'!$I:$I,$C49)/$Q49,"")</f>
        <v/>
      </c>
      <c r="BP49" s="26" t="str">
        <f>IF($P49="More Info Required","700 Customer-Caused","")</f>
        <v/>
      </c>
      <c r="BQ49" s="13" t="str">
        <f>IF($P49="More Info Required",COUNTIFS('[2]2018 Outage History'!$R:$R,BP49,'[2]2018 Outage History'!$I:$I,$C49)/$Q49,"")</f>
        <v/>
      </c>
      <c r="BR49" s="26" t="str">
        <f>IF($P49="More Info Required","710 Motor Vehicle","")</f>
        <v/>
      </c>
      <c r="BS49" s="13" t="str">
        <f>IF($P49="More Info Required",COUNTIFS('[2]2018 Outage History'!$R:$R,BR49,'[2]2018 Outage History'!$I:$I,$C49)/$Q49,"")</f>
        <v/>
      </c>
      <c r="BT49" s="26" t="str">
        <f>IF($P49="More Info Required","715 Farming Equipment","")</f>
        <v/>
      </c>
      <c r="BU49" s="13" t="str">
        <f>IF($P49="More Info Required",COUNTIFS('[2]2018 Outage History'!$R:$R,BT49,'[2]2018 Outage History'!$I:$I,$C49)/$Q49,"")</f>
        <v/>
      </c>
      <c r="BV49" s="26" t="str">
        <f>IF($P49="More Info Required","720 Aircraft","")</f>
        <v/>
      </c>
      <c r="BW49" s="13" t="str">
        <f>IF($P49="More Info Required",COUNTIFS('[2]2018 Outage History'!$R:$R,BV49,'[2]2018 Outage History'!$I:$I,$C49)/$Q49,"")</f>
        <v/>
      </c>
      <c r="BX49" s="26" t="str">
        <f>IF($P49="More Info Required","730 Fire","")</f>
        <v/>
      </c>
      <c r="BY49" s="13" t="str">
        <f>IF($P49="More Info Required",COUNTIFS('[2]2018 Outage History'!$R:$R,BX49,'[2]2018 Outage History'!$I:$I,$C49)/$Q49,"")</f>
        <v/>
      </c>
      <c r="BZ49" s="26" t="str">
        <f>IF($P49="More Info Required","740 Public Cuts Tree","")</f>
        <v/>
      </c>
      <c r="CA49" s="13" t="str">
        <f>IF($P49="More Info Required",COUNTIFS('[2]2018 Outage History'!$R:$R,BZ49,'[2]2018 Outage History'!$I:$I,$C49)/$Q49,"")</f>
        <v/>
      </c>
      <c r="CB49" s="26" t="str">
        <f>IF($P49="More Info Required","750 Vandalism","")</f>
        <v/>
      </c>
      <c r="CC49" s="13" t="str">
        <f>IF($P49="More Info Required",COUNTIFS('[2]2018 Outage History'!$R:$R,CB49,'[2]2018 Outage History'!$I:$I,$C49)/$Q49,"")</f>
        <v/>
      </c>
      <c r="CD49" s="26" t="str">
        <f>IF($P49="More Info Required","760 Switching Error or Caused by Construction or Maintenance","")</f>
        <v/>
      </c>
      <c r="CE49" s="13" t="str">
        <f>IF($P49="More Info Required",COUNTIFS('[2]2018 Outage History'!$R:$R,CD49,'[2]2018 Outage History'!$I:$I,$C49)/$Q49,"")</f>
        <v/>
      </c>
      <c r="CF49" s="26" t="str">
        <f>IF($P49="More Info Required","790 Public, Other","")</f>
        <v/>
      </c>
      <c r="CG49" s="13" t="str">
        <f>IF($P49="More Info Required",COUNTIFS('[2]2018 Outage History'!$R:$R,CF49,'[2]2018 Outage History'!$I:$I,$C49)/$Q49,"")</f>
        <v/>
      </c>
      <c r="CH49" s="26" t="str">
        <f>IF($P49="More Info Required","800 Other","")</f>
        <v/>
      </c>
      <c r="CI49" s="13" t="str">
        <f>IF($P49="More Info Required",COUNTIFS('[2]2018 Outage History'!$R:$R,CH49,'[2]2018 Outage History'!$I:$I,$C49)/$Q49,"")</f>
        <v/>
      </c>
      <c r="CJ49" s="26" t="str">
        <f>IF($P49="More Info Required","999 Cause Unknown","")</f>
        <v/>
      </c>
      <c r="CK49" s="13" t="str">
        <f>IF($P49="More Info Required",COUNTIFS('[2]2018 Outage History'!$R:$R,CJ49,'[2]2018 Outage History'!$I:$I,$C49)/$Q49,"")</f>
        <v/>
      </c>
    </row>
    <row r="50" spans="1:89" ht="15" x14ac:dyDescent="0.25">
      <c r="A50" s="17" t="s">
        <v>129</v>
      </c>
      <c r="B50" s="21">
        <v>504</v>
      </c>
      <c r="C50" s="14" t="s">
        <v>472</v>
      </c>
      <c r="D50" s="17" t="s">
        <v>370</v>
      </c>
      <c r="E50" s="21">
        <v>5</v>
      </c>
      <c r="F50" s="22">
        <f>'[2]2018 Circuit Detail'!H9</f>
        <v>72.624656999999999</v>
      </c>
      <c r="G50" s="21"/>
      <c r="H50" s="21">
        <f>('[2]2013 Indices'!H41+'[2]2014 Circuit detail'!AS9+'[2]2015 Circuit Detail'!AS9+'[2]2016 Circuit Detail'!AS9+'[2]2017 Circuit Detail'!AS9)/5</f>
        <v>1.3977657070713227</v>
      </c>
      <c r="I50" s="10">
        <f>'[2]2018 Circuit Detail'!AS9</f>
        <v>6.8847140992349204E-2</v>
      </c>
      <c r="J50" s="17" t="str">
        <f t="shared" si="0"/>
        <v>OK</v>
      </c>
      <c r="K50" s="34">
        <v>10.9</v>
      </c>
      <c r="L50" s="23">
        <v>2016</v>
      </c>
      <c r="M50" s="21">
        <f>('[2]2013 Indices'!I41+'[2]2014 Circuit detail'!AQ9+'[2]2015 Circuit Detail'!AQ9+'[2]2016 Circuit Detail'!AQ9+'[2]2017 Circuit Detail'!AQ9)/5</f>
        <v>262.18486324444444</v>
      </c>
      <c r="N50" s="24">
        <f>'[2]2018 Circuit Detail'!AQ9</f>
        <v>10.726383999999999</v>
      </c>
      <c r="O50" s="17" t="str">
        <f t="shared" si="1"/>
        <v>OK</v>
      </c>
      <c r="P50" s="8" t="str">
        <f t="shared" ref="P50:P113" si="2">IF(J50="OK",IF(O50="OK","Good","More Info Required"),"More Info Required")</f>
        <v>Good</v>
      </c>
      <c r="Q50" s="25">
        <f>'[2]2018 Circuit Detail'!AJ9</f>
        <v>3</v>
      </c>
      <c r="R50" s="26" t="str">
        <f t="shared" ref="R50:R113" si="3">IF($P50="More Info Required","000 Power Supply","")</f>
        <v/>
      </c>
      <c r="S50" s="12" t="str">
        <f>IF($P50="More Info Required",COUNTIFS('[2]2018 Outage History'!$R:$R,R50,'[2]2018 Outage History'!$I:$I,$C50)/$Q50,"")</f>
        <v/>
      </c>
      <c r="T50" s="26" t="str">
        <f t="shared" ref="T50:T113" si="4">IF($P50="More Info Required","100 Construction","")</f>
        <v/>
      </c>
      <c r="U50" s="13" t="str">
        <f>IF($P50="More Info Required",COUNTIFS('[2]2018 Outage History'!$R:$R,T50,'[2]2018 Outage History'!$I:$I,$C50)/$Q50,"")</f>
        <v/>
      </c>
      <c r="V50" s="26" t="str">
        <f t="shared" ref="V50:V113" si="5">IF($P50="More Info Required","110 Maintenance","")</f>
        <v/>
      </c>
      <c r="W50" s="13" t="str">
        <f>IF($P50="More Info Required",COUNTIFS('[2]2018 Outage History'!$R:$R,V50,'[2]2018 Outage History'!$I:$I,$C50)/$Q50,"")</f>
        <v/>
      </c>
      <c r="X50" s="26" t="str">
        <f t="shared" ref="X50:X113" si="6">IF($P50="More Info Required","190 Other Planned","")</f>
        <v/>
      </c>
      <c r="Y50" s="13" t="str">
        <f>IF($P50="More Info Required",COUNTIFS('[2]2018 Outage History'!$R:$R,X50,'[2]2018 Outage History'!$I:$I,$C50)/$Q50,"")</f>
        <v/>
      </c>
      <c r="Z50" s="26" t="str">
        <f t="shared" ref="Z50:Z113" si="7">IF($P50="More Info Required","300 Material or equipment fault/failure","")</f>
        <v/>
      </c>
      <c r="AA50" s="13" t="str">
        <f>IF($P50="More Info Required",COUNTIFS('[2]2018 Outage History'!$R:$R,Z50,'[2]2018 Outage History'!$I:$I,$C50)/$Q50,"")</f>
        <v/>
      </c>
      <c r="AB50" s="26" t="str">
        <f t="shared" ref="AB50:AB113" si="8">IF($P50="More Info Required","310 Installation Fault","")</f>
        <v/>
      </c>
      <c r="AC50" s="13" t="str">
        <f>IF($P50="More Info Required",COUNTIFS('[2]2018 Outage History'!$R:$R,AB50,'[2]2018 Outage History'!$I:$I,$C50)/$Q50,"")</f>
        <v/>
      </c>
      <c r="AD50" s="26" t="str">
        <f t="shared" ref="AD50:AD113" si="9">IF($P50="More Info Required","320 Conductor Sag or inadequate clearance","")</f>
        <v/>
      </c>
      <c r="AE50" s="13" t="str">
        <f>IF($P50="More Info Required",COUNTIFS('[2]2018 Outage History'!$R:$R,AD50,'[2]2018 Outage History'!$I:$I,$C50)/$Q50,"")</f>
        <v/>
      </c>
      <c r="AF50" s="26" t="str">
        <f t="shared" ref="AF50:AF113" si="10">IF($P50="More Info Required","340 Overload","")</f>
        <v/>
      </c>
      <c r="AG50" s="13" t="str">
        <f>IF($P50="More Info Required",COUNTIFS('[2]2018 Outage History'!$R:$R,AF50,'[2]2018 Outage History'!$I:$I,$C50)/$Q50,"")</f>
        <v/>
      </c>
      <c r="AH50" s="26" t="str">
        <f t="shared" ref="AH50:AH113" si="11">IF($P50="More Info Required","350 Miscoordination of protection devices","")</f>
        <v/>
      </c>
      <c r="AI50" s="13" t="str">
        <f>IF($P50="More Info Required",COUNTIFS('[2]2018 Outage History'!$R:$R,AH50,'[2]2018 Outage History'!$I:$I,$C50)/$Q50,"")</f>
        <v/>
      </c>
      <c r="AJ50" s="26" t="str">
        <f t="shared" ref="AJ50:AJ113" si="12">IF($P50="More Info Required","360 Other Equipment installation/design","")</f>
        <v/>
      </c>
      <c r="AK50" s="13" t="str">
        <f>IF($P50="More Info Required",COUNTIFS('[2]2018 Outage History'!$R:$R,AJ50,'[2]2018 Outage History'!$I:$I,$C50)/$Q50,"")</f>
        <v/>
      </c>
      <c r="AL50" s="26" t="str">
        <f t="shared" ref="AL50:AL113" si="13">IF($P50="More Info Required","400 Decay/Age of Material/Equipment","")</f>
        <v/>
      </c>
      <c r="AM50" s="13" t="str">
        <f>IF($P50="More Info Required",COUNTIFS('[2]2018 Outage History'!$R:$R,AL50,'[2]2018 Outage History'!$I:$I,$C50)/$Q50,"")</f>
        <v/>
      </c>
      <c r="AN50" s="26" t="str">
        <f t="shared" ref="AN50:AN113" si="14">IF($P50="More Info Required","420 Tree Growth","")</f>
        <v/>
      </c>
      <c r="AO50" s="13" t="str">
        <f>IF($P50="More Info Required",COUNTIFS('[2]2018 Outage History'!$R:$R,AN50,'[2]2018 Outage History'!$I:$I,$C50)/$Q50,"")</f>
        <v/>
      </c>
      <c r="AP50" s="26" t="str">
        <f t="shared" ref="AP50:AP113" si="15">IF($P50="More Info Required","430 Tree failure from overhang or dead tree without Ice/snow","")</f>
        <v/>
      </c>
      <c r="AQ50" s="13" t="str">
        <f>IF($P50="More Info Required",COUNTIFS('[2]2018 Outage History'!$R:$R,AP50,'[2]2018 Outage History'!$I:$I,$C50)/$Q50,"")</f>
        <v/>
      </c>
      <c r="AR50" s="26" t="str">
        <f t="shared" ref="AR50:AR113" si="16">IF($P50="More Info Required","440 Trees with Ice/snow","")</f>
        <v/>
      </c>
      <c r="AS50" s="13" t="str">
        <f>IF($P50="More Info Required",COUNTIFS('[2]2018 Outage History'!$R:$R,AR50,'[2]2018 Outage History'!$I:$I,$C50)/$Q50,"")</f>
        <v/>
      </c>
      <c r="AT50" s="26" t="str">
        <f t="shared" ref="AT50:AT113" si="17">IF($P50="More Info Required","470 Borrower Crew Cuts Tree","")</f>
        <v/>
      </c>
      <c r="AU50" s="13" t="str">
        <f>IF($P50="More Info Required",COUNTIFS('[2]2018 Outage History'!$R:$R,AT50,'[2]2018 Outage History'!$I:$I,$C50)/$Q50,"")</f>
        <v/>
      </c>
      <c r="AV50" s="26" t="str">
        <f t="shared" ref="AV50:AV113" si="18">IF($P50="More Info Required","490 Maintenance, Other","")</f>
        <v/>
      </c>
      <c r="AW50" s="13" t="str">
        <f>IF($P50="More Info Required",COUNTIFS('[2]2018 Outage History'!$R:$R,AV50,'[2]2018 Outage History'!$I:$I,$C50)/$Q50,"")</f>
        <v/>
      </c>
      <c r="AX50" s="26" t="str">
        <f t="shared" ref="AX50:AX113" si="19">IF($P50="More Info Required","500 Lightning","")</f>
        <v/>
      </c>
      <c r="AY50" s="13" t="str">
        <f>IF($P50="More Info Required",COUNTIFS('[2]2018 Outage History'!$R:$R,AX50,'[2]2018 Outage History'!$I:$I,$C50)/$Q50,"")</f>
        <v/>
      </c>
      <c r="AZ50" s="26" t="str">
        <f t="shared" ref="AZ50:AZ113" si="20">IF($P50="More Info Required","510 Wind, Not Trees","")</f>
        <v/>
      </c>
      <c r="BA50" s="13" t="str">
        <f>IF($P50="More Info Required",COUNTIFS('[2]2018 Outage History'!$R:$R,AZ50,'[2]2018 Outage History'!$I:$I,$C50)/$Q50,"")</f>
        <v/>
      </c>
      <c r="BB50" s="26" t="str">
        <f t="shared" ref="BB50:BB113" si="21">IF($P50="More Info Required","520 Ice, Sleet, Frost, not Trees","")</f>
        <v/>
      </c>
      <c r="BC50" s="13" t="str">
        <f>IF($P50="More Info Required",COUNTIFS('[2]2018 Outage History'!$R:$R,BB50,'[2]2018 Outage History'!$I:$I,$C50)/$Q50,"")</f>
        <v/>
      </c>
      <c r="BD50" s="26" t="str">
        <f t="shared" ref="BD50:BD113" si="22">IF($P50="More Info Required","530 Flood","")</f>
        <v/>
      </c>
      <c r="BE50" s="13" t="str">
        <f>IF($P50="More Info Required",COUNTIFS('[2]2018 Outage History'!$R:$R,BD50,'[2]2018 Outage History'!$I:$I,$C50)/$Q50,"")</f>
        <v/>
      </c>
      <c r="BF50" s="26" t="str">
        <f t="shared" ref="BF50:BF113" si="23">IF($P50="More Info Required","540 Storm","")</f>
        <v/>
      </c>
      <c r="BG50" s="13" t="str">
        <f>IF($P50="More Info Required",COUNTIFS('[2]2018 Outage History'!$R:$R,BF50,'[2]2018 Outage History'!$I:$I,$C50)/$Q50,"")</f>
        <v/>
      </c>
      <c r="BH50" s="26" t="str">
        <f t="shared" ref="BH50:BH113" si="24">IF($P50="More Info Required","590 Weather, Other","")</f>
        <v/>
      </c>
      <c r="BI50" s="13" t="str">
        <f>IF($P50="More Info Required",COUNTIFS('[2]2018 Outage History'!$R:$R,BH50,'[2]2018 Outage History'!$I:$I,$C50)/$Q50,"")</f>
        <v/>
      </c>
      <c r="BJ50" s="26" t="str">
        <f t="shared" ref="BJ50:BJ113" si="25">IF($P50="More Info Required","600 Animal/bird","")</f>
        <v/>
      </c>
      <c r="BK50" s="13" t="str">
        <f>IF($P50="More Info Required",COUNTIFS('[2]2018 Outage History'!$R:$R,BJ50,'[2]2018 Outage History'!$I:$I,$C50)/$Q50,"")</f>
        <v/>
      </c>
      <c r="BL50" s="26" t="str">
        <f t="shared" ref="BL50:BL113" si="26">IF($P50="More Info Required","630 Squirrel","")</f>
        <v/>
      </c>
      <c r="BM50" s="13" t="str">
        <f>IF($P50="More Info Required",COUNTIFS('[2]2018 Outage History'!$R:$R,BL50,'[2]2018 Outage History'!$I:$I,$C50)/$Q50,"")</f>
        <v/>
      </c>
      <c r="BN50" s="26" t="str">
        <f t="shared" ref="BN50:BN113" si="27">IF($P50="More Info Required","690 Animal, Other","")</f>
        <v/>
      </c>
      <c r="BO50" s="13" t="str">
        <f>IF($P50="More Info Required",COUNTIFS('[2]2018 Outage History'!$R:$R,BN50,'[2]2018 Outage History'!$I:$I,$C50)/$Q50,"")</f>
        <v/>
      </c>
      <c r="BP50" s="26" t="str">
        <f t="shared" ref="BP50:BP113" si="28">IF($P50="More Info Required","700 Customer-Caused","")</f>
        <v/>
      </c>
      <c r="BQ50" s="13" t="str">
        <f>IF($P50="More Info Required",COUNTIFS('[2]2018 Outage History'!$R:$R,BP50,'[2]2018 Outage History'!$I:$I,$C50)/$Q50,"")</f>
        <v/>
      </c>
      <c r="BR50" s="26" t="str">
        <f t="shared" ref="BR50:BR113" si="29">IF($P50="More Info Required","710 Motor Vehicle","")</f>
        <v/>
      </c>
      <c r="BS50" s="13" t="str">
        <f>IF($P50="More Info Required",COUNTIFS('[2]2018 Outage History'!$R:$R,BR50,'[2]2018 Outage History'!$I:$I,$C50)/$Q50,"")</f>
        <v/>
      </c>
      <c r="BT50" s="26" t="str">
        <f t="shared" ref="BT50:BT113" si="30">IF($P50="More Info Required","715 Farming Equipment","")</f>
        <v/>
      </c>
      <c r="BU50" s="13" t="str">
        <f>IF($P50="More Info Required",COUNTIFS('[2]2018 Outage History'!$R:$R,BT50,'[2]2018 Outage History'!$I:$I,$C50)/$Q50,"")</f>
        <v/>
      </c>
      <c r="BV50" s="26" t="str">
        <f t="shared" ref="BV50:BV113" si="31">IF($P50="More Info Required","720 Aircraft","")</f>
        <v/>
      </c>
      <c r="BW50" s="13" t="str">
        <f>IF($P50="More Info Required",COUNTIFS('[2]2018 Outage History'!$R:$R,BV50,'[2]2018 Outage History'!$I:$I,$C50)/$Q50,"")</f>
        <v/>
      </c>
      <c r="BX50" s="26" t="str">
        <f t="shared" ref="BX50:BX113" si="32">IF($P50="More Info Required","730 Fire","")</f>
        <v/>
      </c>
      <c r="BY50" s="13" t="str">
        <f>IF($P50="More Info Required",COUNTIFS('[2]2018 Outage History'!$R:$R,BX50,'[2]2018 Outage History'!$I:$I,$C50)/$Q50,"")</f>
        <v/>
      </c>
      <c r="BZ50" s="26" t="str">
        <f t="shared" ref="BZ50:BZ113" si="33">IF($P50="More Info Required","740 Public Cuts Tree","")</f>
        <v/>
      </c>
      <c r="CA50" s="13" t="str">
        <f>IF($P50="More Info Required",COUNTIFS('[2]2018 Outage History'!$R:$R,BZ50,'[2]2018 Outage History'!$I:$I,$C50)/$Q50,"")</f>
        <v/>
      </c>
      <c r="CB50" s="26" t="str">
        <f t="shared" ref="CB50:CB113" si="34">IF($P50="More Info Required","750 Vandalism","")</f>
        <v/>
      </c>
      <c r="CC50" s="13" t="str">
        <f>IF($P50="More Info Required",COUNTIFS('[2]2018 Outage History'!$R:$R,CB50,'[2]2018 Outage History'!$I:$I,$C50)/$Q50,"")</f>
        <v/>
      </c>
      <c r="CD50" s="26" t="str">
        <f t="shared" ref="CD50:CD113" si="35">IF($P50="More Info Required","760 Switching Error or Caused by Construction or Maintenance","")</f>
        <v/>
      </c>
      <c r="CE50" s="13" t="str">
        <f>IF($P50="More Info Required",COUNTIFS('[2]2018 Outage History'!$R:$R,CD50,'[2]2018 Outage History'!$I:$I,$C50)/$Q50,"")</f>
        <v/>
      </c>
      <c r="CF50" s="26" t="str">
        <f t="shared" ref="CF50:CF113" si="36">IF($P50="More Info Required","790 Public, Other","")</f>
        <v/>
      </c>
      <c r="CG50" s="13" t="str">
        <f>IF($P50="More Info Required",COUNTIFS('[2]2018 Outage History'!$R:$R,CF50,'[2]2018 Outage History'!$I:$I,$C50)/$Q50,"")</f>
        <v/>
      </c>
      <c r="CH50" s="26" t="str">
        <f t="shared" ref="CH50:CH113" si="37">IF($P50="More Info Required","800 Other","")</f>
        <v/>
      </c>
      <c r="CI50" s="13" t="str">
        <f>IF($P50="More Info Required",COUNTIFS('[2]2018 Outage History'!$R:$R,CH50,'[2]2018 Outage History'!$I:$I,$C50)/$Q50,"")</f>
        <v/>
      </c>
      <c r="CJ50" s="26" t="str">
        <f t="shared" ref="CJ50:CJ113" si="38">IF($P50="More Info Required","999 Cause Unknown","")</f>
        <v/>
      </c>
      <c r="CK50" s="13" t="str">
        <f>IF($P50="More Info Required",COUNTIFS('[2]2018 Outage History'!$R:$R,CJ50,'[2]2018 Outage History'!$I:$I,$C50)/$Q50,"")</f>
        <v/>
      </c>
    </row>
    <row r="51" spans="1:89" ht="15" x14ac:dyDescent="0.25">
      <c r="A51" s="17" t="s">
        <v>131</v>
      </c>
      <c r="B51" s="21">
        <v>505</v>
      </c>
      <c r="C51" s="14" t="s">
        <v>473</v>
      </c>
      <c r="D51" s="17" t="s">
        <v>370</v>
      </c>
      <c r="E51" s="21">
        <v>5</v>
      </c>
      <c r="F51" s="22">
        <f>'[2]2018 Circuit Detail'!H10</f>
        <v>298.89863000000003</v>
      </c>
      <c r="G51" s="21"/>
      <c r="H51" s="21">
        <f>('[2]2013 Indices'!H42+'[2]2014 Circuit detail'!AS10+'[2]2015 Circuit Detail'!AS10+'[2]2016 Circuit Detail'!AS10+'[2]2017 Circuit Detail'!AS10)/5</f>
        <v>1.0691183247301947</v>
      </c>
      <c r="I51" s="10">
        <f>'[2]2018 Circuit Detail'!AS10</f>
        <v>0.25092119023763998</v>
      </c>
      <c r="J51" s="17" t="str">
        <f t="shared" si="0"/>
        <v>OK</v>
      </c>
      <c r="K51" s="34">
        <v>56.7</v>
      </c>
      <c r="L51" s="23">
        <v>2016</v>
      </c>
      <c r="M51" s="21">
        <f>('[2]2013 Indices'!I42+'[2]2014 Circuit detail'!AQ10+'[2]2015 Circuit Detail'!AQ10+'[2]2016 Circuit Detail'!AQ10+'[2]2017 Circuit Detail'!AQ10)/5</f>
        <v>250.77053879459459</v>
      </c>
      <c r="N51" s="24">
        <f>'[2]2018 Circuit Detail'!AQ10</f>
        <v>40.461877999999999</v>
      </c>
      <c r="O51" s="17" t="str">
        <f t="shared" si="1"/>
        <v>OK</v>
      </c>
      <c r="P51" s="8" t="str">
        <f t="shared" si="2"/>
        <v>Good</v>
      </c>
      <c r="Q51" s="25">
        <f>'[2]2018 Circuit Detail'!AJ10</f>
        <v>15</v>
      </c>
      <c r="R51" s="26" t="str">
        <f t="shared" si="3"/>
        <v/>
      </c>
      <c r="S51" s="12" t="str">
        <f>IF($P51="More Info Required",COUNTIFS('[2]2018 Outage History'!$R:$R,R51,'[2]2018 Outage History'!$I:$I,$C51)/$Q51,"")</f>
        <v/>
      </c>
      <c r="T51" s="26" t="str">
        <f t="shared" si="4"/>
        <v/>
      </c>
      <c r="U51" s="13" t="str">
        <f>IF($P51="More Info Required",COUNTIFS('[2]2018 Outage History'!$R:$R,T51,'[2]2018 Outage History'!$I:$I,$C51)/$Q51,"")</f>
        <v/>
      </c>
      <c r="V51" s="26" t="str">
        <f t="shared" si="5"/>
        <v/>
      </c>
      <c r="W51" s="13" t="str">
        <f>IF($P51="More Info Required",COUNTIFS('[2]2018 Outage History'!$R:$R,V51,'[2]2018 Outage History'!$I:$I,$C51)/$Q51,"")</f>
        <v/>
      </c>
      <c r="X51" s="26" t="str">
        <f t="shared" si="6"/>
        <v/>
      </c>
      <c r="Y51" s="13" t="str">
        <f>IF($P51="More Info Required",COUNTIFS('[2]2018 Outage History'!$R:$R,X51,'[2]2018 Outage History'!$I:$I,$C51)/$Q51,"")</f>
        <v/>
      </c>
      <c r="Z51" s="26" t="str">
        <f t="shared" si="7"/>
        <v/>
      </c>
      <c r="AA51" s="13" t="str">
        <f>IF($P51="More Info Required",COUNTIFS('[2]2018 Outage History'!$R:$R,Z51,'[2]2018 Outage History'!$I:$I,$C51)/$Q51,"")</f>
        <v/>
      </c>
      <c r="AB51" s="26" t="str">
        <f t="shared" si="8"/>
        <v/>
      </c>
      <c r="AC51" s="13" t="str">
        <f>IF($P51="More Info Required",COUNTIFS('[2]2018 Outage History'!$R:$R,AB51,'[2]2018 Outage History'!$I:$I,$C51)/$Q51,"")</f>
        <v/>
      </c>
      <c r="AD51" s="26" t="str">
        <f t="shared" si="9"/>
        <v/>
      </c>
      <c r="AE51" s="13" t="str">
        <f>IF($P51="More Info Required",COUNTIFS('[2]2018 Outage History'!$R:$R,AD51,'[2]2018 Outage History'!$I:$I,$C51)/$Q51,"")</f>
        <v/>
      </c>
      <c r="AF51" s="26" t="str">
        <f t="shared" si="10"/>
        <v/>
      </c>
      <c r="AG51" s="13" t="str">
        <f>IF($P51="More Info Required",COUNTIFS('[2]2018 Outage History'!$R:$R,AF51,'[2]2018 Outage History'!$I:$I,$C51)/$Q51,"")</f>
        <v/>
      </c>
      <c r="AH51" s="26" t="str">
        <f t="shared" si="11"/>
        <v/>
      </c>
      <c r="AI51" s="13" t="str">
        <f>IF($P51="More Info Required",COUNTIFS('[2]2018 Outage History'!$R:$R,AH51,'[2]2018 Outage History'!$I:$I,$C51)/$Q51,"")</f>
        <v/>
      </c>
      <c r="AJ51" s="26" t="str">
        <f t="shared" si="12"/>
        <v/>
      </c>
      <c r="AK51" s="13" t="str">
        <f>IF($P51="More Info Required",COUNTIFS('[2]2018 Outage History'!$R:$R,AJ51,'[2]2018 Outage History'!$I:$I,$C51)/$Q51,"")</f>
        <v/>
      </c>
      <c r="AL51" s="26" t="str">
        <f t="shared" si="13"/>
        <v/>
      </c>
      <c r="AM51" s="13" t="str">
        <f>IF($P51="More Info Required",COUNTIFS('[2]2018 Outage History'!$R:$R,AL51,'[2]2018 Outage History'!$I:$I,$C51)/$Q51,"")</f>
        <v/>
      </c>
      <c r="AN51" s="26" t="str">
        <f t="shared" si="14"/>
        <v/>
      </c>
      <c r="AO51" s="13" t="str">
        <f>IF($P51="More Info Required",COUNTIFS('[2]2018 Outage History'!$R:$R,AN51,'[2]2018 Outage History'!$I:$I,$C51)/$Q51,"")</f>
        <v/>
      </c>
      <c r="AP51" s="26" t="str">
        <f t="shared" si="15"/>
        <v/>
      </c>
      <c r="AQ51" s="13" t="str">
        <f>IF($P51="More Info Required",COUNTIFS('[2]2018 Outage History'!$R:$R,AP51,'[2]2018 Outage History'!$I:$I,$C51)/$Q51,"")</f>
        <v/>
      </c>
      <c r="AR51" s="26" t="str">
        <f t="shared" si="16"/>
        <v/>
      </c>
      <c r="AS51" s="13" t="str">
        <f>IF($P51="More Info Required",COUNTIFS('[2]2018 Outage History'!$R:$R,AR51,'[2]2018 Outage History'!$I:$I,$C51)/$Q51,"")</f>
        <v/>
      </c>
      <c r="AT51" s="26" t="str">
        <f t="shared" si="17"/>
        <v/>
      </c>
      <c r="AU51" s="13" t="str">
        <f>IF($P51="More Info Required",COUNTIFS('[2]2018 Outage History'!$R:$R,AT51,'[2]2018 Outage History'!$I:$I,$C51)/$Q51,"")</f>
        <v/>
      </c>
      <c r="AV51" s="26" t="str">
        <f t="shared" si="18"/>
        <v/>
      </c>
      <c r="AW51" s="13" t="str">
        <f>IF($P51="More Info Required",COUNTIFS('[2]2018 Outage History'!$R:$R,AV51,'[2]2018 Outage History'!$I:$I,$C51)/$Q51,"")</f>
        <v/>
      </c>
      <c r="AX51" s="26" t="str">
        <f t="shared" si="19"/>
        <v/>
      </c>
      <c r="AY51" s="13" t="str">
        <f>IF($P51="More Info Required",COUNTIFS('[2]2018 Outage History'!$R:$R,AX51,'[2]2018 Outage History'!$I:$I,$C51)/$Q51,"")</f>
        <v/>
      </c>
      <c r="AZ51" s="26" t="str">
        <f t="shared" si="20"/>
        <v/>
      </c>
      <c r="BA51" s="13" t="str">
        <f>IF($P51="More Info Required",COUNTIFS('[2]2018 Outage History'!$R:$R,AZ51,'[2]2018 Outage History'!$I:$I,$C51)/$Q51,"")</f>
        <v/>
      </c>
      <c r="BB51" s="26" t="str">
        <f t="shared" si="21"/>
        <v/>
      </c>
      <c r="BC51" s="13" t="str">
        <f>IF($P51="More Info Required",COUNTIFS('[2]2018 Outage History'!$R:$R,BB51,'[2]2018 Outage History'!$I:$I,$C51)/$Q51,"")</f>
        <v/>
      </c>
      <c r="BD51" s="26" t="str">
        <f t="shared" si="22"/>
        <v/>
      </c>
      <c r="BE51" s="13" t="str">
        <f>IF($P51="More Info Required",COUNTIFS('[2]2018 Outage History'!$R:$R,BD51,'[2]2018 Outage History'!$I:$I,$C51)/$Q51,"")</f>
        <v/>
      </c>
      <c r="BF51" s="26" t="str">
        <f t="shared" si="23"/>
        <v/>
      </c>
      <c r="BG51" s="13" t="str">
        <f>IF($P51="More Info Required",COUNTIFS('[2]2018 Outage History'!$R:$R,BF51,'[2]2018 Outage History'!$I:$I,$C51)/$Q51,"")</f>
        <v/>
      </c>
      <c r="BH51" s="26" t="str">
        <f t="shared" si="24"/>
        <v/>
      </c>
      <c r="BI51" s="13" t="str">
        <f>IF($P51="More Info Required",COUNTIFS('[2]2018 Outage History'!$R:$R,BH51,'[2]2018 Outage History'!$I:$I,$C51)/$Q51,"")</f>
        <v/>
      </c>
      <c r="BJ51" s="26" t="str">
        <f t="shared" si="25"/>
        <v/>
      </c>
      <c r="BK51" s="13" t="str">
        <f>IF($P51="More Info Required",COUNTIFS('[2]2018 Outage History'!$R:$R,BJ51,'[2]2018 Outage History'!$I:$I,$C51)/$Q51,"")</f>
        <v/>
      </c>
      <c r="BL51" s="26" t="str">
        <f t="shared" si="26"/>
        <v/>
      </c>
      <c r="BM51" s="13" t="str">
        <f>IF($P51="More Info Required",COUNTIFS('[2]2018 Outage History'!$R:$R,BL51,'[2]2018 Outage History'!$I:$I,$C51)/$Q51,"")</f>
        <v/>
      </c>
      <c r="BN51" s="26" t="str">
        <f t="shared" si="27"/>
        <v/>
      </c>
      <c r="BO51" s="13" t="str">
        <f>IF($P51="More Info Required",COUNTIFS('[2]2018 Outage History'!$R:$R,BN51,'[2]2018 Outage History'!$I:$I,$C51)/$Q51,"")</f>
        <v/>
      </c>
      <c r="BP51" s="26" t="str">
        <f t="shared" si="28"/>
        <v/>
      </c>
      <c r="BQ51" s="13" t="str">
        <f>IF($P51="More Info Required",COUNTIFS('[2]2018 Outage History'!$R:$R,BP51,'[2]2018 Outage History'!$I:$I,$C51)/$Q51,"")</f>
        <v/>
      </c>
      <c r="BR51" s="26" t="str">
        <f t="shared" si="29"/>
        <v/>
      </c>
      <c r="BS51" s="13" t="str">
        <f>IF($P51="More Info Required",COUNTIFS('[2]2018 Outage History'!$R:$R,BR51,'[2]2018 Outage History'!$I:$I,$C51)/$Q51,"")</f>
        <v/>
      </c>
      <c r="BT51" s="26" t="str">
        <f t="shared" si="30"/>
        <v/>
      </c>
      <c r="BU51" s="13" t="str">
        <f>IF($P51="More Info Required",COUNTIFS('[2]2018 Outage History'!$R:$R,BT51,'[2]2018 Outage History'!$I:$I,$C51)/$Q51,"")</f>
        <v/>
      </c>
      <c r="BV51" s="26" t="str">
        <f t="shared" si="31"/>
        <v/>
      </c>
      <c r="BW51" s="13" t="str">
        <f>IF($P51="More Info Required",COUNTIFS('[2]2018 Outage History'!$R:$R,BV51,'[2]2018 Outage History'!$I:$I,$C51)/$Q51,"")</f>
        <v/>
      </c>
      <c r="BX51" s="26" t="str">
        <f t="shared" si="32"/>
        <v/>
      </c>
      <c r="BY51" s="13" t="str">
        <f>IF($P51="More Info Required",COUNTIFS('[2]2018 Outage History'!$R:$R,BX51,'[2]2018 Outage History'!$I:$I,$C51)/$Q51,"")</f>
        <v/>
      </c>
      <c r="BZ51" s="26" t="str">
        <f t="shared" si="33"/>
        <v/>
      </c>
      <c r="CA51" s="13" t="str">
        <f>IF($P51="More Info Required",COUNTIFS('[2]2018 Outage History'!$R:$R,BZ51,'[2]2018 Outage History'!$I:$I,$C51)/$Q51,"")</f>
        <v/>
      </c>
      <c r="CB51" s="26" t="str">
        <f t="shared" si="34"/>
        <v/>
      </c>
      <c r="CC51" s="13" t="str">
        <f>IF($P51="More Info Required",COUNTIFS('[2]2018 Outage History'!$R:$R,CB51,'[2]2018 Outage History'!$I:$I,$C51)/$Q51,"")</f>
        <v/>
      </c>
      <c r="CD51" s="26" t="str">
        <f t="shared" si="35"/>
        <v/>
      </c>
      <c r="CE51" s="13" t="str">
        <f>IF($P51="More Info Required",COUNTIFS('[2]2018 Outage History'!$R:$R,CD51,'[2]2018 Outage History'!$I:$I,$C51)/$Q51,"")</f>
        <v/>
      </c>
      <c r="CF51" s="26" t="str">
        <f t="shared" si="36"/>
        <v/>
      </c>
      <c r="CG51" s="13" t="str">
        <f>IF($P51="More Info Required",COUNTIFS('[2]2018 Outage History'!$R:$R,CF51,'[2]2018 Outage History'!$I:$I,$C51)/$Q51,"")</f>
        <v/>
      </c>
      <c r="CH51" s="26" t="str">
        <f t="shared" si="37"/>
        <v/>
      </c>
      <c r="CI51" s="13" t="str">
        <f>IF($P51="More Info Required",COUNTIFS('[2]2018 Outage History'!$R:$R,CH51,'[2]2018 Outage History'!$I:$I,$C51)/$Q51,"")</f>
        <v/>
      </c>
      <c r="CJ51" s="26" t="str">
        <f t="shared" si="38"/>
        <v/>
      </c>
      <c r="CK51" s="13" t="str">
        <f>IF($P51="More Info Required",COUNTIFS('[2]2018 Outage History'!$R:$R,CJ51,'[2]2018 Outage History'!$I:$I,$C51)/$Q51,"")</f>
        <v/>
      </c>
    </row>
    <row r="52" spans="1:89" ht="15" x14ac:dyDescent="0.25">
      <c r="A52" s="17" t="s">
        <v>14</v>
      </c>
      <c r="B52" s="21">
        <v>14214</v>
      </c>
      <c r="C52" s="14" t="s">
        <v>24</v>
      </c>
      <c r="D52" s="17" t="s">
        <v>371</v>
      </c>
      <c r="E52" s="21">
        <v>14</v>
      </c>
      <c r="F52" s="22">
        <f>'[2]2018 Circuit Detail'!H11</f>
        <v>88.156164000000004</v>
      </c>
      <c r="G52" s="21"/>
      <c r="H52" s="21">
        <f>('[2]2013 Indices'!H43+'[2]2014 Circuit detail'!AS11+'[2]2015 Circuit Detail'!AS11+'[2]2016 Circuit Detail'!AS11+'[2]2017 Circuit Detail'!AS11)/5</f>
        <v>0.54873806368904954</v>
      </c>
      <c r="I52" s="10">
        <f>'[2]2018 Circuit Detail'!AS11</f>
        <v>1.17972465317343</v>
      </c>
      <c r="J52" s="17" t="str">
        <f t="shared" si="0"/>
        <v>PSC</v>
      </c>
      <c r="K52" s="34">
        <v>12.8</v>
      </c>
      <c r="L52" s="23">
        <v>2015</v>
      </c>
      <c r="M52" s="21">
        <f>('[2]2013 Indices'!I43+'[2]2014 Circuit detail'!AQ11+'[2]2015 Circuit Detail'!AQ11+'[2]2016 Circuit Detail'!AQ11+'[2]2017 Circuit Detail'!AQ11)/5</f>
        <v>125.8937982744186</v>
      </c>
      <c r="N52" s="24">
        <f>'[2]2018 Circuit Detail'!AQ11</f>
        <v>91.428659999999994</v>
      </c>
      <c r="O52" s="17" t="str">
        <f t="shared" si="1"/>
        <v>OK</v>
      </c>
      <c r="P52" s="8" t="str">
        <f t="shared" si="2"/>
        <v>More Info Required</v>
      </c>
      <c r="Q52" s="25">
        <f>'[2]2018 Circuit Detail'!AJ11</f>
        <v>5</v>
      </c>
      <c r="R52" s="26" t="str">
        <f t="shared" si="3"/>
        <v>000 Power Supply</v>
      </c>
      <c r="S52" s="12" t="e">
        <f>IF($P52="More Info Required",COUNTIFS('[2]2018 Outage History'!$R:$R,R52,'[2]2018 Outage History'!$I:$I,$C52)/$Q52,"")</f>
        <v>#VALUE!</v>
      </c>
      <c r="T52" s="26" t="str">
        <f t="shared" si="4"/>
        <v>100 Construction</v>
      </c>
      <c r="U52" s="13" t="e">
        <f>IF($P52="More Info Required",COUNTIFS('[2]2018 Outage History'!$R:$R,T52,'[2]2018 Outage History'!$I:$I,$C52)/$Q52,"")</f>
        <v>#VALUE!</v>
      </c>
      <c r="V52" s="26" t="str">
        <f t="shared" si="5"/>
        <v>110 Maintenance</v>
      </c>
      <c r="W52" s="13" t="e">
        <f>IF($P52="More Info Required",COUNTIFS('[2]2018 Outage History'!$R:$R,V52,'[2]2018 Outage History'!$I:$I,$C52)/$Q52,"")</f>
        <v>#VALUE!</v>
      </c>
      <c r="X52" s="26" t="str">
        <f t="shared" si="6"/>
        <v>190 Other Planned</v>
      </c>
      <c r="Y52" s="13" t="e">
        <f>IF($P52="More Info Required",COUNTIFS('[2]2018 Outage History'!$R:$R,X52,'[2]2018 Outage History'!$I:$I,$C52)/$Q52,"")</f>
        <v>#VALUE!</v>
      </c>
      <c r="Z52" s="26" t="str">
        <f t="shared" si="7"/>
        <v>300 Material or equipment fault/failure</v>
      </c>
      <c r="AA52" s="13" t="e">
        <f>IF($P52="More Info Required",COUNTIFS('[2]2018 Outage History'!$R:$R,Z52,'[2]2018 Outage History'!$I:$I,$C52)/$Q52,"")</f>
        <v>#VALUE!</v>
      </c>
      <c r="AB52" s="26" t="str">
        <f t="shared" si="8"/>
        <v>310 Installation Fault</v>
      </c>
      <c r="AC52" s="13" t="e">
        <f>IF($P52="More Info Required",COUNTIFS('[2]2018 Outage History'!$R:$R,AB52,'[2]2018 Outage History'!$I:$I,$C52)/$Q52,"")</f>
        <v>#VALUE!</v>
      </c>
      <c r="AD52" s="26" t="str">
        <f t="shared" si="9"/>
        <v>320 Conductor Sag or inadequate clearance</v>
      </c>
      <c r="AE52" s="13" t="e">
        <f>IF($P52="More Info Required",COUNTIFS('[2]2018 Outage History'!$R:$R,AD52,'[2]2018 Outage History'!$I:$I,$C52)/$Q52,"")</f>
        <v>#VALUE!</v>
      </c>
      <c r="AF52" s="26" t="str">
        <f t="shared" si="10"/>
        <v>340 Overload</v>
      </c>
      <c r="AG52" s="13" t="e">
        <f>IF($P52="More Info Required",COUNTIFS('[2]2018 Outage History'!$R:$R,AF52,'[2]2018 Outage History'!$I:$I,$C52)/$Q52,"")</f>
        <v>#VALUE!</v>
      </c>
      <c r="AH52" s="26" t="str">
        <f t="shared" si="11"/>
        <v>350 Miscoordination of protection devices</v>
      </c>
      <c r="AI52" s="13" t="e">
        <f>IF($P52="More Info Required",COUNTIFS('[2]2018 Outage History'!$R:$R,AH52,'[2]2018 Outage History'!$I:$I,$C52)/$Q52,"")</f>
        <v>#VALUE!</v>
      </c>
      <c r="AJ52" s="26" t="str">
        <f t="shared" si="12"/>
        <v>360 Other Equipment installation/design</v>
      </c>
      <c r="AK52" s="13" t="e">
        <f>IF($P52="More Info Required",COUNTIFS('[2]2018 Outage History'!$R:$R,AJ52,'[2]2018 Outage History'!$I:$I,$C52)/$Q52,"")</f>
        <v>#VALUE!</v>
      </c>
      <c r="AL52" s="26" t="str">
        <f t="shared" si="13"/>
        <v>400 Decay/Age of Material/Equipment</v>
      </c>
      <c r="AM52" s="13" t="e">
        <f>IF($P52="More Info Required",COUNTIFS('[2]2018 Outage History'!$R:$R,AL52,'[2]2018 Outage History'!$I:$I,$C52)/$Q52,"")</f>
        <v>#VALUE!</v>
      </c>
      <c r="AN52" s="26" t="str">
        <f t="shared" si="14"/>
        <v>420 Tree Growth</v>
      </c>
      <c r="AO52" s="13" t="e">
        <f>IF($P52="More Info Required",COUNTIFS('[2]2018 Outage History'!$R:$R,AN52,'[2]2018 Outage History'!$I:$I,$C52)/$Q52,"")</f>
        <v>#VALUE!</v>
      </c>
      <c r="AP52" s="26" t="str">
        <f t="shared" si="15"/>
        <v>430 Tree failure from overhang or dead tree without Ice/snow</v>
      </c>
      <c r="AQ52" s="13" t="e">
        <f>IF($P52="More Info Required",COUNTIFS('[2]2018 Outage History'!$R:$R,AP52,'[2]2018 Outage History'!$I:$I,$C52)/$Q52,"")</f>
        <v>#VALUE!</v>
      </c>
      <c r="AR52" s="26" t="str">
        <f t="shared" si="16"/>
        <v>440 Trees with Ice/snow</v>
      </c>
      <c r="AS52" s="13" t="e">
        <f>IF($P52="More Info Required",COUNTIFS('[2]2018 Outage History'!$R:$R,AR52,'[2]2018 Outage History'!$I:$I,$C52)/$Q52,"")</f>
        <v>#VALUE!</v>
      </c>
      <c r="AT52" s="26" t="str">
        <f t="shared" si="17"/>
        <v>470 Borrower Crew Cuts Tree</v>
      </c>
      <c r="AU52" s="13" t="e">
        <f>IF($P52="More Info Required",COUNTIFS('[2]2018 Outage History'!$R:$R,AT52,'[2]2018 Outage History'!$I:$I,$C52)/$Q52,"")</f>
        <v>#VALUE!</v>
      </c>
      <c r="AV52" s="26" t="str">
        <f t="shared" si="18"/>
        <v>490 Maintenance, Other</v>
      </c>
      <c r="AW52" s="13" t="e">
        <f>IF($P52="More Info Required",COUNTIFS('[2]2018 Outage History'!$R:$R,AV52,'[2]2018 Outage History'!$I:$I,$C52)/$Q52,"")</f>
        <v>#VALUE!</v>
      </c>
      <c r="AX52" s="26" t="str">
        <f t="shared" si="19"/>
        <v>500 Lightning</v>
      </c>
      <c r="AY52" s="13" t="e">
        <f>IF($P52="More Info Required",COUNTIFS('[2]2018 Outage History'!$R:$R,AX52,'[2]2018 Outage History'!$I:$I,$C52)/$Q52,"")</f>
        <v>#VALUE!</v>
      </c>
      <c r="AZ52" s="26" t="str">
        <f t="shared" si="20"/>
        <v>510 Wind, Not Trees</v>
      </c>
      <c r="BA52" s="13" t="e">
        <f>IF($P52="More Info Required",COUNTIFS('[2]2018 Outage History'!$R:$R,AZ52,'[2]2018 Outage History'!$I:$I,$C52)/$Q52,"")</f>
        <v>#VALUE!</v>
      </c>
      <c r="BB52" s="26" t="str">
        <f t="shared" si="21"/>
        <v>520 Ice, Sleet, Frost, not Trees</v>
      </c>
      <c r="BC52" s="13" t="e">
        <f>IF($P52="More Info Required",COUNTIFS('[2]2018 Outage History'!$R:$R,BB52,'[2]2018 Outage History'!$I:$I,$C52)/$Q52,"")</f>
        <v>#VALUE!</v>
      </c>
      <c r="BD52" s="26" t="str">
        <f t="shared" si="22"/>
        <v>530 Flood</v>
      </c>
      <c r="BE52" s="13" t="e">
        <f>IF($P52="More Info Required",COUNTIFS('[2]2018 Outage History'!$R:$R,BD52,'[2]2018 Outage History'!$I:$I,$C52)/$Q52,"")</f>
        <v>#VALUE!</v>
      </c>
      <c r="BF52" s="26" t="str">
        <f t="shared" si="23"/>
        <v>540 Storm</v>
      </c>
      <c r="BG52" s="13" t="e">
        <f>IF($P52="More Info Required",COUNTIFS('[2]2018 Outage History'!$R:$R,BF52,'[2]2018 Outage History'!$I:$I,$C52)/$Q52,"")</f>
        <v>#VALUE!</v>
      </c>
      <c r="BH52" s="26" t="str">
        <f t="shared" si="24"/>
        <v>590 Weather, Other</v>
      </c>
      <c r="BI52" s="13" t="e">
        <f>IF($P52="More Info Required",COUNTIFS('[2]2018 Outage History'!$R:$R,BH52,'[2]2018 Outage History'!$I:$I,$C52)/$Q52,"")</f>
        <v>#VALUE!</v>
      </c>
      <c r="BJ52" s="26" t="str">
        <f t="shared" si="25"/>
        <v>600 Animal/bird</v>
      </c>
      <c r="BK52" s="13" t="e">
        <f>IF($P52="More Info Required",COUNTIFS('[2]2018 Outage History'!$R:$R,BJ52,'[2]2018 Outage History'!$I:$I,$C52)/$Q52,"")</f>
        <v>#VALUE!</v>
      </c>
      <c r="BL52" s="26" t="str">
        <f t="shared" si="26"/>
        <v>630 Squirrel</v>
      </c>
      <c r="BM52" s="13" t="e">
        <f>IF($P52="More Info Required",COUNTIFS('[2]2018 Outage History'!$R:$R,BL52,'[2]2018 Outage History'!$I:$I,$C52)/$Q52,"")</f>
        <v>#VALUE!</v>
      </c>
      <c r="BN52" s="26" t="str">
        <f t="shared" si="27"/>
        <v>690 Animal, Other</v>
      </c>
      <c r="BO52" s="13" t="e">
        <f>IF($P52="More Info Required",COUNTIFS('[2]2018 Outage History'!$R:$R,BN52,'[2]2018 Outage History'!$I:$I,$C52)/$Q52,"")</f>
        <v>#VALUE!</v>
      </c>
      <c r="BP52" s="26" t="str">
        <f t="shared" si="28"/>
        <v>700 Customer-Caused</v>
      </c>
      <c r="BQ52" s="13" t="e">
        <f>IF($P52="More Info Required",COUNTIFS('[2]2018 Outage History'!$R:$R,BP52,'[2]2018 Outage History'!$I:$I,$C52)/$Q52,"")</f>
        <v>#VALUE!</v>
      </c>
      <c r="BR52" s="26" t="str">
        <f t="shared" si="29"/>
        <v>710 Motor Vehicle</v>
      </c>
      <c r="BS52" s="13" t="e">
        <f>IF($P52="More Info Required",COUNTIFS('[2]2018 Outage History'!$R:$R,BR52,'[2]2018 Outage History'!$I:$I,$C52)/$Q52,"")</f>
        <v>#VALUE!</v>
      </c>
      <c r="BT52" s="26" t="str">
        <f t="shared" si="30"/>
        <v>715 Farming Equipment</v>
      </c>
      <c r="BU52" s="13" t="e">
        <f>IF($P52="More Info Required",COUNTIFS('[2]2018 Outage History'!$R:$R,BT52,'[2]2018 Outage History'!$I:$I,$C52)/$Q52,"")</f>
        <v>#VALUE!</v>
      </c>
      <c r="BV52" s="26" t="str">
        <f t="shared" si="31"/>
        <v>720 Aircraft</v>
      </c>
      <c r="BW52" s="13" t="e">
        <f>IF($P52="More Info Required",COUNTIFS('[2]2018 Outage History'!$R:$R,BV52,'[2]2018 Outage History'!$I:$I,$C52)/$Q52,"")</f>
        <v>#VALUE!</v>
      </c>
      <c r="BX52" s="26" t="str">
        <f t="shared" si="32"/>
        <v>730 Fire</v>
      </c>
      <c r="BY52" s="13" t="e">
        <f>IF($P52="More Info Required",COUNTIFS('[2]2018 Outage History'!$R:$R,BX52,'[2]2018 Outage History'!$I:$I,$C52)/$Q52,"")</f>
        <v>#VALUE!</v>
      </c>
      <c r="BZ52" s="26" t="str">
        <f t="shared" si="33"/>
        <v>740 Public Cuts Tree</v>
      </c>
      <c r="CA52" s="13" t="e">
        <f>IF($P52="More Info Required",COUNTIFS('[2]2018 Outage History'!$R:$R,BZ52,'[2]2018 Outage History'!$I:$I,$C52)/$Q52,"")</f>
        <v>#VALUE!</v>
      </c>
      <c r="CB52" s="26" t="str">
        <f t="shared" si="34"/>
        <v>750 Vandalism</v>
      </c>
      <c r="CC52" s="13" t="e">
        <f>IF($P52="More Info Required",COUNTIFS('[2]2018 Outage History'!$R:$R,CB52,'[2]2018 Outage History'!$I:$I,$C52)/$Q52,"")</f>
        <v>#VALUE!</v>
      </c>
      <c r="CD52" s="26" t="str">
        <f t="shared" si="35"/>
        <v>760 Switching Error or Caused by Construction or Maintenance</v>
      </c>
      <c r="CE52" s="13" t="e">
        <f>IF($P52="More Info Required",COUNTIFS('[2]2018 Outage History'!$R:$R,CD52,'[2]2018 Outage History'!$I:$I,$C52)/$Q52,"")</f>
        <v>#VALUE!</v>
      </c>
      <c r="CF52" s="26" t="str">
        <f t="shared" si="36"/>
        <v>790 Public, Other</v>
      </c>
      <c r="CG52" s="13" t="e">
        <f>IF($P52="More Info Required",COUNTIFS('[2]2018 Outage History'!$R:$R,CF52,'[2]2018 Outage History'!$I:$I,$C52)/$Q52,"")</f>
        <v>#VALUE!</v>
      </c>
      <c r="CH52" s="26" t="str">
        <f t="shared" si="37"/>
        <v>800 Other</v>
      </c>
      <c r="CI52" s="13" t="e">
        <f>IF($P52="More Info Required",COUNTIFS('[2]2018 Outage History'!$R:$R,CH52,'[2]2018 Outage History'!$I:$I,$C52)/$Q52,"")</f>
        <v>#VALUE!</v>
      </c>
      <c r="CJ52" s="26" t="str">
        <f t="shared" si="38"/>
        <v>999 Cause Unknown</v>
      </c>
      <c r="CK52" s="13" t="e">
        <f>IF($P52="More Info Required",COUNTIFS('[2]2018 Outage History'!$R:$R,CJ52,'[2]2018 Outage History'!$I:$I,$C52)/$Q52,"")</f>
        <v>#VALUE!</v>
      </c>
    </row>
    <row r="53" spans="1:89" ht="15" x14ac:dyDescent="0.25">
      <c r="A53" s="17" t="s">
        <v>35</v>
      </c>
      <c r="B53" s="21">
        <v>14244</v>
      </c>
      <c r="C53" s="14" t="s">
        <v>41</v>
      </c>
      <c r="D53" s="17" t="s">
        <v>371</v>
      </c>
      <c r="E53" s="21">
        <v>14</v>
      </c>
      <c r="F53" s="22">
        <f>'[2]2018 Circuit Detail'!H12</f>
        <v>319.18904099999997</v>
      </c>
      <c r="G53" s="21"/>
      <c r="H53" s="21">
        <f>('[2]2013 Indices'!H44+'[2]2014 Circuit detail'!AS12+'[2]2015 Circuit Detail'!AS12+'[2]2016 Circuit Detail'!AS12+'[2]2017 Circuit Detail'!AS12)/5</f>
        <v>0.25202638964387736</v>
      </c>
      <c r="I53" s="10">
        <f>'[2]2018 Circuit Detail'!AS12</f>
        <v>2.65673281683878</v>
      </c>
      <c r="J53" s="17" t="str">
        <f t="shared" si="0"/>
        <v>PSC</v>
      </c>
      <c r="K53" s="34">
        <v>52.5</v>
      </c>
      <c r="L53" s="23">
        <v>2015</v>
      </c>
      <c r="M53" s="21">
        <f>('[2]2013 Indices'!I44+'[2]2014 Circuit detail'!AQ12+'[2]2015 Circuit Detail'!AQ12+'[2]2016 Circuit Detail'!AQ12+'[2]2017 Circuit Detail'!AQ12)/5</f>
        <v>52.548423438805983</v>
      </c>
      <c r="N53" s="24">
        <f>'[2]2018 Circuit Detail'!AQ12</f>
        <v>200.91855200000001</v>
      </c>
      <c r="O53" s="17" t="str">
        <f t="shared" si="1"/>
        <v>PSC</v>
      </c>
      <c r="P53" s="8" t="str">
        <f t="shared" si="2"/>
        <v>More Info Required</v>
      </c>
      <c r="Q53" s="25">
        <f>'[2]2018 Circuit Detail'!AJ12</f>
        <v>19</v>
      </c>
      <c r="R53" s="26" t="str">
        <f t="shared" si="3"/>
        <v>000 Power Supply</v>
      </c>
      <c r="S53" s="12" t="e">
        <f>IF($P53="More Info Required",COUNTIFS('[2]2018 Outage History'!$R:$R,R53,'[2]2018 Outage History'!$I:$I,$C53)/$Q53,"")</f>
        <v>#VALUE!</v>
      </c>
      <c r="T53" s="26" t="str">
        <f t="shared" si="4"/>
        <v>100 Construction</v>
      </c>
      <c r="U53" s="13" t="e">
        <f>IF($P53="More Info Required",COUNTIFS('[2]2018 Outage History'!$R:$R,T53,'[2]2018 Outage History'!$I:$I,$C53)/$Q53,"")</f>
        <v>#VALUE!</v>
      </c>
      <c r="V53" s="26" t="str">
        <f t="shared" si="5"/>
        <v>110 Maintenance</v>
      </c>
      <c r="W53" s="13" t="e">
        <f>IF($P53="More Info Required",COUNTIFS('[2]2018 Outage History'!$R:$R,V53,'[2]2018 Outage History'!$I:$I,$C53)/$Q53,"")</f>
        <v>#VALUE!</v>
      </c>
      <c r="X53" s="26" t="str">
        <f t="shared" si="6"/>
        <v>190 Other Planned</v>
      </c>
      <c r="Y53" s="13" t="e">
        <f>IF($P53="More Info Required",COUNTIFS('[2]2018 Outage History'!$R:$R,X53,'[2]2018 Outage History'!$I:$I,$C53)/$Q53,"")</f>
        <v>#VALUE!</v>
      </c>
      <c r="Z53" s="26" t="str">
        <f t="shared" si="7"/>
        <v>300 Material or equipment fault/failure</v>
      </c>
      <c r="AA53" s="13" t="e">
        <f>IF($P53="More Info Required",COUNTIFS('[2]2018 Outage History'!$R:$R,Z53,'[2]2018 Outage History'!$I:$I,$C53)/$Q53,"")</f>
        <v>#VALUE!</v>
      </c>
      <c r="AB53" s="26" t="str">
        <f t="shared" si="8"/>
        <v>310 Installation Fault</v>
      </c>
      <c r="AC53" s="13" t="e">
        <f>IF($P53="More Info Required",COUNTIFS('[2]2018 Outage History'!$R:$R,AB53,'[2]2018 Outage History'!$I:$I,$C53)/$Q53,"")</f>
        <v>#VALUE!</v>
      </c>
      <c r="AD53" s="26" t="str">
        <f t="shared" si="9"/>
        <v>320 Conductor Sag or inadequate clearance</v>
      </c>
      <c r="AE53" s="13" t="e">
        <f>IF($P53="More Info Required",COUNTIFS('[2]2018 Outage History'!$R:$R,AD53,'[2]2018 Outage History'!$I:$I,$C53)/$Q53,"")</f>
        <v>#VALUE!</v>
      </c>
      <c r="AF53" s="26" t="str">
        <f t="shared" si="10"/>
        <v>340 Overload</v>
      </c>
      <c r="AG53" s="13" t="e">
        <f>IF($P53="More Info Required",COUNTIFS('[2]2018 Outage History'!$R:$R,AF53,'[2]2018 Outage History'!$I:$I,$C53)/$Q53,"")</f>
        <v>#VALUE!</v>
      </c>
      <c r="AH53" s="26" t="str">
        <f t="shared" si="11"/>
        <v>350 Miscoordination of protection devices</v>
      </c>
      <c r="AI53" s="13" t="e">
        <f>IF($P53="More Info Required",COUNTIFS('[2]2018 Outage History'!$R:$R,AH53,'[2]2018 Outage History'!$I:$I,$C53)/$Q53,"")</f>
        <v>#VALUE!</v>
      </c>
      <c r="AJ53" s="26" t="str">
        <f t="shared" si="12"/>
        <v>360 Other Equipment installation/design</v>
      </c>
      <c r="AK53" s="13" t="e">
        <f>IF($P53="More Info Required",COUNTIFS('[2]2018 Outage History'!$R:$R,AJ53,'[2]2018 Outage History'!$I:$I,$C53)/$Q53,"")</f>
        <v>#VALUE!</v>
      </c>
      <c r="AL53" s="26" t="str">
        <f t="shared" si="13"/>
        <v>400 Decay/Age of Material/Equipment</v>
      </c>
      <c r="AM53" s="13" t="e">
        <f>IF($P53="More Info Required",COUNTIFS('[2]2018 Outage History'!$R:$R,AL53,'[2]2018 Outage History'!$I:$I,$C53)/$Q53,"")</f>
        <v>#VALUE!</v>
      </c>
      <c r="AN53" s="26" t="str">
        <f t="shared" si="14"/>
        <v>420 Tree Growth</v>
      </c>
      <c r="AO53" s="13" t="e">
        <f>IF($P53="More Info Required",COUNTIFS('[2]2018 Outage History'!$R:$R,AN53,'[2]2018 Outage History'!$I:$I,$C53)/$Q53,"")</f>
        <v>#VALUE!</v>
      </c>
      <c r="AP53" s="26" t="str">
        <f t="shared" si="15"/>
        <v>430 Tree failure from overhang or dead tree without Ice/snow</v>
      </c>
      <c r="AQ53" s="13" t="e">
        <f>IF($P53="More Info Required",COUNTIFS('[2]2018 Outage History'!$R:$R,AP53,'[2]2018 Outage History'!$I:$I,$C53)/$Q53,"")</f>
        <v>#VALUE!</v>
      </c>
      <c r="AR53" s="26" t="str">
        <f t="shared" si="16"/>
        <v>440 Trees with Ice/snow</v>
      </c>
      <c r="AS53" s="13" t="e">
        <f>IF($P53="More Info Required",COUNTIFS('[2]2018 Outage History'!$R:$R,AR53,'[2]2018 Outage History'!$I:$I,$C53)/$Q53,"")</f>
        <v>#VALUE!</v>
      </c>
      <c r="AT53" s="26" t="str">
        <f t="shared" si="17"/>
        <v>470 Borrower Crew Cuts Tree</v>
      </c>
      <c r="AU53" s="13" t="e">
        <f>IF($P53="More Info Required",COUNTIFS('[2]2018 Outage History'!$R:$R,AT53,'[2]2018 Outage History'!$I:$I,$C53)/$Q53,"")</f>
        <v>#VALUE!</v>
      </c>
      <c r="AV53" s="26" t="str">
        <f t="shared" si="18"/>
        <v>490 Maintenance, Other</v>
      </c>
      <c r="AW53" s="13" t="e">
        <f>IF($P53="More Info Required",COUNTIFS('[2]2018 Outage History'!$R:$R,AV53,'[2]2018 Outage History'!$I:$I,$C53)/$Q53,"")</f>
        <v>#VALUE!</v>
      </c>
      <c r="AX53" s="26" t="str">
        <f t="shared" si="19"/>
        <v>500 Lightning</v>
      </c>
      <c r="AY53" s="13" t="e">
        <f>IF($P53="More Info Required",COUNTIFS('[2]2018 Outage History'!$R:$R,AX53,'[2]2018 Outage History'!$I:$I,$C53)/$Q53,"")</f>
        <v>#VALUE!</v>
      </c>
      <c r="AZ53" s="26" t="str">
        <f t="shared" si="20"/>
        <v>510 Wind, Not Trees</v>
      </c>
      <c r="BA53" s="13" t="e">
        <f>IF($P53="More Info Required",COUNTIFS('[2]2018 Outage History'!$R:$R,AZ53,'[2]2018 Outage History'!$I:$I,$C53)/$Q53,"")</f>
        <v>#VALUE!</v>
      </c>
      <c r="BB53" s="26" t="str">
        <f t="shared" si="21"/>
        <v>520 Ice, Sleet, Frost, not Trees</v>
      </c>
      <c r="BC53" s="13" t="e">
        <f>IF($P53="More Info Required",COUNTIFS('[2]2018 Outage History'!$R:$R,BB53,'[2]2018 Outage History'!$I:$I,$C53)/$Q53,"")</f>
        <v>#VALUE!</v>
      </c>
      <c r="BD53" s="26" t="str">
        <f t="shared" si="22"/>
        <v>530 Flood</v>
      </c>
      <c r="BE53" s="13" t="e">
        <f>IF($P53="More Info Required",COUNTIFS('[2]2018 Outage History'!$R:$R,BD53,'[2]2018 Outage History'!$I:$I,$C53)/$Q53,"")</f>
        <v>#VALUE!</v>
      </c>
      <c r="BF53" s="26" t="str">
        <f t="shared" si="23"/>
        <v>540 Storm</v>
      </c>
      <c r="BG53" s="13" t="e">
        <f>IF($P53="More Info Required",COUNTIFS('[2]2018 Outage History'!$R:$R,BF53,'[2]2018 Outage History'!$I:$I,$C53)/$Q53,"")</f>
        <v>#VALUE!</v>
      </c>
      <c r="BH53" s="26" t="str">
        <f t="shared" si="24"/>
        <v>590 Weather, Other</v>
      </c>
      <c r="BI53" s="13" t="e">
        <f>IF($P53="More Info Required",COUNTIFS('[2]2018 Outage History'!$R:$R,BH53,'[2]2018 Outage History'!$I:$I,$C53)/$Q53,"")</f>
        <v>#VALUE!</v>
      </c>
      <c r="BJ53" s="26" t="str">
        <f t="shared" si="25"/>
        <v>600 Animal/bird</v>
      </c>
      <c r="BK53" s="13" t="e">
        <f>IF($P53="More Info Required",COUNTIFS('[2]2018 Outage History'!$R:$R,BJ53,'[2]2018 Outage History'!$I:$I,$C53)/$Q53,"")</f>
        <v>#VALUE!</v>
      </c>
      <c r="BL53" s="26" t="str">
        <f t="shared" si="26"/>
        <v>630 Squirrel</v>
      </c>
      <c r="BM53" s="13" t="e">
        <f>IF($P53="More Info Required",COUNTIFS('[2]2018 Outage History'!$R:$R,BL53,'[2]2018 Outage History'!$I:$I,$C53)/$Q53,"")</f>
        <v>#VALUE!</v>
      </c>
      <c r="BN53" s="26" t="str">
        <f t="shared" si="27"/>
        <v>690 Animal, Other</v>
      </c>
      <c r="BO53" s="13" t="e">
        <f>IF($P53="More Info Required",COUNTIFS('[2]2018 Outage History'!$R:$R,BN53,'[2]2018 Outage History'!$I:$I,$C53)/$Q53,"")</f>
        <v>#VALUE!</v>
      </c>
      <c r="BP53" s="26" t="str">
        <f t="shared" si="28"/>
        <v>700 Customer-Caused</v>
      </c>
      <c r="BQ53" s="13" t="e">
        <f>IF($P53="More Info Required",COUNTIFS('[2]2018 Outage History'!$R:$R,BP53,'[2]2018 Outage History'!$I:$I,$C53)/$Q53,"")</f>
        <v>#VALUE!</v>
      </c>
      <c r="BR53" s="26" t="str">
        <f t="shared" si="29"/>
        <v>710 Motor Vehicle</v>
      </c>
      <c r="BS53" s="13" t="e">
        <f>IF($P53="More Info Required",COUNTIFS('[2]2018 Outage History'!$R:$R,BR53,'[2]2018 Outage History'!$I:$I,$C53)/$Q53,"")</f>
        <v>#VALUE!</v>
      </c>
      <c r="BT53" s="26" t="str">
        <f t="shared" si="30"/>
        <v>715 Farming Equipment</v>
      </c>
      <c r="BU53" s="13" t="e">
        <f>IF($P53="More Info Required",COUNTIFS('[2]2018 Outage History'!$R:$R,BT53,'[2]2018 Outage History'!$I:$I,$C53)/$Q53,"")</f>
        <v>#VALUE!</v>
      </c>
      <c r="BV53" s="26" t="str">
        <f t="shared" si="31"/>
        <v>720 Aircraft</v>
      </c>
      <c r="BW53" s="13" t="e">
        <f>IF($P53="More Info Required",COUNTIFS('[2]2018 Outage History'!$R:$R,BV53,'[2]2018 Outage History'!$I:$I,$C53)/$Q53,"")</f>
        <v>#VALUE!</v>
      </c>
      <c r="BX53" s="26" t="str">
        <f t="shared" si="32"/>
        <v>730 Fire</v>
      </c>
      <c r="BY53" s="13" t="e">
        <f>IF($P53="More Info Required",COUNTIFS('[2]2018 Outage History'!$R:$R,BX53,'[2]2018 Outage History'!$I:$I,$C53)/$Q53,"")</f>
        <v>#VALUE!</v>
      </c>
      <c r="BZ53" s="26" t="str">
        <f t="shared" si="33"/>
        <v>740 Public Cuts Tree</v>
      </c>
      <c r="CA53" s="13" t="e">
        <f>IF($P53="More Info Required",COUNTIFS('[2]2018 Outage History'!$R:$R,BZ53,'[2]2018 Outage History'!$I:$I,$C53)/$Q53,"")</f>
        <v>#VALUE!</v>
      </c>
      <c r="CB53" s="26" t="str">
        <f t="shared" si="34"/>
        <v>750 Vandalism</v>
      </c>
      <c r="CC53" s="13" t="e">
        <f>IF($P53="More Info Required",COUNTIFS('[2]2018 Outage History'!$R:$R,CB53,'[2]2018 Outage History'!$I:$I,$C53)/$Q53,"")</f>
        <v>#VALUE!</v>
      </c>
      <c r="CD53" s="26" t="str">
        <f t="shared" si="35"/>
        <v>760 Switching Error or Caused by Construction or Maintenance</v>
      </c>
      <c r="CE53" s="13" t="e">
        <f>IF($P53="More Info Required",COUNTIFS('[2]2018 Outage History'!$R:$R,CD53,'[2]2018 Outage History'!$I:$I,$C53)/$Q53,"")</f>
        <v>#VALUE!</v>
      </c>
      <c r="CF53" s="26" t="str">
        <f t="shared" si="36"/>
        <v>790 Public, Other</v>
      </c>
      <c r="CG53" s="13" t="e">
        <f>IF($P53="More Info Required",COUNTIFS('[2]2018 Outage History'!$R:$R,CF53,'[2]2018 Outage History'!$I:$I,$C53)/$Q53,"")</f>
        <v>#VALUE!</v>
      </c>
      <c r="CH53" s="26" t="str">
        <f t="shared" si="37"/>
        <v>800 Other</v>
      </c>
      <c r="CI53" s="13" t="e">
        <f>IF($P53="More Info Required",COUNTIFS('[2]2018 Outage History'!$R:$R,CH53,'[2]2018 Outage History'!$I:$I,$C53)/$Q53,"")</f>
        <v>#VALUE!</v>
      </c>
      <c r="CJ53" s="26" t="str">
        <f t="shared" si="38"/>
        <v>999 Cause Unknown</v>
      </c>
      <c r="CK53" s="13" t="e">
        <f>IF($P53="More Info Required",COUNTIFS('[2]2018 Outage History'!$R:$R,CJ53,'[2]2018 Outage History'!$I:$I,$C53)/$Q53,"")</f>
        <v>#VALUE!</v>
      </c>
    </row>
    <row r="54" spans="1:89" ht="15" x14ac:dyDescent="0.25">
      <c r="A54" s="17" t="s">
        <v>46</v>
      </c>
      <c r="B54" s="21">
        <v>14254</v>
      </c>
      <c r="C54" s="14" t="s">
        <v>48</v>
      </c>
      <c r="D54" s="17" t="s">
        <v>371</v>
      </c>
      <c r="E54" s="21">
        <v>14</v>
      </c>
      <c r="F54" s="22">
        <f>'[2]2018 Circuit Detail'!H13</f>
        <v>334.51232800000002</v>
      </c>
      <c r="G54" s="21"/>
      <c r="H54" s="21">
        <f>('[2]2013 Indices'!H45+'[2]2014 Circuit detail'!AS13+'[2]2015 Circuit Detail'!AS13+'[2]2016 Circuit Detail'!AS13+'[2]2017 Circuit Detail'!AS13)/5</f>
        <v>1.3125654926072967</v>
      </c>
      <c r="I54" s="10">
        <f>'[2]2018 Circuit Detail'!AS13</f>
        <v>2.8847965208624502</v>
      </c>
      <c r="J54" s="17" t="str">
        <f t="shared" si="0"/>
        <v>PSC</v>
      </c>
      <c r="K54" s="34">
        <v>69.97</v>
      </c>
      <c r="L54" s="23">
        <v>2015</v>
      </c>
      <c r="M54" s="21">
        <f>('[2]2013 Indices'!I45+'[2]2014 Circuit detail'!AQ13+'[2]2015 Circuit Detail'!AQ13+'[2]2016 Circuit Detail'!AQ13+'[2]2017 Circuit Detail'!AQ13)/5</f>
        <v>173.00195796353592</v>
      </c>
      <c r="N54" s="24">
        <f>'[2]2018 Circuit Detail'!AQ13</f>
        <v>454.22242199999999</v>
      </c>
      <c r="O54" s="17" t="str">
        <f t="shared" si="1"/>
        <v>PSC</v>
      </c>
      <c r="P54" s="8" t="str">
        <f t="shared" si="2"/>
        <v>More Info Required</v>
      </c>
      <c r="Q54" s="25">
        <f>'[2]2018 Circuit Detail'!AJ13</f>
        <v>23</v>
      </c>
      <c r="R54" s="26" t="str">
        <f t="shared" si="3"/>
        <v>000 Power Supply</v>
      </c>
      <c r="S54" s="12" t="e">
        <f>IF($P54="More Info Required",COUNTIFS('[2]2018 Outage History'!$R:$R,R54,'[2]2018 Outage History'!$I:$I,$C54)/$Q54,"")</f>
        <v>#VALUE!</v>
      </c>
      <c r="T54" s="26" t="str">
        <f t="shared" si="4"/>
        <v>100 Construction</v>
      </c>
      <c r="U54" s="13" t="e">
        <f>IF($P54="More Info Required",COUNTIFS('[2]2018 Outage History'!$R:$R,T54,'[2]2018 Outage History'!$I:$I,$C54)/$Q54,"")</f>
        <v>#VALUE!</v>
      </c>
      <c r="V54" s="26" t="str">
        <f t="shared" si="5"/>
        <v>110 Maintenance</v>
      </c>
      <c r="W54" s="13" t="e">
        <f>IF($P54="More Info Required",COUNTIFS('[2]2018 Outage History'!$R:$R,V54,'[2]2018 Outage History'!$I:$I,$C54)/$Q54,"")</f>
        <v>#VALUE!</v>
      </c>
      <c r="X54" s="26" t="str">
        <f t="shared" si="6"/>
        <v>190 Other Planned</v>
      </c>
      <c r="Y54" s="13" t="e">
        <f>IF($P54="More Info Required",COUNTIFS('[2]2018 Outage History'!$R:$R,X54,'[2]2018 Outage History'!$I:$I,$C54)/$Q54,"")</f>
        <v>#VALUE!</v>
      </c>
      <c r="Z54" s="26" t="str">
        <f t="shared" si="7"/>
        <v>300 Material or equipment fault/failure</v>
      </c>
      <c r="AA54" s="13" t="e">
        <f>IF($P54="More Info Required",COUNTIFS('[2]2018 Outage History'!$R:$R,Z54,'[2]2018 Outage History'!$I:$I,$C54)/$Q54,"")</f>
        <v>#VALUE!</v>
      </c>
      <c r="AB54" s="26" t="str">
        <f t="shared" si="8"/>
        <v>310 Installation Fault</v>
      </c>
      <c r="AC54" s="13" t="e">
        <f>IF($P54="More Info Required",COUNTIFS('[2]2018 Outage History'!$R:$R,AB54,'[2]2018 Outage History'!$I:$I,$C54)/$Q54,"")</f>
        <v>#VALUE!</v>
      </c>
      <c r="AD54" s="26" t="str">
        <f t="shared" si="9"/>
        <v>320 Conductor Sag or inadequate clearance</v>
      </c>
      <c r="AE54" s="13" t="e">
        <f>IF($P54="More Info Required",COUNTIFS('[2]2018 Outage History'!$R:$R,AD54,'[2]2018 Outage History'!$I:$I,$C54)/$Q54,"")</f>
        <v>#VALUE!</v>
      </c>
      <c r="AF54" s="26" t="str">
        <f t="shared" si="10"/>
        <v>340 Overload</v>
      </c>
      <c r="AG54" s="13" t="e">
        <f>IF($P54="More Info Required",COUNTIFS('[2]2018 Outage History'!$R:$R,AF54,'[2]2018 Outage History'!$I:$I,$C54)/$Q54,"")</f>
        <v>#VALUE!</v>
      </c>
      <c r="AH54" s="26" t="str">
        <f t="shared" si="11"/>
        <v>350 Miscoordination of protection devices</v>
      </c>
      <c r="AI54" s="13" t="e">
        <f>IF($P54="More Info Required",COUNTIFS('[2]2018 Outage History'!$R:$R,AH54,'[2]2018 Outage History'!$I:$I,$C54)/$Q54,"")</f>
        <v>#VALUE!</v>
      </c>
      <c r="AJ54" s="26" t="str">
        <f t="shared" si="12"/>
        <v>360 Other Equipment installation/design</v>
      </c>
      <c r="AK54" s="13" t="e">
        <f>IF($P54="More Info Required",COUNTIFS('[2]2018 Outage History'!$R:$R,AJ54,'[2]2018 Outage History'!$I:$I,$C54)/$Q54,"")</f>
        <v>#VALUE!</v>
      </c>
      <c r="AL54" s="26" t="str">
        <f t="shared" si="13"/>
        <v>400 Decay/Age of Material/Equipment</v>
      </c>
      <c r="AM54" s="13" t="e">
        <f>IF($P54="More Info Required",COUNTIFS('[2]2018 Outage History'!$R:$R,AL54,'[2]2018 Outage History'!$I:$I,$C54)/$Q54,"")</f>
        <v>#VALUE!</v>
      </c>
      <c r="AN54" s="26" t="str">
        <f t="shared" si="14"/>
        <v>420 Tree Growth</v>
      </c>
      <c r="AO54" s="13" t="e">
        <f>IF($P54="More Info Required",COUNTIFS('[2]2018 Outage History'!$R:$R,AN54,'[2]2018 Outage History'!$I:$I,$C54)/$Q54,"")</f>
        <v>#VALUE!</v>
      </c>
      <c r="AP54" s="26" t="str">
        <f t="shared" si="15"/>
        <v>430 Tree failure from overhang or dead tree without Ice/snow</v>
      </c>
      <c r="AQ54" s="13" t="e">
        <f>IF($P54="More Info Required",COUNTIFS('[2]2018 Outage History'!$R:$R,AP54,'[2]2018 Outage History'!$I:$I,$C54)/$Q54,"")</f>
        <v>#VALUE!</v>
      </c>
      <c r="AR54" s="26" t="str">
        <f t="shared" si="16"/>
        <v>440 Trees with Ice/snow</v>
      </c>
      <c r="AS54" s="13" t="e">
        <f>IF($P54="More Info Required",COUNTIFS('[2]2018 Outage History'!$R:$R,AR54,'[2]2018 Outage History'!$I:$I,$C54)/$Q54,"")</f>
        <v>#VALUE!</v>
      </c>
      <c r="AT54" s="26" t="str">
        <f t="shared" si="17"/>
        <v>470 Borrower Crew Cuts Tree</v>
      </c>
      <c r="AU54" s="13" t="e">
        <f>IF($P54="More Info Required",COUNTIFS('[2]2018 Outage History'!$R:$R,AT54,'[2]2018 Outage History'!$I:$I,$C54)/$Q54,"")</f>
        <v>#VALUE!</v>
      </c>
      <c r="AV54" s="26" t="str">
        <f t="shared" si="18"/>
        <v>490 Maintenance, Other</v>
      </c>
      <c r="AW54" s="13" t="e">
        <f>IF($P54="More Info Required",COUNTIFS('[2]2018 Outage History'!$R:$R,AV54,'[2]2018 Outage History'!$I:$I,$C54)/$Q54,"")</f>
        <v>#VALUE!</v>
      </c>
      <c r="AX54" s="26" t="str">
        <f t="shared" si="19"/>
        <v>500 Lightning</v>
      </c>
      <c r="AY54" s="13" t="e">
        <f>IF($P54="More Info Required",COUNTIFS('[2]2018 Outage History'!$R:$R,AX54,'[2]2018 Outage History'!$I:$I,$C54)/$Q54,"")</f>
        <v>#VALUE!</v>
      </c>
      <c r="AZ54" s="26" t="str">
        <f t="shared" si="20"/>
        <v>510 Wind, Not Trees</v>
      </c>
      <c r="BA54" s="13" t="e">
        <f>IF($P54="More Info Required",COUNTIFS('[2]2018 Outage History'!$R:$R,AZ54,'[2]2018 Outage History'!$I:$I,$C54)/$Q54,"")</f>
        <v>#VALUE!</v>
      </c>
      <c r="BB54" s="26" t="str">
        <f t="shared" si="21"/>
        <v>520 Ice, Sleet, Frost, not Trees</v>
      </c>
      <c r="BC54" s="13" t="e">
        <f>IF($P54="More Info Required",COUNTIFS('[2]2018 Outage History'!$R:$R,BB54,'[2]2018 Outage History'!$I:$I,$C54)/$Q54,"")</f>
        <v>#VALUE!</v>
      </c>
      <c r="BD54" s="26" t="str">
        <f t="shared" si="22"/>
        <v>530 Flood</v>
      </c>
      <c r="BE54" s="13" t="e">
        <f>IF($P54="More Info Required",COUNTIFS('[2]2018 Outage History'!$R:$R,BD54,'[2]2018 Outage History'!$I:$I,$C54)/$Q54,"")</f>
        <v>#VALUE!</v>
      </c>
      <c r="BF54" s="26" t="str">
        <f t="shared" si="23"/>
        <v>540 Storm</v>
      </c>
      <c r="BG54" s="13" t="e">
        <f>IF($P54="More Info Required",COUNTIFS('[2]2018 Outage History'!$R:$R,BF54,'[2]2018 Outage History'!$I:$I,$C54)/$Q54,"")</f>
        <v>#VALUE!</v>
      </c>
      <c r="BH54" s="26" t="str">
        <f t="shared" si="24"/>
        <v>590 Weather, Other</v>
      </c>
      <c r="BI54" s="13" t="e">
        <f>IF($P54="More Info Required",COUNTIFS('[2]2018 Outage History'!$R:$R,BH54,'[2]2018 Outage History'!$I:$I,$C54)/$Q54,"")</f>
        <v>#VALUE!</v>
      </c>
      <c r="BJ54" s="26" t="str">
        <f t="shared" si="25"/>
        <v>600 Animal/bird</v>
      </c>
      <c r="BK54" s="13" t="e">
        <f>IF($P54="More Info Required",COUNTIFS('[2]2018 Outage History'!$R:$R,BJ54,'[2]2018 Outage History'!$I:$I,$C54)/$Q54,"")</f>
        <v>#VALUE!</v>
      </c>
      <c r="BL54" s="26" t="str">
        <f t="shared" si="26"/>
        <v>630 Squirrel</v>
      </c>
      <c r="BM54" s="13" t="e">
        <f>IF($P54="More Info Required",COUNTIFS('[2]2018 Outage History'!$R:$R,BL54,'[2]2018 Outage History'!$I:$I,$C54)/$Q54,"")</f>
        <v>#VALUE!</v>
      </c>
      <c r="BN54" s="26" t="str">
        <f t="shared" si="27"/>
        <v>690 Animal, Other</v>
      </c>
      <c r="BO54" s="13" t="e">
        <f>IF($P54="More Info Required",COUNTIFS('[2]2018 Outage History'!$R:$R,BN54,'[2]2018 Outage History'!$I:$I,$C54)/$Q54,"")</f>
        <v>#VALUE!</v>
      </c>
      <c r="BP54" s="26" t="str">
        <f t="shared" si="28"/>
        <v>700 Customer-Caused</v>
      </c>
      <c r="BQ54" s="13" t="e">
        <f>IF($P54="More Info Required",COUNTIFS('[2]2018 Outage History'!$R:$R,BP54,'[2]2018 Outage History'!$I:$I,$C54)/$Q54,"")</f>
        <v>#VALUE!</v>
      </c>
      <c r="BR54" s="26" t="str">
        <f t="shared" si="29"/>
        <v>710 Motor Vehicle</v>
      </c>
      <c r="BS54" s="13" t="e">
        <f>IF($P54="More Info Required",COUNTIFS('[2]2018 Outage History'!$R:$R,BR54,'[2]2018 Outage History'!$I:$I,$C54)/$Q54,"")</f>
        <v>#VALUE!</v>
      </c>
      <c r="BT54" s="26" t="str">
        <f t="shared" si="30"/>
        <v>715 Farming Equipment</v>
      </c>
      <c r="BU54" s="13" t="e">
        <f>IF($P54="More Info Required",COUNTIFS('[2]2018 Outage History'!$R:$R,BT54,'[2]2018 Outage History'!$I:$I,$C54)/$Q54,"")</f>
        <v>#VALUE!</v>
      </c>
      <c r="BV54" s="26" t="str">
        <f t="shared" si="31"/>
        <v>720 Aircraft</v>
      </c>
      <c r="BW54" s="13" t="e">
        <f>IF($P54="More Info Required",COUNTIFS('[2]2018 Outage History'!$R:$R,BV54,'[2]2018 Outage History'!$I:$I,$C54)/$Q54,"")</f>
        <v>#VALUE!</v>
      </c>
      <c r="BX54" s="26" t="str">
        <f t="shared" si="32"/>
        <v>730 Fire</v>
      </c>
      <c r="BY54" s="13" t="e">
        <f>IF($P54="More Info Required",COUNTIFS('[2]2018 Outage History'!$R:$R,BX54,'[2]2018 Outage History'!$I:$I,$C54)/$Q54,"")</f>
        <v>#VALUE!</v>
      </c>
      <c r="BZ54" s="26" t="str">
        <f t="shared" si="33"/>
        <v>740 Public Cuts Tree</v>
      </c>
      <c r="CA54" s="13" t="e">
        <f>IF($P54="More Info Required",COUNTIFS('[2]2018 Outage History'!$R:$R,BZ54,'[2]2018 Outage History'!$I:$I,$C54)/$Q54,"")</f>
        <v>#VALUE!</v>
      </c>
      <c r="CB54" s="26" t="str">
        <f t="shared" si="34"/>
        <v>750 Vandalism</v>
      </c>
      <c r="CC54" s="13" t="e">
        <f>IF($P54="More Info Required",COUNTIFS('[2]2018 Outage History'!$R:$R,CB54,'[2]2018 Outage History'!$I:$I,$C54)/$Q54,"")</f>
        <v>#VALUE!</v>
      </c>
      <c r="CD54" s="26" t="str">
        <f t="shared" si="35"/>
        <v>760 Switching Error or Caused by Construction or Maintenance</v>
      </c>
      <c r="CE54" s="13" t="e">
        <f>IF($P54="More Info Required",COUNTIFS('[2]2018 Outage History'!$R:$R,CD54,'[2]2018 Outage History'!$I:$I,$C54)/$Q54,"")</f>
        <v>#VALUE!</v>
      </c>
      <c r="CF54" s="26" t="str">
        <f t="shared" si="36"/>
        <v>790 Public, Other</v>
      </c>
      <c r="CG54" s="13" t="e">
        <f>IF($P54="More Info Required",COUNTIFS('[2]2018 Outage History'!$R:$R,CF54,'[2]2018 Outage History'!$I:$I,$C54)/$Q54,"")</f>
        <v>#VALUE!</v>
      </c>
      <c r="CH54" s="26" t="str">
        <f t="shared" si="37"/>
        <v>800 Other</v>
      </c>
      <c r="CI54" s="13" t="e">
        <f>IF($P54="More Info Required",COUNTIFS('[2]2018 Outage History'!$R:$R,CH54,'[2]2018 Outage History'!$I:$I,$C54)/$Q54,"")</f>
        <v>#VALUE!</v>
      </c>
      <c r="CJ54" s="26" t="str">
        <f t="shared" si="38"/>
        <v>999 Cause Unknown</v>
      </c>
      <c r="CK54" s="13" t="e">
        <f>IF($P54="More Info Required",COUNTIFS('[2]2018 Outage History'!$R:$R,CJ54,'[2]2018 Outage History'!$I:$I,$C54)/$Q54,"")</f>
        <v>#VALUE!</v>
      </c>
    </row>
    <row r="55" spans="1:89" ht="15" x14ac:dyDescent="0.25">
      <c r="A55" s="17" t="s">
        <v>83</v>
      </c>
      <c r="B55" s="21">
        <v>15224</v>
      </c>
      <c r="C55" s="14" t="s">
        <v>84</v>
      </c>
      <c r="D55" s="17" t="s">
        <v>372</v>
      </c>
      <c r="E55" s="21">
        <v>15</v>
      </c>
      <c r="F55" s="22">
        <f>'[2]2018 Circuit Detail'!H14</f>
        <v>113.09589</v>
      </c>
      <c r="G55" s="21"/>
      <c r="H55" s="21">
        <f>('[2]2013 Indices'!H46+'[2]2014 Circuit detail'!AS14+'[2]2015 Circuit Detail'!AS14+'[2]2016 Circuit Detail'!AS14+'[2]2017 Circuit Detail'!AS14)/5</f>
        <v>1.7099507617904579</v>
      </c>
      <c r="I55" s="10">
        <f>'[2]2018 Circuit Detail'!AS14</f>
        <v>0.247577520279473</v>
      </c>
      <c r="J55" s="17" t="str">
        <f t="shared" si="0"/>
        <v>OK</v>
      </c>
      <c r="K55" s="34">
        <v>28.8</v>
      </c>
      <c r="L55" s="23">
        <v>2015</v>
      </c>
      <c r="M55" s="21">
        <f>('[2]2013 Indices'!I46+'[2]2014 Circuit detail'!AQ14+'[2]2015 Circuit Detail'!AQ14+'[2]2016 Circuit Detail'!AQ14+'[2]2017 Circuit Detail'!AQ14)/5</f>
        <v>289.38237017627114</v>
      </c>
      <c r="N55" s="24">
        <f>'[2]2018 Circuit Detail'!AQ14</f>
        <v>28.559835</v>
      </c>
      <c r="O55" s="17" t="str">
        <f t="shared" si="1"/>
        <v>OK</v>
      </c>
      <c r="P55" s="8" t="str">
        <f t="shared" si="2"/>
        <v>Good</v>
      </c>
      <c r="Q55" s="25">
        <f>'[2]2018 Circuit Detail'!AJ14</f>
        <v>6</v>
      </c>
      <c r="R55" s="26" t="str">
        <f t="shared" si="3"/>
        <v/>
      </c>
      <c r="S55" s="12" t="str">
        <f>IF($P55="More Info Required",COUNTIFS('[2]2018 Outage History'!$R:$R,R55,'[2]2018 Outage History'!$I:$I,$C55)/$Q55,"")</f>
        <v/>
      </c>
      <c r="T55" s="26" t="str">
        <f t="shared" si="4"/>
        <v/>
      </c>
      <c r="U55" s="13" t="str">
        <f>IF($P55="More Info Required",COUNTIFS('[2]2018 Outage History'!$R:$R,T55,'[2]2018 Outage History'!$I:$I,$C55)/$Q55,"")</f>
        <v/>
      </c>
      <c r="V55" s="26" t="str">
        <f t="shared" si="5"/>
        <v/>
      </c>
      <c r="W55" s="13" t="str">
        <f>IF($P55="More Info Required",COUNTIFS('[2]2018 Outage History'!$R:$R,V55,'[2]2018 Outage History'!$I:$I,$C55)/$Q55,"")</f>
        <v/>
      </c>
      <c r="X55" s="26" t="str">
        <f t="shared" si="6"/>
        <v/>
      </c>
      <c r="Y55" s="13" t="str">
        <f>IF($P55="More Info Required",COUNTIFS('[2]2018 Outage History'!$R:$R,X55,'[2]2018 Outage History'!$I:$I,$C55)/$Q55,"")</f>
        <v/>
      </c>
      <c r="Z55" s="26" t="str">
        <f t="shared" si="7"/>
        <v/>
      </c>
      <c r="AA55" s="13" t="str">
        <f>IF($P55="More Info Required",COUNTIFS('[2]2018 Outage History'!$R:$R,Z55,'[2]2018 Outage History'!$I:$I,$C55)/$Q55,"")</f>
        <v/>
      </c>
      <c r="AB55" s="26" t="str">
        <f t="shared" si="8"/>
        <v/>
      </c>
      <c r="AC55" s="13" t="str">
        <f>IF($P55="More Info Required",COUNTIFS('[2]2018 Outage History'!$R:$R,AB55,'[2]2018 Outage History'!$I:$I,$C55)/$Q55,"")</f>
        <v/>
      </c>
      <c r="AD55" s="26" t="str">
        <f t="shared" si="9"/>
        <v/>
      </c>
      <c r="AE55" s="13" t="str">
        <f>IF($P55="More Info Required",COUNTIFS('[2]2018 Outage History'!$R:$R,AD55,'[2]2018 Outage History'!$I:$I,$C55)/$Q55,"")</f>
        <v/>
      </c>
      <c r="AF55" s="26" t="str">
        <f t="shared" si="10"/>
        <v/>
      </c>
      <c r="AG55" s="13" t="str">
        <f>IF($P55="More Info Required",COUNTIFS('[2]2018 Outage History'!$R:$R,AF55,'[2]2018 Outage History'!$I:$I,$C55)/$Q55,"")</f>
        <v/>
      </c>
      <c r="AH55" s="26" t="str">
        <f t="shared" si="11"/>
        <v/>
      </c>
      <c r="AI55" s="13" t="str">
        <f>IF($P55="More Info Required",COUNTIFS('[2]2018 Outage History'!$R:$R,AH55,'[2]2018 Outage History'!$I:$I,$C55)/$Q55,"")</f>
        <v/>
      </c>
      <c r="AJ55" s="26" t="str">
        <f t="shared" si="12"/>
        <v/>
      </c>
      <c r="AK55" s="13" t="str">
        <f>IF($P55="More Info Required",COUNTIFS('[2]2018 Outage History'!$R:$R,AJ55,'[2]2018 Outage History'!$I:$I,$C55)/$Q55,"")</f>
        <v/>
      </c>
      <c r="AL55" s="26" t="str">
        <f t="shared" si="13"/>
        <v/>
      </c>
      <c r="AM55" s="13" t="str">
        <f>IF($P55="More Info Required",COUNTIFS('[2]2018 Outage History'!$R:$R,AL55,'[2]2018 Outage History'!$I:$I,$C55)/$Q55,"")</f>
        <v/>
      </c>
      <c r="AN55" s="26" t="str">
        <f t="shared" si="14"/>
        <v/>
      </c>
      <c r="AO55" s="13" t="str">
        <f>IF($P55="More Info Required",COUNTIFS('[2]2018 Outage History'!$R:$R,AN55,'[2]2018 Outage History'!$I:$I,$C55)/$Q55,"")</f>
        <v/>
      </c>
      <c r="AP55" s="26" t="str">
        <f t="shared" si="15"/>
        <v/>
      </c>
      <c r="AQ55" s="13" t="str">
        <f>IF($P55="More Info Required",COUNTIFS('[2]2018 Outage History'!$R:$R,AP55,'[2]2018 Outage History'!$I:$I,$C55)/$Q55,"")</f>
        <v/>
      </c>
      <c r="AR55" s="26" t="str">
        <f t="shared" si="16"/>
        <v/>
      </c>
      <c r="AS55" s="13" t="str">
        <f>IF($P55="More Info Required",COUNTIFS('[2]2018 Outage History'!$R:$R,AR55,'[2]2018 Outage History'!$I:$I,$C55)/$Q55,"")</f>
        <v/>
      </c>
      <c r="AT55" s="26" t="str">
        <f t="shared" si="17"/>
        <v/>
      </c>
      <c r="AU55" s="13" t="str">
        <f>IF($P55="More Info Required",COUNTIFS('[2]2018 Outage History'!$R:$R,AT55,'[2]2018 Outage History'!$I:$I,$C55)/$Q55,"")</f>
        <v/>
      </c>
      <c r="AV55" s="26" t="str">
        <f t="shared" si="18"/>
        <v/>
      </c>
      <c r="AW55" s="13" t="str">
        <f>IF($P55="More Info Required",COUNTIFS('[2]2018 Outage History'!$R:$R,AV55,'[2]2018 Outage History'!$I:$I,$C55)/$Q55,"")</f>
        <v/>
      </c>
      <c r="AX55" s="26" t="str">
        <f t="shared" si="19"/>
        <v/>
      </c>
      <c r="AY55" s="13" t="str">
        <f>IF($P55="More Info Required",COUNTIFS('[2]2018 Outage History'!$R:$R,AX55,'[2]2018 Outage History'!$I:$I,$C55)/$Q55,"")</f>
        <v/>
      </c>
      <c r="AZ55" s="26" t="str">
        <f t="shared" si="20"/>
        <v/>
      </c>
      <c r="BA55" s="13" t="str">
        <f>IF($P55="More Info Required",COUNTIFS('[2]2018 Outage History'!$R:$R,AZ55,'[2]2018 Outage History'!$I:$I,$C55)/$Q55,"")</f>
        <v/>
      </c>
      <c r="BB55" s="26" t="str">
        <f t="shared" si="21"/>
        <v/>
      </c>
      <c r="BC55" s="13" t="str">
        <f>IF($P55="More Info Required",COUNTIFS('[2]2018 Outage History'!$R:$R,BB55,'[2]2018 Outage History'!$I:$I,$C55)/$Q55,"")</f>
        <v/>
      </c>
      <c r="BD55" s="26" t="str">
        <f t="shared" si="22"/>
        <v/>
      </c>
      <c r="BE55" s="13" t="str">
        <f>IF($P55="More Info Required",COUNTIFS('[2]2018 Outage History'!$R:$R,BD55,'[2]2018 Outage History'!$I:$I,$C55)/$Q55,"")</f>
        <v/>
      </c>
      <c r="BF55" s="26" t="str">
        <f t="shared" si="23"/>
        <v/>
      </c>
      <c r="BG55" s="13" t="str">
        <f>IF($P55="More Info Required",COUNTIFS('[2]2018 Outage History'!$R:$R,BF55,'[2]2018 Outage History'!$I:$I,$C55)/$Q55,"")</f>
        <v/>
      </c>
      <c r="BH55" s="26" t="str">
        <f t="shared" si="24"/>
        <v/>
      </c>
      <c r="BI55" s="13" t="str">
        <f>IF($P55="More Info Required",COUNTIFS('[2]2018 Outage History'!$R:$R,BH55,'[2]2018 Outage History'!$I:$I,$C55)/$Q55,"")</f>
        <v/>
      </c>
      <c r="BJ55" s="26" t="str">
        <f t="shared" si="25"/>
        <v/>
      </c>
      <c r="BK55" s="13" t="str">
        <f>IF($P55="More Info Required",COUNTIFS('[2]2018 Outage History'!$R:$R,BJ55,'[2]2018 Outage History'!$I:$I,$C55)/$Q55,"")</f>
        <v/>
      </c>
      <c r="BL55" s="26" t="str">
        <f t="shared" si="26"/>
        <v/>
      </c>
      <c r="BM55" s="13" t="str">
        <f>IF($P55="More Info Required",COUNTIFS('[2]2018 Outage History'!$R:$R,BL55,'[2]2018 Outage History'!$I:$I,$C55)/$Q55,"")</f>
        <v/>
      </c>
      <c r="BN55" s="26" t="str">
        <f t="shared" si="27"/>
        <v/>
      </c>
      <c r="BO55" s="13" t="str">
        <f>IF($P55="More Info Required",COUNTIFS('[2]2018 Outage History'!$R:$R,BN55,'[2]2018 Outage History'!$I:$I,$C55)/$Q55,"")</f>
        <v/>
      </c>
      <c r="BP55" s="26" t="str">
        <f t="shared" si="28"/>
        <v/>
      </c>
      <c r="BQ55" s="13" t="str">
        <f>IF($P55="More Info Required",COUNTIFS('[2]2018 Outage History'!$R:$R,BP55,'[2]2018 Outage History'!$I:$I,$C55)/$Q55,"")</f>
        <v/>
      </c>
      <c r="BR55" s="26" t="str">
        <f t="shared" si="29"/>
        <v/>
      </c>
      <c r="BS55" s="13" t="str">
        <f>IF($P55="More Info Required",COUNTIFS('[2]2018 Outage History'!$R:$R,BR55,'[2]2018 Outage History'!$I:$I,$C55)/$Q55,"")</f>
        <v/>
      </c>
      <c r="BT55" s="26" t="str">
        <f t="shared" si="30"/>
        <v/>
      </c>
      <c r="BU55" s="13" t="str">
        <f>IF($P55="More Info Required",COUNTIFS('[2]2018 Outage History'!$R:$R,BT55,'[2]2018 Outage History'!$I:$I,$C55)/$Q55,"")</f>
        <v/>
      </c>
      <c r="BV55" s="26" t="str">
        <f t="shared" si="31"/>
        <v/>
      </c>
      <c r="BW55" s="13" t="str">
        <f>IF($P55="More Info Required",COUNTIFS('[2]2018 Outage History'!$R:$R,BV55,'[2]2018 Outage History'!$I:$I,$C55)/$Q55,"")</f>
        <v/>
      </c>
      <c r="BX55" s="26" t="str">
        <f t="shared" si="32"/>
        <v/>
      </c>
      <c r="BY55" s="13" t="str">
        <f>IF($P55="More Info Required",COUNTIFS('[2]2018 Outage History'!$R:$R,BX55,'[2]2018 Outage History'!$I:$I,$C55)/$Q55,"")</f>
        <v/>
      </c>
      <c r="BZ55" s="26" t="str">
        <f t="shared" si="33"/>
        <v/>
      </c>
      <c r="CA55" s="13" t="str">
        <f>IF($P55="More Info Required",COUNTIFS('[2]2018 Outage History'!$R:$R,BZ55,'[2]2018 Outage History'!$I:$I,$C55)/$Q55,"")</f>
        <v/>
      </c>
      <c r="CB55" s="26" t="str">
        <f t="shared" si="34"/>
        <v/>
      </c>
      <c r="CC55" s="13" t="str">
        <f>IF($P55="More Info Required",COUNTIFS('[2]2018 Outage History'!$R:$R,CB55,'[2]2018 Outage History'!$I:$I,$C55)/$Q55,"")</f>
        <v/>
      </c>
      <c r="CD55" s="26" t="str">
        <f t="shared" si="35"/>
        <v/>
      </c>
      <c r="CE55" s="13" t="str">
        <f>IF($P55="More Info Required",COUNTIFS('[2]2018 Outage History'!$R:$R,CD55,'[2]2018 Outage History'!$I:$I,$C55)/$Q55,"")</f>
        <v/>
      </c>
      <c r="CF55" s="26" t="str">
        <f t="shared" si="36"/>
        <v/>
      </c>
      <c r="CG55" s="13" t="str">
        <f>IF($P55="More Info Required",COUNTIFS('[2]2018 Outage History'!$R:$R,CF55,'[2]2018 Outage History'!$I:$I,$C55)/$Q55,"")</f>
        <v/>
      </c>
      <c r="CH55" s="26" t="str">
        <f t="shared" si="37"/>
        <v/>
      </c>
      <c r="CI55" s="13" t="str">
        <f>IF($P55="More Info Required",COUNTIFS('[2]2018 Outage History'!$R:$R,CH55,'[2]2018 Outage History'!$I:$I,$C55)/$Q55,"")</f>
        <v/>
      </c>
      <c r="CJ55" s="26" t="str">
        <f t="shared" si="38"/>
        <v/>
      </c>
      <c r="CK55" s="13" t="str">
        <f>IF($P55="More Info Required",COUNTIFS('[2]2018 Outage History'!$R:$R,CJ55,'[2]2018 Outage History'!$I:$I,$C55)/$Q55,"")</f>
        <v/>
      </c>
    </row>
    <row r="56" spans="1:89" ht="15" x14ac:dyDescent="0.25">
      <c r="A56" s="17" t="s">
        <v>86</v>
      </c>
      <c r="B56" s="21">
        <v>15234</v>
      </c>
      <c r="C56" s="14" t="s">
        <v>87</v>
      </c>
      <c r="D56" s="17" t="s">
        <v>372</v>
      </c>
      <c r="E56" s="21">
        <v>15</v>
      </c>
      <c r="F56" s="22">
        <f>'[2]2018 Circuit Detail'!H15</f>
        <v>29.983561000000002</v>
      </c>
      <c r="G56" s="21"/>
      <c r="H56" s="21">
        <f>('[2]2013 Indices'!H47+'[2]2014 Circuit detail'!AS15+'[2]2015 Circuit Detail'!AS15+'[2]2016 Circuit Detail'!AS15+'[2]2017 Circuit Detail'!AS15)/5</f>
        <v>0.55639159162142382</v>
      </c>
      <c r="I56" s="10">
        <f>'[2]2018 Circuit Detail'!AS15</f>
        <v>3.3351608903292002E-2</v>
      </c>
      <c r="J56" s="17" t="str">
        <f t="shared" si="0"/>
        <v>OK</v>
      </c>
      <c r="K56" s="34">
        <v>5.29</v>
      </c>
      <c r="L56" s="23">
        <v>2015</v>
      </c>
      <c r="M56" s="21">
        <f>('[2]2013 Indices'!I47+'[2]2014 Circuit detail'!AQ15+'[2]2015 Circuit Detail'!AQ15+'[2]2016 Circuit Detail'!AQ15+'[2]2017 Circuit Detail'!AQ15)/5</f>
        <v>67.63003310344827</v>
      </c>
      <c r="N56" s="24">
        <f>'[2]2018 Circuit Detail'!AQ15</f>
        <v>3.935489</v>
      </c>
      <c r="O56" s="17" t="str">
        <f t="shared" si="1"/>
        <v>OK</v>
      </c>
      <c r="P56" s="8" t="str">
        <f t="shared" si="2"/>
        <v>Good</v>
      </c>
      <c r="Q56" s="25">
        <f>'[2]2018 Circuit Detail'!AJ15</f>
        <v>1</v>
      </c>
      <c r="R56" s="26" t="str">
        <f t="shared" si="3"/>
        <v/>
      </c>
      <c r="S56" s="12" t="str">
        <f>IF($P56="More Info Required",COUNTIFS('[2]2018 Outage History'!$R:$R,R56,'[2]2018 Outage History'!$I:$I,$C56)/$Q56,"")</f>
        <v/>
      </c>
      <c r="T56" s="26" t="str">
        <f t="shared" si="4"/>
        <v/>
      </c>
      <c r="U56" s="13" t="str">
        <f>IF($P56="More Info Required",COUNTIFS('[2]2018 Outage History'!$R:$R,T56,'[2]2018 Outage History'!$I:$I,$C56)/$Q56,"")</f>
        <v/>
      </c>
      <c r="V56" s="26" t="str">
        <f t="shared" si="5"/>
        <v/>
      </c>
      <c r="W56" s="13" t="str">
        <f>IF($P56="More Info Required",COUNTIFS('[2]2018 Outage History'!$R:$R,V56,'[2]2018 Outage History'!$I:$I,$C56)/$Q56,"")</f>
        <v/>
      </c>
      <c r="X56" s="26" t="str">
        <f t="shared" si="6"/>
        <v/>
      </c>
      <c r="Y56" s="13" t="str">
        <f>IF($P56="More Info Required",COUNTIFS('[2]2018 Outage History'!$R:$R,X56,'[2]2018 Outage History'!$I:$I,$C56)/$Q56,"")</f>
        <v/>
      </c>
      <c r="Z56" s="26" t="str">
        <f t="shared" si="7"/>
        <v/>
      </c>
      <c r="AA56" s="13" t="str">
        <f>IF($P56="More Info Required",COUNTIFS('[2]2018 Outage History'!$R:$R,Z56,'[2]2018 Outage History'!$I:$I,$C56)/$Q56,"")</f>
        <v/>
      </c>
      <c r="AB56" s="26" t="str">
        <f t="shared" si="8"/>
        <v/>
      </c>
      <c r="AC56" s="13" t="str">
        <f>IF($P56="More Info Required",COUNTIFS('[2]2018 Outage History'!$R:$R,AB56,'[2]2018 Outage History'!$I:$I,$C56)/$Q56,"")</f>
        <v/>
      </c>
      <c r="AD56" s="26" t="str">
        <f t="shared" si="9"/>
        <v/>
      </c>
      <c r="AE56" s="13" t="str">
        <f>IF($P56="More Info Required",COUNTIFS('[2]2018 Outage History'!$R:$R,AD56,'[2]2018 Outage History'!$I:$I,$C56)/$Q56,"")</f>
        <v/>
      </c>
      <c r="AF56" s="26" t="str">
        <f t="shared" si="10"/>
        <v/>
      </c>
      <c r="AG56" s="13" t="str">
        <f>IF($P56="More Info Required",COUNTIFS('[2]2018 Outage History'!$R:$R,AF56,'[2]2018 Outage History'!$I:$I,$C56)/$Q56,"")</f>
        <v/>
      </c>
      <c r="AH56" s="26" t="str">
        <f t="shared" si="11"/>
        <v/>
      </c>
      <c r="AI56" s="13" t="str">
        <f>IF($P56="More Info Required",COUNTIFS('[2]2018 Outage History'!$R:$R,AH56,'[2]2018 Outage History'!$I:$I,$C56)/$Q56,"")</f>
        <v/>
      </c>
      <c r="AJ56" s="26" t="str">
        <f t="shared" si="12"/>
        <v/>
      </c>
      <c r="AK56" s="13" t="str">
        <f>IF($P56="More Info Required",COUNTIFS('[2]2018 Outage History'!$R:$R,AJ56,'[2]2018 Outage History'!$I:$I,$C56)/$Q56,"")</f>
        <v/>
      </c>
      <c r="AL56" s="26" t="str">
        <f t="shared" si="13"/>
        <v/>
      </c>
      <c r="AM56" s="13" t="str">
        <f>IF($P56="More Info Required",COUNTIFS('[2]2018 Outage History'!$R:$R,AL56,'[2]2018 Outage History'!$I:$I,$C56)/$Q56,"")</f>
        <v/>
      </c>
      <c r="AN56" s="26" t="str">
        <f t="shared" si="14"/>
        <v/>
      </c>
      <c r="AO56" s="13" t="str">
        <f>IF($P56="More Info Required",COUNTIFS('[2]2018 Outage History'!$R:$R,AN56,'[2]2018 Outage History'!$I:$I,$C56)/$Q56,"")</f>
        <v/>
      </c>
      <c r="AP56" s="26" t="str">
        <f t="shared" si="15"/>
        <v/>
      </c>
      <c r="AQ56" s="13" t="str">
        <f>IF($P56="More Info Required",COUNTIFS('[2]2018 Outage History'!$R:$R,AP56,'[2]2018 Outage History'!$I:$I,$C56)/$Q56,"")</f>
        <v/>
      </c>
      <c r="AR56" s="26" t="str">
        <f t="shared" si="16"/>
        <v/>
      </c>
      <c r="AS56" s="13" t="str">
        <f>IF($P56="More Info Required",COUNTIFS('[2]2018 Outage History'!$R:$R,AR56,'[2]2018 Outage History'!$I:$I,$C56)/$Q56,"")</f>
        <v/>
      </c>
      <c r="AT56" s="26" t="str">
        <f t="shared" si="17"/>
        <v/>
      </c>
      <c r="AU56" s="13" t="str">
        <f>IF($P56="More Info Required",COUNTIFS('[2]2018 Outage History'!$R:$R,AT56,'[2]2018 Outage History'!$I:$I,$C56)/$Q56,"")</f>
        <v/>
      </c>
      <c r="AV56" s="26" t="str">
        <f t="shared" si="18"/>
        <v/>
      </c>
      <c r="AW56" s="13" t="str">
        <f>IF($P56="More Info Required",COUNTIFS('[2]2018 Outage History'!$R:$R,AV56,'[2]2018 Outage History'!$I:$I,$C56)/$Q56,"")</f>
        <v/>
      </c>
      <c r="AX56" s="26" t="str">
        <f t="shared" si="19"/>
        <v/>
      </c>
      <c r="AY56" s="13" t="str">
        <f>IF($P56="More Info Required",COUNTIFS('[2]2018 Outage History'!$R:$R,AX56,'[2]2018 Outage History'!$I:$I,$C56)/$Q56,"")</f>
        <v/>
      </c>
      <c r="AZ56" s="26" t="str">
        <f t="shared" si="20"/>
        <v/>
      </c>
      <c r="BA56" s="13" t="str">
        <f>IF($P56="More Info Required",COUNTIFS('[2]2018 Outage History'!$R:$R,AZ56,'[2]2018 Outage History'!$I:$I,$C56)/$Q56,"")</f>
        <v/>
      </c>
      <c r="BB56" s="26" t="str">
        <f t="shared" si="21"/>
        <v/>
      </c>
      <c r="BC56" s="13" t="str">
        <f>IF($P56="More Info Required",COUNTIFS('[2]2018 Outage History'!$R:$R,BB56,'[2]2018 Outage History'!$I:$I,$C56)/$Q56,"")</f>
        <v/>
      </c>
      <c r="BD56" s="26" t="str">
        <f t="shared" si="22"/>
        <v/>
      </c>
      <c r="BE56" s="13" t="str">
        <f>IF($P56="More Info Required",COUNTIFS('[2]2018 Outage History'!$R:$R,BD56,'[2]2018 Outage History'!$I:$I,$C56)/$Q56,"")</f>
        <v/>
      </c>
      <c r="BF56" s="26" t="str">
        <f t="shared" si="23"/>
        <v/>
      </c>
      <c r="BG56" s="13" t="str">
        <f>IF($P56="More Info Required",COUNTIFS('[2]2018 Outage History'!$R:$R,BF56,'[2]2018 Outage History'!$I:$I,$C56)/$Q56,"")</f>
        <v/>
      </c>
      <c r="BH56" s="26" t="str">
        <f t="shared" si="24"/>
        <v/>
      </c>
      <c r="BI56" s="13" t="str">
        <f>IF($P56="More Info Required",COUNTIFS('[2]2018 Outage History'!$R:$R,BH56,'[2]2018 Outage History'!$I:$I,$C56)/$Q56,"")</f>
        <v/>
      </c>
      <c r="BJ56" s="26" t="str">
        <f t="shared" si="25"/>
        <v/>
      </c>
      <c r="BK56" s="13" t="str">
        <f>IF($P56="More Info Required",COUNTIFS('[2]2018 Outage History'!$R:$R,BJ56,'[2]2018 Outage History'!$I:$I,$C56)/$Q56,"")</f>
        <v/>
      </c>
      <c r="BL56" s="26" t="str">
        <f t="shared" si="26"/>
        <v/>
      </c>
      <c r="BM56" s="13" t="str">
        <f>IF($P56="More Info Required",COUNTIFS('[2]2018 Outage History'!$R:$R,BL56,'[2]2018 Outage History'!$I:$I,$C56)/$Q56,"")</f>
        <v/>
      </c>
      <c r="BN56" s="26" t="str">
        <f t="shared" si="27"/>
        <v/>
      </c>
      <c r="BO56" s="13" t="str">
        <f>IF($P56="More Info Required",COUNTIFS('[2]2018 Outage History'!$R:$R,BN56,'[2]2018 Outage History'!$I:$I,$C56)/$Q56,"")</f>
        <v/>
      </c>
      <c r="BP56" s="26" t="str">
        <f t="shared" si="28"/>
        <v/>
      </c>
      <c r="BQ56" s="13" t="str">
        <f>IF($P56="More Info Required",COUNTIFS('[2]2018 Outage History'!$R:$R,BP56,'[2]2018 Outage History'!$I:$I,$C56)/$Q56,"")</f>
        <v/>
      </c>
      <c r="BR56" s="26" t="str">
        <f t="shared" si="29"/>
        <v/>
      </c>
      <c r="BS56" s="13" t="str">
        <f>IF($P56="More Info Required",COUNTIFS('[2]2018 Outage History'!$R:$R,BR56,'[2]2018 Outage History'!$I:$I,$C56)/$Q56,"")</f>
        <v/>
      </c>
      <c r="BT56" s="26" t="str">
        <f t="shared" si="30"/>
        <v/>
      </c>
      <c r="BU56" s="13" t="str">
        <f>IF($P56="More Info Required",COUNTIFS('[2]2018 Outage History'!$R:$R,BT56,'[2]2018 Outage History'!$I:$I,$C56)/$Q56,"")</f>
        <v/>
      </c>
      <c r="BV56" s="26" t="str">
        <f t="shared" si="31"/>
        <v/>
      </c>
      <c r="BW56" s="13" t="str">
        <f>IF($P56="More Info Required",COUNTIFS('[2]2018 Outage History'!$R:$R,BV56,'[2]2018 Outage History'!$I:$I,$C56)/$Q56,"")</f>
        <v/>
      </c>
      <c r="BX56" s="26" t="str">
        <f t="shared" si="32"/>
        <v/>
      </c>
      <c r="BY56" s="13" t="str">
        <f>IF($P56="More Info Required",COUNTIFS('[2]2018 Outage History'!$R:$R,BX56,'[2]2018 Outage History'!$I:$I,$C56)/$Q56,"")</f>
        <v/>
      </c>
      <c r="BZ56" s="26" t="str">
        <f t="shared" si="33"/>
        <v/>
      </c>
      <c r="CA56" s="13" t="str">
        <f>IF($P56="More Info Required",COUNTIFS('[2]2018 Outage History'!$R:$R,BZ56,'[2]2018 Outage History'!$I:$I,$C56)/$Q56,"")</f>
        <v/>
      </c>
      <c r="CB56" s="26" t="str">
        <f t="shared" si="34"/>
        <v/>
      </c>
      <c r="CC56" s="13" t="str">
        <f>IF($P56="More Info Required",COUNTIFS('[2]2018 Outage History'!$R:$R,CB56,'[2]2018 Outage History'!$I:$I,$C56)/$Q56,"")</f>
        <v/>
      </c>
      <c r="CD56" s="26" t="str">
        <f t="shared" si="35"/>
        <v/>
      </c>
      <c r="CE56" s="13" t="str">
        <f>IF($P56="More Info Required",COUNTIFS('[2]2018 Outage History'!$R:$R,CD56,'[2]2018 Outage History'!$I:$I,$C56)/$Q56,"")</f>
        <v/>
      </c>
      <c r="CF56" s="26" t="str">
        <f t="shared" si="36"/>
        <v/>
      </c>
      <c r="CG56" s="13" t="str">
        <f>IF($P56="More Info Required",COUNTIFS('[2]2018 Outage History'!$R:$R,CF56,'[2]2018 Outage History'!$I:$I,$C56)/$Q56,"")</f>
        <v/>
      </c>
      <c r="CH56" s="26" t="str">
        <f t="shared" si="37"/>
        <v/>
      </c>
      <c r="CI56" s="13" t="str">
        <f>IF($P56="More Info Required",COUNTIFS('[2]2018 Outage History'!$R:$R,CH56,'[2]2018 Outage History'!$I:$I,$C56)/$Q56,"")</f>
        <v/>
      </c>
      <c r="CJ56" s="26" t="str">
        <f t="shared" si="38"/>
        <v/>
      </c>
      <c r="CK56" s="13" t="str">
        <f>IF($P56="More Info Required",COUNTIFS('[2]2018 Outage History'!$R:$R,CJ56,'[2]2018 Outage History'!$I:$I,$C56)/$Q56,"")</f>
        <v/>
      </c>
    </row>
    <row r="57" spans="1:89" ht="15" x14ac:dyDescent="0.25">
      <c r="A57" s="17" t="s">
        <v>373</v>
      </c>
      <c r="B57" s="21">
        <v>19214</v>
      </c>
      <c r="C57" s="14" t="s">
        <v>374</v>
      </c>
      <c r="D57" s="17" t="s">
        <v>227</v>
      </c>
      <c r="E57" s="21">
        <v>19</v>
      </c>
      <c r="F57" s="22">
        <f>'[2]2018 Circuit Detail'!H16</f>
        <v>259.22465699999998</v>
      </c>
      <c r="G57" s="21"/>
      <c r="H57" s="21">
        <f>('[2]2013 Indices'!H48+'[2]2014 Circuit detail'!AS16+'[2]2015 Circuit Detail'!AS16+'[2]2016 Circuit Detail'!AS16+'[2]2017 Circuit Detail'!AS16)/5</f>
        <v>1.2311257072723938</v>
      </c>
      <c r="I57" s="10">
        <f>'[2]2018 Circuit Detail'!AS16</f>
        <v>0.70209370553820405</v>
      </c>
      <c r="J57" s="17" t="str">
        <f t="shared" si="0"/>
        <v>OK</v>
      </c>
      <c r="K57" s="34">
        <v>50.9</v>
      </c>
      <c r="L57" s="23">
        <v>2017</v>
      </c>
      <c r="M57" s="21">
        <f>('[2]2013 Indices'!I48+'[2]2014 Circuit detail'!AQ16+'[2]2015 Circuit Detail'!AQ16+'[2]2016 Circuit Detail'!AQ16+'[2]2017 Circuit Detail'!AQ16)/5</f>
        <v>159.40014650542633</v>
      </c>
      <c r="N57" s="24">
        <f>'[2]2018 Circuit Detail'!AQ16</f>
        <v>95.812644000000006</v>
      </c>
      <c r="O57" s="17" t="str">
        <f t="shared" si="1"/>
        <v>OK</v>
      </c>
      <c r="P57" s="8" t="str">
        <f t="shared" si="2"/>
        <v>Good</v>
      </c>
      <c r="Q57" s="25">
        <f>'[2]2018 Circuit Detail'!AJ16</f>
        <v>24</v>
      </c>
      <c r="R57" s="26" t="str">
        <f t="shared" si="3"/>
        <v/>
      </c>
      <c r="S57" s="12" t="str">
        <f>IF($P57="More Info Required",COUNTIFS('[2]2018 Outage History'!$R:$R,R57,'[2]2018 Outage History'!$I:$I,$C57)/$Q57,"")</f>
        <v/>
      </c>
      <c r="T57" s="26" t="str">
        <f t="shared" si="4"/>
        <v/>
      </c>
      <c r="U57" s="13" t="str">
        <f>IF($P57="More Info Required",COUNTIFS('[2]2018 Outage History'!$R:$R,T57,'[2]2018 Outage History'!$I:$I,$C57)/$Q57,"")</f>
        <v/>
      </c>
      <c r="V57" s="26" t="str">
        <f t="shared" si="5"/>
        <v/>
      </c>
      <c r="W57" s="13" t="str">
        <f>IF($P57="More Info Required",COUNTIFS('[2]2018 Outage History'!$R:$R,V57,'[2]2018 Outage History'!$I:$I,$C57)/$Q57,"")</f>
        <v/>
      </c>
      <c r="X57" s="26" t="str">
        <f t="shared" si="6"/>
        <v/>
      </c>
      <c r="Y57" s="13" t="str">
        <f>IF($P57="More Info Required",COUNTIFS('[2]2018 Outage History'!$R:$R,X57,'[2]2018 Outage History'!$I:$I,$C57)/$Q57,"")</f>
        <v/>
      </c>
      <c r="Z57" s="26" t="str">
        <f t="shared" si="7"/>
        <v/>
      </c>
      <c r="AA57" s="13" t="str">
        <f>IF($P57="More Info Required",COUNTIFS('[2]2018 Outage History'!$R:$R,Z57,'[2]2018 Outage History'!$I:$I,$C57)/$Q57,"")</f>
        <v/>
      </c>
      <c r="AB57" s="26" t="str">
        <f t="shared" si="8"/>
        <v/>
      </c>
      <c r="AC57" s="13" t="str">
        <f>IF($P57="More Info Required",COUNTIFS('[2]2018 Outage History'!$R:$R,AB57,'[2]2018 Outage History'!$I:$I,$C57)/$Q57,"")</f>
        <v/>
      </c>
      <c r="AD57" s="26" t="str">
        <f t="shared" si="9"/>
        <v/>
      </c>
      <c r="AE57" s="13" t="str">
        <f>IF($P57="More Info Required",COUNTIFS('[2]2018 Outage History'!$R:$R,AD57,'[2]2018 Outage History'!$I:$I,$C57)/$Q57,"")</f>
        <v/>
      </c>
      <c r="AF57" s="26" t="str">
        <f t="shared" si="10"/>
        <v/>
      </c>
      <c r="AG57" s="13" t="str">
        <f>IF($P57="More Info Required",COUNTIFS('[2]2018 Outage History'!$R:$R,AF57,'[2]2018 Outage History'!$I:$I,$C57)/$Q57,"")</f>
        <v/>
      </c>
      <c r="AH57" s="26" t="str">
        <f t="shared" si="11"/>
        <v/>
      </c>
      <c r="AI57" s="13" t="str">
        <f>IF($P57="More Info Required",COUNTIFS('[2]2018 Outage History'!$R:$R,AH57,'[2]2018 Outage History'!$I:$I,$C57)/$Q57,"")</f>
        <v/>
      </c>
      <c r="AJ57" s="26" t="str">
        <f t="shared" si="12"/>
        <v/>
      </c>
      <c r="AK57" s="13" t="str">
        <f>IF($P57="More Info Required",COUNTIFS('[2]2018 Outage History'!$R:$R,AJ57,'[2]2018 Outage History'!$I:$I,$C57)/$Q57,"")</f>
        <v/>
      </c>
      <c r="AL57" s="26" t="str">
        <f t="shared" si="13"/>
        <v/>
      </c>
      <c r="AM57" s="13" t="str">
        <f>IF($P57="More Info Required",COUNTIFS('[2]2018 Outage History'!$R:$R,AL57,'[2]2018 Outage History'!$I:$I,$C57)/$Q57,"")</f>
        <v/>
      </c>
      <c r="AN57" s="26" t="str">
        <f t="shared" si="14"/>
        <v/>
      </c>
      <c r="AO57" s="13" t="str">
        <f>IF($P57="More Info Required",COUNTIFS('[2]2018 Outage History'!$R:$R,AN57,'[2]2018 Outage History'!$I:$I,$C57)/$Q57,"")</f>
        <v/>
      </c>
      <c r="AP57" s="26" t="str">
        <f t="shared" si="15"/>
        <v/>
      </c>
      <c r="AQ57" s="13" t="str">
        <f>IF($P57="More Info Required",COUNTIFS('[2]2018 Outage History'!$R:$R,AP57,'[2]2018 Outage History'!$I:$I,$C57)/$Q57,"")</f>
        <v/>
      </c>
      <c r="AR57" s="26" t="str">
        <f t="shared" si="16"/>
        <v/>
      </c>
      <c r="AS57" s="13" t="str">
        <f>IF($P57="More Info Required",COUNTIFS('[2]2018 Outage History'!$R:$R,AR57,'[2]2018 Outage History'!$I:$I,$C57)/$Q57,"")</f>
        <v/>
      </c>
      <c r="AT57" s="26" t="str">
        <f t="shared" si="17"/>
        <v/>
      </c>
      <c r="AU57" s="13" t="str">
        <f>IF($P57="More Info Required",COUNTIFS('[2]2018 Outage History'!$R:$R,AT57,'[2]2018 Outage History'!$I:$I,$C57)/$Q57,"")</f>
        <v/>
      </c>
      <c r="AV57" s="26" t="str">
        <f t="shared" si="18"/>
        <v/>
      </c>
      <c r="AW57" s="13" t="str">
        <f>IF($P57="More Info Required",COUNTIFS('[2]2018 Outage History'!$R:$R,AV57,'[2]2018 Outage History'!$I:$I,$C57)/$Q57,"")</f>
        <v/>
      </c>
      <c r="AX57" s="26" t="str">
        <f t="shared" si="19"/>
        <v/>
      </c>
      <c r="AY57" s="13" t="str">
        <f>IF($P57="More Info Required",COUNTIFS('[2]2018 Outage History'!$R:$R,AX57,'[2]2018 Outage History'!$I:$I,$C57)/$Q57,"")</f>
        <v/>
      </c>
      <c r="AZ57" s="26" t="str">
        <f t="shared" si="20"/>
        <v/>
      </c>
      <c r="BA57" s="13" t="str">
        <f>IF($P57="More Info Required",COUNTIFS('[2]2018 Outage History'!$R:$R,AZ57,'[2]2018 Outage History'!$I:$I,$C57)/$Q57,"")</f>
        <v/>
      </c>
      <c r="BB57" s="26" t="str">
        <f t="shared" si="21"/>
        <v/>
      </c>
      <c r="BC57" s="13" t="str">
        <f>IF($P57="More Info Required",COUNTIFS('[2]2018 Outage History'!$R:$R,BB57,'[2]2018 Outage History'!$I:$I,$C57)/$Q57,"")</f>
        <v/>
      </c>
      <c r="BD57" s="26" t="str">
        <f t="shared" si="22"/>
        <v/>
      </c>
      <c r="BE57" s="13" t="str">
        <f>IF($P57="More Info Required",COUNTIFS('[2]2018 Outage History'!$R:$R,BD57,'[2]2018 Outage History'!$I:$I,$C57)/$Q57,"")</f>
        <v/>
      </c>
      <c r="BF57" s="26" t="str">
        <f t="shared" si="23"/>
        <v/>
      </c>
      <c r="BG57" s="13" t="str">
        <f>IF($P57="More Info Required",COUNTIFS('[2]2018 Outage History'!$R:$R,BF57,'[2]2018 Outage History'!$I:$I,$C57)/$Q57,"")</f>
        <v/>
      </c>
      <c r="BH57" s="26" t="str">
        <f t="shared" si="24"/>
        <v/>
      </c>
      <c r="BI57" s="13" t="str">
        <f>IF($P57="More Info Required",COUNTIFS('[2]2018 Outage History'!$R:$R,BH57,'[2]2018 Outage History'!$I:$I,$C57)/$Q57,"")</f>
        <v/>
      </c>
      <c r="BJ57" s="26" t="str">
        <f t="shared" si="25"/>
        <v/>
      </c>
      <c r="BK57" s="13" t="str">
        <f>IF($P57="More Info Required",COUNTIFS('[2]2018 Outage History'!$R:$R,BJ57,'[2]2018 Outage History'!$I:$I,$C57)/$Q57,"")</f>
        <v/>
      </c>
      <c r="BL57" s="26" t="str">
        <f t="shared" si="26"/>
        <v/>
      </c>
      <c r="BM57" s="13" t="str">
        <f>IF($P57="More Info Required",COUNTIFS('[2]2018 Outage History'!$R:$R,BL57,'[2]2018 Outage History'!$I:$I,$C57)/$Q57,"")</f>
        <v/>
      </c>
      <c r="BN57" s="26" t="str">
        <f t="shared" si="27"/>
        <v/>
      </c>
      <c r="BO57" s="13" t="str">
        <f>IF($P57="More Info Required",COUNTIFS('[2]2018 Outage History'!$R:$R,BN57,'[2]2018 Outage History'!$I:$I,$C57)/$Q57,"")</f>
        <v/>
      </c>
      <c r="BP57" s="26" t="str">
        <f t="shared" si="28"/>
        <v/>
      </c>
      <c r="BQ57" s="13" t="str">
        <f>IF($P57="More Info Required",COUNTIFS('[2]2018 Outage History'!$R:$R,BP57,'[2]2018 Outage History'!$I:$I,$C57)/$Q57,"")</f>
        <v/>
      </c>
      <c r="BR57" s="26" t="str">
        <f t="shared" si="29"/>
        <v/>
      </c>
      <c r="BS57" s="13" t="str">
        <f>IF($P57="More Info Required",COUNTIFS('[2]2018 Outage History'!$R:$R,BR57,'[2]2018 Outage History'!$I:$I,$C57)/$Q57,"")</f>
        <v/>
      </c>
      <c r="BT57" s="26" t="str">
        <f t="shared" si="30"/>
        <v/>
      </c>
      <c r="BU57" s="13" t="str">
        <f>IF($P57="More Info Required",COUNTIFS('[2]2018 Outage History'!$R:$R,BT57,'[2]2018 Outage History'!$I:$I,$C57)/$Q57,"")</f>
        <v/>
      </c>
      <c r="BV57" s="26" t="str">
        <f t="shared" si="31"/>
        <v/>
      </c>
      <c r="BW57" s="13" t="str">
        <f>IF($P57="More Info Required",COUNTIFS('[2]2018 Outage History'!$R:$R,BV57,'[2]2018 Outage History'!$I:$I,$C57)/$Q57,"")</f>
        <v/>
      </c>
      <c r="BX57" s="26" t="str">
        <f t="shared" si="32"/>
        <v/>
      </c>
      <c r="BY57" s="13" t="str">
        <f>IF($P57="More Info Required",COUNTIFS('[2]2018 Outage History'!$R:$R,BX57,'[2]2018 Outage History'!$I:$I,$C57)/$Q57,"")</f>
        <v/>
      </c>
      <c r="BZ57" s="26" t="str">
        <f t="shared" si="33"/>
        <v/>
      </c>
      <c r="CA57" s="13" t="str">
        <f>IF($P57="More Info Required",COUNTIFS('[2]2018 Outage History'!$R:$R,BZ57,'[2]2018 Outage History'!$I:$I,$C57)/$Q57,"")</f>
        <v/>
      </c>
      <c r="CB57" s="26" t="str">
        <f t="shared" si="34"/>
        <v/>
      </c>
      <c r="CC57" s="13" t="str">
        <f>IF($P57="More Info Required",COUNTIFS('[2]2018 Outage History'!$R:$R,CB57,'[2]2018 Outage History'!$I:$I,$C57)/$Q57,"")</f>
        <v/>
      </c>
      <c r="CD57" s="26" t="str">
        <f t="shared" si="35"/>
        <v/>
      </c>
      <c r="CE57" s="13" t="str">
        <f>IF($P57="More Info Required",COUNTIFS('[2]2018 Outage History'!$R:$R,CD57,'[2]2018 Outage History'!$I:$I,$C57)/$Q57,"")</f>
        <v/>
      </c>
      <c r="CF57" s="26" t="str">
        <f t="shared" si="36"/>
        <v/>
      </c>
      <c r="CG57" s="13" t="str">
        <f>IF($P57="More Info Required",COUNTIFS('[2]2018 Outage History'!$R:$R,CF57,'[2]2018 Outage History'!$I:$I,$C57)/$Q57,"")</f>
        <v/>
      </c>
      <c r="CH57" s="26" t="str">
        <f t="shared" si="37"/>
        <v/>
      </c>
      <c r="CI57" s="13" t="str">
        <f>IF($P57="More Info Required",COUNTIFS('[2]2018 Outage History'!$R:$R,CH57,'[2]2018 Outage History'!$I:$I,$C57)/$Q57,"")</f>
        <v/>
      </c>
      <c r="CJ57" s="26" t="str">
        <f t="shared" si="38"/>
        <v/>
      </c>
      <c r="CK57" s="13" t="str">
        <f>IF($P57="More Info Required",COUNTIFS('[2]2018 Outage History'!$R:$R,CJ57,'[2]2018 Outage History'!$I:$I,$C57)/$Q57,"")</f>
        <v/>
      </c>
    </row>
    <row r="58" spans="1:89" ht="15" x14ac:dyDescent="0.25">
      <c r="A58" s="17" t="s">
        <v>227</v>
      </c>
      <c r="B58" s="21">
        <v>19224</v>
      </c>
      <c r="C58" s="14" t="s">
        <v>228</v>
      </c>
      <c r="D58" s="17" t="s">
        <v>227</v>
      </c>
      <c r="E58" s="21">
        <v>19</v>
      </c>
      <c r="F58" s="22">
        <f>'[2]2018 Circuit Detail'!H17</f>
        <v>235.50684899999999</v>
      </c>
      <c r="G58" s="21"/>
      <c r="H58" s="21">
        <f>('[2]2013 Indices'!H49+'[2]2014 Circuit detail'!AS17+'[2]2015 Circuit Detail'!AS17+'[2]2016 Circuit Detail'!AS17+'[2]2017 Circuit Detail'!AS17)/5</f>
        <v>0.41873375041052369</v>
      </c>
      <c r="I58" s="10">
        <f>'[2]2018 Circuit Detail'!AS17</f>
        <v>1.1846789220130101</v>
      </c>
      <c r="J58" s="17" t="str">
        <f t="shared" si="0"/>
        <v>PSC</v>
      </c>
      <c r="K58" s="34">
        <v>31.2</v>
      </c>
      <c r="L58" s="23">
        <v>2017</v>
      </c>
      <c r="M58" s="21">
        <f>('[2]2013 Indices'!I49+'[2]2014 Circuit detail'!AQ17+'[2]2015 Circuit Detail'!AQ17+'[2]2016 Circuit Detail'!AQ17+'[2]2017 Circuit Detail'!AQ17)/5</f>
        <v>31.794701091703057</v>
      </c>
      <c r="N58" s="24">
        <f>'[2]2018 Circuit Detail'!AQ17</f>
        <v>426.98970500000001</v>
      </c>
      <c r="O58" s="17" t="str">
        <f t="shared" si="1"/>
        <v>PSC</v>
      </c>
      <c r="P58" s="8" t="str">
        <f t="shared" si="2"/>
        <v>More Info Required</v>
      </c>
      <c r="Q58" s="25">
        <f>'[2]2018 Circuit Detail'!AJ17</f>
        <v>11</v>
      </c>
      <c r="R58" s="26" t="str">
        <f t="shared" si="3"/>
        <v>000 Power Supply</v>
      </c>
      <c r="S58" s="12" t="e">
        <f>IF($P58="More Info Required",COUNTIFS('[2]2018 Outage History'!$R:$R,R58,'[2]2018 Outage History'!$I:$I,$C58)/$Q58,"")</f>
        <v>#VALUE!</v>
      </c>
      <c r="T58" s="26" t="str">
        <f t="shared" si="4"/>
        <v>100 Construction</v>
      </c>
      <c r="U58" s="13" t="e">
        <f>IF($P58="More Info Required",COUNTIFS('[2]2018 Outage History'!$R:$R,T58,'[2]2018 Outage History'!$I:$I,$C58)/$Q58,"")</f>
        <v>#VALUE!</v>
      </c>
      <c r="V58" s="26" t="str">
        <f t="shared" si="5"/>
        <v>110 Maintenance</v>
      </c>
      <c r="W58" s="13" t="e">
        <f>IF($P58="More Info Required",COUNTIFS('[2]2018 Outage History'!$R:$R,V58,'[2]2018 Outage History'!$I:$I,$C58)/$Q58,"")</f>
        <v>#VALUE!</v>
      </c>
      <c r="X58" s="26" t="str">
        <f t="shared" si="6"/>
        <v>190 Other Planned</v>
      </c>
      <c r="Y58" s="13" t="e">
        <f>IF($P58="More Info Required",COUNTIFS('[2]2018 Outage History'!$R:$R,X58,'[2]2018 Outage History'!$I:$I,$C58)/$Q58,"")</f>
        <v>#VALUE!</v>
      </c>
      <c r="Z58" s="26" t="str">
        <f t="shared" si="7"/>
        <v>300 Material or equipment fault/failure</v>
      </c>
      <c r="AA58" s="13" t="e">
        <f>IF($P58="More Info Required",COUNTIFS('[2]2018 Outage History'!$R:$R,Z58,'[2]2018 Outage History'!$I:$I,$C58)/$Q58,"")</f>
        <v>#VALUE!</v>
      </c>
      <c r="AB58" s="26" t="str">
        <f t="shared" si="8"/>
        <v>310 Installation Fault</v>
      </c>
      <c r="AC58" s="13" t="e">
        <f>IF($P58="More Info Required",COUNTIFS('[2]2018 Outage History'!$R:$R,AB58,'[2]2018 Outage History'!$I:$I,$C58)/$Q58,"")</f>
        <v>#VALUE!</v>
      </c>
      <c r="AD58" s="26" t="str">
        <f t="shared" si="9"/>
        <v>320 Conductor Sag or inadequate clearance</v>
      </c>
      <c r="AE58" s="13" t="e">
        <f>IF($P58="More Info Required",COUNTIFS('[2]2018 Outage History'!$R:$R,AD58,'[2]2018 Outage History'!$I:$I,$C58)/$Q58,"")</f>
        <v>#VALUE!</v>
      </c>
      <c r="AF58" s="26" t="str">
        <f t="shared" si="10"/>
        <v>340 Overload</v>
      </c>
      <c r="AG58" s="13" t="e">
        <f>IF($P58="More Info Required",COUNTIFS('[2]2018 Outage History'!$R:$R,AF58,'[2]2018 Outage History'!$I:$I,$C58)/$Q58,"")</f>
        <v>#VALUE!</v>
      </c>
      <c r="AH58" s="26" t="str">
        <f t="shared" si="11"/>
        <v>350 Miscoordination of protection devices</v>
      </c>
      <c r="AI58" s="13" t="e">
        <f>IF($P58="More Info Required",COUNTIFS('[2]2018 Outage History'!$R:$R,AH58,'[2]2018 Outage History'!$I:$I,$C58)/$Q58,"")</f>
        <v>#VALUE!</v>
      </c>
      <c r="AJ58" s="26" t="str">
        <f t="shared" si="12"/>
        <v>360 Other Equipment installation/design</v>
      </c>
      <c r="AK58" s="13" t="e">
        <f>IF($P58="More Info Required",COUNTIFS('[2]2018 Outage History'!$R:$R,AJ58,'[2]2018 Outage History'!$I:$I,$C58)/$Q58,"")</f>
        <v>#VALUE!</v>
      </c>
      <c r="AL58" s="26" t="str">
        <f t="shared" si="13"/>
        <v>400 Decay/Age of Material/Equipment</v>
      </c>
      <c r="AM58" s="13" t="e">
        <f>IF($P58="More Info Required",COUNTIFS('[2]2018 Outage History'!$R:$R,AL58,'[2]2018 Outage History'!$I:$I,$C58)/$Q58,"")</f>
        <v>#VALUE!</v>
      </c>
      <c r="AN58" s="26" t="str">
        <f t="shared" si="14"/>
        <v>420 Tree Growth</v>
      </c>
      <c r="AO58" s="13" t="e">
        <f>IF($P58="More Info Required",COUNTIFS('[2]2018 Outage History'!$R:$R,AN58,'[2]2018 Outage History'!$I:$I,$C58)/$Q58,"")</f>
        <v>#VALUE!</v>
      </c>
      <c r="AP58" s="26" t="str">
        <f t="shared" si="15"/>
        <v>430 Tree failure from overhang or dead tree without Ice/snow</v>
      </c>
      <c r="AQ58" s="13" t="e">
        <f>IF($P58="More Info Required",COUNTIFS('[2]2018 Outage History'!$R:$R,AP58,'[2]2018 Outage History'!$I:$I,$C58)/$Q58,"")</f>
        <v>#VALUE!</v>
      </c>
      <c r="AR58" s="26" t="str">
        <f t="shared" si="16"/>
        <v>440 Trees with Ice/snow</v>
      </c>
      <c r="AS58" s="13" t="e">
        <f>IF($P58="More Info Required",COUNTIFS('[2]2018 Outage History'!$R:$R,AR58,'[2]2018 Outage History'!$I:$I,$C58)/$Q58,"")</f>
        <v>#VALUE!</v>
      </c>
      <c r="AT58" s="26" t="str">
        <f t="shared" si="17"/>
        <v>470 Borrower Crew Cuts Tree</v>
      </c>
      <c r="AU58" s="13" t="e">
        <f>IF($P58="More Info Required",COUNTIFS('[2]2018 Outage History'!$R:$R,AT58,'[2]2018 Outage History'!$I:$I,$C58)/$Q58,"")</f>
        <v>#VALUE!</v>
      </c>
      <c r="AV58" s="26" t="str">
        <f t="shared" si="18"/>
        <v>490 Maintenance, Other</v>
      </c>
      <c r="AW58" s="13" t="e">
        <f>IF($P58="More Info Required",COUNTIFS('[2]2018 Outage History'!$R:$R,AV58,'[2]2018 Outage History'!$I:$I,$C58)/$Q58,"")</f>
        <v>#VALUE!</v>
      </c>
      <c r="AX58" s="26" t="str">
        <f t="shared" si="19"/>
        <v>500 Lightning</v>
      </c>
      <c r="AY58" s="13" t="e">
        <f>IF($P58="More Info Required",COUNTIFS('[2]2018 Outage History'!$R:$R,AX58,'[2]2018 Outage History'!$I:$I,$C58)/$Q58,"")</f>
        <v>#VALUE!</v>
      </c>
      <c r="AZ58" s="26" t="str">
        <f t="shared" si="20"/>
        <v>510 Wind, Not Trees</v>
      </c>
      <c r="BA58" s="13" t="e">
        <f>IF($P58="More Info Required",COUNTIFS('[2]2018 Outage History'!$R:$R,AZ58,'[2]2018 Outage History'!$I:$I,$C58)/$Q58,"")</f>
        <v>#VALUE!</v>
      </c>
      <c r="BB58" s="26" t="str">
        <f t="shared" si="21"/>
        <v>520 Ice, Sleet, Frost, not Trees</v>
      </c>
      <c r="BC58" s="13" t="e">
        <f>IF($P58="More Info Required",COUNTIFS('[2]2018 Outage History'!$R:$R,BB58,'[2]2018 Outage History'!$I:$I,$C58)/$Q58,"")</f>
        <v>#VALUE!</v>
      </c>
      <c r="BD58" s="26" t="str">
        <f t="shared" si="22"/>
        <v>530 Flood</v>
      </c>
      <c r="BE58" s="13" t="e">
        <f>IF($P58="More Info Required",COUNTIFS('[2]2018 Outage History'!$R:$R,BD58,'[2]2018 Outage History'!$I:$I,$C58)/$Q58,"")</f>
        <v>#VALUE!</v>
      </c>
      <c r="BF58" s="26" t="str">
        <f t="shared" si="23"/>
        <v>540 Storm</v>
      </c>
      <c r="BG58" s="13" t="e">
        <f>IF($P58="More Info Required",COUNTIFS('[2]2018 Outage History'!$R:$R,BF58,'[2]2018 Outage History'!$I:$I,$C58)/$Q58,"")</f>
        <v>#VALUE!</v>
      </c>
      <c r="BH58" s="26" t="str">
        <f t="shared" si="24"/>
        <v>590 Weather, Other</v>
      </c>
      <c r="BI58" s="13" t="e">
        <f>IF($P58="More Info Required",COUNTIFS('[2]2018 Outage History'!$R:$R,BH58,'[2]2018 Outage History'!$I:$I,$C58)/$Q58,"")</f>
        <v>#VALUE!</v>
      </c>
      <c r="BJ58" s="26" t="str">
        <f t="shared" si="25"/>
        <v>600 Animal/bird</v>
      </c>
      <c r="BK58" s="13" t="e">
        <f>IF($P58="More Info Required",COUNTIFS('[2]2018 Outage History'!$R:$R,BJ58,'[2]2018 Outage History'!$I:$I,$C58)/$Q58,"")</f>
        <v>#VALUE!</v>
      </c>
      <c r="BL58" s="26" t="str">
        <f t="shared" si="26"/>
        <v>630 Squirrel</v>
      </c>
      <c r="BM58" s="13" t="e">
        <f>IF($P58="More Info Required",COUNTIFS('[2]2018 Outage History'!$R:$R,BL58,'[2]2018 Outage History'!$I:$I,$C58)/$Q58,"")</f>
        <v>#VALUE!</v>
      </c>
      <c r="BN58" s="26" t="str">
        <f t="shared" si="27"/>
        <v>690 Animal, Other</v>
      </c>
      <c r="BO58" s="13" t="e">
        <f>IF($P58="More Info Required",COUNTIFS('[2]2018 Outage History'!$R:$R,BN58,'[2]2018 Outage History'!$I:$I,$C58)/$Q58,"")</f>
        <v>#VALUE!</v>
      </c>
      <c r="BP58" s="26" t="str">
        <f t="shared" si="28"/>
        <v>700 Customer-Caused</v>
      </c>
      <c r="BQ58" s="13" t="e">
        <f>IF($P58="More Info Required",COUNTIFS('[2]2018 Outage History'!$R:$R,BP58,'[2]2018 Outage History'!$I:$I,$C58)/$Q58,"")</f>
        <v>#VALUE!</v>
      </c>
      <c r="BR58" s="26" t="str">
        <f t="shared" si="29"/>
        <v>710 Motor Vehicle</v>
      </c>
      <c r="BS58" s="13" t="e">
        <f>IF($P58="More Info Required",COUNTIFS('[2]2018 Outage History'!$R:$R,BR58,'[2]2018 Outage History'!$I:$I,$C58)/$Q58,"")</f>
        <v>#VALUE!</v>
      </c>
      <c r="BT58" s="26" t="str">
        <f t="shared" si="30"/>
        <v>715 Farming Equipment</v>
      </c>
      <c r="BU58" s="13" t="e">
        <f>IF($P58="More Info Required",COUNTIFS('[2]2018 Outage History'!$R:$R,BT58,'[2]2018 Outage History'!$I:$I,$C58)/$Q58,"")</f>
        <v>#VALUE!</v>
      </c>
      <c r="BV58" s="26" t="str">
        <f t="shared" si="31"/>
        <v>720 Aircraft</v>
      </c>
      <c r="BW58" s="13" t="e">
        <f>IF($P58="More Info Required",COUNTIFS('[2]2018 Outage History'!$R:$R,BV58,'[2]2018 Outage History'!$I:$I,$C58)/$Q58,"")</f>
        <v>#VALUE!</v>
      </c>
      <c r="BX58" s="26" t="str">
        <f t="shared" si="32"/>
        <v>730 Fire</v>
      </c>
      <c r="BY58" s="13" t="e">
        <f>IF($P58="More Info Required",COUNTIFS('[2]2018 Outage History'!$R:$R,BX58,'[2]2018 Outage History'!$I:$I,$C58)/$Q58,"")</f>
        <v>#VALUE!</v>
      </c>
      <c r="BZ58" s="26" t="str">
        <f t="shared" si="33"/>
        <v>740 Public Cuts Tree</v>
      </c>
      <c r="CA58" s="13" t="e">
        <f>IF($P58="More Info Required",COUNTIFS('[2]2018 Outage History'!$R:$R,BZ58,'[2]2018 Outage History'!$I:$I,$C58)/$Q58,"")</f>
        <v>#VALUE!</v>
      </c>
      <c r="CB58" s="26" t="str">
        <f t="shared" si="34"/>
        <v>750 Vandalism</v>
      </c>
      <c r="CC58" s="13" t="e">
        <f>IF($P58="More Info Required",COUNTIFS('[2]2018 Outage History'!$R:$R,CB58,'[2]2018 Outage History'!$I:$I,$C58)/$Q58,"")</f>
        <v>#VALUE!</v>
      </c>
      <c r="CD58" s="26" t="str">
        <f t="shared" si="35"/>
        <v>760 Switching Error or Caused by Construction or Maintenance</v>
      </c>
      <c r="CE58" s="13" t="e">
        <f>IF($P58="More Info Required",COUNTIFS('[2]2018 Outage History'!$R:$R,CD58,'[2]2018 Outage History'!$I:$I,$C58)/$Q58,"")</f>
        <v>#VALUE!</v>
      </c>
      <c r="CF58" s="26" t="str">
        <f t="shared" si="36"/>
        <v>790 Public, Other</v>
      </c>
      <c r="CG58" s="13" t="e">
        <f>IF($P58="More Info Required",COUNTIFS('[2]2018 Outage History'!$R:$R,CF58,'[2]2018 Outage History'!$I:$I,$C58)/$Q58,"")</f>
        <v>#VALUE!</v>
      </c>
      <c r="CH58" s="26" t="str">
        <f t="shared" si="37"/>
        <v>800 Other</v>
      </c>
      <c r="CI58" s="13" t="e">
        <f>IF($P58="More Info Required",COUNTIFS('[2]2018 Outage History'!$R:$R,CH58,'[2]2018 Outage History'!$I:$I,$C58)/$Q58,"")</f>
        <v>#VALUE!</v>
      </c>
      <c r="CJ58" s="26" t="str">
        <f t="shared" si="38"/>
        <v>999 Cause Unknown</v>
      </c>
      <c r="CK58" s="13" t="e">
        <f>IF($P58="More Info Required",COUNTIFS('[2]2018 Outage History'!$R:$R,CJ58,'[2]2018 Outage History'!$I:$I,$C58)/$Q58,"")</f>
        <v>#VALUE!</v>
      </c>
    </row>
    <row r="59" spans="1:89" ht="15" x14ac:dyDescent="0.25">
      <c r="A59" s="17" t="s">
        <v>375</v>
      </c>
      <c r="B59" s="21">
        <v>26214</v>
      </c>
      <c r="C59" s="14" t="s">
        <v>162</v>
      </c>
      <c r="D59" s="17" t="s">
        <v>376</v>
      </c>
      <c r="E59" s="21">
        <v>26</v>
      </c>
      <c r="F59" s="22">
        <f>'[2]2018 Circuit Detail'!H18</f>
        <v>229.93521100000001</v>
      </c>
      <c r="G59" s="21"/>
      <c r="H59" s="21">
        <f>('[2]2013 Indices'!H50+'[2]2014 Circuit detail'!AS18+'[2]2015 Circuit Detail'!AS18+'[2]2016 Circuit Detail'!AS18+'[2]2017 Circuit Detail'!AS18)/5</f>
        <v>2.5038023465113399</v>
      </c>
      <c r="I59" s="10">
        <f>'[2]2018 Circuit Detail'!AS18</f>
        <v>0.44360322003923103</v>
      </c>
      <c r="J59" s="17" t="str">
        <f t="shared" si="0"/>
        <v>OK</v>
      </c>
      <c r="K59" s="34">
        <v>39.49</v>
      </c>
      <c r="L59" s="23">
        <v>2015</v>
      </c>
      <c r="M59" s="21">
        <f>('[2]2013 Indices'!I50+'[2]2014 Circuit detail'!AQ18+'[2]2015 Circuit Detail'!AQ18+'[2]2016 Circuit Detail'!AQ18+'[2]2017 Circuit Detail'!AQ18)/5</f>
        <v>309.22615413333335</v>
      </c>
      <c r="N59" s="24">
        <f>'[2]2018 Circuit Detail'!AQ18</f>
        <v>22.693349000000001</v>
      </c>
      <c r="O59" s="17" t="str">
        <f t="shared" si="1"/>
        <v>OK</v>
      </c>
      <c r="P59" s="8" t="str">
        <f t="shared" si="2"/>
        <v>Good</v>
      </c>
      <c r="Q59" s="25">
        <f>'[2]2018 Circuit Detail'!AJ18</f>
        <v>19</v>
      </c>
      <c r="R59" s="26" t="str">
        <f t="shared" si="3"/>
        <v/>
      </c>
      <c r="S59" s="12" t="str">
        <f>IF($P59="More Info Required",COUNTIFS('[2]2018 Outage History'!$R:$R,R59,'[2]2018 Outage History'!$I:$I,$C59)/$Q59,"")</f>
        <v/>
      </c>
      <c r="T59" s="26" t="str">
        <f t="shared" si="4"/>
        <v/>
      </c>
      <c r="U59" s="13" t="str">
        <f>IF($P59="More Info Required",COUNTIFS('[2]2018 Outage History'!$R:$R,T59,'[2]2018 Outage History'!$I:$I,$C59)/$Q59,"")</f>
        <v/>
      </c>
      <c r="V59" s="26" t="str">
        <f t="shared" si="5"/>
        <v/>
      </c>
      <c r="W59" s="13" t="str">
        <f>IF($P59="More Info Required",COUNTIFS('[2]2018 Outage History'!$R:$R,V59,'[2]2018 Outage History'!$I:$I,$C59)/$Q59,"")</f>
        <v/>
      </c>
      <c r="X59" s="26" t="str">
        <f t="shared" si="6"/>
        <v/>
      </c>
      <c r="Y59" s="13" t="str">
        <f>IF($P59="More Info Required",COUNTIFS('[2]2018 Outage History'!$R:$R,X59,'[2]2018 Outage History'!$I:$I,$C59)/$Q59,"")</f>
        <v/>
      </c>
      <c r="Z59" s="26" t="str">
        <f t="shared" si="7"/>
        <v/>
      </c>
      <c r="AA59" s="13" t="str">
        <f>IF($P59="More Info Required",COUNTIFS('[2]2018 Outage History'!$R:$R,Z59,'[2]2018 Outage History'!$I:$I,$C59)/$Q59,"")</f>
        <v/>
      </c>
      <c r="AB59" s="26" t="str">
        <f t="shared" si="8"/>
        <v/>
      </c>
      <c r="AC59" s="13" t="str">
        <f>IF($P59="More Info Required",COUNTIFS('[2]2018 Outage History'!$R:$R,AB59,'[2]2018 Outage History'!$I:$I,$C59)/$Q59,"")</f>
        <v/>
      </c>
      <c r="AD59" s="26" t="str">
        <f t="shared" si="9"/>
        <v/>
      </c>
      <c r="AE59" s="13" t="str">
        <f>IF($P59="More Info Required",COUNTIFS('[2]2018 Outage History'!$R:$R,AD59,'[2]2018 Outage History'!$I:$I,$C59)/$Q59,"")</f>
        <v/>
      </c>
      <c r="AF59" s="26" t="str">
        <f t="shared" si="10"/>
        <v/>
      </c>
      <c r="AG59" s="13" t="str">
        <f>IF($P59="More Info Required",COUNTIFS('[2]2018 Outage History'!$R:$R,AF59,'[2]2018 Outage History'!$I:$I,$C59)/$Q59,"")</f>
        <v/>
      </c>
      <c r="AH59" s="26" t="str">
        <f t="shared" si="11"/>
        <v/>
      </c>
      <c r="AI59" s="13" t="str">
        <f>IF($P59="More Info Required",COUNTIFS('[2]2018 Outage History'!$R:$R,AH59,'[2]2018 Outage History'!$I:$I,$C59)/$Q59,"")</f>
        <v/>
      </c>
      <c r="AJ59" s="26" t="str">
        <f t="shared" si="12"/>
        <v/>
      </c>
      <c r="AK59" s="13" t="str">
        <f>IF($P59="More Info Required",COUNTIFS('[2]2018 Outage History'!$R:$R,AJ59,'[2]2018 Outage History'!$I:$I,$C59)/$Q59,"")</f>
        <v/>
      </c>
      <c r="AL59" s="26" t="str">
        <f t="shared" si="13"/>
        <v/>
      </c>
      <c r="AM59" s="13" t="str">
        <f>IF($P59="More Info Required",COUNTIFS('[2]2018 Outage History'!$R:$R,AL59,'[2]2018 Outage History'!$I:$I,$C59)/$Q59,"")</f>
        <v/>
      </c>
      <c r="AN59" s="26" t="str">
        <f t="shared" si="14"/>
        <v/>
      </c>
      <c r="AO59" s="13" t="str">
        <f>IF($P59="More Info Required",COUNTIFS('[2]2018 Outage History'!$R:$R,AN59,'[2]2018 Outage History'!$I:$I,$C59)/$Q59,"")</f>
        <v/>
      </c>
      <c r="AP59" s="26" t="str">
        <f t="shared" si="15"/>
        <v/>
      </c>
      <c r="AQ59" s="13" t="str">
        <f>IF($P59="More Info Required",COUNTIFS('[2]2018 Outage History'!$R:$R,AP59,'[2]2018 Outage History'!$I:$I,$C59)/$Q59,"")</f>
        <v/>
      </c>
      <c r="AR59" s="26" t="str">
        <f t="shared" si="16"/>
        <v/>
      </c>
      <c r="AS59" s="13" t="str">
        <f>IF($P59="More Info Required",COUNTIFS('[2]2018 Outage History'!$R:$R,AR59,'[2]2018 Outage History'!$I:$I,$C59)/$Q59,"")</f>
        <v/>
      </c>
      <c r="AT59" s="26" t="str">
        <f t="shared" si="17"/>
        <v/>
      </c>
      <c r="AU59" s="13" t="str">
        <f>IF($P59="More Info Required",COUNTIFS('[2]2018 Outage History'!$R:$R,AT59,'[2]2018 Outage History'!$I:$I,$C59)/$Q59,"")</f>
        <v/>
      </c>
      <c r="AV59" s="26" t="str">
        <f t="shared" si="18"/>
        <v/>
      </c>
      <c r="AW59" s="13" t="str">
        <f>IF($P59="More Info Required",COUNTIFS('[2]2018 Outage History'!$R:$R,AV59,'[2]2018 Outage History'!$I:$I,$C59)/$Q59,"")</f>
        <v/>
      </c>
      <c r="AX59" s="26" t="str">
        <f t="shared" si="19"/>
        <v/>
      </c>
      <c r="AY59" s="13" t="str">
        <f>IF($P59="More Info Required",COUNTIFS('[2]2018 Outage History'!$R:$R,AX59,'[2]2018 Outage History'!$I:$I,$C59)/$Q59,"")</f>
        <v/>
      </c>
      <c r="AZ59" s="26" t="str">
        <f t="shared" si="20"/>
        <v/>
      </c>
      <c r="BA59" s="13" t="str">
        <f>IF($P59="More Info Required",COUNTIFS('[2]2018 Outage History'!$R:$R,AZ59,'[2]2018 Outage History'!$I:$I,$C59)/$Q59,"")</f>
        <v/>
      </c>
      <c r="BB59" s="26" t="str">
        <f t="shared" si="21"/>
        <v/>
      </c>
      <c r="BC59" s="13" t="str">
        <f>IF($P59="More Info Required",COUNTIFS('[2]2018 Outage History'!$R:$R,BB59,'[2]2018 Outage History'!$I:$I,$C59)/$Q59,"")</f>
        <v/>
      </c>
      <c r="BD59" s="26" t="str">
        <f t="shared" si="22"/>
        <v/>
      </c>
      <c r="BE59" s="13" t="str">
        <f>IF($P59="More Info Required",COUNTIFS('[2]2018 Outage History'!$R:$R,BD59,'[2]2018 Outage History'!$I:$I,$C59)/$Q59,"")</f>
        <v/>
      </c>
      <c r="BF59" s="26" t="str">
        <f t="shared" si="23"/>
        <v/>
      </c>
      <c r="BG59" s="13" t="str">
        <f>IF($P59="More Info Required",COUNTIFS('[2]2018 Outage History'!$R:$R,BF59,'[2]2018 Outage History'!$I:$I,$C59)/$Q59,"")</f>
        <v/>
      </c>
      <c r="BH59" s="26" t="str">
        <f t="shared" si="24"/>
        <v/>
      </c>
      <c r="BI59" s="13" t="str">
        <f>IF($P59="More Info Required",COUNTIFS('[2]2018 Outage History'!$R:$R,BH59,'[2]2018 Outage History'!$I:$I,$C59)/$Q59,"")</f>
        <v/>
      </c>
      <c r="BJ59" s="26" t="str">
        <f t="shared" si="25"/>
        <v/>
      </c>
      <c r="BK59" s="13" t="str">
        <f>IF($P59="More Info Required",COUNTIFS('[2]2018 Outage History'!$R:$R,BJ59,'[2]2018 Outage History'!$I:$I,$C59)/$Q59,"")</f>
        <v/>
      </c>
      <c r="BL59" s="26" t="str">
        <f t="shared" si="26"/>
        <v/>
      </c>
      <c r="BM59" s="13" t="str">
        <f>IF($P59="More Info Required",COUNTIFS('[2]2018 Outage History'!$R:$R,BL59,'[2]2018 Outage History'!$I:$I,$C59)/$Q59,"")</f>
        <v/>
      </c>
      <c r="BN59" s="26" t="str">
        <f t="shared" si="27"/>
        <v/>
      </c>
      <c r="BO59" s="13" t="str">
        <f>IF($P59="More Info Required",COUNTIFS('[2]2018 Outage History'!$R:$R,BN59,'[2]2018 Outage History'!$I:$I,$C59)/$Q59,"")</f>
        <v/>
      </c>
      <c r="BP59" s="26" t="str">
        <f t="shared" si="28"/>
        <v/>
      </c>
      <c r="BQ59" s="13" t="str">
        <f>IF($P59="More Info Required",COUNTIFS('[2]2018 Outage History'!$R:$R,BP59,'[2]2018 Outage History'!$I:$I,$C59)/$Q59,"")</f>
        <v/>
      </c>
      <c r="BR59" s="26" t="str">
        <f t="shared" si="29"/>
        <v/>
      </c>
      <c r="BS59" s="13" t="str">
        <f>IF($P59="More Info Required",COUNTIFS('[2]2018 Outage History'!$R:$R,BR59,'[2]2018 Outage History'!$I:$I,$C59)/$Q59,"")</f>
        <v/>
      </c>
      <c r="BT59" s="26" t="str">
        <f t="shared" si="30"/>
        <v/>
      </c>
      <c r="BU59" s="13" t="str">
        <f>IF($P59="More Info Required",COUNTIFS('[2]2018 Outage History'!$R:$R,BT59,'[2]2018 Outage History'!$I:$I,$C59)/$Q59,"")</f>
        <v/>
      </c>
      <c r="BV59" s="26" t="str">
        <f t="shared" si="31"/>
        <v/>
      </c>
      <c r="BW59" s="13" t="str">
        <f>IF($P59="More Info Required",COUNTIFS('[2]2018 Outage History'!$R:$R,BV59,'[2]2018 Outage History'!$I:$I,$C59)/$Q59,"")</f>
        <v/>
      </c>
      <c r="BX59" s="26" t="str">
        <f t="shared" si="32"/>
        <v/>
      </c>
      <c r="BY59" s="13" t="str">
        <f>IF($P59="More Info Required",COUNTIFS('[2]2018 Outage History'!$R:$R,BX59,'[2]2018 Outage History'!$I:$I,$C59)/$Q59,"")</f>
        <v/>
      </c>
      <c r="BZ59" s="26" t="str">
        <f t="shared" si="33"/>
        <v/>
      </c>
      <c r="CA59" s="13" t="str">
        <f>IF($P59="More Info Required",COUNTIFS('[2]2018 Outage History'!$R:$R,BZ59,'[2]2018 Outage History'!$I:$I,$C59)/$Q59,"")</f>
        <v/>
      </c>
      <c r="CB59" s="26" t="str">
        <f t="shared" si="34"/>
        <v/>
      </c>
      <c r="CC59" s="13" t="str">
        <f>IF($P59="More Info Required",COUNTIFS('[2]2018 Outage History'!$R:$R,CB59,'[2]2018 Outage History'!$I:$I,$C59)/$Q59,"")</f>
        <v/>
      </c>
      <c r="CD59" s="26" t="str">
        <f t="shared" si="35"/>
        <v/>
      </c>
      <c r="CE59" s="13" t="str">
        <f>IF($P59="More Info Required",COUNTIFS('[2]2018 Outage History'!$R:$R,CD59,'[2]2018 Outage History'!$I:$I,$C59)/$Q59,"")</f>
        <v/>
      </c>
      <c r="CF59" s="26" t="str">
        <f t="shared" si="36"/>
        <v/>
      </c>
      <c r="CG59" s="13" t="str">
        <f>IF($P59="More Info Required",COUNTIFS('[2]2018 Outage History'!$R:$R,CF59,'[2]2018 Outage History'!$I:$I,$C59)/$Q59,"")</f>
        <v/>
      </c>
      <c r="CH59" s="26" t="str">
        <f t="shared" si="37"/>
        <v/>
      </c>
      <c r="CI59" s="13" t="str">
        <f>IF($P59="More Info Required",COUNTIFS('[2]2018 Outage History'!$R:$R,CH59,'[2]2018 Outage History'!$I:$I,$C59)/$Q59,"")</f>
        <v/>
      </c>
      <c r="CJ59" s="26" t="str">
        <f t="shared" si="38"/>
        <v/>
      </c>
      <c r="CK59" s="13" t="str">
        <f>IF($P59="More Info Required",COUNTIFS('[2]2018 Outage History'!$R:$R,CJ59,'[2]2018 Outage History'!$I:$I,$C59)/$Q59,"")</f>
        <v/>
      </c>
    </row>
    <row r="60" spans="1:89" ht="15" x14ac:dyDescent="0.25">
      <c r="A60" s="8" t="s">
        <v>163</v>
      </c>
      <c r="B60" s="21">
        <v>26224</v>
      </c>
      <c r="C60" s="14" t="s">
        <v>164</v>
      </c>
      <c r="D60" s="17" t="s">
        <v>376</v>
      </c>
      <c r="E60" s="21">
        <v>26</v>
      </c>
      <c r="F60" s="22">
        <f>'[2]2018 Circuit Detail'!H19</f>
        <v>363.12078600000001</v>
      </c>
      <c r="G60" s="21"/>
      <c r="H60" s="21">
        <f>('[2]2013 Indices'!H51+'[2]2014 Circuit detail'!AS19+'[2]2015 Circuit Detail'!AS19+'[2]2016 Circuit Detail'!AS19+'[2]2017 Circuit Detail'!AS19)/5</f>
        <v>1.8109037445878555</v>
      </c>
      <c r="I60" s="10">
        <f>'[2]2018 Circuit Detail'!AS19</f>
        <v>1.7845301755873599</v>
      </c>
      <c r="J60" s="17" t="str">
        <f t="shared" si="0"/>
        <v>OK</v>
      </c>
      <c r="K60" s="34">
        <v>69.900000000000006</v>
      </c>
      <c r="L60" s="23">
        <v>2015</v>
      </c>
      <c r="M60" s="21">
        <f>('[2]2013 Indices'!I51+'[2]2014 Circuit detail'!AQ19+'[2]2015 Circuit Detail'!AQ19+'[2]2016 Circuit Detail'!AQ19+'[2]2017 Circuit Detail'!AQ19)/5</f>
        <v>462.54957002857145</v>
      </c>
      <c r="N60" s="24">
        <f>'[2]2018 Circuit Detail'!AQ19</f>
        <v>158.77636899999999</v>
      </c>
      <c r="O60" s="17" t="str">
        <f t="shared" si="1"/>
        <v>OK</v>
      </c>
      <c r="P60" s="8" t="str">
        <f t="shared" si="2"/>
        <v>Good</v>
      </c>
      <c r="Q60" s="25">
        <f>'[2]2018 Circuit Detail'!AJ19</f>
        <v>23</v>
      </c>
      <c r="R60" s="26" t="str">
        <f t="shared" si="3"/>
        <v/>
      </c>
      <c r="S60" s="12" t="str">
        <f>IF($P60="More Info Required",COUNTIFS('[2]2018 Outage History'!$R:$R,R60,'[2]2018 Outage History'!$I:$I,$C60)/$Q60,"")</f>
        <v/>
      </c>
      <c r="T60" s="26" t="str">
        <f t="shared" si="4"/>
        <v/>
      </c>
      <c r="U60" s="13" t="str">
        <f>IF($P60="More Info Required",COUNTIFS('[2]2018 Outage History'!$R:$R,T60,'[2]2018 Outage History'!$I:$I,$C60)/$Q60,"")</f>
        <v/>
      </c>
      <c r="V60" s="26" t="str">
        <f t="shared" si="5"/>
        <v/>
      </c>
      <c r="W60" s="13" t="str">
        <f>IF($P60="More Info Required",COUNTIFS('[2]2018 Outage History'!$R:$R,V60,'[2]2018 Outage History'!$I:$I,$C60)/$Q60,"")</f>
        <v/>
      </c>
      <c r="X60" s="26" t="str">
        <f t="shared" si="6"/>
        <v/>
      </c>
      <c r="Y60" s="13" t="str">
        <f>IF($P60="More Info Required",COUNTIFS('[2]2018 Outage History'!$R:$R,X60,'[2]2018 Outage History'!$I:$I,$C60)/$Q60,"")</f>
        <v/>
      </c>
      <c r="Z60" s="26" t="str">
        <f t="shared" si="7"/>
        <v/>
      </c>
      <c r="AA60" s="13" t="str">
        <f>IF($P60="More Info Required",COUNTIFS('[2]2018 Outage History'!$R:$R,Z60,'[2]2018 Outage History'!$I:$I,$C60)/$Q60,"")</f>
        <v/>
      </c>
      <c r="AB60" s="26" t="str">
        <f t="shared" si="8"/>
        <v/>
      </c>
      <c r="AC60" s="13" t="str">
        <f>IF($P60="More Info Required",COUNTIFS('[2]2018 Outage History'!$R:$R,AB60,'[2]2018 Outage History'!$I:$I,$C60)/$Q60,"")</f>
        <v/>
      </c>
      <c r="AD60" s="26" t="str">
        <f t="shared" si="9"/>
        <v/>
      </c>
      <c r="AE60" s="13" t="str">
        <f>IF($P60="More Info Required",COUNTIFS('[2]2018 Outage History'!$R:$R,AD60,'[2]2018 Outage History'!$I:$I,$C60)/$Q60,"")</f>
        <v/>
      </c>
      <c r="AF60" s="26" t="str">
        <f t="shared" si="10"/>
        <v/>
      </c>
      <c r="AG60" s="13" t="str">
        <f>IF($P60="More Info Required",COUNTIFS('[2]2018 Outage History'!$R:$R,AF60,'[2]2018 Outage History'!$I:$I,$C60)/$Q60,"")</f>
        <v/>
      </c>
      <c r="AH60" s="26" t="str">
        <f t="shared" si="11"/>
        <v/>
      </c>
      <c r="AI60" s="13" t="str">
        <f>IF($P60="More Info Required",COUNTIFS('[2]2018 Outage History'!$R:$R,AH60,'[2]2018 Outage History'!$I:$I,$C60)/$Q60,"")</f>
        <v/>
      </c>
      <c r="AJ60" s="26" t="str">
        <f t="shared" si="12"/>
        <v/>
      </c>
      <c r="AK60" s="13" t="str">
        <f>IF($P60="More Info Required",COUNTIFS('[2]2018 Outage History'!$R:$R,AJ60,'[2]2018 Outage History'!$I:$I,$C60)/$Q60,"")</f>
        <v/>
      </c>
      <c r="AL60" s="26" t="str">
        <f t="shared" si="13"/>
        <v/>
      </c>
      <c r="AM60" s="13" t="str">
        <f>IF($P60="More Info Required",COUNTIFS('[2]2018 Outage History'!$R:$R,AL60,'[2]2018 Outage History'!$I:$I,$C60)/$Q60,"")</f>
        <v/>
      </c>
      <c r="AN60" s="26" t="str">
        <f t="shared" si="14"/>
        <v/>
      </c>
      <c r="AO60" s="13" t="str">
        <f>IF($P60="More Info Required",COUNTIFS('[2]2018 Outage History'!$R:$R,AN60,'[2]2018 Outage History'!$I:$I,$C60)/$Q60,"")</f>
        <v/>
      </c>
      <c r="AP60" s="26" t="str">
        <f t="shared" si="15"/>
        <v/>
      </c>
      <c r="AQ60" s="13" t="str">
        <f>IF($P60="More Info Required",COUNTIFS('[2]2018 Outage History'!$R:$R,AP60,'[2]2018 Outage History'!$I:$I,$C60)/$Q60,"")</f>
        <v/>
      </c>
      <c r="AR60" s="26" t="str">
        <f t="shared" si="16"/>
        <v/>
      </c>
      <c r="AS60" s="13" t="str">
        <f>IF($P60="More Info Required",COUNTIFS('[2]2018 Outage History'!$R:$R,AR60,'[2]2018 Outage History'!$I:$I,$C60)/$Q60,"")</f>
        <v/>
      </c>
      <c r="AT60" s="26" t="str">
        <f t="shared" si="17"/>
        <v/>
      </c>
      <c r="AU60" s="13" t="str">
        <f>IF($P60="More Info Required",COUNTIFS('[2]2018 Outage History'!$R:$R,AT60,'[2]2018 Outage History'!$I:$I,$C60)/$Q60,"")</f>
        <v/>
      </c>
      <c r="AV60" s="26" t="str">
        <f t="shared" si="18"/>
        <v/>
      </c>
      <c r="AW60" s="13" t="str">
        <f>IF($P60="More Info Required",COUNTIFS('[2]2018 Outage History'!$R:$R,AV60,'[2]2018 Outage History'!$I:$I,$C60)/$Q60,"")</f>
        <v/>
      </c>
      <c r="AX60" s="26" t="str">
        <f t="shared" si="19"/>
        <v/>
      </c>
      <c r="AY60" s="13" t="str">
        <f>IF($P60="More Info Required",COUNTIFS('[2]2018 Outage History'!$R:$R,AX60,'[2]2018 Outage History'!$I:$I,$C60)/$Q60,"")</f>
        <v/>
      </c>
      <c r="AZ60" s="26" t="str">
        <f t="shared" si="20"/>
        <v/>
      </c>
      <c r="BA60" s="13" t="str">
        <f>IF($P60="More Info Required",COUNTIFS('[2]2018 Outage History'!$R:$R,AZ60,'[2]2018 Outage History'!$I:$I,$C60)/$Q60,"")</f>
        <v/>
      </c>
      <c r="BB60" s="26" t="str">
        <f t="shared" si="21"/>
        <v/>
      </c>
      <c r="BC60" s="13" t="str">
        <f>IF($P60="More Info Required",COUNTIFS('[2]2018 Outage History'!$R:$R,BB60,'[2]2018 Outage History'!$I:$I,$C60)/$Q60,"")</f>
        <v/>
      </c>
      <c r="BD60" s="26" t="str">
        <f t="shared" si="22"/>
        <v/>
      </c>
      <c r="BE60" s="13" t="str">
        <f>IF($P60="More Info Required",COUNTIFS('[2]2018 Outage History'!$R:$R,BD60,'[2]2018 Outage History'!$I:$I,$C60)/$Q60,"")</f>
        <v/>
      </c>
      <c r="BF60" s="26" t="str">
        <f t="shared" si="23"/>
        <v/>
      </c>
      <c r="BG60" s="13" t="str">
        <f>IF($P60="More Info Required",COUNTIFS('[2]2018 Outage History'!$R:$R,BF60,'[2]2018 Outage History'!$I:$I,$C60)/$Q60,"")</f>
        <v/>
      </c>
      <c r="BH60" s="26" t="str">
        <f t="shared" si="24"/>
        <v/>
      </c>
      <c r="BI60" s="13" t="str">
        <f>IF($P60="More Info Required",COUNTIFS('[2]2018 Outage History'!$R:$R,BH60,'[2]2018 Outage History'!$I:$I,$C60)/$Q60,"")</f>
        <v/>
      </c>
      <c r="BJ60" s="26" t="str">
        <f t="shared" si="25"/>
        <v/>
      </c>
      <c r="BK60" s="13" t="str">
        <f>IF($P60="More Info Required",COUNTIFS('[2]2018 Outage History'!$R:$R,BJ60,'[2]2018 Outage History'!$I:$I,$C60)/$Q60,"")</f>
        <v/>
      </c>
      <c r="BL60" s="26" t="str">
        <f t="shared" si="26"/>
        <v/>
      </c>
      <c r="BM60" s="13" t="str">
        <f>IF($P60="More Info Required",COUNTIFS('[2]2018 Outage History'!$R:$R,BL60,'[2]2018 Outage History'!$I:$I,$C60)/$Q60,"")</f>
        <v/>
      </c>
      <c r="BN60" s="26" t="str">
        <f t="shared" si="27"/>
        <v/>
      </c>
      <c r="BO60" s="13" t="str">
        <f>IF($P60="More Info Required",COUNTIFS('[2]2018 Outage History'!$R:$R,BN60,'[2]2018 Outage History'!$I:$I,$C60)/$Q60,"")</f>
        <v/>
      </c>
      <c r="BP60" s="26" t="str">
        <f t="shared" si="28"/>
        <v/>
      </c>
      <c r="BQ60" s="13" t="str">
        <f>IF($P60="More Info Required",COUNTIFS('[2]2018 Outage History'!$R:$R,BP60,'[2]2018 Outage History'!$I:$I,$C60)/$Q60,"")</f>
        <v/>
      </c>
      <c r="BR60" s="26" t="str">
        <f t="shared" si="29"/>
        <v/>
      </c>
      <c r="BS60" s="13" t="str">
        <f>IF($P60="More Info Required",COUNTIFS('[2]2018 Outage History'!$R:$R,BR60,'[2]2018 Outage History'!$I:$I,$C60)/$Q60,"")</f>
        <v/>
      </c>
      <c r="BT60" s="26" t="str">
        <f t="shared" si="30"/>
        <v/>
      </c>
      <c r="BU60" s="13" t="str">
        <f>IF($P60="More Info Required",COUNTIFS('[2]2018 Outage History'!$R:$R,BT60,'[2]2018 Outage History'!$I:$I,$C60)/$Q60,"")</f>
        <v/>
      </c>
      <c r="BV60" s="26" t="str">
        <f t="shared" si="31"/>
        <v/>
      </c>
      <c r="BW60" s="13" t="str">
        <f>IF($P60="More Info Required",COUNTIFS('[2]2018 Outage History'!$R:$R,BV60,'[2]2018 Outage History'!$I:$I,$C60)/$Q60,"")</f>
        <v/>
      </c>
      <c r="BX60" s="26" t="str">
        <f t="shared" si="32"/>
        <v/>
      </c>
      <c r="BY60" s="13" t="str">
        <f>IF($P60="More Info Required",COUNTIFS('[2]2018 Outage History'!$R:$R,BX60,'[2]2018 Outage History'!$I:$I,$C60)/$Q60,"")</f>
        <v/>
      </c>
      <c r="BZ60" s="26" t="str">
        <f t="shared" si="33"/>
        <v/>
      </c>
      <c r="CA60" s="13" t="str">
        <f>IF($P60="More Info Required",COUNTIFS('[2]2018 Outage History'!$R:$R,BZ60,'[2]2018 Outage History'!$I:$I,$C60)/$Q60,"")</f>
        <v/>
      </c>
      <c r="CB60" s="26" t="str">
        <f t="shared" si="34"/>
        <v/>
      </c>
      <c r="CC60" s="13" t="str">
        <f>IF($P60="More Info Required",COUNTIFS('[2]2018 Outage History'!$R:$R,CB60,'[2]2018 Outage History'!$I:$I,$C60)/$Q60,"")</f>
        <v/>
      </c>
      <c r="CD60" s="26" t="str">
        <f t="shared" si="35"/>
        <v/>
      </c>
      <c r="CE60" s="13" t="str">
        <f>IF($P60="More Info Required",COUNTIFS('[2]2018 Outage History'!$R:$R,CD60,'[2]2018 Outage History'!$I:$I,$C60)/$Q60,"")</f>
        <v/>
      </c>
      <c r="CF60" s="26" t="str">
        <f t="shared" si="36"/>
        <v/>
      </c>
      <c r="CG60" s="13" t="str">
        <f>IF($P60="More Info Required",COUNTIFS('[2]2018 Outage History'!$R:$R,CF60,'[2]2018 Outage History'!$I:$I,$C60)/$Q60,"")</f>
        <v/>
      </c>
      <c r="CH60" s="26" t="str">
        <f t="shared" si="37"/>
        <v/>
      </c>
      <c r="CI60" s="13" t="str">
        <f>IF($P60="More Info Required",COUNTIFS('[2]2018 Outage History'!$R:$R,CH60,'[2]2018 Outage History'!$I:$I,$C60)/$Q60,"")</f>
        <v/>
      </c>
      <c r="CJ60" s="26" t="str">
        <f t="shared" si="38"/>
        <v/>
      </c>
      <c r="CK60" s="13" t="str">
        <f>IF($P60="More Info Required",COUNTIFS('[2]2018 Outage History'!$R:$R,CJ60,'[2]2018 Outage History'!$I:$I,$C60)/$Q60,"")</f>
        <v/>
      </c>
    </row>
    <row r="61" spans="1:89" ht="15" x14ac:dyDescent="0.25">
      <c r="A61" s="17" t="s">
        <v>145</v>
      </c>
      <c r="B61" s="21">
        <v>28214</v>
      </c>
      <c r="C61" s="14" t="s">
        <v>146</v>
      </c>
      <c r="D61" s="17" t="s">
        <v>377</v>
      </c>
      <c r="E61" s="21">
        <v>28</v>
      </c>
      <c r="F61" s="22">
        <f>'[2]2018 Circuit Detail'!H20</f>
        <v>554.59944700000005</v>
      </c>
      <c r="G61" s="21"/>
      <c r="H61" s="21">
        <f>('[2]2013 Indices'!H52+'[2]2014 Circuit detail'!AS20+'[2]2015 Circuit Detail'!AS20+'[2]2016 Circuit Detail'!AS20+'[2]2017 Circuit Detail'!AS20)/5</f>
        <v>1.6506291818880328</v>
      </c>
      <c r="I61" s="10">
        <f>'[2]2018 Circuit Detail'!AS20</f>
        <v>2.1565113461066998</v>
      </c>
      <c r="J61" s="17" t="str">
        <f t="shared" si="0"/>
        <v>PSC</v>
      </c>
      <c r="K61" s="34">
        <v>53.6</v>
      </c>
      <c r="L61" s="23">
        <v>2017</v>
      </c>
      <c r="M61" s="21">
        <f>('[2]2013 Indices'!I52+'[2]2014 Circuit detail'!AQ20+'[2]2015 Circuit Detail'!AQ20+'[2]2016 Circuit Detail'!AQ20+'[2]2017 Circuit Detail'!AQ20)/5</f>
        <v>221.70357387237354</v>
      </c>
      <c r="N61" s="24">
        <f>'[2]2018 Circuit Detail'!AQ20</f>
        <v>130.53204500000001</v>
      </c>
      <c r="O61" s="17" t="str">
        <f t="shared" si="1"/>
        <v>OK</v>
      </c>
      <c r="P61" s="8" t="str">
        <f t="shared" si="2"/>
        <v>More Info Required</v>
      </c>
      <c r="Q61" s="25">
        <f>'[2]2018 Circuit Detail'!AJ20</f>
        <v>27</v>
      </c>
      <c r="R61" s="26" t="str">
        <f t="shared" si="3"/>
        <v>000 Power Supply</v>
      </c>
      <c r="S61" s="12" t="e">
        <f>IF($P61="More Info Required",COUNTIFS('[2]2018 Outage History'!$R:$R,R61,'[2]2018 Outage History'!$I:$I,$C61)/$Q61,"")</f>
        <v>#VALUE!</v>
      </c>
      <c r="T61" s="26" t="str">
        <f t="shared" si="4"/>
        <v>100 Construction</v>
      </c>
      <c r="U61" s="13" t="e">
        <f>IF($P61="More Info Required",COUNTIFS('[2]2018 Outage History'!$R:$R,T61,'[2]2018 Outage History'!$I:$I,$C61)/$Q61,"")</f>
        <v>#VALUE!</v>
      </c>
      <c r="V61" s="26" t="str">
        <f t="shared" si="5"/>
        <v>110 Maintenance</v>
      </c>
      <c r="W61" s="13" t="e">
        <f>IF($P61="More Info Required",COUNTIFS('[2]2018 Outage History'!$R:$R,V61,'[2]2018 Outage History'!$I:$I,$C61)/$Q61,"")</f>
        <v>#VALUE!</v>
      </c>
      <c r="X61" s="26" t="str">
        <f t="shared" si="6"/>
        <v>190 Other Planned</v>
      </c>
      <c r="Y61" s="13" t="e">
        <f>IF($P61="More Info Required",COUNTIFS('[2]2018 Outage History'!$R:$R,X61,'[2]2018 Outage History'!$I:$I,$C61)/$Q61,"")</f>
        <v>#VALUE!</v>
      </c>
      <c r="Z61" s="26" t="str">
        <f t="shared" si="7"/>
        <v>300 Material or equipment fault/failure</v>
      </c>
      <c r="AA61" s="13" t="e">
        <f>IF($P61="More Info Required",COUNTIFS('[2]2018 Outage History'!$R:$R,Z61,'[2]2018 Outage History'!$I:$I,$C61)/$Q61,"")</f>
        <v>#VALUE!</v>
      </c>
      <c r="AB61" s="26" t="str">
        <f t="shared" si="8"/>
        <v>310 Installation Fault</v>
      </c>
      <c r="AC61" s="13" t="e">
        <f>IF($P61="More Info Required",COUNTIFS('[2]2018 Outage History'!$R:$R,AB61,'[2]2018 Outage History'!$I:$I,$C61)/$Q61,"")</f>
        <v>#VALUE!</v>
      </c>
      <c r="AD61" s="26" t="str">
        <f t="shared" si="9"/>
        <v>320 Conductor Sag or inadequate clearance</v>
      </c>
      <c r="AE61" s="13" t="e">
        <f>IF($P61="More Info Required",COUNTIFS('[2]2018 Outage History'!$R:$R,AD61,'[2]2018 Outage History'!$I:$I,$C61)/$Q61,"")</f>
        <v>#VALUE!</v>
      </c>
      <c r="AF61" s="26" t="str">
        <f t="shared" si="10"/>
        <v>340 Overload</v>
      </c>
      <c r="AG61" s="13" t="e">
        <f>IF($P61="More Info Required",COUNTIFS('[2]2018 Outage History'!$R:$R,AF61,'[2]2018 Outage History'!$I:$I,$C61)/$Q61,"")</f>
        <v>#VALUE!</v>
      </c>
      <c r="AH61" s="26" t="str">
        <f t="shared" si="11"/>
        <v>350 Miscoordination of protection devices</v>
      </c>
      <c r="AI61" s="13" t="e">
        <f>IF($P61="More Info Required",COUNTIFS('[2]2018 Outage History'!$R:$R,AH61,'[2]2018 Outage History'!$I:$I,$C61)/$Q61,"")</f>
        <v>#VALUE!</v>
      </c>
      <c r="AJ61" s="26" t="str">
        <f t="shared" si="12"/>
        <v>360 Other Equipment installation/design</v>
      </c>
      <c r="AK61" s="13" t="e">
        <f>IF($P61="More Info Required",COUNTIFS('[2]2018 Outage History'!$R:$R,AJ61,'[2]2018 Outage History'!$I:$I,$C61)/$Q61,"")</f>
        <v>#VALUE!</v>
      </c>
      <c r="AL61" s="26" t="str">
        <f t="shared" si="13"/>
        <v>400 Decay/Age of Material/Equipment</v>
      </c>
      <c r="AM61" s="13" t="e">
        <f>IF($P61="More Info Required",COUNTIFS('[2]2018 Outage History'!$R:$R,AL61,'[2]2018 Outage History'!$I:$I,$C61)/$Q61,"")</f>
        <v>#VALUE!</v>
      </c>
      <c r="AN61" s="26" t="str">
        <f t="shared" si="14"/>
        <v>420 Tree Growth</v>
      </c>
      <c r="AO61" s="13" t="e">
        <f>IF($P61="More Info Required",COUNTIFS('[2]2018 Outage History'!$R:$R,AN61,'[2]2018 Outage History'!$I:$I,$C61)/$Q61,"")</f>
        <v>#VALUE!</v>
      </c>
      <c r="AP61" s="26" t="str">
        <f t="shared" si="15"/>
        <v>430 Tree failure from overhang or dead tree without Ice/snow</v>
      </c>
      <c r="AQ61" s="13" t="e">
        <f>IF($P61="More Info Required",COUNTIFS('[2]2018 Outage History'!$R:$R,AP61,'[2]2018 Outage History'!$I:$I,$C61)/$Q61,"")</f>
        <v>#VALUE!</v>
      </c>
      <c r="AR61" s="26" t="str">
        <f t="shared" si="16"/>
        <v>440 Trees with Ice/snow</v>
      </c>
      <c r="AS61" s="13" t="e">
        <f>IF($P61="More Info Required",COUNTIFS('[2]2018 Outage History'!$R:$R,AR61,'[2]2018 Outage History'!$I:$I,$C61)/$Q61,"")</f>
        <v>#VALUE!</v>
      </c>
      <c r="AT61" s="26" t="str">
        <f t="shared" si="17"/>
        <v>470 Borrower Crew Cuts Tree</v>
      </c>
      <c r="AU61" s="13" t="e">
        <f>IF($P61="More Info Required",COUNTIFS('[2]2018 Outage History'!$R:$R,AT61,'[2]2018 Outage History'!$I:$I,$C61)/$Q61,"")</f>
        <v>#VALUE!</v>
      </c>
      <c r="AV61" s="26" t="str">
        <f t="shared" si="18"/>
        <v>490 Maintenance, Other</v>
      </c>
      <c r="AW61" s="13" t="e">
        <f>IF($P61="More Info Required",COUNTIFS('[2]2018 Outage History'!$R:$R,AV61,'[2]2018 Outage History'!$I:$I,$C61)/$Q61,"")</f>
        <v>#VALUE!</v>
      </c>
      <c r="AX61" s="26" t="str">
        <f t="shared" si="19"/>
        <v>500 Lightning</v>
      </c>
      <c r="AY61" s="13" t="e">
        <f>IF($P61="More Info Required",COUNTIFS('[2]2018 Outage History'!$R:$R,AX61,'[2]2018 Outage History'!$I:$I,$C61)/$Q61,"")</f>
        <v>#VALUE!</v>
      </c>
      <c r="AZ61" s="26" t="str">
        <f t="shared" si="20"/>
        <v>510 Wind, Not Trees</v>
      </c>
      <c r="BA61" s="13" t="e">
        <f>IF($P61="More Info Required",COUNTIFS('[2]2018 Outage History'!$R:$R,AZ61,'[2]2018 Outage History'!$I:$I,$C61)/$Q61,"")</f>
        <v>#VALUE!</v>
      </c>
      <c r="BB61" s="26" t="str">
        <f t="shared" si="21"/>
        <v>520 Ice, Sleet, Frost, not Trees</v>
      </c>
      <c r="BC61" s="13" t="e">
        <f>IF($P61="More Info Required",COUNTIFS('[2]2018 Outage History'!$R:$R,BB61,'[2]2018 Outage History'!$I:$I,$C61)/$Q61,"")</f>
        <v>#VALUE!</v>
      </c>
      <c r="BD61" s="26" t="str">
        <f t="shared" si="22"/>
        <v>530 Flood</v>
      </c>
      <c r="BE61" s="13" t="e">
        <f>IF($P61="More Info Required",COUNTIFS('[2]2018 Outage History'!$R:$R,BD61,'[2]2018 Outage History'!$I:$I,$C61)/$Q61,"")</f>
        <v>#VALUE!</v>
      </c>
      <c r="BF61" s="26" t="str">
        <f t="shared" si="23"/>
        <v>540 Storm</v>
      </c>
      <c r="BG61" s="13" t="e">
        <f>IF($P61="More Info Required",COUNTIFS('[2]2018 Outage History'!$R:$R,BF61,'[2]2018 Outage History'!$I:$I,$C61)/$Q61,"")</f>
        <v>#VALUE!</v>
      </c>
      <c r="BH61" s="26" t="str">
        <f t="shared" si="24"/>
        <v>590 Weather, Other</v>
      </c>
      <c r="BI61" s="13" t="e">
        <f>IF($P61="More Info Required",COUNTIFS('[2]2018 Outage History'!$R:$R,BH61,'[2]2018 Outage History'!$I:$I,$C61)/$Q61,"")</f>
        <v>#VALUE!</v>
      </c>
      <c r="BJ61" s="26" t="str">
        <f t="shared" si="25"/>
        <v>600 Animal/bird</v>
      </c>
      <c r="BK61" s="13" t="e">
        <f>IF($P61="More Info Required",COUNTIFS('[2]2018 Outage History'!$R:$R,BJ61,'[2]2018 Outage History'!$I:$I,$C61)/$Q61,"")</f>
        <v>#VALUE!</v>
      </c>
      <c r="BL61" s="26" t="str">
        <f t="shared" si="26"/>
        <v>630 Squirrel</v>
      </c>
      <c r="BM61" s="13" t="e">
        <f>IF($P61="More Info Required",COUNTIFS('[2]2018 Outage History'!$R:$R,BL61,'[2]2018 Outage History'!$I:$I,$C61)/$Q61,"")</f>
        <v>#VALUE!</v>
      </c>
      <c r="BN61" s="26" t="str">
        <f t="shared" si="27"/>
        <v>690 Animal, Other</v>
      </c>
      <c r="BO61" s="13" t="e">
        <f>IF($P61="More Info Required",COUNTIFS('[2]2018 Outage History'!$R:$R,BN61,'[2]2018 Outage History'!$I:$I,$C61)/$Q61,"")</f>
        <v>#VALUE!</v>
      </c>
      <c r="BP61" s="26" t="str">
        <f t="shared" si="28"/>
        <v>700 Customer-Caused</v>
      </c>
      <c r="BQ61" s="13" t="e">
        <f>IF($P61="More Info Required",COUNTIFS('[2]2018 Outage History'!$R:$R,BP61,'[2]2018 Outage History'!$I:$I,$C61)/$Q61,"")</f>
        <v>#VALUE!</v>
      </c>
      <c r="BR61" s="26" t="str">
        <f t="shared" si="29"/>
        <v>710 Motor Vehicle</v>
      </c>
      <c r="BS61" s="13" t="e">
        <f>IF($P61="More Info Required",COUNTIFS('[2]2018 Outage History'!$R:$R,BR61,'[2]2018 Outage History'!$I:$I,$C61)/$Q61,"")</f>
        <v>#VALUE!</v>
      </c>
      <c r="BT61" s="26" t="str">
        <f t="shared" si="30"/>
        <v>715 Farming Equipment</v>
      </c>
      <c r="BU61" s="13" t="e">
        <f>IF($P61="More Info Required",COUNTIFS('[2]2018 Outage History'!$R:$R,BT61,'[2]2018 Outage History'!$I:$I,$C61)/$Q61,"")</f>
        <v>#VALUE!</v>
      </c>
      <c r="BV61" s="26" t="str">
        <f t="shared" si="31"/>
        <v>720 Aircraft</v>
      </c>
      <c r="BW61" s="13" t="e">
        <f>IF($P61="More Info Required",COUNTIFS('[2]2018 Outage History'!$R:$R,BV61,'[2]2018 Outage History'!$I:$I,$C61)/$Q61,"")</f>
        <v>#VALUE!</v>
      </c>
      <c r="BX61" s="26" t="str">
        <f t="shared" si="32"/>
        <v>730 Fire</v>
      </c>
      <c r="BY61" s="13" t="e">
        <f>IF($P61="More Info Required",COUNTIFS('[2]2018 Outage History'!$R:$R,BX61,'[2]2018 Outage History'!$I:$I,$C61)/$Q61,"")</f>
        <v>#VALUE!</v>
      </c>
      <c r="BZ61" s="26" t="str">
        <f t="shared" si="33"/>
        <v>740 Public Cuts Tree</v>
      </c>
      <c r="CA61" s="13" t="e">
        <f>IF($P61="More Info Required",COUNTIFS('[2]2018 Outage History'!$R:$R,BZ61,'[2]2018 Outage History'!$I:$I,$C61)/$Q61,"")</f>
        <v>#VALUE!</v>
      </c>
      <c r="CB61" s="26" t="str">
        <f t="shared" si="34"/>
        <v>750 Vandalism</v>
      </c>
      <c r="CC61" s="13" t="e">
        <f>IF($P61="More Info Required",COUNTIFS('[2]2018 Outage History'!$R:$R,CB61,'[2]2018 Outage History'!$I:$I,$C61)/$Q61,"")</f>
        <v>#VALUE!</v>
      </c>
      <c r="CD61" s="26" t="str">
        <f t="shared" si="35"/>
        <v>760 Switching Error or Caused by Construction or Maintenance</v>
      </c>
      <c r="CE61" s="13" t="e">
        <f>IF($P61="More Info Required",COUNTIFS('[2]2018 Outage History'!$R:$R,CD61,'[2]2018 Outage History'!$I:$I,$C61)/$Q61,"")</f>
        <v>#VALUE!</v>
      </c>
      <c r="CF61" s="26" t="str">
        <f t="shared" si="36"/>
        <v>790 Public, Other</v>
      </c>
      <c r="CG61" s="13" t="e">
        <f>IF($P61="More Info Required",COUNTIFS('[2]2018 Outage History'!$R:$R,CF61,'[2]2018 Outage History'!$I:$I,$C61)/$Q61,"")</f>
        <v>#VALUE!</v>
      </c>
      <c r="CH61" s="26" t="str">
        <f t="shared" si="37"/>
        <v>800 Other</v>
      </c>
      <c r="CI61" s="13" t="e">
        <f>IF($P61="More Info Required",COUNTIFS('[2]2018 Outage History'!$R:$R,CH61,'[2]2018 Outage History'!$I:$I,$C61)/$Q61,"")</f>
        <v>#VALUE!</v>
      </c>
      <c r="CJ61" s="26" t="str">
        <f t="shared" si="38"/>
        <v>999 Cause Unknown</v>
      </c>
      <c r="CK61" s="13" t="e">
        <f>IF($P61="More Info Required",COUNTIFS('[2]2018 Outage History'!$R:$R,CJ61,'[2]2018 Outage History'!$I:$I,$C61)/$Q61,"")</f>
        <v>#VALUE!</v>
      </c>
    </row>
    <row r="62" spans="1:89" ht="15" x14ac:dyDescent="0.25">
      <c r="A62" s="17" t="s">
        <v>147</v>
      </c>
      <c r="B62" s="21">
        <v>28224</v>
      </c>
      <c r="C62" s="14" t="s">
        <v>148</v>
      </c>
      <c r="D62" s="17" t="s">
        <v>377</v>
      </c>
      <c r="E62" s="21">
        <v>28</v>
      </c>
      <c r="F62" s="22">
        <f>'[2]2018 Circuit Detail'!H21</f>
        <v>492.56077299999998</v>
      </c>
      <c r="G62" s="21"/>
      <c r="H62" s="21">
        <f>('[2]2013 Indices'!H53+'[2]2014 Circuit detail'!AS21+'[2]2015 Circuit Detail'!AS21+'[2]2016 Circuit Detail'!AS21+'[2]2017 Circuit Detail'!AS21)/5</f>
        <v>1.3460808746537043</v>
      </c>
      <c r="I62" s="10">
        <f>'[2]2018 Circuit Detail'!AS21</f>
        <v>1.1592478152944601</v>
      </c>
      <c r="J62" s="17" t="str">
        <f t="shared" si="0"/>
        <v>OK</v>
      </c>
      <c r="K62" s="34">
        <v>55.3</v>
      </c>
      <c r="L62" s="23">
        <v>2017</v>
      </c>
      <c r="M62" s="21">
        <f>('[2]2013 Indices'!I53+'[2]2014 Circuit detail'!AQ21+'[2]2015 Circuit Detail'!AQ21+'[2]2016 Circuit Detail'!AQ21+'[2]2017 Circuit Detail'!AQ21)/5</f>
        <v>176.40509903616234</v>
      </c>
      <c r="N62" s="24">
        <f>'[2]2018 Circuit Detail'!AQ21</f>
        <v>100.2658</v>
      </c>
      <c r="O62" s="17" t="str">
        <f t="shared" si="1"/>
        <v>OK</v>
      </c>
      <c r="P62" s="8" t="str">
        <f t="shared" si="2"/>
        <v>Good</v>
      </c>
      <c r="Q62" s="25">
        <f>'[2]2018 Circuit Detail'!AJ21</f>
        <v>22</v>
      </c>
      <c r="R62" s="26" t="str">
        <f t="shared" si="3"/>
        <v/>
      </c>
      <c r="S62" s="12" t="str">
        <f>IF($P62="More Info Required",COUNTIFS('[2]2018 Outage History'!$R:$R,R62,'[2]2018 Outage History'!$I:$I,$C62)/$Q62,"")</f>
        <v/>
      </c>
      <c r="T62" s="26" t="str">
        <f t="shared" si="4"/>
        <v/>
      </c>
      <c r="U62" s="13" t="str">
        <f>IF($P62="More Info Required",COUNTIFS('[2]2018 Outage History'!$R:$R,T62,'[2]2018 Outage History'!$I:$I,$C62)/$Q62,"")</f>
        <v/>
      </c>
      <c r="V62" s="26" t="str">
        <f t="shared" si="5"/>
        <v/>
      </c>
      <c r="W62" s="13" t="str">
        <f>IF($P62="More Info Required",COUNTIFS('[2]2018 Outage History'!$R:$R,V62,'[2]2018 Outage History'!$I:$I,$C62)/$Q62,"")</f>
        <v/>
      </c>
      <c r="X62" s="26" t="str">
        <f t="shared" si="6"/>
        <v/>
      </c>
      <c r="Y62" s="13" t="str">
        <f>IF($P62="More Info Required",COUNTIFS('[2]2018 Outage History'!$R:$R,X62,'[2]2018 Outage History'!$I:$I,$C62)/$Q62,"")</f>
        <v/>
      </c>
      <c r="Z62" s="26" t="str">
        <f t="shared" si="7"/>
        <v/>
      </c>
      <c r="AA62" s="13" t="str">
        <f>IF($P62="More Info Required",COUNTIFS('[2]2018 Outage History'!$R:$R,Z62,'[2]2018 Outage History'!$I:$I,$C62)/$Q62,"")</f>
        <v/>
      </c>
      <c r="AB62" s="26" t="str">
        <f t="shared" si="8"/>
        <v/>
      </c>
      <c r="AC62" s="13" t="str">
        <f>IF($P62="More Info Required",COUNTIFS('[2]2018 Outage History'!$R:$R,AB62,'[2]2018 Outage History'!$I:$I,$C62)/$Q62,"")</f>
        <v/>
      </c>
      <c r="AD62" s="26" t="str">
        <f t="shared" si="9"/>
        <v/>
      </c>
      <c r="AE62" s="13" t="str">
        <f>IF($P62="More Info Required",COUNTIFS('[2]2018 Outage History'!$R:$R,AD62,'[2]2018 Outage History'!$I:$I,$C62)/$Q62,"")</f>
        <v/>
      </c>
      <c r="AF62" s="26" t="str">
        <f t="shared" si="10"/>
        <v/>
      </c>
      <c r="AG62" s="13" t="str">
        <f>IF($P62="More Info Required",COUNTIFS('[2]2018 Outage History'!$R:$R,AF62,'[2]2018 Outage History'!$I:$I,$C62)/$Q62,"")</f>
        <v/>
      </c>
      <c r="AH62" s="26" t="str">
        <f t="shared" si="11"/>
        <v/>
      </c>
      <c r="AI62" s="13" t="str">
        <f>IF($P62="More Info Required",COUNTIFS('[2]2018 Outage History'!$R:$R,AH62,'[2]2018 Outage History'!$I:$I,$C62)/$Q62,"")</f>
        <v/>
      </c>
      <c r="AJ62" s="26" t="str">
        <f t="shared" si="12"/>
        <v/>
      </c>
      <c r="AK62" s="13" t="str">
        <f>IF($P62="More Info Required",COUNTIFS('[2]2018 Outage History'!$R:$R,AJ62,'[2]2018 Outage History'!$I:$I,$C62)/$Q62,"")</f>
        <v/>
      </c>
      <c r="AL62" s="26" t="str">
        <f t="shared" si="13"/>
        <v/>
      </c>
      <c r="AM62" s="13" t="str">
        <f>IF($P62="More Info Required",COUNTIFS('[2]2018 Outage History'!$R:$R,AL62,'[2]2018 Outage History'!$I:$I,$C62)/$Q62,"")</f>
        <v/>
      </c>
      <c r="AN62" s="26" t="str">
        <f t="shared" si="14"/>
        <v/>
      </c>
      <c r="AO62" s="13" t="str">
        <f>IF($P62="More Info Required",COUNTIFS('[2]2018 Outage History'!$R:$R,AN62,'[2]2018 Outage History'!$I:$I,$C62)/$Q62,"")</f>
        <v/>
      </c>
      <c r="AP62" s="26" t="str">
        <f t="shared" si="15"/>
        <v/>
      </c>
      <c r="AQ62" s="13" t="str">
        <f>IF($P62="More Info Required",COUNTIFS('[2]2018 Outage History'!$R:$R,AP62,'[2]2018 Outage History'!$I:$I,$C62)/$Q62,"")</f>
        <v/>
      </c>
      <c r="AR62" s="26" t="str">
        <f t="shared" si="16"/>
        <v/>
      </c>
      <c r="AS62" s="13" t="str">
        <f>IF($P62="More Info Required",COUNTIFS('[2]2018 Outage History'!$R:$R,AR62,'[2]2018 Outage History'!$I:$I,$C62)/$Q62,"")</f>
        <v/>
      </c>
      <c r="AT62" s="26" t="str">
        <f t="shared" si="17"/>
        <v/>
      </c>
      <c r="AU62" s="13" t="str">
        <f>IF($P62="More Info Required",COUNTIFS('[2]2018 Outage History'!$R:$R,AT62,'[2]2018 Outage History'!$I:$I,$C62)/$Q62,"")</f>
        <v/>
      </c>
      <c r="AV62" s="26" t="str">
        <f t="shared" si="18"/>
        <v/>
      </c>
      <c r="AW62" s="13" t="str">
        <f>IF($P62="More Info Required",COUNTIFS('[2]2018 Outage History'!$R:$R,AV62,'[2]2018 Outage History'!$I:$I,$C62)/$Q62,"")</f>
        <v/>
      </c>
      <c r="AX62" s="26" t="str">
        <f t="shared" si="19"/>
        <v/>
      </c>
      <c r="AY62" s="13" t="str">
        <f>IF($P62="More Info Required",COUNTIFS('[2]2018 Outage History'!$R:$R,AX62,'[2]2018 Outage History'!$I:$I,$C62)/$Q62,"")</f>
        <v/>
      </c>
      <c r="AZ62" s="26" t="str">
        <f t="shared" si="20"/>
        <v/>
      </c>
      <c r="BA62" s="13" t="str">
        <f>IF($P62="More Info Required",COUNTIFS('[2]2018 Outage History'!$R:$R,AZ62,'[2]2018 Outage History'!$I:$I,$C62)/$Q62,"")</f>
        <v/>
      </c>
      <c r="BB62" s="26" t="str">
        <f t="shared" si="21"/>
        <v/>
      </c>
      <c r="BC62" s="13" t="str">
        <f>IF($P62="More Info Required",COUNTIFS('[2]2018 Outage History'!$R:$R,BB62,'[2]2018 Outage History'!$I:$I,$C62)/$Q62,"")</f>
        <v/>
      </c>
      <c r="BD62" s="26" t="str">
        <f t="shared" si="22"/>
        <v/>
      </c>
      <c r="BE62" s="13" t="str">
        <f>IF($P62="More Info Required",COUNTIFS('[2]2018 Outage History'!$R:$R,BD62,'[2]2018 Outage History'!$I:$I,$C62)/$Q62,"")</f>
        <v/>
      </c>
      <c r="BF62" s="26" t="str">
        <f t="shared" si="23"/>
        <v/>
      </c>
      <c r="BG62" s="13" t="str">
        <f>IF($P62="More Info Required",COUNTIFS('[2]2018 Outage History'!$R:$R,BF62,'[2]2018 Outage History'!$I:$I,$C62)/$Q62,"")</f>
        <v/>
      </c>
      <c r="BH62" s="26" t="str">
        <f t="shared" si="24"/>
        <v/>
      </c>
      <c r="BI62" s="13" t="str">
        <f>IF($P62="More Info Required",COUNTIFS('[2]2018 Outage History'!$R:$R,BH62,'[2]2018 Outage History'!$I:$I,$C62)/$Q62,"")</f>
        <v/>
      </c>
      <c r="BJ62" s="26" t="str">
        <f t="shared" si="25"/>
        <v/>
      </c>
      <c r="BK62" s="13" t="str">
        <f>IF($P62="More Info Required",COUNTIFS('[2]2018 Outage History'!$R:$R,BJ62,'[2]2018 Outage History'!$I:$I,$C62)/$Q62,"")</f>
        <v/>
      </c>
      <c r="BL62" s="26" t="str">
        <f t="shared" si="26"/>
        <v/>
      </c>
      <c r="BM62" s="13" t="str">
        <f>IF($P62="More Info Required",COUNTIFS('[2]2018 Outage History'!$R:$R,BL62,'[2]2018 Outage History'!$I:$I,$C62)/$Q62,"")</f>
        <v/>
      </c>
      <c r="BN62" s="26" t="str">
        <f t="shared" si="27"/>
        <v/>
      </c>
      <c r="BO62" s="13" t="str">
        <f>IF($P62="More Info Required",COUNTIFS('[2]2018 Outage History'!$R:$R,BN62,'[2]2018 Outage History'!$I:$I,$C62)/$Q62,"")</f>
        <v/>
      </c>
      <c r="BP62" s="26" t="str">
        <f t="shared" si="28"/>
        <v/>
      </c>
      <c r="BQ62" s="13" t="str">
        <f>IF($P62="More Info Required",COUNTIFS('[2]2018 Outage History'!$R:$R,BP62,'[2]2018 Outage History'!$I:$I,$C62)/$Q62,"")</f>
        <v/>
      </c>
      <c r="BR62" s="26" t="str">
        <f t="shared" si="29"/>
        <v/>
      </c>
      <c r="BS62" s="13" t="str">
        <f>IF($P62="More Info Required",COUNTIFS('[2]2018 Outage History'!$R:$R,BR62,'[2]2018 Outage History'!$I:$I,$C62)/$Q62,"")</f>
        <v/>
      </c>
      <c r="BT62" s="26" t="str">
        <f t="shared" si="30"/>
        <v/>
      </c>
      <c r="BU62" s="13" t="str">
        <f>IF($P62="More Info Required",COUNTIFS('[2]2018 Outage History'!$R:$R,BT62,'[2]2018 Outage History'!$I:$I,$C62)/$Q62,"")</f>
        <v/>
      </c>
      <c r="BV62" s="26" t="str">
        <f t="shared" si="31"/>
        <v/>
      </c>
      <c r="BW62" s="13" t="str">
        <f>IF($P62="More Info Required",COUNTIFS('[2]2018 Outage History'!$R:$R,BV62,'[2]2018 Outage History'!$I:$I,$C62)/$Q62,"")</f>
        <v/>
      </c>
      <c r="BX62" s="26" t="str">
        <f t="shared" si="32"/>
        <v/>
      </c>
      <c r="BY62" s="13" t="str">
        <f>IF($P62="More Info Required",COUNTIFS('[2]2018 Outage History'!$R:$R,BX62,'[2]2018 Outage History'!$I:$I,$C62)/$Q62,"")</f>
        <v/>
      </c>
      <c r="BZ62" s="26" t="str">
        <f t="shared" si="33"/>
        <v/>
      </c>
      <c r="CA62" s="13" t="str">
        <f>IF($P62="More Info Required",COUNTIFS('[2]2018 Outage History'!$R:$R,BZ62,'[2]2018 Outage History'!$I:$I,$C62)/$Q62,"")</f>
        <v/>
      </c>
      <c r="CB62" s="26" t="str">
        <f t="shared" si="34"/>
        <v/>
      </c>
      <c r="CC62" s="13" t="str">
        <f>IF($P62="More Info Required",COUNTIFS('[2]2018 Outage History'!$R:$R,CB62,'[2]2018 Outage History'!$I:$I,$C62)/$Q62,"")</f>
        <v/>
      </c>
      <c r="CD62" s="26" t="str">
        <f t="shared" si="35"/>
        <v/>
      </c>
      <c r="CE62" s="13" t="str">
        <f>IF($P62="More Info Required",COUNTIFS('[2]2018 Outage History'!$R:$R,CD62,'[2]2018 Outage History'!$I:$I,$C62)/$Q62,"")</f>
        <v/>
      </c>
      <c r="CF62" s="26" t="str">
        <f t="shared" si="36"/>
        <v/>
      </c>
      <c r="CG62" s="13" t="str">
        <f>IF($P62="More Info Required",COUNTIFS('[2]2018 Outage History'!$R:$R,CF62,'[2]2018 Outage History'!$I:$I,$C62)/$Q62,"")</f>
        <v/>
      </c>
      <c r="CH62" s="26" t="str">
        <f t="shared" si="37"/>
        <v/>
      </c>
      <c r="CI62" s="13" t="str">
        <f>IF($P62="More Info Required",COUNTIFS('[2]2018 Outage History'!$R:$R,CH62,'[2]2018 Outage History'!$I:$I,$C62)/$Q62,"")</f>
        <v/>
      </c>
      <c r="CJ62" s="26" t="str">
        <f t="shared" si="38"/>
        <v/>
      </c>
      <c r="CK62" s="13" t="str">
        <f>IF($P62="More Info Required",COUNTIFS('[2]2018 Outage History'!$R:$R,CJ62,'[2]2018 Outage History'!$I:$I,$C62)/$Q62,"")</f>
        <v/>
      </c>
    </row>
    <row r="63" spans="1:89" ht="15" x14ac:dyDescent="0.25">
      <c r="A63" s="17" t="s">
        <v>149</v>
      </c>
      <c r="B63" s="21">
        <v>28234</v>
      </c>
      <c r="C63" s="14" t="s">
        <v>150</v>
      </c>
      <c r="D63" s="17" t="s">
        <v>377</v>
      </c>
      <c r="E63" s="21">
        <v>28</v>
      </c>
      <c r="F63" s="22">
        <f>'[2]2018 Circuit Detail'!H22</f>
        <v>408.57182299999999</v>
      </c>
      <c r="G63" s="21"/>
      <c r="H63" s="21">
        <f>('[2]2013 Indices'!H54+'[2]2014 Circuit detail'!AS22+'[2]2015 Circuit Detail'!AS22+'[2]2016 Circuit Detail'!AS22+'[2]2017 Circuit Detail'!AS22)/5</f>
        <v>1.9697732864569999</v>
      </c>
      <c r="I63" s="10">
        <f>'[2]2018 Circuit Detail'!AS22</f>
        <v>0.159090755507141</v>
      </c>
      <c r="J63" s="17" t="str">
        <f t="shared" si="0"/>
        <v>OK</v>
      </c>
      <c r="K63" s="34">
        <v>46.2</v>
      </c>
      <c r="L63" s="23">
        <v>2017</v>
      </c>
      <c r="M63" s="21">
        <f>('[2]2013 Indices'!I54+'[2]2014 Circuit detail'!AQ22+'[2]2015 Circuit Detail'!AQ22+'[2]2016 Circuit Detail'!AQ22+'[2]2017 Circuit Detail'!AQ22)/5</f>
        <v>296.92209316039117</v>
      </c>
      <c r="N63" s="24">
        <f>'[2]2018 Circuit Detail'!AQ22</f>
        <v>10.135304</v>
      </c>
      <c r="O63" s="17" t="str">
        <f t="shared" si="1"/>
        <v>OK</v>
      </c>
      <c r="P63" s="8" t="str">
        <f t="shared" si="2"/>
        <v>Good</v>
      </c>
      <c r="Q63" s="25">
        <f>'[2]2018 Circuit Detail'!AJ22</f>
        <v>9</v>
      </c>
      <c r="R63" s="26" t="str">
        <f t="shared" si="3"/>
        <v/>
      </c>
      <c r="S63" s="12" t="str">
        <f>IF($P63="More Info Required",COUNTIFS('[2]2018 Outage History'!$R:$R,R63,'[2]2018 Outage History'!$I:$I,$C63)/$Q63,"")</f>
        <v/>
      </c>
      <c r="T63" s="26" t="str">
        <f t="shared" si="4"/>
        <v/>
      </c>
      <c r="U63" s="13" t="str">
        <f>IF($P63="More Info Required",COUNTIFS('[2]2018 Outage History'!$R:$R,T63,'[2]2018 Outage History'!$I:$I,$C63)/$Q63,"")</f>
        <v/>
      </c>
      <c r="V63" s="26" t="str">
        <f t="shared" si="5"/>
        <v/>
      </c>
      <c r="W63" s="13" t="str">
        <f>IF($P63="More Info Required",COUNTIFS('[2]2018 Outage History'!$R:$R,V63,'[2]2018 Outage History'!$I:$I,$C63)/$Q63,"")</f>
        <v/>
      </c>
      <c r="X63" s="26" t="str">
        <f t="shared" si="6"/>
        <v/>
      </c>
      <c r="Y63" s="13" t="str">
        <f>IF($P63="More Info Required",COUNTIFS('[2]2018 Outage History'!$R:$R,X63,'[2]2018 Outage History'!$I:$I,$C63)/$Q63,"")</f>
        <v/>
      </c>
      <c r="Z63" s="26" t="str">
        <f t="shared" si="7"/>
        <v/>
      </c>
      <c r="AA63" s="13" t="str">
        <f>IF($P63="More Info Required",COUNTIFS('[2]2018 Outage History'!$R:$R,Z63,'[2]2018 Outage History'!$I:$I,$C63)/$Q63,"")</f>
        <v/>
      </c>
      <c r="AB63" s="26" t="str">
        <f t="shared" si="8"/>
        <v/>
      </c>
      <c r="AC63" s="13" t="str">
        <f>IF($P63="More Info Required",COUNTIFS('[2]2018 Outage History'!$R:$R,AB63,'[2]2018 Outage History'!$I:$I,$C63)/$Q63,"")</f>
        <v/>
      </c>
      <c r="AD63" s="26" t="str">
        <f t="shared" si="9"/>
        <v/>
      </c>
      <c r="AE63" s="13" t="str">
        <f>IF($P63="More Info Required",COUNTIFS('[2]2018 Outage History'!$R:$R,AD63,'[2]2018 Outage History'!$I:$I,$C63)/$Q63,"")</f>
        <v/>
      </c>
      <c r="AF63" s="26" t="str">
        <f t="shared" si="10"/>
        <v/>
      </c>
      <c r="AG63" s="13" t="str">
        <f>IF($P63="More Info Required",COUNTIFS('[2]2018 Outage History'!$R:$R,AF63,'[2]2018 Outage History'!$I:$I,$C63)/$Q63,"")</f>
        <v/>
      </c>
      <c r="AH63" s="26" t="str">
        <f t="shared" si="11"/>
        <v/>
      </c>
      <c r="AI63" s="13" t="str">
        <f>IF($P63="More Info Required",COUNTIFS('[2]2018 Outage History'!$R:$R,AH63,'[2]2018 Outage History'!$I:$I,$C63)/$Q63,"")</f>
        <v/>
      </c>
      <c r="AJ63" s="26" t="str">
        <f t="shared" si="12"/>
        <v/>
      </c>
      <c r="AK63" s="13" t="str">
        <f>IF($P63="More Info Required",COUNTIFS('[2]2018 Outage History'!$R:$R,AJ63,'[2]2018 Outage History'!$I:$I,$C63)/$Q63,"")</f>
        <v/>
      </c>
      <c r="AL63" s="26" t="str">
        <f t="shared" si="13"/>
        <v/>
      </c>
      <c r="AM63" s="13" t="str">
        <f>IF($P63="More Info Required",COUNTIFS('[2]2018 Outage History'!$R:$R,AL63,'[2]2018 Outage History'!$I:$I,$C63)/$Q63,"")</f>
        <v/>
      </c>
      <c r="AN63" s="26" t="str">
        <f t="shared" si="14"/>
        <v/>
      </c>
      <c r="AO63" s="13" t="str">
        <f>IF($P63="More Info Required",COUNTIFS('[2]2018 Outage History'!$R:$R,AN63,'[2]2018 Outage History'!$I:$I,$C63)/$Q63,"")</f>
        <v/>
      </c>
      <c r="AP63" s="26" t="str">
        <f t="shared" si="15"/>
        <v/>
      </c>
      <c r="AQ63" s="13" t="str">
        <f>IF($P63="More Info Required",COUNTIFS('[2]2018 Outage History'!$R:$R,AP63,'[2]2018 Outage History'!$I:$I,$C63)/$Q63,"")</f>
        <v/>
      </c>
      <c r="AR63" s="26" t="str">
        <f t="shared" si="16"/>
        <v/>
      </c>
      <c r="AS63" s="13" t="str">
        <f>IF($P63="More Info Required",COUNTIFS('[2]2018 Outage History'!$R:$R,AR63,'[2]2018 Outage History'!$I:$I,$C63)/$Q63,"")</f>
        <v/>
      </c>
      <c r="AT63" s="26" t="str">
        <f t="shared" si="17"/>
        <v/>
      </c>
      <c r="AU63" s="13" t="str">
        <f>IF($P63="More Info Required",COUNTIFS('[2]2018 Outage History'!$R:$R,AT63,'[2]2018 Outage History'!$I:$I,$C63)/$Q63,"")</f>
        <v/>
      </c>
      <c r="AV63" s="26" t="str">
        <f t="shared" si="18"/>
        <v/>
      </c>
      <c r="AW63" s="13" t="str">
        <f>IF($P63="More Info Required",COUNTIFS('[2]2018 Outage History'!$R:$R,AV63,'[2]2018 Outage History'!$I:$I,$C63)/$Q63,"")</f>
        <v/>
      </c>
      <c r="AX63" s="26" t="str">
        <f t="shared" si="19"/>
        <v/>
      </c>
      <c r="AY63" s="13" t="str">
        <f>IF($P63="More Info Required",COUNTIFS('[2]2018 Outage History'!$R:$R,AX63,'[2]2018 Outage History'!$I:$I,$C63)/$Q63,"")</f>
        <v/>
      </c>
      <c r="AZ63" s="26" t="str">
        <f t="shared" si="20"/>
        <v/>
      </c>
      <c r="BA63" s="13" t="str">
        <f>IF($P63="More Info Required",COUNTIFS('[2]2018 Outage History'!$R:$R,AZ63,'[2]2018 Outage History'!$I:$I,$C63)/$Q63,"")</f>
        <v/>
      </c>
      <c r="BB63" s="26" t="str">
        <f t="shared" si="21"/>
        <v/>
      </c>
      <c r="BC63" s="13" t="str">
        <f>IF($P63="More Info Required",COUNTIFS('[2]2018 Outage History'!$R:$R,BB63,'[2]2018 Outage History'!$I:$I,$C63)/$Q63,"")</f>
        <v/>
      </c>
      <c r="BD63" s="26" t="str">
        <f t="shared" si="22"/>
        <v/>
      </c>
      <c r="BE63" s="13" t="str">
        <f>IF($P63="More Info Required",COUNTIFS('[2]2018 Outage History'!$R:$R,BD63,'[2]2018 Outage History'!$I:$I,$C63)/$Q63,"")</f>
        <v/>
      </c>
      <c r="BF63" s="26" t="str">
        <f t="shared" si="23"/>
        <v/>
      </c>
      <c r="BG63" s="13" t="str">
        <f>IF($P63="More Info Required",COUNTIFS('[2]2018 Outage History'!$R:$R,BF63,'[2]2018 Outage History'!$I:$I,$C63)/$Q63,"")</f>
        <v/>
      </c>
      <c r="BH63" s="26" t="str">
        <f t="shared" si="24"/>
        <v/>
      </c>
      <c r="BI63" s="13" t="str">
        <f>IF($P63="More Info Required",COUNTIFS('[2]2018 Outage History'!$R:$R,BH63,'[2]2018 Outage History'!$I:$I,$C63)/$Q63,"")</f>
        <v/>
      </c>
      <c r="BJ63" s="26" t="str">
        <f t="shared" si="25"/>
        <v/>
      </c>
      <c r="BK63" s="13" t="str">
        <f>IF($P63="More Info Required",COUNTIFS('[2]2018 Outage History'!$R:$R,BJ63,'[2]2018 Outage History'!$I:$I,$C63)/$Q63,"")</f>
        <v/>
      </c>
      <c r="BL63" s="26" t="str">
        <f t="shared" si="26"/>
        <v/>
      </c>
      <c r="BM63" s="13" t="str">
        <f>IF($P63="More Info Required",COUNTIFS('[2]2018 Outage History'!$R:$R,BL63,'[2]2018 Outage History'!$I:$I,$C63)/$Q63,"")</f>
        <v/>
      </c>
      <c r="BN63" s="26" t="str">
        <f t="shared" si="27"/>
        <v/>
      </c>
      <c r="BO63" s="13" t="str">
        <f>IF($P63="More Info Required",COUNTIFS('[2]2018 Outage History'!$R:$R,BN63,'[2]2018 Outage History'!$I:$I,$C63)/$Q63,"")</f>
        <v/>
      </c>
      <c r="BP63" s="26" t="str">
        <f t="shared" si="28"/>
        <v/>
      </c>
      <c r="BQ63" s="13" t="str">
        <f>IF($P63="More Info Required",COUNTIFS('[2]2018 Outage History'!$R:$R,BP63,'[2]2018 Outage History'!$I:$I,$C63)/$Q63,"")</f>
        <v/>
      </c>
      <c r="BR63" s="26" t="str">
        <f t="shared" si="29"/>
        <v/>
      </c>
      <c r="BS63" s="13" t="str">
        <f>IF($P63="More Info Required",COUNTIFS('[2]2018 Outage History'!$R:$R,BR63,'[2]2018 Outage History'!$I:$I,$C63)/$Q63,"")</f>
        <v/>
      </c>
      <c r="BT63" s="26" t="str">
        <f t="shared" si="30"/>
        <v/>
      </c>
      <c r="BU63" s="13" t="str">
        <f>IF($P63="More Info Required",COUNTIFS('[2]2018 Outage History'!$R:$R,BT63,'[2]2018 Outage History'!$I:$I,$C63)/$Q63,"")</f>
        <v/>
      </c>
      <c r="BV63" s="26" t="str">
        <f t="shared" si="31"/>
        <v/>
      </c>
      <c r="BW63" s="13" t="str">
        <f>IF($P63="More Info Required",COUNTIFS('[2]2018 Outage History'!$R:$R,BV63,'[2]2018 Outage History'!$I:$I,$C63)/$Q63,"")</f>
        <v/>
      </c>
      <c r="BX63" s="26" t="str">
        <f t="shared" si="32"/>
        <v/>
      </c>
      <c r="BY63" s="13" t="str">
        <f>IF($P63="More Info Required",COUNTIFS('[2]2018 Outage History'!$R:$R,BX63,'[2]2018 Outage History'!$I:$I,$C63)/$Q63,"")</f>
        <v/>
      </c>
      <c r="BZ63" s="26" t="str">
        <f t="shared" si="33"/>
        <v/>
      </c>
      <c r="CA63" s="13" t="str">
        <f>IF($P63="More Info Required",COUNTIFS('[2]2018 Outage History'!$R:$R,BZ63,'[2]2018 Outage History'!$I:$I,$C63)/$Q63,"")</f>
        <v/>
      </c>
      <c r="CB63" s="26" t="str">
        <f t="shared" si="34"/>
        <v/>
      </c>
      <c r="CC63" s="13" t="str">
        <f>IF($P63="More Info Required",COUNTIFS('[2]2018 Outage History'!$R:$R,CB63,'[2]2018 Outage History'!$I:$I,$C63)/$Q63,"")</f>
        <v/>
      </c>
      <c r="CD63" s="26" t="str">
        <f t="shared" si="35"/>
        <v/>
      </c>
      <c r="CE63" s="13" t="str">
        <f>IF($P63="More Info Required",COUNTIFS('[2]2018 Outage History'!$R:$R,CD63,'[2]2018 Outage History'!$I:$I,$C63)/$Q63,"")</f>
        <v/>
      </c>
      <c r="CF63" s="26" t="str">
        <f t="shared" si="36"/>
        <v/>
      </c>
      <c r="CG63" s="13" t="str">
        <f>IF($P63="More Info Required",COUNTIFS('[2]2018 Outage History'!$R:$R,CF63,'[2]2018 Outage History'!$I:$I,$C63)/$Q63,"")</f>
        <v/>
      </c>
      <c r="CH63" s="26" t="str">
        <f t="shared" si="37"/>
        <v/>
      </c>
      <c r="CI63" s="13" t="str">
        <f>IF($P63="More Info Required",COUNTIFS('[2]2018 Outage History'!$R:$R,CH63,'[2]2018 Outage History'!$I:$I,$C63)/$Q63,"")</f>
        <v/>
      </c>
      <c r="CJ63" s="26" t="str">
        <f t="shared" si="38"/>
        <v/>
      </c>
      <c r="CK63" s="13" t="str">
        <f>IF($P63="More Info Required",COUNTIFS('[2]2018 Outage History'!$R:$R,CJ63,'[2]2018 Outage History'!$I:$I,$C63)/$Q63,"")</f>
        <v/>
      </c>
    </row>
    <row r="64" spans="1:89" ht="15" x14ac:dyDescent="0.25">
      <c r="A64" s="17" t="s">
        <v>111</v>
      </c>
      <c r="B64" s="21">
        <v>2901</v>
      </c>
      <c r="C64" s="14" t="s">
        <v>439</v>
      </c>
      <c r="D64" s="17" t="s">
        <v>111</v>
      </c>
      <c r="E64" s="21">
        <v>29</v>
      </c>
      <c r="F64" s="22">
        <f>'[2]2018 Circuit Detail'!H23</f>
        <v>191.926027</v>
      </c>
      <c r="G64" s="21"/>
      <c r="H64" s="21">
        <f>('[2]2013 Indices'!H55+'[2]2014 Circuit detail'!AS23+'[2]2015 Circuit Detail'!AS23+'[2]2016 Circuit Detail'!AS23+'[2]2017 Circuit Detail'!AS23)/5</f>
        <v>1.6437365986787831</v>
      </c>
      <c r="I64" s="10">
        <f>'[2]2018 Circuit Detail'!AS23</f>
        <v>0.18757226710059499</v>
      </c>
      <c r="J64" s="17" t="str">
        <f t="shared" si="0"/>
        <v>OK</v>
      </c>
      <c r="K64" s="34">
        <v>21.47</v>
      </c>
      <c r="L64" s="23">
        <v>2015</v>
      </c>
      <c r="M64" s="21">
        <f>('[2]2013 Indices'!I55+'[2]2014 Circuit detail'!AQ23+'[2]2015 Circuit Detail'!AQ23+'[2]2016 Circuit Detail'!AQ23+'[2]2017 Circuit Detail'!AQ23)/5</f>
        <v>149.00622667628869</v>
      </c>
      <c r="N64" s="24">
        <f>'[2]2018 Circuit Detail'!AQ23</f>
        <v>12.624655000000001</v>
      </c>
      <c r="O64" s="17" t="str">
        <f t="shared" si="1"/>
        <v>OK</v>
      </c>
      <c r="P64" s="8" t="str">
        <f t="shared" si="2"/>
        <v>Good</v>
      </c>
      <c r="Q64" s="25">
        <f>'[2]2018 Circuit Detail'!AJ23</f>
        <v>7</v>
      </c>
      <c r="R64" s="26" t="str">
        <f t="shared" si="3"/>
        <v/>
      </c>
      <c r="S64" s="12" t="str">
        <f>IF($P64="More Info Required",COUNTIFS('[2]2018 Outage History'!$R:$R,R64,'[2]2018 Outage History'!$I:$I,$C64)/$Q64,"")</f>
        <v/>
      </c>
      <c r="T64" s="26" t="str">
        <f t="shared" si="4"/>
        <v/>
      </c>
      <c r="U64" s="13" t="str">
        <f>IF($P64="More Info Required",COUNTIFS('[2]2018 Outage History'!$R:$R,T64,'[2]2018 Outage History'!$I:$I,$C64)/$Q64,"")</f>
        <v/>
      </c>
      <c r="V64" s="26" t="str">
        <f t="shared" si="5"/>
        <v/>
      </c>
      <c r="W64" s="13" t="str">
        <f>IF($P64="More Info Required",COUNTIFS('[2]2018 Outage History'!$R:$R,V64,'[2]2018 Outage History'!$I:$I,$C64)/$Q64,"")</f>
        <v/>
      </c>
      <c r="X64" s="26" t="str">
        <f t="shared" si="6"/>
        <v/>
      </c>
      <c r="Y64" s="13" t="str">
        <f>IF($P64="More Info Required",COUNTIFS('[2]2018 Outage History'!$R:$R,X64,'[2]2018 Outage History'!$I:$I,$C64)/$Q64,"")</f>
        <v/>
      </c>
      <c r="Z64" s="26" t="str">
        <f t="shared" si="7"/>
        <v/>
      </c>
      <c r="AA64" s="13" t="str">
        <f>IF($P64="More Info Required",COUNTIFS('[2]2018 Outage History'!$R:$R,Z64,'[2]2018 Outage History'!$I:$I,$C64)/$Q64,"")</f>
        <v/>
      </c>
      <c r="AB64" s="26" t="str">
        <f t="shared" si="8"/>
        <v/>
      </c>
      <c r="AC64" s="13" t="str">
        <f>IF($P64="More Info Required",COUNTIFS('[2]2018 Outage History'!$R:$R,AB64,'[2]2018 Outage History'!$I:$I,$C64)/$Q64,"")</f>
        <v/>
      </c>
      <c r="AD64" s="26" t="str">
        <f t="shared" si="9"/>
        <v/>
      </c>
      <c r="AE64" s="13" t="str">
        <f>IF($P64="More Info Required",COUNTIFS('[2]2018 Outage History'!$R:$R,AD64,'[2]2018 Outage History'!$I:$I,$C64)/$Q64,"")</f>
        <v/>
      </c>
      <c r="AF64" s="26" t="str">
        <f t="shared" si="10"/>
        <v/>
      </c>
      <c r="AG64" s="13" t="str">
        <f>IF($P64="More Info Required",COUNTIFS('[2]2018 Outage History'!$R:$R,AF64,'[2]2018 Outage History'!$I:$I,$C64)/$Q64,"")</f>
        <v/>
      </c>
      <c r="AH64" s="26" t="str">
        <f t="shared" si="11"/>
        <v/>
      </c>
      <c r="AI64" s="13" t="str">
        <f>IF($P64="More Info Required",COUNTIFS('[2]2018 Outage History'!$R:$R,AH64,'[2]2018 Outage History'!$I:$I,$C64)/$Q64,"")</f>
        <v/>
      </c>
      <c r="AJ64" s="26" t="str">
        <f t="shared" si="12"/>
        <v/>
      </c>
      <c r="AK64" s="13" t="str">
        <f>IF($P64="More Info Required",COUNTIFS('[2]2018 Outage History'!$R:$R,AJ64,'[2]2018 Outage History'!$I:$I,$C64)/$Q64,"")</f>
        <v/>
      </c>
      <c r="AL64" s="26" t="str">
        <f t="shared" si="13"/>
        <v/>
      </c>
      <c r="AM64" s="13" t="str">
        <f>IF($P64="More Info Required",COUNTIFS('[2]2018 Outage History'!$R:$R,AL64,'[2]2018 Outage History'!$I:$I,$C64)/$Q64,"")</f>
        <v/>
      </c>
      <c r="AN64" s="26" t="str">
        <f t="shared" si="14"/>
        <v/>
      </c>
      <c r="AO64" s="13" t="str">
        <f>IF($P64="More Info Required",COUNTIFS('[2]2018 Outage History'!$R:$R,AN64,'[2]2018 Outage History'!$I:$I,$C64)/$Q64,"")</f>
        <v/>
      </c>
      <c r="AP64" s="26" t="str">
        <f t="shared" si="15"/>
        <v/>
      </c>
      <c r="AQ64" s="13" t="str">
        <f>IF($P64="More Info Required",COUNTIFS('[2]2018 Outage History'!$R:$R,AP64,'[2]2018 Outage History'!$I:$I,$C64)/$Q64,"")</f>
        <v/>
      </c>
      <c r="AR64" s="26" t="str">
        <f t="shared" si="16"/>
        <v/>
      </c>
      <c r="AS64" s="13" t="str">
        <f>IF($P64="More Info Required",COUNTIFS('[2]2018 Outage History'!$R:$R,AR64,'[2]2018 Outage History'!$I:$I,$C64)/$Q64,"")</f>
        <v/>
      </c>
      <c r="AT64" s="26" t="str">
        <f t="shared" si="17"/>
        <v/>
      </c>
      <c r="AU64" s="13" t="str">
        <f>IF($P64="More Info Required",COUNTIFS('[2]2018 Outage History'!$R:$R,AT64,'[2]2018 Outage History'!$I:$I,$C64)/$Q64,"")</f>
        <v/>
      </c>
      <c r="AV64" s="26" t="str">
        <f t="shared" si="18"/>
        <v/>
      </c>
      <c r="AW64" s="13" t="str">
        <f>IF($P64="More Info Required",COUNTIFS('[2]2018 Outage History'!$R:$R,AV64,'[2]2018 Outage History'!$I:$I,$C64)/$Q64,"")</f>
        <v/>
      </c>
      <c r="AX64" s="26" t="str">
        <f t="shared" si="19"/>
        <v/>
      </c>
      <c r="AY64" s="13" t="str">
        <f>IF($P64="More Info Required",COUNTIFS('[2]2018 Outage History'!$R:$R,AX64,'[2]2018 Outage History'!$I:$I,$C64)/$Q64,"")</f>
        <v/>
      </c>
      <c r="AZ64" s="26" t="str">
        <f t="shared" si="20"/>
        <v/>
      </c>
      <c r="BA64" s="13" t="str">
        <f>IF($P64="More Info Required",COUNTIFS('[2]2018 Outage History'!$R:$R,AZ64,'[2]2018 Outage History'!$I:$I,$C64)/$Q64,"")</f>
        <v/>
      </c>
      <c r="BB64" s="26" t="str">
        <f t="shared" si="21"/>
        <v/>
      </c>
      <c r="BC64" s="13" t="str">
        <f>IF($P64="More Info Required",COUNTIFS('[2]2018 Outage History'!$R:$R,BB64,'[2]2018 Outage History'!$I:$I,$C64)/$Q64,"")</f>
        <v/>
      </c>
      <c r="BD64" s="26" t="str">
        <f t="shared" si="22"/>
        <v/>
      </c>
      <c r="BE64" s="13" t="str">
        <f>IF($P64="More Info Required",COUNTIFS('[2]2018 Outage History'!$R:$R,BD64,'[2]2018 Outage History'!$I:$I,$C64)/$Q64,"")</f>
        <v/>
      </c>
      <c r="BF64" s="26" t="str">
        <f t="shared" si="23"/>
        <v/>
      </c>
      <c r="BG64" s="13" t="str">
        <f>IF($P64="More Info Required",COUNTIFS('[2]2018 Outage History'!$R:$R,BF64,'[2]2018 Outage History'!$I:$I,$C64)/$Q64,"")</f>
        <v/>
      </c>
      <c r="BH64" s="26" t="str">
        <f t="shared" si="24"/>
        <v/>
      </c>
      <c r="BI64" s="13" t="str">
        <f>IF($P64="More Info Required",COUNTIFS('[2]2018 Outage History'!$R:$R,BH64,'[2]2018 Outage History'!$I:$I,$C64)/$Q64,"")</f>
        <v/>
      </c>
      <c r="BJ64" s="26" t="str">
        <f t="shared" si="25"/>
        <v/>
      </c>
      <c r="BK64" s="13" t="str">
        <f>IF($P64="More Info Required",COUNTIFS('[2]2018 Outage History'!$R:$R,BJ64,'[2]2018 Outage History'!$I:$I,$C64)/$Q64,"")</f>
        <v/>
      </c>
      <c r="BL64" s="26" t="str">
        <f t="shared" si="26"/>
        <v/>
      </c>
      <c r="BM64" s="13" t="str">
        <f>IF($P64="More Info Required",COUNTIFS('[2]2018 Outage History'!$R:$R,BL64,'[2]2018 Outage History'!$I:$I,$C64)/$Q64,"")</f>
        <v/>
      </c>
      <c r="BN64" s="26" t="str">
        <f t="shared" si="27"/>
        <v/>
      </c>
      <c r="BO64" s="13" t="str">
        <f>IF($P64="More Info Required",COUNTIFS('[2]2018 Outage History'!$R:$R,BN64,'[2]2018 Outage History'!$I:$I,$C64)/$Q64,"")</f>
        <v/>
      </c>
      <c r="BP64" s="26" t="str">
        <f t="shared" si="28"/>
        <v/>
      </c>
      <c r="BQ64" s="13" t="str">
        <f>IF($P64="More Info Required",COUNTIFS('[2]2018 Outage History'!$R:$R,BP64,'[2]2018 Outage History'!$I:$I,$C64)/$Q64,"")</f>
        <v/>
      </c>
      <c r="BR64" s="26" t="str">
        <f t="shared" si="29"/>
        <v/>
      </c>
      <c r="BS64" s="13" t="str">
        <f>IF($P64="More Info Required",COUNTIFS('[2]2018 Outage History'!$R:$R,BR64,'[2]2018 Outage History'!$I:$I,$C64)/$Q64,"")</f>
        <v/>
      </c>
      <c r="BT64" s="26" t="str">
        <f t="shared" si="30"/>
        <v/>
      </c>
      <c r="BU64" s="13" t="str">
        <f>IF($P64="More Info Required",COUNTIFS('[2]2018 Outage History'!$R:$R,BT64,'[2]2018 Outage History'!$I:$I,$C64)/$Q64,"")</f>
        <v/>
      </c>
      <c r="BV64" s="26" t="str">
        <f t="shared" si="31"/>
        <v/>
      </c>
      <c r="BW64" s="13" t="str">
        <f>IF($P64="More Info Required",COUNTIFS('[2]2018 Outage History'!$R:$R,BV64,'[2]2018 Outage History'!$I:$I,$C64)/$Q64,"")</f>
        <v/>
      </c>
      <c r="BX64" s="26" t="str">
        <f t="shared" si="32"/>
        <v/>
      </c>
      <c r="BY64" s="13" t="str">
        <f>IF($P64="More Info Required",COUNTIFS('[2]2018 Outage History'!$R:$R,BX64,'[2]2018 Outage History'!$I:$I,$C64)/$Q64,"")</f>
        <v/>
      </c>
      <c r="BZ64" s="26" t="str">
        <f t="shared" si="33"/>
        <v/>
      </c>
      <c r="CA64" s="13" t="str">
        <f>IF($P64="More Info Required",COUNTIFS('[2]2018 Outage History'!$R:$R,BZ64,'[2]2018 Outage History'!$I:$I,$C64)/$Q64,"")</f>
        <v/>
      </c>
      <c r="CB64" s="26" t="str">
        <f t="shared" si="34"/>
        <v/>
      </c>
      <c r="CC64" s="13" t="str">
        <f>IF($P64="More Info Required",COUNTIFS('[2]2018 Outage History'!$R:$R,CB64,'[2]2018 Outage History'!$I:$I,$C64)/$Q64,"")</f>
        <v/>
      </c>
      <c r="CD64" s="26" t="str">
        <f t="shared" si="35"/>
        <v/>
      </c>
      <c r="CE64" s="13" t="str">
        <f>IF($P64="More Info Required",COUNTIFS('[2]2018 Outage History'!$R:$R,CD64,'[2]2018 Outage History'!$I:$I,$C64)/$Q64,"")</f>
        <v/>
      </c>
      <c r="CF64" s="26" t="str">
        <f t="shared" si="36"/>
        <v/>
      </c>
      <c r="CG64" s="13" t="str">
        <f>IF($P64="More Info Required",COUNTIFS('[2]2018 Outage History'!$R:$R,CF64,'[2]2018 Outage History'!$I:$I,$C64)/$Q64,"")</f>
        <v/>
      </c>
      <c r="CH64" s="26" t="str">
        <f t="shared" si="37"/>
        <v/>
      </c>
      <c r="CI64" s="13" t="str">
        <f>IF($P64="More Info Required",COUNTIFS('[2]2018 Outage History'!$R:$R,CH64,'[2]2018 Outage History'!$I:$I,$C64)/$Q64,"")</f>
        <v/>
      </c>
      <c r="CJ64" s="26" t="str">
        <f t="shared" si="38"/>
        <v/>
      </c>
      <c r="CK64" s="13" t="str">
        <f>IF($P64="More Info Required",COUNTIFS('[2]2018 Outage History'!$R:$R,CJ64,'[2]2018 Outage History'!$I:$I,$C64)/$Q64,"")</f>
        <v/>
      </c>
    </row>
    <row r="65" spans="1:89" ht="15" x14ac:dyDescent="0.25">
      <c r="A65" s="17" t="s">
        <v>113</v>
      </c>
      <c r="B65" s="21">
        <v>2902</v>
      </c>
      <c r="C65" s="14" t="s">
        <v>440</v>
      </c>
      <c r="D65" s="17" t="s">
        <v>111</v>
      </c>
      <c r="E65" s="21">
        <v>29</v>
      </c>
      <c r="F65" s="22">
        <f>'[2]2018 Circuit Detail'!H24</f>
        <v>232.556164</v>
      </c>
      <c r="G65" s="21"/>
      <c r="H65" s="21">
        <f>('[2]2013 Indices'!H56+'[2]2014 Circuit detail'!AS24+'[2]2015 Circuit Detail'!AS24+'[2]2016 Circuit Detail'!AS24+'[2]2017 Circuit Detail'!AS24)/5</f>
        <v>2.0197821789029708</v>
      </c>
      <c r="I65" s="10">
        <f>'[2]2018 Circuit Detail'!AS24</f>
        <v>2.0081170585527901</v>
      </c>
      <c r="J65" s="17" t="str">
        <f t="shared" si="0"/>
        <v>OK</v>
      </c>
      <c r="K65" s="34">
        <v>32.479999999999997</v>
      </c>
      <c r="L65" s="23">
        <v>2015</v>
      </c>
      <c r="M65" s="21">
        <f>('[2]2013 Indices'!I56+'[2]2014 Circuit detail'!AQ24+'[2]2015 Circuit Detail'!AQ24+'[2]2016 Circuit Detail'!AQ24+'[2]2017 Circuit Detail'!AQ24)/5</f>
        <v>356.67877836271191</v>
      </c>
      <c r="N65" s="24">
        <f>'[2]2018 Circuit Detail'!AQ24</f>
        <v>312.21705200000002</v>
      </c>
      <c r="O65" s="17" t="str">
        <f t="shared" si="1"/>
        <v>OK</v>
      </c>
      <c r="P65" s="8" t="str">
        <f t="shared" si="2"/>
        <v>Good</v>
      </c>
      <c r="Q65" s="25">
        <f>'[2]2018 Circuit Detail'!AJ24</f>
        <v>19</v>
      </c>
      <c r="R65" s="26" t="str">
        <f t="shared" si="3"/>
        <v/>
      </c>
      <c r="S65" s="12" t="str">
        <f>IF($P65="More Info Required",COUNTIFS('[2]2018 Outage History'!$R:$R,R65,'[2]2018 Outage History'!$I:$I,$C65)/$Q65,"")</f>
        <v/>
      </c>
      <c r="T65" s="26" t="str">
        <f t="shared" si="4"/>
        <v/>
      </c>
      <c r="U65" s="13" t="str">
        <f>IF($P65="More Info Required",COUNTIFS('[2]2018 Outage History'!$R:$R,T65,'[2]2018 Outage History'!$I:$I,$C65)/$Q65,"")</f>
        <v/>
      </c>
      <c r="V65" s="26" t="str">
        <f t="shared" si="5"/>
        <v/>
      </c>
      <c r="W65" s="13" t="str">
        <f>IF($P65="More Info Required",COUNTIFS('[2]2018 Outage History'!$R:$R,V65,'[2]2018 Outage History'!$I:$I,$C65)/$Q65,"")</f>
        <v/>
      </c>
      <c r="X65" s="26" t="str">
        <f t="shared" si="6"/>
        <v/>
      </c>
      <c r="Y65" s="13" t="str">
        <f>IF($P65="More Info Required",COUNTIFS('[2]2018 Outage History'!$R:$R,X65,'[2]2018 Outage History'!$I:$I,$C65)/$Q65,"")</f>
        <v/>
      </c>
      <c r="Z65" s="26" t="str">
        <f t="shared" si="7"/>
        <v/>
      </c>
      <c r="AA65" s="13" t="str">
        <f>IF($P65="More Info Required",COUNTIFS('[2]2018 Outage History'!$R:$R,Z65,'[2]2018 Outage History'!$I:$I,$C65)/$Q65,"")</f>
        <v/>
      </c>
      <c r="AB65" s="26" t="str">
        <f t="shared" si="8"/>
        <v/>
      </c>
      <c r="AC65" s="13" t="str">
        <f>IF($P65="More Info Required",COUNTIFS('[2]2018 Outage History'!$R:$R,AB65,'[2]2018 Outage History'!$I:$I,$C65)/$Q65,"")</f>
        <v/>
      </c>
      <c r="AD65" s="26" t="str">
        <f t="shared" si="9"/>
        <v/>
      </c>
      <c r="AE65" s="13" t="str">
        <f>IF($P65="More Info Required",COUNTIFS('[2]2018 Outage History'!$R:$R,AD65,'[2]2018 Outage History'!$I:$I,$C65)/$Q65,"")</f>
        <v/>
      </c>
      <c r="AF65" s="26" t="str">
        <f t="shared" si="10"/>
        <v/>
      </c>
      <c r="AG65" s="13" t="str">
        <f>IF($P65="More Info Required",COUNTIFS('[2]2018 Outage History'!$R:$R,AF65,'[2]2018 Outage History'!$I:$I,$C65)/$Q65,"")</f>
        <v/>
      </c>
      <c r="AH65" s="26" t="str">
        <f t="shared" si="11"/>
        <v/>
      </c>
      <c r="AI65" s="13" t="str">
        <f>IF($P65="More Info Required",COUNTIFS('[2]2018 Outage History'!$R:$R,AH65,'[2]2018 Outage History'!$I:$I,$C65)/$Q65,"")</f>
        <v/>
      </c>
      <c r="AJ65" s="26" t="str">
        <f t="shared" si="12"/>
        <v/>
      </c>
      <c r="AK65" s="13" t="str">
        <f>IF($P65="More Info Required",COUNTIFS('[2]2018 Outage History'!$R:$R,AJ65,'[2]2018 Outage History'!$I:$I,$C65)/$Q65,"")</f>
        <v/>
      </c>
      <c r="AL65" s="26" t="str">
        <f t="shared" si="13"/>
        <v/>
      </c>
      <c r="AM65" s="13" t="str">
        <f>IF($P65="More Info Required",COUNTIFS('[2]2018 Outage History'!$R:$R,AL65,'[2]2018 Outage History'!$I:$I,$C65)/$Q65,"")</f>
        <v/>
      </c>
      <c r="AN65" s="26" t="str">
        <f t="shared" si="14"/>
        <v/>
      </c>
      <c r="AO65" s="13" t="str">
        <f>IF($P65="More Info Required",COUNTIFS('[2]2018 Outage History'!$R:$R,AN65,'[2]2018 Outage History'!$I:$I,$C65)/$Q65,"")</f>
        <v/>
      </c>
      <c r="AP65" s="26" t="str">
        <f t="shared" si="15"/>
        <v/>
      </c>
      <c r="AQ65" s="13" t="str">
        <f>IF($P65="More Info Required",COUNTIFS('[2]2018 Outage History'!$R:$R,AP65,'[2]2018 Outage History'!$I:$I,$C65)/$Q65,"")</f>
        <v/>
      </c>
      <c r="AR65" s="26" t="str">
        <f t="shared" si="16"/>
        <v/>
      </c>
      <c r="AS65" s="13" t="str">
        <f>IF($P65="More Info Required",COUNTIFS('[2]2018 Outage History'!$R:$R,AR65,'[2]2018 Outage History'!$I:$I,$C65)/$Q65,"")</f>
        <v/>
      </c>
      <c r="AT65" s="26" t="str">
        <f t="shared" si="17"/>
        <v/>
      </c>
      <c r="AU65" s="13" t="str">
        <f>IF($P65="More Info Required",COUNTIFS('[2]2018 Outage History'!$R:$R,AT65,'[2]2018 Outage History'!$I:$I,$C65)/$Q65,"")</f>
        <v/>
      </c>
      <c r="AV65" s="26" t="str">
        <f t="shared" si="18"/>
        <v/>
      </c>
      <c r="AW65" s="13" t="str">
        <f>IF($P65="More Info Required",COUNTIFS('[2]2018 Outage History'!$R:$R,AV65,'[2]2018 Outage History'!$I:$I,$C65)/$Q65,"")</f>
        <v/>
      </c>
      <c r="AX65" s="26" t="str">
        <f t="shared" si="19"/>
        <v/>
      </c>
      <c r="AY65" s="13" t="str">
        <f>IF($P65="More Info Required",COUNTIFS('[2]2018 Outage History'!$R:$R,AX65,'[2]2018 Outage History'!$I:$I,$C65)/$Q65,"")</f>
        <v/>
      </c>
      <c r="AZ65" s="26" t="str">
        <f t="shared" si="20"/>
        <v/>
      </c>
      <c r="BA65" s="13" t="str">
        <f>IF($P65="More Info Required",COUNTIFS('[2]2018 Outage History'!$R:$R,AZ65,'[2]2018 Outage History'!$I:$I,$C65)/$Q65,"")</f>
        <v/>
      </c>
      <c r="BB65" s="26" t="str">
        <f t="shared" si="21"/>
        <v/>
      </c>
      <c r="BC65" s="13" t="str">
        <f>IF($P65="More Info Required",COUNTIFS('[2]2018 Outage History'!$R:$R,BB65,'[2]2018 Outage History'!$I:$I,$C65)/$Q65,"")</f>
        <v/>
      </c>
      <c r="BD65" s="26" t="str">
        <f t="shared" si="22"/>
        <v/>
      </c>
      <c r="BE65" s="13" t="str">
        <f>IF($P65="More Info Required",COUNTIFS('[2]2018 Outage History'!$R:$R,BD65,'[2]2018 Outage History'!$I:$I,$C65)/$Q65,"")</f>
        <v/>
      </c>
      <c r="BF65" s="26" t="str">
        <f t="shared" si="23"/>
        <v/>
      </c>
      <c r="BG65" s="13" t="str">
        <f>IF($P65="More Info Required",COUNTIFS('[2]2018 Outage History'!$R:$R,BF65,'[2]2018 Outage History'!$I:$I,$C65)/$Q65,"")</f>
        <v/>
      </c>
      <c r="BH65" s="26" t="str">
        <f t="shared" si="24"/>
        <v/>
      </c>
      <c r="BI65" s="13" t="str">
        <f>IF($P65="More Info Required",COUNTIFS('[2]2018 Outage History'!$R:$R,BH65,'[2]2018 Outage History'!$I:$I,$C65)/$Q65,"")</f>
        <v/>
      </c>
      <c r="BJ65" s="26" t="str">
        <f t="shared" si="25"/>
        <v/>
      </c>
      <c r="BK65" s="13" t="str">
        <f>IF($P65="More Info Required",COUNTIFS('[2]2018 Outage History'!$R:$R,BJ65,'[2]2018 Outage History'!$I:$I,$C65)/$Q65,"")</f>
        <v/>
      </c>
      <c r="BL65" s="26" t="str">
        <f t="shared" si="26"/>
        <v/>
      </c>
      <c r="BM65" s="13" t="str">
        <f>IF($P65="More Info Required",COUNTIFS('[2]2018 Outage History'!$R:$R,BL65,'[2]2018 Outage History'!$I:$I,$C65)/$Q65,"")</f>
        <v/>
      </c>
      <c r="BN65" s="26" t="str">
        <f t="shared" si="27"/>
        <v/>
      </c>
      <c r="BO65" s="13" t="str">
        <f>IF($P65="More Info Required",COUNTIFS('[2]2018 Outage History'!$R:$R,BN65,'[2]2018 Outage History'!$I:$I,$C65)/$Q65,"")</f>
        <v/>
      </c>
      <c r="BP65" s="26" t="str">
        <f t="shared" si="28"/>
        <v/>
      </c>
      <c r="BQ65" s="13" t="str">
        <f>IF($P65="More Info Required",COUNTIFS('[2]2018 Outage History'!$R:$R,BP65,'[2]2018 Outage History'!$I:$I,$C65)/$Q65,"")</f>
        <v/>
      </c>
      <c r="BR65" s="26" t="str">
        <f t="shared" si="29"/>
        <v/>
      </c>
      <c r="BS65" s="13" t="str">
        <f>IF($P65="More Info Required",COUNTIFS('[2]2018 Outage History'!$R:$R,BR65,'[2]2018 Outage History'!$I:$I,$C65)/$Q65,"")</f>
        <v/>
      </c>
      <c r="BT65" s="26" t="str">
        <f t="shared" si="30"/>
        <v/>
      </c>
      <c r="BU65" s="13" t="str">
        <f>IF($P65="More Info Required",COUNTIFS('[2]2018 Outage History'!$R:$R,BT65,'[2]2018 Outage History'!$I:$I,$C65)/$Q65,"")</f>
        <v/>
      </c>
      <c r="BV65" s="26" t="str">
        <f t="shared" si="31"/>
        <v/>
      </c>
      <c r="BW65" s="13" t="str">
        <f>IF($P65="More Info Required",COUNTIFS('[2]2018 Outage History'!$R:$R,BV65,'[2]2018 Outage History'!$I:$I,$C65)/$Q65,"")</f>
        <v/>
      </c>
      <c r="BX65" s="26" t="str">
        <f t="shared" si="32"/>
        <v/>
      </c>
      <c r="BY65" s="13" t="str">
        <f>IF($P65="More Info Required",COUNTIFS('[2]2018 Outage History'!$R:$R,BX65,'[2]2018 Outage History'!$I:$I,$C65)/$Q65,"")</f>
        <v/>
      </c>
      <c r="BZ65" s="26" t="str">
        <f t="shared" si="33"/>
        <v/>
      </c>
      <c r="CA65" s="13" t="str">
        <f>IF($P65="More Info Required",COUNTIFS('[2]2018 Outage History'!$R:$R,BZ65,'[2]2018 Outage History'!$I:$I,$C65)/$Q65,"")</f>
        <v/>
      </c>
      <c r="CB65" s="26" t="str">
        <f t="shared" si="34"/>
        <v/>
      </c>
      <c r="CC65" s="13" t="str">
        <f>IF($P65="More Info Required",COUNTIFS('[2]2018 Outage History'!$R:$R,CB65,'[2]2018 Outage History'!$I:$I,$C65)/$Q65,"")</f>
        <v/>
      </c>
      <c r="CD65" s="26" t="str">
        <f t="shared" si="35"/>
        <v/>
      </c>
      <c r="CE65" s="13" t="str">
        <f>IF($P65="More Info Required",COUNTIFS('[2]2018 Outage History'!$R:$R,CD65,'[2]2018 Outage History'!$I:$I,$C65)/$Q65,"")</f>
        <v/>
      </c>
      <c r="CF65" s="26" t="str">
        <f t="shared" si="36"/>
        <v/>
      </c>
      <c r="CG65" s="13" t="str">
        <f>IF($P65="More Info Required",COUNTIFS('[2]2018 Outage History'!$R:$R,CF65,'[2]2018 Outage History'!$I:$I,$C65)/$Q65,"")</f>
        <v/>
      </c>
      <c r="CH65" s="26" t="str">
        <f t="shared" si="37"/>
        <v/>
      </c>
      <c r="CI65" s="13" t="str">
        <f>IF($P65="More Info Required",COUNTIFS('[2]2018 Outage History'!$R:$R,CH65,'[2]2018 Outage History'!$I:$I,$C65)/$Q65,"")</f>
        <v/>
      </c>
      <c r="CJ65" s="26" t="str">
        <f t="shared" si="38"/>
        <v/>
      </c>
      <c r="CK65" s="13" t="str">
        <f>IF($P65="More Info Required",COUNTIFS('[2]2018 Outage History'!$R:$R,CJ65,'[2]2018 Outage History'!$I:$I,$C65)/$Q65,"")</f>
        <v/>
      </c>
    </row>
    <row r="66" spans="1:89" ht="15" x14ac:dyDescent="0.25">
      <c r="A66" s="17" t="s">
        <v>378</v>
      </c>
      <c r="B66" s="21">
        <v>2903</v>
      </c>
      <c r="C66" s="14" t="s">
        <v>441</v>
      </c>
      <c r="D66" s="17" t="s">
        <v>111</v>
      </c>
      <c r="E66" s="21">
        <v>29</v>
      </c>
      <c r="F66" s="22">
        <f>'[2]2018 Circuit Detail'!H25</f>
        <v>0</v>
      </c>
      <c r="G66" s="21"/>
      <c r="H66" s="21">
        <f>('[2]2013 Indices'!H57+'[2]2014 Circuit detail'!AS25+'[2]2015 Circuit Detail'!AS25+'[2]2016 Circuit Detail'!AS25+'[2]2017 Circuit Detail'!AS25)/5</f>
        <v>0</v>
      </c>
      <c r="I66" s="10">
        <f>'[2]2018 Circuit Detail'!AS25</f>
        <v>0</v>
      </c>
      <c r="J66" s="17" t="str">
        <f t="shared" si="0"/>
        <v>OK</v>
      </c>
      <c r="K66" s="34">
        <v>0.04</v>
      </c>
      <c r="L66" s="23">
        <v>2015</v>
      </c>
      <c r="M66" s="21">
        <f>('[2]2013 Indices'!I57+'[2]2014 Circuit detail'!AQ25+'[2]2015 Circuit Detail'!AQ25+'[2]2016 Circuit Detail'!AQ25+'[2]2017 Circuit Detail'!AQ25)/5</f>
        <v>0</v>
      </c>
      <c r="N66" s="24">
        <f>'[2]2018 Circuit Detail'!AQ25</f>
        <v>0</v>
      </c>
      <c r="O66" s="17" t="str">
        <f t="shared" si="1"/>
        <v>OK</v>
      </c>
      <c r="P66" s="8" t="str">
        <f>IF(J66="OK",IF(O66="OK","Good","More Info Required"),"More Info Required")</f>
        <v>Good</v>
      </c>
      <c r="Q66" s="25">
        <f>'[2]2018 Circuit Detail'!AJ25</f>
        <v>0</v>
      </c>
      <c r="R66" s="26" t="str">
        <f t="shared" si="3"/>
        <v/>
      </c>
      <c r="S66" s="12" t="str">
        <f>IF($P66="More Info Required",COUNTIFS('[2]2018 Outage History'!$R:$R,R66,'[2]2018 Outage History'!$I:$I,$C66)/$Q66,"")</f>
        <v/>
      </c>
      <c r="T66" s="26" t="str">
        <f t="shared" si="4"/>
        <v/>
      </c>
      <c r="U66" s="13" t="str">
        <f>IF($P66="More Info Required",COUNTIFS('[2]2018 Outage History'!$R:$R,T66,'[2]2018 Outage History'!$I:$I,$C66)/$Q66,"")</f>
        <v/>
      </c>
      <c r="V66" s="26" t="str">
        <f t="shared" si="5"/>
        <v/>
      </c>
      <c r="W66" s="13" t="str">
        <f>IF($P66="More Info Required",COUNTIFS('[2]2018 Outage History'!$R:$R,V66,'[2]2018 Outage History'!$I:$I,$C66)/$Q66,"")</f>
        <v/>
      </c>
      <c r="X66" s="26" t="str">
        <f t="shared" si="6"/>
        <v/>
      </c>
      <c r="Y66" s="13" t="str">
        <f>IF($P66="More Info Required",COUNTIFS('[2]2018 Outage History'!$R:$R,X66,'[2]2018 Outage History'!$I:$I,$C66)/$Q66,"")</f>
        <v/>
      </c>
      <c r="Z66" s="26" t="str">
        <f t="shared" si="7"/>
        <v/>
      </c>
      <c r="AA66" s="13" t="str">
        <f>IF($P66="More Info Required",COUNTIFS('[2]2018 Outage History'!$R:$R,Z66,'[2]2018 Outage History'!$I:$I,$C66)/$Q66,"")</f>
        <v/>
      </c>
      <c r="AB66" s="26" t="str">
        <f t="shared" si="8"/>
        <v/>
      </c>
      <c r="AC66" s="13" t="str">
        <f>IF($P66="More Info Required",COUNTIFS('[2]2018 Outage History'!$R:$R,AB66,'[2]2018 Outage History'!$I:$I,$C66)/$Q66,"")</f>
        <v/>
      </c>
      <c r="AD66" s="26" t="str">
        <f t="shared" si="9"/>
        <v/>
      </c>
      <c r="AE66" s="13" t="str">
        <f>IF($P66="More Info Required",COUNTIFS('[2]2018 Outage History'!$R:$R,AD66,'[2]2018 Outage History'!$I:$I,$C66)/$Q66,"")</f>
        <v/>
      </c>
      <c r="AF66" s="26" t="str">
        <f t="shared" si="10"/>
        <v/>
      </c>
      <c r="AG66" s="13" t="str">
        <f>IF($P66="More Info Required",COUNTIFS('[2]2018 Outage History'!$R:$R,AF66,'[2]2018 Outage History'!$I:$I,$C66)/$Q66,"")</f>
        <v/>
      </c>
      <c r="AH66" s="26" t="str">
        <f t="shared" si="11"/>
        <v/>
      </c>
      <c r="AI66" s="13" t="str">
        <f>IF($P66="More Info Required",COUNTIFS('[2]2018 Outage History'!$R:$R,AH66,'[2]2018 Outage History'!$I:$I,$C66)/$Q66,"")</f>
        <v/>
      </c>
      <c r="AJ66" s="26" t="str">
        <f t="shared" si="12"/>
        <v/>
      </c>
      <c r="AK66" s="13" t="str">
        <f>IF($P66="More Info Required",COUNTIFS('[2]2018 Outage History'!$R:$R,AJ66,'[2]2018 Outage History'!$I:$I,$C66)/$Q66,"")</f>
        <v/>
      </c>
      <c r="AL66" s="26" t="str">
        <f t="shared" si="13"/>
        <v/>
      </c>
      <c r="AM66" s="13" t="str">
        <f>IF($P66="More Info Required",COUNTIFS('[2]2018 Outage History'!$R:$R,AL66,'[2]2018 Outage History'!$I:$I,$C66)/$Q66,"")</f>
        <v/>
      </c>
      <c r="AN66" s="26" t="str">
        <f t="shared" si="14"/>
        <v/>
      </c>
      <c r="AO66" s="13" t="str">
        <f>IF($P66="More Info Required",COUNTIFS('[2]2018 Outage History'!$R:$R,AN66,'[2]2018 Outage History'!$I:$I,$C66)/$Q66,"")</f>
        <v/>
      </c>
      <c r="AP66" s="26" t="str">
        <f t="shared" si="15"/>
        <v/>
      </c>
      <c r="AQ66" s="13" t="str">
        <f>IF($P66="More Info Required",COUNTIFS('[2]2018 Outage History'!$R:$R,AP66,'[2]2018 Outage History'!$I:$I,$C66)/$Q66,"")</f>
        <v/>
      </c>
      <c r="AR66" s="26" t="str">
        <f t="shared" si="16"/>
        <v/>
      </c>
      <c r="AS66" s="13" t="str">
        <f>IF($P66="More Info Required",COUNTIFS('[2]2018 Outage History'!$R:$R,AR66,'[2]2018 Outage History'!$I:$I,$C66)/$Q66,"")</f>
        <v/>
      </c>
      <c r="AT66" s="26" t="str">
        <f t="shared" si="17"/>
        <v/>
      </c>
      <c r="AU66" s="13" t="str">
        <f>IF($P66="More Info Required",COUNTIFS('[2]2018 Outage History'!$R:$R,AT66,'[2]2018 Outage History'!$I:$I,$C66)/$Q66,"")</f>
        <v/>
      </c>
      <c r="AV66" s="26" t="str">
        <f t="shared" si="18"/>
        <v/>
      </c>
      <c r="AW66" s="13" t="str">
        <f>IF($P66="More Info Required",COUNTIFS('[2]2018 Outage History'!$R:$R,AV66,'[2]2018 Outage History'!$I:$I,$C66)/$Q66,"")</f>
        <v/>
      </c>
      <c r="AX66" s="26" t="str">
        <f t="shared" si="19"/>
        <v/>
      </c>
      <c r="AY66" s="13" t="str">
        <f>IF($P66="More Info Required",COUNTIFS('[2]2018 Outage History'!$R:$R,AX66,'[2]2018 Outage History'!$I:$I,$C66)/$Q66,"")</f>
        <v/>
      </c>
      <c r="AZ66" s="26" t="str">
        <f t="shared" si="20"/>
        <v/>
      </c>
      <c r="BA66" s="13" t="str">
        <f>IF($P66="More Info Required",COUNTIFS('[2]2018 Outage History'!$R:$R,AZ66,'[2]2018 Outage History'!$I:$I,$C66)/$Q66,"")</f>
        <v/>
      </c>
      <c r="BB66" s="26" t="str">
        <f t="shared" si="21"/>
        <v/>
      </c>
      <c r="BC66" s="13" t="str">
        <f>IF($P66="More Info Required",COUNTIFS('[2]2018 Outage History'!$R:$R,BB66,'[2]2018 Outage History'!$I:$I,$C66)/$Q66,"")</f>
        <v/>
      </c>
      <c r="BD66" s="26" t="str">
        <f t="shared" si="22"/>
        <v/>
      </c>
      <c r="BE66" s="13" t="str">
        <f>IF($P66="More Info Required",COUNTIFS('[2]2018 Outage History'!$R:$R,BD66,'[2]2018 Outage History'!$I:$I,$C66)/$Q66,"")</f>
        <v/>
      </c>
      <c r="BF66" s="26" t="str">
        <f t="shared" si="23"/>
        <v/>
      </c>
      <c r="BG66" s="13" t="str">
        <f>IF($P66="More Info Required",COUNTIFS('[2]2018 Outage History'!$R:$R,BF66,'[2]2018 Outage History'!$I:$I,$C66)/$Q66,"")</f>
        <v/>
      </c>
      <c r="BH66" s="26" t="str">
        <f t="shared" si="24"/>
        <v/>
      </c>
      <c r="BI66" s="13" t="str">
        <f>IF($P66="More Info Required",COUNTIFS('[2]2018 Outage History'!$R:$R,BH66,'[2]2018 Outage History'!$I:$I,$C66)/$Q66,"")</f>
        <v/>
      </c>
      <c r="BJ66" s="26" t="str">
        <f t="shared" si="25"/>
        <v/>
      </c>
      <c r="BK66" s="13" t="str">
        <f>IF($P66="More Info Required",COUNTIFS('[2]2018 Outage History'!$R:$R,BJ66,'[2]2018 Outage History'!$I:$I,$C66)/$Q66,"")</f>
        <v/>
      </c>
      <c r="BL66" s="26" t="str">
        <f t="shared" si="26"/>
        <v/>
      </c>
      <c r="BM66" s="13" t="str">
        <f>IF($P66="More Info Required",COUNTIFS('[2]2018 Outage History'!$R:$R,BL66,'[2]2018 Outage History'!$I:$I,$C66)/$Q66,"")</f>
        <v/>
      </c>
      <c r="BN66" s="26" t="str">
        <f t="shared" si="27"/>
        <v/>
      </c>
      <c r="BO66" s="13" t="str">
        <f>IF($P66="More Info Required",COUNTIFS('[2]2018 Outage History'!$R:$R,BN66,'[2]2018 Outage History'!$I:$I,$C66)/$Q66,"")</f>
        <v/>
      </c>
      <c r="BP66" s="26" t="str">
        <f t="shared" si="28"/>
        <v/>
      </c>
      <c r="BQ66" s="13" t="str">
        <f>IF($P66="More Info Required",COUNTIFS('[2]2018 Outage History'!$R:$R,BP66,'[2]2018 Outage History'!$I:$I,$C66)/$Q66,"")</f>
        <v/>
      </c>
      <c r="BR66" s="26" t="str">
        <f t="shared" si="29"/>
        <v/>
      </c>
      <c r="BS66" s="13" t="str">
        <f>IF($P66="More Info Required",COUNTIFS('[2]2018 Outage History'!$R:$R,BR66,'[2]2018 Outage History'!$I:$I,$C66)/$Q66,"")</f>
        <v/>
      </c>
      <c r="BT66" s="26" t="str">
        <f t="shared" si="30"/>
        <v/>
      </c>
      <c r="BU66" s="13" t="str">
        <f>IF($P66="More Info Required",COUNTIFS('[2]2018 Outage History'!$R:$R,BT66,'[2]2018 Outage History'!$I:$I,$C66)/$Q66,"")</f>
        <v/>
      </c>
      <c r="BV66" s="26" t="str">
        <f t="shared" si="31"/>
        <v/>
      </c>
      <c r="BW66" s="13" t="str">
        <f>IF($P66="More Info Required",COUNTIFS('[2]2018 Outage History'!$R:$R,BV66,'[2]2018 Outage History'!$I:$I,$C66)/$Q66,"")</f>
        <v/>
      </c>
      <c r="BX66" s="26" t="str">
        <f t="shared" si="32"/>
        <v/>
      </c>
      <c r="BY66" s="13" t="str">
        <f>IF($P66="More Info Required",COUNTIFS('[2]2018 Outage History'!$R:$R,BX66,'[2]2018 Outage History'!$I:$I,$C66)/$Q66,"")</f>
        <v/>
      </c>
      <c r="BZ66" s="26" t="str">
        <f t="shared" si="33"/>
        <v/>
      </c>
      <c r="CA66" s="13" t="str">
        <f>IF($P66="More Info Required",COUNTIFS('[2]2018 Outage History'!$R:$R,BZ66,'[2]2018 Outage History'!$I:$I,$C66)/$Q66,"")</f>
        <v/>
      </c>
      <c r="CB66" s="26" t="str">
        <f t="shared" si="34"/>
        <v/>
      </c>
      <c r="CC66" s="13" t="str">
        <f>IF($P66="More Info Required",COUNTIFS('[2]2018 Outage History'!$R:$R,CB66,'[2]2018 Outage History'!$I:$I,$C66)/$Q66,"")</f>
        <v/>
      </c>
      <c r="CD66" s="26" t="str">
        <f t="shared" si="35"/>
        <v/>
      </c>
      <c r="CE66" s="13" t="str">
        <f>IF($P66="More Info Required",COUNTIFS('[2]2018 Outage History'!$R:$R,CD66,'[2]2018 Outage History'!$I:$I,$C66)/$Q66,"")</f>
        <v/>
      </c>
      <c r="CF66" s="26" t="str">
        <f t="shared" si="36"/>
        <v/>
      </c>
      <c r="CG66" s="13" t="str">
        <f>IF($P66="More Info Required",COUNTIFS('[2]2018 Outage History'!$R:$R,CF66,'[2]2018 Outage History'!$I:$I,$C66)/$Q66,"")</f>
        <v/>
      </c>
      <c r="CH66" s="26" t="str">
        <f t="shared" si="37"/>
        <v/>
      </c>
      <c r="CI66" s="13" t="str">
        <f>IF($P66="More Info Required",COUNTIFS('[2]2018 Outage History'!$R:$R,CH66,'[2]2018 Outage History'!$I:$I,$C66)/$Q66,"")</f>
        <v/>
      </c>
      <c r="CJ66" s="26" t="str">
        <f t="shared" si="38"/>
        <v/>
      </c>
      <c r="CK66" s="13" t="str">
        <f>IF($P66="More Info Required",COUNTIFS('[2]2018 Outage History'!$R:$R,CJ66,'[2]2018 Outage History'!$I:$I,$C66)/$Q66,"")</f>
        <v/>
      </c>
    </row>
    <row r="67" spans="1:89" ht="15" x14ac:dyDescent="0.25">
      <c r="A67" s="8" t="s">
        <v>67</v>
      </c>
      <c r="B67" s="21">
        <v>3002</v>
      </c>
      <c r="C67" s="14" t="s">
        <v>474</v>
      </c>
      <c r="D67" s="17" t="s">
        <v>381</v>
      </c>
      <c r="E67" s="21">
        <v>30</v>
      </c>
      <c r="F67" s="22">
        <f>'[2]2018 Circuit Detail'!H26</f>
        <v>392.23287599999998</v>
      </c>
      <c r="G67" s="21"/>
      <c r="H67" s="21">
        <f>('[2]2013 Indices'!H58+'[2]2014 Circuit detail'!AS26+'[2]2015 Circuit Detail'!AS26+'[2]2016 Circuit Detail'!AS26+'[2]2017 Circuit Detail'!AS26)/5</f>
        <v>1.3958842309692112</v>
      </c>
      <c r="I67" s="10">
        <f>'[2]2018 Circuit Detail'!AS26</f>
        <v>1.1396291013606901</v>
      </c>
      <c r="J67" s="17" t="str">
        <f t="shared" si="0"/>
        <v>OK</v>
      </c>
      <c r="K67" s="34">
        <v>18.100000000000001</v>
      </c>
      <c r="L67" s="23">
        <v>2015</v>
      </c>
      <c r="M67" s="21">
        <f>('[2]2013 Indices'!I58+'[2]2014 Circuit detail'!AQ26+'[2]2015 Circuit Detail'!AQ26+'[2]2016 Circuit Detail'!AQ26+'[2]2017 Circuit Detail'!AQ26)/5</f>
        <v>128.17988720000002</v>
      </c>
      <c r="N67" s="24">
        <f>'[2]2018 Circuit Detail'!AQ26</f>
        <v>107.78545699999999</v>
      </c>
      <c r="O67" s="17" t="str">
        <f t="shared" si="1"/>
        <v>OK</v>
      </c>
      <c r="P67" s="8" t="str">
        <f t="shared" si="2"/>
        <v>Good</v>
      </c>
      <c r="Q67" s="25">
        <f>'[2]2018 Circuit Detail'!AJ26</f>
        <v>18</v>
      </c>
      <c r="R67" s="26" t="str">
        <f t="shared" si="3"/>
        <v/>
      </c>
      <c r="S67" s="12" t="str">
        <f>IF($P67="More Info Required",COUNTIFS('[2]2018 Outage History'!$R:$R,R67,'[2]2018 Outage History'!$I:$I,$C67)/$Q67,"")</f>
        <v/>
      </c>
      <c r="T67" s="26" t="str">
        <f t="shared" si="4"/>
        <v/>
      </c>
      <c r="U67" s="13" t="str">
        <f>IF($P67="More Info Required",COUNTIFS('[2]2018 Outage History'!$R:$R,T67,'[2]2018 Outage History'!$I:$I,$C67)/$Q67,"")</f>
        <v/>
      </c>
      <c r="V67" s="26" t="str">
        <f t="shared" si="5"/>
        <v/>
      </c>
      <c r="W67" s="13" t="str">
        <f>IF($P67="More Info Required",COUNTIFS('[2]2018 Outage History'!$R:$R,V67,'[2]2018 Outage History'!$I:$I,$C67)/$Q67,"")</f>
        <v/>
      </c>
      <c r="X67" s="26" t="str">
        <f t="shared" si="6"/>
        <v/>
      </c>
      <c r="Y67" s="13" t="str">
        <f>IF($P67="More Info Required",COUNTIFS('[2]2018 Outage History'!$R:$R,X67,'[2]2018 Outage History'!$I:$I,$C67)/$Q67,"")</f>
        <v/>
      </c>
      <c r="Z67" s="26" t="str">
        <f t="shared" si="7"/>
        <v/>
      </c>
      <c r="AA67" s="13" t="str">
        <f>IF($P67="More Info Required",COUNTIFS('[2]2018 Outage History'!$R:$R,Z67,'[2]2018 Outage History'!$I:$I,$C67)/$Q67,"")</f>
        <v/>
      </c>
      <c r="AB67" s="26" t="str">
        <f t="shared" si="8"/>
        <v/>
      </c>
      <c r="AC67" s="13" t="str">
        <f>IF($P67="More Info Required",COUNTIFS('[2]2018 Outage History'!$R:$R,AB67,'[2]2018 Outage History'!$I:$I,$C67)/$Q67,"")</f>
        <v/>
      </c>
      <c r="AD67" s="26" t="str">
        <f t="shared" si="9"/>
        <v/>
      </c>
      <c r="AE67" s="13" t="str">
        <f>IF($P67="More Info Required",COUNTIFS('[2]2018 Outage History'!$R:$R,AD67,'[2]2018 Outage History'!$I:$I,$C67)/$Q67,"")</f>
        <v/>
      </c>
      <c r="AF67" s="26" t="str">
        <f t="shared" si="10"/>
        <v/>
      </c>
      <c r="AG67" s="13" t="str">
        <f>IF($P67="More Info Required",COUNTIFS('[2]2018 Outage History'!$R:$R,AF67,'[2]2018 Outage History'!$I:$I,$C67)/$Q67,"")</f>
        <v/>
      </c>
      <c r="AH67" s="26" t="str">
        <f t="shared" si="11"/>
        <v/>
      </c>
      <c r="AI67" s="13" t="str">
        <f>IF($P67="More Info Required",COUNTIFS('[2]2018 Outage History'!$R:$R,AH67,'[2]2018 Outage History'!$I:$I,$C67)/$Q67,"")</f>
        <v/>
      </c>
      <c r="AJ67" s="26" t="str">
        <f t="shared" si="12"/>
        <v/>
      </c>
      <c r="AK67" s="13" t="str">
        <f>IF($P67="More Info Required",COUNTIFS('[2]2018 Outage History'!$R:$R,AJ67,'[2]2018 Outage History'!$I:$I,$C67)/$Q67,"")</f>
        <v/>
      </c>
      <c r="AL67" s="26" t="str">
        <f t="shared" si="13"/>
        <v/>
      </c>
      <c r="AM67" s="13" t="str">
        <f>IF($P67="More Info Required",COUNTIFS('[2]2018 Outage History'!$R:$R,AL67,'[2]2018 Outage History'!$I:$I,$C67)/$Q67,"")</f>
        <v/>
      </c>
      <c r="AN67" s="26" t="str">
        <f t="shared" si="14"/>
        <v/>
      </c>
      <c r="AO67" s="13" t="str">
        <f>IF($P67="More Info Required",COUNTIFS('[2]2018 Outage History'!$R:$R,AN67,'[2]2018 Outage History'!$I:$I,$C67)/$Q67,"")</f>
        <v/>
      </c>
      <c r="AP67" s="26" t="str">
        <f t="shared" si="15"/>
        <v/>
      </c>
      <c r="AQ67" s="13" t="str">
        <f>IF($P67="More Info Required",COUNTIFS('[2]2018 Outage History'!$R:$R,AP67,'[2]2018 Outage History'!$I:$I,$C67)/$Q67,"")</f>
        <v/>
      </c>
      <c r="AR67" s="26" t="str">
        <f t="shared" si="16"/>
        <v/>
      </c>
      <c r="AS67" s="13" t="str">
        <f>IF($P67="More Info Required",COUNTIFS('[2]2018 Outage History'!$R:$R,AR67,'[2]2018 Outage History'!$I:$I,$C67)/$Q67,"")</f>
        <v/>
      </c>
      <c r="AT67" s="26" t="str">
        <f t="shared" si="17"/>
        <v/>
      </c>
      <c r="AU67" s="13" t="str">
        <f>IF($P67="More Info Required",COUNTIFS('[2]2018 Outage History'!$R:$R,AT67,'[2]2018 Outage History'!$I:$I,$C67)/$Q67,"")</f>
        <v/>
      </c>
      <c r="AV67" s="26" t="str">
        <f t="shared" si="18"/>
        <v/>
      </c>
      <c r="AW67" s="13" t="str">
        <f>IF($P67="More Info Required",COUNTIFS('[2]2018 Outage History'!$R:$R,AV67,'[2]2018 Outage History'!$I:$I,$C67)/$Q67,"")</f>
        <v/>
      </c>
      <c r="AX67" s="26" t="str">
        <f t="shared" si="19"/>
        <v/>
      </c>
      <c r="AY67" s="13" t="str">
        <f>IF($P67="More Info Required",COUNTIFS('[2]2018 Outage History'!$R:$R,AX67,'[2]2018 Outage History'!$I:$I,$C67)/$Q67,"")</f>
        <v/>
      </c>
      <c r="AZ67" s="26" t="str">
        <f t="shared" si="20"/>
        <v/>
      </c>
      <c r="BA67" s="13" t="str">
        <f>IF($P67="More Info Required",COUNTIFS('[2]2018 Outage History'!$R:$R,AZ67,'[2]2018 Outage History'!$I:$I,$C67)/$Q67,"")</f>
        <v/>
      </c>
      <c r="BB67" s="26" t="str">
        <f t="shared" si="21"/>
        <v/>
      </c>
      <c r="BC67" s="13" t="str">
        <f>IF($P67="More Info Required",COUNTIFS('[2]2018 Outage History'!$R:$R,BB67,'[2]2018 Outage History'!$I:$I,$C67)/$Q67,"")</f>
        <v/>
      </c>
      <c r="BD67" s="26" t="str">
        <f t="shared" si="22"/>
        <v/>
      </c>
      <c r="BE67" s="13" t="str">
        <f>IF($P67="More Info Required",COUNTIFS('[2]2018 Outage History'!$R:$R,BD67,'[2]2018 Outage History'!$I:$I,$C67)/$Q67,"")</f>
        <v/>
      </c>
      <c r="BF67" s="26" t="str">
        <f t="shared" si="23"/>
        <v/>
      </c>
      <c r="BG67" s="13" t="str">
        <f>IF($P67="More Info Required",COUNTIFS('[2]2018 Outage History'!$R:$R,BF67,'[2]2018 Outage History'!$I:$I,$C67)/$Q67,"")</f>
        <v/>
      </c>
      <c r="BH67" s="26" t="str">
        <f t="shared" si="24"/>
        <v/>
      </c>
      <c r="BI67" s="13" t="str">
        <f>IF($P67="More Info Required",COUNTIFS('[2]2018 Outage History'!$R:$R,BH67,'[2]2018 Outage History'!$I:$I,$C67)/$Q67,"")</f>
        <v/>
      </c>
      <c r="BJ67" s="26" t="str">
        <f t="shared" si="25"/>
        <v/>
      </c>
      <c r="BK67" s="13" t="str">
        <f>IF($P67="More Info Required",COUNTIFS('[2]2018 Outage History'!$R:$R,BJ67,'[2]2018 Outage History'!$I:$I,$C67)/$Q67,"")</f>
        <v/>
      </c>
      <c r="BL67" s="26" t="str">
        <f t="shared" si="26"/>
        <v/>
      </c>
      <c r="BM67" s="13" t="str">
        <f>IF($P67="More Info Required",COUNTIFS('[2]2018 Outage History'!$R:$R,BL67,'[2]2018 Outage History'!$I:$I,$C67)/$Q67,"")</f>
        <v/>
      </c>
      <c r="BN67" s="26" t="str">
        <f t="shared" si="27"/>
        <v/>
      </c>
      <c r="BO67" s="13" t="str">
        <f>IF($P67="More Info Required",COUNTIFS('[2]2018 Outage History'!$R:$R,BN67,'[2]2018 Outage History'!$I:$I,$C67)/$Q67,"")</f>
        <v/>
      </c>
      <c r="BP67" s="26" t="str">
        <f t="shared" si="28"/>
        <v/>
      </c>
      <c r="BQ67" s="13" t="str">
        <f>IF($P67="More Info Required",COUNTIFS('[2]2018 Outage History'!$R:$R,BP67,'[2]2018 Outage History'!$I:$I,$C67)/$Q67,"")</f>
        <v/>
      </c>
      <c r="BR67" s="26" t="str">
        <f t="shared" si="29"/>
        <v/>
      </c>
      <c r="BS67" s="13" t="str">
        <f>IF($P67="More Info Required",COUNTIFS('[2]2018 Outage History'!$R:$R,BR67,'[2]2018 Outage History'!$I:$I,$C67)/$Q67,"")</f>
        <v/>
      </c>
      <c r="BT67" s="26" t="str">
        <f t="shared" si="30"/>
        <v/>
      </c>
      <c r="BU67" s="13" t="str">
        <f>IF($P67="More Info Required",COUNTIFS('[2]2018 Outage History'!$R:$R,BT67,'[2]2018 Outage History'!$I:$I,$C67)/$Q67,"")</f>
        <v/>
      </c>
      <c r="BV67" s="26" t="str">
        <f t="shared" si="31"/>
        <v/>
      </c>
      <c r="BW67" s="13" t="str">
        <f>IF($P67="More Info Required",COUNTIFS('[2]2018 Outage History'!$R:$R,BV67,'[2]2018 Outage History'!$I:$I,$C67)/$Q67,"")</f>
        <v/>
      </c>
      <c r="BX67" s="26" t="str">
        <f t="shared" si="32"/>
        <v/>
      </c>
      <c r="BY67" s="13" t="str">
        <f>IF($P67="More Info Required",COUNTIFS('[2]2018 Outage History'!$R:$R,BX67,'[2]2018 Outage History'!$I:$I,$C67)/$Q67,"")</f>
        <v/>
      </c>
      <c r="BZ67" s="26" t="str">
        <f t="shared" si="33"/>
        <v/>
      </c>
      <c r="CA67" s="13" t="str">
        <f>IF($P67="More Info Required",COUNTIFS('[2]2018 Outage History'!$R:$R,BZ67,'[2]2018 Outage History'!$I:$I,$C67)/$Q67,"")</f>
        <v/>
      </c>
      <c r="CB67" s="26" t="str">
        <f t="shared" si="34"/>
        <v/>
      </c>
      <c r="CC67" s="13" t="str">
        <f>IF($P67="More Info Required",COUNTIFS('[2]2018 Outage History'!$R:$R,CB67,'[2]2018 Outage History'!$I:$I,$C67)/$Q67,"")</f>
        <v/>
      </c>
      <c r="CD67" s="26" t="str">
        <f t="shared" si="35"/>
        <v/>
      </c>
      <c r="CE67" s="13" t="str">
        <f>IF($P67="More Info Required",COUNTIFS('[2]2018 Outage History'!$R:$R,CD67,'[2]2018 Outage History'!$I:$I,$C67)/$Q67,"")</f>
        <v/>
      </c>
      <c r="CF67" s="26" t="str">
        <f t="shared" si="36"/>
        <v/>
      </c>
      <c r="CG67" s="13" t="str">
        <f>IF($P67="More Info Required",COUNTIFS('[2]2018 Outage History'!$R:$R,CF67,'[2]2018 Outage History'!$I:$I,$C67)/$Q67,"")</f>
        <v/>
      </c>
      <c r="CH67" s="26" t="str">
        <f t="shared" si="37"/>
        <v/>
      </c>
      <c r="CI67" s="13" t="str">
        <f>IF($P67="More Info Required",COUNTIFS('[2]2018 Outage History'!$R:$R,CH67,'[2]2018 Outage History'!$I:$I,$C67)/$Q67,"")</f>
        <v/>
      </c>
      <c r="CJ67" s="26" t="str">
        <f t="shared" si="38"/>
        <v/>
      </c>
      <c r="CK67" s="13" t="str">
        <f>IF($P67="More Info Required",COUNTIFS('[2]2018 Outage History'!$R:$R,CJ67,'[2]2018 Outage History'!$I:$I,$C67)/$Q67,"")</f>
        <v/>
      </c>
    </row>
    <row r="68" spans="1:89" ht="15" x14ac:dyDescent="0.25">
      <c r="A68" s="17" t="s">
        <v>382</v>
      </c>
      <c r="B68" s="21">
        <v>3004</v>
      </c>
      <c r="C68" s="14" t="s">
        <v>475</v>
      </c>
      <c r="D68" s="17" t="s">
        <v>381</v>
      </c>
      <c r="E68" s="21">
        <v>30</v>
      </c>
      <c r="F68" s="22">
        <f>'[2]2018 Circuit Detail'!H27</f>
        <v>0</v>
      </c>
      <c r="G68" s="21"/>
      <c r="H68" s="21">
        <f>('[2]2013 Indices'!H59+'[2]2014 Circuit detail'!AS27+'[2]2015 Circuit Detail'!AS27+'[2]2016 Circuit Detail'!AS27+'[2]2017 Circuit Detail'!AS27)/5</f>
        <v>0.59248046917268604</v>
      </c>
      <c r="I68" s="10">
        <f>'[2]2018 Circuit Detail'!AS27</f>
        <v>0</v>
      </c>
      <c r="J68" s="17" t="str">
        <f t="shared" si="0"/>
        <v>OK</v>
      </c>
      <c r="K68" s="34">
        <v>7.6</v>
      </c>
      <c r="L68" s="23">
        <v>2015</v>
      </c>
      <c r="M68" s="21">
        <f>('[2]2013 Indices'!I59+'[2]2014 Circuit detail'!AQ27+'[2]2015 Circuit Detail'!AQ27+'[2]2016 Circuit Detail'!AQ27+'[2]2017 Circuit Detail'!AQ27)/5</f>
        <v>41.46592930909091</v>
      </c>
      <c r="N68" s="24">
        <f>'[2]2018 Circuit Detail'!AQ27</f>
        <v>0</v>
      </c>
      <c r="O68" s="17" t="str">
        <f t="shared" si="1"/>
        <v>OK</v>
      </c>
      <c r="P68" s="8" t="str">
        <f t="shared" si="2"/>
        <v>Good</v>
      </c>
      <c r="Q68" s="25">
        <f>'[2]2018 Circuit Detail'!AJ27</f>
        <v>0</v>
      </c>
      <c r="R68" s="26" t="str">
        <f t="shared" si="3"/>
        <v/>
      </c>
      <c r="S68" s="12" t="str">
        <f>IF($P68="More Info Required",COUNTIFS('[2]2018 Outage History'!$R:$R,R68,'[2]2018 Outage History'!$I:$I,$C68)/$Q68,"")</f>
        <v/>
      </c>
      <c r="T68" s="26" t="str">
        <f t="shared" si="4"/>
        <v/>
      </c>
      <c r="U68" s="13" t="str">
        <f>IF($P68="More Info Required",COUNTIFS('[2]2018 Outage History'!$R:$R,T68,'[2]2018 Outage History'!$I:$I,$C68)/$Q68,"")</f>
        <v/>
      </c>
      <c r="V68" s="26" t="str">
        <f t="shared" si="5"/>
        <v/>
      </c>
      <c r="W68" s="13" t="str">
        <f>IF($P68="More Info Required",COUNTIFS('[2]2018 Outage History'!$R:$R,V68,'[2]2018 Outage History'!$I:$I,$C68)/$Q68,"")</f>
        <v/>
      </c>
      <c r="X68" s="26" t="str">
        <f t="shared" si="6"/>
        <v/>
      </c>
      <c r="Y68" s="13" t="str">
        <f>IF($P68="More Info Required",COUNTIFS('[2]2018 Outage History'!$R:$R,X68,'[2]2018 Outage History'!$I:$I,$C68)/$Q68,"")</f>
        <v/>
      </c>
      <c r="Z68" s="26" t="str">
        <f t="shared" si="7"/>
        <v/>
      </c>
      <c r="AA68" s="13" t="str">
        <f>IF($P68="More Info Required",COUNTIFS('[2]2018 Outage History'!$R:$R,Z68,'[2]2018 Outage History'!$I:$I,$C68)/$Q68,"")</f>
        <v/>
      </c>
      <c r="AB68" s="26" t="str">
        <f t="shared" si="8"/>
        <v/>
      </c>
      <c r="AC68" s="13" t="str">
        <f>IF($P68="More Info Required",COUNTIFS('[2]2018 Outage History'!$R:$R,AB68,'[2]2018 Outage History'!$I:$I,$C68)/$Q68,"")</f>
        <v/>
      </c>
      <c r="AD68" s="26" t="str">
        <f t="shared" si="9"/>
        <v/>
      </c>
      <c r="AE68" s="13" t="str">
        <f>IF($P68="More Info Required",COUNTIFS('[2]2018 Outage History'!$R:$R,AD68,'[2]2018 Outage History'!$I:$I,$C68)/$Q68,"")</f>
        <v/>
      </c>
      <c r="AF68" s="26" t="str">
        <f t="shared" si="10"/>
        <v/>
      </c>
      <c r="AG68" s="13" t="str">
        <f>IF($P68="More Info Required",COUNTIFS('[2]2018 Outage History'!$R:$R,AF68,'[2]2018 Outage History'!$I:$I,$C68)/$Q68,"")</f>
        <v/>
      </c>
      <c r="AH68" s="26" t="str">
        <f t="shared" si="11"/>
        <v/>
      </c>
      <c r="AI68" s="13" t="str">
        <f>IF($P68="More Info Required",COUNTIFS('[2]2018 Outage History'!$R:$R,AH68,'[2]2018 Outage History'!$I:$I,$C68)/$Q68,"")</f>
        <v/>
      </c>
      <c r="AJ68" s="26" t="str">
        <f t="shared" si="12"/>
        <v/>
      </c>
      <c r="AK68" s="13" t="str">
        <f>IF($P68="More Info Required",COUNTIFS('[2]2018 Outage History'!$R:$R,AJ68,'[2]2018 Outage History'!$I:$I,$C68)/$Q68,"")</f>
        <v/>
      </c>
      <c r="AL68" s="26" t="str">
        <f t="shared" si="13"/>
        <v/>
      </c>
      <c r="AM68" s="13" t="str">
        <f>IF($P68="More Info Required",COUNTIFS('[2]2018 Outage History'!$R:$R,AL68,'[2]2018 Outage History'!$I:$I,$C68)/$Q68,"")</f>
        <v/>
      </c>
      <c r="AN68" s="26" t="str">
        <f t="shared" si="14"/>
        <v/>
      </c>
      <c r="AO68" s="13" t="str">
        <f>IF($P68="More Info Required",COUNTIFS('[2]2018 Outage History'!$R:$R,AN68,'[2]2018 Outage History'!$I:$I,$C68)/$Q68,"")</f>
        <v/>
      </c>
      <c r="AP68" s="26" t="str">
        <f t="shared" si="15"/>
        <v/>
      </c>
      <c r="AQ68" s="13" t="str">
        <f>IF($P68="More Info Required",COUNTIFS('[2]2018 Outage History'!$R:$R,AP68,'[2]2018 Outage History'!$I:$I,$C68)/$Q68,"")</f>
        <v/>
      </c>
      <c r="AR68" s="26" t="str">
        <f t="shared" si="16"/>
        <v/>
      </c>
      <c r="AS68" s="13" t="str">
        <f>IF($P68="More Info Required",COUNTIFS('[2]2018 Outage History'!$R:$R,AR68,'[2]2018 Outage History'!$I:$I,$C68)/$Q68,"")</f>
        <v/>
      </c>
      <c r="AT68" s="26" t="str">
        <f t="shared" si="17"/>
        <v/>
      </c>
      <c r="AU68" s="13" t="str">
        <f>IF($P68="More Info Required",COUNTIFS('[2]2018 Outage History'!$R:$R,AT68,'[2]2018 Outage History'!$I:$I,$C68)/$Q68,"")</f>
        <v/>
      </c>
      <c r="AV68" s="26" t="str">
        <f t="shared" si="18"/>
        <v/>
      </c>
      <c r="AW68" s="13" t="str">
        <f>IF($P68="More Info Required",COUNTIFS('[2]2018 Outage History'!$R:$R,AV68,'[2]2018 Outage History'!$I:$I,$C68)/$Q68,"")</f>
        <v/>
      </c>
      <c r="AX68" s="26" t="str">
        <f t="shared" si="19"/>
        <v/>
      </c>
      <c r="AY68" s="13" t="str">
        <f>IF($P68="More Info Required",COUNTIFS('[2]2018 Outage History'!$R:$R,AX68,'[2]2018 Outage History'!$I:$I,$C68)/$Q68,"")</f>
        <v/>
      </c>
      <c r="AZ68" s="26" t="str">
        <f t="shared" si="20"/>
        <v/>
      </c>
      <c r="BA68" s="13" t="str">
        <f>IF($P68="More Info Required",COUNTIFS('[2]2018 Outage History'!$R:$R,AZ68,'[2]2018 Outage History'!$I:$I,$C68)/$Q68,"")</f>
        <v/>
      </c>
      <c r="BB68" s="26" t="str">
        <f t="shared" si="21"/>
        <v/>
      </c>
      <c r="BC68" s="13" t="str">
        <f>IF($P68="More Info Required",COUNTIFS('[2]2018 Outage History'!$R:$R,BB68,'[2]2018 Outage History'!$I:$I,$C68)/$Q68,"")</f>
        <v/>
      </c>
      <c r="BD68" s="26" t="str">
        <f t="shared" si="22"/>
        <v/>
      </c>
      <c r="BE68" s="13" t="str">
        <f>IF($P68="More Info Required",COUNTIFS('[2]2018 Outage History'!$R:$R,BD68,'[2]2018 Outage History'!$I:$I,$C68)/$Q68,"")</f>
        <v/>
      </c>
      <c r="BF68" s="26" t="str">
        <f t="shared" si="23"/>
        <v/>
      </c>
      <c r="BG68" s="13" t="str">
        <f>IF($P68="More Info Required",COUNTIFS('[2]2018 Outage History'!$R:$R,BF68,'[2]2018 Outage History'!$I:$I,$C68)/$Q68,"")</f>
        <v/>
      </c>
      <c r="BH68" s="26" t="str">
        <f t="shared" si="24"/>
        <v/>
      </c>
      <c r="BI68" s="13" t="str">
        <f>IF($P68="More Info Required",COUNTIFS('[2]2018 Outage History'!$R:$R,BH68,'[2]2018 Outage History'!$I:$I,$C68)/$Q68,"")</f>
        <v/>
      </c>
      <c r="BJ68" s="26" t="str">
        <f t="shared" si="25"/>
        <v/>
      </c>
      <c r="BK68" s="13" t="str">
        <f>IF($P68="More Info Required",COUNTIFS('[2]2018 Outage History'!$R:$R,BJ68,'[2]2018 Outage History'!$I:$I,$C68)/$Q68,"")</f>
        <v/>
      </c>
      <c r="BL68" s="26" t="str">
        <f t="shared" si="26"/>
        <v/>
      </c>
      <c r="BM68" s="13" t="str">
        <f>IF($P68="More Info Required",COUNTIFS('[2]2018 Outage History'!$R:$R,BL68,'[2]2018 Outage History'!$I:$I,$C68)/$Q68,"")</f>
        <v/>
      </c>
      <c r="BN68" s="26" t="str">
        <f t="shared" si="27"/>
        <v/>
      </c>
      <c r="BO68" s="13" t="str">
        <f>IF($P68="More Info Required",COUNTIFS('[2]2018 Outage History'!$R:$R,BN68,'[2]2018 Outage History'!$I:$I,$C68)/$Q68,"")</f>
        <v/>
      </c>
      <c r="BP68" s="26" t="str">
        <f t="shared" si="28"/>
        <v/>
      </c>
      <c r="BQ68" s="13" t="str">
        <f>IF($P68="More Info Required",COUNTIFS('[2]2018 Outage History'!$R:$R,BP68,'[2]2018 Outage History'!$I:$I,$C68)/$Q68,"")</f>
        <v/>
      </c>
      <c r="BR68" s="26" t="str">
        <f t="shared" si="29"/>
        <v/>
      </c>
      <c r="BS68" s="13" t="str">
        <f>IF($P68="More Info Required",COUNTIFS('[2]2018 Outage History'!$R:$R,BR68,'[2]2018 Outage History'!$I:$I,$C68)/$Q68,"")</f>
        <v/>
      </c>
      <c r="BT68" s="26" t="str">
        <f t="shared" si="30"/>
        <v/>
      </c>
      <c r="BU68" s="13" t="str">
        <f>IF($P68="More Info Required",COUNTIFS('[2]2018 Outage History'!$R:$R,BT68,'[2]2018 Outage History'!$I:$I,$C68)/$Q68,"")</f>
        <v/>
      </c>
      <c r="BV68" s="26" t="str">
        <f t="shared" si="31"/>
        <v/>
      </c>
      <c r="BW68" s="13" t="str">
        <f>IF($P68="More Info Required",COUNTIFS('[2]2018 Outage History'!$R:$R,BV68,'[2]2018 Outage History'!$I:$I,$C68)/$Q68,"")</f>
        <v/>
      </c>
      <c r="BX68" s="26" t="str">
        <f t="shared" si="32"/>
        <v/>
      </c>
      <c r="BY68" s="13" t="str">
        <f>IF($P68="More Info Required",COUNTIFS('[2]2018 Outage History'!$R:$R,BX68,'[2]2018 Outage History'!$I:$I,$C68)/$Q68,"")</f>
        <v/>
      </c>
      <c r="BZ68" s="26" t="str">
        <f t="shared" si="33"/>
        <v/>
      </c>
      <c r="CA68" s="13" t="str">
        <f>IF($P68="More Info Required",COUNTIFS('[2]2018 Outage History'!$R:$R,BZ68,'[2]2018 Outage History'!$I:$I,$C68)/$Q68,"")</f>
        <v/>
      </c>
      <c r="CB68" s="26" t="str">
        <f t="shared" si="34"/>
        <v/>
      </c>
      <c r="CC68" s="13" t="str">
        <f>IF($P68="More Info Required",COUNTIFS('[2]2018 Outage History'!$R:$R,CB68,'[2]2018 Outage History'!$I:$I,$C68)/$Q68,"")</f>
        <v/>
      </c>
      <c r="CD68" s="26" t="str">
        <f t="shared" si="35"/>
        <v/>
      </c>
      <c r="CE68" s="13" t="str">
        <f>IF($P68="More Info Required",COUNTIFS('[2]2018 Outage History'!$R:$R,CD68,'[2]2018 Outage History'!$I:$I,$C68)/$Q68,"")</f>
        <v/>
      </c>
      <c r="CF68" s="26" t="str">
        <f t="shared" si="36"/>
        <v/>
      </c>
      <c r="CG68" s="13" t="str">
        <f>IF($P68="More Info Required",COUNTIFS('[2]2018 Outage History'!$R:$R,CF68,'[2]2018 Outage History'!$I:$I,$C68)/$Q68,"")</f>
        <v/>
      </c>
      <c r="CH68" s="26" t="str">
        <f t="shared" si="37"/>
        <v/>
      </c>
      <c r="CI68" s="13" t="str">
        <f>IF($P68="More Info Required",COUNTIFS('[2]2018 Outage History'!$R:$R,CH68,'[2]2018 Outage History'!$I:$I,$C68)/$Q68,"")</f>
        <v/>
      </c>
      <c r="CJ68" s="26" t="str">
        <f t="shared" si="38"/>
        <v/>
      </c>
      <c r="CK68" s="13" t="str">
        <f>IF($P68="More Info Required",COUNTIFS('[2]2018 Outage History'!$R:$R,CJ68,'[2]2018 Outage History'!$I:$I,$C68)/$Q68,"")</f>
        <v/>
      </c>
    </row>
    <row r="69" spans="1:89" ht="15" x14ac:dyDescent="0.25">
      <c r="A69" s="17" t="s">
        <v>384</v>
      </c>
      <c r="B69" s="21">
        <v>3005</v>
      </c>
      <c r="C69" s="14" t="s">
        <v>476</v>
      </c>
      <c r="D69" s="17" t="s">
        <v>381</v>
      </c>
      <c r="E69" s="21">
        <v>30</v>
      </c>
      <c r="F69" s="22">
        <f>'[2]2018 Circuit Detail'!H28</f>
        <v>84.720546999999996</v>
      </c>
      <c r="G69" s="21"/>
      <c r="H69" s="21">
        <f>('[2]2013 Indices'!H60+'[2]2014 Circuit detail'!AS28+'[2]2015 Circuit Detail'!AS28+'[2]2016 Circuit Detail'!AS28+'[2]2017 Circuit Detail'!AS28)/5</f>
        <v>0.39001038438146629</v>
      </c>
      <c r="I69" s="10">
        <f>'[2]2018 Circuit Detail'!AS28</f>
        <v>2.3607024161446898E-2</v>
      </c>
      <c r="J69" s="17" t="str">
        <f t="shared" si="0"/>
        <v>OK</v>
      </c>
      <c r="K69" s="34">
        <v>3.85</v>
      </c>
      <c r="L69" s="23">
        <v>2015</v>
      </c>
      <c r="M69" s="21">
        <f>('[2]2013 Indices'!I60+'[2]2014 Circuit detail'!AQ28+'[2]2015 Circuit Detail'!AQ28+'[2]2016 Circuit Detail'!AQ28+'[2]2017 Circuit Detail'!AQ28)/5</f>
        <v>32.719220574683547</v>
      </c>
      <c r="N69" s="24">
        <f>'[2]2018 Circuit Detail'!AQ28</f>
        <v>2.4315229999999999</v>
      </c>
      <c r="O69" s="17" t="str">
        <f t="shared" si="1"/>
        <v>OK</v>
      </c>
      <c r="P69" s="8" t="str">
        <f t="shared" si="2"/>
        <v>Good</v>
      </c>
      <c r="Q69" s="25">
        <f>'[2]2018 Circuit Detail'!AJ28</f>
        <v>1</v>
      </c>
      <c r="R69" s="26" t="str">
        <f t="shared" si="3"/>
        <v/>
      </c>
      <c r="S69" s="12" t="str">
        <f>IF($P69="More Info Required",COUNTIFS('[2]2018 Outage History'!$R:$R,R69,'[2]2018 Outage History'!$I:$I,$C69)/$Q69,"")</f>
        <v/>
      </c>
      <c r="T69" s="26" t="str">
        <f t="shared" si="4"/>
        <v/>
      </c>
      <c r="U69" s="13" t="str">
        <f>IF($P69="More Info Required",COUNTIFS('[2]2018 Outage History'!$R:$R,T69,'[2]2018 Outage History'!$I:$I,$C69)/$Q69,"")</f>
        <v/>
      </c>
      <c r="V69" s="26" t="str">
        <f t="shared" si="5"/>
        <v/>
      </c>
      <c r="W69" s="13" t="str">
        <f>IF($P69="More Info Required",COUNTIFS('[2]2018 Outage History'!$R:$R,V69,'[2]2018 Outage History'!$I:$I,$C69)/$Q69,"")</f>
        <v/>
      </c>
      <c r="X69" s="26" t="str">
        <f t="shared" si="6"/>
        <v/>
      </c>
      <c r="Y69" s="13" t="str">
        <f>IF($P69="More Info Required",COUNTIFS('[2]2018 Outage History'!$R:$R,X69,'[2]2018 Outage History'!$I:$I,$C69)/$Q69,"")</f>
        <v/>
      </c>
      <c r="Z69" s="26" t="str">
        <f t="shared" si="7"/>
        <v/>
      </c>
      <c r="AA69" s="13" t="str">
        <f>IF($P69="More Info Required",COUNTIFS('[2]2018 Outage History'!$R:$R,Z69,'[2]2018 Outage History'!$I:$I,$C69)/$Q69,"")</f>
        <v/>
      </c>
      <c r="AB69" s="26" t="str">
        <f t="shared" si="8"/>
        <v/>
      </c>
      <c r="AC69" s="13" t="str">
        <f>IF($P69="More Info Required",COUNTIFS('[2]2018 Outage History'!$R:$R,AB69,'[2]2018 Outage History'!$I:$I,$C69)/$Q69,"")</f>
        <v/>
      </c>
      <c r="AD69" s="26" t="str">
        <f t="shared" si="9"/>
        <v/>
      </c>
      <c r="AE69" s="13" t="str">
        <f>IF($P69="More Info Required",COUNTIFS('[2]2018 Outage History'!$R:$R,AD69,'[2]2018 Outage History'!$I:$I,$C69)/$Q69,"")</f>
        <v/>
      </c>
      <c r="AF69" s="26" t="str">
        <f t="shared" si="10"/>
        <v/>
      </c>
      <c r="AG69" s="13" t="str">
        <f>IF($P69="More Info Required",COUNTIFS('[2]2018 Outage History'!$R:$R,AF69,'[2]2018 Outage History'!$I:$I,$C69)/$Q69,"")</f>
        <v/>
      </c>
      <c r="AH69" s="26" t="str">
        <f t="shared" si="11"/>
        <v/>
      </c>
      <c r="AI69" s="13" t="str">
        <f>IF($P69="More Info Required",COUNTIFS('[2]2018 Outage History'!$R:$R,AH69,'[2]2018 Outage History'!$I:$I,$C69)/$Q69,"")</f>
        <v/>
      </c>
      <c r="AJ69" s="26" t="str">
        <f t="shared" si="12"/>
        <v/>
      </c>
      <c r="AK69" s="13" t="str">
        <f>IF($P69="More Info Required",COUNTIFS('[2]2018 Outage History'!$R:$R,AJ69,'[2]2018 Outage History'!$I:$I,$C69)/$Q69,"")</f>
        <v/>
      </c>
      <c r="AL69" s="26" t="str">
        <f t="shared" si="13"/>
        <v/>
      </c>
      <c r="AM69" s="13" t="str">
        <f>IF($P69="More Info Required",COUNTIFS('[2]2018 Outage History'!$R:$R,AL69,'[2]2018 Outage History'!$I:$I,$C69)/$Q69,"")</f>
        <v/>
      </c>
      <c r="AN69" s="26" t="str">
        <f t="shared" si="14"/>
        <v/>
      </c>
      <c r="AO69" s="13" t="str">
        <f>IF($P69="More Info Required",COUNTIFS('[2]2018 Outage History'!$R:$R,AN69,'[2]2018 Outage History'!$I:$I,$C69)/$Q69,"")</f>
        <v/>
      </c>
      <c r="AP69" s="26" t="str">
        <f t="shared" si="15"/>
        <v/>
      </c>
      <c r="AQ69" s="13" t="str">
        <f>IF($P69="More Info Required",COUNTIFS('[2]2018 Outage History'!$R:$R,AP69,'[2]2018 Outage History'!$I:$I,$C69)/$Q69,"")</f>
        <v/>
      </c>
      <c r="AR69" s="26" t="str">
        <f t="shared" si="16"/>
        <v/>
      </c>
      <c r="AS69" s="13" t="str">
        <f>IF($P69="More Info Required",COUNTIFS('[2]2018 Outage History'!$R:$R,AR69,'[2]2018 Outage History'!$I:$I,$C69)/$Q69,"")</f>
        <v/>
      </c>
      <c r="AT69" s="26" t="str">
        <f t="shared" si="17"/>
        <v/>
      </c>
      <c r="AU69" s="13" t="str">
        <f>IF($P69="More Info Required",COUNTIFS('[2]2018 Outage History'!$R:$R,AT69,'[2]2018 Outage History'!$I:$I,$C69)/$Q69,"")</f>
        <v/>
      </c>
      <c r="AV69" s="26" t="str">
        <f t="shared" si="18"/>
        <v/>
      </c>
      <c r="AW69" s="13" t="str">
        <f>IF($P69="More Info Required",COUNTIFS('[2]2018 Outage History'!$R:$R,AV69,'[2]2018 Outage History'!$I:$I,$C69)/$Q69,"")</f>
        <v/>
      </c>
      <c r="AX69" s="26" t="str">
        <f t="shared" si="19"/>
        <v/>
      </c>
      <c r="AY69" s="13" t="str">
        <f>IF($P69="More Info Required",COUNTIFS('[2]2018 Outage History'!$R:$R,AX69,'[2]2018 Outage History'!$I:$I,$C69)/$Q69,"")</f>
        <v/>
      </c>
      <c r="AZ69" s="26" t="str">
        <f t="shared" si="20"/>
        <v/>
      </c>
      <c r="BA69" s="13" t="str">
        <f>IF($P69="More Info Required",COUNTIFS('[2]2018 Outage History'!$R:$R,AZ69,'[2]2018 Outage History'!$I:$I,$C69)/$Q69,"")</f>
        <v/>
      </c>
      <c r="BB69" s="26" t="str">
        <f t="shared" si="21"/>
        <v/>
      </c>
      <c r="BC69" s="13" t="str">
        <f>IF($P69="More Info Required",COUNTIFS('[2]2018 Outage History'!$R:$R,BB69,'[2]2018 Outage History'!$I:$I,$C69)/$Q69,"")</f>
        <v/>
      </c>
      <c r="BD69" s="26" t="str">
        <f t="shared" si="22"/>
        <v/>
      </c>
      <c r="BE69" s="13" t="str">
        <f>IF($P69="More Info Required",COUNTIFS('[2]2018 Outage History'!$R:$R,BD69,'[2]2018 Outage History'!$I:$I,$C69)/$Q69,"")</f>
        <v/>
      </c>
      <c r="BF69" s="26" t="str">
        <f t="shared" si="23"/>
        <v/>
      </c>
      <c r="BG69" s="13" t="str">
        <f>IF($P69="More Info Required",COUNTIFS('[2]2018 Outage History'!$R:$R,BF69,'[2]2018 Outage History'!$I:$I,$C69)/$Q69,"")</f>
        <v/>
      </c>
      <c r="BH69" s="26" t="str">
        <f t="shared" si="24"/>
        <v/>
      </c>
      <c r="BI69" s="13" t="str">
        <f>IF($P69="More Info Required",COUNTIFS('[2]2018 Outage History'!$R:$R,BH69,'[2]2018 Outage History'!$I:$I,$C69)/$Q69,"")</f>
        <v/>
      </c>
      <c r="BJ69" s="26" t="str">
        <f t="shared" si="25"/>
        <v/>
      </c>
      <c r="BK69" s="13" t="str">
        <f>IF($P69="More Info Required",COUNTIFS('[2]2018 Outage History'!$R:$R,BJ69,'[2]2018 Outage History'!$I:$I,$C69)/$Q69,"")</f>
        <v/>
      </c>
      <c r="BL69" s="26" t="str">
        <f t="shared" si="26"/>
        <v/>
      </c>
      <c r="BM69" s="13" t="str">
        <f>IF($P69="More Info Required",COUNTIFS('[2]2018 Outage History'!$R:$R,BL69,'[2]2018 Outage History'!$I:$I,$C69)/$Q69,"")</f>
        <v/>
      </c>
      <c r="BN69" s="26" t="str">
        <f t="shared" si="27"/>
        <v/>
      </c>
      <c r="BO69" s="13" t="str">
        <f>IF($P69="More Info Required",COUNTIFS('[2]2018 Outage History'!$R:$R,BN69,'[2]2018 Outage History'!$I:$I,$C69)/$Q69,"")</f>
        <v/>
      </c>
      <c r="BP69" s="26" t="str">
        <f t="shared" si="28"/>
        <v/>
      </c>
      <c r="BQ69" s="13" t="str">
        <f>IF($P69="More Info Required",COUNTIFS('[2]2018 Outage History'!$R:$R,BP69,'[2]2018 Outage History'!$I:$I,$C69)/$Q69,"")</f>
        <v/>
      </c>
      <c r="BR69" s="26" t="str">
        <f t="shared" si="29"/>
        <v/>
      </c>
      <c r="BS69" s="13" t="str">
        <f>IF($P69="More Info Required",COUNTIFS('[2]2018 Outage History'!$R:$R,BR69,'[2]2018 Outage History'!$I:$I,$C69)/$Q69,"")</f>
        <v/>
      </c>
      <c r="BT69" s="26" t="str">
        <f t="shared" si="30"/>
        <v/>
      </c>
      <c r="BU69" s="13" t="str">
        <f>IF($P69="More Info Required",COUNTIFS('[2]2018 Outage History'!$R:$R,BT69,'[2]2018 Outage History'!$I:$I,$C69)/$Q69,"")</f>
        <v/>
      </c>
      <c r="BV69" s="26" t="str">
        <f t="shared" si="31"/>
        <v/>
      </c>
      <c r="BW69" s="13" t="str">
        <f>IF($P69="More Info Required",COUNTIFS('[2]2018 Outage History'!$R:$R,BV69,'[2]2018 Outage History'!$I:$I,$C69)/$Q69,"")</f>
        <v/>
      </c>
      <c r="BX69" s="26" t="str">
        <f t="shared" si="32"/>
        <v/>
      </c>
      <c r="BY69" s="13" t="str">
        <f>IF($P69="More Info Required",COUNTIFS('[2]2018 Outage History'!$R:$R,BX69,'[2]2018 Outage History'!$I:$I,$C69)/$Q69,"")</f>
        <v/>
      </c>
      <c r="BZ69" s="26" t="str">
        <f t="shared" si="33"/>
        <v/>
      </c>
      <c r="CA69" s="13" t="str">
        <f>IF($P69="More Info Required",COUNTIFS('[2]2018 Outage History'!$R:$R,BZ69,'[2]2018 Outage History'!$I:$I,$C69)/$Q69,"")</f>
        <v/>
      </c>
      <c r="CB69" s="26" t="str">
        <f t="shared" si="34"/>
        <v/>
      </c>
      <c r="CC69" s="13" t="str">
        <f>IF($P69="More Info Required",COUNTIFS('[2]2018 Outage History'!$R:$R,CB69,'[2]2018 Outage History'!$I:$I,$C69)/$Q69,"")</f>
        <v/>
      </c>
      <c r="CD69" s="26" t="str">
        <f t="shared" si="35"/>
        <v/>
      </c>
      <c r="CE69" s="13" t="str">
        <f>IF($P69="More Info Required",COUNTIFS('[2]2018 Outage History'!$R:$R,CD69,'[2]2018 Outage History'!$I:$I,$C69)/$Q69,"")</f>
        <v/>
      </c>
      <c r="CF69" s="26" t="str">
        <f t="shared" si="36"/>
        <v/>
      </c>
      <c r="CG69" s="13" t="str">
        <f>IF($P69="More Info Required",COUNTIFS('[2]2018 Outage History'!$R:$R,CF69,'[2]2018 Outage History'!$I:$I,$C69)/$Q69,"")</f>
        <v/>
      </c>
      <c r="CH69" s="26" t="str">
        <f t="shared" si="37"/>
        <v/>
      </c>
      <c r="CI69" s="13" t="str">
        <f>IF($P69="More Info Required",COUNTIFS('[2]2018 Outage History'!$R:$R,CH69,'[2]2018 Outage History'!$I:$I,$C69)/$Q69,"")</f>
        <v/>
      </c>
      <c r="CJ69" s="26" t="str">
        <f t="shared" si="38"/>
        <v/>
      </c>
      <c r="CK69" s="13" t="str">
        <f>IF($P69="More Info Required",COUNTIFS('[2]2018 Outage History'!$R:$R,CJ69,'[2]2018 Outage History'!$I:$I,$C69)/$Q69,"")</f>
        <v/>
      </c>
    </row>
    <row r="70" spans="1:89" ht="15" x14ac:dyDescent="0.25">
      <c r="A70" s="17" t="s">
        <v>166</v>
      </c>
      <c r="B70" s="21">
        <v>3102</v>
      </c>
      <c r="C70" s="14" t="s">
        <v>442</v>
      </c>
      <c r="D70" s="17" t="s">
        <v>170</v>
      </c>
      <c r="E70" s="21">
        <v>31</v>
      </c>
      <c r="F70" s="22">
        <f>'[2]2018 Circuit Detail'!H29</f>
        <v>313.90684900000002</v>
      </c>
      <c r="G70" s="21"/>
      <c r="H70" s="21">
        <f>('[2]2013 Indices'!H61+'[2]2014 Circuit detail'!AS29+'[2]2015 Circuit Detail'!AS29+'[2]2016 Circuit Detail'!AS29+'[2]2017 Circuit Detail'!AS29)/5</f>
        <v>1.1696991254085733</v>
      </c>
      <c r="I70" s="10">
        <f>'[2]2018 Circuit Detail'!AS29</f>
        <v>0.216624773293812</v>
      </c>
      <c r="J70" s="17" t="str">
        <f t="shared" si="0"/>
        <v>OK</v>
      </c>
      <c r="K70" s="34">
        <v>35.46</v>
      </c>
      <c r="L70" s="23">
        <v>2016</v>
      </c>
      <c r="M70" s="21">
        <f>('[2]2013 Indices'!I61+'[2]2014 Circuit detail'!AQ29+'[2]2015 Circuit Detail'!AQ29+'[2]2016 Circuit Detail'!AQ29+'[2]2017 Circuit Detail'!AQ29)/5</f>
        <v>87.642072264968149</v>
      </c>
      <c r="N70" s="24">
        <f>'[2]2018 Circuit Detail'!AQ29</f>
        <v>17.081499999999998</v>
      </c>
      <c r="O70" s="17" t="str">
        <f t="shared" si="1"/>
        <v>OK</v>
      </c>
      <c r="P70" s="8" t="str">
        <f t="shared" si="2"/>
        <v>Good</v>
      </c>
      <c r="Q70" s="25">
        <f>'[2]2018 Circuit Detail'!AJ29</f>
        <v>10</v>
      </c>
      <c r="R70" s="26" t="str">
        <f t="shared" si="3"/>
        <v/>
      </c>
      <c r="S70" s="12" t="str">
        <f>IF($P70="More Info Required",COUNTIFS('[2]2018 Outage History'!$R:$R,R70,'[2]2018 Outage History'!$I:$I,$C70)/$Q70,"")</f>
        <v/>
      </c>
      <c r="T70" s="26" t="str">
        <f t="shared" si="4"/>
        <v/>
      </c>
      <c r="U70" s="13" t="str">
        <f>IF($P70="More Info Required",COUNTIFS('[2]2018 Outage History'!$R:$R,T70,'[2]2018 Outage History'!$I:$I,$C70)/$Q70,"")</f>
        <v/>
      </c>
      <c r="V70" s="26" t="str">
        <f t="shared" si="5"/>
        <v/>
      </c>
      <c r="W70" s="13" t="str">
        <f>IF($P70="More Info Required",COUNTIFS('[2]2018 Outage History'!$R:$R,V70,'[2]2018 Outage History'!$I:$I,$C70)/$Q70,"")</f>
        <v/>
      </c>
      <c r="X70" s="26" t="str">
        <f t="shared" si="6"/>
        <v/>
      </c>
      <c r="Y70" s="13" t="str">
        <f>IF($P70="More Info Required",COUNTIFS('[2]2018 Outage History'!$R:$R,X70,'[2]2018 Outage History'!$I:$I,$C70)/$Q70,"")</f>
        <v/>
      </c>
      <c r="Z70" s="26" t="str">
        <f t="shared" si="7"/>
        <v/>
      </c>
      <c r="AA70" s="13" t="str">
        <f>IF($P70="More Info Required",COUNTIFS('[2]2018 Outage History'!$R:$R,Z70,'[2]2018 Outage History'!$I:$I,$C70)/$Q70,"")</f>
        <v/>
      </c>
      <c r="AB70" s="26" t="str">
        <f t="shared" si="8"/>
        <v/>
      </c>
      <c r="AC70" s="13" t="str">
        <f>IF($P70="More Info Required",COUNTIFS('[2]2018 Outage History'!$R:$R,AB70,'[2]2018 Outage History'!$I:$I,$C70)/$Q70,"")</f>
        <v/>
      </c>
      <c r="AD70" s="26" t="str">
        <f t="shared" si="9"/>
        <v/>
      </c>
      <c r="AE70" s="13" t="str">
        <f>IF($P70="More Info Required",COUNTIFS('[2]2018 Outage History'!$R:$R,AD70,'[2]2018 Outage History'!$I:$I,$C70)/$Q70,"")</f>
        <v/>
      </c>
      <c r="AF70" s="26" t="str">
        <f t="shared" si="10"/>
        <v/>
      </c>
      <c r="AG70" s="13" t="str">
        <f>IF($P70="More Info Required",COUNTIFS('[2]2018 Outage History'!$R:$R,AF70,'[2]2018 Outage History'!$I:$I,$C70)/$Q70,"")</f>
        <v/>
      </c>
      <c r="AH70" s="26" t="str">
        <f t="shared" si="11"/>
        <v/>
      </c>
      <c r="AI70" s="13" t="str">
        <f>IF($P70="More Info Required",COUNTIFS('[2]2018 Outage History'!$R:$R,AH70,'[2]2018 Outage History'!$I:$I,$C70)/$Q70,"")</f>
        <v/>
      </c>
      <c r="AJ70" s="26" t="str">
        <f t="shared" si="12"/>
        <v/>
      </c>
      <c r="AK70" s="13" t="str">
        <f>IF($P70="More Info Required",COUNTIFS('[2]2018 Outage History'!$R:$R,AJ70,'[2]2018 Outage History'!$I:$I,$C70)/$Q70,"")</f>
        <v/>
      </c>
      <c r="AL70" s="26" t="str">
        <f t="shared" si="13"/>
        <v/>
      </c>
      <c r="AM70" s="13" t="str">
        <f>IF($P70="More Info Required",COUNTIFS('[2]2018 Outage History'!$R:$R,AL70,'[2]2018 Outage History'!$I:$I,$C70)/$Q70,"")</f>
        <v/>
      </c>
      <c r="AN70" s="26" t="str">
        <f t="shared" si="14"/>
        <v/>
      </c>
      <c r="AO70" s="13" t="str">
        <f>IF($P70="More Info Required",COUNTIFS('[2]2018 Outage History'!$R:$R,AN70,'[2]2018 Outage History'!$I:$I,$C70)/$Q70,"")</f>
        <v/>
      </c>
      <c r="AP70" s="26" t="str">
        <f t="shared" si="15"/>
        <v/>
      </c>
      <c r="AQ70" s="13" t="str">
        <f>IF($P70="More Info Required",COUNTIFS('[2]2018 Outage History'!$R:$R,AP70,'[2]2018 Outage History'!$I:$I,$C70)/$Q70,"")</f>
        <v/>
      </c>
      <c r="AR70" s="26" t="str">
        <f t="shared" si="16"/>
        <v/>
      </c>
      <c r="AS70" s="13" t="str">
        <f>IF($P70="More Info Required",COUNTIFS('[2]2018 Outage History'!$R:$R,AR70,'[2]2018 Outage History'!$I:$I,$C70)/$Q70,"")</f>
        <v/>
      </c>
      <c r="AT70" s="26" t="str">
        <f t="shared" si="17"/>
        <v/>
      </c>
      <c r="AU70" s="13" t="str">
        <f>IF($P70="More Info Required",COUNTIFS('[2]2018 Outage History'!$R:$R,AT70,'[2]2018 Outage History'!$I:$I,$C70)/$Q70,"")</f>
        <v/>
      </c>
      <c r="AV70" s="26" t="str">
        <f t="shared" si="18"/>
        <v/>
      </c>
      <c r="AW70" s="13" t="str">
        <f>IF($P70="More Info Required",COUNTIFS('[2]2018 Outage History'!$R:$R,AV70,'[2]2018 Outage History'!$I:$I,$C70)/$Q70,"")</f>
        <v/>
      </c>
      <c r="AX70" s="26" t="str">
        <f t="shared" si="19"/>
        <v/>
      </c>
      <c r="AY70" s="13" t="str">
        <f>IF($P70="More Info Required",COUNTIFS('[2]2018 Outage History'!$R:$R,AX70,'[2]2018 Outage History'!$I:$I,$C70)/$Q70,"")</f>
        <v/>
      </c>
      <c r="AZ70" s="26" t="str">
        <f t="shared" si="20"/>
        <v/>
      </c>
      <c r="BA70" s="13" t="str">
        <f>IF($P70="More Info Required",COUNTIFS('[2]2018 Outage History'!$R:$R,AZ70,'[2]2018 Outage History'!$I:$I,$C70)/$Q70,"")</f>
        <v/>
      </c>
      <c r="BB70" s="26" t="str">
        <f t="shared" si="21"/>
        <v/>
      </c>
      <c r="BC70" s="13" t="str">
        <f>IF($P70="More Info Required",COUNTIFS('[2]2018 Outage History'!$R:$R,BB70,'[2]2018 Outage History'!$I:$I,$C70)/$Q70,"")</f>
        <v/>
      </c>
      <c r="BD70" s="26" t="str">
        <f t="shared" si="22"/>
        <v/>
      </c>
      <c r="BE70" s="13" t="str">
        <f>IF($P70="More Info Required",COUNTIFS('[2]2018 Outage History'!$R:$R,BD70,'[2]2018 Outage History'!$I:$I,$C70)/$Q70,"")</f>
        <v/>
      </c>
      <c r="BF70" s="26" t="str">
        <f t="shared" si="23"/>
        <v/>
      </c>
      <c r="BG70" s="13" t="str">
        <f>IF($P70="More Info Required",COUNTIFS('[2]2018 Outage History'!$R:$R,BF70,'[2]2018 Outage History'!$I:$I,$C70)/$Q70,"")</f>
        <v/>
      </c>
      <c r="BH70" s="26" t="str">
        <f t="shared" si="24"/>
        <v/>
      </c>
      <c r="BI70" s="13" t="str">
        <f>IF($P70="More Info Required",COUNTIFS('[2]2018 Outage History'!$R:$R,BH70,'[2]2018 Outage History'!$I:$I,$C70)/$Q70,"")</f>
        <v/>
      </c>
      <c r="BJ70" s="26" t="str">
        <f t="shared" si="25"/>
        <v/>
      </c>
      <c r="BK70" s="13" t="str">
        <f>IF($P70="More Info Required",COUNTIFS('[2]2018 Outage History'!$R:$R,BJ70,'[2]2018 Outage History'!$I:$I,$C70)/$Q70,"")</f>
        <v/>
      </c>
      <c r="BL70" s="26" t="str">
        <f t="shared" si="26"/>
        <v/>
      </c>
      <c r="BM70" s="13" t="str">
        <f>IF($P70="More Info Required",COUNTIFS('[2]2018 Outage History'!$R:$R,BL70,'[2]2018 Outage History'!$I:$I,$C70)/$Q70,"")</f>
        <v/>
      </c>
      <c r="BN70" s="26" t="str">
        <f t="shared" si="27"/>
        <v/>
      </c>
      <c r="BO70" s="13" t="str">
        <f>IF($P70="More Info Required",COUNTIFS('[2]2018 Outage History'!$R:$R,BN70,'[2]2018 Outage History'!$I:$I,$C70)/$Q70,"")</f>
        <v/>
      </c>
      <c r="BP70" s="26" t="str">
        <f t="shared" si="28"/>
        <v/>
      </c>
      <c r="BQ70" s="13" t="str">
        <f>IF($P70="More Info Required",COUNTIFS('[2]2018 Outage History'!$R:$R,BP70,'[2]2018 Outage History'!$I:$I,$C70)/$Q70,"")</f>
        <v/>
      </c>
      <c r="BR70" s="26" t="str">
        <f t="shared" si="29"/>
        <v/>
      </c>
      <c r="BS70" s="13" t="str">
        <f>IF($P70="More Info Required",COUNTIFS('[2]2018 Outage History'!$R:$R,BR70,'[2]2018 Outage History'!$I:$I,$C70)/$Q70,"")</f>
        <v/>
      </c>
      <c r="BT70" s="26" t="str">
        <f t="shared" si="30"/>
        <v/>
      </c>
      <c r="BU70" s="13" t="str">
        <f>IF($P70="More Info Required",COUNTIFS('[2]2018 Outage History'!$R:$R,BT70,'[2]2018 Outage History'!$I:$I,$C70)/$Q70,"")</f>
        <v/>
      </c>
      <c r="BV70" s="26" t="str">
        <f t="shared" si="31"/>
        <v/>
      </c>
      <c r="BW70" s="13" t="str">
        <f>IF($P70="More Info Required",COUNTIFS('[2]2018 Outage History'!$R:$R,BV70,'[2]2018 Outage History'!$I:$I,$C70)/$Q70,"")</f>
        <v/>
      </c>
      <c r="BX70" s="26" t="str">
        <f t="shared" si="32"/>
        <v/>
      </c>
      <c r="BY70" s="13" t="str">
        <f>IF($P70="More Info Required",COUNTIFS('[2]2018 Outage History'!$R:$R,BX70,'[2]2018 Outage History'!$I:$I,$C70)/$Q70,"")</f>
        <v/>
      </c>
      <c r="BZ70" s="26" t="str">
        <f t="shared" si="33"/>
        <v/>
      </c>
      <c r="CA70" s="13" t="str">
        <f>IF($P70="More Info Required",COUNTIFS('[2]2018 Outage History'!$R:$R,BZ70,'[2]2018 Outage History'!$I:$I,$C70)/$Q70,"")</f>
        <v/>
      </c>
      <c r="CB70" s="26" t="str">
        <f t="shared" si="34"/>
        <v/>
      </c>
      <c r="CC70" s="13" t="str">
        <f>IF($P70="More Info Required",COUNTIFS('[2]2018 Outage History'!$R:$R,CB70,'[2]2018 Outage History'!$I:$I,$C70)/$Q70,"")</f>
        <v/>
      </c>
      <c r="CD70" s="26" t="str">
        <f t="shared" si="35"/>
        <v/>
      </c>
      <c r="CE70" s="13" t="str">
        <f>IF($P70="More Info Required",COUNTIFS('[2]2018 Outage History'!$R:$R,CD70,'[2]2018 Outage History'!$I:$I,$C70)/$Q70,"")</f>
        <v/>
      </c>
      <c r="CF70" s="26" t="str">
        <f t="shared" si="36"/>
        <v/>
      </c>
      <c r="CG70" s="13" t="str">
        <f>IF($P70="More Info Required",COUNTIFS('[2]2018 Outage History'!$R:$R,CF70,'[2]2018 Outage History'!$I:$I,$C70)/$Q70,"")</f>
        <v/>
      </c>
      <c r="CH70" s="26" t="str">
        <f t="shared" si="37"/>
        <v/>
      </c>
      <c r="CI70" s="13" t="str">
        <f>IF($P70="More Info Required",COUNTIFS('[2]2018 Outage History'!$R:$R,CH70,'[2]2018 Outage History'!$I:$I,$C70)/$Q70,"")</f>
        <v/>
      </c>
      <c r="CJ70" s="26" t="str">
        <f t="shared" si="38"/>
        <v/>
      </c>
      <c r="CK70" s="13" t="str">
        <f>IF($P70="More Info Required",COUNTIFS('[2]2018 Outage History'!$R:$R,CJ70,'[2]2018 Outage History'!$I:$I,$C70)/$Q70,"")</f>
        <v/>
      </c>
    </row>
    <row r="71" spans="1:89" ht="15" x14ac:dyDescent="0.25">
      <c r="A71" s="17" t="s">
        <v>168</v>
      </c>
      <c r="B71" s="21">
        <v>3103</v>
      </c>
      <c r="C71" s="14" t="s">
        <v>443</v>
      </c>
      <c r="D71" s="17" t="s">
        <v>170</v>
      </c>
      <c r="E71" s="21">
        <v>31</v>
      </c>
      <c r="F71" s="22">
        <f>'[2]2018 Circuit Detail'!H30</f>
        <v>0</v>
      </c>
      <c r="G71" s="21"/>
      <c r="H71" s="21">
        <f>('[2]2013 Indices'!H62+'[2]2014 Circuit detail'!AS30+'[2]2015 Circuit Detail'!AS30+'[2]2016 Circuit Detail'!AS30+'[2]2017 Circuit Detail'!AS30)/5</f>
        <v>0.22457975316458217</v>
      </c>
      <c r="I71" s="10">
        <f>'[2]2018 Circuit Detail'!AS30</f>
        <v>0</v>
      </c>
      <c r="J71" s="17" t="str">
        <f t="shared" si="0"/>
        <v>OK</v>
      </c>
      <c r="K71" s="34">
        <v>5.17</v>
      </c>
      <c r="L71" s="23">
        <v>2016</v>
      </c>
      <c r="M71" s="21">
        <f>('[2]2013 Indices'!I62+'[2]2014 Circuit detail'!AQ30+'[2]2015 Circuit Detail'!AQ30+'[2]2016 Circuit Detail'!AQ30+'[2]2017 Circuit Detail'!AQ30)/5</f>
        <v>23.743079745454544</v>
      </c>
      <c r="N71" s="24">
        <f>'[2]2018 Circuit Detail'!AQ30</f>
        <v>0</v>
      </c>
      <c r="O71" s="17" t="str">
        <f t="shared" si="1"/>
        <v>OK</v>
      </c>
      <c r="P71" s="8" t="str">
        <f t="shared" si="2"/>
        <v>Good</v>
      </c>
      <c r="Q71" s="25">
        <f>'[2]2018 Circuit Detail'!AJ30</f>
        <v>0</v>
      </c>
      <c r="R71" s="26" t="str">
        <f t="shared" si="3"/>
        <v/>
      </c>
      <c r="S71" s="12" t="str">
        <f>IF($P71="More Info Required",COUNTIFS('[2]2018 Outage History'!$R:$R,R71,'[2]2018 Outage History'!$I:$I,$C71)/$Q71,"")</f>
        <v/>
      </c>
      <c r="T71" s="26" t="str">
        <f t="shared" si="4"/>
        <v/>
      </c>
      <c r="U71" s="13" t="str">
        <f>IF($P71="More Info Required",COUNTIFS('[2]2018 Outage History'!$R:$R,T71,'[2]2018 Outage History'!$I:$I,$C71)/$Q71,"")</f>
        <v/>
      </c>
      <c r="V71" s="26" t="str">
        <f t="shared" si="5"/>
        <v/>
      </c>
      <c r="W71" s="13" t="str">
        <f>IF($P71="More Info Required",COUNTIFS('[2]2018 Outage History'!$R:$R,V71,'[2]2018 Outage History'!$I:$I,$C71)/$Q71,"")</f>
        <v/>
      </c>
      <c r="X71" s="26" t="str">
        <f t="shared" si="6"/>
        <v/>
      </c>
      <c r="Y71" s="13" t="str">
        <f>IF($P71="More Info Required",COUNTIFS('[2]2018 Outage History'!$R:$R,X71,'[2]2018 Outage History'!$I:$I,$C71)/$Q71,"")</f>
        <v/>
      </c>
      <c r="Z71" s="26" t="str">
        <f t="shared" si="7"/>
        <v/>
      </c>
      <c r="AA71" s="13" t="str">
        <f>IF($P71="More Info Required",COUNTIFS('[2]2018 Outage History'!$R:$R,Z71,'[2]2018 Outage History'!$I:$I,$C71)/$Q71,"")</f>
        <v/>
      </c>
      <c r="AB71" s="26" t="str">
        <f t="shared" si="8"/>
        <v/>
      </c>
      <c r="AC71" s="13" t="str">
        <f>IF($P71="More Info Required",COUNTIFS('[2]2018 Outage History'!$R:$R,AB71,'[2]2018 Outage History'!$I:$I,$C71)/$Q71,"")</f>
        <v/>
      </c>
      <c r="AD71" s="26" t="str">
        <f t="shared" si="9"/>
        <v/>
      </c>
      <c r="AE71" s="13" t="str">
        <f>IF($P71="More Info Required",COUNTIFS('[2]2018 Outage History'!$R:$R,AD71,'[2]2018 Outage History'!$I:$I,$C71)/$Q71,"")</f>
        <v/>
      </c>
      <c r="AF71" s="26" t="str">
        <f t="shared" si="10"/>
        <v/>
      </c>
      <c r="AG71" s="13" t="str">
        <f>IF($P71="More Info Required",COUNTIFS('[2]2018 Outage History'!$R:$R,AF71,'[2]2018 Outage History'!$I:$I,$C71)/$Q71,"")</f>
        <v/>
      </c>
      <c r="AH71" s="26" t="str">
        <f t="shared" si="11"/>
        <v/>
      </c>
      <c r="AI71" s="13" t="str">
        <f>IF($P71="More Info Required",COUNTIFS('[2]2018 Outage History'!$R:$R,AH71,'[2]2018 Outage History'!$I:$I,$C71)/$Q71,"")</f>
        <v/>
      </c>
      <c r="AJ71" s="26" t="str">
        <f t="shared" si="12"/>
        <v/>
      </c>
      <c r="AK71" s="13" t="str">
        <f>IF($P71="More Info Required",COUNTIFS('[2]2018 Outage History'!$R:$R,AJ71,'[2]2018 Outage History'!$I:$I,$C71)/$Q71,"")</f>
        <v/>
      </c>
      <c r="AL71" s="26" t="str">
        <f t="shared" si="13"/>
        <v/>
      </c>
      <c r="AM71" s="13" t="str">
        <f>IF($P71="More Info Required",COUNTIFS('[2]2018 Outage History'!$R:$R,AL71,'[2]2018 Outage History'!$I:$I,$C71)/$Q71,"")</f>
        <v/>
      </c>
      <c r="AN71" s="26" t="str">
        <f t="shared" si="14"/>
        <v/>
      </c>
      <c r="AO71" s="13" t="str">
        <f>IF($P71="More Info Required",COUNTIFS('[2]2018 Outage History'!$R:$R,AN71,'[2]2018 Outage History'!$I:$I,$C71)/$Q71,"")</f>
        <v/>
      </c>
      <c r="AP71" s="26" t="str">
        <f t="shared" si="15"/>
        <v/>
      </c>
      <c r="AQ71" s="13" t="str">
        <f>IF($P71="More Info Required",COUNTIFS('[2]2018 Outage History'!$R:$R,AP71,'[2]2018 Outage History'!$I:$I,$C71)/$Q71,"")</f>
        <v/>
      </c>
      <c r="AR71" s="26" t="str">
        <f t="shared" si="16"/>
        <v/>
      </c>
      <c r="AS71" s="13" t="str">
        <f>IF($P71="More Info Required",COUNTIFS('[2]2018 Outage History'!$R:$R,AR71,'[2]2018 Outage History'!$I:$I,$C71)/$Q71,"")</f>
        <v/>
      </c>
      <c r="AT71" s="26" t="str">
        <f t="shared" si="17"/>
        <v/>
      </c>
      <c r="AU71" s="13" t="str">
        <f>IF($P71="More Info Required",COUNTIFS('[2]2018 Outage History'!$R:$R,AT71,'[2]2018 Outage History'!$I:$I,$C71)/$Q71,"")</f>
        <v/>
      </c>
      <c r="AV71" s="26" t="str">
        <f t="shared" si="18"/>
        <v/>
      </c>
      <c r="AW71" s="13" t="str">
        <f>IF($P71="More Info Required",COUNTIFS('[2]2018 Outage History'!$R:$R,AV71,'[2]2018 Outage History'!$I:$I,$C71)/$Q71,"")</f>
        <v/>
      </c>
      <c r="AX71" s="26" t="str">
        <f t="shared" si="19"/>
        <v/>
      </c>
      <c r="AY71" s="13" t="str">
        <f>IF($P71="More Info Required",COUNTIFS('[2]2018 Outage History'!$R:$R,AX71,'[2]2018 Outage History'!$I:$I,$C71)/$Q71,"")</f>
        <v/>
      </c>
      <c r="AZ71" s="26" t="str">
        <f t="shared" si="20"/>
        <v/>
      </c>
      <c r="BA71" s="13" t="str">
        <f>IF($P71="More Info Required",COUNTIFS('[2]2018 Outage History'!$R:$R,AZ71,'[2]2018 Outage History'!$I:$I,$C71)/$Q71,"")</f>
        <v/>
      </c>
      <c r="BB71" s="26" t="str">
        <f t="shared" si="21"/>
        <v/>
      </c>
      <c r="BC71" s="13" t="str">
        <f>IF($P71="More Info Required",COUNTIFS('[2]2018 Outage History'!$R:$R,BB71,'[2]2018 Outage History'!$I:$I,$C71)/$Q71,"")</f>
        <v/>
      </c>
      <c r="BD71" s="26" t="str">
        <f t="shared" si="22"/>
        <v/>
      </c>
      <c r="BE71" s="13" t="str">
        <f>IF($P71="More Info Required",COUNTIFS('[2]2018 Outage History'!$R:$R,BD71,'[2]2018 Outage History'!$I:$I,$C71)/$Q71,"")</f>
        <v/>
      </c>
      <c r="BF71" s="26" t="str">
        <f t="shared" si="23"/>
        <v/>
      </c>
      <c r="BG71" s="13" t="str">
        <f>IF($P71="More Info Required",COUNTIFS('[2]2018 Outage History'!$R:$R,BF71,'[2]2018 Outage History'!$I:$I,$C71)/$Q71,"")</f>
        <v/>
      </c>
      <c r="BH71" s="26" t="str">
        <f t="shared" si="24"/>
        <v/>
      </c>
      <c r="BI71" s="13" t="str">
        <f>IF($P71="More Info Required",COUNTIFS('[2]2018 Outage History'!$R:$R,BH71,'[2]2018 Outage History'!$I:$I,$C71)/$Q71,"")</f>
        <v/>
      </c>
      <c r="BJ71" s="26" t="str">
        <f t="shared" si="25"/>
        <v/>
      </c>
      <c r="BK71" s="13" t="str">
        <f>IF($P71="More Info Required",COUNTIFS('[2]2018 Outage History'!$R:$R,BJ71,'[2]2018 Outage History'!$I:$I,$C71)/$Q71,"")</f>
        <v/>
      </c>
      <c r="BL71" s="26" t="str">
        <f t="shared" si="26"/>
        <v/>
      </c>
      <c r="BM71" s="13" t="str">
        <f>IF($P71="More Info Required",COUNTIFS('[2]2018 Outage History'!$R:$R,BL71,'[2]2018 Outage History'!$I:$I,$C71)/$Q71,"")</f>
        <v/>
      </c>
      <c r="BN71" s="26" t="str">
        <f t="shared" si="27"/>
        <v/>
      </c>
      <c r="BO71" s="13" t="str">
        <f>IF($P71="More Info Required",COUNTIFS('[2]2018 Outage History'!$R:$R,BN71,'[2]2018 Outage History'!$I:$I,$C71)/$Q71,"")</f>
        <v/>
      </c>
      <c r="BP71" s="26" t="str">
        <f t="shared" si="28"/>
        <v/>
      </c>
      <c r="BQ71" s="13" t="str">
        <f>IF($P71="More Info Required",COUNTIFS('[2]2018 Outage History'!$R:$R,BP71,'[2]2018 Outage History'!$I:$I,$C71)/$Q71,"")</f>
        <v/>
      </c>
      <c r="BR71" s="26" t="str">
        <f t="shared" si="29"/>
        <v/>
      </c>
      <c r="BS71" s="13" t="str">
        <f>IF($P71="More Info Required",COUNTIFS('[2]2018 Outage History'!$R:$R,BR71,'[2]2018 Outage History'!$I:$I,$C71)/$Q71,"")</f>
        <v/>
      </c>
      <c r="BT71" s="26" t="str">
        <f t="shared" si="30"/>
        <v/>
      </c>
      <c r="BU71" s="13" t="str">
        <f>IF($P71="More Info Required",COUNTIFS('[2]2018 Outage History'!$R:$R,BT71,'[2]2018 Outage History'!$I:$I,$C71)/$Q71,"")</f>
        <v/>
      </c>
      <c r="BV71" s="26" t="str">
        <f t="shared" si="31"/>
        <v/>
      </c>
      <c r="BW71" s="13" t="str">
        <f>IF($P71="More Info Required",COUNTIFS('[2]2018 Outage History'!$R:$R,BV71,'[2]2018 Outage History'!$I:$I,$C71)/$Q71,"")</f>
        <v/>
      </c>
      <c r="BX71" s="26" t="str">
        <f t="shared" si="32"/>
        <v/>
      </c>
      <c r="BY71" s="13" t="str">
        <f>IF($P71="More Info Required",COUNTIFS('[2]2018 Outage History'!$R:$R,BX71,'[2]2018 Outage History'!$I:$I,$C71)/$Q71,"")</f>
        <v/>
      </c>
      <c r="BZ71" s="26" t="str">
        <f t="shared" si="33"/>
        <v/>
      </c>
      <c r="CA71" s="13" t="str">
        <f>IF($P71="More Info Required",COUNTIFS('[2]2018 Outage History'!$R:$R,BZ71,'[2]2018 Outage History'!$I:$I,$C71)/$Q71,"")</f>
        <v/>
      </c>
      <c r="CB71" s="26" t="str">
        <f t="shared" si="34"/>
        <v/>
      </c>
      <c r="CC71" s="13" t="str">
        <f>IF($P71="More Info Required",COUNTIFS('[2]2018 Outage History'!$R:$R,CB71,'[2]2018 Outage History'!$I:$I,$C71)/$Q71,"")</f>
        <v/>
      </c>
      <c r="CD71" s="26" t="str">
        <f t="shared" si="35"/>
        <v/>
      </c>
      <c r="CE71" s="13" t="str">
        <f>IF($P71="More Info Required",COUNTIFS('[2]2018 Outage History'!$R:$R,CD71,'[2]2018 Outage History'!$I:$I,$C71)/$Q71,"")</f>
        <v/>
      </c>
      <c r="CF71" s="26" t="str">
        <f t="shared" si="36"/>
        <v/>
      </c>
      <c r="CG71" s="13" t="str">
        <f>IF($P71="More Info Required",COUNTIFS('[2]2018 Outage History'!$R:$R,CF71,'[2]2018 Outage History'!$I:$I,$C71)/$Q71,"")</f>
        <v/>
      </c>
      <c r="CH71" s="26" t="str">
        <f t="shared" si="37"/>
        <v/>
      </c>
      <c r="CI71" s="13" t="str">
        <f>IF($P71="More Info Required",COUNTIFS('[2]2018 Outage History'!$R:$R,CH71,'[2]2018 Outage History'!$I:$I,$C71)/$Q71,"")</f>
        <v/>
      </c>
      <c r="CJ71" s="26" t="str">
        <f t="shared" si="38"/>
        <v/>
      </c>
      <c r="CK71" s="13" t="str">
        <f>IF($P71="More Info Required",COUNTIFS('[2]2018 Outage History'!$R:$R,CJ71,'[2]2018 Outage History'!$I:$I,$C71)/$Q71,"")</f>
        <v/>
      </c>
    </row>
    <row r="72" spans="1:89" ht="15" x14ac:dyDescent="0.25">
      <c r="A72" s="17" t="s">
        <v>170</v>
      </c>
      <c r="B72" s="21">
        <v>3104</v>
      </c>
      <c r="C72" s="14" t="s">
        <v>444</v>
      </c>
      <c r="D72" s="17" t="s">
        <v>170</v>
      </c>
      <c r="E72" s="21">
        <v>31</v>
      </c>
      <c r="F72" s="22">
        <f>'[2]2018 Circuit Detail'!H31</f>
        <v>1006.750684</v>
      </c>
      <c r="G72" s="21"/>
      <c r="H72" s="21">
        <f>('[2]2013 Indices'!H63+'[2]2014 Circuit detail'!AS31+'[2]2015 Circuit Detail'!AS31+'[2]2016 Circuit Detail'!AS31+'[2]2017 Circuit Detail'!AS31)/5</f>
        <v>1.2278567407240737</v>
      </c>
      <c r="I72" s="10">
        <f>'[2]2018 Circuit Detail'!AS31</f>
        <v>0.204618683924331</v>
      </c>
      <c r="J72" s="17" t="str">
        <f t="shared" si="0"/>
        <v>OK</v>
      </c>
      <c r="K72" s="34">
        <v>62</v>
      </c>
      <c r="L72" s="23">
        <v>2016</v>
      </c>
      <c r="M72" s="21">
        <f>('[2]2013 Indices'!I63+'[2]2014 Circuit detail'!AQ31+'[2]2015 Circuit Detail'!AQ31+'[2]2016 Circuit Detail'!AQ31+'[2]2017 Circuit Detail'!AQ31)/5</f>
        <v>100.0489934803181</v>
      </c>
      <c r="N72" s="24">
        <f>'[2]2018 Circuit Detail'!AQ31</f>
        <v>27.691065999999999</v>
      </c>
      <c r="O72" s="17" t="str">
        <f t="shared" si="1"/>
        <v>OK</v>
      </c>
      <c r="P72" s="8" t="str">
        <f t="shared" si="2"/>
        <v>Good</v>
      </c>
      <c r="Q72" s="25">
        <f>'[2]2018 Circuit Detail'!AJ31</f>
        <v>44</v>
      </c>
      <c r="R72" s="26" t="str">
        <f t="shared" si="3"/>
        <v/>
      </c>
      <c r="S72" s="12" t="str">
        <f>IF($P72="More Info Required",COUNTIFS('[2]2018 Outage History'!$R:$R,R72,'[2]2018 Outage History'!$I:$I,$C72)/$Q72,"")</f>
        <v/>
      </c>
      <c r="T72" s="26" t="str">
        <f t="shared" si="4"/>
        <v/>
      </c>
      <c r="U72" s="13" t="str">
        <f>IF($P72="More Info Required",COUNTIFS('[2]2018 Outage History'!$R:$R,T72,'[2]2018 Outage History'!$I:$I,$C72)/$Q72,"")</f>
        <v/>
      </c>
      <c r="V72" s="26" t="str">
        <f t="shared" si="5"/>
        <v/>
      </c>
      <c r="W72" s="13" t="str">
        <f>IF($P72="More Info Required",COUNTIFS('[2]2018 Outage History'!$R:$R,V72,'[2]2018 Outage History'!$I:$I,$C72)/$Q72,"")</f>
        <v/>
      </c>
      <c r="X72" s="26" t="str">
        <f t="shared" si="6"/>
        <v/>
      </c>
      <c r="Y72" s="13" t="str">
        <f>IF($P72="More Info Required",COUNTIFS('[2]2018 Outage History'!$R:$R,X72,'[2]2018 Outage History'!$I:$I,$C72)/$Q72,"")</f>
        <v/>
      </c>
      <c r="Z72" s="26" t="str">
        <f t="shared" si="7"/>
        <v/>
      </c>
      <c r="AA72" s="13" t="str">
        <f>IF($P72="More Info Required",COUNTIFS('[2]2018 Outage History'!$R:$R,Z72,'[2]2018 Outage History'!$I:$I,$C72)/$Q72,"")</f>
        <v/>
      </c>
      <c r="AB72" s="26" t="str">
        <f t="shared" si="8"/>
        <v/>
      </c>
      <c r="AC72" s="13" t="str">
        <f>IF($P72="More Info Required",COUNTIFS('[2]2018 Outage History'!$R:$R,AB72,'[2]2018 Outage History'!$I:$I,$C72)/$Q72,"")</f>
        <v/>
      </c>
      <c r="AD72" s="26" t="str">
        <f t="shared" si="9"/>
        <v/>
      </c>
      <c r="AE72" s="13" t="str">
        <f>IF($P72="More Info Required",COUNTIFS('[2]2018 Outage History'!$R:$R,AD72,'[2]2018 Outage History'!$I:$I,$C72)/$Q72,"")</f>
        <v/>
      </c>
      <c r="AF72" s="26" t="str">
        <f t="shared" si="10"/>
        <v/>
      </c>
      <c r="AG72" s="13" t="str">
        <f>IF($P72="More Info Required",COUNTIFS('[2]2018 Outage History'!$R:$R,AF72,'[2]2018 Outage History'!$I:$I,$C72)/$Q72,"")</f>
        <v/>
      </c>
      <c r="AH72" s="26" t="str">
        <f t="shared" si="11"/>
        <v/>
      </c>
      <c r="AI72" s="13" t="str">
        <f>IF($P72="More Info Required",COUNTIFS('[2]2018 Outage History'!$R:$R,AH72,'[2]2018 Outage History'!$I:$I,$C72)/$Q72,"")</f>
        <v/>
      </c>
      <c r="AJ72" s="26" t="str">
        <f t="shared" si="12"/>
        <v/>
      </c>
      <c r="AK72" s="13" t="str">
        <f>IF($P72="More Info Required",COUNTIFS('[2]2018 Outage History'!$R:$R,AJ72,'[2]2018 Outage History'!$I:$I,$C72)/$Q72,"")</f>
        <v/>
      </c>
      <c r="AL72" s="26" t="str">
        <f t="shared" si="13"/>
        <v/>
      </c>
      <c r="AM72" s="13" t="str">
        <f>IF($P72="More Info Required",COUNTIFS('[2]2018 Outage History'!$R:$R,AL72,'[2]2018 Outage History'!$I:$I,$C72)/$Q72,"")</f>
        <v/>
      </c>
      <c r="AN72" s="26" t="str">
        <f t="shared" si="14"/>
        <v/>
      </c>
      <c r="AO72" s="13" t="str">
        <f>IF($P72="More Info Required",COUNTIFS('[2]2018 Outage History'!$R:$R,AN72,'[2]2018 Outage History'!$I:$I,$C72)/$Q72,"")</f>
        <v/>
      </c>
      <c r="AP72" s="26" t="str">
        <f t="shared" si="15"/>
        <v/>
      </c>
      <c r="AQ72" s="13" t="str">
        <f>IF($P72="More Info Required",COUNTIFS('[2]2018 Outage History'!$R:$R,AP72,'[2]2018 Outage History'!$I:$I,$C72)/$Q72,"")</f>
        <v/>
      </c>
      <c r="AR72" s="26" t="str">
        <f t="shared" si="16"/>
        <v/>
      </c>
      <c r="AS72" s="13" t="str">
        <f>IF($P72="More Info Required",COUNTIFS('[2]2018 Outage History'!$R:$R,AR72,'[2]2018 Outage History'!$I:$I,$C72)/$Q72,"")</f>
        <v/>
      </c>
      <c r="AT72" s="26" t="str">
        <f t="shared" si="17"/>
        <v/>
      </c>
      <c r="AU72" s="13" t="str">
        <f>IF($P72="More Info Required",COUNTIFS('[2]2018 Outage History'!$R:$R,AT72,'[2]2018 Outage History'!$I:$I,$C72)/$Q72,"")</f>
        <v/>
      </c>
      <c r="AV72" s="26" t="str">
        <f t="shared" si="18"/>
        <v/>
      </c>
      <c r="AW72" s="13" t="str">
        <f>IF($P72="More Info Required",COUNTIFS('[2]2018 Outage History'!$R:$R,AV72,'[2]2018 Outage History'!$I:$I,$C72)/$Q72,"")</f>
        <v/>
      </c>
      <c r="AX72" s="26" t="str">
        <f t="shared" si="19"/>
        <v/>
      </c>
      <c r="AY72" s="13" t="str">
        <f>IF($P72="More Info Required",COUNTIFS('[2]2018 Outage History'!$R:$R,AX72,'[2]2018 Outage History'!$I:$I,$C72)/$Q72,"")</f>
        <v/>
      </c>
      <c r="AZ72" s="26" t="str">
        <f t="shared" si="20"/>
        <v/>
      </c>
      <c r="BA72" s="13" t="str">
        <f>IF($P72="More Info Required",COUNTIFS('[2]2018 Outage History'!$R:$R,AZ72,'[2]2018 Outage History'!$I:$I,$C72)/$Q72,"")</f>
        <v/>
      </c>
      <c r="BB72" s="26" t="str">
        <f t="shared" si="21"/>
        <v/>
      </c>
      <c r="BC72" s="13" t="str">
        <f>IF($P72="More Info Required",COUNTIFS('[2]2018 Outage History'!$R:$R,BB72,'[2]2018 Outage History'!$I:$I,$C72)/$Q72,"")</f>
        <v/>
      </c>
      <c r="BD72" s="26" t="str">
        <f t="shared" si="22"/>
        <v/>
      </c>
      <c r="BE72" s="13" t="str">
        <f>IF($P72="More Info Required",COUNTIFS('[2]2018 Outage History'!$R:$R,BD72,'[2]2018 Outage History'!$I:$I,$C72)/$Q72,"")</f>
        <v/>
      </c>
      <c r="BF72" s="26" t="str">
        <f t="shared" si="23"/>
        <v/>
      </c>
      <c r="BG72" s="13" t="str">
        <f>IF($P72="More Info Required",COUNTIFS('[2]2018 Outage History'!$R:$R,BF72,'[2]2018 Outage History'!$I:$I,$C72)/$Q72,"")</f>
        <v/>
      </c>
      <c r="BH72" s="26" t="str">
        <f t="shared" si="24"/>
        <v/>
      </c>
      <c r="BI72" s="13" t="str">
        <f>IF($P72="More Info Required",COUNTIFS('[2]2018 Outage History'!$R:$R,BH72,'[2]2018 Outage History'!$I:$I,$C72)/$Q72,"")</f>
        <v/>
      </c>
      <c r="BJ72" s="26" t="str">
        <f t="shared" si="25"/>
        <v/>
      </c>
      <c r="BK72" s="13" t="str">
        <f>IF($P72="More Info Required",COUNTIFS('[2]2018 Outage History'!$R:$R,BJ72,'[2]2018 Outage History'!$I:$I,$C72)/$Q72,"")</f>
        <v/>
      </c>
      <c r="BL72" s="26" t="str">
        <f t="shared" si="26"/>
        <v/>
      </c>
      <c r="BM72" s="13" t="str">
        <f>IF($P72="More Info Required",COUNTIFS('[2]2018 Outage History'!$R:$R,BL72,'[2]2018 Outage History'!$I:$I,$C72)/$Q72,"")</f>
        <v/>
      </c>
      <c r="BN72" s="26" t="str">
        <f t="shared" si="27"/>
        <v/>
      </c>
      <c r="BO72" s="13" t="str">
        <f>IF($P72="More Info Required",COUNTIFS('[2]2018 Outage History'!$R:$R,BN72,'[2]2018 Outage History'!$I:$I,$C72)/$Q72,"")</f>
        <v/>
      </c>
      <c r="BP72" s="26" t="str">
        <f t="shared" si="28"/>
        <v/>
      </c>
      <c r="BQ72" s="13" t="str">
        <f>IF($P72="More Info Required",COUNTIFS('[2]2018 Outage History'!$R:$R,BP72,'[2]2018 Outage History'!$I:$I,$C72)/$Q72,"")</f>
        <v/>
      </c>
      <c r="BR72" s="26" t="str">
        <f t="shared" si="29"/>
        <v/>
      </c>
      <c r="BS72" s="13" t="str">
        <f>IF($P72="More Info Required",COUNTIFS('[2]2018 Outage History'!$R:$R,BR72,'[2]2018 Outage History'!$I:$I,$C72)/$Q72,"")</f>
        <v/>
      </c>
      <c r="BT72" s="26" t="str">
        <f t="shared" si="30"/>
        <v/>
      </c>
      <c r="BU72" s="13" t="str">
        <f>IF($P72="More Info Required",COUNTIFS('[2]2018 Outage History'!$R:$R,BT72,'[2]2018 Outage History'!$I:$I,$C72)/$Q72,"")</f>
        <v/>
      </c>
      <c r="BV72" s="26" t="str">
        <f t="shared" si="31"/>
        <v/>
      </c>
      <c r="BW72" s="13" t="str">
        <f>IF($P72="More Info Required",COUNTIFS('[2]2018 Outage History'!$R:$R,BV72,'[2]2018 Outage History'!$I:$I,$C72)/$Q72,"")</f>
        <v/>
      </c>
      <c r="BX72" s="26" t="str">
        <f t="shared" si="32"/>
        <v/>
      </c>
      <c r="BY72" s="13" t="str">
        <f>IF($P72="More Info Required",COUNTIFS('[2]2018 Outage History'!$R:$R,BX72,'[2]2018 Outage History'!$I:$I,$C72)/$Q72,"")</f>
        <v/>
      </c>
      <c r="BZ72" s="26" t="str">
        <f t="shared" si="33"/>
        <v/>
      </c>
      <c r="CA72" s="13" t="str">
        <f>IF($P72="More Info Required",COUNTIFS('[2]2018 Outage History'!$R:$R,BZ72,'[2]2018 Outage History'!$I:$I,$C72)/$Q72,"")</f>
        <v/>
      </c>
      <c r="CB72" s="26" t="str">
        <f t="shared" si="34"/>
        <v/>
      </c>
      <c r="CC72" s="13" t="str">
        <f>IF($P72="More Info Required",COUNTIFS('[2]2018 Outage History'!$R:$R,CB72,'[2]2018 Outage History'!$I:$I,$C72)/$Q72,"")</f>
        <v/>
      </c>
      <c r="CD72" s="26" t="str">
        <f t="shared" si="35"/>
        <v/>
      </c>
      <c r="CE72" s="13" t="str">
        <f>IF($P72="More Info Required",COUNTIFS('[2]2018 Outage History'!$R:$R,CD72,'[2]2018 Outage History'!$I:$I,$C72)/$Q72,"")</f>
        <v/>
      </c>
      <c r="CF72" s="26" t="str">
        <f t="shared" si="36"/>
        <v/>
      </c>
      <c r="CG72" s="13" t="str">
        <f>IF($P72="More Info Required",COUNTIFS('[2]2018 Outage History'!$R:$R,CF72,'[2]2018 Outage History'!$I:$I,$C72)/$Q72,"")</f>
        <v/>
      </c>
      <c r="CH72" s="26" t="str">
        <f t="shared" si="37"/>
        <v/>
      </c>
      <c r="CI72" s="13" t="str">
        <f>IF($P72="More Info Required",COUNTIFS('[2]2018 Outage History'!$R:$R,CH72,'[2]2018 Outage History'!$I:$I,$C72)/$Q72,"")</f>
        <v/>
      </c>
      <c r="CJ72" s="26" t="str">
        <f t="shared" si="38"/>
        <v/>
      </c>
      <c r="CK72" s="13" t="str">
        <f>IF($P72="More Info Required",COUNTIFS('[2]2018 Outage History'!$R:$R,CJ72,'[2]2018 Outage History'!$I:$I,$C72)/$Q72,"")</f>
        <v/>
      </c>
    </row>
    <row r="73" spans="1:89" ht="15" x14ac:dyDescent="0.25">
      <c r="A73" s="17" t="s">
        <v>46</v>
      </c>
      <c r="B73" s="21">
        <v>3201</v>
      </c>
      <c r="C73" s="14" t="s">
        <v>445</v>
      </c>
      <c r="D73" s="17" t="s">
        <v>46</v>
      </c>
      <c r="E73" s="21">
        <v>32</v>
      </c>
      <c r="F73" s="22">
        <f>'[2]2018 Circuit Detail'!H32</f>
        <v>384.53972599999997</v>
      </c>
      <c r="G73" s="21"/>
      <c r="H73" s="21">
        <f>('[2]2013 Indices'!H64+'[2]2014 Circuit detail'!AS32+'[2]2015 Circuit Detail'!AS32+'[2]2016 Circuit Detail'!AS32+'[2]2017 Circuit Detail'!AS32)/5</f>
        <v>2.5318975369654551</v>
      </c>
      <c r="I73" s="10">
        <f>'[2]2018 Circuit Detail'!AS32</f>
        <v>0.69953760772170503</v>
      </c>
      <c r="J73" s="17" t="str">
        <f t="shared" si="0"/>
        <v>OK</v>
      </c>
      <c r="K73" s="34">
        <v>29.8</v>
      </c>
      <c r="L73" s="23">
        <v>2018</v>
      </c>
      <c r="M73" s="21">
        <f>('[2]2013 Indices'!I64+'[2]2014 Circuit detail'!AQ32+'[2]2015 Circuit Detail'!AQ32+'[2]2016 Circuit Detail'!AQ32+'[2]2017 Circuit Detail'!AQ32)/5</f>
        <v>276.49587169820973</v>
      </c>
      <c r="N73" s="24">
        <f>'[2]2018 Circuit Detail'!AQ32</f>
        <v>71.688300999999996</v>
      </c>
      <c r="O73" s="17" t="str">
        <f t="shared" si="1"/>
        <v>OK</v>
      </c>
      <c r="P73" s="8" t="str">
        <f t="shared" si="2"/>
        <v>Good</v>
      </c>
      <c r="Q73" s="25">
        <f>'[2]2018 Circuit Detail'!AJ32</f>
        <v>24</v>
      </c>
      <c r="R73" s="26" t="str">
        <f t="shared" si="3"/>
        <v/>
      </c>
      <c r="S73" s="12" t="str">
        <f>IF($P73="More Info Required",COUNTIFS('[2]2018 Outage History'!$R:$R,R73,'[2]2018 Outage History'!$I:$I,$C73)/$Q73,"")</f>
        <v/>
      </c>
      <c r="T73" s="26" t="str">
        <f t="shared" si="4"/>
        <v/>
      </c>
      <c r="U73" s="13" t="str">
        <f>IF($P73="More Info Required",COUNTIFS('[2]2018 Outage History'!$R:$R,T73,'[2]2018 Outage History'!$I:$I,$C73)/$Q73,"")</f>
        <v/>
      </c>
      <c r="V73" s="26" t="str">
        <f t="shared" si="5"/>
        <v/>
      </c>
      <c r="W73" s="13" t="str">
        <f>IF($P73="More Info Required",COUNTIFS('[2]2018 Outage History'!$R:$R,V73,'[2]2018 Outage History'!$I:$I,$C73)/$Q73,"")</f>
        <v/>
      </c>
      <c r="X73" s="26" t="str">
        <f t="shared" si="6"/>
        <v/>
      </c>
      <c r="Y73" s="13" t="str">
        <f>IF($P73="More Info Required",COUNTIFS('[2]2018 Outage History'!$R:$R,X73,'[2]2018 Outage History'!$I:$I,$C73)/$Q73,"")</f>
        <v/>
      </c>
      <c r="Z73" s="26" t="str">
        <f t="shared" si="7"/>
        <v/>
      </c>
      <c r="AA73" s="13" t="str">
        <f>IF($P73="More Info Required",COUNTIFS('[2]2018 Outage History'!$R:$R,Z73,'[2]2018 Outage History'!$I:$I,$C73)/$Q73,"")</f>
        <v/>
      </c>
      <c r="AB73" s="26" t="str">
        <f t="shared" si="8"/>
        <v/>
      </c>
      <c r="AC73" s="13" t="str">
        <f>IF($P73="More Info Required",COUNTIFS('[2]2018 Outage History'!$R:$R,AB73,'[2]2018 Outage History'!$I:$I,$C73)/$Q73,"")</f>
        <v/>
      </c>
      <c r="AD73" s="26" t="str">
        <f t="shared" si="9"/>
        <v/>
      </c>
      <c r="AE73" s="13" t="str">
        <f>IF($P73="More Info Required",COUNTIFS('[2]2018 Outage History'!$R:$R,AD73,'[2]2018 Outage History'!$I:$I,$C73)/$Q73,"")</f>
        <v/>
      </c>
      <c r="AF73" s="26" t="str">
        <f t="shared" si="10"/>
        <v/>
      </c>
      <c r="AG73" s="13" t="str">
        <f>IF($P73="More Info Required",COUNTIFS('[2]2018 Outage History'!$R:$R,AF73,'[2]2018 Outage History'!$I:$I,$C73)/$Q73,"")</f>
        <v/>
      </c>
      <c r="AH73" s="26" t="str">
        <f t="shared" si="11"/>
        <v/>
      </c>
      <c r="AI73" s="13" t="str">
        <f>IF($P73="More Info Required",COUNTIFS('[2]2018 Outage History'!$R:$R,AH73,'[2]2018 Outage History'!$I:$I,$C73)/$Q73,"")</f>
        <v/>
      </c>
      <c r="AJ73" s="26" t="str">
        <f t="shared" si="12"/>
        <v/>
      </c>
      <c r="AK73" s="13" t="str">
        <f>IF($P73="More Info Required",COUNTIFS('[2]2018 Outage History'!$R:$R,AJ73,'[2]2018 Outage History'!$I:$I,$C73)/$Q73,"")</f>
        <v/>
      </c>
      <c r="AL73" s="26" t="str">
        <f t="shared" si="13"/>
        <v/>
      </c>
      <c r="AM73" s="13" t="str">
        <f>IF($P73="More Info Required",COUNTIFS('[2]2018 Outage History'!$R:$R,AL73,'[2]2018 Outage History'!$I:$I,$C73)/$Q73,"")</f>
        <v/>
      </c>
      <c r="AN73" s="26" t="str">
        <f t="shared" si="14"/>
        <v/>
      </c>
      <c r="AO73" s="13" t="str">
        <f>IF($P73="More Info Required",COUNTIFS('[2]2018 Outage History'!$R:$R,AN73,'[2]2018 Outage History'!$I:$I,$C73)/$Q73,"")</f>
        <v/>
      </c>
      <c r="AP73" s="26" t="str">
        <f t="shared" si="15"/>
        <v/>
      </c>
      <c r="AQ73" s="13" t="str">
        <f>IF($P73="More Info Required",COUNTIFS('[2]2018 Outage History'!$R:$R,AP73,'[2]2018 Outage History'!$I:$I,$C73)/$Q73,"")</f>
        <v/>
      </c>
      <c r="AR73" s="26" t="str">
        <f t="shared" si="16"/>
        <v/>
      </c>
      <c r="AS73" s="13" t="str">
        <f>IF($P73="More Info Required",COUNTIFS('[2]2018 Outage History'!$R:$R,AR73,'[2]2018 Outage History'!$I:$I,$C73)/$Q73,"")</f>
        <v/>
      </c>
      <c r="AT73" s="26" t="str">
        <f t="shared" si="17"/>
        <v/>
      </c>
      <c r="AU73" s="13" t="str">
        <f>IF($P73="More Info Required",COUNTIFS('[2]2018 Outage History'!$R:$R,AT73,'[2]2018 Outage History'!$I:$I,$C73)/$Q73,"")</f>
        <v/>
      </c>
      <c r="AV73" s="26" t="str">
        <f t="shared" si="18"/>
        <v/>
      </c>
      <c r="AW73" s="13" t="str">
        <f>IF($P73="More Info Required",COUNTIFS('[2]2018 Outage History'!$R:$R,AV73,'[2]2018 Outage History'!$I:$I,$C73)/$Q73,"")</f>
        <v/>
      </c>
      <c r="AX73" s="26" t="str">
        <f t="shared" si="19"/>
        <v/>
      </c>
      <c r="AY73" s="13" t="str">
        <f>IF($P73="More Info Required",COUNTIFS('[2]2018 Outage History'!$R:$R,AX73,'[2]2018 Outage History'!$I:$I,$C73)/$Q73,"")</f>
        <v/>
      </c>
      <c r="AZ73" s="26" t="str">
        <f t="shared" si="20"/>
        <v/>
      </c>
      <c r="BA73" s="13" t="str">
        <f>IF($P73="More Info Required",COUNTIFS('[2]2018 Outage History'!$R:$R,AZ73,'[2]2018 Outage History'!$I:$I,$C73)/$Q73,"")</f>
        <v/>
      </c>
      <c r="BB73" s="26" t="str">
        <f t="shared" si="21"/>
        <v/>
      </c>
      <c r="BC73" s="13" t="str">
        <f>IF($P73="More Info Required",COUNTIFS('[2]2018 Outage History'!$R:$R,BB73,'[2]2018 Outage History'!$I:$I,$C73)/$Q73,"")</f>
        <v/>
      </c>
      <c r="BD73" s="26" t="str">
        <f t="shared" si="22"/>
        <v/>
      </c>
      <c r="BE73" s="13" t="str">
        <f>IF($P73="More Info Required",COUNTIFS('[2]2018 Outage History'!$R:$R,BD73,'[2]2018 Outage History'!$I:$I,$C73)/$Q73,"")</f>
        <v/>
      </c>
      <c r="BF73" s="26" t="str">
        <f t="shared" si="23"/>
        <v/>
      </c>
      <c r="BG73" s="13" t="str">
        <f>IF($P73="More Info Required",COUNTIFS('[2]2018 Outage History'!$R:$R,BF73,'[2]2018 Outage History'!$I:$I,$C73)/$Q73,"")</f>
        <v/>
      </c>
      <c r="BH73" s="26" t="str">
        <f t="shared" si="24"/>
        <v/>
      </c>
      <c r="BI73" s="13" t="str">
        <f>IF($P73="More Info Required",COUNTIFS('[2]2018 Outage History'!$R:$R,BH73,'[2]2018 Outage History'!$I:$I,$C73)/$Q73,"")</f>
        <v/>
      </c>
      <c r="BJ73" s="26" t="str">
        <f t="shared" si="25"/>
        <v/>
      </c>
      <c r="BK73" s="13" t="str">
        <f>IF($P73="More Info Required",COUNTIFS('[2]2018 Outage History'!$R:$R,BJ73,'[2]2018 Outage History'!$I:$I,$C73)/$Q73,"")</f>
        <v/>
      </c>
      <c r="BL73" s="26" t="str">
        <f t="shared" si="26"/>
        <v/>
      </c>
      <c r="BM73" s="13" t="str">
        <f>IF($P73="More Info Required",COUNTIFS('[2]2018 Outage History'!$R:$R,BL73,'[2]2018 Outage History'!$I:$I,$C73)/$Q73,"")</f>
        <v/>
      </c>
      <c r="BN73" s="26" t="str">
        <f t="shared" si="27"/>
        <v/>
      </c>
      <c r="BO73" s="13" t="str">
        <f>IF($P73="More Info Required",COUNTIFS('[2]2018 Outage History'!$R:$R,BN73,'[2]2018 Outage History'!$I:$I,$C73)/$Q73,"")</f>
        <v/>
      </c>
      <c r="BP73" s="26" t="str">
        <f t="shared" si="28"/>
        <v/>
      </c>
      <c r="BQ73" s="13" t="str">
        <f>IF($P73="More Info Required",COUNTIFS('[2]2018 Outage History'!$R:$R,BP73,'[2]2018 Outage History'!$I:$I,$C73)/$Q73,"")</f>
        <v/>
      </c>
      <c r="BR73" s="26" t="str">
        <f t="shared" si="29"/>
        <v/>
      </c>
      <c r="BS73" s="13" t="str">
        <f>IF($P73="More Info Required",COUNTIFS('[2]2018 Outage History'!$R:$R,BR73,'[2]2018 Outage History'!$I:$I,$C73)/$Q73,"")</f>
        <v/>
      </c>
      <c r="BT73" s="26" t="str">
        <f t="shared" si="30"/>
        <v/>
      </c>
      <c r="BU73" s="13" t="str">
        <f>IF($P73="More Info Required",COUNTIFS('[2]2018 Outage History'!$R:$R,BT73,'[2]2018 Outage History'!$I:$I,$C73)/$Q73,"")</f>
        <v/>
      </c>
      <c r="BV73" s="26" t="str">
        <f t="shared" si="31"/>
        <v/>
      </c>
      <c r="BW73" s="13" t="str">
        <f>IF($P73="More Info Required",COUNTIFS('[2]2018 Outage History'!$R:$R,BV73,'[2]2018 Outage History'!$I:$I,$C73)/$Q73,"")</f>
        <v/>
      </c>
      <c r="BX73" s="26" t="str">
        <f t="shared" si="32"/>
        <v/>
      </c>
      <c r="BY73" s="13" t="str">
        <f>IF($P73="More Info Required",COUNTIFS('[2]2018 Outage History'!$R:$R,BX73,'[2]2018 Outage History'!$I:$I,$C73)/$Q73,"")</f>
        <v/>
      </c>
      <c r="BZ73" s="26" t="str">
        <f t="shared" si="33"/>
        <v/>
      </c>
      <c r="CA73" s="13" t="str">
        <f>IF($P73="More Info Required",COUNTIFS('[2]2018 Outage History'!$R:$R,BZ73,'[2]2018 Outage History'!$I:$I,$C73)/$Q73,"")</f>
        <v/>
      </c>
      <c r="CB73" s="26" t="str">
        <f t="shared" si="34"/>
        <v/>
      </c>
      <c r="CC73" s="13" t="str">
        <f>IF($P73="More Info Required",COUNTIFS('[2]2018 Outage History'!$R:$R,CB73,'[2]2018 Outage History'!$I:$I,$C73)/$Q73,"")</f>
        <v/>
      </c>
      <c r="CD73" s="26" t="str">
        <f t="shared" si="35"/>
        <v/>
      </c>
      <c r="CE73" s="13" t="str">
        <f>IF($P73="More Info Required",COUNTIFS('[2]2018 Outage History'!$R:$R,CD73,'[2]2018 Outage History'!$I:$I,$C73)/$Q73,"")</f>
        <v/>
      </c>
      <c r="CF73" s="26" t="str">
        <f t="shared" si="36"/>
        <v/>
      </c>
      <c r="CG73" s="13" t="str">
        <f>IF($P73="More Info Required",COUNTIFS('[2]2018 Outage History'!$R:$R,CF73,'[2]2018 Outage History'!$I:$I,$C73)/$Q73,"")</f>
        <v/>
      </c>
      <c r="CH73" s="26" t="str">
        <f t="shared" si="37"/>
        <v/>
      </c>
      <c r="CI73" s="13" t="str">
        <f>IF($P73="More Info Required",COUNTIFS('[2]2018 Outage History'!$R:$R,CH73,'[2]2018 Outage History'!$I:$I,$C73)/$Q73,"")</f>
        <v/>
      </c>
      <c r="CJ73" s="26" t="str">
        <f t="shared" si="38"/>
        <v/>
      </c>
      <c r="CK73" s="13" t="str">
        <f>IF($P73="More Info Required",COUNTIFS('[2]2018 Outage History'!$R:$R,CJ73,'[2]2018 Outage History'!$I:$I,$C73)/$Q73,"")</f>
        <v/>
      </c>
    </row>
    <row r="74" spans="1:89" ht="15" x14ac:dyDescent="0.25">
      <c r="A74" s="17" t="s">
        <v>240</v>
      </c>
      <c r="B74" s="21">
        <v>3202</v>
      </c>
      <c r="C74" s="14" t="s">
        <v>446</v>
      </c>
      <c r="D74" s="17" t="s">
        <v>46</v>
      </c>
      <c r="E74" s="21">
        <v>32</v>
      </c>
      <c r="F74" s="22">
        <f>'[2]2018 Circuit Detail'!H33</f>
        <v>561.65479400000004</v>
      </c>
      <c r="G74" s="21"/>
      <c r="H74" s="21">
        <f>('[2]2013 Indices'!H65+'[2]2014 Circuit detail'!AS33+'[2]2015 Circuit Detail'!AS33+'[2]2016 Circuit Detail'!AS33+'[2]2017 Circuit Detail'!AS33)/5</f>
        <v>3.5621153000005905</v>
      </c>
      <c r="I74" s="10">
        <f>'[2]2018 Circuit Detail'!AS33</f>
        <v>3.7745604998788602</v>
      </c>
      <c r="J74" s="17" t="str">
        <f t="shared" si="0"/>
        <v>PSC</v>
      </c>
      <c r="K74" s="34">
        <v>109.1</v>
      </c>
      <c r="L74" s="23">
        <v>2018</v>
      </c>
      <c r="M74" s="21">
        <f>('[2]2013 Indices'!I65+'[2]2014 Circuit detail'!AQ33+'[2]2015 Circuit Detail'!AQ33+'[2]2016 Circuit Detail'!AQ33+'[2]2017 Circuit Detail'!AQ33)/5</f>
        <v>429.11707461509434</v>
      </c>
      <c r="N74" s="24">
        <f>'[2]2018 Circuit Detail'!AQ33</f>
        <v>427.95860099999999</v>
      </c>
      <c r="O74" s="17" t="str">
        <f t="shared" si="1"/>
        <v>OK</v>
      </c>
      <c r="P74" s="8" t="str">
        <f t="shared" si="2"/>
        <v>More Info Required</v>
      </c>
      <c r="Q74" s="25">
        <f>'[2]2018 Circuit Detail'!AJ33</f>
        <v>43</v>
      </c>
      <c r="R74" s="26" t="str">
        <f t="shared" si="3"/>
        <v>000 Power Supply</v>
      </c>
      <c r="S74" s="12" t="e">
        <f>IF($P74="More Info Required",COUNTIFS('[2]2018 Outage History'!$R:$R,R74,'[2]2018 Outage History'!$I:$I,$C74)/$Q74,"")</f>
        <v>#VALUE!</v>
      </c>
      <c r="T74" s="26" t="str">
        <f t="shared" si="4"/>
        <v>100 Construction</v>
      </c>
      <c r="U74" s="13" t="e">
        <f>IF($P74="More Info Required",COUNTIFS('[2]2018 Outage History'!$R:$R,T74,'[2]2018 Outage History'!$I:$I,$C74)/$Q74,"")</f>
        <v>#VALUE!</v>
      </c>
      <c r="V74" s="26" t="str">
        <f t="shared" si="5"/>
        <v>110 Maintenance</v>
      </c>
      <c r="W74" s="13" t="e">
        <f>IF($P74="More Info Required",COUNTIFS('[2]2018 Outage History'!$R:$R,V74,'[2]2018 Outage History'!$I:$I,$C74)/$Q74,"")</f>
        <v>#VALUE!</v>
      </c>
      <c r="X74" s="26" t="str">
        <f t="shared" si="6"/>
        <v>190 Other Planned</v>
      </c>
      <c r="Y74" s="13" t="e">
        <f>IF($P74="More Info Required",COUNTIFS('[2]2018 Outage History'!$R:$R,X74,'[2]2018 Outage History'!$I:$I,$C74)/$Q74,"")</f>
        <v>#VALUE!</v>
      </c>
      <c r="Z74" s="26" t="str">
        <f t="shared" si="7"/>
        <v>300 Material or equipment fault/failure</v>
      </c>
      <c r="AA74" s="13" t="e">
        <f>IF($P74="More Info Required",COUNTIFS('[2]2018 Outage History'!$R:$R,Z74,'[2]2018 Outage History'!$I:$I,$C74)/$Q74,"")</f>
        <v>#VALUE!</v>
      </c>
      <c r="AB74" s="26" t="str">
        <f t="shared" si="8"/>
        <v>310 Installation Fault</v>
      </c>
      <c r="AC74" s="13" t="e">
        <f>IF($P74="More Info Required",COUNTIFS('[2]2018 Outage History'!$R:$R,AB74,'[2]2018 Outage History'!$I:$I,$C74)/$Q74,"")</f>
        <v>#VALUE!</v>
      </c>
      <c r="AD74" s="26" t="str">
        <f t="shared" si="9"/>
        <v>320 Conductor Sag or inadequate clearance</v>
      </c>
      <c r="AE74" s="13" t="e">
        <f>IF($P74="More Info Required",COUNTIFS('[2]2018 Outage History'!$R:$R,AD74,'[2]2018 Outage History'!$I:$I,$C74)/$Q74,"")</f>
        <v>#VALUE!</v>
      </c>
      <c r="AF74" s="26" t="str">
        <f t="shared" si="10"/>
        <v>340 Overload</v>
      </c>
      <c r="AG74" s="13" t="e">
        <f>IF($P74="More Info Required",COUNTIFS('[2]2018 Outage History'!$R:$R,AF74,'[2]2018 Outage History'!$I:$I,$C74)/$Q74,"")</f>
        <v>#VALUE!</v>
      </c>
      <c r="AH74" s="26" t="str">
        <f t="shared" si="11"/>
        <v>350 Miscoordination of protection devices</v>
      </c>
      <c r="AI74" s="13" t="e">
        <f>IF($P74="More Info Required",COUNTIFS('[2]2018 Outage History'!$R:$R,AH74,'[2]2018 Outage History'!$I:$I,$C74)/$Q74,"")</f>
        <v>#VALUE!</v>
      </c>
      <c r="AJ74" s="26" t="str">
        <f t="shared" si="12"/>
        <v>360 Other Equipment installation/design</v>
      </c>
      <c r="AK74" s="13" t="e">
        <f>IF($P74="More Info Required",COUNTIFS('[2]2018 Outage History'!$R:$R,AJ74,'[2]2018 Outage History'!$I:$I,$C74)/$Q74,"")</f>
        <v>#VALUE!</v>
      </c>
      <c r="AL74" s="26" t="str">
        <f t="shared" si="13"/>
        <v>400 Decay/Age of Material/Equipment</v>
      </c>
      <c r="AM74" s="13" t="e">
        <f>IF($P74="More Info Required",COUNTIFS('[2]2018 Outage History'!$R:$R,AL74,'[2]2018 Outage History'!$I:$I,$C74)/$Q74,"")</f>
        <v>#VALUE!</v>
      </c>
      <c r="AN74" s="26" t="str">
        <f t="shared" si="14"/>
        <v>420 Tree Growth</v>
      </c>
      <c r="AO74" s="13" t="e">
        <f>IF($P74="More Info Required",COUNTIFS('[2]2018 Outage History'!$R:$R,AN74,'[2]2018 Outage History'!$I:$I,$C74)/$Q74,"")</f>
        <v>#VALUE!</v>
      </c>
      <c r="AP74" s="26" t="str">
        <f t="shared" si="15"/>
        <v>430 Tree failure from overhang or dead tree without Ice/snow</v>
      </c>
      <c r="AQ74" s="13" t="e">
        <f>IF($P74="More Info Required",COUNTIFS('[2]2018 Outage History'!$R:$R,AP74,'[2]2018 Outage History'!$I:$I,$C74)/$Q74,"")</f>
        <v>#VALUE!</v>
      </c>
      <c r="AR74" s="26" t="str">
        <f t="shared" si="16"/>
        <v>440 Trees with Ice/snow</v>
      </c>
      <c r="AS74" s="13" t="e">
        <f>IF($P74="More Info Required",COUNTIFS('[2]2018 Outage History'!$R:$R,AR74,'[2]2018 Outage History'!$I:$I,$C74)/$Q74,"")</f>
        <v>#VALUE!</v>
      </c>
      <c r="AT74" s="26" t="str">
        <f t="shared" si="17"/>
        <v>470 Borrower Crew Cuts Tree</v>
      </c>
      <c r="AU74" s="13" t="e">
        <f>IF($P74="More Info Required",COUNTIFS('[2]2018 Outage History'!$R:$R,AT74,'[2]2018 Outage History'!$I:$I,$C74)/$Q74,"")</f>
        <v>#VALUE!</v>
      </c>
      <c r="AV74" s="26" t="str">
        <f t="shared" si="18"/>
        <v>490 Maintenance, Other</v>
      </c>
      <c r="AW74" s="13" t="e">
        <f>IF($P74="More Info Required",COUNTIFS('[2]2018 Outage History'!$R:$R,AV74,'[2]2018 Outage History'!$I:$I,$C74)/$Q74,"")</f>
        <v>#VALUE!</v>
      </c>
      <c r="AX74" s="26" t="str">
        <f t="shared" si="19"/>
        <v>500 Lightning</v>
      </c>
      <c r="AY74" s="13" t="e">
        <f>IF($P74="More Info Required",COUNTIFS('[2]2018 Outage History'!$R:$R,AX74,'[2]2018 Outage History'!$I:$I,$C74)/$Q74,"")</f>
        <v>#VALUE!</v>
      </c>
      <c r="AZ74" s="26" t="str">
        <f t="shared" si="20"/>
        <v>510 Wind, Not Trees</v>
      </c>
      <c r="BA74" s="13" t="e">
        <f>IF($P74="More Info Required",COUNTIFS('[2]2018 Outage History'!$R:$R,AZ74,'[2]2018 Outage History'!$I:$I,$C74)/$Q74,"")</f>
        <v>#VALUE!</v>
      </c>
      <c r="BB74" s="26" t="str">
        <f t="shared" si="21"/>
        <v>520 Ice, Sleet, Frost, not Trees</v>
      </c>
      <c r="BC74" s="13" t="e">
        <f>IF($P74="More Info Required",COUNTIFS('[2]2018 Outage History'!$R:$R,BB74,'[2]2018 Outage History'!$I:$I,$C74)/$Q74,"")</f>
        <v>#VALUE!</v>
      </c>
      <c r="BD74" s="26" t="str">
        <f t="shared" si="22"/>
        <v>530 Flood</v>
      </c>
      <c r="BE74" s="13" t="e">
        <f>IF($P74="More Info Required",COUNTIFS('[2]2018 Outage History'!$R:$R,BD74,'[2]2018 Outage History'!$I:$I,$C74)/$Q74,"")</f>
        <v>#VALUE!</v>
      </c>
      <c r="BF74" s="26" t="str">
        <f t="shared" si="23"/>
        <v>540 Storm</v>
      </c>
      <c r="BG74" s="13" t="e">
        <f>IF($P74="More Info Required",COUNTIFS('[2]2018 Outage History'!$R:$R,BF74,'[2]2018 Outage History'!$I:$I,$C74)/$Q74,"")</f>
        <v>#VALUE!</v>
      </c>
      <c r="BH74" s="26" t="str">
        <f t="shared" si="24"/>
        <v>590 Weather, Other</v>
      </c>
      <c r="BI74" s="13" t="e">
        <f>IF($P74="More Info Required",COUNTIFS('[2]2018 Outage History'!$R:$R,BH74,'[2]2018 Outage History'!$I:$I,$C74)/$Q74,"")</f>
        <v>#VALUE!</v>
      </c>
      <c r="BJ74" s="26" t="str">
        <f t="shared" si="25"/>
        <v>600 Animal/bird</v>
      </c>
      <c r="BK74" s="13" t="e">
        <f>IF($P74="More Info Required",COUNTIFS('[2]2018 Outage History'!$R:$R,BJ74,'[2]2018 Outage History'!$I:$I,$C74)/$Q74,"")</f>
        <v>#VALUE!</v>
      </c>
      <c r="BL74" s="26" t="str">
        <f t="shared" si="26"/>
        <v>630 Squirrel</v>
      </c>
      <c r="BM74" s="13" t="e">
        <f>IF($P74="More Info Required",COUNTIFS('[2]2018 Outage History'!$R:$R,BL74,'[2]2018 Outage History'!$I:$I,$C74)/$Q74,"")</f>
        <v>#VALUE!</v>
      </c>
      <c r="BN74" s="26" t="str">
        <f t="shared" si="27"/>
        <v>690 Animal, Other</v>
      </c>
      <c r="BO74" s="13" t="e">
        <f>IF($P74="More Info Required",COUNTIFS('[2]2018 Outage History'!$R:$R,BN74,'[2]2018 Outage History'!$I:$I,$C74)/$Q74,"")</f>
        <v>#VALUE!</v>
      </c>
      <c r="BP74" s="26" t="str">
        <f t="shared" si="28"/>
        <v>700 Customer-Caused</v>
      </c>
      <c r="BQ74" s="13" t="e">
        <f>IF($P74="More Info Required",COUNTIFS('[2]2018 Outage History'!$R:$R,BP74,'[2]2018 Outage History'!$I:$I,$C74)/$Q74,"")</f>
        <v>#VALUE!</v>
      </c>
      <c r="BR74" s="26" t="str">
        <f t="shared" si="29"/>
        <v>710 Motor Vehicle</v>
      </c>
      <c r="BS74" s="13" t="e">
        <f>IF($P74="More Info Required",COUNTIFS('[2]2018 Outage History'!$R:$R,BR74,'[2]2018 Outage History'!$I:$I,$C74)/$Q74,"")</f>
        <v>#VALUE!</v>
      </c>
      <c r="BT74" s="26" t="str">
        <f t="shared" si="30"/>
        <v>715 Farming Equipment</v>
      </c>
      <c r="BU74" s="13" t="e">
        <f>IF($P74="More Info Required",COUNTIFS('[2]2018 Outage History'!$R:$R,BT74,'[2]2018 Outage History'!$I:$I,$C74)/$Q74,"")</f>
        <v>#VALUE!</v>
      </c>
      <c r="BV74" s="26" t="str">
        <f t="shared" si="31"/>
        <v>720 Aircraft</v>
      </c>
      <c r="BW74" s="13" t="e">
        <f>IF($P74="More Info Required",COUNTIFS('[2]2018 Outage History'!$R:$R,BV74,'[2]2018 Outage History'!$I:$I,$C74)/$Q74,"")</f>
        <v>#VALUE!</v>
      </c>
      <c r="BX74" s="26" t="str">
        <f t="shared" si="32"/>
        <v>730 Fire</v>
      </c>
      <c r="BY74" s="13" t="e">
        <f>IF($P74="More Info Required",COUNTIFS('[2]2018 Outage History'!$R:$R,BX74,'[2]2018 Outage History'!$I:$I,$C74)/$Q74,"")</f>
        <v>#VALUE!</v>
      </c>
      <c r="BZ74" s="26" t="str">
        <f t="shared" si="33"/>
        <v>740 Public Cuts Tree</v>
      </c>
      <c r="CA74" s="13" t="e">
        <f>IF($P74="More Info Required",COUNTIFS('[2]2018 Outage History'!$R:$R,BZ74,'[2]2018 Outage History'!$I:$I,$C74)/$Q74,"")</f>
        <v>#VALUE!</v>
      </c>
      <c r="CB74" s="26" t="str">
        <f t="shared" si="34"/>
        <v>750 Vandalism</v>
      </c>
      <c r="CC74" s="13" t="e">
        <f>IF($P74="More Info Required",COUNTIFS('[2]2018 Outage History'!$R:$R,CB74,'[2]2018 Outage History'!$I:$I,$C74)/$Q74,"")</f>
        <v>#VALUE!</v>
      </c>
      <c r="CD74" s="26" t="str">
        <f t="shared" si="35"/>
        <v>760 Switching Error or Caused by Construction or Maintenance</v>
      </c>
      <c r="CE74" s="13" t="e">
        <f>IF($P74="More Info Required",COUNTIFS('[2]2018 Outage History'!$R:$R,CD74,'[2]2018 Outage History'!$I:$I,$C74)/$Q74,"")</f>
        <v>#VALUE!</v>
      </c>
      <c r="CF74" s="26" t="str">
        <f t="shared" si="36"/>
        <v>790 Public, Other</v>
      </c>
      <c r="CG74" s="13" t="e">
        <f>IF($P74="More Info Required",COUNTIFS('[2]2018 Outage History'!$R:$R,CF74,'[2]2018 Outage History'!$I:$I,$C74)/$Q74,"")</f>
        <v>#VALUE!</v>
      </c>
      <c r="CH74" s="26" t="str">
        <f t="shared" si="37"/>
        <v>800 Other</v>
      </c>
      <c r="CI74" s="13" t="e">
        <f>IF($P74="More Info Required",COUNTIFS('[2]2018 Outage History'!$R:$R,CH74,'[2]2018 Outage History'!$I:$I,$C74)/$Q74,"")</f>
        <v>#VALUE!</v>
      </c>
      <c r="CJ74" s="26" t="str">
        <f t="shared" si="38"/>
        <v>999 Cause Unknown</v>
      </c>
      <c r="CK74" s="13" t="e">
        <f>IF($P74="More Info Required",COUNTIFS('[2]2018 Outage History'!$R:$R,CJ74,'[2]2018 Outage History'!$I:$I,$C74)/$Q74,"")</f>
        <v>#VALUE!</v>
      </c>
    </row>
    <row r="75" spans="1:89" ht="15" x14ac:dyDescent="0.25">
      <c r="A75" s="17" t="s">
        <v>242</v>
      </c>
      <c r="B75" s="21">
        <v>3204</v>
      </c>
      <c r="C75" s="14" t="s">
        <v>447</v>
      </c>
      <c r="D75" s="17" t="s">
        <v>46</v>
      </c>
      <c r="E75" s="21">
        <v>32</v>
      </c>
      <c r="F75" s="22">
        <f>'[2]2018 Circuit Detail'!H34</f>
        <v>378.20547900000003</v>
      </c>
      <c r="G75" s="21"/>
      <c r="H75" s="21">
        <f>('[2]2013 Indices'!H66+'[2]2014 Circuit detail'!AS34+'[2]2015 Circuit Detail'!AS34+'[2]2016 Circuit Detail'!AS34+'[2]2017 Circuit Detail'!AS34)/5</f>
        <v>2.018211927000189</v>
      </c>
      <c r="I75" s="10">
        <f>'[2]2018 Circuit Detail'!AS34</f>
        <v>3.9898946043560599</v>
      </c>
      <c r="J75" s="17" t="str">
        <f t="shared" si="0"/>
        <v>PSC</v>
      </c>
      <c r="K75" s="34">
        <v>56.3</v>
      </c>
      <c r="L75" s="23">
        <v>2018</v>
      </c>
      <c r="M75" s="21">
        <f>('[2]2013 Indices'!I66+'[2]2014 Circuit detail'!AQ34+'[2]2015 Circuit Detail'!AQ34+'[2]2016 Circuit Detail'!AQ34+'[2]2017 Circuit Detail'!AQ34)/5</f>
        <v>318.11266519999998</v>
      </c>
      <c r="N75" s="24">
        <f>'[2]2018 Circuit Detail'!AQ34</f>
        <v>444.700062</v>
      </c>
      <c r="O75" s="17" t="str">
        <f t="shared" si="1"/>
        <v>PSC</v>
      </c>
      <c r="P75" s="8" t="str">
        <f t="shared" si="2"/>
        <v>More Info Required</v>
      </c>
      <c r="Q75" s="25">
        <f>'[2]2018 Circuit Detail'!AJ34</f>
        <v>19</v>
      </c>
      <c r="R75" s="26" t="str">
        <f t="shared" si="3"/>
        <v>000 Power Supply</v>
      </c>
      <c r="S75" s="12" t="e">
        <f>IF($P75="More Info Required",COUNTIFS('[2]2018 Outage History'!$R:$R,R75,'[2]2018 Outage History'!$I:$I,$C75)/$Q75,"")</f>
        <v>#VALUE!</v>
      </c>
      <c r="T75" s="26" t="str">
        <f t="shared" si="4"/>
        <v>100 Construction</v>
      </c>
      <c r="U75" s="13" t="e">
        <f>IF($P75="More Info Required",COUNTIFS('[2]2018 Outage History'!$R:$R,T75,'[2]2018 Outage History'!$I:$I,$C75)/$Q75,"")</f>
        <v>#VALUE!</v>
      </c>
      <c r="V75" s="26" t="str">
        <f t="shared" si="5"/>
        <v>110 Maintenance</v>
      </c>
      <c r="W75" s="13" t="e">
        <f>IF($P75="More Info Required",COUNTIFS('[2]2018 Outage History'!$R:$R,V75,'[2]2018 Outage History'!$I:$I,$C75)/$Q75,"")</f>
        <v>#VALUE!</v>
      </c>
      <c r="X75" s="26" t="str">
        <f t="shared" si="6"/>
        <v>190 Other Planned</v>
      </c>
      <c r="Y75" s="13" t="e">
        <f>IF($P75="More Info Required",COUNTIFS('[2]2018 Outage History'!$R:$R,X75,'[2]2018 Outage History'!$I:$I,$C75)/$Q75,"")</f>
        <v>#VALUE!</v>
      </c>
      <c r="Z75" s="26" t="str">
        <f t="shared" si="7"/>
        <v>300 Material or equipment fault/failure</v>
      </c>
      <c r="AA75" s="13" t="e">
        <f>IF($P75="More Info Required",COUNTIFS('[2]2018 Outage History'!$R:$R,Z75,'[2]2018 Outage History'!$I:$I,$C75)/$Q75,"")</f>
        <v>#VALUE!</v>
      </c>
      <c r="AB75" s="26" t="str">
        <f t="shared" si="8"/>
        <v>310 Installation Fault</v>
      </c>
      <c r="AC75" s="13" t="e">
        <f>IF($P75="More Info Required",COUNTIFS('[2]2018 Outage History'!$R:$R,AB75,'[2]2018 Outage History'!$I:$I,$C75)/$Q75,"")</f>
        <v>#VALUE!</v>
      </c>
      <c r="AD75" s="26" t="str">
        <f t="shared" si="9"/>
        <v>320 Conductor Sag or inadequate clearance</v>
      </c>
      <c r="AE75" s="13" t="e">
        <f>IF($P75="More Info Required",COUNTIFS('[2]2018 Outage History'!$R:$R,AD75,'[2]2018 Outage History'!$I:$I,$C75)/$Q75,"")</f>
        <v>#VALUE!</v>
      </c>
      <c r="AF75" s="26" t="str">
        <f t="shared" si="10"/>
        <v>340 Overload</v>
      </c>
      <c r="AG75" s="13" t="e">
        <f>IF($P75="More Info Required",COUNTIFS('[2]2018 Outage History'!$R:$R,AF75,'[2]2018 Outage History'!$I:$I,$C75)/$Q75,"")</f>
        <v>#VALUE!</v>
      </c>
      <c r="AH75" s="26" t="str">
        <f t="shared" si="11"/>
        <v>350 Miscoordination of protection devices</v>
      </c>
      <c r="AI75" s="13" t="e">
        <f>IF($P75="More Info Required",COUNTIFS('[2]2018 Outage History'!$R:$R,AH75,'[2]2018 Outage History'!$I:$I,$C75)/$Q75,"")</f>
        <v>#VALUE!</v>
      </c>
      <c r="AJ75" s="26" t="str">
        <f t="shared" si="12"/>
        <v>360 Other Equipment installation/design</v>
      </c>
      <c r="AK75" s="13" t="e">
        <f>IF($P75="More Info Required",COUNTIFS('[2]2018 Outage History'!$R:$R,AJ75,'[2]2018 Outage History'!$I:$I,$C75)/$Q75,"")</f>
        <v>#VALUE!</v>
      </c>
      <c r="AL75" s="26" t="str">
        <f t="shared" si="13"/>
        <v>400 Decay/Age of Material/Equipment</v>
      </c>
      <c r="AM75" s="13" t="e">
        <f>IF($P75="More Info Required",COUNTIFS('[2]2018 Outage History'!$R:$R,AL75,'[2]2018 Outage History'!$I:$I,$C75)/$Q75,"")</f>
        <v>#VALUE!</v>
      </c>
      <c r="AN75" s="26" t="str">
        <f t="shared" si="14"/>
        <v>420 Tree Growth</v>
      </c>
      <c r="AO75" s="13" t="e">
        <f>IF($P75="More Info Required",COUNTIFS('[2]2018 Outage History'!$R:$R,AN75,'[2]2018 Outage History'!$I:$I,$C75)/$Q75,"")</f>
        <v>#VALUE!</v>
      </c>
      <c r="AP75" s="26" t="str">
        <f t="shared" si="15"/>
        <v>430 Tree failure from overhang or dead tree without Ice/snow</v>
      </c>
      <c r="AQ75" s="13" t="e">
        <f>IF($P75="More Info Required",COUNTIFS('[2]2018 Outage History'!$R:$R,AP75,'[2]2018 Outage History'!$I:$I,$C75)/$Q75,"")</f>
        <v>#VALUE!</v>
      </c>
      <c r="AR75" s="26" t="str">
        <f t="shared" si="16"/>
        <v>440 Trees with Ice/snow</v>
      </c>
      <c r="AS75" s="13" t="e">
        <f>IF($P75="More Info Required",COUNTIFS('[2]2018 Outage History'!$R:$R,AR75,'[2]2018 Outage History'!$I:$I,$C75)/$Q75,"")</f>
        <v>#VALUE!</v>
      </c>
      <c r="AT75" s="26" t="str">
        <f t="shared" si="17"/>
        <v>470 Borrower Crew Cuts Tree</v>
      </c>
      <c r="AU75" s="13" t="e">
        <f>IF($P75="More Info Required",COUNTIFS('[2]2018 Outage History'!$R:$R,AT75,'[2]2018 Outage History'!$I:$I,$C75)/$Q75,"")</f>
        <v>#VALUE!</v>
      </c>
      <c r="AV75" s="26" t="str">
        <f t="shared" si="18"/>
        <v>490 Maintenance, Other</v>
      </c>
      <c r="AW75" s="13" t="e">
        <f>IF($P75="More Info Required",COUNTIFS('[2]2018 Outage History'!$R:$R,AV75,'[2]2018 Outage History'!$I:$I,$C75)/$Q75,"")</f>
        <v>#VALUE!</v>
      </c>
      <c r="AX75" s="26" t="str">
        <f t="shared" si="19"/>
        <v>500 Lightning</v>
      </c>
      <c r="AY75" s="13" t="e">
        <f>IF($P75="More Info Required",COUNTIFS('[2]2018 Outage History'!$R:$R,AX75,'[2]2018 Outage History'!$I:$I,$C75)/$Q75,"")</f>
        <v>#VALUE!</v>
      </c>
      <c r="AZ75" s="26" t="str">
        <f t="shared" si="20"/>
        <v>510 Wind, Not Trees</v>
      </c>
      <c r="BA75" s="13" t="e">
        <f>IF($P75="More Info Required",COUNTIFS('[2]2018 Outage History'!$R:$R,AZ75,'[2]2018 Outage History'!$I:$I,$C75)/$Q75,"")</f>
        <v>#VALUE!</v>
      </c>
      <c r="BB75" s="26" t="str">
        <f t="shared" si="21"/>
        <v>520 Ice, Sleet, Frost, not Trees</v>
      </c>
      <c r="BC75" s="13" t="e">
        <f>IF($P75="More Info Required",COUNTIFS('[2]2018 Outage History'!$R:$R,BB75,'[2]2018 Outage History'!$I:$I,$C75)/$Q75,"")</f>
        <v>#VALUE!</v>
      </c>
      <c r="BD75" s="26" t="str">
        <f t="shared" si="22"/>
        <v>530 Flood</v>
      </c>
      <c r="BE75" s="13" t="e">
        <f>IF($P75="More Info Required",COUNTIFS('[2]2018 Outage History'!$R:$R,BD75,'[2]2018 Outage History'!$I:$I,$C75)/$Q75,"")</f>
        <v>#VALUE!</v>
      </c>
      <c r="BF75" s="26" t="str">
        <f t="shared" si="23"/>
        <v>540 Storm</v>
      </c>
      <c r="BG75" s="13" t="e">
        <f>IF($P75="More Info Required",COUNTIFS('[2]2018 Outage History'!$R:$R,BF75,'[2]2018 Outage History'!$I:$I,$C75)/$Q75,"")</f>
        <v>#VALUE!</v>
      </c>
      <c r="BH75" s="26" t="str">
        <f t="shared" si="24"/>
        <v>590 Weather, Other</v>
      </c>
      <c r="BI75" s="13" t="e">
        <f>IF($P75="More Info Required",COUNTIFS('[2]2018 Outage History'!$R:$R,BH75,'[2]2018 Outage History'!$I:$I,$C75)/$Q75,"")</f>
        <v>#VALUE!</v>
      </c>
      <c r="BJ75" s="26" t="str">
        <f t="shared" si="25"/>
        <v>600 Animal/bird</v>
      </c>
      <c r="BK75" s="13" t="e">
        <f>IF($P75="More Info Required",COUNTIFS('[2]2018 Outage History'!$R:$R,BJ75,'[2]2018 Outage History'!$I:$I,$C75)/$Q75,"")</f>
        <v>#VALUE!</v>
      </c>
      <c r="BL75" s="26" t="str">
        <f t="shared" si="26"/>
        <v>630 Squirrel</v>
      </c>
      <c r="BM75" s="13" t="e">
        <f>IF($P75="More Info Required",COUNTIFS('[2]2018 Outage History'!$R:$R,BL75,'[2]2018 Outage History'!$I:$I,$C75)/$Q75,"")</f>
        <v>#VALUE!</v>
      </c>
      <c r="BN75" s="26" t="str">
        <f t="shared" si="27"/>
        <v>690 Animal, Other</v>
      </c>
      <c r="BO75" s="13" t="e">
        <f>IF($P75="More Info Required",COUNTIFS('[2]2018 Outage History'!$R:$R,BN75,'[2]2018 Outage History'!$I:$I,$C75)/$Q75,"")</f>
        <v>#VALUE!</v>
      </c>
      <c r="BP75" s="26" t="str">
        <f t="shared" si="28"/>
        <v>700 Customer-Caused</v>
      </c>
      <c r="BQ75" s="13" t="e">
        <f>IF($P75="More Info Required",COUNTIFS('[2]2018 Outage History'!$R:$R,BP75,'[2]2018 Outage History'!$I:$I,$C75)/$Q75,"")</f>
        <v>#VALUE!</v>
      </c>
      <c r="BR75" s="26" t="str">
        <f t="shared" si="29"/>
        <v>710 Motor Vehicle</v>
      </c>
      <c r="BS75" s="13" t="e">
        <f>IF($P75="More Info Required",COUNTIFS('[2]2018 Outage History'!$R:$R,BR75,'[2]2018 Outage History'!$I:$I,$C75)/$Q75,"")</f>
        <v>#VALUE!</v>
      </c>
      <c r="BT75" s="26" t="str">
        <f t="shared" si="30"/>
        <v>715 Farming Equipment</v>
      </c>
      <c r="BU75" s="13" t="e">
        <f>IF($P75="More Info Required",COUNTIFS('[2]2018 Outage History'!$R:$R,BT75,'[2]2018 Outage History'!$I:$I,$C75)/$Q75,"")</f>
        <v>#VALUE!</v>
      </c>
      <c r="BV75" s="26" t="str">
        <f t="shared" si="31"/>
        <v>720 Aircraft</v>
      </c>
      <c r="BW75" s="13" t="e">
        <f>IF($P75="More Info Required",COUNTIFS('[2]2018 Outage History'!$R:$R,BV75,'[2]2018 Outage History'!$I:$I,$C75)/$Q75,"")</f>
        <v>#VALUE!</v>
      </c>
      <c r="BX75" s="26" t="str">
        <f t="shared" si="32"/>
        <v>730 Fire</v>
      </c>
      <c r="BY75" s="13" t="e">
        <f>IF($P75="More Info Required",COUNTIFS('[2]2018 Outage History'!$R:$R,BX75,'[2]2018 Outage History'!$I:$I,$C75)/$Q75,"")</f>
        <v>#VALUE!</v>
      </c>
      <c r="BZ75" s="26" t="str">
        <f t="shared" si="33"/>
        <v>740 Public Cuts Tree</v>
      </c>
      <c r="CA75" s="13" t="e">
        <f>IF($P75="More Info Required",COUNTIFS('[2]2018 Outage History'!$R:$R,BZ75,'[2]2018 Outage History'!$I:$I,$C75)/$Q75,"")</f>
        <v>#VALUE!</v>
      </c>
      <c r="CB75" s="26" t="str">
        <f t="shared" si="34"/>
        <v>750 Vandalism</v>
      </c>
      <c r="CC75" s="13" t="e">
        <f>IF($P75="More Info Required",COUNTIFS('[2]2018 Outage History'!$R:$R,CB75,'[2]2018 Outage History'!$I:$I,$C75)/$Q75,"")</f>
        <v>#VALUE!</v>
      </c>
      <c r="CD75" s="26" t="str">
        <f t="shared" si="35"/>
        <v>760 Switching Error or Caused by Construction or Maintenance</v>
      </c>
      <c r="CE75" s="13" t="e">
        <f>IF($P75="More Info Required",COUNTIFS('[2]2018 Outage History'!$R:$R,CD75,'[2]2018 Outage History'!$I:$I,$C75)/$Q75,"")</f>
        <v>#VALUE!</v>
      </c>
      <c r="CF75" s="26" t="str">
        <f t="shared" si="36"/>
        <v>790 Public, Other</v>
      </c>
      <c r="CG75" s="13" t="e">
        <f>IF($P75="More Info Required",COUNTIFS('[2]2018 Outage History'!$R:$R,CF75,'[2]2018 Outage History'!$I:$I,$C75)/$Q75,"")</f>
        <v>#VALUE!</v>
      </c>
      <c r="CH75" s="26" t="str">
        <f t="shared" si="37"/>
        <v>800 Other</v>
      </c>
      <c r="CI75" s="13" t="e">
        <f>IF($P75="More Info Required",COUNTIFS('[2]2018 Outage History'!$R:$R,CH75,'[2]2018 Outage History'!$I:$I,$C75)/$Q75,"")</f>
        <v>#VALUE!</v>
      </c>
      <c r="CJ75" s="26" t="str">
        <f t="shared" si="38"/>
        <v>999 Cause Unknown</v>
      </c>
      <c r="CK75" s="13" t="e">
        <f>IF($P75="More Info Required",COUNTIFS('[2]2018 Outage History'!$R:$R,CJ75,'[2]2018 Outage History'!$I:$I,$C75)/$Q75,"")</f>
        <v>#VALUE!</v>
      </c>
    </row>
    <row r="76" spans="1:89" ht="15" x14ac:dyDescent="0.25">
      <c r="A76" s="17" t="s">
        <v>173</v>
      </c>
      <c r="B76" s="21">
        <v>3901</v>
      </c>
      <c r="C76" s="14" t="s">
        <v>448</v>
      </c>
      <c r="D76" s="17" t="s">
        <v>386</v>
      </c>
      <c r="E76" s="21">
        <v>39</v>
      </c>
      <c r="F76" s="22">
        <f>'[2]2018 Circuit Detail'!H35</f>
        <v>542.64285700000005</v>
      </c>
      <c r="G76" s="21"/>
      <c r="H76" s="21">
        <f>('[2]2013 Indices'!H67+'[2]2014 Circuit detail'!AS35+'[2]2015 Circuit Detail'!AS35+'[2]2016 Circuit Detail'!AS35+'[2]2017 Circuit Detail'!AS35)/5</f>
        <v>1.3243332956086515</v>
      </c>
      <c r="I76" s="10">
        <f>'[2]2018 Circuit Detail'!AS35</f>
        <v>2.6094510998050402</v>
      </c>
      <c r="J76" s="17" t="str">
        <f t="shared" si="0"/>
        <v>PSC</v>
      </c>
      <c r="K76" s="34">
        <v>35.9</v>
      </c>
      <c r="L76" s="23">
        <v>2017</v>
      </c>
      <c r="M76" s="21">
        <f>('[2]2013 Indices'!I67+'[2]2014 Circuit detail'!AQ35+'[2]2015 Circuit Detail'!AQ35+'[2]2016 Circuit Detail'!AQ35+'[2]2017 Circuit Detail'!AQ35)/5</f>
        <v>107.09828681620627</v>
      </c>
      <c r="N76" s="24">
        <f>'[2]2018 Circuit Detail'!AQ35</f>
        <v>179.20258000000001</v>
      </c>
      <c r="O76" s="17" t="str">
        <f t="shared" si="1"/>
        <v>PSC</v>
      </c>
      <c r="P76" s="8" t="str">
        <f t="shared" si="2"/>
        <v>More Info Required</v>
      </c>
      <c r="Q76" s="25">
        <f>'[2]2018 Circuit Detail'!AJ35</f>
        <v>30</v>
      </c>
      <c r="R76" s="26" t="str">
        <f t="shared" si="3"/>
        <v>000 Power Supply</v>
      </c>
      <c r="S76" s="12" t="e">
        <f>IF($P76="More Info Required",COUNTIFS('[2]2018 Outage History'!$R:$R,R76,'[2]2018 Outage History'!$I:$I,$C76)/$Q76,"")</f>
        <v>#VALUE!</v>
      </c>
      <c r="T76" s="26" t="str">
        <f t="shared" si="4"/>
        <v>100 Construction</v>
      </c>
      <c r="U76" s="13" t="e">
        <f>IF($P76="More Info Required",COUNTIFS('[2]2018 Outage History'!$R:$R,T76,'[2]2018 Outage History'!$I:$I,$C76)/$Q76,"")</f>
        <v>#VALUE!</v>
      </c>
      <c r="V76" s="26" t="str">
        <f t="shared" si="5"/>
        <v>110 Maintenance</v>
      </c>
      <c r="W76" s="13" t="e">
        <f>IF($P76="More Info Required",COUNTIFS('[2]2018 Outage History'!$R:$R,V76,'[2]2018 Outage History'!$I:$I,$C76)/$Q76,"")</f>
        <v>#VALUE!</v>
      </c>
      <c r="X76" s="26" t="str">
        <f t="shared" si="6"/>
        <v>190 Other Planned</v>
      </c>
      <c r="Y76" s="13" t="e">
        <f>IF($P76="More Info Required",COUNTIFS('[2]2018 Outage History'!$R:$R,X76,'[2]2018 Outage History'!$I:$I,$C76)/$Q76,"")</f>
        <v>#VALUE!</v>
      </c>
      <c r="Z76" s="26" t="str">
        <f t="shared" si="7"/>
        <v>300 Material or equipment fault/failure</v>
      </c>
      <c r="AA76" s="13" t="e">
        <f>IF($P76="More Info Required",COUNTIFS('[2]2018 Outage History'!$R:$R,Z76,'[2]2018 Outage History'!$I:$I,$C76)/$Q76,"")</f>
        <v>#VALUE!</v>
      </c>
      <c r="AB76" s="26" t="str">
        <f t="shared" si="8"/>
        <v>310 Installation Fault</v>
      </c>
      <c r="AC76" s="13" t="e">
        <f>IF($P76="More Info Required",COUNTIFS('[2]2018 Outage History'!$R:$R,AB76,'[2]2018 Outage History'!$I:$I,$C76)/$Q76,"")</f>
        <v>#VALUE!</v>
      </c>
      <c r="AD76" s="26" t="str">
        <f t="shared" si="9"/>
        <v>320 Conductor Sag or inadequate clearance</v>
      </c>
      <c r="AE76" s="13" t="e">
        <f>IF($P76="More Info Required",COUNTIFS('[2]2018 Outage History'!$R:$R,AD76,'[2]2018 Outage History'!$I:$I,$C76)/$Q76,"")</f>
        <v>#VALUE!</v>
      </c>
      <c r="AF76" s="26" t="str">
        <f t="shared" si="10"/>
        <v>340 Overload</v>
      </c>
      <c r="AG76" s="13" t="e">
        <f>IF($P76="More Info Required",COUNTIFS('[2]2018 Outage History'!$R:$R,AF76,'[2]2018 Outage History'!$I:$I,$C76)/$Q76,"")</f>
        <v>#VALUE!</v>
      </c>
      <c r="AH76" s="26" t="str">
        <f t="shared" si="11"/>
        <v>350 Miscoordination of protection devices</v>
      </c>
      <c r="AI76" s="13" t="e">
        <f>IF($P76="More Info Required",COUNTIFS('[2]2018 Outage History'!$R:$R,AH76,'[2]2018 Outage History'!$I:$I,$C76)/$Q76,"")</f>
        <v>#VALUE!</v>
      </c>
      <c r="AJ76" s="26" t="str">
        <f t="shared" si="12"/>
        <v>360 Other Equipment installation/design</v>
      </c>
      <c r="AK76" s="13" t="e">
        <f>IF($P76="More Info Required",COUNTIFS('[2]2018 Outage History'!$R:$R,AJ76,'[2]2018 Outage History'!$I:$I,$C76)/$Q76,"")</f>
        <v>#VALUE!</v>
      </c>
      <c r="AL76" s="26" t="str">
        <f t="shared" si="13"/>
        <v>400 Decay/Age of Material/Equipment</v>
      </c>
      <c r="AM76" s="13" t="e">
        <f>IF($P76="More Info Required",COUNTIFS('[2]2018 Outage History'!$R:$R,AL76,'[2]2018 Outage History'!$I:$I,$C76)/$Q76,"")</f>
        <v>#VALUE!</v>
      </c>
      <c r="AN76" s="26" t="str">
        <f t="shared" si="14"/>
        <v>420 Tree Growth</v>
      </c>
      <c r="AO76" s="13" t="e">
        <f>IF($P76="More Info Required",COUNTIFS('[2]2018 Outage History'!$R:$R,AN76,'[2]2018 Outage History'!$I:$I,$C76)/$Q76,"")</f>
        <v>#VALUE!</v>
      </c>
      <c r="AP76" s="26" t="str">
        <f t="shared" si="15"/>
        <v>430 Tree failure from overhang or dead tree without Ice/snow</v>
      </c>
      <c r="AQ76" s="13" t="e">
        <f>IF($P76="More Info Required",COUNTIFS('[2]2018 Outage History'!$R:$R,AP76,'[2]2018 Outage History'!$I:$I,$C76)/$Q76,"")</f>
        <v>#VALUE!</v>
      </c>
      <c r="AR76" s="26" t="str">
        <f t="shared" si="16"/>
        <v>440 Trees with Ice/snow</v>
      </c>
      <c r="AS76" s="13" t="e">
        <f>IF($P76="More Info Required",COUNTIFS('[2]2018 Outage History'!$R:$R,AR76,'[2]2018 Outage History'!$I:$I,$C76)/$Q76,"")</f>
        <v>#VALUE!</v>
      </c>
      <c r="AT76" s="26" t="str">
        <f t="shared" si="17"/>
        <v>470 Borrower Crew Cuts Tree</v>
      </c>
      <c r="AU76" s="13" t="e">
        <f>IF($P76="More Info Required",COUNTIFS('[2]2018 Outage History'!$R:$R,AT76,'[2]2018 Outage History'!$I:$I,$C76)/$Q76,"")</f>
        <v>#VALUE!</v>
      </c>
      <c r="AV76" s="26" t="str">
        <f t="shared" si="18"/>
        <v>490 Maintenance, Other</v>
      </c>
      <c r="AW76" s="13" t="e">
        <f>IF($P76="More Info Required",COUNTIFS('[2]2018 Outage History'!$R:$R,AV76,'[2]2018 Outage History'!$I:$I,$C76)/$Q76,"")</f>
        <v>#VALUE!</v>
      </c>
      <c r="AX76" s="26" t="str">
        <f t="shared" si="19"/>
        <v>500 Lightning</v>
      </c>
      <c r="AY76" s="13" t="e">
        <f>IF($P76="More Info Required",COUNTIFS('[2]2018 Outage History'!$R:$R,AX76,'[2]2018 Outage History'!$I:$I,$C76)/$Q76,"")</f>
        <v>#VALUE!</v>
      </c>
      <c r="AZ76" s="26" t="str">
        <f t="shared" si="20"/>
        <v>510 Wind, Not Trees</v>
      </c>
      <c r="BA76" s="13" t="e">
        <f>IF($P76="More Info Required",COUNTIFS('[2]2018 Outage History'!$R:$R,AZ76,'[2]2018 Outage History'!$I:$I,$C76)/$Q76,"")</f>
        <v>#VALUE!</v>
      </c>
      <c r="BB76" s="26" t="str">
        <f t="shared" si="21"/>
        <v>520 Ice, Sleet, Frost, not Trees</v>
      </c>
      <c r="BC76" s="13" t="e">
        <f>IF($P76="More Info Required",COUNTIFS('[2]2018 Outage History'!$R:$R,BB76,'[2]2018 Outage History'!$I:$I,$C76)/$Q76,"")</f>
        <v>#VALUE!</v>
      </c>
      <c r="BD76" s="26" t="str">
        <f t="shared" si="22"/>
        <v>530 Flood</v>
      </c>
      <c r="BE76" s="13" t="e">
        <f>IF($P76="More Info Required",COUNTIFS('[2]2018 Outage History'!$R:$R,BD76,'[2]2018 Outage History'!$I:$I,$C76)/$Q76,"")</f>
        <v>#VALUE!</v>
      </c>
      <c r="BF76" s="26" t="str">
        <f t="shared" si="23"/>
        <v>540 Storm</v>
      </c>
      <c r="BG76" s="13" t="e">
        <f>IF($P76="More Info Required",COUNTIFS('[2]2018 Outage History'!$R:$R,BF76,'[2]2018 Outage History'!$I:$I,$C76)/$Q76,"")</f>
        <v>#VALUE!</v>
      </c>
      <c r="BH76" s="26" t="str">
        <f t="shared" si="24"/>
        <v>590 Weather, Other</v>
      </c>
      <c r="BI76" s="13" t="e">
        <f>IF($P76="More Info Required",COUNTIFS('[2]2018 Outage History'!$R:$R,BH76,'[2]2018 Outage History'!$I:$I,$C76)/$Q76,"")</f>
        <v>#VALUE!</v>
      </c>
      <c r="BJ76" s="26" t="str">
        <f t="shared" si="25"/>
        <v>600 Animal/bird</v>
      </c>
      <c r="BK76" s="13" t="e">
        <f>IF($P76="More Info Required",COUNTIFS('[2]2018 Outage History'!$R:$R,BJ76,'[2]2018 Outage History'!$I:$I,$C76)/$Q76,"")</f>
        <v>#VALUE!</v>
      </c>
      <c r="BL76" s="26" t="str">
        <f t="shared" si="26"/>
        <v>630 Squirrel</v>
      </c>
      <c r="BM76" s="13" t="e">
        <f>IF($P76="More Info Required",COUNTIFS('[2]2018 Outage History'!$R:$R,BL76,'[2]2018 Outage History'!$I:$I,$C76)/$Q76,"")</f>
        <v>#VALUE!</v>
      </c>
      <c r="BN76" s="26" t="str">
        <f t="shared" si="27"/>
        <v>690 Animal, Other</v>
      </c>
      <c r="BO76" s="13" t="e">
        <f>IF($P76="More Info Required",COUNTIFS('[2]2018 Outage History'!$R:$R,BN76,'[2]2018 Outage History'!$I:$I,$C76)/$Q76,"")</f>
        <v>#VALUE!</v>
      </c>
      <c r="BP76" s="26" t="str">
        <f t="shared" si="28"/>
        <v>700 Customer-Caused</v>
      </c>
      <c r="BQ76" s="13" t="e">
        <f>IF($P76="More Info Required",COUNTIFS('[2]2018 Outage History'!$R:$R,BP76,'[2]2018 Outage History'!$I:$I,$C76)/$Q76,"")</f>
        <v>#VALUE!</v>
      </c>
      <c r="BR76" s="26" t="str">
        <f t="shared" si="29"/>
        <v>710 Motor Vehicle</v>
      </c>
      <c r="BS76" s="13" t="e">
        <f>IF($P76="More Info Required",COUNTIFS('[2]2018 Outage History'!$R:$R,BR76,'[2]2018 Outage History'!$I:$I,$C76)/$Q76,"")</f>
        <v>#VALUE!</v>
      </c>
      <c r="BT76" s="26" t="str">
        <f t="shared" si="30"/>
        <v>715 Farming Equipment</v>
      </c>
      <c r="BU76" s="13" t="e">
        <f>IF($P76="More Info Required",COUNTIFS('[2]2018 Outage History'!$R:$R,BT76,'[2]2018 Outage History'!$I:$I,$C76)/$Q76,"")</f>
        <v>#VALUE!</v>
      </c>
      <c r="BV76" s="26" t="str">
        <f t="shared" si="31"/>
        <v>720 Aircraft</v>
      </c>
      <c r="BW76" s="13" t="e">
        <f>IF($P76="More Info Required",COUNTIFS('[2]2018 Outage History'!$R:$R,BV76,'[2]2018 Outage History'!$I:$I,$C76)/$Q76,"")</f>
        <v>#VALUE!</v>
      </c>
      <c r="BX76" s="26" t="str">
        <f t="shared" si="32"/>
        <v>730 Fire</v>
      </c>
      <c r="BY76" s="13" t="e">
        <f>IF($P76="More Info Required",COUNTIFS('[2]2018 Outage History'!$R:$R,BX76,'[2]2018 Outage History'!$I:$I,$C76)/$Q76,"")</f>
        <v>#VALUE!</v>
      </c>
      <c r="BZ76" s="26" t="str">
        <f t="shared" si="33"/>
        <v>740 Public Cuts Tree</v>
      </c>
      <c r="CA76" s="13" t="e">
        <f>IF($P76="More Info Required",COUNTIFS('[2]2018 Outage History'!$R:$R,BZ76,'[2]2018 Outage History'!$I:$I,$C76)/$Q76,"")</f>
        <v>#VALUE!</v>
      </c>
      <c r="CB76" s="26" t="str">
        <f t="shared" si="34"/>
        <v>750 Vandalism</v>
      </c>
      <c r="CC76" s="13" t="e">
        <f>IF($P76="More Info Required",COUNTIFS('[2]2018 Outage History'!$R:$R,CB76,'[2]2018 Outage History'!$I:$I,$C76)/$Q76,"")</f>
        <v>#VALUE!</v>
      </c>
      <c r="CD76" s="26" t="str">
        <f t="shared" si="35"/>
        <v>760 Switching Error or Caused by Construction or Maintenance</v>
      </c>
      <c r="CE76" s="13" t="e">
        <f>IF($P76="More Info Required",COUNTIFS('[2]2018 Outage History'!$R:$R,CD76,'[2]2018 Outage History'!$I:$I,$C76)/$Q76,"")</f>
        <v>#VALUE!</v>
      </c>
      <c r="CF76" s="26" t="str">
        <f t="shared" si="36"/>
        <v>790 Public, Other</v>
      </c>
      <c r="CG76" s="13" t="e">
        <f>IF($P76="More Info Required",COUNTIFS('[2]2018 Outage History'!$R:$R,CF76,'[2]2018 Outage History'!$I:$I,$C76)/$Q76,"")</f>
        <v>#VALUE!</v>
      </c>
      <c r="CH76" s="26" t="str">
        <f t="shared" si="37"/>
        <v>800 Other</v>
      </c>
      <c r="CI76" s="13" t="e">
        <f>IF($P76="More Info Required",COUNTIFS('[2]2018 Outage History'!$R:$R,CH76,'[2]2018 Outage History'!$I:$I,$C76)/$Q76,"")</f>
        <v>#VALUE!</v>
      </c>
      <c r="CJ76" s="26" t="str">
        <f t="shared" si="38"/>
        <v>999 Cause Unknown</v>
      </c>
      <c r="CK76" s="13" t="e">
        <f>IF($P76="More Info Required",COUNTIFS('[2]2018 Outage History'!$R:$R,CJ76,'[2]2018 Outage History'!$I:$I,$C76)/$Q76,"")</f>
        <v>#VALUE!</v>
      </c>
    </row>
    <row r="77" spans="1:89" ht="15" x14ac:dyDescent="0.25">
      <c r="A77" s="17" t="s">
        <v>175</v>
      </c>
      <c r="B77" s="21">
        <v>3902</v>
      </c>
      <c r="C77" s="14" t="s">
        <v>449</v>
      </c>
      <c r="D77" s="17" t="s">
        <v>386</v>
      </c>
      <c r="E77" s="21">
        <v>39</v>
      </c>
      <c r="F77" s="22">
        <f>'[2]2018 Circuit Detail'!H36</f>
        <v>466.38082100000003</v>
      </c>
      <c r="G77" s="21"/>
      <c r="H77" s="21">
        <f>('[2]2013 Indices'!H68+'[2]2014 Circuit detail'!AS36+'[2]2015 Circuit Detail'!AS36+'[2]2016 Circuit Detail'!AS36+'[2]2017 Circuit Detail'!AS36)/5</f>
        <v>1.4639553410420496</v>
      </c>
      <c r="I77" s="10">
        <f>'[2]2018 Circuit Detail'!AS36</f>
        <v>0.460996658351009</v>
      </c>
      <c r="J77" s="17" t="str">
        <f t="shared" si="0"/>
        <v>OK</v>
      </c>
      <c r="K77" s="34">
        <v>36.799999999999997</v>
      </c>
      <c r="L77" s="23">
        <v>2017</v>
      </c>
      <c r="M77" s="21">
        <f>('[2]2013 Indices'!I68+'[2]2014 Circuit detail'!AQ36+'[2]2015 Circuit Detail'!AQ36+'[2]2016 Circuit Detail'!AQ36+'[2]2017 Circuit Detail'!AQ36)/5</f>
        <v>256.73778543356013</v>
      </c>
      <c r="N77" s="24">
        <f>'[2]2018 Circuit Detail'!AQ36</f>
        <v>65.898936000000006</v>
      </c>
      <c r="O77" s="17" t="str">
        <f t="shared" si="1"/>
        <v>OK</v>
      </c>
      <c r="P77" s="8" t="str">
        <f t="shared" si="2"/>
        <v>Good</v>
      </c>
      <c r="Q77" s="25">
        <f>'[2]2018 Circuit Detail'!AJ36</f>
        <v>29</v>
      </c>
      <c r="R77" s="26" t="str">
        <f t="shared" si="3"/>
        <v/>
      </c>
      <c r="S77" s="12" t="str">
        <f>IF($P77="More Info Required",COUNTIFS('[2]2018 Outage History'!$R:$R,R77,'[2]2018 Outage History'!$I:$I,$C77)/$Q77,"")</f>
        <v/>
      </c>
      <c r="T77" s="26" t="str">
        <f t="shared" si="4"/>
        <v/>
      </c>
      <c r="U77" s="13" t="str">
        <f>IF($P77="More Info Required",COUNTIFS('[2]2018 Outage History'!$R:$R,T77,'[2]2018 Outage History'!$I:$I,$C77)/$Q77,"")</f>
        <v/>
      </c>
      <c r="V77" s="26" t="str">
        <f t="shared" si="5"/>
        <v/>
      </c>
      <c r="W77" s="13" t="str">
        <f>IF($P77="More Info Required",COUNTIFS('[2]2018 Outage History'!$R:$R,V77,'[2]2018 Outage History'!$I:$I,$C77)/$Q77,"")</f>
        <v/>
      </c>
      <c r="X77" s="26" t="str">
        <f t="shared" si="6"/>
        <v/>
      </c>
      <c r="Y77" s="13" t="str">
        <f>IF($P77="More Info Required",COUNTIFS('[2]2018 Outage History'!$R:$R,X77,'[2]2018 Outage History'!$I:$I,$C77)/$Q77,"")</f>
        <v/>
      </c>
      <c r="Z77" s="26" t="str">
        <f t="shared" si="7"/>
        <v/>
      </c>
      <c r="AA77" s="13" t="str">
        <f>IF($P77="More Info Required",COUNTIFS('[2]2018 Outage History'!$R:$R,Z77,'[2]2018 Outage History'!$I:$I,$C77)/$Q77,"")</f>
        <v/>
      </c>
      <c r="AB77" s="26" t="str">
        <f t="shared" si="8"/>
        <v/>
      </c>
      <c r="AC77" s="13" t="str">
        <f>IF($P77="More Info Required",COUNTIFS('[2]2018 Outage History'!$R:$R,AB77,'[2]2018 Outage History'!$I:$I,$C77)/$Q77,"")</f>
        <v/>
      </c>
      <c r="AD77" s="26" t="str">
        <f t="shared" si="9"/>
        <v/>
      </c>
      <c r="AE77" s="13" t="str">
        <f>IF($P77="More Info Required",COUNTIFS('[2]2018 Outage History'!$R:$R,AD77,'[2]2018 Outage History'!$I:$I,$C77)/$Q77,"")</f>
        <v/>
      </c>
      <c r="AF77" s="26" t="str">
        <f t="shared" si="10"/>
        <v/>
      </c>
      <c r="AG77" s="13" t="str">
        <f>IF($P77="More Info Required",COUNTIFS('[2]2018 Outage History'!$R:$R,AF77,'[2]2018 Outage History'!$I:$I,$C77)/$Q77,"")</f>
        <v/>
      </c>
      <c r="AH77" s="26" t="str">
        <f t="shared" si="11"/>
        <v/>
      </c>
      <c r="AI77" s="13" t="str">
        <f>IF($P77="More Info Required",COUNTIFS('[2]2018 Outage History'!$R:$R,AH77,'[2]2018 Outage History'!$I:$I,$C77)/$Q77,"")</f>
        <v/>
      </c>
      <c r="AJ77" s="26" t="str">
        <f t="shared" si="12"/>
        <v/>
      </c>
      <c r="AK77" s="13" t="str">
        <f>IF($P77="More Info Required",COUNTIFS('[2]2018 Outage History'!$R:$R,AJ77,'[2]2018 Outage History'!$I:$I,$C77)/$Q77,"")</f>
        <v/>
      </c>
      <c r="AL77" s="26" t="str">
        <f t="shared" si="13"/>
        <v/>
      </c>
      <c r="AM77" s="13" t="str">
        <f>IF($P77="More Info Required",COUNTIFS('[2]2018 Outage History'!$R:$R,AL77,'[2]2018 Outage History'!$I:$I,$C77)/$Q77,"")</f>
        <v/>
      </c>
      <c r="AN77" s="26" t="str">
        <f t="shared" si="14"/>
        <v/>
      </c>
      <c r="AO77" s="13" t="str">
        <f>IF($P77="More Info Required",COUNTIFS('[2]2018 Outage History'!$R:$R,AN77,'[2]2018 Outage History'!$I:$I,$C77)/$Q77,"")</f>
        <v/>
      </c>
      <c r="AP77" s="26" t="str">
        <f t="shared" si="15"/>
        <v/>
      </c>
      <c r="AQ77" s="13" t="str">
        <f>IF($P77="More Info Required",COUNTIFS('[2]2018 Outage History'!$R:$R,AP77,'[2]2018 Outage History'!$I:$I,$C77)/$Q77,"")</f>
        <v/>
      </c>
      <c r="AR77" s="26" t="str">
        <f t="shared" si="16"/>
        <v/>
      </c>
      <c r="AS77" s="13" t="str">
        <f>IF($P77="More Info Required",COUNTIFS('[2]2018 Outage History'!$R:$R,AR77,'[2]2018 Outage History'!$I:$I,$C77)/$Q77,"")</f>
        <v/>
      </c>
      <c r="AT77" s="26" t="str">
        <f t="shared" si="17"/>
        <v/>
      </c>
      <c r="AU77" s="13" t="str">
        <f>IF($P77="More Info Required",COUNTIFS('[2]2018 Outage History'!$R:$R,AT77,'[2]2018 Outage History'!$I:$I,$C77)/$Q77,"")</f>
        <v/>
      </c>
      <c r="AV77" s="26" t="str">
        <f t="shared" si="18"/>
        <v/>
      </c>
      <c r="AW77" s="13" t="str">
        <f>IF($P77="More Info Required",COUNTIFS('[2]2018 Outage History'!$R:$R,AV77,'[2]2018 Outage History'!$I:$I,$C77)/$Q77,"")</f>
        <v/>
      </c>
      <c r="AX77" s="26" t="str">
        <f t="shared" si="19"/>
        <v/>
      </c>
      <c r="AY77" s="13" t="str">
        <f>IF($P77="More Info Required",COUNTIFS('[2]2018 Outage History'!$R:$R,AX77,'[2]2018 Outage History'!$I:$I,$C77)/$Q77,"")</f>
        <v/>
      </c>
      <c r="AZ77" s="26" t="str">
        <f t="shared" si="20"/>
        <v/>
      </c>
      <c r="BA77" s="13" t="str">
        <f>IF($P77="More Info Required",COUNTIFS('[2]2018 Outage History'!$R:$R,AZ77,'[2]2018 Outage History'!$I:$I,$C77)/$Q77,"")</f>
        <v/>
      </c>
      <c r="BB77" s="26" t="str">
        <f t="shared" si="21"/>
        <v/>
      </c>
      <c r="BC77" s="13" t="str">
        <f>IF($P77="More Info Required",COUNTIFS('[2]2018 Outage History'!$R:$R,BB77,'[2]2018 Outage History'!$I:$I,$C77)/$Q77,"")</f>
        <v/>
      </c>
      <c r="BD77" s="26" t="str">
        <f t="shared" si="22"/>
        <v/>
      </c>
      <c r="BE77" s="13" t="str">
        <f>IF($P77="More Info Required",COUNTIFS('[2]2018 Outage History'!$R:$R,BD77,'[2]2018 Outage History'!$I:$I,$C77)/$Q77,"")</f>
        <v/>
      </c>
      <c r="BF77" s="26" t="str">
        <f t="shared" si="23"/>
        <v/>
      </c>
      <c r="BG77" s="13" t="str">
        <f>IF($P77="More Info Required",COUNTIFS('[2]2018 Outage History'!$R:$R,BF77,'[2]2018 Outage History'!$I:$I,$C77)/$Q77,"")</f>
        <v/>
      </c>
      <c r="BH77" s="26" t="str">
        <f t="shared" si="24"/>
        <v/>
      </c>
      <c r="BI77" s="13" t="str">
        <f>IF($P77="More Info Required",COUNTIFS('[2]2018 Outage History'!$R:$R,BH77,'[2]2018 Outage History'!$I:$I,$C77)/$Q77,"")</f>
        <v/>
      </c>
      <c r="BJ77" s="26" t="str">
        <f t="shared" si="25"/>
        <v/>
      </c>
      <c r="BK77" s="13" t="str">
        <f>IF($P77="More Info Required",COUNTIFS('[2]2018 Outage History'!$R:$R,BJ77,'[2]2018 Outage History'!$I:$I,$C77)/$Q77,"")</f>
        <v/>
      </c>
      <c r="BL77" s="26" t="str">
        <f t="shared" si="26"/>
        <v/>
      </c>
      <c r="BM77" s="13" t="str">
        <f>IF($P77="More Info Required",COUNTIFS('[2]2018 Outage History'!$R:$R,BL77,'[2]2018 Outage History'!$I:$I,$C77)/$Q77,"")</f>
        <v/>
      </c>
      <c r="BN77" s="26" t="str">
        <f t="shared" si="27"/>
        <v/>
      </c>
      <c r="BO77" s="13" t="str">
        <f>IF($P77="More Info Required",COUNTIFS('[2]2018 Outage History'!$R:$R,BN77,'[2]2018 Outage History'!$I:$I,$C77)/$Q77,"")</f>
        <v/>
      </c>
      <c r="BP77" s="26" t="str">
        <f t="shared" si="28"/>
        <v/>
      </c>
      <c r="BQ77" s="13" t="str">
        <f>IF($P77="More Info Required",COUNTIFS('[2]2018 Outage History'!$R:$R,BP77,'[2]2018 Outage History'!$I:$I,$C77)/$Q77,"")</f>
        <v/>
      </c>
      <c r="BR77" s="26" t="str">
        <f t="shared" si="29"/>
        <v/>
      </c>
      <c r="BS77" s="13" t="str">
        <f>IF($P77="More Info Required",COUNTIFS('[2]2018 Outage History'!$R:$R,BR77,'[2]2018 Outage History'!$I:$I,$C77)/$Q77,"")</f>
        <v/>
      </c>
      <c r="BT77" s="26" t="str">
        <f t="shared" si="30"/>
        <v/>
      </c>
      <c r="BU77" s="13" t="str">
        <f>IF($P77="More Info Required",COUNTIFS('[2]2018 Outage History'!$R:$R,BT77,'[2]2018 Outage History'!$I:$I,$C77)/$Q77,"")</f>
        <v/>
      </c>
      <c r="BV77" s="26" t="str">
        <f t="shared" si="31"/>
        <v/>
      </c>
      <c r="BW77" s="13" t="str">
        <f>IF($P77="More Info Required",COUNTIFS('[2]2018 Outage History'!$R:$R,BV77,'[2]2018 Outage History'!$I:$I,$C77)/$Q77,"")</f>
        <v/>
      </c>
      <c r="BX77" s="26" t="str">
        <f t="shared" si="32"/>
        <v/>
      </c>
      <c r="BY77" s="13" t="str">
        <f>IF($P77="More Info Required",COUNTIFS('[2]2018 Outage History'!$R:$R,BX77,'[2]2018 Outage History'!$I:$I,$C77)/$Q77,"")</f>
        <v/>
      </c>
      <c r="BZ77" s="26" t="str">
        <f t="shared" si="33"/>
        <v/>
      </c>
      <c r="CA77" s="13" t="str">
        <f>IF($P77="More Info Required",COUNTIFS('[2]2018 Outage History'!$R:$R,BZ77,'[2]2018 Outage History'!$I:$I,$C77)/$Q77,"")</f>
        <v/>
      </c>
      <c r="CB77" s="26" t="str">
        <f t="shared" si="34"/>
        <v/>
      </c>
      <c r="CC77" s="13" t="str">
        <f>IF($P77="More Info Required",COUNTIFS('[2]2018 Outage History'!$R:$R,CB77,'[2]2018 Outage History'!$I:$I,$C77)/$Q77,"")</f>
        <v/>
      </c>
      <c r="CD77" s="26" t="str">
        <f t="shared" si="35"/>
        <v/>
      </c>
      <c r="CE77" s="13" t="str">
        <f>IF($P77="More Info Required",COUNTIFS('[2]2018 Outage History'!$R:$R,CD77,'[2]2018 Outage History'!$I:$I,$C77)/$Q77,"")</f>
        <v/>
      </c>
      <c r="CF77" s="26" t="str">
        <f t="shared" si="36"/>
        <v/>
      </c>
      <c r="CG77" s="13" t="str">
        <f>IF($P77="More Info Required",COUNTIFS('[2]2018 Outage History'!$R:$R,CF77,'[2]2018 Outage History'!$I:$I,$C77)/$Q77,"")</f>
        <v/>
      </c>
      <c r="CH77" s="26" t="str">
        <f t="shared" si="37"/>
        <v/>
      </c>
      <c r="CI77" s="13" t="str">
        <f>IF($P77="More Info Required",COUNTIFS('[2]2018 Outage History'!$R:$R,CH77,'[2]2018 Outage History'!$I:$I,$C77)/$Q77,"")</f>
        <v/>
      </c>
      <c r="CJ77" s="26" t="str">
        <f t="shared" si="38"/>
        <v/>
      </c>
      <c r="CK77" s="13" t="str">
        <f>IF($P77="More Info Required",COUNTIFS('[2]2018 Outage History'!$R:$R,CJ77,'[2]2018 Outage History'!$I:$I,$C77)/$Q77,"")</f>
        <v/>
      </c>
    </row>
    <row r="78" spans="1:89" ht="15" x14ac:dyDescent="0.25">
      <c r="A78" s="17" t="s">
        <v>387</v>
      </c>
      <c r="B78" s="21">
        <v>3903</v>
      </c>
      <c r="C78" s="14" t="s">
        <v>450</v>
      </c>
      <c r="D78" s="17" t="s">
        <v>386</v>
      </c>
      <c r="E78" s="21">
        <v>39</v>
      </c>
      <c r="F78" s="22">
        <f>'[2]2018 Circuit Detail'!H37</f>
        <v>152.46301299999999</v>
      </c>
      <c r="G78" s="21"/>
      <c r="H78" s="21">
        <f>('[2]2013 Indices'!H69+'[2]2014 Circuit detail'!AS37+'[2]2015 Circuit Detail'!AS37+'[2]2016 Circuit Detail'!AS37+'[2]2017 Circuit Detail'!AS37)/5</f>
        <v>1.5872938546042792</v>
      </c>
      <c r="I78" s="10">
        <f>'[2]2018 Circuit Detail'!AS37</f>
        <v>0.157415228308521</v>
      </c>
      <c r="J78" s="17" t="str">
        <f t="shared" si="0"/>
        <v>OK</v>
      </c>
      <c r="K78" s="34">
        <v>10.68</v>
      </c>
      <c r="L78" s="23">
        <v>2017</v>
      </c>
      <c r="M78" s="21">
        <f>('[2]2013 Indices'!I69+'[2]2014 Circuit detail'!AQ37+'[2]2015 Circuit Detail'!AQ37+'[2]2016 Circuit Detail'!AQ37+'[2]2017 Circuit Detail'!AQ37)/5</f>
        <v>77.002758473202604</v>
      </c>
      <c r="N78" s="24">
        <f>'[2]2018 Circuit Detail'!AQ37</f>
        <v>29.462883000000001</v>
      </c>
      <c r="O78" s="17" t="str">
        <f t="shared" si="1"/>
        <v>OK</v>
      </c>
      <c r="P78" s="8" t="str">
        <f t="shared" si="2"/>
        <v>Good</v>
      </c>
      <c r="Q78" s="25">
        <f>'[2]2018 Circuit Detail'!AJ37</f>
        <v>2</v>
      </c>
      <c r="R78" s="26" t="str">
        <f t="shared" si="3"/>
        <v/>
      </c>
      <c r="S78" s="12" t="str">
        <f>IF($P78="More Info Required",COUNTIFS('[2]2018 Outage History'!$R:$R,R78,'[2]2018 Outage History'!$I:$I,$C78)/$Q78,"")</f>
        <v/>
      </c>
      <c r="T78" s="26" t="str">
        <f t="shared" si="4"/>
        <v/>
      </c>
      <c r="U78" s="13" t="str">
        <f>IF($P78="More Info Required",COUNTIFS('[2]2018 Outage History'!$R:$R,T78,'[2]2018 Outage History'!$I:$I,$C78)/$Q78,"")</f>
        <v/>
      </c>
      <c r="V78" s="26" t="str">
        <f t="shared" si="5"/>
        <v/>
      </c>
      <c r="W78" s="13" t="str">
        <f>IF($P78="More Info Required",COUNTIFS('[2]2018 Outage History'!$R:$R,V78,'[2]2018 Outage History'!$I:$I,$C78)/$Q78,"")</f>
        <v/>
      </c>
      <c r="X78" s="26" t="str">
        <f t="shared" si="6"/>
        <v/>
      </c>
      <c r="Y78" s="13" t="str">
        <f>IF($P78="More Info Required",COUNTIFS('[2]2018 Outage History'!$R:$R,X78,'[2]2018 Outage History'!$I:$I,$C78)/$Q78,"")</f>
        <v/>
      </c>
      <c r="Z78" s="26" t="str">
        <f t="shared" si="7"/>
        <v/>
      </c>
      <c r="AA78" s="13" t="str">
        <f>IF($P78="More Info Required",COUNTIFS('[2]2018 Outage History'!$R:$R,Z78,'[2]2018 Outage History'!$I:$I,$C78)/$Q78,"")</f>
        <v/>
      </c>
      <c r="AB78" s="26" t="str">
        <f t="shared" si="8"/>
        <v/>
      </c>
      <c r="AC78" s="13" t="str">
        <f>IF($P78="More Info Required",COUNTIFS('[2]2018 Outage History'!$R:$R,AB78,'[2]2018 Outage History'!$I:$I,$C78)/$Q78,"")</f>
        <v/>
      </c>
      <c r="AD78" s="26" t="str">
        <f t="shared" si="9"/>
        <v/>
      </c>
      <c r="AE78" s="13" t="str">
        <f>IF($P78="More Info Required",COUNTIFS('[2]2018 Outage History'!$R:$R,AD78,'[2]2018 Outage History'!$I:$I,$C78)/$Q78,"")</f>
        <v/>
      </c>
      <c r="AF78" s="26" t="str">
        <f t="shared" si="10"/>
        <v/>
      </c>
      <c r="AG78" s="13" t="str">
        <f>IF($P78="More Info Required",COUNTIFS('[2]2018 Outage History'!$R:$R,AF78,'[2]2018 Outage History'!$I:$I,$C78)/$Q78,"")</f>
        <v/>
      </c>
      <c r="AH78" s="26" t="str">
        <f t="shared" si="11"/>
        <v/>
      </c>
      <c r="AI78" s="13" t="str">
        <f>IF($P78="More Info Required",COUNTIFS('[2]2018 Outage History'!$R:$R,AH78,'[2]2018 Outage History'!$I:$I,$C78)/$Q78,"")</f>
        <v/>
      </c>
      <c r="AJ78" s="26" t="str">
        <f t="shared" si="12"/>
        <v/>
      </c>
      <c r="AK78" s="13" t="str">
        <f>IF($P78="More Info Required",COUNTIFS('[2]2018 Outage History'!$R:$R,AJ78,'[2]2018 Outage History'!$I:$I,$C78)/$Q78,"")</f>
        <v/>
      </c>
      <c r="AL78" s="26" t="str">
        <f t="shared" si="13"/>
        <v/>
      </c>
      <c r="AM78" s="13" t="str">
        <f>IF($P78="More Info Required",COUNTIFS('[2]2018 Outage History'!$R:$R,AL78,'[2]2018 Outage History'!$I:$I,$C78)/$Q78,"")</f>
        <v/>
      </c>
      <c r="AN78" s="26" t="str">
        <f t="shared" si="14"/>
        <v/>
      </c>
      <c r="AO78" s="13" t="str">
        <f>IF($P78="More Info Required",COUNTIFS('[2]2018 Outage History'!$R:$R,AN78,'[2]2018 Outage History'!$I:$I,$C78)/$Q78,"")</f>
        <v/>
      </c>
      <c r="AP78" s="26" t="str">
        <f t="shared" si="15"/>
        <v/>
      </c>
      <c r="AQ78" s="13" t="str">
        <f>IF($P78="More Info Required",COUNTIFS('[2]2018 Outage History'!$R:$R,AP78,'[2]2018 Outage History'!$I:$I,$C78)/$Q78,"")</f>
        <v/>
      </c>
      <c r="AR78" s="26" t="str">
        <f t="shared" si="16"/>
        <v/>
      </c>
      <c r="AS78" s="13" t="str">
        <f>IF($P78="More Info Required",COUNTIFS('[2]2018 Outage History'!$R:$R,AR78,'[2]2018 Outage History'!$I:$I,$C78)/$Q78,"")</f>
        <v/>
      </c>
      <c r="AT78" s="26" t="str">
        <f t="shared" si="17"/>
        <v/>
      </c>
      <c r="AU78" s="13" t="str">
        <f>IF($P78="More Info Required",COUNTIFS('[2]2018 Outage History'!$R:$R,AT78,'[2]2018 Outage History'!$I:$I,$C78)/$Q78,"")</f>
        <v/>
      </c>
      <c r="AV78" s="26" t="str">
        <f t="shared" si="18"/>
        <v/>
      </c>
      <c r="AW78" s="13" t="str">
        <f>IF($P78="More Info Required",COUNTIFS('[2]2018 Outage History'!$R:$R,AV78,'[2]2018 Outage History'!$I:$I,$C78)/$Q78,"")</f>
        <v/>
      </c>
      <c r="AX78" s="26" t="str">
        <f t="shared" si="19"/>
        <v/>
      </c>
      <c r="AY78" s="13" t="str">
        <f>IF($P78="More Info Required",COUNTIFS('[2]2018 Outage History'!$R:$R,AX78,'[2]2018 Outage History'!$I:$I,$C78)/$Q78,"")</f>
        <v/>
      </c>
      <c r="AZ78" s="26" t="str">
        <f t="shared" si="20"/>
        <v/>
      </c>
      <c r="BA78" s="13" t="str">
        <f>IF($P78="More Info Required",COUNTIFS('[2]2018 Outage History'!$R:$R,AZ78,'[2]2018 Outage History'!$I:$I,$C78)/$Q78,"")</f>
        <v/>
      </c>
      <c r="BB78" s="26" t="str">
        <f t="shared" si="21"/>
        <v/>
      </c>
      <c r="BC78" s="13" t="str">
        <f>IF($P78="More Info Required",COUNTIFS('[2]2018 Outage History'!$R:$R,BB78,'[2]2018 Outage History'!$I:$I,$C78)/$Q78,"")</f>
        <v/>
      </c>
      <c r="BD78" s="26" t="str">
        <f t="shared" si="22"/>
        <v/>
      </c>
      <c r="BE78" s="13" t="str">
        <f>IF($P78="More Info Required",COUNTIFS('[2]2018 Outage History'!$R:$R,BD78,'[2]2018 Outage History'!$I:$I,$C78)/$Q78,"")</f>
        <v/>
      </c>
      <c r="BF78" s="26" t="str">
        <f t="shared" si="23"/>
        <v/>
      </c>
      <c r="BG78" s="13" t="str">
        <f>IF($P78="More Info Required",COUNTIFS('[2]2018 Outage History'!$R:$R,BF78,'[2]2018 Outage History'!$I:$I,$C78)/$Q78,"")</f>
        <v/>
      </c>
      <c r="BH78" s="26" t="str">
        <f t="shared" si="24"/>
        <v/>
      </c>
      <c r="BI78" s="13" t="str">
        <f>IF($P78="More Info Required",COUNTIFS('[2]2018 Outage History'!$R:$R,BH78,'[2]2018 Outage History'!$I:$I,$C78)/$Q78,"")</f>
        <v/>
      </c>
      <c r="BJ78" s="26" t="str">
        <f t="shared" si="25"/>
        <v/>
      </c>
      <c r="BK78" s="13" t="str">
        <f>IF($P78="More Info Required",COUNTIFS('[2]2018 Outage History'!$R:$R,BJ78,'[2]2018 Outage History'!$I:$I,$C78)/$Q78,"")</f>
        <v/>
      </c>
      <c r="BL78" s="26" t="str">
        <f t="shared" si="26"/>
        <v/>
      </c>
      <c r="BM78" s="13" t="str">
        <f>IF($P78="More Info Required",COUNTIFS('[2]2018 Outage History'!$R:$R,BL78,'[2]2018 Outage History'!$I:$I,$C78)/$Q78,"")</f>
        <v/>
      </c>
      <c r="BN78" s="26" t="str">
        <f t="shared" si="27"/>
        <v/>
      </c>
      <c r="BO78" s="13" t="str">
        <f>IF($P78="More Info Required",COUNTIFS('[2]2018 Outage History'!$R:$R,BN78,'[2]2018 Outage History'!$I:$I,$C78)/$Q78,"")</f>
        <v/>
      </c>
      <c r="BP78" s="26" t="str">
        <f t="shared" si="28"/>
        <v/>
      </c>
      <c r="BQ78" s="13" t="str">
        <f>IF($P78="More Info Required",COUNTIFS('[2]2018 Outage History'!$R:$R,BP78,'[2]2018 Outage History'!$I:$I,$C78)/$Q78,"")</f>
        <v/>
      </c>
      <c r="BR78" s="26" t="str">
        <f t="shared" si="29"/>
        <v/>
      </c>
      <c r="BS78" s="13" t="str">
        <f>IF($P78="More Info Required",COUNTIFS('[2]2018 Outage History'!$R:$R,BR78,'[2]2018 Outage History'!$I:$I,$C78)/$Q78,"")</f>
        <v/>
      </c>
      <c r="BT78" s="26" t="str">
        <f t="shared" si="30"/>
        <v/>
      </c>
      <c r="BU78" s="13" t="str">
        <f>IF($P78="More Info Required",COUNTIFS('[2]2018 Outage History'!$R:$R,BT78,'[2]2018 Outage History'!$I:$I,$C78)/$Q78,"")</f>
        <v/>
      </c>
      <c r="BV78" s="26" t="str">
        <f t="shared" si="31"/>
        <v/>
      </c>
      <c r="BW78" s="13" t="str">
        <f>IF($P78="More Info Required",COUNTIFS('[2]2018 Outage History'!$R:$R,BV78,'[2]2018 Outage History'!$I:$I,$C78)/$Q78,"")</f>
        <v/>
      </c>
      <c r="BX78" s="26" t="str">
        <f t="shared" si="32"/>
        <v/>
      </c>
      <c r="BY78" s="13" t="str">
        <f>IF($P78="More Info Required",COUNTIFS('[2]2018 Outage History'!$R:$R,BX78,'[2]2018 Outage History'!$I:$I,$C78)/$Q78,"")</f>
        <v/>
      </c>
      <c r="BZ78" s="26" t="str">
        <f t="shared" si="33"/>
        <v/>
      </c>
      <c r="CA78" s="13" t="str">
        <f>IF($P78="More Info Required",COUNTIFS('[2]2018 Outage History'!$R:$R,BZ78,'[2]2018 Outage History'!$I:$I,$C78)/$Q78,"")</f>
        <v/>
      </c>
      <c r="CB78" s="26" t="str">
        <f t="shared" si="34"/>
        <v/>
      </c>
      <c r="CC78" s="13" t="str">
        <f>IF($P78="More Info Required",COUNTIFS('[2]2018 Outage History'!$R:$R,CB78,'[2]2018 Outage History'!$I:$I,$C78)/$Q78,"")</f>
        <v/>
      </c>
      <c r="CD78" s="26" t="str">
        <f t="shared" si="35"/>
        <v/>
      </c>
      <c r="CE78" s="13" t="str">
        <f>IF($P78="More Info Required",COUNTIFS('[2]2018 Outage History'!$R:$R,CD78,'[2]2018 Outage History'!$I:$I,$C78)/$Q78,"")</f>
        <v/>
      </c>
      <c r="CF78" s="26" t="str">
        <f t="shared" si="36"/>
        <v/>
      </c>
      <c r="CG78" s="13" t="str">
        <f>IF($P78="More Info Required",COUNTIFS('[2]2018 Outage History'!$R:$R,CF78,'[2]2018 Outage History'!$I:$I,$C78)/$Q78,"")</f>
        <v/>
      </c>
      <c r="CH78" s="26" t="str">
        <f t="shared" si="37"/>
        <v/>
      </c>
      <c r="CI78" s="13" t="str">
        <f>IF($P78="More Info Required",COUNTIFS('[2]2018 Outage History'!$R:$R,CH78,'[2]2018 Outage History'!$I:$I,$C78)/$Q78,"")</f>
        <v/>
      </c>
      <c r="CJ78" s="26" t="str">
        <f t="shared" si="38"/>
        <v/>
      </c>
      <c r="CK78" s="13" t="str">
        <f>IF($P78="More Info Required",COUNTIFS('[2]2018 Outage History'!$R:$R,CJ78,'[2]2018 Outage History'!$I:$I,$C78)/$Q78,"")</f>
        <v/>
      </c>
    </row>
    <row r="79" spans="1:89" ht="15" x14ac:dyDescent="0.25">
      <c r="A79" s="17" t="s">
        <v>179</v>
      </c>
      <c r="B79" s="21">
        <v>3904</v>
      </c>
      <c r="C79" s="14" t="s">
        <v>451</v>
      </c>
      <c r="D79" s="17" t="s">
        <v>386</v>
      </c>
      <c r="E79" s="21">
        <v>39</v>
      </c>
      <c r="F79" s="22">
        <f>'[2]2018 Circuit Detail'!H38</f>
        <v>468.92328700000002</v>
      </c>
      <c r="G79" s="21"/>
      <c r="H79" s="21">
        <f>('[2]2013 Indices'!H70+'[2]2014 Circuit detail'!AS38+'[2]2015 Circuit Detail'!AS38+'[2]2016 Circuit Detail'!AS38+'[2]2017 Circuit Detail'!AS38)/5</f>
        <v>1.4162429428350787</v>
      </c>
      <c r="I79" s="10">
        <f>'[2]2018 Circuit Detail'!AS38</f>
        <v>1.37549150976586</v>
      </c>
      <c r="J79" s="17" t="str">
        <f t="shared" si="0"/>
        <v>OK</v>
      </c>
      <c r="K79" s="34">
        <v>52.05</v>
      </c>
      <c r="L79" s="23">
        <v>2017</v>
      </c>
      <c r="M79" s="21">
        <f>('[2]2013 Indices'!I70+'[2]2014 Circuit detail'!AQ38+'[2]2015 Circuit Detail'!AQ38+'[2]2016 Circuit Detail'!AQ38+'[2]2017 Circuit Detail'!AQ38)/5</f>
        <v>235.44667555094338</v>
      </c>
      <c r="N79" s="24">
        <f>'[2]2018 Circuit Detail'!AQ38</f>
        <v>154.867548</v>
      </c>
      <c r="O79" s="17" t="str">
        <f t="shared" si="1"/>
        <v>OK</v>
      </c>
      <c r="P79" s="8" t="str">
        <f t="shared" si="2"/>
        <v>Good</v>
      </c>
      <c r="Q79" s="25">
        <f>'[2]2018 Circuit Detail'!AJ38</f>
        <v>22</v>
      </c>
      <c r="R79" s="26" t="str">
        <f t="shared" si="3"/>
        <v/>
      </c>
      <c r="S79" s="12" t="str">
        <f>IF($P79="More Info Required",COUNTIFS('[2]2018 Outage History'!$R:$R,R79,'[2]2018 Outage History'!$I:$I,$C79)/$Q79,"")</f>
        <v/>
      </c>
      <c r="T79" s="26" t="str">
        <f t="shared" si="4"/>
        <v/>
      </c>
      <c r="U79" s="13" t="str">
        <f>IF($P79="More Info Required",COUNTIFS('[2]2018 Outage History'!$R:$R,T79,'[2]2018 Outage History'!$I:$I,$C79)/$Q79,"")</f>
        <v/>
      </c>
      <c r="V79" s="26" t="str">
        <f t="shared" si="5"/>
        <v/>
      </c>
      <c r="W79" s="13" t="str">
        <f>IF($P79="More Info Required",COUNTIFS('[2]2018 Outage History'!$R:$R,V79,'[2]2018 Outage History'!$I:$I,$C79)/$Q79,"")</f>
        <v/>
      </c>
      <c r="X79" s="26" t="str">
        <f t="shared" si="6"/>
        <v/>
      </c>
      <c r="Y79" s="13" t="str">
        <f>IF($P79="More Info Required",COUNTIFS('[2]2018 Outage History'!$R:$R,X79,'[2]2018 Outage History'!$I:$I,$C79)/$Q79,"")</f>
        <v/>
      </c>
      <c r="Z79" s="26" t="str">
        <f t="shared" si="7"/>
        <v/>
      </c>
      <c r="AA79" s="13" t="str">
        <f>IF($P79="More Info Required",COUNTIFS('[2]2018 Outage History'!$R:$R,Z79,'[2]2018 Outage History'!$I:$I,$C79)/$Q79,"")</f>
        <v/>
      </c>
      <c r="AB79" s="26" t="str">
        <f t="shared" si="8"/>
        <v/>
      </c>
      <c r="AC79" s="13" t="str">
        <f>IF($P79="More Info Required",COUNTIFS('[2]2018 Outage History'!$R:$R,AB79,'[2]2018 Outage History'!$I:$I,$C79)/$Q79,"")</f>
        <v/>
      </c>
      <c r="AD79" s="26" t="str">
        <f t="shared" si="9"/>
        <v/>
      </c>
      <c r="AE79" s="13" t="str">
        <f>IF($P79="More Info Required",COUNTIFS('[2]2018 Outage History'!$R:$R,AD79,'[2]2018 Outage History'!$I:$I,$C79)/$Q79,"")</f>
        <v/>
      </c>
      <c r="AF79" s="26" t="str">
        <f t="shared" si="10"/>
        <v/>
      </c>
      <c r="AG79" s="13" t="str">
        <f>IF($P79="More Info Required",COUNTIFS('[2]2018 Outage History'!$R:$R,AF79,'[2]2018 Outage History'!$I:$I,$C79)/$Q79,"")</f>
        <v/>
      </c>
      <c r="AH79" s="26" t="str">
        <f t="shared" si="11"/>
        <v/>
      </c>
      <c r="AI79" s="13" t="str">
        <f>IF($P79="More Info Required",COUNTIFS('[2]2018 Outage History'!$R:$R,AH79,'[2]2018 Outage History'!$I:$I,$C79)/$Q79,"")</f>
        <v/>
      </c>
      <c r="AJ79" s="26" t="str">
        <f t="shared" si="12"/>
        <v/>
      </c>
      <c r="AK79" s="13" t="str">
        <f>IF($P79="More Info Required",COUNTIFS('[2]2018 Outage History'!$R:$R,AJ79,'[2]2018 Outage History'!$I:$I,$C79)/$Q79,"")</f>
        <v/>
      </c>
      <c r="AL79" s="26" t="str">
        <f t="shared" si="13"/>
        <v/>
      </c>
      <c r="AM79" s="13" t="str">
        <f>IF($P79="More Info Required",COUNTIFS('[2]2018 Outage History'!$R:$R,AL79,'[2]2018 Outage History'!$I:$I,$C79)/$Q79,"")</f>
        <v/>
      </c>
      <c r="AN79" s="26" t="str">
        <f t="shared" si="14"/>
        <v/>
      </c>
      <c r="AO79" s="13" t="str">
        <f>IF($P79="More Info Required",COUNTIFS('[2]2018 Outage History'!$R:$R,AN79,'[2]2018 Outage History'!$I:$I,$C79)/$Q79,"")</f>
        <v/>
      </c>
      <c r="AP79" s="26" t="str">
        <f t="shared" si="15"/>
        <v/>
      </c>
      <c r="AQ79" s="13" t="str">
        <f>IF($P79="More Info Required",COUNTIFS('[2]2018 Outage History'!$R:$R,AP79,'[2]2018 Outage History'!$I:$I,$C79)/$Q79,"")</f>
        <v/>
      </c>
      <c r="AR79" s="26" t="str">
        <f t="shared" si="16"/>
        <v/>
      </c>
      <c r="AS79" s="13" t="str">
        <f>IF($P79="More Info Required",COUNTIFS('[2]2018 Outage History'!$R:$R,AR79,'[2]2018 Outage History'!$I:$I,$C79)/$Q79,"")</f>
        <v/>
      </c>
      <c r="AT79" s="26" t="str">
        <f t="shared" si="17"/>
        <v/>
      </c>
      <c r="AU79" s="13" t="str">
        <f>IF($P79="More Info Required",COUNTIFS('[2]2018 Outage History'!$R:$R,AT79,'[2]2018 Outage History'!$I:$I,$C79)/$Q79,"")</f>
        <v/>
      </c>
      <c r="AV79" s="26" t="str">
        <f t="shared" si="18"/>
        <v/>
      </c>
      <c r="AW79" s="13" t="str">
        <f>IF($P79="More Info Required",COUNTIFS('[2]2018 Outage History'!$R:$R,AV79,'[2]2018 Outage History'!$I:$I,$C79)/$Q79,"")</f>
        <v/>
      </c>
      <c r="AX79" s="26" t="str">
        <f t="shared" si="19"/>
        <v/>
      </c>
      <c r="AY79" s="13" t="str">
        <f>IF($P79="More Info Required",COUNTIFS('[2]2018 Outage History'!$R:$R,AX79,'[2]2018 Outage History'!$I:$I,$C79)/$Q79,"")</f>
        <v/>
      </c>
      <c r="AZ79" s="26" t="str">
        <f t="shared" si="20"/>
        <v/>
      </c>
      <c r="BA79" s="13" t="str">
        <f>IF($P79="More Info Required",COUNTIFS('[2]2018 Outage History'!$R:$R,AZ79,'[2]2018 Outage History'!$I:$I,$C79)/$Q79,"")</f>
        <v/>
      </c>
      <c r="BB79" s="26" t="str">
        <f t="shared" si="21"/>
        <v/>
      </c>
      <c r="BC79" s="13" t="str">
        <f>IF($P79="More Info Required",COUNTIFS('[2]2018 Outage History'!$R:$R,BB79,'[2]2018 Outage History'!$I:$I,$C79)/$Q79,"")</f>
        <v/>
      </c>
      <c r="BD79" s="26" t="str">
        <f t="shared" si="22"/>
        <v/>
      </c>
      <c r="BE79" s="13" t="str">
        <f>IF($P79="More Info Required",COUNTIFS('[2]2018 Outage History'!$R:$R,BD79,'[2]2018 Outage History'!$I:$I,$C79)/$Q79,"")</f>
        <v/>
      </c>
      <c r="BF79" s="26" t="str">
        <f t="shared" si="23"/>
        <v/>
      </c>
      <c r="BG79" s="13" t="str">
        <f>IF($P79="More Info Required",COUNTIFS('[2]2018 Outage History'!$R:$R,BF79,'[2]2018 Outage History'!$I:$I,$C79)/$Q79,"")</f>
        <v/>
      </c>
      <c r="BH79" s="26" t="str">
        <f t="shared" si="24"/>
        <v/>
      </c>
      <c r="BI79" s="13" t="str">
        <f>IF($P79="More Info Required",COUNTIFS('[2]2018 Outage History'!$R:$R,BH79,'[2]2018 Outage History'!$I:$I,$C79)/$Q79,"")</f>
        <v/>
      </c>
      <c r="BJ79" s="26" t="str">
        <f t="shared" si="25"/>
        <v/>
      </c>
      <c r="BK79" s="13" t="str">
        <f>IF($P79="More Info Required",COUNTIFS('[2]2018 Outage History'!$R:$R,BJ79,'[2]2018 Outage History'!$I:$I,$C79)/$Q79,"")</f>
        <v/>
      </c>
      <c r="BL79" s="26" t="str">
        <f t="shared" si="26"/>
        <v/>
      </c>
      <c r="BM79" s="13" t="str">
        <f>IF($P79="More Info Required",COUNTIFS('[2]2018 Outage History'!$R:$R,BL79,'[2]2018 Outage History'!$I:$I,$C79)/$Q79,"")</f>
        <v/>
      </c>
      <c r="BN79" s="26" t="str">
        <f t="shared" si="27"/>
        <v/>
      </c>
      <c r="BO79" s="13" t="str">
        <f>IF($P79="More Info Required",COUNTIFS('[2]2018 Outage History'!$R:$R,BN79,'[2]2018 Outage History'!$I:$I,$C79)/$Q79,"")</f>
        <v/>
      </c>
      <c r="BP79" s="26" t="str">
        <f t="shared" si="28"/>
        <v/>
      </c>
      <c r="BQ79" s="13" t="str">
        <f>IF($P79="More Info Required",COUNTIFS('[2]2018 Outage History'!$R:$R,BP79,'[2]2018 Outage History'!$I:$I,$C79)/$Q79,"")</f>
        <v/>
      </c>
      <c r="BR79" s="26" t="str">
        <f t="shared" si="29"/>
        <v/>
      </c>
      <c r="BS79" s="13" t="str">
        <f>IF($P79="More Info Required",COUNTIFS('[2]2018 Outage History'!$R:$R,BR79,'[2]2018 Outage History'!$I:$I,$C79)/$Q79,"")</f>
        <v/>
      </c>
      <c r="BT79" s="26" t="str">
        <f t="shared" si="30"/>
        <v/>
      </c>
      <c r="BU79" s="13" t="str">
        <f>IF($P79="More Info Required",COUNTIFS('[2]2018 Outage History'!$R:$R,BT79,'[2]2018 Outage History'!$I:$I,$C79)/$Q79,"")</f>
        <v/>
      </c>
      <c r="BV79" s="26" t="str">
        <f t="shared" si="31"/>
        <v/>
      </c>
      <c r="BW79" s="13" t="str">
        <f>IF($P79="More Info Required",COUNTIFS('[2]2018 Outage History'!$R:$R,BV79,'[2]2018 Outage History'!$I:$I,$C79)/$Q79,"")</f>
        <v/>
      </c>
      <c r="BX79" s="26" t="str">
        <f t="shared" si="32"/>
        <v/>
      </c>
      <c r="BY79" s="13" t="str">
        <f>IF($P79="More Info Required",COUNTIFS('[2]2018 Outage History'!$R:$R,BX79,'[2]2018 Outage History'!$I:$I,$C79)/$Q79,"")</f>
        <v/>
      </c>
      <c r="BZ79" s="26" t="str">
        <f t="shared" si="33"/>
        <v/>
      </c>
      <c r="CA79" s="13" t="str">
        <f>IF($P79="More Info Required",COUNTIFS('[2]2018 Outage History'!$R:$R,BZ79,'[2]2018 Outage History'!$I:$I,$C79)/$Q79,"")</f>
        <v/>
      </c>
      <c r="CB79" s="26" t="str">
        <f t="shared" si="34"/>
        <v/>
      </c>
      <c r="CC79" s="13" t="str">
        <f>IF($P79="More Info Required",COUNTIFS('[2]2018 Outage History'!$R:$R,CB79,'[2]2018 Outage History'!$I:$I,$C79)/$Q79,"")</f>
        <v/>
      </c>
      <c r="CD79" s="26" t="str">
        <f t="shared" si="35"/>
        <v/>
      </c>
      <c r="CE79" s="13" t="str">
        <f>IF($P79="More Info Required",COUNTIFS('[2]2018 Outage History'!$R:$R,CD79,'[2]2018 Outage History'!$I:$I,$C79)/$Q79,"")</f>
        <v/>
      </c>
      <c r="CF79" s="26" t="str">
        <f t="shared" si="36"/>
        <v/>
      </c>
      <c r="CG79" s="13" t="str">
        <f>IF($P79="More Info Required",COUNTIFS('[2]2018 Outage History'!$R:$R,CF79,'[2]2018 Outage History'!$I:$I,$C79)/$Q79,"")</f>
        <v/>
      </c>
      <c r="CH79" s="26" t="str">
        <f t="shared" si="37"/>
        <v/>
      </c>
      <c r="CI79" s="13" t="str">
        <f>IF($P79="More Info Required",COUNTIFS('[2]2018 Outage History'!$R:$R,CH79,'[2]2018 Outage History'!$I:$I,$C79)/$Q79,"")</f>
        <v/>
      </c>
      <c r="CJ79" s="26" t="str">
        <f t="shared" si="38"/>
        <v/>
      </c>
      <c r="CK79" s="13" t="str">
        <f>IF($P79="More Info Required",COUNTIFS('[2]2018 Outage History'!$R:$R,CJ79,'[2]2018 Outage History'!$I:$I,$C79)/$Q79,"")</f>
        <v/>
      </c>
    </row>
    <row r="80" spans="1:89" ht="15" x14ac:dyDescent="0.25">
      <c r="A80" s="17" t="s">
        <v>120</v>
      </c>
      <c r="B80" s="21">
        <v>40224</v>
      </c>
      <c r="C80" s="14" t="s">
        <v>121</v>
      </c>
      <c r="D80" s="17" t="s">
        <v>389</v>
      </c>
      <c r="E80" s="21">
        <v>40</v>
      </c>
      <c r="F80" s="22">
        <f>'[2]2018 Circuit Detail'!H39</f>
        <v>771.50958900000001</v>
      </c>
      <c r="G80" s="21"/>
      <c r="H80" s="21">
        <f>('[2]2013 Indices'!H71+'[2]2014 Circuit detail'!AS39+'[2]2015 Circuit Detail'!AS39+'[2]2016 Circuit Detail'!AS39+'[2]2017 Circuit Detail'!AS39)/5</f>
        <v>1.0286072117296703</v>
      </c>
      <c r="I80" s="10">
        <f>'[2]2018 Circuit Detail'!AS39</f>
        <v>1.3726336199821401</v>
      </c>
      <c r="J80" s="17" t="str">
        <f t="shared" si="0"/>
        <v>PSC</v>
      </c>
      <c r="K80" s="34">
        <v>44.28</v>
      </c>
      <c r="L80" s="23">
        <v>2018</v>
      </c>
      <c r="M80" s="21">
        <f>('[2]2013 Indices'!I71+'[2]2014 Circuit detail'!AQ39+'[2]2015 Circuit Detail'!AQ39+'[2]2016 Circuit Detail'!AQ39+'[2]2017 Circuit Detail'!AQ39)/5</f>
        <v>88.133241340560929</v>
      </c>
      <c r="N80" s="24">
        <f>'[2]2018 Circuit Detail'!AQ39</f>
        <v>186.849265</v>
      </c>
      <c r="O80" s="17" t="str">
        <f t="shared" si="1"/>
        <v>PSC</v>
      </c>
      <c r="P80" s="8" t="str">
        <f t="shared" si="2"/>
        <v>More Info Required</v>
      </c>
      <c r="Q80" s="25">
        <f>'[2]2018 Circuit Detail'!AJ39</f>
        <v>24</v>
      </c>
      <c r="R80" s="26" t="str">
        <f t="shared" si="3"/>
        <v>000 Power Supply</v>
      </c>
      <c r="S80" s="12" t="e">
        <f>IF($P80="More Info Required",COUNTIFS('[2]2018 Outage History'!$R:$R,R80,'[2]2018 Outage History'!$I:$I,$C80)/$Q80,"")</f>
        <v>#VALUE!</v>
      </c>
      <c r="T80" s="26" t="str">
        <f t="shared" si="4"/>
        <v>100 Construction</v>
      </c>
      <c r="U80" s="13" t="e">
        <f>IF($P80="More Info Required",COUNTIFS('[2]2018 Outage History'!$R:$R,T80,'[2]2018 Outage History'!$I:$I,$C80)/$Q80,"")</f>
        <v>#VALUE!</v>
      </c>
      <c r="V80" s="26" t="str">
        <f t="shared" si="5"/>
        <v>110 Maintenance</v>
      </c>
      <c r="W80" s="13" t="e">
        <f>IF($P80="More Info Required",COUNTIFS('[2]2018 Outage History'!$R:$R,V80,'[2]2018 Outage History'!$I:$I,$C80)/$Q80,"")</f>
        <v>#VALUE!</v>
      </c>
      <c r="X80" s="26" t="str">
        <f t="shared" si="6"/>
        <v>190 Other Planned</v>
      </c>
      <c r="Y80" s="13" t="e">
        <f>IF($P80="More Info Required",COUNTIFS('[2]2018 Outage History'!$R:$R,X80,'[2]2018 Outage History'!$I:$I,$C80)/$Q80,"")</f>
        <v>#VALUE!</v>
      </c>
      <c r="Z80" s="26" t="str">
        <f t="shared" si="7"/>
        <v>300 Material or equipment fault/failure</v>
      </c>
      <c r="AA80" s="13" t="e">
        <f>IF($P80="More Info Required",COUNTIFS('[2]2018 Outage History'!$R:$R,Z80,'[2]2018 Outage History'!$I:$I,$C80)/$Q80,"")</f>
        <v>#VALUE!</v>
      </c>
      <c r="AB80" s="26" t="str">
        <f t="shared" si="8"/>
        <v>310 Installation Fault</v>
      </c>
      <c r="AC80" s="13" t="e">
        <f>IF($P80="More Info Required",COUNTIFS('[2]2018 Outage History'!$R:$R,AB80,'[2]2018 Outage History'!$I:$I,$C80)/$Q80,"")</f>
        <v>#VALUE!</v>
      </c>
      <c r="AD80" s="26" t="str">
        <f t="shared" si="9"/>
        <v>320 Conductor Sag or inadequate clearance</v>
      </c>
      <c r="AE80" s="13" t="e">
        <f>IF($P80="More Info Required",COUNTIFS('[2]2018 Outage History'!$R:$R,AD80,'[2]2018 Outage History'!$I:$I,$C80)/$Q80,"")</f>
        <v>#VALUE!</v>
      </c>
      <c r="AF80" s="26" t="str">
        <f t="shared" si="10"/>
        <v>340 Overload</v>
      </c>
      <c r="AG80" s="13" t="e">
        <f>IF($P80="More Info Required",COUNTIFS('[2]2018 Outage History'!$R:$R,AF80,'[2]2018 Outage History'!$I:$I,$C80)/$Q80,"")</f>
        <v>#VALUE!</v>
      </c>
      <c r="AH80" s="26" t="str">
        <f t="shared" si="11"/>
        <v>350 Miscoordination of protection devices</v>
      </c>
      <c r="AI80" s="13" t="e">
        <f>IF($P80="More Info Required",COUNTIFS('[2]2018 Outage History'!$R:$R,AH80,'[2]2018 Outage History'!$I:$I,$C80)/$Q80,"")</f>
        <v>#VALUE!</v>
      </c>
      <c r="AJ80" s="26" t="str">
        <f t="shared" si="12"/>
        <v>360 Other Equipment installation/design</v>
      </c>
      <c r="AK80" s="13" t="e">
        <f>IF($P80="More Info Required",COUNTIFS('[2]2018 Outage History'!$R:$R,AJ80,'[2]2018 Outage History'!$I:$I,$C80)/$Q80,"")</f>
        <v>#VALUE!</v>
      </c>
      <c r="AL80" s="26" t="str">
        <f t="shared" si="13"/>
        <v>400 Decay/Age of Material/Equipment</v>
      </c>
      <c r="AM80" s="13" t="e">
        <f>IF($P80="More Info Required",COUNTIFS('[2]2018 Outage History'!$R:$R,AL80,'[2]2018 Outage History'!$I:$I,$C80)/$Q80,"")</f>
        <v>#VALUE!</v>
      </c>
      <c r="AN80" s="26" t="str">
        <f t="shared" si="14"/>
        <v>420 Tree Growth</v>
      </c>
      <c r="AO80" s="13" t="e">
        <f>IF($P80="More Info Required",COUNTIFS('[2]2018 Outage History'!$R:$R,AN80,'[2]2018 Outage History'!$I:$I,$C80)/$Q80,"")</f>
        <v>#VALUE!</v>
      </c>
      <c r="AP80" s="26" t="str">
        <f t="shared" si="15"/>
        <v>430 Tree failure from overhang or dead tree without Ice/snow</v>
      </c>
      <c r="AQ80" s="13" t="e">
        <f>IF($P80="More Info Required",COUNTIFS('[2]2018 Outage History'!$R:$R,AP80,'[2]2018 Outage History'!$I:$I,$C80)/$Q80,"")</f>
        <v>#VALUE!</v>
      </c>
      <c r="AR80" s="26" t="str">
        <f t="shared" si="16"/>
        <v>440 Trees with Ice/snow</v>
      </c>
      <c r="AS80" s="13" t="e">
        <f>IF($P80="More Info Required",COUNTIFS('[2]2018 Outage History'!$R:$R,AR80,'[2]2018 Outage History'!$I:$I,$C80)/$Q80,"")</f>
        <v>#VALUE!</v>
      </c>
      <c r="AT80" s="26" t="str">
        <f t="shared" si="17"/>
        <v>470 Borrower Crew Cuts Tree</v>
      </c>
      <c r="AU80" s="13" t="e">
        <f>IF($P80="More Info Required",COUNTIFS('[2]2018 Outage History'!$R:$R,AT80,'[2]2018 Outage History'!$I:$I,$C80)/$Q80,"")</f>
        <v>#VALUE!</v>
      </c>
      <c r="AV80" s="26" t="str">
        <f t="shared" si="18"/>
        <v>490 Maintenance, Other</v>
      </c>
      <c r="AW80" s="13" t="e">
        <f>IF($P80="More Info Required",COUNTIFS('[2]2018 Outage History'!$R:$R,AV80,'[2]2018 Outage History'!$I:$I,$C80)/$Q80,"")</f>
        <v>#VALUE!</v>
      </c>
      <c r="AX80" s="26" t="str">
        <f t="shared" si="19"/>
        <v>500 Lightning</v>
      </c>
      <c r="AY80" s="13" t="e">
        <f>IF($P80="More Info Required",COUNTIFS('[2]2018 Outage History'!$R:$R,AX80,'[2]2018 Outage History'!$I:$I,$C80)/$Q80,"")</f>
        <v>#VALUE!</v>
      </c>
      <c r="AZ80" s="26" t="str">
        <f t="shared" si="20"/>
        <v>510 Wind, Not Trees</v>
      </c>
      <c r="BA80" s="13" t="e">
        <f>IF($P80="More Info Required",COUNTIFS('[2]2018 Outage History'!$R:$R,AZ80,'[2]2018 Outage History'!$I:$I,$C80)/$Q80,"")</f>
        <v>#VALUE!</v>
      </c>
      <c r="BB80" s="26" t="str">
        <f t="shared" si="21"/>
        <v>520 Ice, Sleet, Frost, not Trees</v>
      </c>
      <c r="BC80" s="13" t="e">
        <f>IF($P80="More Info Required",COUNTIFS('[2]2018 Outage History'!$R:$R,BB80,'[2]2018 Outage History'!$I:$I,$C80)/$Q80,"")</f>
        <v>#VALUE!</v>
      </c>
      <c r="BD80" s="26" t="str">
        <f t="shared" si="22"/>
        <v>530 Flood</v>
      </c>
      <c r="BE80" s="13" t="e">
        <f>IF($P80="More Info Required",COUNTIFS('[2]2018 Outage History'!$R:$R,BD80,'[2]2018 Outage History'!$I:$I,$C80)/$Q80,"")</f>
        <v>#VALUE!</v>
      </c>
      <c r="BF80" s="26" t="str">
        <f t="shared" si="23"/>
        <v>540 Storm</v>
      </c>
      <c r="BG80" s="13" t="e">
        <f>IF($P80="More Info Required",COUNTIFS('[2]2018 Outage History'!$R:$R,BF80,'[2]2018 Outage History'!$I:$I,$C80)/$Q80,"")</f>
        <v>#VALUE!</v>
      </c>
      <c r="BH80" s="26" t="str">
        <f t="shared" si="24"/>
        <v>590 Weather, Other</v>
      </c>
      <c r="BI80" s="13" t="e">
        <f>IF($P80="More Info Required",COUNTIFS('[2]2018 Outage History'!$R:$R,BH80,'[2]2018 Outage History'!$I:$I,$C80)/$Q80,"")</f>
        <v>#VALUE!</v>
      </c>
      <c r="BJ80" s="26" t="str">
        <f t="shared" si="25"/>
        <v>600 Animal/bird</v>
      </c>
      <c r="BK80" s="13" t="e">
        <f>IF($P80="More Info Required",COUNTIFS('[2]2018 Outage History'!$R:$R,BJ80,'[2]2018 Outage History'!$I:$I,$C80)/$Q80,"")</f>
        <v>#VALUE!</v>
      </c>
      <c r="BL80" s="26" t="str">
        <f t="shared" si="26"/>
        <v>630 Squirrel</v>
      </c>
      <c r="BM80" s="13" t="e">
        <f>IF($P80="More Info Required",COUNTIFS('[2]2018 Outage History'!$R:$R,BL80,'[2]2018 Outage History'!$I:$I,$C80)/$Q80,"")</f>
        <v>#VALUE!</v>
      </c>
      <c r="BN80" s="26" t="str">
        <f t="shared" si="27"/>
        <v>690 Animal, Other</v>
      </c>
      <c r="BO80" s="13" t="e">
        <f>IF($P80="More Info Required",COUNTIFS('[2]2018 Outage History'!$R:$R,BN80,'[2]2018 Outage History'!$I:$I,$C80)/$Q80,"")</f>
        <v>#VALUE!</v>
      </c>
      <c r="BP80" s="26" t="str">
        <f t="shared" si="28"/>
        <v>700 Customer-Caused</v>
      </c>
      <c r="BQ80" s="13" t="e">
        <f>IF($P80="More Info Required",COUNTIFS('[2]2018 Outage History'!$R:$R,BP80,'[2]2018 Outage History'!$I:$I,$C80)/$Q80,"")</f>
        <v>#VALUE!</v>
      </c>
      <c r="BR80" s="26" t="str">
        <f t="shared" si="29"/>
        <v>710 Motor Vehicle</v>
      </c>
      <c r="BS80" s="13" t="e">
        <f>IF($P80="More Info Required",COUNTIFS('[2]2018 Outage History'!$R:$R,BR80,'[2]2018 Outage History'!$I:$I,$C80)/$Q80,"")</f>
        <v>#VALUE!</v>
      </c>
      <c r="BT80" s="26" t="str">
        <f t="shared" si="30"/>
        <v>715 Farming Equipment</v>
      </c>
      <c r="BU80" s="13" t="e">
        <f>IF($P80="More Info Required",COUNTIFS('[2]2018 Outage History'!$R:$R,BT80,'[2]2018 Outage History'!$I:$I,$C80)/$Q80,"")</f>
        <v>#VALUE!</v>
      </c>
      <c r="BV80" s="26" t="str">
        <f t="shared" si="31"/>
        <v>720 Aircraft</v>
      </c>
      <c r="BW80" s="13" t="e">
        <f>IF($P80="More Info Required",COUNTIFS('[2]2018 Outage History'!$R:$R,BV80,'[2]2018 Outage History'!$I:$I,$C80)/$Q80,"")</f>
        <v>#VALUE!</v>
      </c>
      <c r="BX80" s="26" t="str">
        <f t="shared" si="32"/>
        <v>730 Fire</v>
      </c>
      <c r="BY80" s="13" t="e">
        <f>IF($P80="More Info Required",COUNTIFS('[2]2018 Outage History'!$R:$R,BX80,'[2]2018 Outage History'!$I:$I,$C80)/$Q80,"")</f>
        <v>#VALUE!</v>
      </c>
      <c r="BZ80" s="26" t="str">
        <f t="shared" si="33"/>
        <v>740 Public Cuts Tree</v>
      </c>
      <c r="CA80" s="13" t="e">
        <f>IF($P80="More Info Required",COUNTIFS('[2]2018 Outage History'!$R:$R,BZ80,'[2]2018 Outage History'!$I:$I,$C80)/$Q80,"")</f>
        <v>#VALUE!</v>
      </c>
      <c r="CB80" s="26" t="str">
        <f t="shared" si="34"/>
        <v>750 Vandalism</v>
      </c>
      <c r="CC80" s="13" t="e">
        <f>IF($P80="More Info Required",COUNTIFS('[2]2018 Outage History'!$R:$R,CB80,'[2]2018 Outage History'!$I:$I,$C80)/$Q80,"")</f>
        <v>#VALUE!</v>
      </c>
      <c r="CD80" s="26" t="str">
        <f t="shared" si="35"/>
        <v>760 Switching Error or Caused by Construction or Maintenance</v>
      </c>
      <c r="CE80" s="13" t="e">
        <f>IF($P80="More Info Required",COUNTIFS('[2]2018 Outage History'!$R:$R,CD80,'[2]2018 Outage History'!$I:$I,$C80)/$Q80,"")</f>
        <v>#VALUE!</v>
      </c>
      <c r="CF80" s="26" t="str">
        <f t="shared" si="36"/>
        <v>790 Public, Other</v>
      </c>
      <c r="CG80" s="13" t="e">
        <f>IF($P80="More Info Required",COUNTIFS('[2]2018 Outage History'!$R:$R,CF80,'[2]2018 Outage History'!$I:$I,$C80)/$Q80,"")</f>
        <v>#VALUE!</v>
      </c>
      <c r="CH80" s="26" t="str">
        <f t="shared" si="37"/>
        <v>800 Other</v>
      </c>
      <c r="CI80" s="13" t="e">
        <f>IF($P80="More Info Required",COUNTIFS('[2]2018 Outage History'!$R:$R,CH80,'[2]2018 Outage History'!$I:$I,$C80)/$Q80,"")</f>
        <v>#VALUE!</v>
      </c>
      <c r="CJ80" s="26" t="str">
        <f t="shared" si="38"/>
        <v>999 Cause Unknown</v>
      </c>
      <c r="CK80" s="13" t="e">
        <f>IF($P80="More Info Required",COUNTIFS('[2]2018 Outage History'!$R:$R,CJ80,'[2]2018 Outage History'!$I:$I,$C80)/$Q80,"")</f>
        <v>#VALUE!</v>
      </c>
    </row>
    <row r="81" spans="1:89" ht="15" x14ac:dyDescent="0.25">
      <c r="A81" s="17" t="s">
        <v>122</v>
      </c>
      <c r="B81" s="21">
        <v>40234</v>
      </c>
      <c r="C81" s="14" t="s">
        <v>123</v>
      </c>
      <c r="D81" s="17" t="s">
        <v>389</v>
      </c>
      <c r="E81" s="21">
        <v>40</v>
      </c>
      <c r="F81" s="22">
        <f>'[2]2018 Circuit Detail'!H40</f>
        <v>454.16164300000003</v>
      </c>
      <c r="G81" s="21"/>
      <c r="H81" s="21">
        <f>('[2]2013 Indices'!H72+'[2]2014 Circuit detail'!AS40+'[2]2015 Circuit Detail'!AS40+'[2]2016 Circuit Detail'!AS40+'[2]2017 Circuit Detail'!AS40)/5</f>
        <v>0.5121915531646295</v>
      </c>
      <c r="I81" s="10">
        <f>'[2]2018 Circuit Detail'!AS40</f>
        <v>1.1713891038570201</v>
      </c>
      <c r="J81" s="17" t="str">
        <f t="shared" si="0"/>
        <v>PSC</v>
      </c>
      <c r="K81" s="34">
        <v>31.88</v>
      </c>
      <c r="L81" s="23">
        <v>2018</v>
      </c>
      <c r="M81" s="21">
        <f>('[2]2013 Indices'!I72+'[2]2014 Circuit detail'!AQ40+'[2]2015 Circuit Detail'!AQ40+'[2]2016 Circuit Detail'!AQ40+'[2]2017 Circuit Detail'!AQ40)/5</f>
        <v>35.330159419151634</v>
      </c>
      <c r="N81" s="24">
        <f>'[2]2018 Circuit Detail'!AQ40</f>
        <v>158.492028</v>
      </c>
      <c r="O81" s="17" t="str">
        <f t="shared" si="1"/>
        <v>PSC</v>
      </c>
      <c r="P81" s="8" t="str">
        <f t="shared" si="2"/>
        <v>More Info Required</v>
      </c>
      <c r="Q81" s="25">
        <f>'[2]2018 Circuit Detail'!AJ40</f>
        <v>25</v>
      </c>
      <c r="R81" s="26" t="str">
        <f t="shared" si="3"/>
        <v>000 Power Supply</v>
      </c>
      <c r="S81" s="12" t="e">
        <f>IF($P81="More Info Required",COUNTIFS('[2]2018 Outage History'!$R:$R,R81,'[2]2018 Outage History'!$I:$I,$C81)/$Q81,"")</f>
        <v>#VALUE!</v>
      </c>
      <c r="T81" s="26" t="str">
        <f t="shared" si="4"/>
        <v>100 Construction</v>
      </c>
      <c r="U81" s="13" t="e">
        <f>IF($P81="More Info Required",COUNTIFS('[2]2018 Outage History'!$R:$R,T81,'[2]2018 Outage History'!$I:$I,$C81)/$Q81,"")</f>
        <v>#VALUE!</v>
      </c>
      <c r="V81" s="26" t="str">
        <f t="shared" si="5"/>
        <v>110 Maintenance</v>
      </c>
      <c r="W81" s="13" t="e">
        <f>IF($P81="More Info Required",COUNTIFS('[2]2018 Outage History'!$R:$R,V81,'[2]2018 Outage History'!$I:$I,$C81)/$Q81,"")</f>
        <v>#VALUE!</v>
      </c>
      <c r="X81" s="26" t="str">
        <f t="shared" si="6"/>
        <v>190 Other Planned</v>
      </c>
      <c r="Y81" s="13" t="e">
        <f>IF($P81="More Info Required",COUNTIFS('[2]2018 Outage History'!$R:$R,X81,'[2]2018 Outage History'!$I:$I,$C81)/$Q81,"")</f>
        <v>#VALUE!</v>
      </c>
      <c r="Z81" s="26" t="str">
        <f t="shared" si="7"/>
        <v>300 Material or equipment fault/failure</v>
      </c>
      <c r="AA81" s="13" t="e">
        <f>IF($P81="More Info Required",COUNTIFS('[2]2018 Outage History'!$R:$R,Z81,'[2]2018 Outage History'!$I:$I,$C81)/$Q81,"")</f>
        <v>#VALUE!</v>
      </c>
      <c r="AB81" s="26" t="str">
        <f t="shared" si="8"/>
        <v>310 Installation Fault</v>
      </c>
      <c r="AC81" s="13" t="e">
        <f>IF($P81="More Info Required",COUNTIFS('[2]2018 Outage History'!$R:$R,AB81,'[2]2018 Outage History'!$I:$I,$C81)/$Q81,"")</f>
        <v>#VALUE!</v>
      </c>
      <c r="AD81" s="26" t="str">
        <f t="shared" si="9"/>
        <v>320 Conductor Sag or inadequate clearance</v>
      </c>
      <c r="AE81" s="13" t="e">
        <f>IF($P81="More Info Required",COUNTIFS('[2]2018 Outage History'!$R:$R,AD81,'[2]2018 Outage History'!$I:$I,$C81)/$Q81,"")</f>
        <v>#VALUE!</v>
      </c>
      <c r="AF81" s="26" t="str">
        <f t="shared" si="10"/>
        <v>340 Overload</v>
      </c>
      <c r="AG81" s="13" t="e">
        <f>IF($P81="More Info Required",COUNTIFS('[2]2018 Outage History'!$R:$R,AF81,'[2]2018 Outage History'!$I:$I,$C81)/$Q81,"")</f>
        <v>#VALUE!</v>
      </c>
      <c r="AH81" s="26" t="str">
        <f t="shared" si="11"/>
        <v>350 Miscoordination of protection devices</v>
      </c>
      <c r="AI81" s="13" t="e">
        <f>IF($P81="More Info Required",COUNTIFS('[2]2018 Outage History'!$R:$R,AH81,'[2]2018 Outage History'!$I:$I,$C81)/$Q81,"")</f>
        <v>#VALUE!</v>
      </c>
      <c r="AJ81" s="26" t="str">
        <f t="shared" si="12"/>
        <v>360 Other Equipment installation/design</v>
      </c>
      <c r="AK81" s="13" t="e">
        <f>IF($P81="More Info Required",COUNTIFS('[2]2018 Outage History'!$R:$R,AJ81,'[2]2018 Outage History'!$I:$I,$C81)/$Q81,"")</f>
        <v>#VALUE!</v>
      </c>
      <c r="AL81" s="26" t="str">
        <f t="shared" si="13"/>
        <v>400 Decay/Age of Material/Equipment</v>
      </c>
      <c r="AM81" s="13" t="e">
        <f>IF($P81="More Info Required",COUNTIFS('[2]2018 Outage History'!$R:$R,AL81,'[2]2018 Outage History'!$I:$I,$C81)/$Q81,"")</f>
        <v>#VALUE!</v>
      </c>
      <c r="AN81" s="26" t="str">
        <f t="shared" si="14"/>
        <v>420 Tree Growth</v>
      </c>
      <c r="AO81" s="13" t="e">
        <f>IF($P81="More Info Required",COUNTIFS('[2]2018 Outage History'!$R:$R,AN81,'[2]2018 Outage History'!$I:$I,$C81)/$Q81,"")</f>
        <v>#VALUE!</v>
      </c>
      <c r="AP81" s="26" t="str">
        <f t="shared" si="15"/>
        <v>430 Tree failure from overhang or dead tree without Ice/snow</v>
      </c>
      <c r="AQ81" s="13" t="e">
        <f>IF($P81="More Info Required",COUNTIFS('[2]2018 Outage History'!$R:$R,AP81,'[2]2018 Outage History'!$I:$I,$C81)/$Q81,"")</f>
        <v>#VALUE!</v>
      </c>
      <c r="AR81" s="26" t="str">
        <f t="shared" si="16"/>
        <v>440 Trees with Ice/snow</v>
      </c>
      <c r="AS81" s="13" t="e">
        <f>IF($P81="More Info Required",COUNTIFS('[2]2018 Outage History'!$R:$R,AR81,'[2]2018 Outage History'!$I:$I,$C81)/$Q81,"")</f>
        <v>#VALUE!</v>
      </c>
      <c r="AT81" s="26" t="str">
        <f t="shared" si="17"/>
        <v>470 Borrower Crew Cuts Tree</v>
      </c>
      <c r="AU81" s="13" t="e">
        <f>IF($P81="More Info Required",COUNTIFS('[2]2018 Outage History'!$R:$R,AT81,'[2]2018 Outage History'!$I:$I,$C81)/$Q81,"")</f>
        <v>#VALUE!</v>
      </c>
      <c r="AV81" s="26" t="str">
        <f t="shared" si="18"/>
        <v>490 Maintenance, Other</v>
      </c>
      <c r="AW81" s="13" t="e">
        <f>IF($P81="More Info Required",COUNTIFS('[2]2018 Outage History'!$R:$R,AV81,'[2]2018 Outage History'!$I:$I,$C81)/$Q81,"")</f>
        <v>#VALUE!</v>
      </c>
      <c r="AX81" s="26" t="str">
        <f t="shared" si="19"/>
        <v>500 Lightning</v>
      </c>
      <c r="AY81" s="13" t="e">
        <f>IF($P81="More Info Required",COUNTIFS('[2]2018 Outage History'!$R:$R,AX81,'[2]2018 Outage History'!$I:$I,$C81)/$Q81,"")</f>
        <v>#VALUE!</v>
      </c>
      <c r="AZ81" s="26" t="str">
        <f t="shared" si="20"/>
        <v>510 Wind, Not Trees</v>
      </c>
      <c r="BA81" s="13" t="e">
        <f>IF($P81="More Info Required",COUNTIFS('[2]2018 Outage History'!$R:$R,AZ81,'[2]2018 Outage History'!$I:$I,$C81)/$Q81,"")</f>
        <v>#VALUE!</v>
      </c>
      <c r="BB81" s="26" t="str">
        <f t="shared" si="21"/>
        <v>520 Ice, Sleet, Frost, not Trees</v>
      </c>
      <c r="BC81" s="13" t="e">
        <f>IF($P81="More Info Required",COUNTIFS('[2]2018 Outage History'!$R:$R,BB81,'[2]2018 Outage History'!$I:$I,$C81)/$Q81,"")</f>
        <v>#VALUE!</v>
      </c>
      <c r="BD81" s="26" t="str">
        <f t="shared" si="22"/>
        <v>530 Flood</v>
      </c>
      <c r="BE81" s="13" t="e">
        <f>IF($P81="More Info Required",COUNTIFS('[2]2018 Outage History'!$R:$R,BD81,'[2]2018 Outage History'!$I:$I,$C81)/$Q81,"")</f>
        <v>#VALUE!</v>
      </c>
      <c r="BF81" s="26" t="str">
        <f t="shared" si="23"/>
        <v>540 Storm</v>
      </c>
      <c r="BG81" s="13" t="e">
        <f>IF($P81="More Info Required",COUNTIFS('[2]2018 Outage History'!$R:$R,BF81,'[2]2018 Outage History'!$I:$I,$C81)/$Q81,"")</f>
        <v>#VALUE!</v>
      </c>
      <c r="BH81" s="26" t="str">
        <f t="shared" si="24"/>
        <v>590 Weather, Other</v>
      </c>
      <c r="BI81" s="13" t="e">
        <f>IF($P81="More Info Required",COUNTIFS('[2]2018 Outage History'!$R:$R,BH81,'[2]2018 Outage History'!$I:$I,$C81)/$Q81,"")</f>
        <v>#VALUE!</v>
      </c>
      <c r="BJ81" s="26" t="str">
        <f t="shared" si="25"/>
        <v>600 Animal/bird</v>
      </c>
      <c r="BK81" s="13" t="e">
        <f>IF($P81="More Info Required",COUNTIFS('[2]2018 Outage History'!$R:$R,BJ81,'[2]2018 Outage History'!$I:$I,$C81)/$Q81,"")</f>
        <v>#VALUE!</v>
      </c>
      <c r="BL81" s="26" t="str">
        <f t="shared" si="26"/>
        <v>630 Squirrel</v>
      </c>
      <c r="BM81" s="13" t="e">
        <f>IF($P81="More Info Required",COUNTIFS('[2]2018 Outage History'!$R:$R,BL81,'[2]2018 Outage History'!$I:$I,$C81)/$Q81,"")</f>
        <v>#VALUE!</v>
      </c>
      <c r="BN81" s="26" t="str">
        <f t="shared" si="27"/>
        <v>690 Animal, Other</v>
      </c>
      <c r="BO81" s="13" t="e">
        <f>IF($P81="More Info Required",COUNTIFS('[2]2018 Outage History'!$R:$R,BN81,'[2]2018 Outage History'!$I:$I,$C81)/$Q81,"")</f>
        <v>#VALUE!</v>
      </c>
      <c r="BP81" s="26" t="str">
        <f t="shared" si="28"/>
        <v>700 Customer-Caused</v>
      </c>
      <c r="BQ81" s="13" t="e">
        <f>IF($P81="More Info Required",COUNTIFS('[2]2018 Outage History'!$R:$R,BP81,'[2]2018 Outage History'!$I:$I,$C81)/$Q81,"")</f>
        <v>#VALUE!</v>
      </c>
      <c r="BR81" s="26" t="str">
        <f t="shared" si="29"/>
        <v>710 Motor Vehicle</v>
      </c>
      <c r="BS81" s="13" t="e">
        <f>IF($P81="More Info Required",COUNTIFS('[2]2018 Outage History'!$R:$R,BR81,'[2]2018 Outage History'!$I:$I,$C81)/$Q81,"")</f>
        <v>#VALUE!</v>
      </c>
      <c r="BT81" s="26" t="str">
        <f t="shared" si="30"/>
        <v>715 Farming Equipment</v>
      </c>
      <c r="BU81" s="13" t="e">
        <f>IF($P81="More Info Required",COUNTIFS('[2]2018 Outage History'!$R:$R,BT81,'[2]2018 Outage History'!$I:$I,$C81)/$Q81,"")</f>
        <v>#VALUE!</v>
      </c>
      <c r="BV81" s="26" t="str">
        <f t="shared" si="31"/>
        <v>720 Aircraft</v>
      </c>
      <c r="BW81" s="13" t="e">
        <f>IF($P81="More Info Required",COUNTIFS('[2]2018 Outage History'!$R:$R,BV81,'[2]2018 Outage History'!$I:$I,$C81)/$Q81,"")</f>
        <v>#VALUE!</v>
      </c>
      <c r="BX81" s="26" t="str">
        <f t="shared" si="32"/>
        <v>730 Fire</v>
      </c>
      <c r="BY81" s="13" t="e">
        <f>IF($P81="More Info Required",COUNTIFS('[2]2018 Outage History'!$R:$R,BX81,'[2]2018 Outage History'!$I:$I,$C81)/$Q81,"")</f>
        <v>#VALUE!</v>
      </c>
      <c r="BZ81" s="26" t="str">
        <f t="shared" si="33"/>
        <v>740 Public Cuts Tree</v>
      </c>
      <c r="CA81" s="13" t="e">
        <f>IF($P81="More Info Required",COUNTIFS('[2]2018 Outage History'!$R:$R,BZ81,'[2]2018 Outage History'!$I:$I,$C81)/$Q81,"")</f>
        <v>#VALUE!</v>
      </c>
      <c r="CB81" s="26" t="str">
        <f t="shared" si="34"/>
        <v>750 Vandalism</v>
      </c>
      <c r="CC81" s="13" t="e">
        <f>IF($P81="More Info Required",COUNTIFS('[2]2018 Outage History'!$R:$R,CB81,'[2]2018 Outage History'!$I:$I,$C81)/$Q81,"")</f>
        <v>#VALUE!</v>
      </c>
      <c r="CD81" s="26" t="str">
        <f t="shared" si="35"/>
        <v>760 Switching Error or Caused by Construction or Maintenance</v>
      </c>
      <c r="CE81" s="13" t="e">
        <f>IF($P81="More Info Required",COUNTIFS('[2]2018 Outage History'!$R:$R,CD81,'[2]2018 Outage History'!$I:$I,$C81)/$Q81,"")</f>
        <v>#VALUE!</v>
      </c>
      <c r="CF81" s="26" t="str">
        <f t="shared" si="36"/>
        <v>790 Public, Other</v>
      </c>
      <c r="CG81" s="13" t="e">
        <f>IF($P81="More Info Required",COUNTIFS('[2]2018 Outage History'!$R:$R,CF81,'[2]2018 Outage History'!$I:$I,$C81)/$Q81,"")</f>
        <v>#VALUE!</v>
      </c>
      <c r="CH81" s="26" t="str">
        <f t="shared" si="37"/>
        <v>800 Other</v>
      </c>
      <c r="CI81" s="13" t="e">
        <f>IF($P81="More Info Required",COUNTIFS('[2]2018 Outage History'!$R:$R,CH81,'[2]2018 Outage History'!$I:$I,$C81)/$Q81,"")</f>
        <v>#VALUE!</v>
      </c>
      <c r="CJ81" s="26" t="str">
        <f t="shared" si="38"/>
        <v>999 Cause Unknown</v>
      </c>
      <c r="CK81" s="13" t="e">
        <f>IF($P81="More Info Required",COUNTIFS('[2]2018 Outage History'!$R:$R,CJ81,'[2]2018 Outage History'!$I:$I,$C81)/$Q81,"")</f>
        <v>#VALUE!</v>
      </c>
    </row>
    <row r="82" spans="1:89" ht="15" x14ac:dyDescent="0.25">
      <c r="A82" s="17" t="s">
        <v>124</v>
      </c>
      <c r="B82" s="21">
        <v>40244</v>
      </c>
      <c r="C82" s="14" t="s">
        <v>125</v>
      </c>
      <c r="D82" s="17" t="s">
        <v>389</v>
      </c>
      <c r="E82" s="21">
        <v>40</v>
      </c>
      <c r="F82" s="22">
        <f>'[2]2018 Circuit Detail'!H41</f>
        <v>299.90684900000002</v>
      </c>
      <c r="G82" s="21"/>
      <c r="H82" s="21">
        <f>('[2]2013 Indices'!H73+'[2]2014 Circuit detail'!AS41+'[2]2015 Circuit Detail'!AS41+'[2]2016 Circuit Detail'!AS41+'[2]2017 Circuit Detail'!AS41)/5</f>
        <v>0.56149031237301028</v>
      </c>
      <c r="I82" s="10">
        <f>'[2]2018 Circuit Detail'!AS41</f>
        <v>1.11034476575091</v>
      </c>
      <c r="J82" s="17" t="str">
        <f t="shared" si="0"/>
        <v>PSC</v>
      </c>
      <c r="K82" s="34">
        <v>26.46</v>
      </c>
      <c r="L82" s="23">
        <v>2018</v>
      </c>
      <c r="M82" s="21">
        <f>('[2]2013 Indices'!I73+'[2]2014 Circuit detail'!AQ41+'[2]2015 Circuit Detail'!AQ41+'[2]2016 Circuit Detail'!AQ41+'[2]2017 Circuit Detail'!AQ41)/5</f>
        <v>50.389044374546998</v>
      </c>
      <c r="N82" s="24">
        <f>'[2]2018 Circuit Detail'!AQ41</f>
        <v>140.770376</v>
      </c>
      <c r="O82" s="17" t="str">
        <f t="shared" si="1"/>
        <v>PSC</v>
      </c>
      <c r="P82" s="8" t="str">
        <f t="shared" si="2"/>
        <v>More Info Required</v>
      </c>
      <c r="Q82" s="25">
        <f>'[2]2018 Circuit Detail'!AJ41</f>
        <v>11</v>
      </c>
      <c r="R82" s="26" t="str">
        <f t="shared" si="3"/>
        <v>000 Power Supply</v>
      </c>
      <c r="S82" s="12" t="e">
        <f>IF($P82="More Info Required",COUNTIFS('[2]2018 Outage History'!$R:$R,R82,'[2]2018 Outage History'!$I:$I,$C82)/$Q82,"")</f>
        <v>#VALUE!</v>
      </c>
      <c r="T82" s="26" t="str">
        <f t="shared" si="4"/>
        <v>100 Construction</v>
      </c>
      <c r="U82" s="13" t="e">
        <f>IF($P82="More Info Required",COUNTIFS('[2]2018 Outage History'!$R:$R,T82,'[2]2018 Outage History'!$I:$I,$C82)/$Q82,"")</f>
        <v>#VALUE!</v>
      </c>
      <c r="V82" s="26" t="str">
        <f t="shared" si="5"/>
        <v>110 Maintenance</v>
      </c>
      <c r="W82" s="13" t="e">
        <f>IF($P82="More Info Required",COUNTIFS('[2]2018 Outage History'!$R:$R,V82,'[2]2018 Outage History'!$I:$I,$C82)/$Q82,"")</f>
        <v>#VALUE!</v>
      </c>
      <c r="X82" s="26" t="str">
        <f t="shared" si="6"/>
        <v>190 Other Planned</v>
      </c>
      <c r="Y82" s="13" t="e">
        <f>IF($P82="More Info Required",COUNTIFS('[2]2018 Outage History'!$R:$R,X82,'[2]2018 Outage History'!$I:$I,$C82)/$Q82,"")</f>
        <v>#VALUE!</v>
      </c>
      <c r="Z82" s="26" t="str">
        <f t="shared" si="7"/>
        <v>300 Material or equipment fault/failure</v>
      </c>
      <c r="AA82" s="13" t="e">
        <f>IF($P82="More Info Required",COUNTIFS('[2]2018 Outage History'!$R:$R,Z82,'[2]2018 Outage History'!$I:$I,$C82)/$Q82,"")</f>
        <v>#VALUE!</v>
      </c>
      <c r="AB82" s="26" t="str">
        <f t="shared" si="8"/>
        <v>310 Installation Fault</v>
      </c>
      <c r="AC82" s="13" t="e">
        <f>IF($P82="More Info Required",COUNTIFS('[2]2018 Outage History'!$R:$R,AB82,'[2]2018 Outage History'!$I:$I,$C82)/$Q82,"")</f>
        <v>#VALUE!</v>
      </c>
      <c r="AD82" s="26" t="str">
        <f t="shared" si="9"/>
        <v>320 Conductor Sag or inadequate clearance</v>
      </c>
      <c r="AE82" s="13" t="e">
        <f>IF($P82="More Info Required",COUNTIFS('[2]2018 Outage History'!$R:$R,AD82,'[2]2018 Outage History'!$I:$I,$C82)/$Q82,"")</f>
        <v>#VALUE!</v>
      </c>
      <c r="AF82" s="26" t="str">
        <f t="shared" si="10"/>
        <v>340 Overload</v>
      </c>
      <c r="AG82" s="13" t="e">
        <f>IF($P82="More Info Required",COUNTIFS('[2]2018 Outage History'!$R:$R,AF82,'[2]2018 Outage History'!$I:$I,$C82)/$Q82,"")</f>
        <v>#VALUE!</v>
      </c>
      <c r="AH82" s="26" t="str">
        <f t="shared" si="11"/>
        <v>350 Miscoordination of protection devices</v>
      </c>
      <c r="AI82" s="13" t="e">
        <f>IF($P82="More Info Required",COUNTIFS('[2]2018 Outage History'!$R:$R,AH82,'[2]2018 Outage History'!$I:$I,$C82)/$Q82,"")</f>
        <v>#VALUE!</v>
      </c>
      <c r="AJ82" s="26" t="str">
        <f t="shared" si="12"/>
        <v>360 Other Equipment installation/design</v>
      </c>
      <c r="AK82" s="13" t="e">
        <f>IF($P82="More Info Required",COUNTIFS('[2]2018 Outage History'!$R:$R,AJ82,'[2]2018 Outage History'!$I:$I,$C82)/$Q82,"")</f>
        <v>#VALUE!</v>
      </c>
      <c r="AL82" s="26" t="str">
        <f t="shared" si="13"/>
        <v>400 Decay/Age of Material/Equipment</v>
      </c>
      <c r="AM82" s="13" t="e">
        <f>IF($P82="More Info Required",COUNTIFS('[2]2018 Outage History'!$R:$R,AL82,'[2]2018 Outage History'!$I:$I,$C82)/$Q82,"")</f>
        <v>#VALUE!</v>
      </c>
      <c r="AN82" s="26" t="str">
        <f t="shared" si="14"/>
        <v>420 Tree Growth</v>
      </c>
      <c r="AO82" s="13" t="e">
        <f>IF($P82="More Info Required",COUNTIFS('[2]2018 Outage History'!$R:$R,AN82,'[2]2018 Outage History'!$I:$I,$C82)/$Q82,"")</f>
        <v>#VALUE!</v>
      </c>
      <c r="AP82" s="26" t="str">
        <f t="shared" si="15"/>
        <v>430 Tree failure from overhang or dead tree without Ice/snow</v>
      </c>
      <c r="AQ82" s="13" t="e">
        <f>IF($P82="More Info Required",COUNTIFS('[2]2018 Outage History'!$R:$R,AP82,'[2]2018 Outage History'!$I:$I,$C82)/$Q82,"")</f>
        <v>#VALUE!</v>
      </c>
      <c r="AR82" s="26" t="str">
        <f t="shared" si="16"/>
        <v>440 Trees with Ice/snow</v>
      </c>
      <c r="AS82" s="13" t="e">
        <f>IF($P82="More Info Required",COUNTIFS('[2]2018 Outage History'!$R:$R,AR82,'[2]2018 Outage History'!$I:$I,$C82)/$Q82,"")</f>
        <v>#VALUE!</v>
      </c>
      <c r="AT82" s="26" t="str">
        <f t="shared" si="17"/>
        <v>470 Borrower Crew Cuts Tree</v>
      </c>
      <c r="AU82" s="13" t="e">
        <f>IF($P82="More Info Required",COUNTIFS('[2]2018 Outage History'!$R:$R,AT82,'[2]2018 Outage History'!$I:$I,$C82)/$Q82,"")</f>
        <v>#VALUE!</v>
      </c>
      <c r="AV82" s="26" t="str">
        <f t="shared" si="18"/>
        <v>490 Maintenance, Other</v>
      </c>
      <c r="AW82" s="13" t="e">
        <f>IF($P82="More Info Required",COUNTIFS('[2]2018 Outage History'!$R:$R,AV82,'[2]2018 Outage History'!$I:$I,$C82)/$Q82,"")</f>
        <v>#VALUE!</v>
      </c>
      <c r="AX82" s="26" t="str">
        <f t="shared" si="19"/>
        <v>500 Lightning</v>
      </c>
      <c r="AY82" s="13" t="e">
        <f>IF($P82="More Info Required",COUNTIFS('[2]2018 Outage History'!$R:$R,AX82,'[2]2018 Outage History'!$I:$I,$C82)/$Q82,"")</f>
        <v>#VALUE!</v>
      </c>
      <c r="AZ82" s="26" t="str">
        <f t="shared" si="20"/>
        <v>510 Wind, Not Trees</v>
      </c>
      <c r="BA82" s="13" t="e">
        <f>IF($P82="More Info Required",COUNTIFS('[2]2018 Outage History'!$R:$R,AZ82,'[2]2018 Outage History'!$I:$I,$C82)/$Q82,"")</f>
        <v>#VALUE!</v>
      </c>
      <c r="BB82" s="26" t="str">
        <f t="shared" si="21"/>
        <v>520 Ice, Sleet, Frost, not Trees</v>
      </c>
      <c r="BC82" s="13" t="e">
        <f>IF($P82="More Info Required",COUNTIFS('[2]2018 Outage History'!$R:$R,BB82,'[2]2018 Outage History'!$I:$I,$C82)/$Q82,"")</f>
        <v>#VALUE!</v>
      </c>
      <c r="BD82" s="26" t="str">
        <f t="shared" si="22"/>
        <v>530 Flood</v>
      </c>
      <c r="BE82" s="13" t="e">
        <f>IF($P82="More Info Required",COUNTIFS('[2]2018 Outage History'!$R:$R,BD82,'[2]2018 Outage History'!$I:$I,$C82)/$Q82,"")</f>
        <v>#VALUE!</v>
      </c>
      <c r="BF82" s="26" t="str">
        <f t="shared" si="23"/>
        <v>540 Storm</v>
      </c>
      <c r="BG82" s="13" t="e">
        <f>IF($P82="More Info Required",COUNTIFS('[2]2018 Outage History'!$R:$R,BF82,'[2]2018 Outage History'!$I:$I,$C82)/$Q82,"")</f>
        <v>#VALUE!</v>
      </c>
      <c r="BH82" s="26" t="str">
        <f t="shared" si="24"/>
        <v>590 Weather, Other</v>
      </c>
      <c r="BI82" s="13" t="e">
        <f>IF($P82="More Info Required",COUNTIFS('[2]2018 Outage History'!$R:$R,BH82,'[2]2018 Outage History'!$I:$I,$C82)/$Q82,"")</f>
        <v>#VALUE!</v>
      </c>
      <c r="BJ82" s="26" t="str">
        <f t="shared" si="25"/>
        <v>600 Animal/bird</v>
      </c>
      <c r="BK82" s="13" t="e">
        <f>IF($P82="More Info Required",COUNTIFS('[2]2018 Outage History'!$R:$R,BJ82,'[2]2018 Outage History'!$I:$I,$C82)/$Q82,"")</f>
        <v>#VALUE!</v>
      </c>
      <c r="BL82" s="26" t="str">
        <f t="shared" si="26"/>
        <v>630 Squirrel</v>
      </c>
      <c r="BM82" s="13" t="e">
        <f>IF($P82="More Info Required",COUNTIFS('[2]2018 Outage History'!$R:$R,BL82,'[2]2018 Outage History'!$I:$I,$C82)/$Q82,"")</f>
        <v>#VALUE!</v>
      </c>
      <c r="BN82" s="26" t="str">
        <f t="shared" si="27"/>
        <v>690 Animal, Other</v>
      </c>
      <c r="BO82" s="13" t="e">
        <f>IF($P82="More Info Required",COUNTIFS('[2]2018 Outage History'!$R:$R,BN82,'[2]2018 Outage History'!$I:$I,$C82)/$Q82,"")</f>
        <v>#VALUE!</v>
      </c>
      <c r="BP82" s="26" t="str">
        <f t="shared" si="28"/>
        <v>700 Customer-Caused</v>
      </c>
      <c r="BQ82" s="13" t="e">
        <f>IF($P82="More Info Required",COUNTIFS('[2]2018 Outage History'!$R:$R,BP82,'[2]2018 Outage History'!$I:$I,$C82)/$Q82,"")</f>
        <v>#VALUE!</v>
      </c>
      <c r="BR82" s="26" t="str">
        <f t="shared" si="29"/>
        <v>710 Motor Vehicle</v>
      </c>
      <c r="BS82" s="13" t="e">
        <f>IF($P82="More Info Required",COUNTIFS('[2]2018 Outage History'!$R:$R,BR82,'[2]2018 Outage History'!$I:$I,$C82)/$Q82,"")</f>
        <v>#VALUE!</v>
      </c>
      <c r="BT82" s="26" t="str">
        <f t="shared" si="30"/>
        <v>715 Farming Equipment</v>
      </c>
      <c r="BU82" s="13" t="e">
        <f>IF($P82="More Info Required",COUNTIFS('[2]2018 Outage History'!$R:$R,BT82,'[2]2018 Outage History'!$I:$I,$C82)/$Q82,"")</f>
        <v>#VALUE!</v>
      </c>
      <c r="BV82" s="26" t="str">
        <f t="shared" si="31"/>
        <v>720 Aircraft</v>
      </c>
      <c r="BW82" s="13" t="e">
        <f>IF($P82="More Info Required",COUNTIFS('[2]2018 Outage History'!$R:$R,BV82,'[2]2018 Outage History'!$I:$I,$C82)/$Q82,"")</f>
        <v>#VALUE!</v>
      </c>
      <c r="BX82" s="26" t="str">
        <f t="shared" si="32"/>
        <v>730 Fire</v>
      </c>
      <c r="BY82" s="13" t="e">
        <f>IF($P82="More Info Required",COUNTIFS('[2]2018 Outage History'!$R:$R,BX82,'[2]2018 Outage History'!$I:$I,$C82)/$Q82,"")</f>
        <v>#VALUE!</v>
      </c>
      <c r="BZ82" s="26" t="str">
        <f t="shared" si="33"/>
        <v>740 Public Cuts Tree</v>
      </c>
      <c r="CA82" s="13" t="e">
        <f>IF($P82="More Info Required",COUNTIFS('[2]2018 Outage History'!$R:$R,BZ82,'[2]2018 Outage History'!$I:$I,$C82)/$Q82,"")</f>
        <v>#VALUE!</v>
      </c>
      <c r="CB82" s="26" t="str">
        <f t="shared" si="34"/>
        <v>750 Vandalism</v>
      </c>
      <c r="CC82" s="13" t="e">
        <f>IF($P82="More Info Required",COUNTIFS('[2]2018 Outage History'!$R:$R,CB82,'[2]2018 Outage History'!$I:$I,$C82)/$Q82,"")</f>
        <v>#VALUE!</v>
      </c>
      <c r="CD82" s="26" t="str">
        <f t="shared" si="35"/>
        <v>760 Switching Error or Caused by Construction or Maintenance</v>
      </c>
      <c r="CE82" s="13" t="e">
        <f>IF($P82="More Info Required",COUNTIFS('[2]2018 Outage History'!$R:$R,CD82,'[2]2018 Outage History'!$I:$I,$C82)/$Q82,"")</f>
        <v>#VALUE!</v>
      </c>
      <c r="CF82" s="26" t="str">
        <f t="shared" si="36"/>
        <v>790 Public, Other</v>
      </c>
      <c r="CG82" s="13" t="e">
        <f>IF($P82="More Info Required",COUNTIFS('[2]2018 Outage History'!$R:$R,CF82,'[2]2018 Outage History'!$I:$I,$C82)/$Q82,"")</f>
        <v>#VALUE!</v>
      </c>
      <c r="CH82" s="26" t="str">
        <f t="shared" si="37"/>
        <v>800 Other</v>
      </c>
      <c r="CI82" s="13" t="e">
        <f>IF($P82="More Info Required",COUNTIFS('[2]2018 Outage History'!$R:$R,CH82,'[2]2018 Outage History'!$I:$I,$C82)/$Q82,"")</f>
        <v>#VALUE!</v>
      </c>
      <c r="CJ82" s="26" t="str">
        <f t="shared" si="38"/>
        <v>999 Cause Unknown</v>
      </c>
      <c r="CK82" s="13" t="e">
        <f>IF($P82="More Info Required",COUNTIFS('[2]2018 Outage History'!$R:$R,CJ82,'[2]2018 Outage History'!$I:$I,$C82)/$Q82,"")</f>
        <v>#VALUE!</v>
      </c>
    </row>
    <row r="83" spans="1:89" ht="15" x14ac:dyDescent="0.25">
      <c r="A83" s="17" t="s">
        <v>230</v>
      </c>
      <c r="B83" s="21">
        <v>4101</v>
      </c>
      <c r="C83" s="14" t="s">
        <v>477</v>
      </c>
      <c r="D83" s="17" t="s">
        <v>390</v>
      </c>
      <c r="E83" s="21">
        <v>41</v>
      </c>
      <c r="F83" s="22">
        <f>'[2]2018 Circuit Detail'!H42</f>
        <v>323.67945200000003</v>
      </c>
      <c r="G83" s="21"/>
      <c r="H83" s="21">
        <f>('[2]2013 Indices'!H74+'[2]2014 Circuit detail'!AS42+'[2]2015 Circuit Detail'!AS42+'[2]2016 Circuit Detail'!AS42+'[2]2017 Circuit Detail'!AS42)/5</f>
        <v>0.57961033068709644</v>
      </c>
      <c r="I83" s="10">
        <f>'[2]2018 Circuit Detail'!AS42</f>
        <v>1.26359581206903</v>
      </c>
      <c r="J83" s="17" t="str">
        <f t="shared" si="0"/>
        <v>PSC</v>
      </c>
      <c r="K83" s="34">
        <v>19.850000000000001</v>
      </c>
      <c r="L83" s="23">
        <v>2018</v>
      </c>
      <c r="M83" s="21">
        <f>('[2]2013 Indices'!I74+'[2]2014 Circuit detail'!AQ42+'[2]2015 Circuit Detail'!AQ42+'[2]2016 Circuit Detail'!AQ42+'[2]2017 Circuit Detail'!AQ42)/5</f>
        <v>33.799927699371075</v>
      </c>
      <c r="N83" s="24">
        <f>'[2]2018 Circuit Detail'!AQ42</f>
        <v>114.026391</v>
      </c>
      <c r="O83" s="17" t="str">
        <f t="shared" si="1"/>
        <v>PSC</v>
      </c>
      <c r="P83" s="8" t="str">
        <f t="shared" si="2"/>
        <v>More Info Required</v>
      </c>
      <c r="Q83" s="25">
        <f>'[2]2018 Circuit Detail'!AJ42</f>
        <v>15</v>
      </c>
      <c r="R83" s="26" t="str">
        <f t="shared" si="3"/>
        <v>000 Power Supply</v>
      </c>
      <c r="S83" s="12" t="e">
        <f>IF($P83="More Info Required",COUNTIFS('[2]2018 Outage History'!$R:$R,R83,'[2]2018 Outage History'!$I:$I,$C83)/$Q83,"")</f>
        <v>#VALUE!</v>
      </c>
      <c r="T83" s="26" t="str">
        <f t="shared" si="4"/>
        <v>100 Construction</v>
      </c>
      <c r="U83" s="13" t="e">
        <f>IF($P83="More Info Required",COUNTIFS('[2]2018 Outage History'!$R:$R,T83,'[2]2018 Outage History'!$I:$I,$C83)/$Q83,"")</f>
        <v>#VALUE!</v>
      </c>
      <c r="V83" s="26" t="str">
        <f t="shared" si="5"/>
        <v>110 Maintenance</v>
      </c>
      <c r="W83" s="13" t="e">
        <f>IF($P83="More Info Required",COUNTIFS('[2]2018 Outage History'!$R:$R,V83,'[2]2018 Outage History'!$I:$I,$C83)/$Q83,"")</f>
        <v>#VALUE!</v>
      </c>
      <c r="X83" s="26" t="str">
        <f t="shared" si="6"/>
        <v>190 Other Planned</v>
      </c>
      <c r="Y83" s="13" t="e">
        <f>IF($P83="More Info Required",COUNTIFS('[2]2018 Outage History'!$R:$R,X83,'[2]2018 Outage History'!$I:$I,$C83)/$Q83,"")</f>
        <v>#VALUE!</v>
      </c>
      <c r="Z83" s="26" t="str">
        <f t="shared" si="7"/>
        <v>300 Material or equipment fault/failure</v>
      </c>
      <c r="AA83" s="13" t="e">
        <f>IF($P83="More Info Required",COUNTIFS('[2]2018 Outage History'!$R:$R,Z83,'[2]2018 Outage History'!$I:$I,$C83)/$Q83,"")</f>
        <v>#VALUE!</v>
      </c>
      <c r="AB83" s="26" t="str">
        <f t="shared" si="8"/>
        <v>310 Installation Fault</v>
      </c>
      <c r="AC83" s="13" t="e">
        <f>IF($P83="More Info Required",COUNTIFS('[2]2018 Outage History'!$R:$R,AB83,'[2]2018 Outage History'!$I:$I,$C83)/$Q83,"")</f>
        <v>#VALUE!</v>
      </c>
      <c r="AD83" s="26" t="str">
        <f t="shared" si="9"/>
        <v>320 Conductor Sag or inadequate clearance</v>
      </c>
      <c r="AE83" s="13" t="e">
        <f>IF($P83="More Info Required",COUNTIFS('[2]2018 Outage History'!$R:$R,AD83,'[2]2018 Outage History'!$I:$I,$C83)/$Q83,"")</f>
        <v>#VALUE!</v>
      </c>
      <c r="AF83" s="26" t="str">
        <f t="shared" si="10"/>
        <v>340 Overload</v>
      </c>
      <c r="AG83" s="13" t="e">
        <f>IF($P83="More Info Required",COUNTIFS('[2]2018 Outage History'!$R:$R,AF83,'[2]2018 Outage History'!$I:$I,$C83)/$Q83,"")</f>
        <v>#VALUE!</v>
      </c>
      <c r="AH83" s="26" t="str">
        <f t="shared" si="11"/>
        <v>350 Miscoordination of protection devices</v>
      </c>
      <c r="AI83" s="13" t="e">
        <f>IF($P83="More Info Required",COUNTIFS('[2]2018 Outage History'!$R:$R,AH83,'[2]2018 Outage History'!$I:$I,$C83)/$Q83,"")</f>
        <v>#VALUE!</v>
      </c>
      <c r="AJ83" s="26" t="str">
        <f t="shared" si="12"/>
        <v>360 Other Equipment installation/design</v>
      </c>
      <c r="AK83" s="13" t="e">
        <f>IF($P83="More Info Required",COUNTIFS('[2]2018 Outage History'!$R:$R,AJ83,'[2]2018 Outage History'!$I:$I,$C83)/$Q83,"")</f>
        <v>#VALUE!</v>
      </c>
      <c r="AL83" s="26" t="str">
        <f t="shared" si="13"/>
        <v>400 Decay/Age of Material/Equipment</v>
      </c>
      <c r="AM83" s="13" t="e">
        <f>IF($P83="More Info Required",COUNTIFS('[2]2018 Outage History'!$R:$R,AL83,'[2]2018 Outage History'!$I:$I,$C83)/$Q83,"")</f>
        <v>#VALUE!</v>
      </c>
      <c r="AN83" s="26" t="str">
        <f t="shared" si="14"/>
        <v>420 Tree Growth</v>
      </c>
      <c r="AO83" s="13" t="e">
        <f>IF($P83="More Info Required",COUNTIFS('[2]2018 Outage History'!$R:$R,AN83,'[2]2018 Outage History'!$I:$I,$C83)/$Q83,"")</f>
        <v>#VALUE!</v>
      </c>
      <c r="AP83" s="26" t="str">
        <f t="shared" si="15"/>
        <v>430 Tree failure from overhang or dead tree without Ice/snow</v>
      </c>
      <c r="AQ83" s="13" t="e">
        <f>IF($P83="More Info Required",COUNTIFS('[2]2018 Outage History'!$R:$R,AP83,'[2]2018 Outage History'!$I:$I,$C83)/$Q83,"")</f>
        <v>#VALUE!</v>
      </c>
      <c r="AR83" s="26" t="str">
        <f t="shared" si="16"/>
        <v>440 Trees with Ice/snow</v>
      </c>
      <c r="AS83" s="13" t="e">
        <f>IF($P83="More Info Required",COUNTIFS('[2]2018 Outage History'!$R:$R,AR83,'[2]2018 Outage History'!$I:$I,$C83)/$Q83,"")</f>
        <v>#VALUE!</v>
      </c>
      <c r="AT83" s="26" t="str">
        <f t="shared" si="17"/>
        <v>470 Borrower Crew Cuts Tree</v>
      </c>
      <c r="AU83" s="13" t="e">
        <f>IF($P83="More Info Required",COUNTIFS('[2]2018 Outage History'!$R:$R,AT83,'[2]2018 Outage History'!$I:$I,$C83)/$Q83,"")</f>
        <v>#VALUE!</v>
      </c>
      <c r="AV83" s="26" t="str">
        <f t="shared" si="18"/>
        <v>490 Maintenance, Other</v>
      </c>
      <c r="AW83" s="13" t="e">
        <f>IF($P83="More Info Required",COUNTIFS('[2]2018 Outage History'!$R:$R,AV83,'[2]2018 Outage History'!$I:$I,$C83)/$Q83,"")</f>
        <v>#VALUE!</v>
      </c>
      <c r="AX83" s="26" t="str">
        <f t="shared" si="19"/>
        <v>500 Lightning</v>
      </c>
      <c r="AY83" s="13" t="e">
        <f>IF($P83="More Info Required",COUNTIFS('[2]2018 Outage History'!$R:$R,AX83,'[2]2018 Outage History'!$I:$I,$C83)/$Q83,"")</f>
        <v>#VALUE!</v>
      </c>
      <c r="AZ83" s="26" t="str">
        <f t="shared" si="20"/>
        <v>510 Wind, Not Trees</v>
      </c>
      <c r="BA83" s="13" t="e">
        <f>IF($P83="More Info Required",COUNTIFS('[2]2018 Outage History'!$R:$R,AZ83,'[2]2018 Outage History'!$I:$I,$C83)/$Q83,"")</f>
        <v>#VALUE!</v>
      </c>
      <c r="BB83" s="26" t="str">
        <f t="shared" si="21"/>
        <v>520 Ice, Sleet, Frost, not Trees</v>
      </c>
      <c r="BC83" s="13" t="e">
        <f>IF($P83="More Info Required",COUNTIFS('[2]2018 Outage History'!$R:$R,BB83,'[2]2018 Outage History'!$I:$I,$C83)/$Q83,"")</f>
        <v>#VALUE!</v>
      </c>
      <c r="BD83" s="26" t="str">
        <f t="shared" si="22"/>
        <v>530 Flood</v>
      </c>
      <c r="BE83" s="13" t="e">
        <f>IF($P83="More Info Required",COUNTIFS('[2]2018 Outage History'!$R:$R,BD83,'[2]2018 Outage History'!$I:$I,$C83)/$Q83,"")</f>
        <v>#VALUE!</v>
      </c>
      <c r="BF83" s="26" t="str">
        <f t="shared" si="23"/>
        <v>540 Storm</v>
      </c>
      <c r="BG83" s="13" t="e">
        <f>IF($P83="More Info Required",COUNTIFS('[2]2018 Outage History'!$R:$R,BF83,'[2]2018 Outage History'!$I:$I,$C83)/$Q83,"")</f>
        <v>#VALUE!</v>
      </c>
      <c r="BH83" s="26" t="str">
        <f t="shared" si="24"/>
        <v>590 Weather, Other</v>
      </c>
      <c r="BI83" s="13" t="e">
        <f>IF($P83="More Info Required",COUNTIFS('[2]2018 Outage History'!$R:$R,BH83,'[2]2018 Outage History'!$I:$I,$C83)/$Q83,"")</f>
        <v>#VALUE!</v>
      </c>
      <c r="BJ83" s="26" t="str">
        <f t="shared" si="25"/>
        <v>600 Animal/bird</v>
      </c>
      <c r="BK83" s="13" t="e">
        <f>IF($P83="More Info Required",COUNTIFS('[2]2018 Outage History'!$R:$R,BJ83,'[2]2018 Outage History'!$I:$I,$C83)/$Q83,"")</f>
        <v>#VALUE!</v>
      </c>
      <c r="BL83" s="26" t="str">
        <f t="shared" si="26"/>
        <v>630 Squirrel</v>
      </c>
      <c r="BM83" s="13" t="e">
        <f>IF($P83="More Info Required",COUNTIFS('[2]2018 Outage History'!$R:$R,BL83,'[2]2018 Outage History'!$I:$I,$C83)/$Q83,"")</f>
        <v>#VALUE!</v>
      </c>
      <c r="BN83" s="26" t="str">
        <f t="shared" si="27"/>
        <v>690 Animal, Other</v>
      </c>
      <c r="BO83" s="13" t="e">
        <f>IF($P83="More Info Required",COUNTIFS('[2]2018 Outage History'!$R:$R,BN83,'[2]2018 Outage History'!$I:$I,$C83)/$Q83,"")</f>
        <v>#VALUE!</v>
      </c>
      <c r="BP83" s="26" t="str">
        <f t="shared" si="28"/>
        <v>700 Customer-Caused</v>
      </c>
      <c r="BQ83" s="13" t="e">
        <f>IF($P83="More Info Required",COUNTIFS('[2]2018 Outage History'!$R:$R,BP83,'[2]2018 Outage History'!$I:$I,$C83)/$Q83,"")</f>
        <v>#VALUE!</v>
      </c>
      <c r="BR83" s="26" t="str">
        <f t="shared" si="29"/>
        <v>710 Motor Vehicle</v>
      </c>
      <c r="BS83" s="13" t="e">
        <f>IF($P83="More Info Required",COUNTIFS('[2]2018 Outage History'!$R:$R,BR83,'[2]2018 Outage History'!$I:$I,$C83)/$Q83,"")</f>
        <v>#VALUE!</v>
      </c>
      <c r="BT83" s="26" t="str">
        <f t="shared" si="30"/>
        <v>715 Farming Equipment</v>
      </c>
      <c r="BU83" s="13" t="e">
        <f>IF($P83="More Info Required",COUNTIFS('[2]2018 Outage History'!$R:$R,BT83,'[2]2018 Outage History'!$I:$I,$C83)/$Q83,"")</f>
        <v>#VALUE!</v>
      </c>
      <c r="BV83" s="26" t="str">
        <f t="shared" si="31"/>
        <v>720 Aircraft</v>
      </c>
      <c r="BW83" s="13" t="e">
        <f>IF($P83="More Info Required",COUNTIFS('[2]2018 Outage History'!$R:$R,BV83,'[2]2018 Outage History'!$I:$I,$C83)/$Q83,"")</f>
        <v>#VALUE!</v>
      </c>
      <c r="BX83" s="26" t="str">
        <f t="shared" si="32"/>
        <v>730 Fire</v>
      </c>
      <c r="BY83" s="13" t="e">
        <f>IF($P83="More Info Required",COUNTIFS('[2]2018 Outage History'!$R:$R,BX83,'[2]2018 Outage History'!$I:$I,$C83)/$Q83,"")</f>
        <v>#VALUE!</v>
      </c>
      <c r="BZ83" s="26" t="str">
        <f t="shared" si="33"/>
        <v>740 Public Cuts Tree</v>
      </c>
      <c r="CA83" s="13" t="e">
        <f>IF($P83="More Info Required",COUNTIFS('[2]2018 Outage History'!$R:$R,BZ83,'[2]2018 Outage History'!$I:$I,$C83)/$Q83,"")</f>
        <v>#VALUE!</v>
      </c>
      <c r="CB83" s="26" t="str">
        <f t="shared" si="34"/>
        <v>750 Vandalism</v>
      </c>
      <c r="CC83" s="13" t="e">
        <f>IF($P83="More Info Required",COUNTIFS('[2]2018 Outage History'!$R:$R,CB83,'[2]2018 Outage History'!$I:$I,$C83)/$Q83,"")</f>
        <v>#VALUE!</v>
      </c>
      <c r="CD83" s="26" t="str">
        <f t="shared" si="35"/>
        <v>760 Switching Error or Caused by Construction or Maintenance</v>
      </c>
      <c r="CE83" s="13" t="e">
        <f>IF($P83="More Info Required",COUNTIFS('[2]2018 Outage History'!$R:$R,CD83,'[2]2018 Outage History'!$I:$I,$C83)/$Q83,"")</f>
        <v>#VALUE!</v>
      </c>
      <c r="CF83" s="26" t="str">
        <f t="shared" si="36"/>
        <v>790 Public, Other</v>
      </c>
      <c r="CG83" s="13" t="e">
        <f>IF($P83="More Info Required",COUNTIFS('[2]2018 Outage History'!$R:$R,CF83,'[2]2018 Outage History'!$I:$I,$C83)/$Q83,"")</f>
        <v>#VALUE!</v>
      </c>
      <c r="CH83" s="26" t="str">
        <f t="shared" si="37"/>
        <v>800 Other</v>
      </c>
      <c r="CI83" s="13" t="e">
        <f>IF($P83="More Info Required",COUNTIFS('[2]2018 Outage History'!$R:$R,CH83,'[2]2018 Outage History'!$I:$I,$C83)/$Q83,"")</f>
        <v>#VALUE!</v>
      </c>
      <c r="CJ83" s="26" t="str">
        <f t="shared" si="38"/>
        <v>999 Cause Unknown</v>
      </c>
      <c r="CK83" s="13" t="e">
        <f>IF($P83="More Info Required",COUNTIFS('[2]2018 Outage History'!$R:$R,CJ83,'[2]2018 Outage History'!$I:$I,$C83)/$Q83,"")</f>
        <v>#VALUE!</v>
      </c>
    </row>
    <row r="84" spans="1:89" ht="15" x14ac:dyDescent="0.25">
      <c r="A84" s="17" t="s">
        <v>232</v>
      </c>
      <c r="B84" s="21">
        <v>4102</v>
      </c>
      <c r="C84" s="14" t="s">
        <v>478</v>
      </c>
      <c r="D84" s="17" t="s">
        <v>390</v>
      </c>
      <c r="E84" s="21">
        <v>41</v>
      </c>
      <c r="F84" s="22">
        <f>'[2]2018 Circuit Detail'!H43</f>
        <v>53.898629999999997</v>
      </c>
      <c r="G84" s="21"/>
      <c r="H84" s="21">
        <f>('[2]2013 Indices'!H75+'[2]2014 Circuit detail'!AS43+'[2]2015 Circuit Detail'!AS43+'[2]2016 Circuit Detail'!AS43+'[2]2017 Circuit Detail'!AS43)/5</f>
        <v>0.63957286868329466</v>
      </c>
      <c r="I84" s="10">
        <f>'[2]2018 Circuit Detail'!AS43</f>
        <v>0.76068723824705797</v>
      </c>
      <c r="J84" s="17" t="str">
        <f t="shared" si="0"/>
        <v>PSC</v>
      </c>
      <c r="K84" s="34">
        <v>2.9</v>
      </c>
      <c r="L84" s="23">
        <v>2018</v>
      </c>
      <c r="M84" s="21">
        <f>('[2]2013 Indices'!I75+'[2]2014 Circuit detail'!AQ43+'[2]2015 Circuit Detail'!AQ43+'[2]2016 Circuit Detail'!AQ43+'[2]2017 Circuit Detail'!AQ43)/5</f>
        <v>81.772622385229539</v>
      </c>
      <c r="N84" s="24">
        <f>'[2]2018 Circuit Detail'!AQ43</f>
        <v>54.416967</v>
      </c>
      <c r="O84" s="17" t="str">
        <f t="shared" si="1"/>
        <v>OK</v>
      </c>
      <c r="P84" s="8" t="str">
        <f t="shared" si="2"/>
        <v>More Info Required</v>
      </c>
      <c r="Q84" s="25">
        <f>'[2]2018 Circuit Detail'!AJ43</f>
        <v>5</v>
      </c>
      <c r="R84" s="26" t="str">
        <f t="shared" si="3"/>
        <v>000 Power Supply</v>
      </c>
      <c r="S84" s="12" t="e">
        <f>IF($P84="More Info Required",COUNTIFS('[2]2018 Outage History'!$R:$R,R84,'[2]2018 Outage History'!$I:$I,$C84)/$Q84,"")</f>
        <v>#VALUE!</v>
      </c>
      <c r="T84" s="26" t="str">
        <f t="shared" si="4"/>
        <v>100 Construction</v>
      </c>
      <c r="U84" s="13" t="e">
        <f>IF($P84="More Info Required",COUNTIFS('[2]2018 Outage History'!$R:$R,T84,'[2]2018 Outage History'!$I:$I,$C84)/$Q84,"")</f>
        <v>#VALUE!</v>
      </c>
      <c r="V84" s="26" t="str">
        <f t="shared" si="5"/>
        <v>110 Maintenance</v>
      </c>
      <c r="W84" s="13" t="e">
        <f>IF($P84="More Info Required",COUNTIFS('[2]2018 Outage History'!$R:$R,V84,'[2]2018 Outage History'!$I:$I,$C84)/$Q84,"")</f>
        <v>#VALUE!</v>
      </c>
      <c r="X84" s="26" t="str">
        <f t="shared" si="6"/>
        <v>190 Other Planned</v>
      </c>
      <c r="Y84" s="13" t="e">
        <f>IF($P84="More Info Required",COUNTIFS('[2]2018 Outage History'!$R:$R,X84,'[2]2018 Outage History'!$I:$I,$C84)/$Q84,"")</f>
        <v>#VALUE!</v>
      </c>
      <c r="Z84" s="26" t="str">
        <f t="shared" si="7"/>
        <v>300 Material or equipment fault/failure</v>
      </c>
      <c r="AA84" s="13" t="e">
        <f>IF($P84="More Info Required",COUNTIFS('[2]2018 Outage History'!$R:$R,Z84,'[2]2018 Outage History'!$I:$I,$C84)/$Q84,"")</f>
        <v>#VALUE!</v>
      </c>
      <c r="AB84" s="26" t="str">
        <f t="shared" si="8"/>
        <v>310 Installation Fault</v>
      </c>
      <c r="AC84" s="13" t="e">
        <f>IF($P84="More Info Required",COUNTIFS('[2]2018 Outage History'!$R:$R,AB84,'[2]2018 Outage History'!$I:$I,$C84)/$Q84,"")</f>
        <v>#VALUE!</v>
      </c>
      <c r="AD84" s="26" t="str">
        <f t="shared" si="9"/>
        <v>320 Conductor Sag or inadequate clearance</v>
      </c>
      <c r="AE84" s="13" t="e">
        <f>IF($P84="More Info Required",COUNTIFS('[2]2018 Outage History'!$R:$R,AD84,'[2]2018 Outage History'!$I:$I,$C84)/$Q84,"")</f>
        <v>#VALUE!</v>
      </c>
      <c r="AF84" s="26" t="str">
        <f t="shared" si="10"/>
        <v>340 Overload</v>
      </c>
      <c r="AG84" s="13" t="e">
        <f>IF($P84="More Info Required",COUNTIFS('[2]2018 Outage History'!$R:$R,AF84,'[2]2018 Outage History'!$I:$I,$C84)/$Q84,"")</f>
        <v>#VALUE!</v>
      </c>
      <c r="AH84" s="26" t="str">
        <f t="shared" si="11"/>
        <v>350 Miscoordination of protection devices</v>
      </c>
      <c r="AI84" s="13" t="e">
        <f>IF($P84="More Info Required",COUNTIFS('[2]2018 Outage History'!$R:$R,AH84,'[2]2018 Outage History'!$I:$I,$C84)/$Q84,"")</f>
        <v>#VALUE!</v>
      </c>
      <c r="AJ84" s="26" t="str">
        <f t="shared" si="12"/>
        <v>360 Other Equipment installation/design</v>
      </c>
      <c r="AK84" s="13" t="e">
        <f>IF($P84="More Info Required",COUNTIFS('[2]2018 Outage History'!$R:$R,AJ84,'[2]2018 Outage History'!$I:$I,$C84)/$Q84,"")</f>
        <v>#VALUE!</v>
      </c>
      <c r="AL84" s="26" t="str">
        <f t="shared" si="13"/>
        <v>400 Decay/Age of Material/Equipment</v>
      </c>
      <c r="AM84" s="13" t="e">
        <f>IF($P84="More Info Required",COUNTIFS('[2]2018 Outage History'!$R:$R,AL84,'[2]2018 Outage History'!$I:$I,$C84)/$Q84,"")</f>
        <v>#VALUE!</v>
      </c>
      <c r="AN84" s="26" t="str">
        <f t="shared" si="14"/>
        <v>420 Tree Growth</v>
      </c>
      <c r="AO84" s="13" t="e">
        <f>IF($P84="More Info Required",COUNTIFS('[2]2018 Outage History'!$R:$R,AN84,'[2]2018 Outage History'!$I:$I,$C84)/$Q84,"")</f>
        <v>#VALUE!</v>
      </c>
      <c r="AP84" s="26" t="str">
        <f t="shared" si="15"/>
        <v>430 Tree failure from overhang or dead tree without Ice/snow</v>
      </c>
      <c r="AQ84" s="13" t="e">
        <f>IF($P84="More Info Required",COUNTIFS('[2]2018 Outage History'!$R:$R,AP84,'[2]2018 Outage History'!$I:$I,$C84)/$Q84,"")</f>
        <v>#VALUE!</v>
      </c>
      <c r="AR84" s="26" t="str">
        <f t="shared" si="16"/>
        <v>440 Trees with Ice/snow</v>
      </c>
      <c r="AS84" s="13" t="e">
        <f>IF($P84="More Info Required",COUNTIFS('[2]2018 Outage History'!$R:$R,AR84,'[2]2018 Outage History'!$I:$I,$C84)/$Q84,"")</f>
        <v>#VALUE!</v>
      </c>
      <c r="AT84" s="26" t="str">
        <f t="shared" si="17"/>
        <v>470 Borrower Crew Cuts Tree</v>
      </c>
      <c r="AU84" s="13" t="e">
        <f>IF($P84="More Info Required",COUNTIFS('[2]2018 Outage History'!$R:$R,AT84,'[2]2018 Outage History'!$I:$I,$C84)/$Q84,"")</f>
        <v>#VALUE!</v>
      </c>
      <c r="AV84" s="26" t="str">
        <f t="shared" si="18"/>
        <v>490 Maintenance, Other</v>
      </c>
      <c r="AW84" s="13" t="e">
        <f>IF($P84="More Info Required",COUNTIFS('[2]2018 Outage History'!$R:$R,AV84,'[2]2018 Outage History'!$I:$I,$C84)/$Q84,"")</f>
        <v>#VALUE!</v>
      </c>
      <c r="AX84" s="26" t="str">
        <f t="shared" si="19"/>
        <v>500 Lightning</v>
      </c>
      <c r="AY84" s="13" t="e">
        <f>IF($P84="More Info Required",COUNTIFS('[2]2018 Outage History'!$R:$R,AX84,'[2]2018 Outage History'!$I:$I,$C84)/$Q84,"")</f>
        <v>#VALUE!</v>
      </c>
      <c r="AZ84" s="26" t="str">
        <f t="shared" si="20"/>
        <v>510 Wind, Not Trees</v>
      </c>
      <c r="BA84" s="13" t="e">
        <f>IF($P84="More Info Required",COUNTIFS('[2]2018 Outage History'!$R:$R,AZ84,'[2]2018 Outage History'!$I:$I,$C84)/$Q84,"")</f>
        <v>#VALUE!</v>
      </c>
      <c r="BB84" s="26" t="str">
        <f t="shared" si="21"/>
        <v>520 Ice, Sleet, Frost, not Trees</v>
      </c>
      <c r="BC84" s="13" t="e">
        <f>IF($P84="More Info Required",COUNTIFS('[2]2018 Outage History'!$R:$R,BB84,'[2]2018 Outage History'!$I:$I,$C84)/$Q84,"")</f>
        <v>#VALUE!</v>
      </c>
      <c r="BD84" s="26" t="str">
        <f t="shared" si="22"/>
        <v>530 Flood</v>
      </c>
      <c r="BE84" s="13" t="e">
        <f>IF($P84="More Info Required",COUNTIFS('[2]2018 Outage History'!$R:$R,BD84,'[2]2018 Outage History'!$I:$I,$C84)/$Q84,"")</f>
        <v>#VALUE!</v>
      </c>
      <c r="BF84" s="26" t="str">
        <f t="shared" si="23"/>
        <v>540 Storm</v>
      </c>
      <c r="BG84" s="13" t="e">
        <f>IF($P84="More Info Required",COUNTIFS('[2]2018 Outage History'!$R:$R,BF84,'[2]2018 Outage History'!$I:$I,$C84)/$Q84,"")</f>
        <v>#VALUE!</v>
      </c>
      <c r="BH84" s="26" t="str">
        <f t="shared" si="24"/>
        <v>590 Weather, Other</v>
      </c>
      <c r="BI84" s="13" t="e">
        <f>IF($P84="More Info Required",COUNTIFS('[2]2018 Outage History'!$R:$R,BH84,'[2]2018 Outage History'!$I:$I,$C84)/$Q84,"")</f>
        <v>#VALUE!</v>
      </c>
      <c r="BJ84" s="26" t="str">
        <f t="shared" si="25"/>
        <v>600 Animal/bird</v>
      </c>
      <c r="BK84" s="13" t="e">
        <f>IF($P84="More Info Required",COUNTIFS('[2]2018 Outage History'!$R:$R,BJ84,'[2]2018 Outage History'!$I:$I,$C84)/$Q84,"")</f>
        <v>#VALUE!</v>
      </c>
      <c r="BL84" s="26" t="str">
        <f t="shared" si="26"/>
        <v>630 Squirrel</v>
      </c>
      <c r="BM84" s="13" t="e">
        <f>IF($P84="More Info Required",COUNTIFS('[2]2018 Outage History'!$R:$R,BL84,'[2]2018 Outage History'!$I:$I,$C84)/$Q84,"")</f>
        <v>#VALUE!</v>
      </c>
      <c r="BN84" s="26" t="str">
        <f t="shared" si="27"/>
        <v>690 Animal, Other</v>
      </c>
      <c r="BO84" s="13" t="e">
        <f>IF($P84="More Info Required",COUNTIFS('[2]2018 Outage History'!$R:$R,BN84,'[2]2018 Outage History'!$I:$I,$C84)/$Q84,"")</f>
        <v>#VALUE!</v>
      </c>
      <c r="BP84" s="26" t="str">
        <f t="shared" si="28"/>
        <v>700 Customer-Caused</v>
      </c>
      <c r="BQ84" s="13" t="e">
        <f>IF($P84="More Info Required",COUNTIFS('[2]2018 Outage History'!$R:$R,BP84,'[2]2018 Outage History'!$I:$I,$C84)/$Q84,"")</f>
        <v>#VALUE!</v>
      </c>
      <c r="BR84" s="26" t="str">
        <f t="shared" si="29"/>
        <v>710 Motor Vehicle</v>
      </c>
      <c r="BS84" s="13" t="e">
        <f>IF($P84="More Info Required",COUNTIFS('[2]2018 Outage History'!$R:$R,BR84,'[2]2018 Outage History'!$I:$I,$C84)/$Q84,"")</f>
        <v>#VALUE!</v>
      </c>
      <c r="BT84" s="26" t="str">
        <f t="shared" si="30"/>
        <v>715 Farming Equipment</v>
      </c>
      <c r="BU84" s="13" t="e">
        <f>IF($P84="More Info Required",COUNTIFS('[2]2018 Outage History'!$R:$R,BT84,'[2]2018 Outage History'!$I:$I,$C84)/$Q84,"")</f>
        <v>#VALUE!</v>
      </c>
      <c r="BV84" s="26" t="str">
        <f t="shared" si="31"/>
        <v>720 Aircraft</v>
      </c>
      <c r="BW84" s="13" t="e">
        <f>IF($P84="More Info Required",COUNTIFS('[2]2018 Outage History'!$R:$R,BV84,'[2]2018 Outage History'!$I:$I,$C84)/$Q84,"")</f>
        <v>#VALUE!</v>
      </c>
      <c r="BX84" s="26" t="str">
        <f t="shared" si="32"/>
        <v>730 Fire</v>
      </c>
      <c r="BY84" s="13" t="e">
        <f>IF($P84="More Info Required",COUNTIFS('[2]2018 Outage History'!$R:$R,BX84,'[2]2018 Outage History'!$I:$I,$C84)/$Q84,"")</f>
        <v>#VALUE!</v>
      </c>
      <c r="BZ84" s="26" t="str">
        <f t="shared" si="33"/>
        <v>740 Public Cuts Tree</v>
      </c>
      <c r="CA84" s="13" t="e">
        <f>IF($P84="More Info Required",COUNTIFS('[2]2018 Outage History'!$R:$R,BZ84,'[2]2018 Outage History'!$I:$I,$C84)/$Q84,"")</f>
        <v>#VALUE!</v>
      </c>
      <c r="CB84" s="26" t="str">
        <f t="shared" si="34"/>
        <v>750 Vandalism</v>
      </c>
      <c r="CC84" s="13" t="e">
        <f>IF($P84="More Info Required",COUNTIFS('[2]2018 Outage History'!$R:$R,CB84,'[2]2018 Outage History'!$I:$I,$C84)/$Q84,"")</f>
        <v>#VALUE!</v>
      </c>
      <c r="CD84" s="26" t="str">
        <f t="shared" si="35"/>
        <v>760 Switching Error or Caused by Construction or Maintenance</v>
      </c>
      <c r="CE84" s="13" t="e">
        <f>IF($P84="More Info Required",COUNTIFS('[2]2018 Outage History'!$R:$R,CD84,'[2]2018 Outage History'!$I:$I,$C84)/$Q84,"")</f>
        <v>#VALUE!</v>
      </c>
      <c r="CF84" s="26" t="str">
        <f t="shared" si="36"/>
        <v>790 Public, Other</v>
      </c>
      <c r="CG84" s="13" t="e">
        <f>IF($P84="More Info Required",COUNTIFS('[2]2018 Outage History'!$R:$R,CF84,'[2]2018 Outage History'!$I:$I,$C84)/$Q84,"")</f>
        <v>#VALUE!</v>
      </c>
      <c r="CH84" s="26" t="str">
        <f t="shared" si="37"/>
        <v>800 Other</v>
      </c>
      <c r="CI84" s="13" t="e">
        <f>IF($P84="More Info Required",COUNTIFS('[2]2018 Outage History'!$R:$R,CH84,'[2]2018 Outage History'!$I:$I,$C84)/$Q84,"")</f>
        <v>#VALUE!</v>
      </c>
      <c r="CJ84" s="26" t="str">
        <f t="shared" si="38"/>
        <v>999 Cause Unknown</v>
      </c>
      <c r="CK84" s="13" t="e">
        <f>IF($P84="More Info Required",COUNTIFS('[2]2018 Outage History'!$R:$R,CJ84,'[2]2018 Outage History'!$I:$I,$C84)/$Q84,"")</f>
        <v>#VALUE!</v>
      </c>
    </row>
    <row r="85" spans="1:89" ht="15" x14ac:dyDescent="0.25">
      <c r="A85" s="17" t="s">
        <v>234</v>
      </c>
      <c r="B85" s="21">
        <v>4103</v>
      </c>
      <c r="C85" s="14" t="s">
        <v>479</v>
      </c>
      <c r="D85" s="17" t="s">
        <v>390</v>
      </c>
      <c r="E85" s="21">
        <v>41</v>
      </c>
      <c r="F85" s="22">
        <f>'[2]2018 Circuit Detail'!H44</f>
        <v>204.03287599999999</v>
      </c>
      <c r="G85" s="21"/>
      <c r="H85" s="21">
        <f>('[2]2013 Indices'!H76+'[2]2014 Circuit detail'!AS44+'[2]2015 Circuit Detail'!AS44+'[2]2016 Circuit Detail'!AS44+'[2]2017 Circuit Detail'!AS44)/5</f>
        <v>0.54785499099968837</v>
      </c>
      <c r="I85" s="10">
        <f>'[2]2018 Circuit Detail'!AS44</f>
        <v>0.37739016137771803</v>
      </c>
      <c r="J85" s="17" t="str">
        <f t="shared" si="0"/>
        <v>OK</v>
      </c>
      <c r="K85" s="34">
        <v>10.1</v>
      </c>
      <c r="L85" s="23">
        <v>2018</v>
      </c>
      <c r="M85" s="21">
        <f>('[2]2013 Indices'!I76+'[2]2014 Circuit detail'!AQ44+'[2]2015 Circuit Detail'!AQ44+'[2]2016 Circuit Detail'!AQ44+'[2]2017 Circuit Detail'!AQ44)/5</f>
        <v>44.4562296</v>
      </c>
      <c r="N85" s="24">
        <f>'[2]2018 Circuit Detail'!AQ44</f>
        <v>32.828042000000003</v>
      </c>
      <c r="O85" s="17" t="str">
        <f t="shared" si="1"/>
        <v>OK</v>
      </c>
      <c r="P85" s="8" t="str">
        <f t="shared" si="2"/>
        <v>Good</v>
      </c>
      <c r="Q85" s="25">
        <f>'[2]2018 Circuit Detail'!AJ44</f>
        <v>10</v>
      </c>
      <c r="R85" s="26" t="str">
        <f t="shared" si="3"/>
        <v/>
      </c>
      <c r="S85" s="12" t="str">
        <f>IF($P85="More Info Required",COUNTIFS('[2]2018 Outage History'!$R:$R,R85,'[2]2018 Outage History'!$I:$I,$C85)/$Q85,"")</f>
        <v/>
      </c>
      <c r="T85" s="26" t="str">
        <f t="shared" si="4"/>
        <v/>
      </c>
      <c r="U85" s="13" t="str">
        <f>IF($P85="More Info Required",COUNTIFS('[2]2018 Outage History'!$R:$R,T85,'[2]2018 Outage History'!$I:$I,$C85)/$Q85,"")</f>
        <v/>
      </c>
      <c r="V85" s="26" t="str">
        <f t="shared" si="5"/>
        <v/>
      </c>
      <c r="W85" s="13" t="str">
        <f>IF($P85="More Info Required",COUNTIFS('[2]2018 Outage History'!$R:$R,V85,'[2]2018 Outage History'!$I:$I,$C85)/$Q85,"")</f>
        <v/>
      </c>
      <c r="X85" s="26" t="str">
        <f t="shared" si="6"/>
        <v/>
      </c>
      <c r="Y85" s="13" t="str">
        <f>IF($P85="More Info Required",COUNTIFS('[2]2018 Outage History'!$R:$R,X85,'[2]2018 Outage History'!$I:$I,$C85)/$Q85,"")</f>
        <v/>
      </c>
      <c r="Z85" s="26" t="str">
        <f t="shared" si="7"/>
        <v/>
      </c>
      <c r="AA85" s="13" t="str">
        <f>IF($P85="More Info Required",COUNTIFS('[2]2018 Outage History'!$R:$R,Z85,'[2]2018 Outage History'!$I:$I,$C85)/$Q85,"")</f>
        <v/>
      </c>
      <c r="AB85" s="26" t="str">
        <f t="shared" si="8"/>
        <v/>
      </c>
      <c r="AC85" s="13" t="str">
        <f>IF($P85="More Info Required",COUNTIFS('[2]2018 Outage History'!$R:$R,AB85,'[2]2018 Outage History'!$I:$I,$C85)/$Q85,"")</f>
        <v/>
      </c>
      <c r="AD85" s="26" t="str">
        <f t="shared" si="9"/>
        <v/>
      </c>
      <c r="AE85" s="13" t="str">
        <f>IF($P85="More Info Required",COUNTIFS('[2]2018 Outage History'!$R:$R,AD85,'[2]2018 Outage History'!$I:$I,$C85)/$Q85,"")</f>
        <v/>
      </c>
      <c r="AF85" s="26" t="str">
        <f t="shared" si="10"/>
        <v/>
      </c>
      <c r="AG85" s="13" t="str">
        <f>IF($P85="More Info Required",COUNTIFS('[2]2018 Outage History'!$R:$R,AF85,'[2]2018 Outage History'!$I:$I,$C85)/$Q85,"")</f>
        <v/>
      </c>
      <c r="AH85" s="26" t="str">
        <f t="shared" si="11"/>
        <v/>
      </c>
      <c r="AI85" s="13" t="str">
        <f>IF($P85="More Info Required",COUNTIFS('[2]2018 Outage History'!$R:$R,AH85,'[2]2018 Outage History'!$I:$I,$C85)/$Q85,"")</f>
        <v/>
      </c>
      <c r="AJ85" s="26" t="str">
        <f t="shared" si="12"/>
        <v/>
      </c>
      <c r="AK85" s="13" t="str">
        <f>IF($P85="More Info Required",COUNTIFS('[2]2018 Outage History'!$R:$R,AJ85,'[2]2018 Outage History'!$I:$I,$C85)/$Q85,"")</f>
        <v/>
      </c>
      <c r="AL85" s="26" t="str">
        <f t="shared" si="13"/>
        <v/>
      </c>
      <c r="AM85" s="13" t="str">
        <f>IF($P85="More Info Required",COUNTIFS('[2]2018 Outage History'!$R:$R,AL85,'[2]2018 Outage History'!$I:$I,$C85)/$Q85,"")</f>
        <v/>
      </c>
      <c r="AN85" s="26" t="str">
        <f t="shared" si="14"/>
        <v/>
      </c>
      <c r="AO85" s="13" t="str">
        <f>IF($P85="More Info Required",COUNTIFS('[2]2018 Outage History'!$R:$R,AN85,'[2]2018 Outage History'!$I:$I,$C85)/$Q85,"")</f>
        <v/>
      </c>
      <c r="AP85" s="26" t="str">
        <f t="shared" si="15"/>
        <v/>
      </c>
      <c r="AQ85" s="13" t="str">
        <f>IF($P85="More Info Required",COUNTIFS('[2]2018 Outage History'!$R:$R,AP85,'[2]2018 Outage History'!$I:$I,$C85)/$Q85,"")</f>
        <v/>
      </c>
      <c r="AR85" s="26" t="str">
        <f t="shared" si="16"/>
        <v/>
      </c>
      <c r="AS85" s="13" t="str">
        <f>IF($P85="More Info Required",COUNTIFS('[2]2018 Outage History'!$R:$R,AR85,'[2]2018 Outage History'!$I:$I,$C85)/$Q85,"")</f>
        <v/>
      </c>
      <c r="AT85" s="26" t="str">
        <f t="shared" si="17"/>
        <v/>
      </c>
      <c r="AU85" s="13" t="str">
        <f>IF($P85="More Info Required",COUNTIFS('[2]2018 Outage History'!$R:$R,AT85,'[2]2018 Outage History'!$I:$I,$C85)/$Q85,"")</f>
        <v/>
      </c>
      <c r="AV85" s="26" t="str">
        <f t="shared" si="18"/>
        <v/>
      </c>
      <c r="AW85" s="13" t="str">
        <f>IF($P85="More Info Required",COUNTIFS('[2]2018 Outage History'!$R:$R,AV85,'[2]2018 Outage History'!$I:$I,$C85)/$Q85,"")</f>
        <v/>
      </c>
      <c r="AX85" s="26" t="str">
        <f t="shared" si="19"/>
        <v/>
      </c>
      <c r="AY85" s="13" t="str">
        <f>IF($P85="More Info Required",COUNTIFS('[2]2018 Outage History'!$R:$R,AX85,'[2]2018 Outage History'!$I:$I,$C85)/$Q85,"")</f>
        <v/>
      </c>
      <c r="AZ85" s="26" t="str">
        <f t="shared" si="20"/>
        <v/>
      </c>
      <c r="BA85" s="13" t="str">
        <f>IF($P85="More Info Required",COUNTIFS('[2]2018 Outage History'!$R:$R,AZ85,'[2]2018 Outage History'!$I:$I,$C85)/$Q85,"")</f>
        <v/>
      </c>
      <c r="BB85" s="26" t="str">
        <f t="shared" si="21"/>
        <v/>
      </c>
      <c r="BC85" s="13" t="str">
        <f>IF($P85="More Info Required",COUNTIFS('[2]2018 Outage History'!$R:$R,BB85,'[2]2018 Outage History'!$I:$I,$C85)/$Q85,"")</f>
        <v/>
      </c>
      <c r="BD85" s="26" t="str">
        <f t="shared" si="22"/>
        <v/>
      </c>
      <c r="BE85" s="13" t="str">
        <f>IF($P85="More Info Required",COUNTIFS('[2]2018 Outage History'!$R:$R,BD85,'[2]2018 Outage History'!$I:$I,$C85)/$Q85,"")</f>
        <v/>
      </c>
      <c r="BF85" s="26" t="str">
        <f t="shared" si="23"/>
        <v/>
      </c>
      <c r="BG85" s="13" t="str">
        <f>IF($P85="More Info Required",COUNTIFS('[2]2018 Outage History'!$R:$R,BF85,'[2]2018 Outage History'!$I:$I,$C85)/$Q85,"")</f>
        <v/>
      </c>
      <c r="BH85" s="26" t="str">
        <f t="shared" si="24"/>
        <v/>
      </c>
      <c r="BI85" s="13" t="str">
        <f>IF($P85="More Info Required",COUNTIFS('[2]2018 Outage History'!$R:$R,BH85,'[2]2018 Outage History'!$I:$I,$C85)/$Q85,"")</f>
        <v/>
      </c>
      <c r="BJ85" s="26" t="str">
        <f t="shared" si="25"/>
        <v/>
      </c>
      <c r="BK85" s="13" t="str">
        <f>IF($P85="More Info Required",COUNTIFS('[2]2018 Outage History'!$R:$R,BJ85,'[2]2018 Outage History'!$I:$I,$C85)/$Q85,"")</f>
        <v/>
      </c>
      <c r="BL85" s="26" t="str">
        <f t="shared" si="26"/>
        <v/>
      </c>
      <c r="BM85" s="13" t="str">
        <f>IF($P85="More Info Required",COUNTIFS('[2]2018 Outage History'!$R:$R,BL85,'[2]2018 Outage History'!$I:$I,$C85)/$Q85,"")</f>
        <v/>
      </c>
      <c r="BN85" s="26" t="str">
        <f t="shared" si="27"/>
        <v/>
      </c>
      <c r="BO85" s="13" t="str">
        <f>IF($P85="More Info Required",COUNTIFS('[2]2018 Outage History'!$R:$R,BN85,'[2]2018 Outage History'!$I:$I,$C85)/$Q85,"")</f>
        <v/>
      </c>
      <c r="BP85" s="26" t="str">
        <f t="shared" si="28"/>
        <v/>
      </c>
      <c r="BQ85" s="13" t="str">
        <f>IF($P85="More Info Required",COUNTIFS('[2]2018 Outage History'!$R:$R,BP85,'[2]2018 Outage History'!$I:$I,$C85)/$Q85,"")</f>
        <v/>
      </c>
      <c r="BR85" s="26" t="str">
        <f t="shared" si="29"/>
        <v/>
      </c>
      <c r="BS85" s="13" t="str">
        <f>IF($P85="More Info Required",COUNTIFS('[2]2018 Outage History'!$R:$R,BR85,'[2]2018 Outage History'!$I:$I,$C85)/$Q85,"")</f>
        <v/>
      </c>
      <c r="BT85" s="26" t="str">
        <f t="shared" si="30"/>
        <v/>
      </c>
      <c r="BU85" s="13" t="str">
        <f>IF($P85="More Info Required",COUNTIFS('[2]2018 Outage History'!$R:$R,BT85,'[2]2018 Outage History'!$I:$I,$C85)/$Q85,"")</f>
        <v/>
      </c>
      <c r="BV85" s="26" t="str">
        <f t="shared" si="31"/>
        <v/>
      </c>
      <c r="BW85" s="13" t="str">
        <f>IF($P85="More Info Required",COUNTIFS('[2]2018 Outage History'!$R:$R,BV85,'[2]2018 Outage History'!$I:$I,$C85)/$Q85,"")</f>
        <v/>
      </c>
      <c r="BX85" s="26" t="str">
        <f t="shared" si="32"/>
        <v/>
      </c>
      <c r="BY85" s="13" t="str">
        <f>IF($P85="More Info Required",COUNTIFS('[2]2018 Outage History'!$R:$R,BX85,'[2]2018 Outage History'!$I:$I,$C85)/$Q85,"")</f>
        <v/>
      </c>
      <c r="BZ85" s="26" t="str">
        <f t="shared" si="33"/>
        <v/>
      </c>
      <c r="CA85" s="13" t="str">
        <f>IF($P85="More Info Required",COUNTIFS('[2]2018 Outage History'!$R:$R,BZ85,'[2]2018 Outage History'!$I:$I,$C85)/$Q85,"")</f>
        <v/>
      </c>
      <c r="CB85" s="26" t="str">
        <f t="shared" si="34"/>
        <v/>
      </c>
      <c r="CC85" s="13" t="str">
        <f>IF($P85="More Info Required",COUNTIFS('[2]2018 Outage History'!$R:$R,CB85,'[2]2018 Outage History'!$I:$I,$C85)/$Q85,"")</f>
        <v/>
      </c>
      <c r="CD85" s="26" t="str">
        <f t="shared" si="35"/>
        <v/>
      </c>
      <c r="CE85" s="13" t="str">
        <f>IF($P85="More Info Required",COUNTIFS('[2]2018 Outage History'!$R:$R,CD85,'[2]2018 Outage History'!$I:$I,$C85)/$Q85,"")</f>
        <v/>
      </c>
      <c r="CF85" s="26" t="str">
        <f t="shared" si="36"/>
        <v/>
      </c>
      <c r="CG85" s="13" t="str">
        <f>IF($P85="More Info Required",COUNTIFS('[2]2018 Outage History'!$R:$R,CF85,'[2]2018 Outage History'!$I:$I,$C85)/$Q85,"")</f>
        <v/>
      </c>
      <c r="CH85" s="26" t="str">
        <f t="shared" si="37"/>
        <v/>
      </c>
      <c r="CI85" s="13" t="str">
        <f>IF($P85="More Info Required",COUNTIFS('[2]2018 Outage History'!$R:$R,CH85,'[2]2018 Outage History'!$I:$I,$C85)/$Q85,"")</f>
        <v/>
      </c>
      <c r="CJ85" s="26" t="str">
        <f t="shared" si="38"/>
        <v/>
      </c>
      <c r="CK85" s="13" t="str">
        <f>IF($P85="More Info Required",COUNTIFS('[2]2018 Outage History'!$R:$R,CJ85,'[2]2018 Outage History'!$I:$I,$C85)/$Q85,"")</f>
        <v/>
      </c>
    </row>
    <row r="86" spans="1:89" ht="15" x14ac:dyDescent="0.25">
      <c r="A86" s="17" t="s">
        <v>236</v>
      </c>
      <c r="B86" s="21">
        <v>4104</v>
      </c>
      <c r="C86" s="14" t="s">
        <v>480</v>
      </c>
      <c r="D86" s="17" t="s">
        <v>390</v>
      </c>
      <c r="E86" s="21">
        <v>41</v>
      </c>
      <c r="F86" s="22">
        <f>'[2]2018 Circuit Detail'!H45</f>
        <v>102.45479400000001</v>
      </c>
      <c r="G86" s="21"/>
      <c r="H86" s="21">
        <f>('[2]2013 Indices'!H77+'[2]2014 Circuit detail'!AS45+'[2]2015 Circuit Detail'!AS45+'[2]2016 Circuit Detail'!AS45+'[2]2017 Circuit Detail'!AS45)/5</f>
        <v>0.61201809237197302</v>
      </c>
      <c r="I86" s="10">
        <f>'[2]2018 Circuit Detail'!AS45</f>
        <v>0.51730131827701498</v>
      </c>
      <c r="J86" s="17" t="str">
        <f t="shared" si="0"/>
        <v>OK</v>
      </c>
      <c r="K86" s="34">
        <v>11.7</v>
      </c>
      <c r="L86" s="23">
        <v>2018</v>
      </c>
      <c r="M86" s="21">
        <f>('[2]2013 Indices'!I77+'[2]2014 Circuit detail'!AQ45+'[2]2015 Circuit Detail'!AQ45+'[2]2016 Circuit Detail'!AQ45+'[2]2017 Circuit Detail'!AQ45)/5</f>
        <v>51.929103304761909</v>
      </c>
      <c r="N86" s="24">
        <f>'[2]2018 Circuit Detail'!AQ45</f>
        <v>38.055807999999999</v>
      </c>
      <c r="O86" s="17" t="str">
        <f t="shared" si="1"/>
        <v>OK</v>
      </c>
      <c r="P86" s="8" t="str">
        <f t="shared" si="2"/>
        <v>Good</v>
      </c>
      <c r="Q86" s="25">
        <f>'[2]2018 Circuit Detail'!AJ45</f>
        <v>8</v>
      </c>
      <c r="R86" s="26" t="str">
        <f t="shared" si="3"/>
        <v/>
      </c>
      <c r="S86" s="12" t="str">
        <f>IF($P86="More Info Required",COUNTIFS('[2]2018 Outage History'!$R:$R,R86,'[2]2018 Outage History'!$I:$I,$C86)/$Q86,"")</f>
        <v/>
      </c>
      <c r="T86" s="26" t="str">
        <f t="shared" si="4"/>
        <v/>
      </c>
      <c r="U86" s="13" t="str">
        <f>IF($P86="More Info Required",COUNTIFS('[2]2018 Outage History'!$R:$R,T86,'[2]2018 Outage History'!$I:$I,$C86)/$Q86,"")</f>
        <v/>
      </c>
      <c r="V86" s="26" t="str">
        <f t="shared" si="5"/>
        <v/>
      </c>
      <c r="W86" s="13" t="str">
        <f>IF($P86="More Info Required",COUNTIFS('[2]2018 Outage History'!$R:$R,V86,'[2]2018 Outage History'!$I:$I,$C86)/$Q86,"")</f>
        <v/>
      </c>
      <c r="X86" s="26" t="str">
        <f t="shared" si="6"/>
        <v/>
      </c>
      <c r="Y86" s="13" t="str">
        <f>IF($P86="More Info Required",COUNTIFS('[2]2018 Outage History'!$R:$R,X86,'[2]2018 Outage History'!$I:$I,$C86)/$Q86,"")</f>
        <v/>
      </c>
      <c r="Z86" s="26" t="str">
        <f t="shared" si="7"/>
        <v/>
      </c>
      <c r="AA86" s="13" t="str">
        <f>IF($P86="More Info Required",COUNTIFS('[2]2018 Outage History'!$R:$R,Z86,'[2]2018 Outage History'!$I:$I,$C86)/$Q86,"")</f>
        <v/>
      </c>
      <c r="AB86" s="26" t="str">
        <f t="shared" si="8"/>
        <v/>
      </c>
      <c r="AC86" s="13" t="str">
        <f>IF($P86="More Info Required",COUNTIFS('[2]2018 Outage History'!$R:$R,AB86,'[2]2018 Outage History'!$I:$I,$C86)/$Q86,"")</f>
        <v/>
      </c>
      <c r="AD86" s="26" t="str">
        <f t="shared" si="9"/>
        <v/>
      </c>
      <c r="AE86" s="13" t="str">
        <f>IF($P86="More Info Required",COUNTIFS('[2]2018 Outage History'!$R:$R,AD86,'[2]2018 Outage History'!$I:$I,$C86)/$Q86,"")</f>
        <v/>
      </c>
      <c r="AF86" s="26" t="str">
        <f t="shared" si="10"/>
        <v/>
      </c>
      <c r="AG86" s="13" t="str">
        <f>IF($P86="More Info Required",COUNTIFS('[2]2018 Outage History'!$R:$R,AF86,'[2]2018 Outage History'!$I:$I,$C86)/$Q86,"")</f>
        <v/>
      </c>
      <c r="AH86" s="26" t="str">
        <f t="shared" si="11"/>
        <v/>
      </c>
      <c r="AI86" s="13" t="str">
        <f>IF($P86="More Info Required",COUNTIFS('[2]2018 Outage History'!$R:$R,AH86,'[2]2018 Outage History'!$I:$I,$C86)/$Q86,"")</f>
        <v/>
      </c>
      <c r="AJ86" s="26" t="str">
        <f t="shared" si="12"/>
        <v/>
      </c>
      <c r="AK86" s="13" t="str">
        <f>IF($P86="More Info Required",COUNTIFS('[2]2018 Outage History'!$R:$R,AJ86,'[2]2018 Outage History'!$I:$I,$C86)/$Q86,"")</f>
        <v/>
      </c>
      <c r="AL86" s="26" t="str">
        <f t="shared" si="13"/>
        <v/>
      </c>
      <c r="AM86" s="13" t="str">
        <f>IF($P86="More Info Required",COUNTIFS('[2]2018 Outage History'!$R:$R,AL86,'[2]2018 Outage History'!$I:$I,$C86)/$Q86,"")</f>
        <v/>
      </c>
      <c r="AN86" s="26" t="str">
        <f t="shared" si="14"/>
        <v/>
      </c>
      <c r="AO86" s="13" t="str">
        <f>IF($P86="More Info Required",COUNTIFS('[2]2018 Outage History'!$R:$R,AN86,'[2]2018 Outage History'!$I:$I,$C86)/$Q86,"")</f>
        <v/>
      </c>
      <c r="AP86" s="26" t="str">
        <f t="shared" si="15"/>
        <v/>
      </c>
      <c r="AQ86" s="13" t="str">
        <f>IF($P86="More Info Required",COUNTIFS('[2]2018 Outage History'!$R:$R,AP86,'[2]2018 Outage History'!$I:$I,$C86)/$Q86,"")</f>
        <v/>
      </c>
      <c r="AR86" s="26" t="str">
        <f t="shared" si="16"/>
        <v/>
      </c>
      <c r="AS86" s="13" t="str">
        <f>IF($P86="More Info Required",COUNTIFS('[2]2018 Outage History'!$R:$R,AR86,'[2]2018 Outage History'!$I:$I,$C86)/$Q86,"")</f>
        <v/>
      </c>
      <c r="AT86" s="26" t="str">
        <f t="shared" si="17"/>
        <v/>
      </c>
      <c r="AU86" s="13" t="str">
        <f>IF($P86="More Info Required",COUNTIFS('[2]2018 Outage History'!$R:$R,AT86,'[2]2018 Outage History'!$I:$I,$C86)/$Q86,"")</f>
        <v/>
      </c>
      <c r="AV86" s="26" t="str">
        <f t="shared" si="18"/>
        <v/>
      </c>
      <c r="AW86" s="13" t="str">
        <f>IF($P86="More Info Required",COUNTIFS('[2]2018 Outage History'!$R:$R,AV86,'[2]2018 Outage History'!$I:$I,$C86)/$Q86,"")</f>
        <v/>
      </c>
      <c r="AX86" s="26" t="str">
        <f t="shared" si="19"/>
        <v/>
      </c>
      <c r="AY86" s="13" t="str">
        <f>IF($P86="More Info Required",COUNTIFS('[2]2018 Outage History'!$R:$R,AX86,'[2]2018 Outage History'!$I:$I,$C86)/$Q86,"")</f>
        <v/>
      </c>
      <c r="AZ86" s="26" t="str">
        <f t="shared" si="20"/>
        <v/>
      </c>
      <c r="BA86" s="13" t="str">
        <f>IF($P86="More Info Required",COUNTIFS('[2]2018 Outage History'!$R:$R,AZ86,'[2]2018 Outage History'!$I:$I,$C86)/$Q86,"")</f>
        <v/>
      </c>
      <c r="BB86" s="26" t="str">
        <f t="shared" si="21"/>
        <v/>
      </c>
      <c r="BC86" s="13" t="str">
        <f>IF($P86="More Info Required",COUNTIFS('[2]2018 Outage History'!$R:$R,BB86,'[2]2018 Outage History'!$I:$I,$C86)/$Q86,"")</f>
        <v/>
      </c>
      <c r="BD86" s="26" t="str">
        <f t="shared" si="22"/>
        <v/>
      </c>
      <c r="BE86" s="13" t="str">
        <f>IF($P86="More Info Required",COUNTIFS('[2]2018 Outage History'!$R:$R,BD86,'[2]2018 Outage History'!$I:$I,$C86)/$Q86,"")</f>
        <v/>
      </c>
      <c r="BF86" s="26" t="str">
        <f t="shared" si="23"/>
        <v/>
      </c>
      <c r="BG86" s="13" t="str">
        <f>IF($P86="More Info Required",COUNTIFS('[2]2018 Outage History'!$R:$R,BF86,'[2]2018 Outage History'!$I:$I,$C86)/$Q86,"")</f>
        <v/>
      </c>
      <c r="BH86" s="26" t="str">
        <f t="shared" si="24"/>
        <v/>
      </c>
      <c r="BI86" s="13" t="str">
        <f>IF($P86="More Info Required",COUNTIFS('[2]2018 Outage History'!$R:$R,BH86,'[2]2018 Outage History'!$I:$I,$C86)/$Q86,"")</f>
        <v/>
      </c>
      <c r="BJ86" s="26" t="str">
        <f t="shared" si="25"/>
        <v/>
      </c>
      <c r="BK86" s="13" t="str">
        <f>IF($P86="More Info Required",COUNTIFS('[2]2018 Outage History'!$R:$R,BJ86,'[2]2018 Outage History'!$I:$I,$C86)/$Q86,"")</f>
        <v/>
      </c>
      <c r="BL86" s="26" t="str">
        <f t="shared" si="26"/>
        <v/>
      </c>
      <c r="BM86" s="13" t="str">
        <f>IF($P86="More Info Required",COUNTIFS('[2]2018 Outage History'!$R:$R,BL86,'[2]2018 Outage History'!$I:$I,$C86)/$Q86,"")</f>
        <v/>
      </c>
      <c r="BN86" s="26" t="str">
        <f t="shared" si="27"/>
        <v/>
      </c>
      <c r="BO86" s="13" t="str">
        <f>IF($P86="More Info Required",COUNTIFS('[2]2018 Outage History'!$R:$R,BN86,'[2]2018 Outage History'!$I:$I,$C86)/$Q86,"")</f>
        <v/>
      </c>
      <c r="BP86" s="26" t="str">
        <f t="shared" si="28"/>
        <v/>
      </c>
      <c r="BQ86" s="13" t="str">
        <f>IF($P86="More Info Required",COUNTIFS('[2]2018 Outage History'!$R:$R,BP86,'[2]2018 Outage History'!$I:$I,$C86)/$Q86,"")</f>
        <v/>
      </c>
      <c r="BR86" s="26" t="str">
        <f t="shared" si="29"/>
        <v/>
      </c>
      <c r="BS86" s="13" t="str">
        <f>IF($P86="More Info Required",COUNTIFS('[2]2018 Outage History'!$R:$R,BR86,'[2]2018 Outage History'!$I:$I,$C86)/$Q86,"")</f>
        <v/>
      </c>
      <c r="BT86" s="26" t="str">
        <f t="shared" si="30"/>
        <v/>
      </c>
      <c r="BU86" s="13" t="str">
        <f>IF($P86="More Info Required",COUNTIFS('[2]2018 Outage History'!$R:$R,BT86,'[2]2018 Outage History'!$I:$I,$C86)/$Q86,"")</f>
        <v/>
      </c>
      <c r="BV86" s="26" t="str">
        <f t="shared" si="31"/>
        <v/>
      </c>
      <c r="BW86" s="13" t="str">
        <f>IF($P86="More Info Required",COUNTIFS('[2]2018 Outage History'!$R:$R,BV86,'[2]2018 Outage History'!$I:$I,$C86)/$Q86,"")</f>
        <v/>
      </c>
      <c r="BX86" s="26" t="str">
        <f t="shared" si="32"/>
        <v/>
      </c>
      <c r="BY86" s="13" t="str">
        <f>IF($P86="More Info Required",COUNTIFS('[2]2018 Outage History'!$R:$R,BX86,'[2]2018 Outage History'!$I:$I,$C86)/$Q86,"")</f>
        <v/>
      </c>
      <c r="BZ86" s="26" t="str">
        <f t="shared" si="33"/>
        <v/>
      </c>
      <c r="CA86" s="13" t="str">
        <f>IF($P86="More Info Required",COUNTIFS('[2]2018 Outage History'!$R:$R,BZ86,'[2]2018 Outage History'!$I:$I,$C86)/$Q86,"")</f>
        <v/>
      </c>
      <c r="CB86" s="26" t="str">
        <f t="shared" si="34"/>
        <v/>
      </c>
      <c r="CC86" s="13" t="str">
        <f>IF($P86="More Info Required",COUNTIFS('[2]2018 Outage History'!$R:$R,CB86,'[2]2018 Outage History'!$I:$I,$C86)/$Q86,"")</f>
        <v/>
      </c>
      <c r="CD86" s="26" t="str">
        <f t="shared" si="35"/>
        <v/>
      </c>
      <c r="CE86" s="13" t="str">
        <f>IF($P86="More Info Required",COUNTIFS('[2]2018 Outage History'!$R:$R,CD86,'[2]2018 Outage History'!$I:$I,$C86)/$Q86,"")</f>
        <v/>
      </c>
      <c r="CF86" s="26" t="str">
        <f t="shared" si="36"/>
        <v/>
      </c>
      <c r="CG86" s="13" t="str">
        <f>IF($P86="More Info Required",COUNTIFS('[2]2018 Outage History'!$R:$R,CF86,'[2]2018 Outage History'!$I:$I,$C86)/$Q86,"")</f>
        <v/>
      </c>
      <c r="CH86" s="26" t="str">
        <f t="shared" si="37"/>
        <v/>
      </c>
      <c r="CI86" s="13" t="str">
        <f>IF($P86="More Info Required",COUNTIFS('[2]2018 Outage History'!$R:$R,CH86,'[2]2018 Outage History'!$I:$I,$C86)/$Q86,"")</f>
        <v/>
      </c>
      <c r="CJ86" s="26" t="str">
        <f t="shared" si="38"/>
        <v/>
      </c>
      <c r="CK86" s="13" t="str">
        <f>IF($P86="More Info Required",COUNTIFS('[2]2018 Outage History'!$R:$R,CJ86,'[2]2018 Outage History'!$I:$I,$C86)/$Q86,"")</f>
        <v/>
      </c>
    </row>
    <row r="87" spans="1:89" ht="15" x14ac:dyDescent="0.25">
      <c r="A87" s="17" t="s">
        <v>74</v>
      </c>
      <c r="B87" s="21">
        <v>42214</v>
      </c>
      <c r="C87" s="14" t="s">
        <v>75</v>
      </c>
      <c r="D87" s="17" t="s">
        <v>393</v>
      </c>
      <c r="E87" s="21">
        <v>42</v>
      </c>
      <c r="F87" s="22">
        <f>'[2]2018 Circuit Detail'!H46</f>
        <v>416.74794500000002</v>
      </c>
      <c r="G87" s="21"/>
      <c r="H87" s="21">
        <f>('[2]2013 Indices'!H78+'[2]2014 Circuit detail'!AS46+'[2]2015 Circuit Detail'!AS46+'[2]2016 Circuit Detail'!AS46+'[2]2017 Circuit Detail'!AS46)/5</f>
        <v>1.0033504124292443</v>
      </c>
      <c r="I87" s="10">
        <f>'[2]2018 Circuit Detail'!AS46</f>
        <v>7.1985957843175394E-2</v>
      </c>
      <c r="J87" s="17" t="str">
        <f t="shared" si="0"/>
        <v>OK</v>
      </c>
      <c r="K87" s="34">
        <v>25.75</v>
      </c>
      <c r="L87" s="23">
        <v>2018</v>
      </c>
      <c r="M87" s="21">
        <f>('[2]2013 Indices'!I78+'[2]2014 Circuit detail'!AQ46+'[2]2015 Circuit Detail'!AQ46+'[2]2016 Circuit Detail'!AQ46+'[2]2017 Circuit Detail'!AQ46)/5</f>
        <v>72.631234212048199</v>
      </c>
      <c r="N87" s="24">
        <f>'[2]2018 Circuit Detail'!AQ46</f>
        <v>10.35398</v>
      </c>
      <c r="O87" s="17" t="str">
        <f t="shared" si="1"/>
        <v>OK</v>
      </c>
      <c r="P87" s="8" t="str">
        <f t="shared" si="2"/>
        <v>Good</v>
      </c>
      <c r="Q87" s="25">
        <f>'[2]2018 Circuit Detail'!AJ46</f>
        <v>9</v>
      </c>
      <c r="R87" s="26" t="str">
        <f t="shared" si="3"/>
        <v/>
      </c>
      <c r="S87" s="12" t="str">
        <f>IF($P87="More Info Required",COUNTIFS('[2]2018 Outage History'!$R:$R,R87,'[2]2018 Outage History'!$I:$I,$C87)/$Q87,"")</f>
        <v/>
      </c>
      <c r="T87" s="26" t="str">
        <f t="shared" si="4"/>
        <v/>
      </c>
      <c r="U87" s="13" t="str">
        <f>IF($P87="More Info Required",COUNTIFS('[2]2018 Outage History'!$R:$R,T87,'[2]2018 Outage History'!$I:$I,$C87)/$Q87,"")</f>
        <v/>
      </c>
      <c r="V87" s="26" t="str">
        <f t="shared" si="5"/>
        <v/>
      </c>
      <c r="W87" s="13" t="str">
        <f>IF($P87="More Info Required",COUNTIFS('[2]2018 Outage History'!$R:$R,V87,'[2]2018 Outage History'!$I:$I,$C87)/$Q87,"")</f>
        <v/>
      </c>
      <c r="X87" s="26" t="str">
        <f t="shared" si="6"/>
        <v/>
      </c>
      <c r="Y87" s="13" t="str">
        <f>IF($P87="More Info Required",COUNTIFS('[2]2018 Outage History'!$R:$R,X87,'[2]2018 Outage History'!$I:$I,$C87)/$Q87,"")</f>
        <v/>
      </c>
      <c r="Z87" s="26" t="str">
        <f t="shared" si="7"/>
        <v/>
      </c>
      <c r="AA87" s="13" t="str">
        <f>IF($P87="More Info Required",COUNTIFS('[2]2018 Outage History'!$R:$R,Z87,'[2]2018 Outage History'!$I:$I,$C87)/$Q87,"")</f>
        <v/>
      </c>
      <c r="AB87" s="26" t="str">
        <f t="shared" si="8"/>
        <v/>
      </c>
      <c r="AC87" s="13" t="str">
        <f>IF($P87="More Info Required",COUNTIFS('[2]2018 Outage History'!$R:$R,AB87,'[2]2018 Outage History'!$I:$I,$C87)/$Q87,"")</f>
        <v/>
      </c>
      <c r="AD87" s="26" t="str">
        <f t="shared" si="9"/>
        <v/>
      </c>
      <c r="AE87" s="13" t="str">
        <f>IF($P87="More Info Required",COUNTIFS('[2]2018 Outage History'!$R:$R,AD87,'[2]2018 Outage History'!$I:$I,$C87)/$Q87,"")</f>
        <v/>
      </c>
      <c r="AF87" s="26" t="str">
        <f t="shared" si="10"/>
        <v/>
      </c>
      <c r="AG87" s="13" t="str">
        <f>IF($P87="More Info Required",COUNTIFS('[2]2018 Outage History'!$R:$R,AF87,'[2]2018 Outage History'!$I:$I,$C87)/$Q87,"")</f>
        <v/>
      </c>
      <c r="AH87" s="26" t="str">
        <f t="shared" si="11"/>
        <v/>
      </c>
      <c r="AI87" s="13" t="str">
        <f>IF($P87="More Info Required",COUNTIFS('[2]2018 Outage History'!$R:$R,AH87,'[2]2018 Outage History'!$I:$I,$C87)/$Q87,"")</f>
        <v/>
      </c>
      <c r="AJ87" s="26" t="str">
        <f t="shared" si="12"/>
        <v/>
      </c>
      <c r="AK87" s="13" t="str">
        <f>IF($P87="More Info Required",COUNTIFS('[2]2018 Outage History'!$R:$R,AJ87,'[2]2018 Outage History'!$I:$I,$C87)/$Q87,"")</f>
        <v/>
      </c>
      <c r="AL87" s="26" t="str">
        <f t="shared" si="13"/>
        <v/>
      </c>
      <c r="AM87" s="13" t="str">
        <f>IF($P87="More Info Required",COUNTIFS('[2]2018 Outage History'!$R:$R,AL87,'[2]2018 Outage History'!$I:$I,$C87)/$Q87,"")</f>
        <v/>
      </c>
      <c r="AN87" s="26" t="str">
        <f t="shared" si="14"/>
        <v/>
      </c>
      <c r="AO87" s="13" t="str">
        <f>IF($P87="More Info Required",COUNTIFS('[2]2018 Outage History'!$R:$R,AN87,'[2]2018 Outage History'!$I:$I,$C87)/$Q87,"")</f>
        <v/>
      </c>
      <c r="AP87" s="26" t="str">
        <f t="shared" si="15"/>
        <v/>
      </c>
      <c r="AQ87" s="13" t="str">
        <f>IF($P87="More Info Required",COUNTIFS('[2]2018 Outage History'!$R:$R,AP87,'[2]2018 Outage History'!$I:$I,$C87)/$Q87,"")</f>
        <v/>
      </c>
      <c r="AR87" s="26" t="str">
        <f t="shared" si="16"/>
        <v/>
      </c>
      <c r="AS87" s="13" t="str">
        <f>IF($P87="More Info Required",COUNTIFS('[2]2018 Outage History'!$R:$R,AR87,'[2]2018 Outage History'!$I:$I,$C87)/$Q87,"")</f>
        <v/>
      </c>
      <c r="AT87" s="26" t="str">
        <f t="shared" si="17"/>
        <v/>
      </c>
      <c r="AU87" s="13" t="str">
        <f>IF($P87="More Info Required",COUNTIFS('[2]2018 Outage History'!$R:$R,AT87,'[2]2018 Outage History'!$I:$I,$C87)/$Q87,"")</f>
        <v/>
      </c>
      <c r="AV87" s="26" t="str">
        <f t="shared" si="18"/>
        <v/>
      </c>
      <c r="AW87" s="13" t="str">
        <f>IF($P87="More Info Required",COUNTIFS('[2]2018 Outage History'!$R:$R,AV87,'[2]2018 Outage History'!$I:$I,$C87)/$Q87,"")</f>
        <v/>
      </c>
      <c r="AX87" s="26" t="str">
        <f t="shared" si="19"/>
        <v/>
      </c>
      <c r="AY87" s="13" t="str">
        <f>IF($P87="More Info Required",COUNTIFS('[2]2018 Outage History'!$R:$R,AX87,'[2]2018 Outage History'!$I:$I,$C87)/$Q87,"")</f>
        <v/>
      </c>
      <c r="AZ87" s="26" t="str">
        <f t="shared" si="20"/>
        <v/>
      </c>
      <c r="BA87" s="13" t="str">
        <f>IF($P87="More Info Required",COUNTIFS('[2]2018 Outage History'!$R:$R,AZ87,'[2]2018 Outage History'!$I:$I,$C87)/$Q87,"")</f>
        <v/>
      </c>
      <c r="BB87" s="26" t="str">
        <f t="shared" si="21"/>
        <v/>
      </c>
      <c r="BC87" s="13" t="str">
        <f>IF($P87="More Info Required",COUNTIFS('[2]2018 Outage History'!$R:$R,BB87,'[2]2018 Outage History'!$I:$I,$C87)/$Q87,"")</f>
        <v/>
      </c>
      <c r="BD87" s="26" t="str">
        <f t="shared" si="22"/>
        <v/>
      </c>
      <c r="BE87" s="13" t="str">
        <f>IF($P87="More Info Required",COUNTIFS('[2]2018 Outage History'!$R:$R,BD87,'[2]2018 Outage History'!$I:$I,$C87)/$Q87,"")</f>
        <v/>
      </c>
      <c r="BF87" s="26" t="str">
        <f t="shared" si="23"/>
        <v/>
      </c>
      <c r="BG87" s="13" t="str">
        <f>IF($P87="More Info Required",COUNTIFS('[2]2018 Outage History'!$R:$R,BF87,'[2]2018 Outage History'!$I:$I,$C87)/$Q87,"")</f>
        <v/>
      </c>
      <c r="BH87" s="26" t="str">
        <f t="shared" si="24"/>
        <v/>
      </c>
      <c r="BI87" s="13" t="str">
        <f>IF($P87="More Info Required",COUNTIFS('[2]2018 Outage History'!$R:$R,BH87,'[2]2018 Outage History'!$I:$I,$C87)/$Q87,"")</f>
        <v/>
      </c>
      <c r="BJ87" s="26" t="str">
        <f t="shared" si="25"/>
        <v/>
      </c>
      <c r="BK87" s="13" t="str">
        <f>IF($P87="More Info Required",COUNTIFS('[2]2018 Outage History'!$R:$R,BJ87,'[2]2018 Outage History'!$I:$I,$C87)/$Q87,"")</f>
        <v/>
      </c>
      <c r="BL87" s="26" t="str">
        <f t="shared" si="26"/>
        <v/>
      </c>
      <c r="BM87" s="13" t="str">
        <f>IF($P87="More Info Required",COUNTIFS('[2]2018 Outage History'!$R:$R,BL87,'[2]2018 Outage History'!$I:$I,$C87)/$Q87,"")</f>
        <v/>
      </c>
      <c r="BN87" s="26" t="str">
        <f t="shared" si="27"/>
        <v/>
      </c>
      <c r="BO87" s="13" t="str">
        <f>IF($P87="More Info Required",COUNTIFS('[2]2018 Outage History'!$R:$R,BN87,'[2]2018 Outage History'!$I:$I,$C87)/$Q87,"")</f>
        <v/>
      </c>
      <c r="BP87" s="26" t="str">
        <f t="shared" si="28"/>
        <v/>
      </c>
      <c r="BQ87" s="13" t="str">
        <f>IF($P87="More Info Required",COUNTIFS('[2]2018 Outage History'!$R:$R,BP87,'[2]2018 Outage History'!$I:$I,$C87)/$Q87,"")</f>
        <v/>
      </c>
      <c r="BR87" s="26" t="str">
        <f t="shared" si="29"/>
        <v/>
      </c>
      <c r="BS87" s="13" t="str">
        <f>IF($P87="More Info Required",COUNTIFS('[2]2018 Outage History'!$R:$R,BR87,'[2]2018 Outage History'!$I:$I,$C87)/$Q87,"")</f>
        <v/>
      </c>
      <c r="BT87" s="26" t="str">
        <f t="shared" si="30"/>
        <v/>
      </c>
      <c r="BU87" s="13" t="str">
        <f>IF($P87="More Info Required",COUNTIFS('[2]2018 Outage History'!$R:$R,BT87,'[2]2018 Outage History'!$I:$I,$C87)/$Q87,"")</f>
        <v/>
      </c>
      <c r="BV87" s="26" t="str">
        <f t="shared" si="31"/>
        <v/>
      </c>
      <c r="BW87" s="13" t="str">
        <f>IF($P87="More Info Required",COUNTIFS('[2]2018 Outage History'!$R:$R,BV87,'[2]2018 Outage History'!$I:$I,$C87)/$Q87,"")</f>
        <v/>
      </c>
      <c r="BX87" s="26" t="str">
        <f t="shared" si="32"/>
        <v/>
      </c>
      <c r="BY87" s="13" t="str">
        <f>IF($P87="More Info Required",COUNTIFS('[2]2018 Outage History'!$R:$R,BX87,'[2]2018 Outage History'!$I:$I,$C87)/$Q87,"")</f>
        <v/>
      </c>
      <c r="BZ87" s="26" t="str">
        <f t="shared" si="33"/>
        <v/>
      </c>
      <c r="CA87" s="13" t="str">
        <f>IF($P87="More Info Required",COUNTIFS('[2]2018 Outage History'!$R:$R,BZ87,'[2]2018 Outage History'!$I:$I,$C87)/$Q87,"")</f>
        <v/>
      </c>
      <c r="CB87" s="26" t="str">
        <f t="shared" si="34"/>
        <v/>
      </c>
      <c r="CC87" s="13" t="str">
        <f>IF($P87="More Info Required",COUNTIFS('[2]2018 Outage History'!$R:$R,CB87,'[2]2018 Outage History'!$I:$I,$C87)/$Q87,"")</f>
        <v/>
      </c>
      <c r="CD87" s="26" t="str">
        <f t="shared" si="35"/>
        <v/>
      </c>
      <c r="CE87" s="13" t="str">
        <f>IF($P87="More Info Required",COUNTIFS('[2]2018 Outage History'!$R:$R,CD87,'[2]2018 Outage History'!$I:$I,$C87)/$Q87,"")</f>
        <v/>
      </c>
      <c r="CF87" s="26" t="str">
        <f t="shared" si="36"/>
        <v/>
      </c>
      <c r="CG87" s="13" t="str">
        <f>IF($P87="More Info Required",COUNTIFS('[2]2018 Outage History'!$R:$R,CF87,'[2]2018 Outage History'!$I:$I,$C87)/$Q87,"")</f>
        <v/>
      </c>
      <c r="CH87" s="26" t="str">
        <f t="shared" si="37"/>
        <v/>
      </c>
      <c r="CI87" s="13" t="str">
        <f>IF($P87="More Info Required",COUNTIFS('[2]2018 Outage History'!$R:$R,CH87,'[2]2018 Outage History'!$I:$I,$C87)/$Q87,"")</f>
        <v/>
      </c>
      <c r="CJ87" s="26" t="str">
        <f t="shared" si="38"/>
        <v/>
      </c>
      <c r="CK87" s="13" t="str">
        <f>IF($P87="More Info Required",COUNTIFS('[2]2018 Outage History'!$R:$R,CJ87,'[2]2018 Outage History'!$I:$I,$C87)/$Q87,"")</f>
        <v/>
      </c>
    </row>
    <row r="88" spans="1:89" ht="15" x14ac:dyDescent="0.25">
      <c r="A88" s="17" t="s">
        <v>76</v>
      </c>
      <c r="B88" s="21">
        <v>42224</v>
      </c>
      <c r="C88" s="14" t="s">
        <v>77</v>
      </c>
      <c r="D88" s="17" t="s">
        <v>393</v>
      </c>
      <c r="E88" s="21">
        <v>42</v>
      </c>
      <c r="F88" s="22">
        <f>'[2]2018 Circuit Detail'!H47</f>
        <v>0</v>
      </c>
      <c r="G88" s="21"/>
      <c r="H88" s="21">
        <f>('[2]2013 Indices'!H79+'[2]2014 Circuit detail'!AS47+'[2]2015 Circuit Detail'!AS47+'[2]2016 Circuit Detail'!AS47+'[2]2017 Circuit Detail'!AS47)/5</f>
        <v>0.50888085008887862</v>
      </c>
      <c r="I88" s="10">
        <f>'[2]2018 Circuit Detail'!AS47</f>
        <v>0</v>
      </c>
      <c r="J88" s="17" t="str">
        <f t="shared" si="0"/>
        <v>OK</v>
      </c>
      <c r="K88" s="34">
        <v>8.1999999999999993</v>
      </c>
      <c r="L88" s="23">
        <v>2018</v>
      </c>
      <c r="M88" s="21">
        <f>('[2]2013 Indices'!I79+'[2]2014 Circuit detail'!AQ47+'[2]2015 Circuit Detail'!AQ47+'[2]2016 Circuit Detail'!AQ47+'[2]2017 Circuit Detail'!AQ47)/5</f>
        <v>144.36792125882351</v>
      </c>
      <c r="N88" s="24">
        <f>'[2]2018 Circuit Detail'!AQ47</f>
        <v>0</v>
      </c>
      <c r="O88" s="17" t="str">
        <f t="shared" si="1"/>
        <v>OK</v>
      </c>
      <c r="P88" s="8" t="str">
        <f t="shared" si="2"/>
        <v>Good</v>
      </c>
      <c r="Q88" s="25">
        <f>'[2]2018 Circuit Detail'!AJ47</f>
        <v>0</v>
      </c>
      <c r="R88" s="26" t="str">
        <f t="shared" si="3"/>
        <v/>
      </c>
      <c r="S88" s="12" t="str">
        <f>IF($P88="More Info Required",COUNTIFS('[2]2018 Outage History'!$R:$R,R88,'[2]2018 Outage History'!$I:$I,$C88)/$Q88,"")</f>
        <v/>
      </c>
      <c r="T88" s="26" t="str">
        <f t="shared" si="4"/>
        <v/>
      </c>
      <c r="U88" s="13" t="str">
        <f>IF($P88="More Info Required",COUNTIFS('[2]2018 Outage History'!$R:$R,T88,'[2]2018 Outage History'!$I:$I,$C88)/$Q88,"")</f>
        <v/>
      </c>
      <c r="V88" s="26" t="str">
        <f t="shared" si="5"/>
        <v/>
      </c>
      <c r="W88" s="13" t="str">
        <f>IF($P88="More Info Required",COUNTIFS('[2]2018 Outage History'!$R:$R,V88,'[2]2018 Outage History'!$I:$I,$C88)/$Q88,"")</f>
        <v/>
      </c>
      <c r="X88" s="26" t="str">
        <f t="shared" si="6"/>
        <v/>
      </c>
      <c r="Y88" s="13" t="str">
        <f>IF($P88="More Info Required",COUNTIFS('[2]2018 Outage History'!$R:$R,X88,'[2]2018 Outage History'!$I:$I,$C88)/$Q88,"")</f>
        <v/>
      </c>
      <c r="Z88" s="26" t="str">
        <f t="shared" si="7"/>
        <v/>
      </c>
      <c r="AA88" s="13" t="str">
        <f>IF($P88="More Info Required",COUNTIFS('[2]2018 Outage History'!$R:$R,Z88,'[2]2018 Outage History'!$I:$I,$C88)/$Q88,"")</f>
        <v/>
      </c>
      <c r="AB88" s="26" t="str">
        <f t="shared" si="8"/>
        <v/>
      </c>
      <c r="AC88" s="13" t="str">
        <f>IF($P88="More Info Required",COUNTIFS('[2]2018 Outage History'!$R:$R,AB88,'[2]2018 Outage History'!$I:$I,$C88)/$Q88,"")</f>
        <v/>
      </c>
      <c r="AD88" s="26" t="str">
        <f t="shared" si="9"/>
        <v/>
      </c>
      <c r="AE88" s="13" t="str">
        <f>IF($P88="More Info Required",COUNTIFS('[2]2018 Outage History'!$R:$R,AD88,'[2]2018 Outage History'!$I:$I,$C88)/$Q88,"")</f>
        <v/>
      </c>
      <c r="AF88" s="26" t="str">
        <f t="shared" si="10"/>
        <v/>
      </c>
      <c r="AG88" s="13" t="str">
        <f>IF($P88="More Info Required",COUNTIFS('[2]2018 Outage History'!$R:$R,AF88,'[2]2018 Outage History'!$I:$I,$C88)/$Q88,"")</f>
        <v/>
      </c>
      <c r="AH88" s="26" t="str">
        <f t="shared" si="11"/>
        <v/>
      </c>
      <c r="AI88" s="13" t="str">
        <f>IF($P88="More Info Required",COUNTIFS('[2]2018 Outage History'!$R:$R,AH88,'[2]2018 Outage History'!$I:$I,$C88)/$Q88,"")</f>
        <v/>
      </c>
      <c r="AJ88" s="26" t="str">
        <f t="shared" si="12"/>
        <v/>
      </c>
      <c r="AK88" s="13" t="str">
        <f>IF($P88="More Info Required",COUNTIFS('[2]2018 Outage History'!$R:$R,AJ88,'[2]2018 Outage History'!$I:$I,$C88)/$Q88,"")</f>
        <v/>
      </c>
      <c r="AL88" s="26" t="str">
        <f t="shared" si="13"/>
        <v/>
      </c>
      <c r="AM88" s="13" t="str">
        <f>IF($P88="More Info Required",COUNTIFS('[2]2018 Outage History'!$R:$R,AL88,'[2]2018 Outage History'!$I:$I,$C88)/$Q88,"")</f>
        <v/>
      </c>
      <c r="AN88" s="26" t="str">
        <f t="shared" si="14"/>
        <v/>
      </c>
      <c r="AO88" s="13" t="str">
        <f>IF($P88="More Info Required",COUNTIFS('[2]2018 Outage History'!$R:$R,AN88,'[2]2018 Outage History'!$I:$I,$C88)/$Q88,"")</f>
        <v/>
      </c>
      <c r="AP88" s="26" t="str">
        <f t="shared" si="15"/>
        <v/>
      </c>
      <c r="AQ88" s="13" t="str">
        <f>IF($P88="More Info Required",COUNTIFS('[2]2018 Outage History'!$R:$R,AP88,'[2]2018 Outage History'!$I:$I,$C88)/$Q88,"")</f>
        <v/>
      </c>
      <c r="AR88" s="26" t="str">
        <f t="shared" si="16"/>
        <v/>
      </c>
      <c r="AS88" s="13" t="str">
        <f>IF($P88="More Info Required",COUNTIFS('[2]2018 Outage History'!$R:$R,AR88,'[2]2018 Outage History'!$I:$I,$C88)/$Q88,"")</f>
        <v/>
      </c>
      <c r="AT88" s="26" t="str">
        <f t="shared" si="17"/>
        <v/>
      </c>
      <c r="AU88" s="13" t="str">
        <f>IF($P88="More Info Required",COUNTIFS('[2]2018 Outage History'!$R:$R,AT88,'[2]2018 Outage History'!$I:$I,$C88)/$Q88,"")</f>
        <v/>
      </c>
      <c r="AV88" s="26" t="str">
        <f t="shared" si="18"/>
        <v/>
      </c>
      <c r="AW88" s="13" t="str">
        <f>IF($P88="More Info Required",COUNTIFS('[2]2018 Outage History'!$R:$R,AV88,'[2]2018 Outage History'!$I:$I,$C88)/$Q88,"")</f>
        <v/>
      </c>
      <c r="AX88" s="26" t="str">
        <f t="shared" si="19"/>
        <v/>
      </c>
      <c r="AY88" s="13" t="str">
        <f>IF($P88="More Info Required",COUNTIFS('[2]2018 Outage History'!$R:$R,AX88,'[2]2018 Outage History'!$I:$I,$C88)/$Q88,"")</f>
        <v/>
      </c>
      <c r="AZ88" s="26" t="str">
        <f t="shared" si="20"/>
        <v/>
      </c>
      <c r="BA88" s="13" t="str">
        <f>IF($P88="More Info Required",COUNTIFS('[2]2018 Outage History'!$R:$R,AZ88,'[2]2018 Outage History'!$I:$I,$C88)/$Q88,"")</f>
        <v/>
      </c>
      <c r="BB88" s="26" t="str">
        <f t="shared" si="21"/>
        <v/>
      </c>
      <c r="BC88" s="13" t="str">
        <f>IF($P88="More Info Required",COUNTIFS('[2]2018 Outage History'!$R:$R,BB88,'[2]2018 Outage History'!$I:$I,$C88)/$Q88,"")</f>
        <v/>
      </c>
      <c r="BD88" s="26" t="str">
        <f t="shared" si="22"/>
        <v/>
      </c>
      <c r="BE88" s="13" t="str">
        <f>IF($P88="More Info Required",COUNTIFS('[2]2018 Outage History'!$R:$R,BD88,'[2]2018 Outage History'!$I:$I,$C88)/$Q88,"")</f>
        <v/>
      </c>
      <c r="BF88" s="26" t="str">
        <f t="shared" si="23"/>
        <v/>
      </c>
      <c r="BG88" s="13" t="str">
        <f>IF($P88="More Info Required",COUNTIFS('[2]2018 Outage History'!$R:$R,BF88,'[2]2018 Outage History'!$I:$I,$C88)/$Q88,"")</f>
        <v/>
      </c>
      <c r="BH88" s="26" t="str">
        <f t="shared" si="24"/>
        <v/>
      </c>
      <c r="BI88" s="13" t="str">
        <f>IF($P88="More Info Required",COUNTIFS('[2]2018 Outage History'!$R:$R,BH88,'[2]2018 Outage History'!$I:$I,$C88)/$Q88,"")</f>
        <v/>
      </c>
      <c r="BJ88" s="26" t="str">
        <f t="shared" si="25"/>
        <v/>
      </c>
      <c r="BK88" s="13" t="str">
        <f>IF($P88="More Info Required",COUNTIFS('[2]2018 Outage History'!$R:$R,BJ88,'[2]2018 Outage History'!$I:$I,$C88)/$Q88,"")</f>
        <v/>
      </c>
      <c r="BL88" s="26" t="str">
        <f t="shared" si="26"/>
        <v/>
      </c>
      <c r="BM88" s="13" t="str">
        <f>IF($P88="More Info Required",COUNTIFS('[2]2018 Outage History'!$R:$R,BL88,'[2]2018 Outage History'!$I:$I,$C88)/$Q88,"")</f>
        <v/>
      </c>
      <c r="BN88" s="26" t="str">
        <f t="shared" si="27"/>
        <v/>
      </c>
      <c r="BO88" s="13" t="str">
        <f>IF($P88="More Info Required",COUNTIFS('[2]2018 Outage History'!$R:$R,BN88,'[2]2018 Outage History'!$I:$I,$C88)/$Q88,"")</f>
        <v/>
      </c>
      <c r="BP88" s="26" t="str">
        <f t="shared" si="28"/>
        <v/>
      </c>
      <c r="BQ88" s="13" t="str">
        <f>IF($P88="More Info Required",COUNTIFS('[2]2018 Outage History'!$R:$R,BP88,'[2]2018 Outage History'!$I:$I,$C88)/$Q88,"")</f>
        <v/>
      </c>
      <c r="BR88" s="26" t="str">
        <f t="shared" si="29"/>
        <v/>
      </c>
      <c r="BS88" s="13" t="str">
        <f>IF($P88="More Info Required",COUNTIFS('[2]2018 Outage History'!$R:$R,BR88,'[2]2018 Outage History'!$I:$I,$C88)/$Q88,"")</f>
        <v/>
      </c>
      <c r="BT88" s="26" t="str">
        <f t="shared" si="30"/>
        <v/>
      </c>
      <c r="BU88" s="13" t="str">
        <f>IF($P88="More Info Required",COUNTIFS('[2]2018 Outage History'!$R:$R,BT88,'[2]2018 Outage History'!$I:$I,$C88)/$Q88,"")</f>
        <v/>
      </c>
      <c r="BV88" s="26" t="str">
        <f t="shared" si="31"/>
        <v/>
      </c>
      <c r="BW88" s="13" t="str">
        <f>IF($P88="More Info Required",COUNTIFS('[2]2018 Outage History'!$R:$R,BV88,'[2]2018 Outage History'!$I:$I,$C88)/$Q88,"")</f>
        <v/>
      </c>
      <c r="BX88" s="26" t="str">
        <f t="shared" si="32"/>
        <v/>
      </c>
      <c r="BY88" s="13" t="str">
        <f>IF($P88="More Info Required",COUNTIFS('[2]2018 Outage History'!$R:$R,BX88,'[2]2018 Outage History'!$I:$I,$C88)/$Q88,"")</f>
        <v/>
      </c>
      <c r="BZ88" s="26" t="str">
        <f t="shared" si="33"/>
        <v/>
      </c>
      <c r="CA88" s="13" t="str">
        <f>IF($P88="More Info Required",COUNTIFS('[2]2018 Outage History'!$R:$R,BZ88,'[2]2018 Outage History'!$I:$I,$C88)/$Q88,"")</f>
        <v/>
      </c>
      <c r="CB88" s="26" t="str">
        <f t="shared" si="34"/>
        <v/>
      </c>
      <c r="CC88" s="13" t="str">
        <f>IF($P88="More Info Required",COUNTIFS('[2]2018 Outage History'!$R:$R,CB88,'[2]2018 Outage History'!$I:$I,$C88)/$Q88,"")</f>
        <v/>
      </c>
      <c r="CD88" s="26" t="str">
        <f t="shared" si="35"/>
        <v/>
      </c>
      <c r="CE88" s="13" t="str">
        <f>IF($P88="More Info Required",COUNTIFS('[2]2018 Outage History'!$R:$R,CD88,'[2]2018 Outage History'!$I:$I,$C88)/$Q88,"")</f>
        <v/>
      </c>
      <c r="CF88" s="26" t="str">
        <f t="shared" si="36"/>
        <v/>
      </c>
      <c r="CG88" s="13" t="str">
        <f>IF($P88="More Info Required",COUNTIFS('[2]2018 Outage History'!$R:$R,CF88,'[2]2018 Outage History'!$I:$I,$C88)/$Q88,"")</f>
        <v/>
      </c>
      <c r="CH88" s="26" t="str">
        <f t="shared" si="37"/>
        <v/>
      </c>
      <c r="CI88" s="13" t="str">
        <f>IF($P88="More Info Required",COUNTIFS('[2]2018 Outage History'!$R:$R,CH88,'[2]2018 Outage History'!$I:$I,$C88)/$Q88,"")</f>
        <v/>
      </c>
      <c r="CJ88" s="26" t="str">
        <f t="shared" si="38"/>
        <v/>
      </c>
      <c r="CK88" s="13" t="str">
        <f>IF($P88="More Info Required",COUNTIFS('[2]2018 Outage History'!$R:$R,CJ88,'[2]2018 Outage History'!$I:$I,$C88)/$Q88,"")</f>
        <v/>
      </c>
    </row>
    <row r="89" spans="1:89" ht="15" x14ac:dyDescent="0.25">
      <c r="A89" s="17" t="s">
        <v>78</v>
      </c>
      <c r="B89" s="21">
        <v>42234</v>
      </c>
      <c r="C89" s="14" t="s">
        <v>79</v>
      </c>
      <c r="D89" s="17" t="s">
        <v>393</v>
      </c>
      <c r="E89" s="21">
        <v>42</v>
      </c>
      <c r="F89" s="22">
        <f>'[2]2018 Circuit Detail'!H48</f>
        <v>205.27397199999999</v>
      </c>
      <c r="G89" s="21"/>
      <c r="H89" s="21">
        <f>('[2]2013 Indices'!H80+'[2]2014 Circuit detail'!AS48+'[2]2015 Circuit Detail'!AS48+'[2]2016 Circuit Detail'!AS48+'[2]2017 Circuit Detail'!AS48)/5</f>
        <v>0.49422110577750578</v>
      </c>
      <c r="I89" s="10">
        <f>'[2]2018 Circuit Detail'!AS48</f>
        <v>0.51151151301344699</v>
      </c>
      <c r="J89" s="17" t="str">
        <f t="shared" si="0"/>
        <v>PSC</v>
      </c>
      <c r="K89" s="34">
        <v>18.5</v>
      </c>
      <c r="L89" s="23">
        <v>2018</v>
      </c>
      <c r="M89" s="21">
        <f>('[2]2013 Indices'!I80+'[2]2014 Circuit detail'!AQ48+'[2]2015 Circuit Detail'!AQ48+'[2]2016 Circuit Detail'!AQ48+'[2]2017 Circuit Detail'!AQ48)/5</f>
        <v>58.951498409708734</v>
      </c>
      <c r="N89" s="24">
        <f>'[2]2018 Circuit Detail'!AQ48</f>
        <v>30.417884000000001</v>
      </c>
      <c r="O89" s="17" t="str">
        <f t="shared" si="1"/>
        <v>OK</v>
      </c>
      <c r="P89" s="8" t="str">
        <f t="shared" si="2"/>
        <v>More Info Required</v>
      </c>
      <c r="Q89" s="25">
        <f>'[2]2018 Circuit Detail'!AJ48</f>
        <v>9</v>
      </c>
      <c r="R89" s="26" t="str">
        <f t="shared" si="3"/>
        <v>000 Power Supply</v>
      </c>
      <c r="S89" s="12" t="e">
        <f>IF($P89="More Info Required",COUNTIFS('[2]2018 Outage History'!$R:$R,R89,'[2]2018 Outage History'!$I:$I,$C89)/$Q89,"")</f>
        <v>#VALUE!</v>
      </c>
      <c r="T89" s="26" t="str">
        <f t="shared" si="4"/>
        <v>100 Construction</v>
      </c>
      <c r="U89" s="13" t="e">
        <f>IF($P89="More Info Required",COUNTIFS('[2]2018 Outage History'!$R:$R,T89,'[2]2018 Outage History'!$I:$I,$C89)/$Q89,"")</f>
        <v>#VALUE!</v>
      </c>
      <c r="V89" s="26" t="str">
        <f t="shared" si="5"/>
        <v>110 Maintenance</v>
      </c>
      <c r="W89" s="13" t="e">
        <f>IF($P89="More Info Required",COUNTIFS('[2]2018 Outage History'!$R:$R,V89,'[2]2018 Outage History'!$I:$I,$C89)/$Q89,"")</f>
        <v>#VALUE!</v>
      </c>
      <c r="X89" s="26" t="str">
        <f t="shared" si="6"/>
        <v>190 Other Planned</v>
      </c>
      <c r="Y89" s="13" t="e">
        <f>IF($P89="More Info Required",COUNTIFS('[2]2018 Outage History'!$R:$R,X89,'[2]2018 Outage History'!$I:$I,$C89)/$Q89,"")</f>
        <v>#VALUE!</v>
      </c>
      <c r="Z89" s="26" t="str">
        <f t="shared" si="7"/>
        <v>300 Material or equipment fault/failure</v>
      </c>
      <c r="AA89" s="13" t="e">
        <f>IF($P89="More Info Required",COUNTIFS('[2]2018 Outage History'!$R:$R,Z89,'[2]2018 Outage History'!$I:$I,$C89)/$Q89,"")</f>
        <v>#VALUE!</v>
      </c>
      <c r="AB89" s="26" t="str">
        <f t="shared" si="8"/>
        <v>310 Installation Fault</v>
      </c>
      <c r="AC89" s="13" t="e">
        <f>IF($P89="More Info Required",COUNTIFS('[2]2018 Outage History'!$R:$R,AB89,'[2]2018 Outage History'!$I:$I,$C89)/$Q89,"")</f>
        <v>#VALUE!</v>
      </c>
      <c r="AD89" s="26" t="str">
        <f t="shared" si="9"/>
        <v>320 Conductor Sag or inadequate clearance</v>
      </c>
      <c r="AE89" s="13" t="e">
        <f>IF($P89="More Info Required",COUNTIFS('[2]2018 Outage History'!$R:$R,AD89,'[2]2018 Outage History'!$I:$I,$C89)/$Q89,"")</f>
        <v>#VALUE!</v>
      </c>
      <c r="AF89" s="26" t="str">
        <f t="shared" si="10"/>
        <v>340 Overload</v>
      </c>
      <c r="AG89" s="13" t="e">
        <f>IF($P89="More Info Required",COUNTIFS('[2]2018 Outage History'!$R:$R,AF89,'[2]2018 Outage History'!$I:$I,$C89)/$Q89,"")</f>
        <v>#VALUE!</v>
      </c>
      <c r="AH89" s="26" t="str">
        <f t="shared" si="11"/>
        <v>350 Miscoordination of protection devices</v>
      </c>
      <c r="AI89" s="13" t="e">
        <f>IF($P89="More Info Required",COUNTIFS('[2]2018 Outage History'!$R:$R,AH89,'[2]2018 Outage History'!$I:$I,$C89)/$Q89,"")</f>
        <v>#VALUE!</v>
      </c>
      <c r="AJ89" s="26" t="str">
        <f t="shared" si="12"/>
        <v>360 Other Equipment installation/design</v>
      </c>
      <c r="AK89" s="13" t="e">
        <f>IF($P89="More Info Required",COUNTIFS('[2]2018 Outage History'!$R:$R,AJ89,'[2]2018 Outage History'!$I:$I,$C89)/$Q89,"")</f>
        <v>#VALUE!</v>
      </c>
      <c r="AL89" s="26" t="str">
        <f t="shared" si="13"/>
        <v>400 Decay/Age of Material/Equipment</v>
      </c>
      <c r="AM89" s="13" t="e">
        <f>IF($P89="More Info Required",COUNTIFS('[2]2018 Outage History'!$R:$R,AL89,'[2]2018 Outage History'!$I:$I,$C89)/$Q89,"")</f>
        <v>#VALUE!</v>
      </c>
      <c r="AN89" s="26" t="str">
        <f t="shared" si="14"/>
        <v>420 Tree Growth</v>
      </c>
      <c r="AO89" s="13" t="e">
        <f>IF($P89="More Info Required",COUNTIFS('[2]2018 Outage History'!$R:$R,AN89,'[2]2018 Outage History'!$I:$I,$C89)/$Q89,"")</f>
        <v>#VALUE!</v>
      </c>
      <c r="AP89" s="26" t="str">
        <f t="shared" si="15"/>
        <v>430 Tree failure from overhang or dead tree without Ice/snow</v>
      </c>
      <c r="AQ89" s="13" t="e">
        <f>IF($P89="More Info Required",COUNTIFS('[2]2018 Outage History'!$R:$R,AP89,'[2]2018 Outage History'!$I:$I,$C89)/$Q89,"")</f>
        <v>#VALUE!</v>
      </c>
      <c r="AR89" s="26" t="str">
        <f t="shared" si="16"/>
        <v>440 Trees with Ice/snow</v>
      </c>
      <c r="AS89" s="13" t="e">
        <f>IF($P89="More Info Required",COUNTIFS('[2]2018 Outage History'!$R:$R,AR89,'[2]2018 Outage History'!$I:$I,$C89)/$Q89,"")</f>
        <v>#VALUE!</v>
      </c>
      <c r="AT89" s="26" t="str">
        <f t="shared" si="17"/>
        <v>470 Borrower Crew Cuts Tree</v>
      </c>
      <c r="AU89" s="13" t="e">
        <f>IF($P89="More Info Required",COUNTIFS('[2]2018 Outage History'!$R:$R,AT89,'[2]2018 Outage History'!$I:$I,$C89)/$Q89,"")</f>
        <v>#VALUE!</v>
      </c>
      <c r="AV89" s="26" t="str">
        <f t="shared" si="18"/>
        <v>490 Maintenance, Other</v>
      </c>
      <c r="AW89" s="13" t="e">
        <f>IF($P89="More Info Required",COUNTIFS('[2]2018 Outage History'!$R:$R,AV89,'[2]2018 Outage History'!$I:$I,$C89)/$Q89,"")</f>
        <v>#VALUE!</v>
      </c>
      <c r="AX89" s="26" t="str">
        <f t="shared" si="19"/>
        <v>500 Lightning</v>
      </c>
      <c r="AY89" s="13" t="e">
        <f>IF($P89="More Info Required",COUNTIFS('[2]2018 Outage History'!$R:$R,AX89,'[2]2018 Outage History'!$I:$I,$C89)/$Q89,"")</f>
        <v>#VALUE!</v>
      </c>
      <c r="AZ89" s="26" t="str">
        <f t="shared" si="20"/>
        <v>510 Wind, Not Trees</v>
      </c>
      <c r="BA89" s="13" t="e">
        <f>IF($P89="More Info Required",COUNTIFS('[2]2018 Outage History'!$R:$R,AZ89,'[2]2018 Outage History'!$I:$I,$C89)/$Q89,"")</f>
        <v>#VALUE!</v>
      </c>
      <c r="BB89" s="26" t="str">
        <f t="shared" si="21"/>
        <v>520 Ice, Sleet, Frost, not Trees</v>
      </c>
      <c r="BC89" s="13" t="e">
        <f>IF($P89="More Info Required",COUNTIFS('[2]2018 Outage History'!$R:$R,BB89,'[2]2018 Outage History'!$I:$I,$C89)/$Q89,"")</f>
        <v>#VALUE!</v>
      </c>
      <c r="BD89" s="26" t="str">
        <f t="shared" si="22"/>
        <v>530 Flood</v>
      </c>
      <c r="BE89" s="13" t="e">
        <f>IF($P89="More Info Required",COUNTIFS('[2]2018 Outage History'!$R:$R,BD89,'[2]2018 Outage History'!$I:$I,$C89)/$Q89,"")</f>
        <v>#VALUE!</v>
      </c>
      <c r="BF89" s="26" t="str">
        <f t="shared" si="23"/>
        <v>540 Storm</v>
      </c>
      <c r="BG89" s="13" t="e">
        <f>IF($P89="More Info Required",COUNTIFS('[2]2018 Outage History'!$R:$R,BF89,'[2]2018 Outage History'!$I:$I,$C89)/$Q89,"")</f>
        <v>#VALUE!</v>
      </c>
      <c r="BH89" s="26" t="str">
        <f t="shared" si="24"/>
        <v>590 Weather, Other</v>
      </c>
      <c r="BI89" s="13" t="e">
        <f>IF($P89="More Info Required",COUNTIFS('[2]2018 Outage History'!$R:$R,BH89,'[2]2018 Outage History'!$I:$I,$C89)/$Q89,"")</f>
        <v>#VALUE!</v>
      </c>
      <c r="BJ89" s="26" t="str">
        <f t="shared" si="25"/>
        <v>600 Animal/bird</v>
      </c>
      <c r="BK89" s="13" t="e">
        <f>IF($P89="More Info Required",COUNTIFS('[2]2018 Outage History'!$R:$R,BJ89,'[2]2018 Outage History'!$I:$I,$C89)/$Q89,"")</f>
        <v>#VALUE!</v>
      </c>
      <c r="BL89" s="26" t="str">
        <f t="shared" si="26"/>
        <v>630 Squirrel</v>
      </c>
      <c r="BM89" s="13" t="e">
        <f>IF($P89="More Info Required",COUNTIFS('[2]2018 Outage History'!$R:$R,BL89,'[2]2018 Outage History'!$I:$I,$C89)/$Q89,"")</f>
        <v>#VALUE!</v>
      </c>
      <c r="BN89" s="26" t="str">
        <f t="shared" si="27"/>
        <v>690 Animal, Other</v>
      </c>
      <c r="BO89" s="13" t="e">
        <f>IF($P89="More Info Required",COUNTIFS('[2]2018 Outage History'!$R:$R,BN89,'[2]2018 Outage History'!$I:$I,$C89)/$Q89,"")</f>
        <v>#VALUE!</v>
      </c>
      <c r="BP89" s="26" t="str">
        <f t="shared" si="28"/>
        <v>700 Customer-Caused</v>
      </c>
      <c r="BQ89" s="13" t="e">
        <f>IF($P89="More Info Required",COUNTIFS('[2]2018 Outage History'!$R:$R,BP89,'[2]2018 Outage History'!$I:$I,$C89)/$Q89,"")</f>
        <v>#VALUE!</v>
      </c>
      <c r="BR89" s="26" t="str">
        <f t="shared" si="29"/>
        <v>710 Motor Vehicle</v>
      </c>
      <c r="BS89" s="13" t="e">
        <f>IF($P89="More Info Required",COUNTIFS('[2]2018 Outage History'!$R:$R,BR89,'[2]2018 Outage History'!$I:$I,$C89)/$Q89,"")</f>
        <v>#VALUE!</v>
      </c>
      <c r="BT89" s="26" t="str">
        <f t="shared" si="30"/>
        <v>715 Farming Equipment</v>
      </c>
      <c r="BU89" s="13" t="e">
        <f>IF($P89="More Info Required",COUNTIFS('[2]2018 Outage History'!$R:$R,BT89,'[2]2018 Outage History'!$I:$I,$C89)/$Q89,"")</f>
        <v>#VALUE!</v>
      </c>
      <c r="BV89" s="26" t="str">
        <f t="shared" si="31"/>
        <v>720 Aircraft</v>
      </c>
      <c r="BW89" s="13" t="e">
        <f>IF($P89="More Info Required",COUNTIFS('[2]2018 Outage History'!$R:$R,BV89,'[2]2018 Outage History'!$I:$I,$C89)/$Q89,"")</f>
        <v>#VALUE!</v>
      </c>
      <c r="BX89" s="26" t="str">
        <f t="shared" si="32"/>
        <v>730 Fire</v>
      </c>
      <c r="BY89" s="13" t="e">
        <f>IF($P89="More Info Required",COUNTIFS('[2]2018 Outage History'!$R:$R,BX89,'[2]2018 Outage History'!$I:$I,$C89)/$Q89,"")</f>
        <v>#VALUE!</v>
      </c>
      <c r="BZ89" s="26" t="str">
        <f t="shared" si="33"/>
        <v>740 Public Cuts Tree</v>
      </c>
      <c r="CA89" s="13" t="e">
        <f>IF($P89="More Info Required",COUNTIFS('[2]2018 Outage History'!$R:$R,BZ89,'[2]2018 Outage History'!$I:$I,$C89)/$Q89,"")</f>
        <v>#VALUE!</v>
      </c>
      <c r="CB89" s="26" t="str">
        <f t="shared" si="34"/>
        <v>750 Vandalism</v>
      </c>
      <c r="CC89" s="13" t="e">
        <f>IF($P89="More Info Required",COUNTIFS('[2]2018 Outage History'!$R:$R,CB89,'[2]2018 Outage History'!$I:$I,$C89)/$Q89,"")</f>
        <v>#VALUE!</v>
      </c>
      <c r="CD89" s="26" t="str">
        <f t="shared" si="35"/>
        <v>760 Switching Error or Caused by Construction or Maintenance</v>
      </c>
      <c r="CE89" s="13" t="e">
        <f>IF($P89="More Info Required",COUNTIFS('[2]2018 Outage History'!$R:$R,CD89,'[2]2018 Outage History'!$I:$I,$C89)/$Q89,"")</f>
        <v>#VALUE!</v>
      </c>
      <c r="CF89" s="26" t="str">
        <f t="shared" si="36"/>
        <v>790 Public, Other</v>
      </c>
      <c r="CG89" s="13" t="e">
        <f>IF($P89="More Info Required",COUNTIFS('[2]2018 Outage History'!$R:$R,CF89,'[2]2018 Outage History'!$I:$I,$C89)/$Q89,"")</f>
        <v>#VALUE!</v>
      </c>
      <c r="CH89" s="26" t="str">
        <f t="shared" si="37"/>
        <v>800 Other</v>
      </c>
      <c r="CI89" s="13" t="e">
        <f>IF($P89="More Info Required",COUNTIFS('[2]2018 Outage History'!$R:$R,CH89,'[2]2018 Outage History'!$I:$I,$C89)/$Q89,"")</f>
        <v>#VALUE!</v>
      </c>
      <c r="CJ89" s="26" t="str">
        <f t="shared" si="38"/>
        <v>999 Cause Unknown</v>
      </c>
      <c r="CK89" s="13" t="e">
        <f>IF($P89="More Info Required",COUNTIFS('[2]2018 Outage History'!$R:$R,CJ89,'[2]2018 Outage History'!$I:$I,$C89)/$Q89,"")</f>
        <v>#VALUE!</v>
      </c>
    </row>
    <row r="90" spans="1:89" ht="15" x14ac:dyDescent="0.25">
      <c r="A90" s="17" t="s">
        <v>80</v>
      </c>
      <c r="B90" s="21">
        <v>42244</v>
      </c>
      <c r="C90" s="14" t="s">
        <v>81</v>
      </c>
      <c r="D90" s="17" t="s">
        <v>393</v>
      </c>
      <c r="E90" s="21">
        <v>42</v>
      </c>
      <c r="F90" s="22">
        <f>'[2]2018 Circuit Detail'!H49</f>
        <v>1069.89589</v>
      </c>
      <c r="G90" s="21"/>
      <c r="H90" s="21">
        <f>('[2]2013 Indices'!H81+'[2]2014 Circuit detail'!AS49+'[2]2015 Circuit Detail'!AS49+'[2]2016 Circuit Detail'!AS49+'[2]2017 Circuit Detail'!AS49)/5</f>
        <v>0.95708575835500331</v>
      </c>
      <c r="I90" s="10">
        <f>'[2]2018 Circuit Detail'!AS49</f>
        <v>0.32246128172340199</v>
      </c>
      <c r="J90" s="17" t="str">
        <f t="shared" si="0"/>
        <v>OK</v>
      </c>
      <c r="K90" s="34">
        <v>77.87</v>
      </c>
      <c r="L90" s="23">
        <v>2018</v>
      </c>
      <c r="M90" s="21">
        <f>('[2]2013 Indices'!I81+'[2]2014 Circuit detail'!AQ49+'[2]2015 Circuit Detail'!AQ49+'[2]2016 Circuit Detail'!AQ49+'[2]2017 Circuit Detail'!AQ49)/5</f>
        <v>51.238649027730297</v>
      </c>
      <c r="N90" s="24">
        <f>'[2]2018 Circuit Detail'!AQ49</f>
        <v>38.849573999999997</v>
      </c>
      <c r="O90" s="17" t="str">
        <f t="shared" si="1"/>
        <v>OK</v>
      </c>
      <c r="P90" s="8" t="str">
        <f t="shared" si="2"/>
        <v>Good</v>
      </c>
      <c r="Q90" s="25">
        <f>'[2]2018 Circuit Detail'!AJ49</f>
        <v>42</v>
      </c>
      <c r="R90" s="26" t="str">
        <f t="shared" si="3"/>
        <v/>
      </c>
      <c r="S90" s="12" t="str">
        <f>IF($P90="More Info Required",COUNTIFS('[2]2018 Outage History'!$R:$R,R90,'[2]2018 Outage History'!$I:$I,$C90)/$Q90,"")</f>
        <v/>
      </c>
      <c r="T90" s="26" t="str">
        <f t="shared" si="4"/>
        <v/>
      </c>
      <c r="U90" s="13" t="str">
        <f>IF($P90="More Info Required",COUNTIFS('[2]2018 Outage History'!$R:$R,T90,'[2]2018 Outage History'!$I:$I,$C90)/$Q90,"")</f>
        <v/>
      </c>
      <c r="V90" s="26" t="str">
        <f t="shared" si="5"/>
        <v/>
      </c>
      <c r="W90" s="13" t="str">
        <f>IF($P90="More Info Required",COUNTIFS('[2]2018 Outage History'!$R:$R,V90,'[2]2018 Outage History'!$I:$I,$C90)/$Q90,"")</f>
        <v/>
      </c>
      <c r="X90" s="26" t="str">
        <f t="shared" si="6"/>
        <v/>
      </c>
      <c r="Y90" s="13" t="str">
        <f>IF($P90="More Info Required",COUNTIFS('[2]2018 Outage History'!$R:$R,X90,'[2]2018 Outage History'!$I:$I,$C90)/$Q90,"")</f>
        <v/>
      </c>
      <c r="Z90" s="26" t="str">
        <f t="shared" si="7"/>
        <v/>
      </c>
      <c r="AA90" s="13" t="str">
        <f>IF($P90="More Info Required",COUNTIFS('[2]2018 Outage History'!$R:$R,Z90,'[2]2018 Outage History'!$I:$I,$C90)/$Q90,"")</f>
        <v/>
      </c>
      <c r="AB90" s="26" t="str">
        <f t="shared" si="8"/>
        <v/>
      </c>
      <c r="AC90" s="13" t="str">
        <f>IF($P90="More Info Required",COUNTIFS('[2]2018 Outage History'!$R:$R,AB90,'[2]2018 Outage History'!$I:$I,$C90)/$Q90,"")</f>
        <v/>
      </c>
      <c r="AD90" s="26" t="str">
        <f t="shared" si="9"/>
        <v/>
      </c>
      <c r="AE90" s="13" t="str">
        <f>IF($P90="More Info Required",COUNTIFS('[2]2018 Outage History'!$R:$R,AD90,'[2]2018 Outage History'!$I:$I,$C90)/$Q90,"")</f>
        <v/>
      </c>
      <c r="AF90" s="26" t="str">
        <f t="shared" si="10"/>
        <v/>
      </c>
      <c r="AG90" s="13" t="str">
        <f>IF($P90="More Info Required",COUNTIFS('[2]2018 Outage History'!$R:$R,AF90,'[2]2018 Outage History'!$I:$I,$C90)/$Q90,"")</f>
        <v/>
      </c>
      <c r="AH90" s="26" t="str">
        <f t="shared" si="11"/>
        <v/>
      </c>
      <c r="AI90" s="13" t="str">
        <f>IF($P90="More Info Required",COUNTIFS('[2]2018 Outage History'!$R:$R,AH90,'[2]2018 Outage History'!$I:$I,$C90)/$Q90,"")</f>
        <v/>
      </c>
      <c r="AJ90" s="26" t="str">
        <f t="shared" si="12"/>
        <v/>
      </c>
      <c r="AK90" s="13" t="str">
        <f>IF($P90="More Info Required",COUNTIFS('[2]2018 Outage History'!$R:$R,AJ90,'[2]2018 Outage History'!$I:$I,$C90)/$Q90,"")</f>
        <v/>
      </c>
      <c r="AL90" s="26" t="str">
        <f t="shared" si="13"/>
        <v/>
      </c>
      <c r="AM90" s="13" t="str">
        <f>IF($P90="More Info Required",COUNTIFS('[2]2018 Outage History'!$R:$R,AL90,'[2]2018 Outage History'!$I:$I,$C90)/$Q90,"")</f>
        <v/>
      </c>
      <c r="AN90" s="26" t="str">
        <f t="shared" si="14"/>
        <v/>
      </c>
      <c r="AO90" s="13" t="str">
        <f>IF($P90="More Info Required",COUNTIFS('[2]2018 Outage History'!$R:$R,AN90,'[2]2018 Outage History'!$I:$I,$C90)/$Q90,"")</f>
        <v/>
      </c>
      <c r="AP90" s="26" t="str">
        <f t="shared" si="15"/>
        <v/>
      </c>
      <c r="AQ90" s="13" t="str">
        <f>IF($P90="More Info Required",COUNTIFS('[2]2018 Outage History'!$R:$R,AP90,'[2]2018 Outage History'!$I:$I,$C90)/$Q90,"")</f>
        <v/>
      </c>
      <c r="AR90" s="26" t="str">
        <f t="shared" si="16"/>
        <v/>
      </c>
      <c r="AS90" s="13" t="str">
        <f>IF($P90="More Info Required",COUNTIFS('[2]2018 Outage History'!$R:$R,AR90,'[2]2018 Outage History'!$I:$I,$C90)/$Q90,"")</f>
        <v/>
      </c>
      <c r="AT90" s="26" t="str">
        <f t="shared" si="17"/>
        <v/>
      </c>
      <c r="AU90" s="13" t="str">
        <f>IF($P90="More Info Required",COUNTIFS('[2]2018 Outage History'!$R:$R,AT90,'[2]2018 Outage History'!$I:$I,$C90)/$Q90,"")</f>
        <v/>
      </c>
      <c r="AV90" s="26" t="str">
        <f t="shared" si="18"/>
        <v/>
      </c>
      <c r="AW90" s="13" t="str">
        <f>IF($P90="More Info Required",COUNTIFS('[2]2018 Outage History'!$R:$R,AV90,'[2]2018 Outage History'!$I:$I,$C90)/$Q90,"")</f>
        <v/>
      </c>
      <c r="AX90" s="26" t="str">
        <f t="shared" si="19"/>
        <v/>
      </c>
      <c r="AY90" s="13" t="str">
        <f>IF($P90="More Info Required",COUNTIFS('[2]2018 Outage History'!$R:$R,AX90,'[2]2018 Outage History'!$I:$I,$C90)/$Q90,"")</f>
        <v/>
      </c>
      <c r="AZ90" s="26" t="str">
        <f t="shared" si="20"/>
        <v/>
      </c>
      <c r="BA90" s="13" t="str">
        <f>IF($P90="More Info Required",COUNTIFS('[2]2018 Outage History'!$R:$R,AZ90,'[2]2018 Outage History'!$I:$I,$C90)/$Q90,"")</f>
        <v/>
      </c>
      <c r="BB90" s="26" t="str">
        <f t="shared" si="21"/>
        <v/>
      </c>
      <c r="BC90" s="13" t="str">
        <f>IF($P90="More Info Required",COUNTIFS('[2]2018 Outage History'!$R:$R,BB90,'[2]2018 Outage History'!$I:$I,$C90)/$Q90,"")</f>
        <v/>
      </c>
      <c r="BD90" s="26" t="str">
        <f t="shared" si="22"/>
        <v/>
      </c>
      <c r="BE90" s="13" t="str">
        <f>IF($P90="More Info Required",COUNTIFS('[2]2018 Outage History'!$R:$R,BD90,'[2]2018 Outage History'!$I:$I,$C90)/$Q90,"")</f>
        <v/>
      </c>
      <c r="BF90" s="26" t="str">
        <f t="shared" si="23"/>
        <v/>
      </c>
      <c r="BG90" s="13" t="str">
        <f>IF($P90="More Info Required",COUNTIFS('[2]2018 Outage History'!$R:$R,BF90,'[2]2018 Outage History'!$I:$I,$C90)/$Q90,"")</f>
        <v/>
      </c>
      <c r="BH90" s="26" t="str">
        <f t="shared" si="24"/>
        <v/>
      </c>
      <c r="BI90" s="13" t="str">
        <f>IF($P90="More Info Required",COUNTIFS('[2]2018 Outage History'!$R:$R,BH90,'[2]2018 Outage History'!$I:$I,$C90)/$Q90,"")</f>
        <v/>
      </c>
      <c r="BJ90" s="26" t="str">
        <f t="shared" si="25"/>
        <v/>
      </c>
      <c r="BK90" s="13" t="str">
        <f>IF($P90="More Info Required",COUNTIFS('[2]2018 Outage History'!$R:$R,BJ90,'[2]2018 Outage History'!$I:$I,$C90)/$Q90,"")</f>
        <v/>
      </c>
      <c r="BL90" s="26" t="str">
        <f t="shared" si="26"/>
        <v/>
      </c>
      <c r="BM90" s="13" t="str">
        <f>IF($P90="More Info Required",COUNTIFS('[2]2018 Outage History'!$R:$R,BL90,'[2]2018 Outage History'!$I:$I,$C90)/$Q90,"")</f>
        <v/>
      </c>
      <c r="BN90" s="26" t="str">
        <f t="shared" si="27"/>
        <v/>
      </c>
      <c r="BO90" s="13" t="str">
        <f>IF($P90="More Info Required",COUNTIFS('[2]2018 Outage History'!$R:$R,BN90,'[2]2018 Outage History'!$I:$I,$C90)/$Q90,"")</f>
        <v/>
      </c>
      <c r="BP90" s="26" t="str">
        <f t="shared" si="28"/>
        <v/>
      </c>
      <c r="BQ90" s="13" t="str">
        <f>IF($P90="More Info Required",COUNTIFS('[2]2018 Outage History'!$R:$R,BP90,'[2]2018 Outage History'!$I:$I,$C90)/$Q90,"")</f>
        <v/>
      </c>
      <c r="BR90" s="26" t="str">
        <f t="shared" si="29"/>
        <v/>
      </c>
      <c r="BS90" s="13" t="str">
        <f>IF($P90="More Info Required",COUNTIFS('[2]2018 Outage History'!$R:$R,BR90,'[2]2018 Outage History'!$I:$I,$C90)/$Q90,"")</f>
        <v/>
      </c>
      <c r="BT90" s="26" t="str">
        <f t="shared" si="30"/>
        <v/>
      </c>
      <c r="BU90" s="13" t="str">
        <f>IF($P90="More Info Required",COUNTIFS('[2]2018 Outage History'!$R:$R,BT90,'[2]2018 Outage History'!$I:$I,$C90)/$Q90,"")</f>
        <v/>
      </c>
      <c r="BV90" s="26" t="str">
        <f t="shared" si="31"/>
        <v/>
      </c>
      <c r="BW90" s="13" t="str">
        <f>IF($P90="More Info Required",COUNTIFS('[2]2018 Outage History'!$R:$R,BV90,'[2]2018 Outage History'!$I:$I,$C90)/$Q90,"")</f>
        <v/>
      </c>
      <c r="BX90" s="26" t="str">
        <f t="shared" si="32"/>
        <v/>
      </c>
      <c r="BY90" s="13" t="str">
        <f>IF($P90="More Info Required",COUNTIFS('[2]2018 Outage History'!$R:$R,BX90,'[2]2018 Outage History'!$I:$I,$C90)/$Q90,"")</f>
        <v/>
      </c>
      <c r="BZ90" s="26" t="str">
        <f t="shared" si="33"/>
        <v/>
      </c>
      <c r="CA90" s="13" t="str">
        <f>IF($P90="More Info Required",COUNTIFS('[2]2018 Outage History'!$R:$R,BZ90,'[2]2018 Outage History'!$I:$I,$C90)/$Q90,"")</f>
        <v/>
      </c>
      <c r="CB90" s="26" t="str">
        <f t="shared" si="34"/>
        <v/>
      </c>
      <c r="CC90" s="13" t="str">
        <f>IF($P90="More Info Required",COUNTIFS('[2]2018 Outage History'!$R:$R,CB90,'[2]2018 Outage History'!$I:$I,$C90)/$Q90,"")</f>
        <v/>
      </c>
      <c r="CD90" s="26" t="str">
        <f t="shared" si="35"/>
        <v/>
      </c>
      <c r="CE90" s="13" t="str">
        <f>IF($P90="More Info Required",COUNTIFS('[2]2018 Outage History'!$R:$R,CD90,'[2]2018 Outage History'!$I:$I,$C90)/$Q90,"")</f>
        <v/>
      </c>
      <c r="CF90" s="26" t="str">
        <f t="shared" si="36"/>
        <v/>
      </c>
      <c r="CG90" s="13" t="str">
        <f>IF($P90="More Info Required",COUNTIFS('[2]2018 Outage History'!$R:$R,CF90,'[2]2018 Outage History'!$I:$I,$C90)/$Q90,"")</f>
        <v/>
      </c>
      <c r="CH90" s="26" t="str">
        <f t="shared" si="37"/>
        <v/>
      </c>
      <c r="CI90" s="13" t="str">
        <f>IF($P90="More Info Required",COUNTIFS('[2]2018 Outage History'!$R:$R,CH90,'[2]2018 Outage History'!$I:$I,$C90)/$Q90,"")</f>
        <v/>
      </c>
      <c r="CJ90" s="26" t="str">
        <f t="shared" si="38"/>
        <v/>
      </c>
      <c r="CK90" s="13" t="str">
        <f>IF($P90="More Info Required",COUNTIFS('[2]2018 Outage History'!$R:$R,CJ90,'[2]2018 Outage History'!$I:$I,$C90)/$Q90,"")</f>
        <v/>
      </c>
    </row>
    <row r="91" spans="1:89" ht="15" x14ac:dyDescent="0.25">
      <c r="A91" s="17" t="s">
        <v>394</v>
      </c>
      <c r="B91" s="21">
        <v>4301</v>
      </c>
      <c r="C91" s="14" t="s">
        <v>481</v>
      </c>
      <c r="D91" s="17" t="s">
        <v>395</v>
      </c>
      <c r="E91" s="21">
        <v>43</v>
      </c>
      <c r="F91" s="22">
        <f>'[2]2018 Circuit Detail'!H50</f>
        <v>238.85753399999999</v>
      </c>
      <c r="G91" s="21"/>
      <c r="H91" s="21">
        <f>('[2]2013 Indices'!H82+'[2]2014 Circuit detail'!AS50+'[2]2015 Circuit Detail'!AS50+'[2]2016 Circuit Detail'!AS50+'[2]2017 Circuit Detail'!AS50)/5</f>
        <v>0.49419557710894219</v>
      </c>
      <c r="I91" s="10">
        <f>'[2]2018 Circuit Detail'!AS50</f>
        <v>0.146530860525421</v>
      </c>
      <c r="J91" s="17" t="str">
        <f t="shared" si="0"/>
        <v>OK</v>
      </c>
      <c r="K91" s="34">
        <v>18.600000000000001</v>
      </c>
      <c r="L91" s="23">
        <v>2017</v>
      </c>
      <c r="M91" s="21">
        <f>('[2]2013 Indices'!I82+'[2]2014 Circuit detail'!AQ50+'[2]2015 Circuit Detail'!AQ50+'[2]2016 Circuit Detail'!AQ50+'[2]2017 Circuit Detail'!AQ50)/5</f>
        <v>50.601366976068377</v>
      </c>
      <c r="N91" s="24">
        <f>'[2]2018 Circuit Detail'!AQ50</f>
        <v>13.476652</v>
      </c>
      <c r="O91" s="17" t="str">
        <f t="shared" si="1"/>
        <v>OK</v>
      </c>
      <c r="P91" s="8" t="str">
        <f t="shared" si="2"/>
        <v>Good</v>
      </c>
      <c r="Q91" s="25">
        <f>'[2]2018 Circuit Detail'!AJ50</f>
        <v>5</v>
      </c>
      <c r="R91" s="26" t="str">
        <f t="shared" si="3"/>
        <v/>
      </c>
      <c r="S91" s="12" t="str">
        <f>IF($P91="More Info Required",COUNTIFS('[2]2018 Outage History'!$R:$R,R91,'[2]2018 Outage History'!$I:$I,$C91)/$Q91,"")</f>
        <v/>
      </c>
      <c r="T91" s="26" t="str">
        <f t="shared" si="4"/>
        <v/>
      </c>
      <c r="U91" s="13" t="str">
        <f>IF($P91="More Info Required",COUNTIFS('[2]2018 Outage History'!$R:$R,T91,'[2]2018 Outage History'!$I:$I,$C91)/$Q91,"")</f>
        <v/>
      </c>
      <c r="V91" s="26" t="str">
        <f t="shared" si="5"/>
        <v/>
      </c>
      <c r="W91" s="13" t="str">
        <f>IF($P91="More Info Required",COUNTIFS('[2]2018 Outage History'!$R:$R,V91,'[2]2018 Outage History'!$I:$I,$C91)/$Q91,"")</f>
        <v/>
      </c>
      <c r="X91" s="26" t="str">
        <f t="shared" si="6"/>
        <v/>
      </c>
      <c r="Y91" s="13" t="str">
        <f>IF($P91="More Info Required",COUNTIFS('[2]2018 Outage History'!$R:$R,X91,'[2]2018 Outage History'!$I:$I,$C91)/$Q91,"")</f>
        <v/>
      </c>
      <c r="Z91" s="26" t="str">
        <f t="shared" si="7"/>
        <v/>
      </c>
      <c r="AA91" s="13" t="str">
        <f>IF($P91="More Info Required",COUNTIFS('[2]2018 Outage History'!$R:$R,Z91,'[2]2018 Outage History'!$I:$I,$C91)/$Q91,"")</f>
        <v/>
      </c>
      <c r="AB91" s="26" t="str">
        <f t="shared" si="8"/>
        <v/>
      </c>
      <c r="AC91" s="13" t="str">
        <f>IF($P91="More Info Required",COUNTIFS('[2]2018 Outage History'!$R:$R,AB91,'[2]2018 Outage History'!$I:$I,$C91)/$Q91,"")</f>
        <v/>
      </c>
      <c r="AD91" s="26" t="str">
        <f t="shared" si="9"/>
        <v/>
      </c>
      <c r="AE91" s="13" t="str">
        <f>IF($P91="More Info Required",COUNTIFS('[2]2018 Outage History'!$R:$R,AD91,'[2]2018 Outage History'!$I:$I,$C91)/$Q91,"")</f>
        <v/>
      </c>
      <c r="AF91" s="26" t="str">
        <f t="shared" si="10"/>
        <v/>
      </c>
      <c r="AG91" s="13" t="str">
        <f>IF($P91="More Info Required",COUNTIFS('[2]2018 Outage History'!$R:$R,AF91,'[2]2018 Outage History'!$I:$I,$C91)/$Q91,"")</f>
        <v/>
      </c>
      <c r="AH91" s="26" t="str">
        <f t="shared" si="11"/>
        <v/>
      </c>
      <c r="AI91" s="13" t="str">
        <f>IF($P91="More Info Required",COUNTIFS('[2]2018 Outage History'!$R:$R,AH91,'[2]2018 Outage History'!$I:$I,$C91)/$Q91,"")</f>
        <v/>
      </c>
      <c r="AJ91" s="26" t="str">
        <f t="shared" si="12"/>
        <v/>
      </c>
      <c r="AK91" s="13" t="str">
        <f>IF($P91="More Info Required",COUNTIFS('[2]2018 Outage History'!$R:$R,AJ91,'[2]2018 Outage History'!$I:$I,$C91)/$Q91,"")</f>
        <v/>
      </c>
      <c r="AL91" s="26" t="str">
        <f t="shared" si="13"/>
        <v/>
      </c>
      <c r="AM91" s="13" t="str">
        <f>IF($P91="More Info Required",COUNTIFS('[2]2018 Outage History'!$R:$R,AL91,'[2]2018 Outage History'!$I:$I,$C91)/$Q91,"")</f>
        <v/>
      </c>
      <c r="AN91" s="26" t="str">
        <f t="shared" si="14"/>
        <v/>
      </c>
      <c r="AO91" s="13" t="str">
        <f>IF($P91="More Info Required",COUNTIFS('[2]2018 Outage History'!$R:$R,AN91,'[2]2018 Outage History'!$I:$I,$C91)/$Q91,"")</f>
        <v/>
      </c>
      <c r="AP91" s="26" t="str">
        <f t="shared" si="15"/>
        <v/>
      </c>
      <c r="AQ91" s="13" t="str">
        <f>IF($P91="More Info Required",COUNTIFS('[2]2018 Outage History'!$R:$R,AP91,'[2]2018 Outage History'!$I:$I,$C91)/$Q91,"")</f>
        <v/>
      </c>
      <c r="AR91" s="26" t="str">
        <f t="shared" si="16"/>
        <v/>
      </c>
      <c r="AS91" s="13" t="str">
        <f>IF($P91="More Info Required",COUNTIFS('[2]2018 Outage History'!$R:$R,AR91,'[2]2018 Outage History'!$I:$I,$C91)/$Q91,"")</f>
        <v/>
      </c>
      <c r="AT91" s="26" t="str">
        <f t="shared" si="17"/>
        <v/>
      </c>
      <c r="AU91" s="13" t="str">
        <f>IF($P91="More Info Required",COUNTIFS('[2]2018 Outage History'!$R:$R,AT91,'[2]2018 Outage History'!$I:$I,$C91)/$Q91,"")</f>
        <v/>
      </c>
      <c r="AV91" s="26" t="str">
        <f t="shared" si="18"/>
        <v/>
      </c>
      <c r="AW91" s="13" t="str">
        <f>IF($P91="More Info Required",COUNTIFS('[2]2018 Outage History'!$R:$R,AV91,'[2]2018 Outage History'!$I:$I,$C91)/$Q91,"")</f>
        <v/>
      </c>
      <c r="AX91" s="26" t="str">
        <f t="shared" si="19"/>
        <v/>
      </c>
      <c r="AY91" s="13" t="str">
        <f>IF($P91="More Info Required",COUNTIFS('[2]2018 Outage History'!$R:$R,AX91,'[2]2018 Outage History'!$I:$I,$C91)/$Q91,"")</f>
        <v/>
      </c>
      <c r="AZ91" s="26" t="str">
        <f t="shared" si="20"/>
        <v/>
      </c>
      <c r="BA91" s="13" t="str">
        <f>IF($P91="More Info Required",COUNTIFS('[2]2018 Outage History'!$R:$R,AZ91,'[2]2018 Outage History'!$I:$I,$C91)/$Q91,"")</f>
        <v/>
      </c>
      <c r="BB91" s="26" t="str">
        <f t="shared" si="21"/>
        <v/>
      </c>
      <c r="BC91" s="13" t="str">
        <f>IF($P91="More Info Required",COUNTIFS('[2]2018 Outage History'!$R:$R,BB91,'[2]2018 Outage History'!$I:$I,$C91)/$Q91,"")</f>
        <v/>
      </c>
      <c r="BD91" s="26" t="str">
        <f t="shared" si="22"/>
        <v/>
      </c>
      <c r="BE91" s="13" t="str">
        <f>IF($P91="More Info Required",COUNTIFS('[2]2018 Outage History'!$R:$R,BD91,'[2]2018 Outage History'!$I:$I,$C91)/$Q91,"")</f>
        <v/>
      </c>
      <c r="BF91" s="26" t="str">
        <f t="shared" si="23"/>
        <v/>
      </c>
      <c r="BG91" s="13" t="str">
        <f>IF($P91="More Info Required",COUNTIFS('[2]2018 Outage History'!$R:$R,BF91,'[2]2018 Outage History'!$I:$I,$C91)/$Q91,"")</f>
        <v/>
      </c>
      <c r="BH91" s="26" t="str">
        <f t="shared" si="24"/>
        <v/>
      </c>
      <c r="BI91" s="13" t="str">
        <f>IF($P91="More Info Required",COUNTIFS('[2]2018 Outage History'!$R:$R,BH91,'[2]2018 Outage History'!$I:$I,$C91)/$Q91,"")</f>
        <v/>
      </c>
      <c r="BJ91" s="26" t="str">
        <f t="shared" si="25"/>
        <v/>
      </c>
      <c r="BK91" s="13" t="str">
        <f>IF($P91="More Info Required",COUNTIFS('[2]2018 Outage History'!$R:$R,BJ91,'[2]2018 Outage History'!$I:$I,$C91)/$Q91,"")</f>
        <v/>
      </c>
      <c r="BL91" s="26" t="str">
        <f t="shared" si="26"/>
        <v/>
      </c>
      <c r="BM91" s="13" t="str">
        <f>IF($P91="More Info Required",COUNTIFS('[2]2018 Outage History'!$R:$R,BL91,'[2]2018 Outage History'!$I:$I,$C91)/$Q91,"")</f>
        <v/>
      </c>
      <c r="BN91" s="26" t="str">
        <f t="shared" si="27"/>
        <v/>
      </c>
      <c r="BO91" s="13" t="str">
        <f>IF($P91="More Info Required",COUNTIFS('[2]2018 Outage History'!$R:$R,BN91,'[2]2018 Outage History'!$I:$I,$C91)/$Q91,"")</f>
        <v/>
      </c>
      <c r="BP91" s="26" t="str">
        <f t="shared" si="28"/>
        <v/>
      </c>
      <c r="BQ91" s="13" t="str">
        <f>IF($P91="More Info Required",COUNTIFS('[2]2018 Outage History'!$R:$R,BP91,'[2]2018 Outage History'!$I:$I,$C91)/$Q91,"")</f>
        <v/>
      </c>
      <c r="BR91" s="26" t="str">
        <f t="shared" si="29"/>
        <v/>
      </c>
      <c r="BS91" s="13" t="str">
        <f>IF($P91="More Info Required",COUNTIFS('[2]2018 Outage History'!$R:$R,BR91,'[2]2018 Outage History'!$I:$I,$C91)/$Q91,"")</f>
        <v/>
      </c>
      <c r="BT91" s="26" t="str">
        <f t="shared" si="30"/>
        <v/>
      </c>
      <c r="BU91" s="13" t="str">
        <f>IF($P91="More Info Required",COUNTIFS('[2]2018 Outage History'!$R:$R,BT91,'[2]2018 Outage History'!$I:$I,$C91)/$Q91,"")</f>
        <v/>
      </c>
      <c r="BV91" s="26" t="str">
        <f t="shared" si="31"/>
        <v/>
      </c>
      <c r="BW91" s="13" t="str">
        <f>IF($P91="More Info Required",COUNTIFS('[2]2018 Outage History'!$R:$R,BV91,'[2]2018 Outage History'!$I:$I,$C91)/$Q91,"")</f>
        <v/>
      </c>
      <c r="BX91" s="26" t="str">
        <f t="shared" si="32"/>
        <v/>
      </c>
      <c r="BY91" s="13" t="str">
        <f>IF($P91="More Info Required",COUNTIFS('[2]2018 Outage History'!$R:$R,BX91,'[2]2018 Outage History'!$I:$I,$C91)/$Q91,"")</f>
        <v/>
      </c>
      <c r="BZ91" s="26" t="str">
        <f t="shared" si="33"/>
        <v/>
      </c>
      <c r="CA91" s="13" t="str">
        <f>IF($P91="More Info Required",COUNTIFS('[2]2018 Outage History'!$R:$R,BZ91,'[2]2018 Outage History'!$I:$I,$C91)/$Q91,"")</f>
        <v/>
      </c>
      <c r="CB91" s="26" t="str">
        <f t="shared" si="34"/>
        <v/>
      </c>
      <c r="CC91" s="13" t="str">
        <f>IF($P91="More Info Required",COUNTIFS('[2]2018 Outage History'!$R:$R,CB91,'[2]2018 Outage History'!$I:$I,$C91)/$Q91,"")</f>
        <v/>
      </c>
      <c r="CD91" s="26" t="str">
        <f t="shared" si="35"/>
        <v/>
      </c>
      <c r="CE91" s="13" t="str">
        <f>IF($P91="More Info Required",COUNTIFS('[2]2018 Outage History'!$R:$R,CD91,'[2]2018 Outage History'!$I:$I,$C91)/$Q91,"")</f>
        <v/>
      </c>
      <c r="CF91" s="26" t="str">
        <f t="shared" si="36"/>
        <v/>
      </c>
      <c r="CG91" s="13" t="str">
        <f>IF($P91="More Info Required",COUNTIFS('[2]2018 Outage History'!$R:$R,CF91,'[2]2018 Outage History'!$I:$I,$C91)/$Q91,"")</f>
        <v/>
      </c>
      <c r="CH91" s="26" t="str">
        <f t="shared" si="37"/>
        <v/>
      </c>
      <c r="CI91" s="13" t="str">
        <f>IF($P91="More Info Required",COUNTIFS('[2]2018 Outage History'!$R:$R,CH91,'[2]2018 Outage History'!$I:$I,$C91)/$Q91,"")</f>
        <v/>
      </c>
      <c r="CJ91" s="26" t="str">
        <f t="shared" si="38"/>
        <v/>
      </c>
      <c r="CK91" s="13" t="str">
        <f>IF($P91="More Info Required",COUNTIFS('[2]2018 Outage History'!$R:$R,CJ91,'[2]2018 Outage History'!$I:$I,$C91)/$Q91,"")</f>
        <v/>
      </c>
    </row>
    <row r="92" spans="1:89" ht="15" x14ac:dyDescent="0.25">
      <c r="A92" s="17" t="s">
        <v>396</v>
      </c>
      <c r="B92" s="21">
        <v>4302</v>
      </c>
      <c r="C92" s="14" t="s">
        <v>482</v>
      </c>
      <c r="D92" s="17" t="s">
        <v>395</v>
      </c>
      <c r="E92" s="21">
        <v>43</v>
      </c>
      <c r="F92" s="22">
        <f>'[2]2018 Circuit Detail'!H51</f>
        <v>651.37534200000005</v>
      </c>
      <c r="G92" s="21"/>
      <c r="H92" s="21">
        <f>('[2]2013 Indices'!H83+'[2]2014 Circuit detail'!AS51+'[2]2015 Circuit Detail'!AS51+'[2]2016 Circuit Detail'!AS51+'[2]2017 Circuit Detail'!AS51)/5</f>
        <v>0.6203980830022735</v>
      </c>
      <c r="I92" s="10">
        <f>'[2]2018 Circuit Detail'!AS51</f>
        <v>0.59105706829166405</v>
      </c>
      <c r="J92" s="17" t="str">
        <f t="shared" si="0"/>
        <v>OK</v>
      </c>
      <c r="K92" s="34">
        <v>28.1</v>
      </c>
      <c r="L92" s="23">
        <v>2017</v>
      </c>
      <c r="M92" s="21">
        <f>('[2]2013 Indices'!I83+'[2]2014 Circuit detail'!AQ51+'[2]2015 Circuit Detail'!AQ51+'[2]2016 Circuit Detail'!AQ51+'[2]2017 Circuit Detail'!AQ51)/5</f>
        <v>51.858219463732929</v>
      </c>
      <c r="N92" s="24">
        <f>'[2]2018 Circuit Detail'!AQ51</f>
        <v>65.152911000000003</v>
      </c>
      <c r="O92" s="17" t="str">
        <f t="shared" si="1"/>
        <v>PSC</v>
      </c>
      <c r="P92" s="8" t="str">
        <f t="shared" si="2"/>
        <v>More Info Required</v>
      </c>
      <c r="Q92" s="25">
        <f>'[2]2018 Circuit Detail'!AJ51</f>
        <v>23</v>
      </c>
      <c r="R92" s="26" t="str">
        <f t="shared" si="3"/>
        <v>000 Power Supply</v>
      </c>
      <c r="S92" s="12" t="e">
        <f>IF($P92="More Info Required",COUNTIFS('[2]2018 Outage History'!$R:$R,R92,'[2]2018 Outage History'!$I:$I,$C92)/$Q92,"")</f>
        <v>#VALUE!</v>
      </c>
      <c r="T92" s="26" t="str">
        <f t="shared" si="4"/>
        <v>100 Construction</v>
      </c>
      <c r="U92" s="13" t="e">
        <f>IF($P92="More Info Required",COUNTIFS('[2]2018 Outage History'!$R:$R,T92,'[2]2018 Outage History'!$I:$I,$C92)/$Q92,"")</f>
        <v>#VALUE!</v>
      </c>
      <c r="V92" s="26" t="str">
        <f t="shared" si="5"/>
        <v>110 Maintenance</v>
      </c>
      <c r="W92" s="13" t="e">
        <f>IF($P92="More Info Required",COUNTIFS('[2]2018 Outage History'!$R:$R,V92,'[2]2018 Outage History'!$I:$I,$C92)/$Q92,"")</f>
        <v>#VALUE!</v>
      </c>
      <c r="X92" s="26" t="str">
        <f t="shared" si="6"/>
        <v>190 Other Planned</v>
      </c>
      <c r="Y92" s="13" t="e">
        <f>IF($P92="More Info Required",COUNTIFS('[2]2018 Outage History'!$R:$R,X92,'[2]2018 Outage History'!$I:$I,$C92)/$Q92,"")</f>
        <v>#VALUE!</v>
      </c>
      <c r="Z92" s="26" t="str">
        <f t="shared" si="7"/>
        <v>300 Material or equipment fault/failure</v>
      </c>
      <c r="AA92" s="13" t="e">
        <f>IF($P92="More Info Required",COUNTIFS('[2]2018 Outage History'!$R:$R,Z92,'[2]2018 Outage History'!$I:$I,$C92)/$Q92,"")</f>
        <v>#VALUE!</v>
      </c>
      <c r="AB92" s="26" t="str">
        <f t="shared" si="8"/>
        <v>310 Installation Fault</v>
      </c>
      <c r="AC92" s="13" t="e">
        <f>IF($P92="More Info Required",COUNTIFS('[2]2018 Outage History'!$R:$R,AB92,'[2]2018 Outage History'!$I:$I,$C92)/$Q92,"")</f>
        <v>#VALUE!</v>
      </c>
      <c r="AD92" s="26" t="str">
        <f t="shared" si="9"/>
        <v>320 Conductor Sag or inadequate clearance</v>
      </c>
      <c r="AE92" s="13" t="e">
        <f>IF($P92="More Info Required",COUNTIFS('[2]2018 Outage History'!$R:$R,AD92,'[2]2018 Outage History'!$I:$I,$C92)/$Q92,"")</f>
        <v>#VALUE!</v>
      </c>
      <c r="AF92" s="26" t="str">
        <f t="shared" si="10"/>
        <v>340 Overload</v>
      </c>
      <c r="AG92" s="13" t="e">
        <f>IF($P92="More Info Required",COUNTIFS('[2]2018 Outage History'!$R:$R,AF92,'[2]2018 Outage History'!$I:$I,$C92)/$Q92,"")</f>
        <v>#VALUE!</v>
      </c>
      <c r="AH92" s="26" t="str">
        <f t="shared" si="11"/>
        <v>350 Miscoordination of protection devices</v>
      </c>
      <c r="AI92" s="13" t="e">
        <f>IF($P92="More Info Required",COUNTIFS('[2]2018 Outage History'!$R:$R,AH92,'[2]2018 Outage History'!$I:$I,$C92)/$Q92,"")</f>
        <v>#VALUE!</v>
      </c>
      <c r="AJ92" s="26" t="str">
        <f t="shared" si="12"/>
        <v>360 Other Equipment installation/design</v>
      </c>
      <c r="AK92" s="13" t="e">
        <f>IF($P92="More Info Required",COUNTIFS('[2]2018 Outage History'!$R:$R,AJ92,'[2]2018 Outage History'!$I:$I,$C92)/$Q92,"")</f>
        <v>#VALUE!</v>
      </c>
      <c r="AL92" s="26" t="str">
        <f t="shared" si="13"/>
        <v>400 Decay/Age of Material/Equipment</v>
      </c>
      <c r="AM92" s="13" t="e">
        <f>IF($P92="More Info Required",COUNTIFS('[2]2018 Outage History'!$R:$R,AL92,'[2]2018 Outage History'!$I:$I,$C92)/$Q92,"")</f>
        <v>#VALUE!</v>
      </c>
      <c r="AN92" s="26" t="str">
        <f t="shared" si="14"/>
        <v>420 Tree Growth</v>
      </c>
      <c r="AO92" s="13" t="e">
        <f>IF($P92="More Info Required",COUNTIFS('[2]2018 Outage History'!$R:$R,AN92,'[2]2018 Outage History'!$I:$I,$C92)/$Q92,"")</f>
        <v>#VALUE!</v>
      </c>
      <c r="AP92" s="26" t="str">
        <f t="shared" si="15"/>
        <v>430 Tree failure from overhang or dead tree without Ice/snow</v>
      </c>
      <c r="AQ92" s="13" t="e">
        <f>IF($P92="More Info Required",COUNTIFS('[2]2018 Outage History'!$R:$R,AP92,'[2]2018 Outage History'!$I:$I,$C92)/$Q92,"")</f>
        <v>#VALUE!</v>
      </c>
      <c r="AR92" s="26" t="str">
        <f t="shared" si="16"/>
        <v>440 Trees with Ice/snow</v>
      </c>
      <c r="AS92" s="13" t="e">
        <f>IF($P92="More Info Required",COUNTIFS('[2]2018 Outage History'!$R:$R,AR92,'[2]2018 Outage History'!$I:$I,$C92)/$Q92,"")</f>
        <v>#VALUE!</v>
      </c>
      <c r="AT92" s="26" t="str">
        <f t="shared" si="17"/>
        <v>470 Borrower Crew Cuts Tree</v>
      </c>
      <c r="AU92" s="13" t="e">
        <f>IF($P92="More Info Required",COUNTIFS('[2]2018 Outage History'!$R:$R,AT92,'[2]2018 Outage History'!$I:$I,$C92)/$Q92,"")</f>
        <v>#VALUE!</v>
      </c>
      <c r="AV92" s="26" t="str">
        <f t="shared" si="18"/>
        <v>490 Maintenance, Other</v>
      </c>
      <c r="AW92" s="13" t="e">
        <f>IF($P92="More Info Required",COUNTIFS('[2]2018 Outage History'!$R:$R,AV92,'[2]2018 Outage History'!$I:$I,$C92)/$Q92,"")</f>
        <v>#VALUE!</v>
      </c>
      <c r="AX92" s="26" t="str">
        <f t="shared" si="19"/>
        <v>500 Lightning</v>
      </c>
      <c r="AY92" s="13" t="e">
        <f>IF($P92="More Info Required",COUNTIFS('[2]2018 Outage History'!$R:$R,AX92,'[2]2018 Outage History'!$I:$I,$C92)/$Q92,"")</f>
        <v>#VALUE!</v>
      </c>
      <c r="AZ92" s="26" t="str">
        <f t="shared" si="20"/>
        <v>510 Wind, Not Trees</v>
      </c>
      <c r="BA92" s="13" t="e">
        <f>IF($P92="More Info Required",COUNTIFS('[2]2018 Outage History'!$R:$R,AZ92,'[2]2018 Outage History'!$I:$I,$C92)/$Q92,"")</f>
        <v>#VALUE!</v>
      </c>
      <c r="BB92" s="26" t="str">
        <f t="shared" si="21"/>
        <v>520 Ice, Sleet, Frost, not Trees</v>
      </c>
      <c r="BC92" s="13" t="e">
        <f>IF($P92="More Info Required",COUNTIFS('[2]2018 Outage History'!$R:$R,BB92,'[2]2018 Outage History'!$I:$I,$C92)/$Q92,"")</f>
        <v>#VALUE!</v>
      </c>
      <c r="BD92" s="26" t="str">
        <f t="shared" si="22"/>
        <v>530 Flood</v>
      </c>
      <c r="BE92" s="13" t="e">
        <f>IF($P92="More Info Required",COUNTIFS('[2]2018 Outage History'!$R:$R,BD92,'[2]2018 Outage History'!$I:$I,$C92)/$Q92,"")</f>
        <v>#VALUE!</v>
      </c>
      <c r="BF92" s="26" t="str">
        <f t="shared" si="23"/>
        <v>540 Storm</v>
      </c>
      <c r="BG92" s="13" t="e">
        <f>IF($P92="More Info Required",COUNTIFS('[2]2018 Outage History'!$R:$R,BF92,'[2]2018 Outage History'!$I:$I,$C92)/$Q92,"")</f>
        <v>#VALUE!</v>
      </c>
      <c r="BH92" s="26" t="str">
        <f t="shared" si="24"/>
        <v>590 Weather, Other</v>
      </c>
      <c r="BI92" s="13" t="e">
        <f>IF($P92="More Info Required",COUNTIFS('[2]2018 Outage History'!$R:$R,BH92,'[2]2018 Outage History'!$I:$I,$C92)/$Q92,"")</f>
        <v>#VALUE!</v>
      </c>
      <c r="BJ92" s="26" t="str">
        <f t="shared" si="25"/>
        <v>600 Animal/bird</v>
      </c>
      <c r="BK92" s="13" t="e">
        <f>IF($P92="More Info Required",COUNTIFS('[2]2018 Outage History'!$R:$R,BJ92,'[2]2018 Outage History'!$I:$I,$C92)/$Q92,"")</f>
        <v>#VALUE!</v>
      </c>
      <c r="BL92" s="26" t="str">
        <f t="shared" si="26"/>
        <v>630 Squirrel</v>
      </c>
      <c r="BM92" s="13" t="e">
        <f>IF($P92="More Info Required",COUNTIFS('[2]2018 Outage History'!$R:$R,BL92,'[2]2018 Outage History'!$I:$I,$C92)/$Q92,"")</f>
        <v>#VALUE!</v>
      </c>
      <c r="BN92" s="26" t="str">
        <f t="shared" si="27"/>
        <v>690 Animal, Other</v>
      </c>
      <c r="BO92" s="13" t="e">
        <f>IF($P92="More Info Required",COUNTIFS('[2]2018 Outage History'!$R:$R,BN92,'[2]2018 Outage History'!$I:$I,$C92)/$Q92,"")</f>
        <v>#VALUE!</v>
      </c>
      <c r="BP92" s="26" t="str">
        <f t="shared" si="28"/>
        <v>700 Customer-Caused</v>
      </c>
      <c r="BQ92" s="13" t="e">
        <f>IF($P92="More Info Required",COUNTIFS('[2]2018 Outage History'!$R:$R,BP92,'[2]2018 Outage History'!$I:$I,$C92)/$Q92,"")</f>
        <v>#VALUE!</v>
      </c>
      <c r="BR92" s="26" t="str">
        <f t="shared" si="29"/>
        <v>710 Motor Vehicle</v>
      </c>
      <c r="BS92" s="13" t="e">
        <f>IF($P92="More Info Required",COUNTIFS('[2]2018 Outage History'!$R:$R,BR92,'[2]2018 Outage History'!$I:$I,$C92)/$Q92,"")</f>
        <v>#VALUE!</v>
      </c>
      <c r="BT92" s="26" t="str">
        <f t="shared" si="30"/>
        <v>715 Farming Equipment</v>
      </c>
      <c r="BU92" s="13" t="e">
        <f>IF($P92="More Info Required",COUNTIFS('[2]2018 Outage History'!$R:$R,BT92,'[2]2018 Outage History'!$I:$I,$C92)/$Q92,"")</f>
        <v>#VALUE!</v>
      </c>
      <c r="BV92" s="26" t="str">
        <f t="shared" si="31"/>
        <v>720 Aircraft</v>
      </c>
      <c r="BW92" s="13" t="e">
        <f>IF($P92="More Info Required",COUNTIFS('[2]2018 Outage History'!$R:$R,BV92,'[2]2018 Outage History'!$I:$I,$C92)/$Q92,"")</f>
        <v>#VALUE!</v>
      </c>
      <c r="BX92" s="26" t="str">
        <f t="shared" si="32"/>
        <v>730 Fire</v>
      </c>
      <c r="BY92" s="13" t="e">
        <f>IF($P92="More Info Required",COUNTIFS('[2]2018 Outage History'!$R:$R,BX92,'[2]2018 Outage History'!$I:$I,$C92)/$Q92,"")</f>
        <v>#VALUE!</v>
      </c>
      <c r="BZ92" s="26" t="str">
        <f t="shared" si="33"/>
        <v>740 Public Cuts Tree</v>
      </c>
      <c r="CA92" s="13" t="e">
        <f>IF($P92="More Info Required",COUNTIFS('[2]2018 Outage History'!$R:$R,BZ92,'[2]2018 Outage History'!$I:$I,$C92)/$Q92,"")</f>
        <v>#VALUE!</v>
      </c>
      <c r="CB92" s="26" t="str">
        <f t="shared" si="34"/>
        <v>750 Vandalism</v>
      </c>
      <c r="CC92" s="13" t="e">
        <f>IF($P92="More Info Required",COUNTIFS('[2]2018 Outage History'!$R:$R,CB92,'[2]2018 Outage History'!$I:$I,$C92)/$Q92,"")</f>
        <v>#VALUE!</v>
      </c>
      <c r="CD92" s="26" t="str">
        <f t="shared" si="35"/>
        <v>760 Switching Error or Caused by Construction or Maintenance</v>
      </c>
      <c r="CE92" s="13" t="e">
        <f>IF($P92="More Info Required",COUNTIFS('[2]2018 Outage History'!$R:$R,CD92,'[2]2018 Outage History'!$I:$I,$C92)/$Q92,"")</f>
        <v>#VALUE!</v>
      </c>
      <c r="CF92" s="26" t="str">
        <f t="shared" si="36"/>
        <v>790 Public, Other</v>
      </c>
      <c r="CG92" s="13" t="e">
        <f>IF($P92="More Info Required",COUNTIFS('[2]2018 Outage History'!$R:$R,CF92,'[2]2018 Outage History'!$I:$I,$C92)/$Q92,"")</f>
        <v>#VALUE!</v>
      </c>
      <c r="CH92" s="26" t="str">
        <f t="shared" si="37"/>
        <v>800 Other</v>
      </c>
      <c r="CI92" s="13" t="e">
        <f>IF($P92="More Info Required",COUNTIFS('[2]2018 Outage History'!$R:$R,CH92,'[2]2018 Outage History'!$I:$I,$C92)/$Q92,"")</f>
        <v>#VALUE!</v>
      </c>
      <c r="CJ92" s="26" t="str">
        <f t="shared" si="38"/>
        <v>999 Cause Unknown</v>
      </c>
      <c r="CK92" s="13" t="e">
        <f>IF($P92="More Info Required",COUNTIFS('[2]2018 Outage History'!$R:$R,CJ92,'[2]2018 Outage History'!$I:$I,$C92)/$Q92,"")</f>
        <v>#VALUE!</v>
      </c>
    </row>
    <row r="93" spans="1:89" ht="15" x14ac:dyDescent="0.25">
      <c r="A93" s="17" t="s">
        <v>59</v>
      </c>
      <c r="B93" s="21">
        <v>4303</v>
      </c>
      <c r="C93" s="14" t="s">
        <v>483</v>
      </c>
      <c r="D93" s="17" t="s">
        <v>395</v>
      </c>
      <c r="E93" s="21">
        <v>43</v>
      </c>
      <c r="F93" s="22">
        <f>'[2]2018 Circuit Detail'!H52</f>
        <v>356.77260200000001</v>
      </c>
      <c r="G93" s="21"/>
      <c r="H93" s="21">
        <f>('[2]2013 Indices'!H84+'[2]2014 Circuit detail'!AS52+'[2]2015 Circuit Detail'!AS52+'[2]2016 Circuit Detail'!AS52+'[2]2017 Circuit Detail'!AS52)/5</f>
        <v>0.37975448921278498</v>
      </c>
      <c r="I93" s="10">
        <f>'[2]2018 Circuit Detail'!AS52</f>
        <v>0.15976563133062599</v>
      </c>
      <c r="J93" s="17" t="str">
        <f t="shared" si="0"/>
        <v>OK</v>
      </c>
      <c r="K93" s="34">
        <v>23.1</v>
      </c>
      <c r="L93" s="23">
        <v>2017</v>
      </c>
      <c r="M93" s="21">
        <f>('[2]2013 Indices'!I84+'[2]2014 Circuit detail'!AQ52+'[2]2015 Circuit Detail'!AQ52+'[2]2016 Circuit Detail'!AQ52+'[2]2017 Circuit Detail'!AQ52)/5</f>
        <v>55.853604593388425</v>
      </c>
      <c r="N93" s="24">
        <f>'[2]2018 Circuit Detail'!AQ52</f>
        <v>16.422225000000001</v>
      </c>
      <c r="O93" s="17" t="str">
        <f t="shared" si="1"/>
        <v>OK</v>
      </c>
      <c r="P93" s="8" t="str">
        <f t="shared" si="2"/>
        <v>Good</v>
      </c>
      <c r="Q93" s="25">
        <f>'[2]2018 Circuit Detail'!AJ52</f>
        <v>10</v>
      </c>
      <c r="R93" s="26" t="str">
        <f t="shared" si="3"/>
        <v/>
      </c>
      <c r="S93" s="12" t="str">
        <f>IF($P93="More Info Required",COUNTIFS('[2]2018 Outage History'!$R:$R,R93,'[2]2018 Outage History'!$I:$I,$C93)/$Q93,"")</f>
        <v/>
      </c>
      <c r="T93" s="26" t="str">
        <f t="shared" si="4"/>
        <v/>
      </c>
      <c r="U93" s="13" t="str">
        <f>IF($P93="More Info Required",COUNTIFS('[2]2018 Outage History'!$R:$R,T93,'[2]2018 Outage History'!$I:$I,$C93)/$Q93,"")</f>
        <v/>
      </c>
      <c r="V93" s="26" t="str">
        <f t="shared" si="5"/>
        <v/>
      </c>
      <c r="W93" s="13" t="str">
        <f>IF($P93="More Info Required",COUNTIFS('[2]2018 Outage History'!$R:$R,V93,'[2]2018 Outage History'!$I:$I,$C93)/$Q93,"")</f>
        <v/>
      </c>
      <c r="X93" s="26" t="str">
        <f t="shared" si="6"/>
        <v/>
      </c>
      <c r="Y93" s="13" t="str">
        <f>IF($P93="More Info Required",COUNTIFS('[2]2018 Outage History'!$R:$R,X93,'[2]2018 Outage History'!$I:$I,$C93)/$Q93,"")</f>
        <v/>
      </c>
      <c r="Z93" s="26" t="str">
        <f t="shared" si="7"/>
        <v/>
      </c>
      <c r="AA93" s="13" t="str">
        <f>IF($P93="More Info Required",COUNTIFS('[2]2018 Outage History'!$R:$R,Z93,'[2]2018 Outage History'!$I:$I,$C93)/$Q93,"")</f>
        <v/>
      </c>
      <c r="AB93" s="26" t="str">
        <f t="shared" si="8"/>
        <v/>
      </c>
      <c r="AC93" s="13" t="str">
        <f>IF($P93="More Info Required",COUNTIFS('[2]2018 Outage History'!$R:$R,AB93,'[2]2018 Outage History'!$I:$I,$C93)/$Q93,"")</f>
        <v/>
      </c>
      <c r="AD93" s="26" t="str">
        <f t="shared" si="9"/>
        <v/>
      </c>
      <c r="AE93" s="13" t="str">
        <f>IF($P93="More Info Required",COUNTIFS('[2]2018 Outage History'!$R:$R,AD93,'[2]2018 Outage History'!$I:$I,$C93)/$Q93,"")</f>
        <v/>
      </c>
      <c r="AF93" s="26" t="str">
        <f t="shared" si="10"/>
        <v/>
      </c>
      <c r="AG93" s="13" t="str">
        <f>IF($P93="More Info Required",COUNTIFS('[2]2018 Outage History'!$R:$R,AF93,'[2]2018 Outage History'!$I:$I,$C93)/$Q93,"")</f>
        <v/>
      </c>
      <c r="AH93" s="26" t="str">
        <f t="shared" si="11"/>
        <v/>
      </c>
      <c r="AI93" s="13" t="str">
        <f>IF($P93="More Info Required",COUNTIFS('[2]2018 Outage History'!$R:$R,AH93,'[2]2018 Outage History'!$I:$I,$C93)/$Q93,"")</f>
        <v/>
      </c>
      <c r="AJ93" s="26" t="str">
        <f t="shared" si="12"/>
        <v/>
      </c>
      <c r="AK93" s="13" t="str">
        <f>IF($P93="More Info Required",COUNTIFS('[2]2018 Outage History'!$R:$R,AJ93,'[2]2018 Outage History'!$I:$I,$C93)/$Q93,"")</f>
        <v/>
      </c>
      <c r="AL93" s="26" t="str">
        <f t="shared" si="13"/>
        <v/>
      </c>
      <c r="AM93" s="13" t="str">
        <f>IF($P93="More Info Required",COUNTIFS('[2]2018 Outage History'!$R:$R,AL93,'[2]2018 Outage History'!$I:$I,$C93)/$Q93,"")</f>
        <v/>
      </c>
      <c r="AN93" s="26" t="str">
        <f t="shared" si="14"/>
        <v/>
      </c>
      <c r="AO93" s="13" t="str">
        <f>IF($P93="More Info Required",COUNTIFS('[2]2018 Outage History'!$R:$R,AN93,'[2]2018 Outage History'!$I:$I,$C93)/$Q93,"")</f>
        <v/>
      </c>
      <c r="AP93" s="26" t="str">
        <f t="shared" si="15"/>
        <v/>
      </c>
      <c r="AQ93" s="13" t="str">
        <f>IF($P93="More Info Required",COUNTIFS('[2]2018 Outage History'!$R:$R,AP93,'[2]2018 Outage History'!$I:$I,$C93)/$Q93,"")</f>
        <v/>
      </c>
      <c r="AR93" s="26" t="str">
        <f t="shared" si="16"/>
        <v/>
      </c>
      <c r="AS93" s="13" t="str">
        <f>IF($P93="More Info Required",COUNTIFS('[2]2018 Outage History'!$R:$R,AR93,'[2]2018 Outage History'!$I:$I,$C93)/$Q93,"")</f>
        <v/>
      </c>
      <c r="AT93" s="26" t="str">
        <f t="shared" si="17"/>
        <v/>
      </c>
      <c r="AU93" s="13" t="str">
        <f>IF($P93="More Info Required",COUNTIFS('[2]2018 Outage History'!$R:$R,AT93,'[2]2018 Outage History'!$I:$I,$C93)/$Q93,"")</f>
        <v/>
      </c>
      <c r="AV93" s="26" t="str">
        <f t="shared" si="18"/>
        <v/>
      </c>
      <c r="AW93" s="13" t="str">
        <f>IF($P93="More Info Required",COUNTIFS('[2]2018 Outage History'!$R:$R,AV93,'[2]2018 Outage History'!$I:$I,$C93)/$Q93,"")</f>
        <v/>
      </c>
      <c r="AX93" s="26" t="str">
        <f t="shared" si="19"/>
        <v/>
      </c>
      <c r="AY93" s="13" t="str">
        <f>IF($P93="More Info Required",COUNTIFS('[2]2018 Outage History'!$R:$R,AX93,'[2]2018 Outage History'!$I:$I,$C93)/$Q93,"")</f>
        <v/>
      </c>
      <c r="AZ93" s="26" t="str">
        <f t="shared" si="20"/>
        <v/>
      </c>
      <c r="BA93" s="13" t="str">
        <f>IF($P93="More Info Required",COUNTIFS('[2]2018 Outage History'!$R:$R,AZ93,'[2]2018 Outage History'!$I:$I,$C93)/$Q93,"")</f>
        <v/>
      </c>
      <c r="BB93" s="26" t="str">
        <f t="shared" si="21"/>
        <v/>
      </c>
      <c r="BC93" s="13" t="str">
        <f>IF($P93="More Info Required",COUNTIFS('[2]2018 Outage History'!$R:$R,BB93,'[2]2018 Outage History'!$I:$I,$C93)/$Q93,"")</f>
        <v/>
      </c>
      <c r="BD93" s="26" t="str">
        <f t="shared" si="22"/>
        <v/>
      </c>
      <c r="BE93" s="13" t="str">
        <f>IF($P93="More Info Required",COUNTIFS('[2]2018 Outage History'!$R:$R,BD93,'[2]2018 Outage History'!$I:$I,$C93)/$Q93,"")</f>
        <v/>
      </c>
      <c r="BF93" s="26" t="str">
        <f t="shared" si="23"/>
        <v/>
      </c>
      <c r="BG93" s="13" t="str">
        <f>IF($P93="More Info Required",COUNTIFS('[2]2018 Outage History'!$R:$R,BF93,'[2]2018 Outage History'!$I:$I,$C93)/$Q93,"")</f>
        <v/>
      </c>
      <c r="BH93" s="26" t="str">
        <f t="shared" si="24"/>
        <v/>
      </c>
      <c r="BI93" s="13" t="str">
        <f>IF($P93="More Info Required",COUNTIFS('[2]2018 Outage History'!$R:$R,BH93,'[2]2018 Outage History'!$I:$I,$C93)/$Q93,"")</f>
        <v/>
      </c>
      <c r="BJ93" s="26" t="str">
        <f t="shared" si="25"/>
        <v/>
      </c>
      <c r="BK93" s="13" t="str">
        <f>IF($P93="More Info Required",COUNTIFS('[2]2018 Outage History'!$R:$R,BJ93,'[2]2018 Outage History'!$I:$I,$C93)/$Q93,"")</f>
        <v/>
      </c>
      <c r="BL93" s="26" t="str">
        <f t="shared" si="26"/>
        <v/>
      </c>
      <c r="BM93" s="13" t="str">
        <f>IF($P93="More Info Required",COUNTIFS('[2]2018 Outage History'!$R:$R,BL93,'[2]2018 Outage History'!$I:$I,$C93)/$Q93,"")</f>
        <v/>
      </c>
      <c r="BN93" s="26" t="str">
        <f t="shared" si="27"/>
        <v/>
      </c>
      <c r="BO93" s="13" t="str">
        <f>IF($P93="More Info Required",COUNTIFS('[2]2018 Outage History'!$R:$R,BN93,'[2]2018 Outage History'!$I:$I,$C93)/$Q93,"")</f>
        <v/>
      </c>
      <c r="BP93" s="26" t="str">
        <f t="shared" si="28"/>
        <v/>
      </c>
      <c r="BQ93" s="13" t="str">
        <f>IF($P93="More Info Required",COUNTIFS('[2]2018 Outage History'!$R:$R,BP93,'[2]2018 Outage History'!$I:$I,$C93)/$Q93,"")</f>
        <v/>
      </c>
      <c r="BR93" s="26" t="str">
        <f t="shared" si="29"/>
        <v/>
      </c>
      <c r="BS93" s="13" t="str">
        <f>IF($P93="More Info Required",COUNTIFS('[2]2018 Outage History'!$R:$R,BR93,'[2]2018 Outage History'!$I:$I,$C93)/$Q93,"")</f>
        <v/>
      </c>
      <c r="BT93" s="26" t="str">
        <f t="shared" si="30"/>
        <v/>
      </c>
      <c r="BU93" s="13" t="str">
        <f>IF($P93="More Info Required",COUNTIFS('[2]2018 Outage History'!$R:$R,BT93,'[2]2018 Outage History'!$I:$I,$C93)/$Q93,"")</f>
        <v/>
      </c>
      <c r="BV93" s="26" t="str">
        <f t="shared" si="31"/>
        <v/>
      </c>
      <c r="BW93" s="13" t="str">
        <f>IF($P93="More Info Required",COUNTIFS('[2]2018 Outage History'!$R:$R,BV93,'[2]2018 Outage History'!$I:$I,$C93)/$Q93,"")</f>
        <v/>
      </c>
      <c r="BX93" s="26" t="str">
        <f t="shared" si="32"/>
        <v/>
      </c>
      <c r="BY93" s="13" t="str">
        <f>IF($P93="More Info Required",COUNTIFS('[2]2018 Outage History'!$R:$R,BX93,'[2]2018 Outage History'!$I:$I,$C93)/$Q93,"")</f>
        <v/>
      </c>
      <c r="BZ93" s="26" t="str">
        <f t="shared" si="33"/>
        <v/>
      </c>
      <c r="CA93" s="13" t="str">
        <f>IF($P93="More Info Required",COUNTIFS('[2]2018 Outage History'!$R:$R,BZ93,'[2]2018 Outage History'!$I:$I,$C93)/$Q93,"")</f>
        <v/>
      </c>
      <c r="CB93" s="26" t="str">
        <f t="shared" si="34"/>
        <v/>
      </c>
      <c r="CC93" s="13" t="str">
        <f>IF($P93="More Info Required",COUNTIFS('[2]2018 Outage History'!$R:$R,CB93,'[2]2018 Outage History'!$I:$I,$C93)/$Q93,"")</f>
        <v/>
      </c>
      <c r="CD93" s="26" t="str">
        <f t="shared" si="35"/>
        <v/>
      </c>
      <c r="CE93" s="13" t="str">
        <f>IF($P93="More Info Required",COUNTIFS('[2]2018 Outage History'!$R:$R,CD93,'[2]2018 Outage History'!$I:$I,$C93)/$Q93,"")</f>
        <v/>
      </c>
      <c r="CF93" s="26" t="str">
        <f t="shared" si="36"/>
        <v/>
      </c>
      <c r="CG93" s="13" t="str">
        <f>IF($P93="More Info Required",COUNTIFS('[2]2018 Outage History'!$R:$R,CF93,'[2]2018 Outage History'!$I:$I,$C93)/$Q93,"")</f>
        <v/>
      </c>
      <c r="CH93" s="26" t="str">
        <f t="shared" si="37"/>
        <v/>
      </c>
      <c r="CI93" s="13" t="str">
        <f>IF($P93="More Info Required",COUNTIFS('[2]2018 Outage History'!$R:$R,CH93,'[2]2018 Outage History'!$I:$I,$C93)/$Q93,"")</f>
        <v/>
      </c>
      <c r="CJ93" s="26" t="str">
        <f t="shared" si="38"/>
        <v/>
      </c>
      <c r="CK93" s="13" t="str">
        <f>IF($P93="More Info Required",COUNTIFS('[2]2018 Outage History'!$R:$R,CJ93,'[2]2018 Outage History'!$I:$I,$C93)/$Q93,"")</f>
        <v/>
      </c>
    </row>
    <row r="94" spans="1:89" ht="15" x14ac:dyDescent="0.25">
      <c r="A94" s="17" t="s">
        <v>398</v>
      </c>
      <c r="B94" s="21">
        <v>4304</v>
      </c>
      <c r="C94" s="14" t="s">
        <v>484</v>
      </c>
      <c r="D94" s="17" t="s">
        <v>395</v>
      </c>
      <c r="E94" s="21">
        <v>43</v>
      </c>
      <c r="F94" s="22">
        <f>'[2]2018 Circuit Detail'!H53</f>
        <v>26.931505999999999</v>
      </c>
      <c r="G94" s="21"/>
      <c r="H94" s="21">
        <f>('[2]2013 Indices'!H85+'[2]2014 Circuit detail'!AS53+'[2]2015 Circuit Detail'!AS53+'[2]2016 Circuit Detail'!AS53+'[2]2017 Circuit Detail'!AS53)/5</f>
        <v>0.22465887691326331</v>
      </c>
      <c r="I94" s="10">
        <f>'[2]2018 Circuit Detail'!AS53</f>
        <v>7.4262464193424596E-2</v>
      </c>
      <c r="J94" s="17" t="str">
        <f t="shared" si="0"/>
        <v>OK</v>
      </c>
      <c r="K94" s="34">
        <v>4.9000000000000004</v>
      </c>
      <c r="L94" s="23">
        <v>2017</v>
      </c>
      <c r="M94" s="21">
        <f>('[2]2013 Indices'!I85+'[2]2014 Circuit detail'!AQ53+'[2]2015 Circuit Detail'!AQ53+'[2]2016 Circuit Detail'!AQ53+'[2]2017 Circuit Detail'!AQ53)/5</f>
        <v>16.771510643478262</v>
      </c>
      <c r="N94" s="24">
        <f>'[2]2018 Circuit Detail'!AQ53</f>
        <v>3.2304170000000001</v>
      </c>
      <c r="O94" s="17" t="str">
        <f t="shared" si="1"/>
        <v>OK</v>
      </c>
      <c r="P94" s="8" t="str">
        <f t="shared" si="2"/>
        <v>Good</v>
      </c>
      <c r="Q94" s="25">
        <f>'[2]2018 Circuit Detail'!AJ53</f>
        <v>2</v>
      </c>
      <c r="R94" s="26" t="str">
        <f t="shared" si="3"/>
        <v/>
      </c>
      <c r="S94" s="12" t="str">
        <f>IF($P94="More Info Required",COUNTIFS('[2]2018 Outage History'!$R:$R,R94,'[2]2018 Outage History'!$I:$I,$C94)/$Q94,"")</f>
        <v/>
      </c>
      <c r="T94" s="26" t="str">
        <f t="shared" si="4"/>
        <v/>
      </c>
      <c r="U94" s="13" t="str">
        <f>IF($P94="More Info Required",COUNTIFS('[2]2018 Outage History'!$R:$R,T94,'[2]2018 Outage History'!$I:$I,$C94)/$Q94,"")</f>
        <v/>
      </c>
      <c r="V94" s="26" t="str">
        <f t="shared" si="5"/>
        <v/>
      </c>
      <c r="W94" s="13" t="str">
        <f>IF($P94="More Info Required",COUNTIFS('[2]2018 Outage History'!$R:$R,V94,'[2]2018 Outage History'!$I:$I,$C94)/$Q94,"")</f>
        <v/>
      </c>
      <c r="X94" s="26" t="str">
        <f t="shared" si="6"/>
        <v/>
      </c>
      <c r="Y94" s="13" t="str">
        <f>IF($P94="More Info Required",COUNTIFS('[2]2018 Outage History'!$R:$R,X94,'[2]2018 Outage History'!$I:$I,$C94)/$Q94,"")</f>
        <v/>
      </c>
      <c r="Z94" s="26" t="str">
        <f t="shared" si="7"/>
        <v/>
      </c>
      <c r="AA94" s="13" t="str">
        <f>IF($P94="More Info Required",COUNTIFS('[2]2018 Outage History'!$R:$R,Z94,'[2]2018 Outage History'!$I:$I,$C94)/$Q94,"")</f>
        <v/>
      </c>
      <c r="AB94" s="26" t="str">
        <f t="shared" si="8"/>
        <v/>
      </c>
      <c r="AC94" s="13" t="str">
        <f>IF($P94="More Info Required",COUNTIFS('[2]2018 Outage History'!$R:$R,AB94,'[2]2018 Outage History'!$I:$I,$C94)/$Q94,"")</f>
        <v/>
      </c>
      <c r="AD94" s="26" t="str">
        <f t="shared" si="9"/>
        <v/>
      </c>
      <c r="AE94" s="13" t="str">
        <f>IF($P94="More Info Required",COUNTIFS('[2]2018 Outage History'!$R:$R,AD94,'[2]2018 Outage History'!$I:$I,$C94)/$Q94,"")</f>
        <v/>
      </c>
      <c r="AF94" s="26" t="str">
        <f t="shared" si="10"/>
        <v/>
      </c>
      <c r="AG94" s="13" t="str">
        <f>IF($P94="More Info Required",COUNTIFS('[2]2018 Outage History'!$R:$R,AF94,'[2]2018 Outage History'!$I:$I,$C94)/$Q94,"")</f>
        <v/>
      </c>
      <c r="AH94" s="26" t="str">
        <f t="shared" si="11"/>
        <v/>
      </c>
      <c r="AI94" s="13" t="str">
        <f>IF($P94="More Info Required",COUNTIFS('[2]2018 Outage History'!$R:$R,AH94,'[2]2018 Outage History'!$I:$I,$C94)/$Q94,"")</f>
        <v/>
      </c>
      <c r="AJ94" s="26" t="str">
        <f t="shared" si="12"/>
        <v/>
      </c>
      <c r="AK94" s="13" t="str">
        <f>IF($P94="More Info Required",COUNTIFS('[2]2018 Outage History'!$R:$R,AJ94,'[2]2018 Outage History'!$I:$I,$C94)/$Q94,"")</f>
        <v/>
      </c>
      <c r="AL94" s="26" t="str">
        <f t="shared" si="13"/>
        <v/>
      </c>
      <c r="AM94" s="13" t="str">
        <f>IF($P94="More Info Required",COUNTIFS('[2]2018 Outage History'!$R:$R,AL94,'[2]2018 Outage History'!$I:$I,$C94)/$Q94,"")</f>
        <v/>
      </c>
      <c r="AN94" s="26" t="str">
        <f t="shared" si="14"/>
        <v/>
      </c>
      <c r="AO94" s="13" t="str">
        <f>IF($P94="More Info Required",COUNTIFS('[2]2018 Outage History'!$R:$R,AN94,'[2]2018 Outage History'!$I:$I,$C94)/$Q94,"")</f>
        <v/>
      </c>
      <c r="AP94" s="26" t="str">
        <f t="shared" si="15"/>
        <v/>
      </c>
      <c r="AQ94" s="13" t="str">
        <f>IF($P94="More Info Required",COUNTIFS('[2]2018 Outage History'!$R:$R,AP94,'[2]2018 Outage History'!$I:$I,$C94)/$Q94,"")</f>
        <v/>
      </c>
      <c r="AR94" s="26" t="str">
        <f t="shared" si="16"/>
        <v/>
      </c>
      <c r="AS94" s="13" t="str">
        <f>IF($P94="More Info Required",COUNTIFS('[2]2018 Outage History'!$R:$R,AR94,'[2]2018 Outage History'!$I:$I,$C94)/$Q94,"")</f>
        <v/>
      </c>
      <c r="AT94" s="26" t="str">
        <f t="shared" si="17"/>
        <v/>
      </c>
      <c r="AU94" s="13" t="str">
        <f>IF($P94="More Info Required",COUNTIFS('[2]2018 Outage History'!$R:$R,AT94,'[2]2018 Outage History'!$I:$I,$C94)/$Q94,"")</f>
        <v/>
      </c>
      <c r="AV94" s="26" t="str">
        <f t="shared" si="18"/>
        <v/>
      </c>
      <c r="AW94" s="13" t="str">
        <f>IF($P94="More Info Required",COUNTIFS('[2]2018 Outage History'!$R:$R,AV94,'[2]2018 Outage History'!$I:$I,$C94)/$Q94,"")</f>
        <v/>
      </c>
      <c r="AX94" s="26" t="str">
        <f t="shared" si="19"/>
        <v/>
      </c>
      <c r="AY94" s="13" t="str">
        <f>IF($P94="More Info Required",COUNTIFS('[2]2018 Outage History'!$R:$R,AX94,'[2]2018 Outage History'!$I:$I,$C94)/$Q94,"")</f>
        <v/>
      </c>
      <c r="AZ94" s="26" t="str">
        <f t="shared" si="20"/>
        <v/>
      </c>
      <c r="BA94" s="13" t="str">
        <f>IF($P94="More Info Required",COUNTIFS('[2]2018 Outage History'!$R:$R,AZ94,'[2]2018 Outage History'!$I:$I,$C94)/$Q94,"")</f>
        <v/>
      </c>
      <c r="BB94" s="26" t="str">
        <f t="shared" si="21"/>
        <v/>
      </c>
      <c r="BC94" s="13" t="str">
        <f>IF($P94="More Info Required",COUNTIFS('[2]2018 Outage History'!$R:$R,BB94,'[2]2018 Outage History'!$I:$I,$C94)/$Q94,"")</f>
        <v/>
      </c>
      <c r="BD94" s="26" t="str">
        <f t="shared" si="22"/>
        <v/>
      </c>
      <c r="BE94" s="13" t="str">
        <f>IF($P94="More Info Required",COUNTIFS('[2]2018 Outage History'!$R:$R,BD94,'[2]2018 Outage History'!$I:$I,$C94)/$Q94,"")</f>
        <v/>
      </c>
      <c r="BF94" s="26" t="str">
        <f t="shared" si="23"/>
        <v/>
      </c>
      <c r="BG94" s="13" t="str">
        <f>IF($P94="More Info Required",COUNTIFS('[2]2018 Outage History'!$R:$R,BF94,'[2]2018 Outage History'!$I:$I,$C94)/$Q94,"")</f>
        <v/>
      </c>
      <c r="BH94" s="26" t="str">
        <f t="shared" si="24"/>
        <v/>
      </c>
      <c r="BI94" s="13" t="str">
        <f>IF($P94="More Info Required",COUNTIFS('[2]2018 Outage History'!$R:$R,BH94,'[2]2018 Outage History'!$I:$I,$C94)/$Q94,"")</f>
        <v/>
      </c>
      <c r="BJ94" s="26" t="str">
        <f t="shared" si="25"/>
        <v/>
      </c>
      <c r="BK94" s="13" t="str">
        <f>IF($P94="More Info Required",COUNTIFS('[2]2018 Outage History'!$R:$R,BJ94,'[2]2018 Outage History'!$I:$I,$C94)/$Q94,"")</f>
        <v/>
      </c>
      <c r="BL94" s="26" t="str">
        <f t="shared" si="26"/>
        <v/>
      </c>
      <c r="BM94" s="13" t="str">
        <f>IF($P94="More Info Required",COUNTIFS('[2]2018 Outage History'!$R:$R,BL94,'[2]2018 Outage History'!$I:$I,$C94)/$Q94,"")</f>
        <v/>
      </c>
      <c r="BN94" s="26" t="str">
        <f t="shared" si="27"/>
        <v/>
      </c>
      <c r="BO94" s="13" t="str">
        <f>IF($P94="More Info Required",COUNTIFS('[2]2018 Outage History'!$R:$R,BN94,'[2]2018 Outage History'!$I:$I,$C94)/$Q94,"")</f>
        <v/>
      </c>
      <c r="BP94" s="26" t="str">
        <f t="shared" si="28"/>
        <v/>
      </c>
      <c r="BQ94" s="13" t="str">
        <f>IF($P94="More Info Required",COUNTIFS('[2]2018 Outage History'!$R:$R,BP94,'[2]2018 Outage History'!$I:$I,$C94)/$Q94,"")</f>
        <v/>
      </c>
      <c r="BR94" s="26" t="str">
        <f t="shared" si="29"/>
        <v/>
      </c>
      <c r="BS94" s="13" t="str">
        <f>IF($P94="More Info Required",COUNTIFS('[2]2018 Outage History'!$R:$R,BR94,'[2]2018 Outage History'!$I:$I,$C94)/$Q94,"")</f>
        <v/>
      </c>
      <c r="BT94" s="26" t="str">
        <f t="shared" si="30"/>
        <v/>
      </c>
      <c r="BU94" s="13" t="str">
        <f>IF($P94="More Info Required",COUNTIFS('[2]2018 Outage History'!$R:$R,BT94,'[2]2018 Outage History'!$I:$I,$C94)/$Q94,"")</f>
        <v/>
      </c>
      <c r="BV94" s="26" t="str">
        <f t="shared" si="31"/>
        <v/>
      </c>
      <c r="BW94" s="13" t="str">
        <f>IF($P94="More Info Required",COUNTIFS('[2]2018 Outage History'!$R:$R,BV94,'[2]2018 Outage History'!$I:$I,$C94)/$Q94,"")</f>
        <v/>
      </c>
      <c r="BX94" s="26" t="str">
        <f t="shared" si="32"/>
        <v/>
      </c>
      <c r="BY94" s="13" t="str">
        <f>IF($P94="More Info Required",COUNTIFS('[2]2018 Outage History'!$R:$R,BX94,'[2]2018 Outage History'!$I:$I,$C94)/$Q94,"")</f>
        <v/>
      </c>
      <c r="BZ94" s="26" t="str">
        <f t="shared" si="33"/>
        <v/>
      </c>
      <c r="CA94" s="13" t="str">
        <f>IF($P94="More Info Required",COUNTIFS('[2]2018 Outage History'!$R:$R,BZ94,'[2]2018 Outage History'!$I:$I,$C94)/$Q94,"")</f>
        <v/>
      </c>
      <c r="CB94" s="26" t="str">
        <f t="shared" si="34"/>
        <v/>
      </c>
      <c r="CC94" s="13" t="str">
        <f>IF($P94="More Info Required",COUNTIFS('[2]2018 Outage History'!$R:$R,CB94,'[2]2018 Outage History'!$I:$I,$C94)/$Q94,"")</f>
        <v/>
      </c>
      <c r="CD94" s="26" t="str">
        <f t="shared" si="35"/>
        <v/>
      </c>
      <c r="CE94" s="13" t="str">
        <f>IF($P94="More Info Required",COUNTIFS('[2]2018 Outage History'!$R:$R,CD94,'[2]2018 Outage History'!$I:$I,$C94)/$Q94,"")</f>
        <v/>
      </c>
      <c r="CF94" s="26" t="str">
        <f t="shared" si="36"/>
        <v/>
      </c>
      <c r="CG94" s="13" t="str">
        <f>IF($P94="More Info Required",COUNTIFS('[2]2018 Outage History'!$R:$R,CF94,'[2]2018 Outage History'!$I:$I,$C94)/$Q94,"")</f>
        <v/>
      </c>
      <c r="CH94" s="26" t="str">
        <f t="shared" si="37"/>
        <v/>
      </c>
      <c r="CI94" s="13" t="str">
        <f>IF($P94="More Info Required",COUNTIFS('[2]2018 Outage History'!$R:$R,CH94,'[2]2018 Outage History'!$I:$I,$C94)/$Q94,"")</f>
        <v/>
      </c>
      <c r="CJ94" s="26" t="str">
        <f t="shared" si="38"/>
        <v/>
      </c>
      <c r="CK94" s="13" t="str">
        <f>IF($P94="More Info Required",COUNTIFS('[2]2018 Outage History'!$R:$R,CJ94,'[2]2018 Outage History'!$I:$I,$C94)/$Q94,"")</f>
        <v/>
      </c>
    </row>
    <row r="95" spans="1:89" ht="15" x14ac:dyDescent="0.25">
      <c r="A95" s="17" t="s">
        <v>261</v>
      </c>
      <c r="B95" s="21">
        <v>4502</v>
      </c>
      <c r="C95" s="14" t="s">
        <v>485</v>
      </c>
      <c r="D95" s="17" t="s">
        <v>399</v>
      </c>
      <c r="E95" s="21">
        <v>45</v>
      </c>
      <c r="F95" s="22">
        <f>'[2]2018 Circuit Detail'!H54</f>
        <v>0</v>
      </c>
      <c r="G95" s="21"/>
      <c r="H95" s="21">
        <f>('[2]2013 Indices'!H86+'[2]2014 Circuit detail'!AS54+'[2]2015 Circuit Detail'!AS54+'[2]2016 Circuit Detail'!AS54+'[2]2017 Circuit Detail'!AS54)/5</f>
        <v>0</v>
      </c>
      <c r="I95" s="10">
        <f>'[2]2018 Circuit Detail'!AS54</f>
        <v>0</v>
      </c>
      <c r="J95" s="17" t="str">
        <f t="shared" si="0"/>
        <v>OK</v>
      </c>
      <c r="K95" s="34">
        <v>2.39</v>
      </c>
      <c r="L95" s="27"/>
      <c r="M95" s="21">
        <f>('[2]2013 Indices'!I86+'[2]2014 Circuit detail'!AQ54+'[2]2015 Circuit Detail'!AQ54+'[2]2016 Circuit Detail'!AQ54+'[2]2017 Circuit Detail'!AQ54)/5</f>
        <v>0</v>
      </c>
      <c r="N95" s="24">
        <f>'[2]2018 Circuit Detail'!AQ54</f>
        <v>0</v>
      </c>
      <c r="O95" s="17" t="str">
        <f t="shared" si="1"/>
        <v>OK</v>
      </c>
      <c r="P95" s="8" t="str">
        <f t="shared" si="2"/>
        <v>Good</v>
      </c>
      <c r="Q95" s="25">
        <f>'[2]2018 Circuit Detail'!AJ54</f>
        <v>0</v>
      </c>
      <c r="R95" s="26" t="str">
        <f t="shared" si="3"/>
        <v/>
      </c>
      <c r="S95" s="12" t="str">
        <f>IF($P95="More Info Required",COUNTIFS('[2]2018 Outage History'!$R:$R,R95,'[2]2018 Outage History'!$I:$I,$C95)/$Q95,"")</f>
        <v/>
      </c>
      <c r="T95" s="26" t="str">
        <f t="shared" si="4"/>
        <v/>
      </c>
      <c r="U95" s="13" t="str">
        <f>IF($P95="More Info Required",COUNTIFS('[2]2018 Outage History'!$R:$R,T95,'[2]2018 Outage History'!$I:$I,$C95)/$Q95,"")</f>
        <v/>
      </c>
      <c r="V95" s="26" t="str">
        <f t="shared" si="5"/>
        <v/>
      </c>
      <c r="W95" s="13" t="str">
        <f>IF($P95="More Info Required",COUNTIFS('[2]2018 Outage History'!$R:$R,V95,'[2]2018 Outage History'!$I:$I,$C95)/$Q95,"")</f>
        <v/>
      </c>
      <c r="X95" s="26" t="str">
        <f t="shared" si="6"/>
        <v/>
      </c>
      <c r="Y95" s="13" t="str">
        <f>IF($P95="More Info Required",COUNTIFS('[2]2018 Outage History'!$R:$R,X95,'[2]2018 Outage History'!$I:$I,$C95)/$Q95,"")</f>
        <v/>
      </c>
      <c r="Z95" s="26" t="str">
        <f t="shared" si="7"/>
        <v/>
      </c>
      <c r="AA95" s="13" t="str">
        <f>IF($P95="More Info Required",COUNTIFS('[2]2018 Outage History'!$R:$R,Z95,'[2]2018 Outage History'!$I:$I,$C95)/$Q95,"")</f>
        <v/>
      </c>
      <c r="AB95" s="26" t="str">
        <f t="shared" si="8"/>
        <v/>
      </c>
      <c r="AC95" s="13" t="str">
        <f>IF($P95="More Info Required",COUNTIFS('[2]2018 Outage History'!$R:$R,AB95,'[2]2018 Outage History'!$I:$I,$C95)/$Q95,"")</f>
        <v/>
      </c>
      <c r="AD95" s="26" t="str">
        <f t="shared" si="9"/>
        <v/>
      </c>
      <c r="AE95" s="13" t="str">
        <f>IF($P95="More Info Required",COUNTIFS('[2]2018 Outage History'!$R:$R,AD95,'[2]2018 Outage History'!$I:$I,$C95)/$Q95,"")</f>
        <v/>
      </c>
      <c r="AF95" s="26" t="str">
        <f t="shared" si="10"/>
        <v/>
      </c>
      <c r="AG95" s="13" t="str">
        <f>IF($P95="More Info Required",COUNTIFS('[2]2018 Outage History'!$R:$R,AF95,'[2]2018 Outage History'!$I:$I,$C95)/$Q95,"")</f>
        <v/>
      </c>
      <c r="AH95" s="26" t="str">
        <f t="shared" si="11"/>
        <v/>
      </c>
      <c r="AI95" s="13" t="str">
        <f>IF($P95="More Info Required",COUNTIFS('[2]2018 Outage History'!$R:$R,AH95,'[2]2018 Outage History'!$I:$I,$C95)/$Q95,"")</f>
        <v/>
      </c>
      <c r="AJ95" s="26" t="str">
        <f t="shared" si="12"/>
        <v/>
      </c>
      <c r="AK95" s="13" t="str">
        <f>IF($P95="More Info Required",COUNTIFS('[2]2018 Outage History'!$R:$R,AJ95,'[2]2018 Outage History'!$I:$I,$C95)/$Q95,"")</f>
        <v/>
      </c>
      <c r="AL95" s="26" t="str">
        <f t="shared" si="13"/>
        <v/>
      </c>
      <c r="AM95" s="13" t="str">
        <f>IF($P95="More Info Required",COUNTIFS('[2]2018 Outage History'!$R:$R,AL95,'[2]2018 Outage History'!$I:$I,$C95)/$Q95,"")</f>
        <v/>
      </c>
      <c r="AN95" s="26" t="str">
        <f t="shared" si="14"/>
        <v/>
      </c>
      <c r="AO95" s="13" t="str">
        <f>IF($P95="More Info Required",COUNTIFS('[2]2018 Outage History'!$R:$R,AN95,'[2]2018 Outage History'!$I:$I,$C95)/$Q95,"")</f>
        <v/>
      </c>
      <c r="AP95" s="26" t="str">
        <f t="shared" si="15"/>
        <v/>
      </c>
      <c r="AQ95" s="13" t="str">
        <f>IF($P95="More Info Required",COUNTIFS('[2]2018 Outage History'!$R:$R,AP95,'[2]2018 Outage History'!$I:$I,$C95)/$Q95,"")</f>
        <v/>
      </c>
      <c r="AR95" s="26" t="str">
        <f t="shared" si="16"/>
        <v/>
      </c>
      <c r="AS95" s="13" t="str">
        <f>IF($P95="More Info Required",COUNTIFS('[2]2018 Outage History'!$R:$R,AR95,'[2]2018 Outage History'!$I:$I,$C95)/$Q95,"")</f>
        <v/>
      </c>
      <c r="AT95" s="26" t="str">
        <f t="shared" si="17"/>
        <v/>
      </c>
      <c r="AU95" s="13" t="str">
        <f>IF($P95="More Info Required",COUNTIFS('[2]2018 Outage History'!$R:$R,AT95,'[2]2018 Outage History'!$I:$I,$C95)/$Q95,"")</f>
        <v/>
      </c>
      <c r="AV95" s="26" t="str">
        <f t="shared" si="18"/>
        <v/>
      </c>
      <c r="AW95" s="13" t="str">
        <f>IF($P95="More Info Required",COUNTIFS('[2]2018 Outage History'!$R:$R,AV95,'[2]2018 Outage History'!$I:$I,$C95)/$Q95,"")</f>
        <v/>
      </c>
      <c r="AX95" s="26" t="str">
        <f t="shared" si="19"/>
        <v/>
      </c>
      <c r="AY95" s="13" t="str">
        <f>IF($P95="More Info Required",COUNTIFS('[2]2018 Outage History'!$R:$R,AX95,'[2]2018 Outage History'!$I:$I,$C95)/$Q95,"")</f>
        <v/>
      </c>
      <c r="AZ95" s="26" t="str">
        <f t="shared" si="20"/>
        <v/>
      </c>
      <c r="BA95" s="13" t="str">
        <f>IF($P95="More Info Required",COUNTIFS('[2]2018 Outage History'!$R:$R,AZ95,'[2]2018 Outage History'!$I:$I,$C95)/$Q95,"")</f>
        <v/>
      </c>
      <c r="BB95" s="26" t="str">
        <f t="shared" si="21"/>
        <v/>
      </c>
      <c r="BC95" s="13" t="str">
        <f>IF($P95="More Info Required",COUNTIFS('[2]2018 Outage History'!$R:$R,BB95,'[2]2018 Outage History'!$I:$I,$C95)/$Q95,"")</f>
        <v/>
      </c>
      <c r="BD95" s="26" t="str">
        <f t="shared" si="22"/>
        <v/>
      </c>
      <c r="BE95" s="13" t="str">
        <f>IF($P95="More Info Required",COUNTIFS('[2]2018 Outage History'!$R:$R,BD95,'[2]2018 Outage History'!$I:$I,$C95)/$Q95,"")</f>
        <v/>
      </c>
      <c r="BF95" s="26" t="str">
        <f t="shared" si="23"/>
        <v/>
      </c>
      <c r="BG95" s="13" t="str">
        <f>IF($P95="More Info Required",COUNTIFS('[2]2018 Outage History'!$R:$R,BF95,'[2]2018 Outage History'!$I:$I,$C95)/$Q95,"")</f>
        <v/>
      </c>
      <c r="BH95" s="26" t="str">
        <f t="shared" si="24"/>
        <v/>
      </c>
      <c r="BI95" s="13" t="str">
        <f>IF($P95="More Info Required",COUNTIFS('[2]2018 Outage History'!$R:$R,BH95,'[2]2018 Outage History'!$I:$I,$C95)/$Q95,"")</f>
        <v/>
      </c>
      <c r="BJ95" s="26" t="str">
        <f t="shared" si="25"/>
        <v/>
      </c>
      <c r="BK95" s="13" t="str">
        <f>IF($P95="More Info Required",COUNTIFS('[2]2018 Outage History'!$R:$R,BJ95,'[2]2018 Outage History'!$I:$I,$C95)/$Q95,"")</f>
        <v/>
      </c>
      <c r="BL95" s="26" t="str">
        <f t="shared" si="26"/>
        <v/>
      </c>
      <c r="BM95" s="13" t="str">
        <f>IF($P95="More Info Required",COUNTIFS('[2]2018 Outage History'!$R:$R,BL95,'[2]2018 Outage History'!$I:$I,$C95)/$Q95,"")</f>
        <v/>
      </c>
      <c r="BN95" s="26" t="str">
        <f t="shared" si="27"/>
        <v/>
      </c>
      <c r="BO95" s="13" t="str">
        <f>IF($P95="More Info Required",COUNTIFS('[2]2018 Outage History'!$R:$R,BN95,'[2]2018 Outage History'!$I:$I,$C95)/$Q95,"")</f>
        <v/>
      </c>
      <c r="BP95" s="26" t="str">
        <f t="shared" si="28"/>
        <v/>
      </c>
      <c r="BQ95" s="13" t="str">
        <f>IF($P95="More Info Required",COUNTIFS('[2]2018 Outage History'!$R:$R,BP95,'[2]2018 Outage History'!$I:$I,$C95)/$Q95,"")</f>
        <v/>
      </c>
      <c r="BR95" s="26" t="str">
        <f t="shared" si="29"/>
        <v/>
      </c>
      <c r="BS95" s="13" t="str">
        <f>IF($P95="More Info Required",COUNTIFS('[2]2018 Outage History'!$R:$R,BR95,'[2]2018 Outage History'!$I:$I,$C95)/$Q95,"")</f>
        <v/>
      </c>
      <c r="BT95" s="26" t="str">
        <f t="shared" si="30"/>
        <v/>
      </c>
      <c r="BU95" s="13" t="str">
        <f>IF($P95="More Info Required",COUNTIFS('[2]2018 Outage History'!$R:$R,BT95,'[2]2018 Outage History'!$I:$I,$C95)/$Q95,"")</f>
        <v/>
      </c>
      <c r="BV95" s="26" t="str">
        <f t="shared" si="31"/>
        <v/>
      </c>
      <c r="BW95" s="13" t="str">
        <f>IF($P95="More Info Required",COUNTIFS('[2]2018 Outage History'!$R:$R,BV95,'[2]2018 Outage History'!$I:$I,$C95)/$Q95,"")</f>
        <v/>
      </c>
      <c r="BX95" s="26" t="str">
        <f t="shared" si="32"/>
        <v/>
      </c>
      <c r="BY95" s="13" t="str">
        <f>IF($P95="More Info Required",COUNTIFS('[2]2018 Outage History'!$R:$R,BX95,'[2]2018 Outage History'!$I:$I,$C95)/$Q95,"")</f>
        <v/>
      </c>
      <c r="BZ95" s="26" t="str">
        <f t="shared" si="33"/>
        <v/>
      </c>
      <c r="CA95" s="13" t="str">
        <f>IF($P95="More Info Required",COUNTIFS('[2]2018 Outage History'!$R:$R,BZ95,'[2]2018 Outage History'!$I:$I,$C95)/$Q95,"")</f>
        <v/>
      </c>
      <c r="CB95" s="26" t="str">
        <f t="shared" si="34"/>
        <v/>
      </c>
      <c r="CC95" s="13" t="str">
        <f>IF($P95="More Info Required",COUNTIFS('[2]2018 Outage History'!$R:$R,CB95,'[2]2018 Outage History'!$I:$I,$C95)/$Q95,"")</f>
        <v/>
      </c>
      <c r="CD95" s="26" t="str">
        <f t="shared" si="35"/>
        <v/>
      </c>
      <c r="CE95" s="13" t="str">
        <f>IF($P95="More Info Required",COUNTIFS('[2]2018 Outage History'!$R:$R,CD95,'[2]2018 Outage History'!$I:$I,$C95)/$Q95,"")</f>
        <v/>
      </c>
      <c r="CF95" s="26" t="str">
        <f t="shared" si="36"/>
        <v/>
      </c>
      <c r="CG95" s="13" t="str">
        <f>IF($P95="More Info Required",COUNTIFS('[2]2018 Outage History'!$R:$R,CF95,'[2]2018 Outage History'!$I:$I,$C95)/$Q95,"")</f>
        <v/>
      </c>
      <c r="CH95" s="26" t="str">
        <f t="shared" si="37"/>
        <v/>
      </c>
      <c r="CI95" s="13" t="str">
        <f>IF($P95="More Info Required",COUNTIFS('[2]2018 Outage History'!$R:$R,CH95,'[2]2018 Outage History'!$I:$I,$C95)/$Q95,"")</f>
        <v/>
      </c>
      <c r="CJ95" s="26" t="str">
        <f t="shared" si="38"/>
        <v/>
      </c>
      <c r="CK95" s="13" t="str">
        <f>IF($P95="More Info Required",COUNTIFS('[2]2018 Outage History'!$R:$R,CJ95,'[2]2018 Outage History'!$I:$I,$C95)/$Q95,"")</f>
        <v/>
      </c>
    </row>
    <row r="96" spans="1:89" ht="15" x14ac:dyDescent="0.25">
      <c r="A96" s="17" t="s">
        <v>400</v>
      </c>
      <c r="B96" s="21">
        <v>4503</v>
      </c>
      <c r="C96" s="14" t="s">
        <v>486</v>
      </c>
      <c r="D96" s="17" t="s">
        <v>399</v>
      </c>
      <c r="E96" s="21">
        <v>45</v>
      </c>
      <c r="F96" s="22">
        <f>'[2]2018 Circuit Detail'!H55</f>
        <v>0</v>
      </c>
      <c r="G96" s="21"/>
      <c r="H96" s="21">
        <f>('[2]2013 Indices'!H87+'[2]2014 Circuit detail'!AS55+'[2]2015 Circuit Detail'!AS55+'[2]2016 Circuit Detail'!AS55+'[2]2017 Circuit Detail'!AS55)/5</f>
        <v>0.3</v>
      </c>
      <c r="I96" s="10">
        <f>'[2]2018 Circuit Detail'!AS55</f>
        <v>0</v>
      </c>
      <c r="J96" s="17" t="str">
        <f t="shared" si="0"/>
        <v>OK</v>
      </c>
      <c r="K96" s="34">
        <v>1.29</v>
      </c>
      <c r="L96" s="27"/>
      <c r="M96" s="21">
        <f>('[2]2013 Indices'!I87+'[2]2014 Circuit detail'!AQ55+'[2]2015 Circuit Detail'!AQ55+'[2]2016 Circuit Detail'!AQ55+'[2]2017 Circuit Detail'!AQ55)/5</f>
        <v>38</v>
      </c>
      <c r="N96" s="24">
        <f>'[2]2018 Circuit Detail'!AQ55</f>
        <v>0</v>
      </c>
      <c r="O96" s="17" t="str">
        <f t="shared" si="1"/>
        <v>OK</v>
      </c>
      <c r="P96" s="8" t="str">
        <f t="shared" si="2"/>
        <v>Good</v>
      </c>
      <c r="Q96" s="25">
        <f>'[2]2018 Circuit Detail'!AJ55</f>
        <v>0</v>
      </c>
      <c r="R96" s="26" t="str">
        <f t="shared" si="3"/>
        <v/>
      </c>
      <c r="S96" s="12" t="str">
        <f>IF($P96="More Info Required",COUNTIFS('[2]2018 Outage History'!$R:$R,R96,'[2]2018 Outage History'!$I:$I,$C96)/$Q96,"")</f>
        <v/>
      </c>
      <c r="T96" s="26" t="str">
        <f t="shared" si="4"/>
        <v/>
      </c>
      <c r="U96" s="13" t="str">
        <f>IF($P96="More Info Required",COUNTIFS('[2]2018 Outage History'!$R:$R,T96,'[2]2018 Outage History'!$I:$I,$C96)/$Q96,"")</f>
        <v/>
      </c>
      <c r="V96" s="26" t="str">
        <f t="shared" si="5"/>
        <v/>
      </c>
      <c r="W96" s="13" t="str">
        <f>IF($P96="More Info Required",COUNTIFS('[2]2018 Outage History'!$R:$R,V96,'[2]2018 Outage History'!$I:$I,$C96)/$Q96,"")</f>
        <v/>
      </c>
      <c r="X96" s="26" t="str">
        <f t="shared" si="6"/>
        <v/>
      </c>
      <c r="Y96" s="13" t="str">
        <f>IF($P96="More Info Required",COUNTIFS('[2]2018 Outage History'!$R:$R,X96,'[2]2018 Outage History'!$I:$I,$C96)/$Q96,"")</f>
        <v/>
      </c>
      <c r="Z96" s="26" t="str">
        <f t="shared" si="7"/>
        <v/>
      </c>
      <c r="AA96" s="13" t="str">
        <f>IF($P96="More Info Required",COUNTIFS('[2]2018 Outage History'!$R:$R,Z96,'[2]2018 Outage History'!$I:$I,$C96)/$Q96,"")</f>
        <v/>
      </c>
      <c r="AB96" s="26" t="str">
        <f t="shared" si="8"/>
        <v/>
      </c>
      <c r="AC96" s="13" t="str">
        <f>IF($P96="More Info Required",COUNTIFS('[2]2018 Outage History'!$R:$R,AB96,'[2]2018 Outage History'!$I:$I,$C96)/$Q96,"")</f>
        <v/>
      </c>
      <c r="AD96" s="26" t="str">
        <f t="shared" si="9"/>
        <v/>
      </c>
      <c r="AE96" s="13" t="str">
        <f>IF($P96="More Info Required",COUNTIFS('[2]2018 Outage History'!$R:$R,AD96,'[2]2018 Outage History'!$I:$I,$C96)/$Q96,"")</f>
        <v/>
      </c>
      <c r="AF96" s="26" t="str">
        <f t="shared" si="10"/>
        <v/>
      </c>
      <c r="AG96" s="13" t="str">
        <f>IF($P96="More Info Required",COUNTIFS('[2]2018 Outage History'!$R:$R,AF96,'[2]2018 Outage History'!$I:$I,$C96)/$Q96,"")</f>
        <v/>
      </c>
      <c r="AH96" s="26" t="str">
        <f t="shared" si="11"/>
        <v/>
      </c>
      <c r="AI96" s="13" t="str">
        <f>IF($P96="More Info Required",COUNTIFS('[2]2018 Outage History'!$R:$R,AH96,'[2]2018 Outage History'!$I:$I,$C96)/$Q96,"")</f>
        <v/>
      </c>
      <c r="AJ96" s="26" t="str">
        <f t="shared" si="12"/>
        <v/>
      </c>
      <c r="AK96" s="13" t="str">
        <f>IF($P96="More Info Required",COUNTIFS('[2]2018 Outage History'!$R:$R,AJ96,'[2]2018 Outage History'!$I:$I,$C96)/$Q96,"")</f>
        <v/>
      </c>
      <c r="AL96" s="26" t="str">
        <f t="shared" si="13"/>
        <v/>
      </c>
      <c r="AM96" s="13" t="str">
        <f>IF($P96="More Info Required",COUNTIFS('[2]2018 Outage History'!$R:$R,AL96,'[2]2018 Outage History'!$I:$I,$C96)/$Q96,"")</f>
        <v/>
      </c>
      <c r="AN96" s="26" t="str">
        <f t="shared" si="14"/>
        <v/>
      </c>
      <c r="AO96" s="13" t="str">
        <f>IF($P96="More Info Required",COUNTIFS('[2]2018 Outage History'!$R:$R,AN96,'[2]2018 Outage History'!$I:$I,$C96)/$Q96,"")</f>
        <v/>
      </c>
      <c r="AP96" s="26" t="str">
        <f t="shared" si="15"/>
        <v/>
      </c>
      <c r="AQ96" s="13" t="str">
        <f>IF($P96="More Info Required",COUNTIFS('[2]2018 Outage History'!$R:$R,AP96,'[2]2018 Outage History'!$I:$I,$C96)/$Q96,"")</f>
        <v/>
      </c>
      <c r="AR96" s="26" t="str">
        <f t="shared" si="16"/>
        <v/>
      </c>
      <c r="AS96" s="13" t="str">
        <f>IF($P96="More Info Required",COUNTIFS('[2]2018 Outage History'!$R:$R,AR96,'[2]2018 Outage History'!$I:$I,$C96)/$Q96,"")</f>
        <v/>
      </c>
      <c r="AT96" s="26" t="str">
        <f t="shared" si="17"/>
        <v/>
      </c>
      <c r="AU96" s="13" t="str">
        <f>IF($P96="More Info Required",COUNTIFS('[2]2018 Outage History'!$R:$R,AT96,'[2]2018 Outage History'!$I:$I,$C96)/$Q96,"")</f>
        <v/>
      </c>
      <c r="AV96" s="26" t="str">
        <f t="shared" si="18"/>
        <v/>
      </c>
      <c r="AW96" s="13" t="str">
        <f>IF($P96="More Info Required",COUNTIFS('[2]2018 Outage History'!$R:$R,AV96,'[2]2018 Outage History'!$I:$I,$C96)/$Q96,"")</f>
        <v/>
      </c>
      <c r="AX96" s="26" t="str">
        <f t="shared" si="19"/>
        <v/>
      </c>
      <c r="AY96" s="13" t="str">
        <f>IF($P96="More Info Required",COUNTIFS('[2]2018 Outage History'!$R:$R,AX96,'[2]2018 Outage History'!$I:$I,$C96)/$Q96,"")</f>
        <v/>
      </c>
      <c r="AZ96" s="26" t="str">
        <f t="shared" si="20"/>
        <v/>
      </c>
      <c r="BA96" s="13" t="str">
        <f>IF($P96="More Info Required",COUNTIFS('[2]2018 Outage History'!$R:$R,AZ96,'[2]2018 Outage History'!$I:$I,$C96)/$Q96,"")</f>
        <v/>
      </c>
      <c r="BB96" s="26" t="str">
        <f t="shared" si="21"/>
        <v/>
      </c>
      <c r="BC96" s="13" t="str">
        <f>IF($P96="More Info Required",COUNTIFS('[2]2018 Outage History'!$R:$R,BB96,'[2]2018 Outage History'!$I:$I,$C96)/$Q96,"")</f>
        <v/>
      </c>
      <c r="BD96" s="26" t="str">
        <f t="shared" si="22"/>
        <v/>
      </c>
      <c r="BE96" s="13" t="str">
        <f>IF($P96="More Info Required",COUNTIFS('[2]2018 Outage History'!$R:$R,BD96,'[2]2018 Outage History'!$I:$I,$C96)/$Q96,"")</f>
        <v/>
      </c>
      <c r="BF96" s="26" t="str">
        <f t="shared" si="23"/>
        <v/>
      </c>
      <c r="BG96" s="13" t="str">
        <f>IF($P96="More Info Required",COUNTIFS('[2]2018 Outage History'!$R:$R,BF96,'[2]2018 Outage History'!$I:$I,$C96)/$Q96,"")</f>
        <v/>
      </c>
      <c r="BH96" s="26" t="str">
        <f t="shared" si="24"/>
        <v/>
      </c>
      <c r="BI96" s="13" t="str">
        <f>IF($P96="More Info Required",COUNTIFS('[2]2018 Outage History'!$R:$R,BH96,'[2]2018 Outage History'!$I:$I,$C96)/$Q96,"")</f>
        <v/>
      </c>
      <c r="BJ96" s="26" t="str">
        <f t="shared" si="25"/>
        <v/>
      </c>
      <c r="BK96" s="13" t="str">
        <f>IF($P96="More Info Required",COUNTIFS('[2]2018 Outage History'!$R:$R,BJ96,'[2]2018 Outage History'!$I:$I,$C96)/$Q96,"")</f>
        <v/>
      </c>
      <c r="BL96" s="26" t="str">
        <f t="shared" si="26"/>
        <v/>
      </c>
      <c r="BM96" s="13" t="str">
        <f>IF($P96="More Info Required",COUNTIFS('[2]2018 Outage History'!$R:$R,BL96,'[2]2018 Outage History'!$I:$I,$C96)/$Q96,"")</f>
        <v/>
      </c>
      <c r="BN96" s="26" t="str">
        <f t="shared" si="27"/>
        <v/>
      </c>
      <c r="BO96" s="13" t="str">
        <f>IF($P96="More Info Required",COUNTIFS('[2]2018 Outage History'!$R:$R,BN96,'[2]2018 Outage History'!$I:$I,$C96)/$Q96,"")</f>
        <v/>
      </c>
      <c r="BP96" s="26" t="str">
        <f t="shared" si="28"/>
        <v/>
      </c>
      <c r="BQ96" s="13" t="str">
        <f>IF($P96="More Info Required",COUNTIFS('[2]2018 Outage History'!$R:$R,BP96,'[2]2018 Outage History'!$I:$I,$C96)/$Q96,"")</f>
        <v/>
      </c>
      <c r="BR96" s="26" t="str">
        <f t="shared" si="29"/>
        <v/>
      </c>
      <c r="BS96" s="13" t="str">
        <f>IF($P96="More Info Required",COUNTIFS('[2]2018 Outage History'!$R:$R,BR96,'[2]2018 Outage History'!$I:$I,$C96)/$Q96,"")</f>
        <v/>
      </c>
      <c r="BT96" s="26" t="str">
        <f t="shared" si="30"/>
        <v/>
      </c>
      <c r="BU96" s="13" t="str">
        <f>IF($P96="More Info Required",COUNTIFS('[2]2018 Outage History'!$R:$R,BT96,'[2]2018 Outage History'!$I:$I,$C96)/$Q96,"")</f>
        <v/>
      </c>
      <c r="BV96" s="26" t="str">
        <f t="shared" si="31"/>
        <v/>
      </c>
      <c r="BW96" s="13" t="str">
        <f>IF($P96="More Info Required",COUNTIFS('[2]2018 Outage History'!$R:$R,BV96,'[2]2018 Outage History'!$I:$I,$C96)/$Q96,"")</f>
        <v/>
      </c>
      <c r="BX96" s="26" t="str">
        <f t="shared" si="32"/>
        <v/>
      </c>
      <c r="BY96" s="13" t="str">
        <f>IF($P96="More Info Required",COUNTIFS('[2]2018 Outage History'!$R:$R,BX96,'[2]2018 Outage History'!$I:$I,$C96)/$Q96,"")</f>
        <v/>
      </c>
      <c r="BZ96" s="26" t="str">
        <f t="shared" si="33"/>
        <v/>
      </c>
      <c r="CA96" s="13" t="str">
        <f>IF($P96="More Info Required",COUNTIFS('[2]2018 Outage History'!$R:$R,BZ96,'[2]2018 Outage History'!$I:$I,$C96)/$Q96,"")</f>
        <v/>
      </c>
      <c r="CB96" s="26" t="str">
        <f t="shared" si="34"/>
        <v/>
      </c>
      <c r="CC96" s="13" t="str">
        <f>IF($P96="More Info Required",COUNTIFS('[2]2018 Outage History'!$R:$R,CB96,'[2]2018 Outage History'!$I:$I,$C96)/$Q96,"")</f>
        <v/>
      </c>
      <c r="CD96" s="26" t="str">
        <f t="shared" si="35"/>
        <v/>
      </c>
      <c r="CE96" s="13" t="str">
        <f>IF($P96="More Info Required",COUNTIFS('[2]2018 Outage History'!$R:$R,CD96,'[2]2018 Outage History'!$I:$I,$C96)/$Q96,"")</f>
        <v/>
      </c>
      <c r="CF96" s="26" t="str">
        <f t="shared" si="36"/>
        <v/>
      </c>
      <c r="CG96" s="13" t="str">
        <f>IF($P96="More Info Required",COUNTIFS('[2]2018 Outage History'!$R:$R,CF96,'[2]2018 Outage History'!$I:$I,$C96)/$Q96,"")</f>
        <v/>
      </c>
      <c r="CH96" s="26" t="str">
        <f t="shared" si="37"/>
        <v/>
      </c>
      <c r="CI96" s="13" t="str">
        <f>IF($P96="More Info Required",COUNTIFS('[2]2018 Outage History'!$R:$R,CH96,'[2]2018 Outage History'!$I:$I,$C96)/$Q96,"")</f>
        <v/>
      </c>
      <c r="CJ96" s="26" t="str">
        <f t="shared" si="38"/>
        <v/>
      </c>
      <c r="CK96" s="13" t="str">
        <f>IF($P96="More Info Required",COUNTIFS('[2]2018 Outage History'!$R:$R,CJ96,'[2]2018 Outage History'!$I:$I,$C96)/$Q96,"")</f>
        <v/>
      </c>
    </row>
    <row r="97" spans="1:89" ht="15" x14ac:dyDescent="0.25">
      <c r="A97" s="17" t="s">
        <v>402</v>
      </c>
      <c r="B97" s="21">
        <v>4504</v>
      </c>
      <c r="C97" s="14" t="s">
        <v>487</v>
      </c>
      <c r="D97" s="17" t="s">
        <v>399</v>
      </c>
      <c r="E97" s="21">
        <v>45</v>
      </c>
      <c r="F97" s="22">
        <f>'[2]2018 Circuit Detail'!H56</f>
        <v>0</v>
      </c>
      <c r="G97" s="21"/>
      <c r="H97" s="21">
        <f>('[2]2013 Indices'!H88+'[2]2014 Circuit detail'!AS56+'[2]2015 Circuit Detail'!AS56+'[2]2016 Circuit Detail'!AS56+'[2]2017 Circuit Detail'!AS56)/5</f>
        <v>1.0101404909024918</v>
      </c>
      <c r="I97" s="10">
        <f>'[2]2018 Circuit Detail'!AS56</f>
        <v>0</v>
      </c>
      <c r="J97" s="17" t="str">
        <f t="shared" si="0"/>
        <v>OK</v>
      </c>
      <c r="K97" s="34">
        <v>7.8</v>
      </c>
      <c r="L97" s="27"/>
      <c r="M97" s="21">
        <f>('[2]2013 Indices'!I88+'[2]2014 Circuit detail'!AQ56+'[2]2015 Circuit Detail'!AQ56+'[2]2016 Circuit Detail'!AQ56+'[2]2017 Circuit Detail'!AQ56)/5</f>
        <v>156.80980719999997</v>
      </c>
      <c r="N97" s="24">
        <f>'[2]2018 Circuit Detail'!AQ56</f>
        <v>0</v>
      </c>
      <c r="O97" s="17" t="str">
        <f t="shared" si="1"/>
        <v>OK</v>
      </c>
      <c r="P97" s="8" t="str">
        <f t="shared" si="2"/>
        <v>Good</v>
      </c>
      <c r="Q97" s="25">
        <f>'[2]2018 Circuit Detail'!AJ56</f>
        <v>0</v>
      </c>
      <c r="R97" s="26" t="str">
        <f t="shared" si="3"/>
        <v/>
      </c>
      <c r="S97" s="12" t="str">
        <f>IF($P97="More Info Required",COUNTIFS('[2]2018 Outage History'!$R:$R,R97,'[2]2018 Outage History'!$I:$I,$C97)/$Q97,"")</f>
        <v/>
      </c>
      <c r="T97" s="26" t="str">
        <f t="shared" si="4"/>
        <v/>
      </c>
      <c r="U97" s="13" t="str">
        <f>IF($P97="More Info Required",COUNTIFS('[2]2018 Outage History'!$R:$R,T97,'[2]2018 Outage History'!$I:$I,$C97)/$Q97,"")</f>
        <v/>
      </c>
      <c r="V97" s="26" t="str">
        <f t="shared" si="5"/>
        <v/>
      </c>
      <c r="W97" s="13" t="str">
        <f>IF($P97="More Info Required",COUNTIFS('[2]2018 Outage History'!$R:$R,V97,'[2]2018 Outage History'!$I:$I,$C97)/$Q97,"")</f>
        <v/>
      </c>
      <c r="X97" s="26" t="str">
        <f t="shared" si="6"/>
        <v/>
      </c>
      <c r="Y97" s="13" t="str">
        <f>IF($P97="More Info Required",COUNTIFS('[2]2018 Outage History'!$R:$R,X97,'[2]2018 Outage History'!$I:$I,$C97)/$Q97,"")</f>
        <v/>
      </c>
      <c r="Z97" s="26" t="str">
        <f t="shared" si="7"/>
        <v/>
      </c>
      <c r="AA97" s="13" t="str">
        <f>IF($P97="More Info Required",COUNTIFS('[2]2018 Outage History'!$R:$R,Z97,'[2]2018 Outage History'!$I:$I,$C97)/$Q97,"")</f>
        <v/>
      </c>
      <c r="AB97" s="26" t="str">
        <f t="shared" si="8"/>
        <v/>
      </c>
      <c r="AC97" s="13" t="str">
        <f>IF($P97="More Info Required",COUNTIFS('[2]2018 Outage History'!$R:$R,AB97,'[2]2018 Outage History'!$I:$I,$C97)/$Q97,"")</f>
        <v/>
      </c>
      <c r="AD97" s="26" t="str">
        <f t="shared" si="9"/>
        <v/>
      </c>
      <c r="AE97" s="13" t="str">
        <f>IF($P97="More Info Required",COUNTIFS('[2]2018 Outage History'!$R:$R,AD97,'[2]2018 Outage History'!$I:$I,$C97)/$Q97,"")</f>
        <v/>
      </c>
      <c r="AF97" s="26" t="str">
        <f t="shared" si="10"/>
        <v/>
      </c>
      <c r="AG97" s="13" t="str">
        <f>IF($P97="More Info Required",COUNTIFS('[2]2018 Outage History'!$R:$R,AF97,'[2]2018 Outage History'!$I:$I,$C97)/$Q97,"")</f>
        <v/>
      </c>
      <c r="AH97" s="26" t="str">
        <f t="shared" si="11"/>
        <v/>
      </c>
      <c r="AI97" s="13" t="str">
        <f>IF($P97="More Info Required",COUNTIFS('[2]2018 Outage History'!$R:$R,AH97,'[2]2018 Outage History'!$I:$I,$C97)/$Q97,"")</f>
        <v/>
      </c>
      <c r="AJ97" s="26" t="str">
        <f t="shared" si="12"/>
        <v/>
      </c>
      <c r="AK97" s="13" t="str">
        <f>IF($P97="More Info Required",COUNTIFS('[2]2018 Outage History'!$R:$R,AJ97,'[2]2018 Outage History'!$I:$I,$C97)/$Q97,"")</f>
        <v/>
      </c>
      <c r="AL97" s="26" t="str">
        <f t="shared" si="13"/>
        <v/>
      </c>
      <c r="AM97" s="13" t="str">
        <f>IF($P97="More Info Required",COUNTIFS('[2]2018 Outage History'!$R:$R,AL97,'[2]2018 Outage History'!$I:$I,$C97)/$Q97,"")</f>
        <v/>
      </c>
      <c r="AN97" s="26" t="str">
        <f t="shared" si="14"/>
        <v/>
      </c>
      <c r="AO97" s="13" t="str">
        <f>IF($P97="More Info Required",COUNTIFS('[2]2018 Outage History'!$R:$R,AN97,'[2]2018 Outage History'!$I:$I,$C97)/$Q97,"")</f>
        <v/>
      </c>
      <c r="AP97" s="26" t="str">
        <f t="shared" si="15"/>
        <v/>
      </c>
      <c r="AQ97" s="13" t="str">
        <f>IF($P97="More Info Required",COUNTIFS('[2]2018 Outage History'!$R:$R,AP97,'[2]2018 Outage History'!$I:$I,$C97)/$Q97,"")</f>
        <v/>
      </c>
      <c r="AR97" s="26" t="str">
        <f t="shared" si="16"/>
        <v/>
      </c>
      <c r="AS97" s="13" t="str">
        <f>IF($P97="More Info Required",COUNTIFS('[2]2018 Outage History'!$R:$R,AR97,'[2]2018 Outage History'!$I:$I,$C97)/$Q97,"")</f>
        <v/>
      </c>
      <c r="AT97" s="26" t="str">
        <f t="shared" si="17"/>
        <v/>
      </c>
      <c r="AU97" s="13" t="str">
        <f>IF($P97="More Info Required",COUNTIFS('[2]2018 Outage History'!$R:$R,AT97,'[2]2018 Outage History'!$I:$I,$C97)/$Q97,"")</f>
        <v/>
      </c>
      <c r="AV97" s="26" t="str">
        <f t="shared" si="18"/>
        <v/>
      </c>
      <c r="AW97" s="13" t="str">
        <f>IF($P97="More Info Required",COUNTIFS('[2]2018 Outage History'!$R:$R,AV97,'[2]2018 Outage History'!$I:$I,$C97)/$Q97,"")</f>
        <v/>
      </c>
      <c r="AX97" s="26" t="str">
        <f t="shared" si="19"/>
        <v/>
      </c>
      <c r="AY97" s="13" t="str">
        <f>IF($P97="More Info Required",COUNTIFS('[2]2018 Outage History'!$R:$R,AX97,'[2]2018 Outage History'!$I:$I,$C97)/$Q97,"")</f>
        <v/>
      </c>
      <c r="AZ97" s="26" t="str">
        <f t="shared" si="20"/>
        <v/>
      </c>
      <c r="BA97" s="13" t="str">
        <f>IF($P97="More Info Required",COUNTIFS('[2]2018 Outage History'!$R:$R,AZ97,'[2]2018 Outage History'!$I:$I,$C97)/$Q97,"")</f>
        <v/>
      </c>
      <c r="BB97" s="26" t="str">
        <f t="shared" si="21"/>
        <v/>
      </c>
      <c r="BC97" s="13" t="str">
        <f>IF($P97="More Info Required",COUNTIFS('[2]2018 Outage History'!$R:$R,BB97,'[2]2018 Outage History'!$I:$I,$C97)/$Q97,"")</f>
        <v/>
      </c>
      <c r="BD97" s="26" t="str">
        <f t="shared" si="22"/>
        <v/>
      </c>
      <c r="BE97" s="13" t="str">
        <f>IF($P97="More Info Required",COUNTIFS('[2]2018 Outage History'!$R:$R,BD97,'[2]2018 Outage History'!$I:$I,$C97)/$Q97,"")</f>
        <v/>
      </c>
      <c r="BF97" s="26" t="str">
        <f t="shared" si="23"/>
        <v/>
      </c>
      <c r="BG97" s="13" t="str">
        <f>IF($P97="More Info Required",COUNTIFS('[2]2018 Outage History'!$R:$R,BF97,'[2]2018 Outage History'!$I:$I,$C97)/$Q97,"")</f>
        <v/>
      </c>
      <c r="BH97" s="26" t="str">
        <f t="shared" si="24"/>
        <v/>
      </c>
      <c r="BI97" s="13" t="str">
        <f>IF($P97="More Info Required",COUNTIFS('[2]2018 Outage History'!$R:$R,BH97,'[2]2018 Outage History'!$I:$I,$C97)/$Q97,"")</f>
        <v/>
      </c>
      <c r="BJ97" s="26" t="str">
        <f t="shared" si="25"/>
        <v/>
      </c>
      <c r="BK97" s="13" t="str">
        <f>IF($P97="More Info Required",COUNTIFS('[2]2018 Outage History'!$R:$R,BJ97,'[2]2018 Outage History'!$I:$I,$C97)/$Q97,"")</f>
        <v/>
      </c>
      <c r="BL97" s="26" t="str">
        <f t="shared" si="26"/>
        <v/>
      </c>
      <c r="BM97" s="13" t="str">
        <f>IF($P97="More Info Required",COUNTIFS('[2]2018 Outage History'!$R:$R,BL97,'[2]2018 Outage History'!$I:$I,$C97)/$Q97,"")</f>
        <v/>
      </c>
      <c r="BN97" s="26" t="str">
        <f t="shared" si="27"/>
        <v/>
      </c>
      <c r="BO97" s="13" t="str">
        <f>IF($P97="More Info Required",COUNTIFS('[2]2018 Outage History'!$R:$R,BN97,'[2]2018 Outage History'!$I:$I,$C97)/$Q97,"")</f>
        <v/>
      </c>
      <c r="BP97" s="26" t="str">
        <f t="shared" si="28"/>
        <v/>
      </c>
      <c r="BQ97" s="13" t="str">
        <f>IF($P97="More Info Required",COUNTIFS('[2]2018 Outage History'!$R:$R,BP97,'[2]2018 Outage History'!$I:$I,$C97)/$Q97,"")</f>
        <v/>
      </c>
      <c r="BR97" s="26" t="str">
        <f t="shared" si="29"/>
        <v/>
      </c>
      <c r="BS97" s="13" t="str">
        <f>IF($P97="More Info Required",COUNTIFS('[2]2018 Outage History'!$R:$R,BR97,'[2]2018 Outage History'!$I:$I,$C97)/$Q97,"")</f>
        <v/>
      </c>
      <c r="BT97" s="26" t="str">
        <f t="shared" si="30"/>
        <v/>
      </c>
      <c r="BU97" s="13" t="str">
        <f>IF($P97="More Info Required",COUNTIFS('[2]2018 Outage History'!$R:$R,BT97,'[2]2018 Outage History'!$I:$I,$C97)/$Q97,"")</f>
        <v/>
      </c>
      <c r="BV97" s="26" t="str">
        <f t="shared" si="31"/>
        <v/>
      </c>
      <c r="BW97" s="13" t="str">
        <f>IF($P97="More Info Required",COUNTIFS('[2]2018 Outage History'!$R:$R,BV97,'[2]2018 Outage History'!$I:$I,$C97)/$Q97,"")</f>
        <v/>
      </c>
      <c r="BX97" s="26" t="str">
        <f t="shared" si="32"/>
        <v/>
      </c>
      <c r="BY97" s="13" t="str">
        <f>IF($P97="More Info Required",COUNTIFS('[2]2018 Outage History'!$R:$R,BX97,'[2]2018 Outage History'!$I:$I,$C97)/$Q97,"")</f>
        <v/>
      </c>
      <c r="BZ97" s="26" t="str">
        <f t="shared" si="33"/>
        <v/>
      </c>
      <c r="CA97" s="13" t="str">
        <f>IF($P97="More Info Required",COUNTIFS('[2]2018 Outage History'!$R:$R,BZ97,'[2]2018 Outage History'!$I:$I,$C97)/$Q97,"")</f>
        <v/>
      </c>
      <c r="CB97" s="26" t="str">
        <f t="shared" si="34"/>
        <v/>
      </c>
      <c r="CC97" s="13" t="str">
        <f>IF($P97="More Info Required",COUNTIFS('[2]2018 Outage History'!$R:$R,CB97,'[2]2018 Outage History'!$I:$I,$C97)/$Q97,"")</f>
        <v/>
      </c>
      <c r="CD97" s="26" t="str">
        <f t="shared" si="35"/>
        <v/>
      </c>
      <c r="CE97" s="13" t="str">
        <f>IF($P97="More Info Required",COUNTIFS('[2]2018 Outage History'!$R:$R,CD97,'[2]2018 Outage History'!$I:$I,$C97)/$Q97,"")</f>
        <v/>
      </c>
      <c r="CF97" s="26" t="str">
        <f t="shared" si="36"/>
        <v/>
      </c>
      <c r="CG97" s="13" t="str">
        <f>IF($P97="More Info Required",COUNTIFS('[2]2018 Outage History'!$R:$R,CF97,'[2]2018 Outage History'!$I:$I,$C97)/$Q97,"")</f>
        <v/>
      </c>
      <c r="CH97" s="26" t="str">
        <f t="shared" si="37"/>
        <v/>
      </c>
      <c r="CI97" s="13" t="str">
        <f>IF($P97="More Info Required",COUNTIFS('[2]2018 Outage History'!$R:$R,CH97,'[2]2018 Outage History'!$I:$I,$C97)/$Q97,"")</f>
        <v/>
      </c>
      <c r="CJ97" s="26" t="str">
        <f t="shared" si="38"/>
        <v/>
      </c>
      <c r="CK97" s="13" t="str">
        <f>IF($P97="More Info Required",COUNTIFS('[2]2018 Outage History'!$R:$R,CJ97,'[2]2018 Outage History'!$I:$I,$C97)/$Q97,"")</f>
        <v/>
      </c>
    </row>
    <row r="98" spans="1:89" ht="15" x14ac:dyDescent="0.25">
      <c r="A98" s="17" t="s">
        <v>267</v>
      </c>
      <c r="B98" s="21">
        <v>4505</v>
      </c>
      <c r="C98" s="14" t="s">
        <v>488</v>
      </c>
      <c r="D98" s="17" t="s">
        <v>399</v>
      </c>
      <c r="E98" s="21">
        <v>45</v>
      </c>
      <c r="F98" s="22">
        <f>'[2]2018 Circuit Detail'!H57</f>
        <v>3</v>
      </c>
      <c r="G98" s="21"/>
      <c r="H98" s="21">
        <f>('[2]2013 Indices'!H89+'[2]2014 Circuit detail'!AS57+'[2]2015 Circuit Detail'!AS57+'[2]2016 Circuit Detail'!AS57+'[2]2017 Circuit Detail'!AS57)/5</f>
        <v>0.23333333333333339</v>
      </c>
      <c r="I98" s="10">
        <f>'[2]2018 Circuit Detail'!AS57</f>
        <v>0.66666666666666696</v>
      </c>
      <c r="J98" s="17" t="str">
        <f t="shared" si="0"/>
        <v>PSC</v>
      </c>
      <c r="K98" s="34">
        <v>4.99</v>
      </c>
      <c r="L98" s="27"/>
      <c r="M98" s="21">
        <f>('[2]2013 Indices'!I89+'[2]2014 Circuit detail'!AQ57+'[2]2015 Circuit Detail'!AQ57+'[2]2016 Circuit Detail'!AQ57+'[2]2017 Circuit Detail'!AQ57)/5</f>
        <v>41.1</v>
      </c>
      <c r="N98" s="24">
        <f>'[2]2018 Circuit Detail'!AQ57</f>
        <v>77.333332999999996</v>
      </c>
      <c r="O98" s="17" t="str">
        <f t="shared" si="1"/>
        <v>PSC</v>
      </c>
      <c r="P98" s="8" t="str">
        <f t="shared" si="2"/>
        <v>More Info Required</v>
      </c>
      <c r="Q98" s="25">
        <f>'[2]2018 Circuit Detail'!AJ57</f>
        <v>1</v>
      </c>
      <c r="R98" s="26" t="str">
        <f t="shared" si="3"/>
        <v>000 Power Supply</v>
      </c>
      <c r="S98" s="12" t="e">
        <f>IF($P98="More Info Required",COUNTIFS('[2]2018 Outage History'!$R:$R,R98,'[2]2018 Outage History'!$I:$I,$C98)/$Q98,"")</f>
        <v>#VALUE!</v>
      </c>
      <c r="T98" s="26" t="str">
        <f t="shared" si="4"/>
        <v>100 Construction</v>
      </c>
      <c r="U98" s="13" t="e">
        <f>IF($P98="More Info Required",COUNTIFS('[2]2018 Outage History'!$R:$R,T98,'[2]2018 Outage History'!$I:$I,$C98)/$Q98,"")</f>
        <v>#VALUE!</v>
      </c>
      <c r="V98" s="26" t="str">
        <f t="shared" si="5"/>
        <v>110 Maintenance</v>
      </c>
      <c r="W98" s="13" t="e">
        <f>IF($P98="More Info Required",COUNTIFS('[2]2018 Outage History'!$R:$R,V98,'[2]2018 Outage History'!$I:$I,$C98)/$Q98,"")</f>
        <v>#VALUE!</v>
      </c>
      <c r="X98" s="26" t="str">
        <f t="shared" si="6"/>
        <v>190 Other Planned</v>
      </c>
      <c r="Y98" s="13" t="e">
        <f>IF($P98="More Info Required",COUNTIFS('[2]2018 Outage History'!$R:$R,X98,'[2]2018 Outage History'!$I:$I,$C98)/$Q98,"")</f>
        <v>#VALUE!</v>
      </c>
      <c r="Z98" s="26" t="str">
        <f t="shared" si="7"/>
        <v>300 Material or equipment fault/failure</v>
      </c>
      <c r="AA98" s="13" t="e">
        <f>IF($P98="More Info Required",COUNTIFS('[2]2018 Outage History'!$R:$R,Z98,'[2]2018 Outage History'!$I:$I,$C98)/$Q98,"")</f>
        <v>#VALUE!</v>
      </c>
      <c r="AB98" s="26" t="str">
        <f t="shared" si="8"/>
        <v>310 Installation Fault</v>
      </c>
      <c r="AC98" s="13" t="e">
        <f>IF($P98="More Info Required",COUNTIFS('[2]2018 Outage History'!$R:$R,AB98,'[2]2018 Outage History'!$I:$I,$C98)/$Q98,"")</f>
        <v>#VALUE!</v>
      </c>
      <c r="AD98" s="26" t="str">
        <f t="shared" si="9"/>
        <v>320 Conductor Sag or inadequate clearance</v>
      </c>
      <c r="AE98" s="13" t="e">
        <f>IF($P98="More Info Required",COUNTIFS('[2]2018 Outage History'!$R:$R,AD98,'[2]2018 Outage History'!$I:$I,$C98)/$Q98,"")</f>
        <v>#VALUE!</v>
      </c>
      <c r="AF98" s="26" t="str">
        <f t="shared" si="10"/>
        <v>340 Overload</v>
      </c>
      <c r="AG98" s="13" t="e">
        <f>IF($P98="More Info Required",COUNTIFS('[2]2018 Outage History'!$R:$R,AF98,'[2]2018 Outage History'!$I:$I,$C98)/$Q98,"")</f>
        <v>#VALUE!</v>
      </c>
      <c r="AH98" s="26" t="str">
        <f t="shared" si="11"/>
        <v>350 Miscoordination of protection devices</v>
      </c>
      <c r="AI98" s="13" t="e">
        <f>IF($P98="More Info Required",COUNTIFS('[2]2018 Outage History'!$R:$R,AH98,'[2]2018 Outage History'!$I:$I,$C98)/$Q98,"")</f>
        <v>#VALUE!</v>
      </c>
      <c r="AJ98" s="26" t="str">
        <f t="shared" si="12"/>
        <v>360 Other Equipment installation/design</v>
      </c>
      <c r="AK98" s="13" t="e">
        <f>IF($P98="More Info Required",COUNTIFS('[2]2018 Outage History'!$R:$R,AJ98,'[2]2018 Outage History'!$I:$I,$C98)/$Q98,"")</f>
        <v>#VALUE!</v>
      </c>
      <c r="AL98" s="26" t="str">
        <f t="shared" si="13"/>
        <v>400 Decay/Age of Material/Equipment</v>
      </c>
      <c r="AM98" s="13" t="e">
        <f>IF($P98="More Info Required",COUNTIFS('[2]2018 Outage History'!$R:$R,AL98,'[2]2018 Outage History'!$I:$I,$C98)/$Q98,"")</f>
        <v>#VALUE!</v>
      </c>
      <c r="AN98" s="26" t="str">
        <f t="shared" si="14"/>
        <v>420 Tree Growth</v>
      </c>
      <c r="AO98" s="13" t="e">
        <f>IF($P98="More Info Required",COUNTIFS('[2]2018 Outage History'!$R:$R,AN98,'[2]2018 Outage History'!$I:$I,$C98)/$Q98,"")</f>
        <v>#VALUE!</v>
      </c>
      <c r="AP98" s="26" t="str">
        <f t="shared" si="15"/>
        <v>430 Tree failure from overhang or dead tree without Ice/snow</v>
      </c>
      <c r="AQ98" s="13" t="e">
        <f>IF($P98="More Info Required",COUNTIFS('[2]2018 Outage History'!$R:$R,AP98,'[2]2018 Outage History'!$I:$I,$C98)/$Q98,"")</f>
        <v>#VALUE!</v>
      </c>
      <c r="AR98" s="26" t="str">
        <f t="shared" si="16"/>
        <v>440 Trees with Ice/snow</v>
      </c>
      <c r="AS98" s="13" t="e">
        <f>IF($P98="More Info Required",COUNTIFS('[2]2018 Outage History'!$R:$R,AR98,'[2]2018 Outage History'!$I:$I,$C98)/$Q98,"")</f>
        <v>#VALUE!</v>
      </c>
      <c r="AT98" s="26" t="str">
        <f t="shared" si="17"/>
        <v>470 Borrower Crew Cuts Tree</v>
      </c>
      <c r="AU98" s="13" t="e">
        <f>IF($P98="More Info Required",COUNTIFS('[2]2018 Outage History'!$R:$R,AT98,'[2]2018 Outage History'!$I:$I,$C98)/$Q98,"")</f>
        <v>#VALUE!</v>
      </c>
      <c r="AV98" s="26" t="str">
        <f t="shared" si="18"/>
        <v>490 Maintenance, Other</v>
      </c>
      <c r="AW98" s="13" t="e">
        <f>IF($P98="More Info Required",COUNTIFS('[2]2018 Outage History'!$R:$R,AV98,'[2]2018 Outage History'!$I:$I,$C98)/$Q98,"")</f>
        <v>#VALUE!</v>
      </c>
      <c r="AX98" s="26" t="str">
        <f t="shared" si="19"/>
        <v>500 Lightning</v>
      </c>
      <c r="AY98" s="13" t="e">
        <f>IF($P98="More Info Required",COUNTIFS('[2]2018 Outage History'!$R:$R,AX98,'[2]2018 Outage History'!$I:$I,$C98)/$Q98,"")</f>
        <v>#VALUE!</v>
      </c>
      <c r="AZ98" s="26" t="str">
        <f t="shared" si="20"/>
        <v>510 Wind, Not Trees</v>
      </c>
      <c r="BA98" s="13" t="e">
        <f>IF($P98="More Info Required",COUNTIFS('[2]2018 Outage History'!$R:$R,AZ98,'[2]2018 Outage History'!$I:$I,$C98)/$Q98,"")</f>
        <v>#VALUE!</v>
      </c>
      <c r="BB98" s="26" t="str">
        <f t="shared" si="21"/>
        <v>520 Ice, Sleet, Frost, not Trees</v>
      </c>
      <c r="BC98" s="13" t="e">
        <f>IF($P98="More Info Required",COUNTIFS('[2]2018 Outage History'!$R:$R,BB98,'[2]2018 Outage History'!$I:$I,$C98)/$Q98,"")</f>
        <v>#VALUE!</v>
      </c>
      <c r="BD98" s="26" t="str">
        <f t="shared" si="22"/>
        <v>530 Flood</v>
      </c>
      <c r="BE98" s="13" t="e">
        <f>IF($P98="More Info Required",COUNTIFS('[2]2018 Outage History'!$R:$R,BD98,'[2]2018 Outage History'!$I:$I,$C98)/$Q98,"")</f>
        <v>#VALUE!</v>
      </c>
      <c r="BF98" s="26" t="str">
        <f t="shared" si="23"/>
        <v>540 Storm</v>
      </c>
      <c r="BG98" s="13" t="e">
        <f>IF($P98="More Info Required",COUNTIFS('[2]2018 Outage History'!$R:$R,BF98,'[2]2018 Outage History'!$I:$I,$C98)/$Q98,"")</f>
        <v>#VALUE!</v>
      </c>
      <c r="BH98" s="26" t="str">
        <f t="shared" si="24"/>
        <v>590 Weather, Other</v>
      </c>
      <c r="BI98" s="13" t="e">
        <f>IF($P98="More Info Required",COUNTIFS('[2]2018 Outage History'!$R:$R,BH98,'[2]2018 Outage History'!$I:$I,$C98)/$Q98,"")</f>
        <v>#VALUE!</v>
      </c>
      <c r="BJ98" s="26" t="str">
        <f t="shared" si="25"/>
        <v>600 Animal/bird</v>
      </c>
      <c r="BK98" s="13" t="e">
        <f>IF($P98="More Info Required",COUNTIFS('[2]2018 Outage History'!$R:$R,BJ98,'[2]2018 Outage History'!$I:$I,$C98)/$Q98,"")</f>
        <v>#VALUE!</v>
      </c>
      <c r="BL98" s="26" t="str">
        <f t="shared" si="26"/>
        <v>630 Squirrel</v>
      </c>
      <c r="BM98" s="13" t="e">
        <f>IF($P98="More Info Required",COUNTIFS('[2]2018 Outage History'!$R:$R,BL98,'[2]2018 Outage History'!$I:$I,$C98)/$Q98,"")</f>
        <v>#VALUE!</v>
      </c>
      <c r="BN98" s="26" t="str">
        <f t="shared" si="27"/>
        <v>690 Animal, Other</v>
      </c>
      <c r="BO98" s="13" t="e">
        <f>IF($P98="More Info Required",COUNTIFS('[2]2018 Outage History'!$R:$R,BN98,'[2]2018 Outage History'!$I:$I,$C98)/$Q98,"")</f>
        <v>#VALUE!</v>
      </c>
      <c r="BP98" s="26" t="str">
        <f t="shared" si="28"/>
        <v>700 Customer-Caused</v>
      </c>
      <c r="BQ98" s="13" t="e">
        <f>IF($P98="More Info Required",COUNTIFS('[2]2018 Outage History'!$R:$R,BP98,'[2]2018 Outage History'!$I:$I,$C98)/$Q98,"")</f>
        <v>#VALUE!</v>
      </c>
      <c r="BR98" s="26" t="str">
        <f t="shared" si="29"/>
        <v>710 Motor Vehicle</v>
      </c>
      <c r="BS98" s="13" t="e">
        <f>IF($P98="More Info Required",COUNTIFS('[2]2018 Outage History'!$R:$R,BR98,'[2]2018 Outage History'!$I:$I,$C98)/$Q98,"")</f>
        <v>#VALUE!</v>
      </c>
      <c r="BT98" s="26" t="str">
        <f t="shared" si="30"/>
        <v>715 Farming Equipment</v>
      </c>
      <c r="BU98" s="13" t="e">
        <f>IF($P98="More Info Required",COUNTIFS('[2]2018 Outage History'!$R:$R,BT98,'[2]2018 Outage History'!$I:$I,$C98)/$Q98,"")</f>
        <v>#VALUE!</v>
      </c>
      <c r="BV98" s="26" t="str">
        <f t="shared" si="31"/>
        <v>720 Aircraft</v>
      </c>
      <c r="BW98" s="13" t="e">
        <f>IF($P98="More Info Required",COUNTIFS('[2]2018 Outage History'!$R:$R,BV98,'[2]2018 Outage History'!$I:$I,$C98)/$Q98,"")</f>
        <v>#VALUE!</v>
      </c>
      <c r="BX98" s="26" t="str">
        <f t="shared" si="32"/>
        <v>730 Fire</v>
      </c>
      <c r="BY98" s="13" t="e">
        <f>IF($P98="More Info Required",COUNTIFS('[2]2018 Outage History'!$R:$R,BX98,'[2]2018 Outage History'!$I:$I,$C98)/$Q98,"")</f>
        <v>#VALUE!</v>
      </c>
      <c r="BZ98" s="26" t="str">
        <f t="shared" si="33"/>
        <v>740 Public Cuts Tree</v>
      </c>
      <c r="CA98" s="13" t="e">
        <f>IF($P98="More Info Required",COUNTIFS('[2]2018 Outage History'!$R:$R,BZ98,'[2]2018 Outage History'!$I:$I,$C98)/$Q98,"")</f>
        <v>#VALUE!</v>
      </c>
      <c r="CB98" s="26" t="str">
        <f t="shared" si="34"/>
        <v>750 Vandalism</v>
      </c>
      <c r="CC98" s="13" t="e">
        <f>IF($P98="More Info Required",COUNTIFS('[2]2018 Outage History'!$R:$R,CB98,'[2]2018 Outage History'!$I:$I,$C98)/$Q98,"")</f>
        <v>#VALUE!</v>
      </c>
      <c r="CD98" s="26" t="str">
        <f t="shared" si="35"/>
        <v>760 Switching Error or Caused by Construction or Maintenance</v>
      </c>
      <c r="CE98" s="13" t="e">
        <f>IF($P98="More Info Required",COUNTIFS('[2]2018 Outage History'!$R:$R,CD98,'[2]2018 Outage History'!$I:$I,$C98)/$Q98,"")</f>
        <v>#VALUE!</v>
      </c>
      <c r="CF98" s="26" t="str">
        <f t="shared" si="36"/>
        <v>790 Public, Other</v>
      </c>
      <c r="CG98" s="13" t="e">
        <f>IF($P98="More Info Required",COUNTIFS('[2]2018 Outage History'!$R:$R,CF98,'[2]2018 Outage History'!$I:$I,$C98)/$Q98,"")</f>
        <v>#VALUE!</v>
      </c>
      <c r="CH98" s="26" t="str">
        <f t="shared" si="37"/>
        <v>800 Other</v>
      </c>
      <c r="CI98" s="13" t="e">
        <f>IF($P98="More Info Required",COUNTIFS('[2]2018 Outage History'!$R:$R,CH98,'[2]2018 Outage History'!$I:$I,$C98)/$Q98,"")</f>
        <v>#VALUE!</v>
      </c>
      <c r="CJ98" s="26" t="str">
        <f t="shared" si="38"/>
        <v>999 Cause Unknown</v>
      </c>
      <c r="CK98" s="13" t="e">
        <f>IF($P98="More Info Required",COUNTIFS('[2]2018 Outage History'!$R:$R,CJ98,'[2]2018 Outage History'!$I:$I,$C98)/$Q98,"")</f>
        <v>#VALUE!</v>
      </c>
    </row>
    <row r="99" spans="1:89" ht="15" x14ac:dyDescent="0.25">
      <c r="A99" s="17" t="s">
        <v>195</v>
      </c>
      <c r="B99" s="21">
        <v>4701</v>
      </c>
      <c r="C99" s="14" t="s">
        <v>489</v>
      </c>
      <c r="D99" s="17" t="s">
        <v>405</v>
      </c>
      <c r="E99" s="21">
        <v>47</v>
      </c>
      <c r="F99" s="22">
        <f>'[2]2018 Circuit Detail'!H58</f>
        <v>265.66849300000001</v>
      </c>
      <c r="G99" s="21"/>
      <c r="H99" s="21">
        <f>('[2]2013 Indices'!H90+'[2]2014 Circuit detail'!AS58+'[2]2015 Circuit Detail'!AS58+'[2]2016 Circuit Detail'!AS58+'[2]2017 Circuit Detail'!AS58)/5</f>
        <v>2.3401434242947965</v>
      </c>
      <c r="I99" s="10">
        <f>'[2]2018 Circuit Detail'!AS58</f>
        <v>0.54955707525317998</v>
      </c>
      <c r="J99" s="17" t="str">
        <f t="shared" si="0"/>
        <v>OK</v>
      </c>
      <c r="K99" s="34">
        <v>44.46</v>
      </c>
      <c r="L99" s="23">
        <v>2017</v>
      </c>
      <c r="M99" s="21">
        <f>('[2]2013 Indices'!I90+'[2]2014 Circuit detail'!AQ58+'[2]2015 Circuit Detail'!AQ58+'[2]2016 Circuit Detail'!AQ58+'[2]2017 Circuit Detail'!AQ58)/5</f>
        <v>317.52263253846155</v>
      </c>
      <c r="N99" s="24">
        <f>'[2]2018 Circuit Detail'!AQ58</f>
        <v>89.814940000000007</v>
      </c>
      <c r="O99" s="17" t="str">
        <f t="shared" si="1"/>
        <v>OK</v>
      </c>
      <c r="P99" s="8" t="str">
        <f t="shared" si="2"/>
        <v>Good</v>
      </c>
      <c r="Q99" s="25">
        <f>'[2]2018 Circuit Detail'!AJ58</f>
        <v>16</v>
      </c>
      <c r="R99" s="26" t="str">
        <f t="shared" si="3"/>
        <v/>
      </c>
      <c r="S99" s="12" t="str">
        <f>IF($P99="More Info Required",COUNTIFS('[2]2018 Outage History'!$R:$R,R99,'[2]2018 Outage History'!$I:$I,$C99)/$Q99,"")</f>
        <v/>
      </c>
      <c r="T99" s="26" t="str">
        <f t="shared" si="4"/>
        <v/>
      </c>
      <c r="U99" s="13" t="str">
        <f>IF($P99="More Info Required",COUNTIFS('[2]2018 Outage History'!$R:$R,T99,'[2]2018 Outage History'!$I:$I,$C99)/$Q99,"")</f>
        <v/>
      </c>
      <c r="V99" s="26" t="str">
        <f t="shared" si="5"/>
        <v/>
      </c>
      <c r="W99" s="13" t="str">
        <f>IF($P99="More Info Required",COUNTIFS('[2]2018 Outage History'!$R:$R,V99,'[2]2018 Outage History'!$I:$I,$C99)/$Q99,"")</f>
        <v/>
      </c>
      <c r="X99" s="26" t="str">
        <f t="shared" si="6"/>
        <v/>
      </c>
      <c r="Y99" s="13" t="str">
        <f>IF($P99="More Info Required",COUNTIFS('[2]2018 Outage History'!$R:$R,X99,'[2]2018 Outage History'!$I:$I,$C99)/$Q99,"")</f>
        <v/>
      </c>
      <c r="Z99" s="26" t="str">
        <f t="shared" si="7"/>
        <v/>
      </c>
      <c r="AA99" s="13" t="str">
        <f>IF($P99="More Info Required",COUNTIFS('[2]2018 Outage History'!$R:$R,Z99,'[2]2018 Outage History'!$I:$I,$C99)/$Q99,"")</f>
        <v/>
      </c>
      <c r="AB99" s="26" t="str">
        <f t="shared" si="8"/>
        <v/>
      </c>
      <c r="AC99" s="13" t="str">
        <f>IF($P99="More Info Required",COUNTIFS('[2]2018 Outage History'!$R:$R,AB99,'[2]2018 Outage History'!$I:$I,$C99)/$Q99,"")</f>
        <v/>
      </c>
      <c r="AD99" s="26" t="str">
        <f t="shared" si="9"/>
        <v/>
      </c>
      <c r="AE99" s="13" t="str">
        <f>IF($P99="More Info Required",COUNTIFS('[2]2018 Outage History'!$R:$R,AD99,'[2]2018 Outage History'!$I:$I,$C99)/$Q99,"")</f>
        <v/>
      </c>
      <c r="AF99" s="26" t="str">
        <f t="shared" si="10"/>
        <v/>
      </c>
      <c r="AG99" s="13" t="str">
        <f>IF($P99="More Info Required",COUNTIFS('[2]2018 Outage History'!$R:$R,AF99,'[2]2018 Outage History'!$I:$I,$C99)/$Q99,"")</f>
        <v/>
      </c>
      <c r="AH99" s="26" t="str">
        <f t="shared" si="11"/>
        <v/>
      </c>
      <c r="AI99" s="13" t="str">
        <f>IF($P99="More Info Required",COUNTIFS('[2]2018 Outage History'!$R:$R,AH99,'[2]2018 Outage History'!$I:$I,$C99)/$Q99,"")</f>
        <v/>
      </c>
      <c r="AJ99" s="26" t="str">
        <f t="shared" si="12"/>
        <v/>
      </c>
      <c r="AK99" s="13" t="str">
        <f>IF($P99="More Info Required",COUNTIFS('[2]2018 Outage History'!$R:$R,AJ99,'[2]2018 Outage History'!$I:$I,$C99)/$Q99,"")</f>
        <v/>
      </c>
      <c r="AL99" s="26" t="str">
        <f t="shared" si="13"/>
        <v/>
      </c>
      <c r="AM99" s="13" t="str">
        <f>IF($P99="More Info Required",COUNTIFS('[2]2018 Outage History'!$R:$R,AL99,'[2]2018 Outage History'!$I:$I,$C99)/$Q99,"")</f>
        <v/>
      </c>
      <c r="AN99" s="26" t="str">
        <f t="shared" si="14"/>
        <v/>
      </c>
      <c r="AO99" s="13" t="str">
        <f>IF($P99="More Info Required",COUNTIFS('[2]2018 Outage History'!$R:$R,AN99,'[2]2018 Outage History'!$I:$I,$C99)/$Q99,"")</f>
        <v/>
      </c>
      <c r="AP99" s="26" t="str">
        <f t="shared" si="15"/>
        <v/>
      </c>
      <c r="AQ99" s="13" t="str">
        <f>IF($P99="More Info Required",COUNTIFS('[2]2018 Outage History'!$R:$R,AP99,'[2]2018 Outage History'!$I:$I,$C99)/$Q99,"")</f>
        <v/>
      </c>
      <c r="AR99" s="26" t="str">
        <f t="shared" si="16"/>
        <v/>
      </c>
      <c r="AS99" s="13" t="str">
        <f>IF($P99="More Info Required",COUNTIFS('[2]2018 Outage History'!$R:$R,AR99,'[2]2018 Outage History'!$I:$I,$C99)/$Q99,"")</f>
        <v/>
      </c>
      <c r="AT99" s="26" t="str">
        <f t="shared" si="17"/>
        <v/>
      </c>
      <c r="AU99" s="13" t="str">
        <f>IF($P99="More Info Required",COUNTIFS('[2]2018 Outage History'!$R:$R,AT99,'[2]2018 Outage History'!$I:$I,$C99)/$Q99,"")</f>
        <v/>
      </c>
      <c r="AV99" s="26" t="str">
        <f t="shared" si="18"/>
        <v/>
      </c>
      <c r="AW99" s="13" t="str">
        <f>IF($P99="More Info Required",COUNTIFS('[2]2018 Outage History'!$R:$R,AV99,'[2]2018 Outage History'!$I:$I,$C99)/$Q99,"")</f>
        <v/>
      </c>
      <c r="AX99" s="26" t="str">
        <f t="shared" si="19"/>
        <v/>
      </c>
      <c r="AY99" s="13" t="str">
        <f>IF($P99="More Info Required",COUNTIFS('[2]2018 Outage History'!$R:$R,AX99,'[2]2018 Outage History'!$I:$I,$C99)/$Q99,"")</f>
        <v/>
      </c>
      <c r="AZ99" s="26" t="str">
        <f t="shared" si="20"/>
        <v/>
      </c>
      <c r="BA99" s="13" t="str">
        <f>IF($P99="More Info Required",COUNTIFS('[2]2018 Outage History'!$R:$R,AZ99,'[2]2018 Outage History'!$I:$I,$C99)/$Q99,"")</f>
        <v/>
      </c>
      <c r="BB99" s="26" t="str">
        <f t="shared" si="21"/>
        <v/>
      </c>
      <c r="BC99" s="13" t="str">
        <f>IF($P99="More Info Required",COUNTIFS('[2]2018 Outage History'!$R:$R,BB99,'[2]2018 Outage History'!$I:$I,$C99)/$Q99,"")</f>
        <v/>
      </c>
      <c r="BD99" s="26" t="str">
        <f t="shared" si="22"/>
        <v/>
      </c>
      <c r="BE99" s="13" t="str">
        <f>IF($P99="More Info Required",COUNTIFS('[2]2018 Outage History'!$R:$R,BD99,'[2]2018 Outage History'!$I:$I,$C99)/$Q99,"")</f>
        <v/>
      </c>
      <c r="BF99" s="26" t="str">
        <f t="shared" si="23"/>
        <v/>
      </c>
      <c r="BG99" s="13" t="str">
        <f>IF($P99="More Info Required",COUNTIFS('[2]2018 Outage History'!$R:$R,BF99,'[2]2018 Outage History'!$I:$I,$C99)/$Q99,"")</f>
        <v/>
      </c>
      <c r="BH99" s="26" t="str">
        <f t="shared" si="24"/>
        <v/>
      </c>
      <c r="BI99" s="13" t="str">
        <f>IF($P99="More Info Required",COUNTIFS('[2]2018 Outage History'!$R:$R,BH99,'[2]2018 Outage History'!$I:$I,$C99)/$Q99,"")</f>
        <v/>
      </c>
      <c r="BJ99" s="26" t="str">
        <f t="shared" si="25"/>
        <v/>
      </c>
      <c r="BK99" s="13" t="str">
        <f>IF($P99="More Info Required",COUNTIFS('[2]2018 Outage History'!$R:$R,BJ99,'[2]2018 Outage History'!$I:$I,$C99)/$Q99,"")</f>
        <v/>
      </c>
      <c r="BL99" s="26" t="str">
        <f t="shared" si="26"/>
        <v/>
      </c>
      <c r="BM99" s="13" t="str">
        <f>IF($P99="More Info Required",COUNTIFS('[2]2018 Outage History'!$R:$R,BL99,'[2]2018 Outage History'!$I:$I,$C99)/$Q99,"")</f>
        <v/>
      </c>
      <c r="BN99" s="26" t="str">
        <f t="shared" si="27"/>
        <v/>
      </c>
      <c r="BO99" s="13" t="str">
        <f>IF($P99="More Info Required",COUNTIFS('[2]2018 Outage History'!$R:$R,BN99,'[2]2018 Outage History'!$I:$I,$C99)/$Q99,"")</f>
        <v/>
      </c>
      <c r="BP99" s="26" t="str">
        <f t="shared" si="28"/>
        <v/>
      </c>
      <c r="BQ99" s="13" t="str">
        <f>IF($P99="More Info Required",COUNTIFS('[2]2018 Outage History'!$R:$R,BP99,'[2]2018 Outage History'!$I:$I,$C99)/$Q99,"")</f>
        <v/>
      </c>
      <c r="BR99" s="26" t="str">
        <f t="shared" si="29"/>
        <v/>
      </c>
      <c r="BS99" s="13" t="str">
        <f>IF($P99="More Info Required",COUNTIFS('[2]2018 Outage History'!$R:$R,BR99,'[2]2018 Outage History'!$I:$I,$C99)/$Q99,"")</f>
        <v/>
      </c>
      <c r="BT99" s="26" t="str">
        <f t="shared" si="30"/>
        <v/>
      </c>
      <c r="BU99" s="13" t="str">
        <f>IF($P99="More Info Required",COUNTIFS('[2]2018 Outage History'!$R:$R,BT99,'[2]2018 Outage History'!$I:$I,$C99)/$Q99,"")</f>
        <v/>
      </c>
      <c r="BV99" s="26" t="str">
        <f t="shared" si="31"/>
        <v/>
      </c>
      <c r="BW99" s="13" t="str">
        <f>IF($P99="More Info Required",COUNTIFS('[2]2018 Outage History'!$R:$R,BV99,'[2]2018 Outage History'!$I:$I,$C99)/$Q99,"")</f>
        <v/>
      </c>
      <c r="BX99" s="26" t="str">
        <f t="shared" si="32"/>
        <v/>
      </c>
      <c r="BY99" s="13" t="str">
        <f>IF($P99="More Info Required",COUNTIFS('[2]2018 Outage History'!$R:$R,BX99,'[2]2018 Outage History'!$I:$I,$C99)/$Q99,"")</f>
        <v/>
      </c>
      <c r="BZ99" s="26" t="str">
        <f t="shared" si="33"/>
        <v/>
      </c>
      <c r="CA99" s="13" t="str">
        <f>IF($P99="More Info Required",COUNTIFS('[2]2018 Outage History'!$R:$R,BZ99,'[2]2018 Outage History'!$I:$I,$C99)/$Q99,"")</f>
        <v/>
      </c>
      <c r="CB99" s="26" t="str">
        <f t="shared" si="34"/>
        <v/>
      </c>
      <c r="CC99" s="13" t="str">
        <f>IF($P99="More Info Required",COUNTIFS('[2]2018 Outage History'!$R:$R,CB99,'[2]2018 Outage History'!$I:$I,$C99)/$Q99,"")</f>
        <v/>
      </c>
      <c r="CD99" s="26" t="str">
        <f t="shared" si="35"/>
        <v/>
      </c>
      <c r="CE99" s="13" t="str">
        <f>IF($P99="More Info Required",COUNTIFS('[2]2018 Outage History'!$R:$R,CD99,'[2]2018 Outage History'!$I:$I,$C99)/$Q99,"")</f>
        <v/>
      </c>
      <c r="CF99" s="26" t="str">
        <f t="shared" si="36"/>
        <v/>
      </c>
      <c r="CG99" s="13" t="str">
        <f>IF($P99="More Info Required",COUNTIFS('[2]2018 Outage History'!$R:$R,CF99,'[2]2018 Outage History'!$I:$I,$C99)/$Q99,"")</f>
        <v/>
      </c>
      <c r="CH99" s="26" t="str">
        <f t="shared" si="37"/>
        <v/>
      </c>
      <c r="CI99" s="13" t="str">
        <f>IF($P99="More Info Required",COUNTIFS('[2]2018 Outage History'!$R:$R,CH99,'[2]2018 Outage History'!$I:$I,$C99)/$Q99,"")</f>
        <v/>
      </c>
      <c r="CJ99" s="26" t="str">
        <f t="shared" si="38"/>
        <v/>
      </c>
      <c r="CK99" s="13" t="str">
        <f>IF($P99="More Info Required",COUNTIFS('[2]2018 Outage History'!$R:$R,CJ99,'[2]2018 Outage History'!$I:$I,$C99)/$Q99,"")</f>
        <v/>
      </c>
    </row>
    <row r="100" spans="1:89" ht="15" x14ac:dyDescent="0.25">
      <c r="A100" s="17" t="s">
        <v>406</v>
      </c>
      <c r="B100" s="21">
        <v>4702</v>
      </c>
      <c r="C100" s="14" t="s">
        <v>490</v>
      </c>
      <c r="D100" s="17" t="s">
        <v>405</v>
      </c>
      <c r="E100" s="21">
        <v>47</v>
      </c>
      <c r="F100" s="22">
        <f>'[2]2018 Circuit Detail'!H59</f>
        <v>265.80547899999999</v>
      </c>
      <c r="G100" s="21"/>
      <c r="H100" s="21">
        <f>('[2]2013 Indices'!H91+'[2]2014 Circuit detail'!AS59+'[2]2015 Circuit Detail'!AS59+'[2]2016 Circuit Detail'!AS59+'[2]2017 Circuit Detail'!AS59)/5</f>
        <v>1.6125297786209156</v>
      </c>
      <c r="I100" s="10">
        <f>'[2]2018 Circuit Detail'!AS59</f>
        <v>0.34235562164615901</v>
      </c>
      <c r="J100" s="17" t="str">
        <f t="shared" si="0"/>
        <v>OK</v>
      </c>
      <c r="K100" s="34">
        <v>45.36</v>
      </c>
      <c r="L100" s="23">
        <v>2017</v>
      </c>
      <c r="M100" s="21">
        <f>('[2]2013 Indices'!I91+'[2]2014 Circuit detail'!AQ59+'[2]2015 Circuit Detail'!AQ59+'[2]2016 Circuit Detail'!AQ59+'[2]2017 Circuit Detail'!AQ59)/5</f>
        <v>213.98963834418606</v>
      </c>
      <c r="N100" s="24">
        <f>'[2]2018 Circuit Detail'!AQ59</f>
        <v>26.026551000000001</v>
      </c>
      <c r="O100" s="17" t="str">
        <f t="shared" si="1"/>
        <v>OK</v>
      </c>
      <c r="P100" s="8" t="str">
        <f t="shared" si="2"/>
        <v>Good</v>
      </c>
      <c r="Q100" s="25">
        <f>'[2]2018 Circuit Detail'!AJ59</f>
        <v>10</v>
      </c>
      <c r="R100" s="26" t="str">
        <f t="shared" si="3"/>
        <v/>
      </c>
      <c r="S100" s="12" t="str">
        <f>IF($P100="More Info Required",COUNTIFS('[2]2018 Outage History'!$R:$R,R100,'[2]2018 Outage History'!$I:$I,$C100)/$Q100,"")</f>
        <v/>
      </c>
      <c r="T100" s="26" t="str">
        <f t="shared" si="4"/>
        <v/>
      </c>
      <c r="U100" s="13" t="str">
        <f>IF($P100="More Info Required",COUNTIFS('[2]2018 Outage History'!$R:$R,T100,'[2]2018 Outage History'!$I:$I,$C100)/$Q100,"")</f>
        <v/>
      </c>
      <c r="V100" s="26" t="str">
        <f t="shared" si="5"/>
        <v/>
      </c>
      <c r="W100" s="13" t="str">
        <f>IF($P100="More Info Required",COUNTIFS('[2]2018 Outage History'!$R:$R,V100,'[2]2018 Outage History'!$I:$I,$C100)/$Q100,"")</f>
        <v/>
      </c>
      <c r="X100" s="26" t="str">
        <f t="shared" si="6"/>
        <v/>
      </c>
      <c r="Y100" s="13" t="str">
        <f>IF($P100="More Info Required",COUNTIFS('[2]2018 Outage History'!$R:$R,X100,'[2]2018 Outage History'!$I:$I,$C100)/$Q100,"")</f>
        <v/>
      </c>
      <c r="Z100" s="26" t="str">
        <f t="shared" si="7"/>
        <v/>
      </c>
      <c r="AA100" s="13" t="str">
        <f>IF($P100="More Info Required",COUNTIFS('[2]2018 Outage History'!$R:$R,Z100,'[2]2018 Outage History'!$I:$I,$C100)/$Q100,"")</f>
        <v/>
      </c>
      <c r="AB100" s="26" t="str">
        <f t="shared" si="8"/>
        <v/>
      </c>
      <c r="AC100" s="13" t="str">
        <f>IF($P100="More Info Required",COUNTIFS('[2]2018 Outage History'!$R:$R,AB100,'[2]2018 Outage History'!$I:$I,$C100)/$Q100,"")</f>
        <v/>
      </c>
      <c r="AD100" s="26" t="str">
        <f t="shared" si="9"/>
        <v/>
      </c>
      <c r="AE100" s="13" t="str">
        <f>IF($P100="More Info Required",COUNTIFS('[2]2018 Outage History'!$R:$R,AD100,'[2]2018 Outage History'!$I:$I,$C100)/$Q100,"")</f>
        <v/>
      </c>
      <c r="AF100" s="26" t="str">
        <f t="shared" si="10"/>
        <v/>
      </c>
      <c r="AG100" s="13" t="str">
        <f>IF($P100="More Info Required",COUNTIFS('[2]2018 Outage History'!$R:$R,AF100,'[2]2018 Outage History'!$I:$I,$C100)/$Q100,"")</f>
        <v/>
      </c>
      <c r="AH100" s="26" t="str">
        <f t="shared" si="11"/>
        <v/>
      </c>
      <c r="AI100" s="13" t="str">
        <f>IF($P100="More Info Required",COUNTIFS('[2]2018 Outage History'!$R:$R,AH100,'[2]2018 Outage History'!$I:$I,$C100)/$Q100,"")</f>
        <v/>
      </c>
      <c r="AJ100" s="26" t="str">
        <f t="shared" si="12"/>
        <v/>
      </c>
      <c r="AK100" s="13" t="str">
        <f>IF($P100="More Info Required",COUNTIFS('[2]2018 Outage History'!$R:$R,AJ100,'[2]2018 Outage History'!$I:$I,$C100)/$Q100,"")</f>
        <v/>
      </c>
      <c r="AL100" s="26" t="str">
        <f t="shared" si="13"/>
        <v/>
      </c>
      <c r="AM100" s="13" t="str">
        <f>IF($P100="More Info Required",COUNTIFS('[2]2018 Outage History'!$R:$R,AL100,'[2]2018 Outage History'!$I:$I,$C100)/$Q100,"")</f>
        <v/>
      </c>
      <c r="AN100" s="26" t="str">
        <f t="shared" si="14"/>
        <v/>
      </c>
      <c r="AO100" s="13" t="str">
        <f>IF($P100="More Info Required",COUNTIFS('[2]2018 Outage History'!$R:$R,AN100,'[2]2018 Outage History'!$I:$I,$C100)/$Q100,"")</f>
        <v/>
      </c>
      <c r="AP100" s="26" t="str">
        <f t="shared" si="15"/>
        <v/>
      </c>
      <c r="AQ100" s="13" t="str">
        <f>IF($P100="More Info Required",COUNTIFS('[2]2018 Outage History'!$R:$R,AP100,'[2]2018 Outage History'!$I:$I,$C100)/$Q100,"")</f>
        <v/>
      </c>
      <c r="AR100" s="26" t="str">
        <f t="shared" si="16"/>
        <v/>
      </c>
      <c r="AS100" s="13" t="str">
        <f>IF($P100="More Info Required",COUNTIFS('[2]2018 Outage History'!$R:$R,AR100,'[2]2018 Outage History'!$I:$I,$C100)/$Q100,"")</f>
        <v/>
      </c>
      <c r="AT100" s="26" t="str">
        <f t="shared" si="17"/>
        <v/>
      </c>
      <c r="AU100" s="13" t="str">
        <f>IF($P100="More Info Required",COUNTIFS('[2]2018 Outage History'!$R:$R,AT100,'[2]2018 Outage History'!$I:$I,$C100)/$Q100,"")</f>
        <v/>
      </c>
      <c r="AV100" s="26" t="str">
        <f t="shared" si="18"/>
        <v/>
      </c>
      <c r="AW100" s="13" t="str">
        <f>IF($P100="More Info Required",COUNTIFS('[2]2018 Outage History'!$R:$R,AV100,'[2]2018 Outage History'!$I:$I,$C100)/$Q100,"")</f>
        <v/>
      </c>
      <c r="AX100" s="26" t="str">
        <f t="shared" si="19"/>
        <v/>
      </c>
      <c r="AY100" s="13" t="str">
        <f>IF($P100="More Info Required",COUNTIFS('[2]2018 Outage History'!$R:$R,AX100,'[2]2018 Outage History'!$I:$I,$C100)/$Q100,"")</f>
        <v/>
      </c>
      <c r="AZ100" s="26" t="str">
        <f t="shared" si="20"/>
        <v/>
      </c>
      <c r="BA100" s="13" t="str">
        <f>IF($P100="More Info Required",COUNTIFS('[2]2018 Outage History'!$R:$R,AZ100,'[2]2018 Outage History'!$I:$I,$C100)/$Q100,"")</f>
        <v/>
      </c>
      <c r="BB100" s="26" t="str">
        <f t="shared" si="21"/>
        <v/>
      </c>
      <c r="BC100" s="13" t="str">
        <f>IF($P100="More Info Required",COUNTIFS('[2]2018 Outage History'!$R:$R,BB100,'[2]2018 Outage History'!$I:$I,$C100)/$Q100,"")</f>
        <v/>
      </c>
      <c r="BD100" s="26" t="str">
        <f t="shared" si="22"/>
        <v/>
      </c>
      <c r="BE100" s="13" t="str">
        <f>IF($P100="More Info Required",COUNTIFS('[2]2018 Outage History'!$R:$R,BD100,'[2]2018 Outage History'!$I:$I,$C100)/$Q100,"")</f>
        <v/>
      </c>
      <c r="BF100" s="26" t="str">
        <f t="shared" si="23"/>
        <v/>
      </c>
      <c r="BG100" s="13" t="str">
        <f>IF($P100="More Info Required",COUNTIFS('[2]2018 Outage History'!$R:$R,BF100,'[2]2018 Outage History'!$I:$I,$C100)/$Q100,"")</f>
        <v/>
      </c>
      <c r="BH100" s="26" t="str">
        <f t="shared" si="24"/>
        <v/>
      </c>
      <c r="BI100" s="13" t="str">
        <f>IF($P100="More Info Required",COUNTIFS('[2]2018 Outage History'!$R:$R,BH100,'[2]2018 Outage History'!$I:$I,$C100)/$Q100,"")</f>
        <v/>
      </c>
      <c r="BJ100" s="26" t="str">
        <f t="shared" si="25"/>
        <v/>
      </c>
      <c r="BK100" s="13" t="str">
        <f>IF($P100="More Info Required",COUNTIFS('[2]2018 Outage History'!$R:$R,BJ100,'[2]2018 Outage History'!$I:$I,$C100)/$Q100,"")</f>
        <v/>
      </c>
      <c r="BL100" s="26" t="str">
        <f t="shared" si="26"/>
        <v/>
      </c>
      <c r="BM100" s="13" t="str">
        <f>IF($P100="More Info Required",COUNTIFS('[2]2018 Outage History'!$R:$R,BL100,'[2]2018 Outage History'!$I:$I,$C100)/$Q100,"")</f>
        <v/>
      </c>
      <c r="BN100" s="26" t="str">
        <f t="shared" si="27"/>
        <v/>
      </c>
      <c r="BO100" s="13" t="str">
        <f>IF($P100="More Info Required",COUNTIFS('[2]2018 Outage History'!$R:$R,BN100,'[2]2018 Outage History'!$I:$I,$C100)/$Q100,"")</f>
        <v/>
      </c>
      <c r="BP100" s="26" t="str">
        <f t="shared" si="28"/>
        <v/>
      </c>
      <c r="BQ100" s="13" t="str">
        <f>IF($P100="More Info Required",COUNTIFS('[2]2018 Outage History'!$R:$R,BP100,'[2]2018 Outage History'!$I:$I,$C100)/$Q100,"")</f>
        <v/>
      </c>
      <c r="BR100" s="26" t="str">
        <f t="shared" si="29"/>
        <v/>
      </c>
      <c r="BS100" s="13" t="str">
        <f>IF($P100="More Info Required",COUNTIFS('[2]2018 Outage History'!$R:$R,BR100,'[2]2018 Outage History'!$I:$I,$C100)/$Q100,"")</f>
        <v/>
      </c>
      <c r="BT100" s="26" t="str">
        <f t="shared" si="30"/>
        <v/>
      </c>
      <c r="BU100" s="13" t="str">
        <f>IF($P100="More Info Required",COUNTIFS('[2]2018 Outage History'!$R:$R,BT100,'[2]2018 Outage History'!$I:$I,$C100)/$Q100,"")</f>
        <v/>
      </c>
      <c r="BV100" s="26" t="str">
        <f t="shared" si="31"/>
        <v/>
      </c>
      <c r="BW100" s="13" t="str">
        <f>IF($P100="More Info Required",COUNTIFS('[2]2018 Outage History'!$R:$R,BV100,'[2]2018 Outage History'!$I:$I,$C100)/$Q100,"")</f>
        <v/>
      </c>
      <c r="BX100" s="26" t="str">
        <f t="shared" si="32"/>
        <v/>
      </c>
      <c r="BY100" s="13" t="str">
        <f>IF($P100="More Info Required",COUNTIFS('[2]2018 Outage History'!$R:$R,BX100,'[2]2018 Outage History'!$I:$I,$C100)/$Q100,"")</f>
        <v/>
      </c>
      <c r="BZ100" s="26" t="str">
        <f t="shared" si="33"/>
        <v/>
      </c>
      <c r="CA100" s="13" t="str">
        <f>IF($P100="More Info Required",COUNTIFS('[2]2018 Outage History'!$R:$R,BZ100,'[2]2018 Outage History'!$I:$I,$C100)/$Q100,"")</f>
        <v/>
      </c>
      <c r="CB100" s="26" t="str">
        <f t="shared" si="34"/>
        <v/>
      </c>
      <c r="CC100" s="13" t="str">
        <f>IF($P100="More Info Required",COUNTIFS('[2]2018 Outage History'!$R:$R,CB100,'[2]2018 Outage History'!$I:$I,$C100)/$Q100,"")</f>
        <v/>
      </c>
      <c r="CD100" s="26" t="str">
        <f t="shared" si="35"/>
        <v/>
      </c>
      <c r="CE100" s="13" t="str">
        <f>IF($P100="More Info Required",COUNTIFS('[2]2018 Outage History'!$R:$R,CD100,'[2]2018 Outage History'!$I:$I,$C100)/$Q100,"")</f>
        <v/>
      </c>
      <c r="CF100" s="26" t="str">
        <f t="shared" si="36"/>
        <v/>
      </c>
      <c r="CG100" s="13" t="str">
        <f>IF($P100="More Info Required",COUNTIFS('[2]2018 Outage History'!$R:$R,CF100,'[2]2018 Outage History'!$I:$I,$C100)/$Q100,"")</f>
        <v/>
      </c>
      <c r="CH100" s="26" t="str">
        <f t="shared" si="37"/>
        <v/>
      </c>
      <c r="CI100" s="13" t="str">
        <f>IF($P100="More Info Required",COUNTIFS('[2]2018 Outage History'!$R:$R,CH100,'[2]2018 Outage History'!$I:$I,$C100)/$Q100,"")</f>
        <v/>
      </c>
      <c r="CJ100" s="26" t="str">
        <f t="shared" si="38"/>
        <v/>
      </c>
      <c r="CK100" s="13" t="str">
        <f>IF($P100="More Info Required",COUNTIFS('[2]2018 Outage History'!$R:$R,CJ100,'[2]2018 Outage History'!$I:$I,$C100)/$Q100,"")</f>
        <v/>
      </c>
    </row>
    <row r="101" spans="1:89" ht="15" x14ac:dyDescent="0.25">
      <c r="A101" s="17" t="s">
        <v>182</v>
      </c>
      <c r="B101" s="21">
        <v>4703</v>
      </c>
      <c r="C101" s="14" t="s">
        <v>491</v>
      </c>
      <c r="D101" s="17" t="s">
        <v>405</v>
      </c>
      <c r="E101" s="21">
        <v>47</v>
      </c>
      <c r="F101" s="22">
        <f>'[2]2018 Circuit Detail'!H60</f>
        <v>228.320547</v>
      </c>
      <c r="G101" s="21"/>
      <c r="H101" s="21">
        <f>('[2]2013 Indices'!H92+'[2]2014 Circuit detail'!AS60+'[2]2015 Circuit Detail'!AS60+'[2]2016 Circuit Detail'!AS60+'[2]2017 Circuit Detail'!AS60)/5</f>
        <v>2.8408873461040707</v>
      </c>
      <c r="I101" s="10">
        <f>'[2]2018 Circuit Detail'!AS60</f>
        <v>1.8176200322435301</v>
      </c>
      <c r="J101" s="17" t="str">
        <f t="shared" si="0"/>
        <v>OK</v>
      </c>
      <c r="K101" s="34">
        <v>30.3</v>
      </c>
      <c r="L101" s="23">
        <v>2017</v>
      </c>
      <c r="M101" s="21">
        <f>('[2]2013 Indices'!I92+'[2]2014 Circuit detail'!AQ60+'[2]2015 Circuit Detail'!AQ60+'[2]2016 Circuit Detail'!AQ60+'[2]2017 Circuit Detail'!AQ60)/5</f>
        <v>720.04401337777779</v>
      </c>
      <c r="N101" s="24">
        <f>'[2]2018 Circuit Detail'!AQ60</f>
        <v>241.712805</v>
      </c>
      <c r="O101" s="17" t="str">
        <f t="shared" si="1"/>
        <v>OK</v>
      </c>
      <c r="P101" s="8" t="str">
        <f t="shared" si="2"/>
        <v>Good</v>
      </c>
      <c r="Q101" s="25">
        <f>'[2]2018 Circuit Detail'!AJ60</f>
        <v>13</v>
      </c>
      <c r="R101" s="26" t="str">
        <f t="shared" si="3"/>
        <v/>
      </c>
      <c r="S101" s="12" t="str">
        <f>IF($P101="More Info Required",COUNTIFS('[2]2018 Outage History'!$R:$R,R101,'[2]2018 Outage History'!$I:$I,$C101)/$Q101,"")</f>
        <v/>
      </c>
      <c r="T101" s="26" t="str">
        <f t="shared" si="4"/>
        <v/>
      </c>
      <c r="U101" s="13" t="str">
        <f>IF($P101="More Info Required",COUNTIFS('[2]2018 Outage History'!$R:$R,T101,'[2]2018 Outage History'!$I:$I,$C101)/$Q101,"")</f>
        <v/>
      </c>
      <c r="V101" s="26" t="str">
        <f t="shared" si="5"/>
        <v/>
      </c>
      <c r="W101" s="13" t="str">
        <f>IF($P101="More Info Required",COUNTIFS('[2]2018 Outage History'!$R:$R,V101,'[2]2018 Outage History'!$I:$I,$C101)/$Q101,"")</f>
        <v/>
      </c>
      <c r="X101" s="26" t="str">
        <f t="shared" si="6"/>
        <v/>
      </c>
      <c r="Y101" s="13" t="str">
        <f>IF($P101="More Info Required",COUNTIFS('[2]2018 Outage History'!$R:$R,X101,'[2]2018 Outage History'!$I:$I,$C101)/$Q101,"")</f>
        <v/>
      </c>
      <c r="Z101" s="26" t="str">
        <f t="shared" si="7"/>
        <v/>
      </c>
      <c r="AA101" s="13" t="str">
        <f>IF($P101="More Info Required",COUNTIFS('[2]2018 Outage History'!$R:$R,Z101,'[2]2018 Outage History'!$I:$I,$C101)/$Q101,"")</f>
        <v/>
      </c>
      <c r="AB101" s="26" t="str">
        <f t="shared" si="8"/>
        <v/>
      </c>
      <c r="AC101" s="13" t="str">
        <f>IF($P101="More Info Required",COUNTIFS('[2]2018 Outage History'!$R:$R,AB101,'[2]2018 Outage History'!$I:$I,$C101)/$Q101,"")</f>
        <v/>
      </c>
      <c r="AD101" s="26" t="str">
        <f t="shared" si="9"/>
        <v/>
      </c>
      <c r="AE101" s="13" t="str">
        <f>IF($P101="More Info Required",COUNTIFS('[2]2018 Outage History'!$R:$R,AD101,'[2]2018 Outage History'!$I:$I,$C101)/$Q101,"")</f>
        <v/>
      </c>
      <c r="AF101" s="26" t="str">
        <f t="shared" si="10"/>
        <v/>
      </c>
      <c r="AG101" s="13" t="str">
        <f>IF($P101="More Info Required",COUNTIFS('[2]2018 Outage History'!$R:$R,AF101,'[2]2018 Outage History'!$I:$I,$C101)/$Q101,"")</f>
        <v/>
      </c>
      <c r="AH101" s="26" t="str">
        <f t="shared" si="11"/>
        <v/>
      </c>
      <c r="AI101" s="13" t="str">
        <f>IF($P101="More Info Required",COUNTIFS('[2]2018 Outage History'!$R:$R,AH101,'[2]2018 Outage History'!$I:$I,$C101)/$Q101,"")</f>
        <v/>
      </c>
      <c r="AJ101" s="26" t="str">
        <f t="shared" si="12"/>
        <v/>
      </c>
      <c r="AK101" s="13" t="str">
        <f>IF($P101="More Info Required",COUNTIFS('[2]2018 Outage History'!$R:$R,AJ101,'[2]2018 Outage History'!$I:$I,$C101)/$Q101,"")</f>
        <v/>
      </c>
      <c r="AL101" s="26" t="str">
        <f t="shared" si="13"/>
        <v/>
      </c>
      <c r="AM101" s="13" t="str">
        <f>IF($P101="More Info Required",COUNTIFS('[2]2018 Outage History'!$R:$R,AL101,'[2]2018 Outage History'!$I:$I,$C101)/$Q101,"")</f>
        <v/>
      </c>
      <c r="AN101" s="26" t="str">
        <f t="shared" si="14"/>
        <v/>
      </c>
      <c r="AO101" s="13" t="str">
        <f>IF($P101="More Info Required",COUNTIFS('[2]2018 Outage History'!$R:$R,AN101,'[2]2018 Outage History'!$I:$I,$C101)/$Q101,"")</f>
        <v/>
      </c>
      <c r="AP101" s="26" t="str">
        <f t="shared" si="15"/>
        <v/>
      </c>
      <c r="AQ101" s="13" t="str">
        <f>IF($P101="More Info Required",COUNTIFS('[2]2018 Outage History'!$R:$R,AP101,'[2]2018 Outage History'!$I:$I,$C101)/$Q101,"")</f>
        <v/>
      </c>
      <c r="AR101" s="26" t="str">
        <f t="shared" si="16"/>
        <v/>
      </c>
      <c r="AS101" s="13" t="str">
        <f>IF($P101="More Info Required",COUNTIFS('[2]2018 Outage History'!$R:$R,AR101,'[2]2018 Outage History'!$I:$I,$C101)/$Q101,"")</f>
        <v/>
      </c>
      <c r="AT101" s="26" t="str">
        <f t="shared" si="17"/>
        <v/>
      </c>
      <c r="AU101" s="13" t="str">
        <f>IF($P101="More Info Required",COUNTIFS('[2]2018 Outage History'!$R:$R,AT101,'[2]2018 Outage History'!$I:$I,$C101)/$Q101,"")</f>
        <v/>
      </c>
      <c r="AV101" s="26" t="str">
        <f t="shared" si="18"/>
        <v/>
      </c>
      <c r="AW101" s="13" t="str">
        <f>IF($P101="More Info Required",COUNTIFS('[2]2018 Outage History'!$R:$R,AV101,'[2]2018 Outage History'!$I:$I,$C101)/$Q101,"")</f>
        <v/>
      </c>
      <c r="AX101" s="26" t="str">
        <f t="shared" si="19"/>
        <v/>
      </c>
      <c r="AY101" s="13" t="str">
        <f>IF($P101="More Info Required",COUNTIFS('[2]2018 Outage History'!$R:$R,AX101,'[2]2018 Outage History'!$I:$I,$C101)/$Q101,"")</f>
        <v/>
      </c>
      <c r="AZ101" s="26" t="str">
        <f t="shared" si="20"/>
        <v/>
      </c>
      <c r="BA101" s="13" t="str">
        <f>IF($P101="More Info Required",COUNTIFS('[2]2018 Outage History'!$R:$R,AZ101,'[2]2018 Outage History'!$I:$I,$C101)/$Q101,"")</f>
        <v/>
      </c>
      <c r="BB101" s="26" t="str">
        <f t="shared" si="21"/>
        <v/>
      </c>
      <c r="BC101" s="13" t="str">
        <f>IF($P101="More Info Required",COUNTIFS('[2]2018 Outage History'!$R:$R,BB101,'[2]2018 Outage History'!$I:$I,$C101)/$Q101,"")</f>
        <v/>
      </c>
      <c r="BD101" s="26" t="str">
        <f t="shared" si="22"/>
        <v/>
      </c>
      <c r="BE101" s="13" t="str">
        <f>IF($P101="More Info Required",COUNTIFS('[2]2018 Outage History'!$R:$R,BD101,'[2]2018 Outage History'!$I:$I,$C101)/$Q101,"")</f>
        <v/>
      </c>
      <c r="BF101" s="26" t="str">
        <f t="shared" si="23"/>
        <v/>
      </c>
      <c r="BG101" s="13" t="str">
        <f>IF($P101="More Info Required",COUNTIFS('[2]2018 Outage History'!$R:$R,BF101,'[2]2018 Outage History'!$I:$I,$C101)/$Q101,"")</f>
        <v/>
      </c>
      <c r="BH101" s="26" t="str">
        <f t="shared" si="24"/>
        <v/>
      </c>
      <c r="BI101" s="13" t="str">
        <f>IF($P101="More Info Required",COUNTIFS('[2]2018 Outage History'!$R:$R,BH101,'[2]2018 Outage History'!$I:$I,$C101)/$Q101,"")</f>
        <v/>
      </c>
      <c r="BJ101" s="26" t="str">
        <f t="shared" si="25"/>
        <v/>
      </c>
      <c r="BK101" s="13" t="str">
        <f>IF($P101="More Info Required",COUNTIFS('[2]2018 Outage History'!$R:$R,BJ101,'[2]2018 Outage History'!$I:$I,$C101)/$Q101,"")</f>
        <v/>
      </c>
      <c r="BL101" s="26" t="str">
        <f t="shared" si="26"/>
        <v/>
      </c>
      <c r="BM101" s="13" t="str">
        <f>IF($P101="More Info Required",COUNTIFS('[2]2018 Outage History'!$R:$R,BL101,'[2]2018 Outage History'!$I:$I,$C101)/$Q101,"")</f>
        <v/>
      </c>
      <c r="BN101" s="26" t="str">
        <f t="shared" si="27"/>
        <v/>
      </c>
      <c r="BO101" s="13" t="str">
        <f>IF($P101="More Info Required",COUNTIFS('[2]2018 Outage History'!$R:$R,BN101,'[2]2018 Outage History'!$I:$I,$C101)/$Q101,"")</f>
        <v/>
      </c>
      <c r="BP101" s="26" t="str">
        <f t="shared" si="28"/>
        <v/>
      </c>
      <c r="BQ101" s="13" t="str">
        <f>IF($P101="More Info Required",COUNTIFS('[2]2018 Outage History'!$R:$R,BP101,'[2]2018 Outage History'!$I:$I,$C101)/$Q101,"")</f>
        <v/>
      </c>
      <c r="BR101" s="26" t="str">
        <f t="shared" si="29"/>
        <v/>
      </c>
      <c r="BS101" s="13" t="str">
        <f>IF($P101="More Info Required",COUNTIFS('[2]2018 Outage History'!$R:$R,BR101,'[2]2018 Outage History'!$I:$I,$C101)/$Q101,"")</f>
        <v/>
      </c>
      <c r="BT101" s="26" t="str">
        <f t="shared" si="30"/>
        <v/>
      </c>
      <c r="BU101" s="13" t="str">
        <f>IF($P101="More Info Required",COUNTIFS('[2]2018 Outage History'!$R:$R,BT101,'[2]2018 Outage History'!$I:$I,$C101)/$Q101,"")</f>
        <v/>
      </c>
      <c r="BV101" s="26" t="str">
        <f t="shared" si="31"/>
        <v/>
      </c>
      <c r="BW101" s="13" t="str">
        <f>IF($P101="More Info Required",COUNTIFS('[2]2018 Outage History'!$R:$R,BV101,'[2]2018 Outage History'!$I:$I,$C101)/$Q101,"")</f>
        <v/>
      </c>
      <c r="BX101" s="26" t="str">
        <f t="shared" si="32"/>
        <v/>
      </c>
      <c r="BY101" s="13" t="str">
        <f>IF($P101="More Info Required",COUNTIFS('[2]2018 Outage History'!$R:$R,BX101,'[2]2018 Outage History'!$I:$I,$C101)/$Q101,"")</f>
        <v/>
      </c>
      <c r="BZ101" s="26" t="str">
        <f t="shared" si="33"/>
        <v/>
      </c>
      <c r="CA101" s="13" t="str">
        <f>IF($P101="More Info Required",COUNTIFS('[2]2018 Outage History'!$R:$R,BZ101,'[2]2018 Outage History'!$I:$I,$C101)/$Q101,"")</f>
        <v/>
      </c>
      <c r="CB101" s="26" t="str">
        <f t="shared" si="34"/>
        <v/>
      </c>
      <c r="CC101" s="13" t="str">
        <f>IF($P101="More Info Required",COUNTIFS('[2]2018 Outage History'!$R:$R,CB101,'[2]2018 Outage History'!$I:$I,$C101)/$Q101,"")</f>
        <v/>
      </c>
      <c r="CD101" s="26" t="str">
        <f t="shared" si="35"/>
        <v/>
      </c>
      <c r="CE101" s="13" t="str">
        <f>IF($P101="More Info Required",COUNTIFS('[2]2018 Outage History'!$R:$R,CD101,'[2]2018 Outage History'!$I:$I,$C101)/$Q101,"")</f>
        <v/>
      </c>
      <c r="CF101" s="26" t="str">
        <f t="shared" si="36"/>
        <v/>
      </c>
      <c r="CG101" s="13" t="str">
        <f>IF($P101="More Info Required",COUNTIFS('[2]2018 Outage History'!$R:$R,CF101,'[2]2018 Outage History'!$I:$I,$C101)/$Q101,"")</f>
        <v/>
      </c>
      <c r="CH101" s="26" t="str">
        <f t="shared" si="37"/>
        <v/>
      </c>
      <c r="CI101" s="13" t="str">
        <f>IF($P101="More Info Required",COUNTIFS('[2]2018 Outage History'!$R:$R,CH101,'[2]2018 Outage History'!$I:$I,$C101)/$Q101,"")</f>
        <v/>
      </c>
      <c r="CJ101" s="26" t="str">
        <f t="shared" si="38"/>
        <v/>
      </c>
      <c r="CK101" s="13" t="str">
        <f>IF($P101="More Info Required",COUNTIFS('[2]2018 Outage History'!$R:$R,CJ101,'[2]2018 Outage History'!$I:$I,$C101)/$Q101,"")</f>
        <v/>
      </c>
    </row>
    <row r="102" spans="1:89" ht="15" x14ac:dyDescent="0.25">
      <c r="A102" s="17" t="s">
        <v>200</v>
      </c>
      <c r="B102" s="21">
        <v>4704</v>
      </c>
      <c r="C102" s="14" t="s">
        <v>492</v>
      </c>
      <c r="D102" s="17" t="s">
        <v>405</v>
      </c>
      <c r="E102" s="21">
        <v>47</v>
      </c>
      <c r="F102" s="22">
        <f>'[2]2018 Circuit Detail'!H61</f>
        <v>352.07397200000003</v>
      </c>
      <c r="G102" s="21"/>
      <c r="H102" s="21">
        <f>('[2]2013 Indices'!H93+'[2]2014 Circuit detail'!AS61+'[2]2015 Circuit Detail'!AS61+'[2]2016 Circuit Detail'!AS61+'[2]2017 Circuit Detail'!AS61)/5</f>
        <v>1.7157091725306934</v>
      </c>
      <c r="I102" s="10">
        <f>'[2]2018 Circuit Detail'!AS61</f>
        <v>0.88901772040109805</v>
      </c>
      <c r="J102" s="17" t="str">
        <f t="shared" si="0"/>
        <v>OK</v>
      </c>
      <c r="K102" s="34">
        <v>49.26</v>
      </c>
      <c r="L102" s="23">
        <v>2017</v>
      </c>
      <c r="M102" s="21">
        <f>('[2]2013 Indices'!I93+'[2]2014 Circuit detail'!AQ61+'[2]2015 Circuit Detail'!AQ61+'[2]2016 Circuit Detail'!AQ61+'[2]2017 Circuit Detail'!AQ61)/5</f>
        <v>354.29133755632182</v>
      </c>
      <c r="N102" s="24">
        <f>'[2]2018 Circuit Detail'!AQ61</f>
        <v>112.939334</v>
      </c>
      <c r="O102" s="17" t="str">
        <f t="shared" si="1"/>
        <v>OK</v>
      </c>
      <c r="P102" s="8" t="str">
        <f t="shared" si="2"/>
        <v>Good</v>
      </c>
      <c r="Q102" s="25">
        <f>'[2]2018 Circuit Detail'!AJ61</f>
        <v>17</v>
      </c>
      <c r="R102" s="26" t="str">
        <f t="shared" si="3"/>
        <v/>
      </c>
      <c r="S102" s="12" t="str">
        <f>IF($P102="More Info Required",COUNTIFS('[2]2018 Outage History'!$R:$R,R102,'[2]2018 Outage History'!$I:$I,$C102)/$Q102,"")</f>
        <v/>
      </c>
      <c r="T102" s="26" t="str">
        <f t="shared" si="4"/>
        <v/>
      </c>
      <c r="U102" s="13" t="str">
        <f>IF($P102="More Info Required",COUNTIFS('[2]2018 Outage History'!$R:$R,T102,'[2]2018 Outage History'!$I:$I,$C102)/$Q102,"")</f>
        <v/>
      </c>
      <c r="V102" s="26" t="str">
        <f t="shared" si="5"/>
        <v/>
      </c>
      <c r="W102" s="13" t="str">
        <f>IF($P102="More Info Required",COUNTIFS('[2]2018 Outage History'!$R:$R,V102,'[2]2018 Outage History'!$I:$I,$C102)/$Q102,"")</f>
        <v/>
      </c>
      <c r="X102" s="26" t="str">
        <f t="shared" si="6"/>
        <v/>
      </c>
      <c r="Y102" s="13" t="str">
        <f>IF($P102="More Info Required",COUNTIFS('[2]2018 Outage History'!$R:$R,X102,'[2]2018 Outage History'!$I:$I,$C102)/$Q102,"")</f>
        <v/>
      </c>
      <c r="Z102" s="26" t="str">
        <f t="shared" si="7"/>
        <v/>
      </c>
      <c r="AA102" s="13" t="str">
        <f>IF($P102="More Info Required",COUNTIFS('[2]2018 Outage History'!$R:$R,Z102,'[2]2018 Outage History'!$I:$I,$C102)/$Q102,"")</f>
        <v/>
      </c>
      <c r="AB102" s="26" t="str">
        <f t="shared" si="8"/>
        <v/>
      </c>
      <c r="AC102" s="13" t="str">
        <f>IF($P102="More Info Required",COUNTIFS('[2]2018 Outage History'!$R:$R,AB102,'[2]2018 Outage History'!$I:$I,$C102)/$Q102,"")</f>
        <v/>
      </c>
      <c r="AD102" s="26" t="str">
        <f t="shared" si="9"/>
        <v/>
      </c>
      <c r="AE102" s="13" t="str">
        <f>IF($P102="More Info Required",COUNTIFS('[2]2018 Outage History'!$R:$R,AD102,'[2]2018 Outage History'!$I:$I,$C102)/$Q102,"")</f>
        <v/>
      </c>
      <c r="AF102" s="26" t="str">
        <f t="shared" si="10"/>
        <v/>
      </c>
      <c r="AG102" s="13" t="str">
        <f>IF($P102="More Info Required",COUNTIFS('[2]2018 Outage History'!$R:$R,AF102,'[2]2018 Outage History'!$I:$I,$C102)/$Q102,"")</f>
        <v/>
      </c>
      <c r="AH102" s="26" t="str">
        <f t="shared" si="11"/>
        <v/>
      </c>
      <c r="AI102" s="13" t="str">
        <f>IF($P102="More Info Required",COUNTIFS('[2]2018 Outage History'!$R:$R,AH102,'[2]2018 Outage History'!$I:$I,$C102)/$Q102,"")</f>
        <v/>
      </c>
      <c r="AJ102" s="26" t="str">
        <f t="shared" si="12"/>
        <v/>
      </c>
      <c r="AK102" s="13" t="str">
        <f>IF($P102="More Info Required",COUNTIFS('[2]2018 Outage History'!$R:$R,AJ102,'[2]2018 Outage History'!$I:$I,$C102)/$Q102,"")</f>
        <v/>
      </c>
      <c r="AL102" s="26" t="str">
        <f t="shared" si="13"/>
        <v/>
      </c>
      <c r="AM102" s="13" t="str">
        <f>IF($P102="More Info Required",COUNTIFS('[2]2018 Outage History'!$R:$R,AL102,'[2]2018 Outage History'!$I:$I,$C102)/$Q102,"")</f>
        <v/>
      </c>
      <c r="AN102" s="26" t="str">
        <f t="shared" si="14"/>
        <v/>
      </c>
      <c r="AO102" s="13" t="str">
        <f>IF($P102="More Info Required",COUNTIFS('[2]2018 Outage History'!$R:$R,AN102,'[2]2018 Outage History'!$I:$I,$C102)/$Q102,"")</f>
        <v/>
      </c>
      <c r="AP102" s="26" t="str">
        <f t="shared" si="15"/>
        <v/>
      </c>
      <c r="AQ102" s="13" t="str">
        <f>IF($P102="More Info Required",COUNTIFS('[2]2018 Outage History'!$R:$R,AP102,'[2]2018 Outage History'!$I:$I,$C102)/$Q102,"")</f>
        <v/>
      </c>
      <c r="AR102" s="26" t="str">
        <f t="shared" si="16"/>
        <v/>
      </c>
      <c r="AS102" s="13" t="str">
        <f>IF($P102="More Info Required",COUNTIFS('[2]2018 Outage History'!$R:$R,AR102,'[2]2018 Outage History'!$I:$I,$C102)/$Q102,"")</f>
        <v/>
      </c>
      <c r="AT102" s="26" t="str">
        <f t="shared" si="17"/>
        <v/>
      </c>
      <c r="AU102" s="13" t="str">
        <f>IF($P102="More Info Required",COUNTIFS('[2]2018 Outage History'!$R:$R,AT102,'[2]2018 Outage History'!$I:$I,$C102)/$Q102,"")</f>
        <v/>
      </c>
      <c r="AV102" s="26" t="str">
        <f t="shared" si="18"/>
        <v/>
      </c>
      <c r="AW102" s="13" t="str">
        <f>IF($P102="More Info Required",COUNTIFS('[2]2018 Outage History'!$R:$R,AV102,'[2]2018 Outage History'!$I:$I,$C102)/$Q102,"")</f>
        <v/>
      </c>
      <c r="AX102" s="26" t="str">
        <f t="shared" si="19"/>
        <v/>
      </c>
      <c r="AY102" s="13" t="str">
        <f>IF($P102="More Info Required",COUNTIFS('[2]2018 Outage History'!$R:$R,AX102,'[2]2018 Outage History'!$I:$I,$C102)/$Q102,"")</f>
        <v/>
      </c>
      <c r="AZ102" s="26" t="str">
        <f t="shared" si="20"/>
        <v/>
      </c>
      <c r="BA102" s="13" t="str">
        <f>IF($P102="More Info Required",COUNTIFS('[2]2018 Outage History'!$R:$R,AZ102,'[2]2018 Outage History'!$I:$I,$C102)/$Q102,"")</f>
        <v/>
      </c>
      <c r="BB102" s="26" t="str">
        <f t="shared" si="21"/>
        <v/>
      </c>
      <c r="BC102" s="13" t="str">
        <f>IF($P102="More Info Required",COUNTIFS('[2]2018 Outage History'!$R:$R,BB102,'[2]2018 Outage History'!$I:$I,$C102)/$Q102,"")</f>
        <v/>
      </c>
      <c r="BD102" s="26" t="str">
        <f t="shared" si="22"/>
        <v/>
      </c>
      <c r="BE102" s="13" t="str">
        <f>IF($P102="More Info Required",COUNTIFS('[2]2018 Outage History'!$R:$R,BD102,'[2]2018 Outage History'!$I:$I,$C102)/$Q102,"")</f>
        <v/>
      </c>
      <c r="BF102" s="26" t="str">
        <f t="shared" si="23"/>
        <v/>
      </c>
      <c r="BG102" s="13" t="str">
        <f>IF($P102="More Info Required",COUNTIFS('[2]2018 Outage History'!$R:$R,BF102,'[2]2018 Outage History'!$I:$I,$C102)/$Q102,"")</f>
        <v/>
      </c>
      <c r="BH102" s="26" t="str">
        <f t="shared" si="24"/>
        <v/>
      </c>
      <c r="BI102" s="13" t="str">
        <f>IF($P102="More Info Required",COUNTIFS('[2]2018 Outage History'!$R:$R,BH102,'[2]2018 Outage History'!$I:$I,$C102)/$Q102,"")</f>
        <v/>
      </c>
      <c r="BJ102" s="26" t="str">
        <f t="shared" si="25"/>
        <v/>
      </c>
      <c r="BK102" s="13" t="str">
        <f>IF($P102="More Info Required",COUNTIFS('[2]2018 Outage History'!$R:$R,BJ102,'[2]2018 Outage History'!$I:$I,$C102)/$Q102,"")</f>
        <v/>
      </c>
      <c r="BL102" s="26" t="str">
        <f t="shared" si="26"/>
        <v/>
      </c>
      <c r="BM102" s="13" t="str">
        <f>IF($P102="More Info Required",COUNTIFS('[2]2018 Outage History'!$R:$R,BL102,'[2]2018 Outage History'!$I:$I,$C102)/$Q102,"")</f>
        <v/>
      </c>
      <c r="BN102" s="26" t="str">
        <f t="shared" si="27"/>
        <v/>
      </c>
      <c r="BO102" s="13" t="str">
        <f>IF($P102="More Info Required",COUNTIFS('[2]2018 Outage History'!$R:$R,BN102,'[2]2018 Outage History'!$I:$I,$C102)/$Q102,"")</f>
        <v/>
      </c>
      <c r="BP102" s="26" t="str">
        <f t="shared" si="28"/>
        <v/>
      </c>
      <c r="BQ102" s="13" t="str">
        <f>IF($P102="More Info Required",COUNTIFS('[2]2018 Outage History'!$R:$R,BP102,'[2]2018 Outage History'!$I:$I,$C102)/$Q102,"")</f>
        <v/>
      </c>
      <c r="BR102" s="26" t="str">
        <f t="shared" si="29"/>
        <v/>
      </c>
      <c r="BS102" s="13" t="str">
        <f>IF($P102="More Info Required",COUNTIFS('[2]2018 Outage History'!$R:$R,BR102,'[2]2018 Outage History'!$I:$I,$C102)/$Q102,"")</f>
        <v/>
      </c>
      <c r="BT102" s="26" t="str">
        <f t="shared" si="30"/>
        <v/>
      </c>
      <c r="BU102" s="13" t="str">
        <f>IF($P102="More Info Required",COUNTIFS('[2]2018 Outage History'!$R:$R,BT102,'[2]2018 Outage History'!$I:$I,$C102)/$Q102,"")</f>
        <v/>
      </c>
      <c r="BV102" s="26" t="str">
        <f t="shared" si="31"/>
        <v/>
      </c>
      <c r="BW102" s="13" t="str">
        <f>IF($P102="More Info Required",COUNTIFS('[2]2018 Outage History'!$R:$R,BV102,'[2]2018 Outage History'!$I:$I,$C102)/$Q102,"")</f>
        <v/>
      </c>
      <c r="BX102" s="26" t="str">
        <f t="shared" si="32"/>
        <v/>
      </c>
      <c r="BY102" s="13" t="str">
        <f>IF($P102="More Info Required",COUNTIFS('[2]2018 Outage History'!$R:$R,BX102,'[2]2018 Outage History'!$I:$I,$C102)/$Q102,"")</f>
        <v/>
      </c>
      <c r="BZ102" s="26" t="str">
        <f t="shared" si="33"/>
        <v/>
      </c>
      <c r="CA102" s="13" t="str">
        <f>IF($P102="More Info Required",COUNTIFS('[2]2018 Outage History'!$R:$R,BZ102,'[2]2018 Outage History'!$I:$I,$C102)/$Q102,"")</f>
        <v/>
      </c>
      <c r="CB102" s="26" t="str">
        <f t="shared" si="34"/>
        <v/>
      </c>
      <c r="CC102" s="13" t="str">
        <f>IF($P102="More Info Required",COUNTIFS('[2]2018 Outage History'!$R:$R,CB102,'[2]2018 Outage History'!$I:$I,$C102)/$Q102,"")</f>
        <v/>
      </c>
      <c r="CD102" s="26" t="str">
        <f t="shared" si="35"/>
        <v/>
      </c>
      <c r="CE102" s="13" t="str">
        <f>IF($P102="More Info Required",COUNTIFS('[2]2018 Outage History'!$R:$R,CD102,'[2]2018 Outage History'!$I:$I,$C102)/$Q102,"")</f>
        <v/>
      </c>
      <c r="CF102" s="26" t="str">
        <f t="shared" si="36"/>
        <v/>
      </c>
      <c r="CG102" s="13" t="str">
        <f>IF($P102="More Info Required",COUNTIFS('[2]2018 Outage History'!$R:$R,CF102,'[2]2018 Outage History'!$I:$I,$C102)/$Q102,"")</f>
        <v/>
      </c>
      <c r="CH102" s="26" t="str">
        <f t="shared" si="37"/>
        <v/>
      </c>
      <c r="CI102" s="13" t="str">
        <f>IF($P102="More Info Required",COUNTIFS('[2]2018 Outage History'!$R:$R,CH102,'[2]2018 Outage History'!$I:$I,$C102)/$Q102,"")</f>
        <v/>
      </c>
      <c r="CJ102" s="26" t="str">
        <f t="shared" si="38"/>
        <v/>
      </c>
      <c r="CK102" s="13" t="str">
        <f>IF($P102="More Info Required",COUNTIFS('[2]2018 Outage History'!$R:$R,CJ102,'[2]2018 Outage History'!$I:$I,$C102)/$Q102,"")</f>
        <v/>
      </c>
    </row>
    <row r="103" spans="1:89" ht="15" x14ac:dyDescent="0.25">
      <c r="A103" s="17" t="s">
        <v>202</v>
      </c>
      <c r="B103" s="21">
        <v>4705</v>
      </c>
      <c r="C103" s="14" t="s">
        <v>493</v>
      </c>
      <c r="D103" s="17" t="s">
        <v>405</v>
      </c>
      <c r="E103" s="21">
        <v>47</v>
      </c>
      <c r="F103" s="22">
        <f>'[2]2018 Circuit Detail'!H62</f>
        <v>348.70684899999998</v>
      </c>
      <c r="G103" s="21"/>
      <c r="H103" s="21">
        <f>('[2]2013 Indices'!H94+'[2]2014 Circuit detail'!AS62+'[2]2015 Circuit Detail'!AS62+'[2]2016 Circuit Detail'!AS62+'[2]2017 Circuit Detail'!AS62)/5</f>
        <v>2.5931360680109101</v>
      </c>
      <c r="I103" s="10">
        <f>'[2]2018 Circuit Detail'!AS62</f>
        <v>0.98650198866613004</v>
      </c>
      <c r="J103" s="17" t="str">
        <f t="shared" si="0"/>
        <v>OK</v>
      </c>
      <c r="K103" s="34">
        <v>67.7</v>
      </c>
      <c r="L103" s="23">
        <v>2017</v>
      </c>
      <c r="M103" s="21">
        <f>('[2]2013 Indices'!I94+'[2]2014 Circuit detail'!AQ62+'[2]2015 Circuit Detail'!AQ62+'[2]2016 Circuit Detail'!AQ62+'[2]2017 Circuit Detail'!AQ62)/5</f>
        <v>394.91406239884395</v>
      </c>
      <c r="N103" s="24">
        <f>'[2]2018 Circuit Detail'!AQ62</f>
        <v>157.35853800000001</v>
      </c>
      <c r="O103" s="17" t="str">
        <f t="shared" si="1"/>
        <v>OK</v>
      </c>
      <c r="P103" s="8" t="str">
        <f t="shared" si="2"/>
        <v>Good</v>
      </c>
      <c r="Q103" s="25">
        <f>'[2]2018 Circuit Detail'!AJ62</f>
        <v>24</v>
      </c>
      <c r="R103" s="26" t="str">
        <f t="shared" si="3"/>
        <v/>
      </c>
      <c r="S103" s="12" t="str">
        <f>IF($P103="More Info Required",COUNTIFS('[2]2018 Outage History'!$R:$R,R103,'[2]2018 Outage History'!$I:$I,$C103)/$Q103,"")</f>
        <v/>
      </c>
      <c r="T103" s="26" t="str">
        <f t="shared" si="4"/>
        <v/>
      </c>
      <c r="U103" s="13" t="str">
        <f>IF($P103="More Info Required",COUNTIFS('[2]2018 Outage History'!$R:$R,T103,'[2]2018 Outage History'!$I:$I,$C103)/$Q103,"")</f>
        <v/>
      </c>
      <c r="V103" s="26" t="str">
        <f t="shared" si="5"/>
        <v/>
      </c>
      <c r="W103" s="13" t="str">
        <f>IF($P103="More Info Required",COUNTIFS('[2]2018 Outage History'!$R:$R,V103,'[2]2018 Outage History'!$I:$I,$C103)/$Q103,"")</f>
        <v/>
      </c>
      <c r="X103" s="26" t="str">
        <f t="shared" si="6"/>
        <v/>
      </c>
      <c r="Y103" s="13" t="str">
        <f>IF($P103="More Info Required",COUNTIFS('[2]2018 Outage History'!$R:$R,X103,'[2]2018 Outage History'!$I:$I,$C103)/$Q103,"")</f>
        <v/>
      </c>
      <c r="Z103" s="26" t="str">
        <f t="shared" si="7"/>
        <v/>
      </c>
      <c r="AA103" s="13" t="str">
        <f>IF($P103="More Info Required",COUNTIFS('[2]2018 Outage History'!$R:$R,Z103,'[2]2018 Outage History'!$I:$I,$C103)/$Q103,"")</f>
        <v/>
      </c>
      <c r="AB103" s="26" t="str">
        <f t="shared" si="8"/>
        <v/>
      </c>
      <c r="AC103" s="13" t="str">
        <f>IF($P103="More Info Required",COUNTIFS('[2]2018 Outage History'!$R:$R,AB103,'[2]2018 Outage History'!$I:$I,$C103)/$Q103,"")</f>
        <v/>
      </c>
      <c r="AD103" s="26" t="str">
        <f t="shared" si="9"/>
        <v/>
      </c>
      <c r="AE103" s="13" t="str">
        <f>IF($P103="More Info Required",COUNTIFS('[2]2018 Outage History'!$R:$R,AD103,'[2]2018 Outage History'!$I:$I,$C103)/$Q103,"")</f>
        <v/>
      </c>
      <c r="AF103" s="26" t="str">
        <f t="shared" si="10"/>
        <v/>
      </c>
      <c r="AG103" s="13" t="str">
        <f>IF($P103="More Info Required",COUNTIFS('[2]2018 Outage History'!$R:$R,AF103,'[2]2018 Outage History'!$I:$I,$C103)/$Q103,"")</f>
        <v/>
      </c>
      <c r="AH103" s="26" t="str">
        <f t="shared" si="11"/>
        <v/>
      </c>
      <c r="AI103" s="13" t="str">
        <f>IF($P103="More Info Required",COUNTIFS('[2]2018 Outage History'!$R:$R,AH103,'[2]2018 Outage History'!$I:$I,$C103)/$Q103,"")</f>
        <v/>
      </c>
      <c r="AJ103" s="26" t="str">
        <f t="shared" si="12"/>
        <v/>
      </c>
      <c r="AK103" s="13" t="str">
        <f>IF($P103="More Info Required",COUNTIFS('[2]2018 Outage History'!$R:$R,AJ103,'[2]2018 Outage History'!$I:$I,$C103)/$Q103,"")</f>
        <v/>
      </c>
      <c r="AL103" s="26" t="str">
        <f t="shared" si="13"/>
        <v/>
      </c>
      <c r="AM103" s="13" t="str">
        <f>IF($P103="More Info Required",COUNTIFS('[2]2018 Outage History'!$R:$R,AL103,'[2]2018 Outage History'!$I:$I,$C103)/$Q103,"")</f>
        <v/>
      </c>
      <c r="AN103" s="26" t="str">
        <f t="shared" si="14"/>
        <v/>
      </c>
      <c r="AO103" s="13" t="str">
        <f>IF($P103="More Info Required",COUNTIFS('[2]2018 Outage History'!$R:$R,AN103,'[2]2018 Outage History'!$I:$I,$C103)/$Q103,"")</f>
        <v/>
      </c>
      <c r="AP103" s="26" t="str">
        <f t="shared" si="15"/>
        <v/>
      </c>
      <c r="AQ103" s="13" t="str">
        <f>IF($P103="More Info Required",COUNTIFS('[2]2018 Outage History'!$R:$R,AP103,'[2]2018 Outage History'!$I:$I,$C103)/$Q103,"")</f>
        <v/>
      </c>
      <c r="AR103" s="26" t="str">
        <f t="shared" si="16"/>
        <v/>
      </c>
      <c r="AS103" s="13" t="str">
        <f>IF($P103="More Info Required",COUNTIFS('[2]2018 Outage History'!$R:$R,AR103,'[2]2018 Outage History'!$I:$I,$C103)/$Q103,"")</f>
        <v/>
      </c>
      <c r="AT103" s="26" t="str">
        <f t="shared" si="17"/>
        <v/>
      </c>
      <c r="AU103" s="13" t="str">
        <f>IF($P103="More Info Required",COUNTIFS('[2]2018 Outage History'!$R:$R,AT103,'[2]2018 Outage History'!$I:$I,$C103)/$Q103,"")</f>
        <v/>
      </c>
      <c r="AV103" s="26" t="str">
        <f t="shared" si="18"/>
        <v/>
      </c>
      <c r="AW103" s="13" t="str">
        <f>IF($P103="More Info Required",COUNTIFS('[2]2018 Outage History'!$R:$R,AV103,'[2]2018 Outage History'!$I:$I,$C103)/$Q103,"")</f>
        <v/>
      </c>
      <c r="AX103" s="26" t="str">
        <f t="shared" si="19"/>
        <v/>
      </c>
      <c r="AY103" s="13" t="str">
        <f>IF($P103="More Info Required",COUNTIFS('[2]2018 Outage History'!$R:$R,AX103,'[2]2018 Outage History'!$I:$I,$C103)/$Q103,"")</f>
        <v/>
      </c>
      <c r="AZ103" s="26" t="str">
        <f t="shared" si="20"/>
        <v/>
      </c>
      <c r="BA103" s="13" t="str">
        <f>IF($P103="More Info Required",COUNTIFS('[2]2018 Outage History'!$R:$R,AZ103,'[2]2018 Outage History'!$I:$I,$C103)/$Q103,"")</f>
        <v/>
      </c>
      <c r="BB103" s="26" t="str">
        <f t="shared" si="21"/>
        <v/>
      </c>
      <c r="BC103" s="13" t="str">
        <f>IF($P103="More Info Required",COUNTIFS('[2]2018 Outage History'!$R:$R,BB103,'[2]2018 Outage History'!$I:$I,$C103)/$Q103,"")</f>
        <v/>
      </c>
      <c r="BD103" s="26" t="str">
        <f t="shared" si="22"/>
        <v/>
      </c>
      <c r="BE103" s="13" t="str">
        <f>IF($P103="More Info Required",COUNTIFS('[2]2018 Outage History'!$R:$R,BD103,'[2]2018 Outage History'!$I:$I,$C103)/$Q103,"")</f>
        <v/>
      </c>
      <c r="BF103" s="26" t="str">
        <f t="shared" si="23"/>
        <v/>
      </c>
      <c r="BG103" s="13" t="str">
        <f>IF($P103="More Info Required",COUNTIFS('[2]2018 Outage History'!$R:$R,BF103,'[2]2018 Outage History'!$I:$I,$C103)/$Q103,"")</f>
        <v/>
      </c>
      <c r="BH103" s="26" t="str">
        <f t="shared" si="24"/>
        <v/>
      </c>
      <c r="BI103" s="13" t="str">
        <f>IF($P103="More Info Required",COUNTIFS('[2]2018 Outage History'!$R:$R,BH103,'[2]2018 Outage History'!$I:$I,$C103)/$Q103,"")</f>
        <v/>
      </c>
      <c r="BJ103" s="26" t="str">
        <f t="shared" si="25"/>
        <v/>
      </c>
      <c r="BK103" s="13" t="str">
        <f>IF($P103="More Info Required",COUNTIFS('[2]2018 Outage History'!$R:$R,BJ103,'[2]2018 Outage History'!$I:$I,$C103)/$Q103,"")</f>
        <v/>
      </c>
      <c r="BL103" s="26" t="str">
        <f t="shared" si="26"/>
        <v/>
      </c>
      <c r="BM103" s="13" t="str">
        <f>IF($P103="More Info Required",COUNTIFS('[2]2018 Outage History'!$R:$R,BL103,'[2]2018 Outage History'!$I:$I,$C103)/$Q103,"")</f>
        <v/>
      </c>
      <c r="BN103" s="26" t="str">
        <f t="shared" si="27"/>
        <v/>
      </c>
      <c r="BO103" s="13" t="str">
        <f>IF($P103="More Info Required",COUNTIFS('[2]2018 Outage History'!$R:$R,BN103,'[2]2018 Outage History'!$I:$I,$C103)/$Q103,"")</f>
        <v/>
      </c>
      <c r="BP103" s="26" t="str">
        <f t="shared" si="28"/>
        <v/>
      </c>
      <c r="BQ103" s="13" t="str">
        <f>IF($P103="More Info Required",COUNTIFS('[2]2018 Outage History'!$R:$R,BP103,'[2]2018 Outage History'!$I:$I,$C103)/$Q103,"")</f>
        <v/>
      </c>
      <c r="BR103" s="26" t="str">
        <f t="shared" si="29"/>
        <v/>
      </c>
      <c r="BS103" s="13" t="str">
        <f>IF($P103="More Info Required",COUNTIFS('[2]2018 Outage History'!$R:$R,BR103,'[2]2018 Outage History'!$I:$I,$C103)/$Q103,"")</f>
        <v/>
      </c>
      <c r="BT103" s="26" t="str">
        <f t="shared" si="30"/>
        <v/>
      </c>
      <c r="BU103" s="13" t="str">
        <f>IF($P103="More Info Required",COUNTIFS('[2]2018 Outage History'!$R:$R,BT103,'[2]2018 Outage History'!$I:$I,$C103)/$Q103,"")</f>
        <v/>
      </c>
      <c r="BV103" s="26" t="str">
        <f t="shared" si="31"/>
        <v/>
      </c>
      <c r="BW103" s="13" t="str">
        <f>IF($P103="More Info Required",COUNTIFS('[2]2018 Outage History'!$R:$R,BV103,'[2]2018 Outage History'!$I:$I,$C103)/$Q103,"")</f>
        <v/>
      </c>
      <c r="BX103" s="26" t="str">
        <f t="shared" si="32"/>
        <v/>
      </c>
      <c r="BY103" s="13" t="str">
        <f>IF($P103="More Info Required",COUNTIFS('[2]2018 Outage History'!$R:$R,BX103,'[2]2018 Outage History'!$I:$I,$C103)/$Q103,"")</f>
        <v/>
      </c>
      <c r="BZ103" s="26" t="str">
        <f t="shared" si="33"/>
        <v/>
      </c>
      <c r="CA103" s="13" t="str">
        <f>IF($P103="More Info Required",COUNTIFS('[2]2018 Outage History'!$R:$R,BZ103,'[2]2018 Outage History'!$I:$I,$C103)/$Q103,"")</f>
        <v/>
      </c>
      <c r="CB103" s="26" t="str">
        <f t="shared" si="34"/>
        <v/>
      </c>
      <c r="CC103" s="13" t="str">
        <f>IF($P103="More Info Required",COUNTIFS('[2]2018 Outage History'!$R:$R,CB103,'[2]2018 Outage History'!$I:$I,$C103)/$Q103,"")</f>
        <v/>
      </c>
      <c r="CD103" s="26" t="str">
        <f t="shared" si="35"/>
        <v/>
      </c>
      <c r="CE103" s="13" t="str">
        <f>IF($P103="More Info Required",COUNTIFS('[2]2018 Outage History'!$R:$R,CD103,'[2]2018 Outage History'!$I:$I,$C103)/$Q103,"")</f>
        <v/>
      </c>
      <c r="CF103" s="26" t="str">
        <f t="shared" si="36"/>
        <v/>
      </c>
      <c r="CG103" s="13" t="str">
        <f>IF($P103="More Info Required",COUNTIFS('[2]2018 Outage History'!$R:$R,CF103,'[2]2018 Outage History'!$I:$I,$C103)/$Q103,"")</f>
        <v/>
      </c>
      <c r="CH103" s="26" t="str">
        <f t="shared" si="37"/>
        <v/>
      </c>
      <c r="CI103" s="13" t="str">
        <f>IF($P103="More Info Required",COUNTIFS('[2]2018 Outage History'!$R:$R,CH103,'[2]2018 Outage History'!$I:$I,$C103)/$Q103,"")</f>
        <v/>
      </c>
      <c r="CJ103" s="26" t="str">
        <f t="shared" si="38"/>
        <v/>
      </c>
      <c r="CK103" s="13" t="str">
        <f>IF($P103="More Info Required",COUNTIFS('[2]2018 Outage History'!$R:$R,CJ103,'[2]2018 Outage History'!$I:$I,$C103)/$Q103,"")</f>
        <v/>
      </c>
    </row>
    <row r="104" spans="1:89" ht="15" x14ac:dyDescent="0.25">
      <c r="A104" s="17" t="s">
        <v>182</v>
      </c>
      <c r="B104" s="21">
        <v>4901</v>
      </c>
      <c r="C104" s="14" t="s">
        <v>452</v>
      </c>
      <c r="D104" s="17" t="s">
        <v>184</v>
      </c>
      <c r="E104" s="21">
        <v>49</v>
      </c>
      <c r="F104" s="22">
        <f>'[2]2018 Circuit Detail'!H63</f>
        <v>132.841095</v>
      </c>
      <c r="G104" s="21"/>
      <c r="H104" s="21">
        <f>('[2]2013 Indices'!H95+'[2]2014 Circuit detail'!AS63+'[2]2015 Circuit Detail'!AS63+'[2]2016 Circuit Detail'!AS63+'[2]2017 Circuit Detail'!AS63)/5</f>
        <v>1.735791840183498</v>
      </c>
      <c r="I104" s="10">
        <f>'[2]2018 Circuit Detail'!AS63</f>
        <v>1.9346422882166101</v>
      </c>
      <c r="J104" s="17" t="str">
        <f t="shared" si="0"/>
        <v>PSC</v>
      </c>
      <c r="K104" s="34">
        <v>20.3</v>
      </c>
      <c r="L104" s="23">
        <v>2015</v>
      </c>
      <c r="M104" s="21">
        <f>('[2]2013 Indices'!I95+'[2]2014 Circuit detail'!AQ63+'[2]2015 Circuit Detail'!AQ63+'[2]2016 Circuit Detail'!AQ63+'[2]2017 Circuit Detail'!AQ63)/5</f>
        <v>213.55257864732826</v>
      </c>
      <c r="N104" s="24">
        <f>'[2]2018 Circuit Detail'!AQ63</f>
        <v>138.42854800000001</v>
      </c>
      <c r="O104" s="17" t="str">
        <f t="shared" si="1"/>
        <v>OK</v>
      </c>
      <c r="P104" s="8" t="str">
        <f t="shared" si="2"/>
        <v>More Info Required</v>
      </c>
      <c r="Q104" s="25">
        <f>'[2]2018 Circuit Detail'!AJ63</f>
        <v>9</v>
      </c>
      <c r="R104" s="26" t="str">
        <f t="shared" si="3"/>
        <v>000 Power Supply</v>
      </c>
      <c r="S104" s="12" t="e">
        <f>IF($P104="More Info Required",COUNTIFS('[2]2018 Outage History'!$R:$R,R104,'[2]2018 Outage History'!$I:$I,$C104)/$Q104,"")</f>
        <v>#VALUE!</v>
      </c>
      <c r="T104" s="26" t="str">
        <f t="shared" si="4"/>
        <v>100 Construction</v>
      </c>
      <c r="U104" s="13" t="e">
        <f>IF($P104="More Info Required",COUNTIFS('[2]2018 Outage History'!$R:$R,T104,'[2]2018 Outage History'!$I:$I,$C104)/$Q104,"")</f>
        <v>#VALUE!</v>
      </c>
      <c r="V104" s="26" t="str">
        <f t="shared" si="5"/>
        <v>110 Maintenance</v>
      </c>
      <c r="W104" s="13" t="e">
        <f>IF($P104="More Info Required",COUNTIFS('[2]2018 Outage History'!$R:$R,V104,'[2]2018 Outage History'!$I:$I,$C104)/$Q104,"")</f>
        <v>#VALUE!</v>
      </c>
      <c r="X104" s="26" t="str">
        <f t="shared" si="6"/>
        <v>190 Other Planned</v>
      </c>
      <c r="Y104" s="13" t="e">
        <f>IF($P104="More Info Required",COUNTIFS('[2]2018 Outage History'!$R:$R,X104,'[2]2018 Outage History'!$I:$I,$C104)/$Q104,"")</f>
        <v>#VALUE!</v>
      </c>
      <c r="Z104" s="26" t="str">
        <f t="shared" si="7"/>
        <v>300 Material or equipment fault/failure</v>
      </c>
      <c r="AA104" s="13" t="e">
        <f>IF($P104="More Info Required",COUNTIFS('[2]2018 Outage History'!$R:$R,Z104,'[2]2018 Outage History'!$I:$I,$C104)/$Q104,"")</f>
        <v>#VALUE!</v>
      </c>
      <c r="AB104" s="26" t="str">
        <f t="shared" si="8"/>
        <v>310 Installation Fault</v>
      </c>
      <c r="AC104" s="13" t="e">
        <f>IF($P104="More Info Required",COUNTIFS('[2]2018 Outage History'!$R:$R,AB104,'[2]2018 Outage History'!$I:$I,$C104)/$Q104,"")</f>
        <v>#VALUE!</v>
      </c>
      <c r="AD104" s="26" t="str">
        <f t="shared" si="9"/>
        <v>320 Conductor Sag or inadequate clearance</v>
      </c>
      <c r="AE104" s="13" t="e">
        <f>IF($P104="More Info Required",COUNTIFS('[2]2018 Outage History'!$R:$R,AD104,'[2]2018 Outage History'!$I:$I,$C104)/$Q104,"")</f>
        <v>#VALUE!</v>
      </c>
      <c r="AF104" s="26" t="str">
        <f t="shared" si="10"/>
        <v>340 Overload</v>
      </c>
      <c r="AG104" s="13" t="e">
        <f>IF($P104="More Info Required",COUNTIFS('[2]2018 Outage History'!$R:$R,AF104,'[2]2018 Outage History'!$I:$I,$C104)/$Q104,"")</f>
        <v>#VALUE!</v>
      </c>
      <c r="AH104" s="26" t="str">
        <f t="shared" si="11"/>
        <v>350 Miscoordination of protection devices</v>
      </c>
      <c r="AI104" s="13" t="e">
        <f>IF($P104="More Info Required",COUNTIFS('[2]2018 Outage History'!$R:$R,AH104,'[2]2018 Outage History'!$I:$I,$C104)/$Q104,"")</f>
        <v>#VALUE!</v>
      </c>
      <c r="AJ104" s="26" t="str">
        <f t="shared" si="12"/>
        <v>360 Other Equipment installation/design</v>
      </c>
      <c r="AK104" s="13" t="e">
        <f>IF($P104="More Info Required",COUNTIFS('[2]2018 Outage History'!$R:$R,AJ104,'[2]2018 Outage History'!$I:$I,$C104)/$Q104,"")</f>
        <v>#VALUE!</v>
      </c>
      <c r="AL104" s="26" t="str">
        <f t="shared" si="13"/>
        <v>400 Decay/Age of Material/Equipment</v>
      </c>
      <c r="AM104" s="13" t="e">
        <f>IF($P104="More Info Required",COUNTIFS('[2]2018 Outage History'!$R:$R,AL104,'[2]2018 Outage History'!$I:$I,$C104)/$Q104,"")</f>
        <v>#VALUE!</v>
      </c>
      <c r="AN104" s="26" t="str">
        <f t="shared" si="14"/>
        <v>420 Tree Growth</v>
      </c>
      <c r="AO104" s="13" t="e">
        <f>IF($P104="More Info Required",COUNTIFS('[2]2018 Outage History'!$R:$R,AN104,'[2]2018 Outage History'!$I:$I,$C104)/$Q104,"")</f>
        <v>#VALUE!</v>
      </c>
      <c r="AP104" s="26" t="str">
        <f t="shared" si="15"/>
        <v>430 Tree failure from overhang or dead tree without Ice/snow</v>
      </c>
      <c r="AQ104" s="13" t="e">
        <f>IF($P104="More Info Required",COUNTIFS('[2]2018 Outage History'!$R:$R,AP104,'[2]2018 Outage History'!$I:$I,$C104)/$Q104,"")</f>
        <v>#VALUE!</v>
      </c>
      <c r="AR104" s="26" t="str">
        <f t="shared" si="16"/>
        <v>440 Trees with Ice/snow</v>
      </c>
      <c r="AS104" s="13" t="e">
        <f>IF($P104="More Info Required",COUNTIFS('[2]2018 Outage History'!$R:$R,AR104,'[2]2018 Outage History'!$I:$I,$C104)/$Q104,"")</f>
        <v>#VALUE!</v>
      </c>
      <c r="AT104" s="26" t="str">
        <f t="shared" si="17"/>
        <v>470 Borrower Crew Cuts Tree</v>
      </c>
      <c r="AU104" s="13" t="e">
        <f>IF($P104="More Info Required",COUNTIFS('[2]2018 Outage History'!$R:$R,AT104,'[2]2018 Outage History'!$I:$I,$C104)/$Q104,"")</f>
        <v>#VALUE!</v>
      </c>
      <c r="AV104" s="26" t="str">
        <f t="shared" si="18"/>
        <v>490 Maintenance, Other</v>
      </c>
      <c r="AW104" s="13" t="e">
        <f>IF($P104="More Info Required",COUNTIFS('[2]2018 Outage History'!$R:$R,AV104,'[2]2018 Outage History'!$I:$I,$C104)/$Q104,"")</f>
        <v>#VALUE!</v>
      </c>
      <c r="AX104" s="26" t="str">
        <f t="shared" si="19"/>
        <v>500 Lightning</v>
      </c>
      <c r="AY104" s="13" t="e">
        <f>IF($P104="More Info Required",COUNTIFS('[2]2018 Outage History'!$R:$R,AX104,'[2]2018 Outage History'!$I:$I,$C104)/$Q104,"")</f>
        <v>#VALUE!</v>
      </c>
      <c r="AZ104" s="26" t="str">
        <f t="shared" si="20"/>
        <v>510 Wind, Not Trees</v>
      </c>
      <c r="BA104" s="13" t="e">
        <f>IF($P104="More Info Required",COUNTIFS('[2]2018 Outage History'!$R:$R,AZ104,'[2]2018 Outage History'!$I:$I,$C104)/$Q104,"")</f>
        <v>#VALUE!</v>
      </c>
      <c r="BB104" s="26" t="str">
        <f t="shared" si="21"/>
        <v>520 Ice, Sleet, Frost, not Trees</v>
      </c>
      <c r="BC104" s="13" t="e">
        <f>IF($P104="More Info Required",COUNTIFS('[2]2018 Outage History'!$R:$R,BB104,'[2]2018 Outage History'!$I:$I,$C104)/$Q104,"")</f>
        <v>#VALUE!</v>
      </c>
      <c r="BD104" s="26" t="str">
        <f t="shared" si="22"/>
        <v>530 Flood</v>
      </c>
      <c r="BE104" s="13" t="e">
        <f>IF($P104="More Info Required",COUNTIFS('[2]2018 Outage History'!$R:$R,BD104,'[2]2018 Outage History'!$I:$I,$C104)/$Q104,"")</f>
        <v>#VALUE!</v>
      </c>
      <c r="BF104" s="26" t="str">
        <f t="shared" si="23"/>
        <v>540 Storm</v>
      </c>
      <c r="BG104" s="13" t="e">
        <f>IF($P104="More Info Required",COUNTIFS('[2]2018 Outage History'!$R:$R,BF104,'[2]2018 Outage History'!$I:$I,$C104)/$Q104,"")</f>
        <v>#VALUE!</v>
      </c>
      <c r="BH104" s="26" t="str">
        <f t="shared" si="24"/>
        <v>590 Weather, Other</v>
      </c>
      <c r="BI104" s="13" t="e">
        <f>IF($P104="More Info Required",COUNTIFS('[2]2018 Outage History'!$R:$R,BH104,'[2]2018 Outage History'!$I:$I,$C104)/$Q104,"")</f>
        <v>#VALUE!</v>
      </c>
      <c r="BJ104" s="26" t="str">
        <f t="shared" si="25"/>
        <v>600 Animal/bird</v>
      </c>
      <c r="BK104" s="13" t="e">
        <f>IF($P104="More Info Required",COUNTIFS('[2]2018 Outage History'!$R:$R,BJ104,'[2]2018 Outage History'!$I:$I,$C104)/$Q104,"")</f>
        <v>#VALUE!</v>
      </c>
      <c r="BL104" s="26" t="str">
        <f t="shared" si="26"/>
        <v>630 Squirrel</v>
      </c>
      <c r="BM104" s="13" t="e">
        <f>IF($P104="More Info Required",COUNTIFS('[2]2018 Outage History'!$R:$R,BL104,'[2]2018 Outage History'!$I:$I,$C104)/$Q104,"")</f>
        <v>#VALUE!</v>
      </c>
      <c r="BN104" s="26" t="str">
        <f t="shared" si="27"/>
        <v>690 Animal, Other</v>
      </c>
      <c r="BO104" s="13" t="e">
        <f>IF($P104="More Info Required",COUNTIFS('[2]2018 Outage History'!$R:$R,BN104,'[2]2018 Outage History'!$I:$I,$C104)/$Q104,"")</f>
        <v>#VALUE!</v>
      </c>
      <c r="BP104" s="26" t="str">
        <f t="shared" si="28"/>
        <v>700 Customer-Caused</v>
      </c>
      <c r="BQ104" s="13" t="e">
        <f>IF($P104="More Info Required",COUNTIFS('[2]2018 Outage History'!$R:$R,BP104,'[2]2018 Outage History'!$I:$I,$C104)/$Q104,"")</f>
        <v>#VALUE!</v>
      </c>
      <c r="BR104" s="26" t="str">
        <f t="shared" si="29"/>
        <v>710 Motor Vehicle</v>
      </c>
      <c r="BS104" s="13" t="e">
        <f>IF($P104="More Info Required",COUNTIFS('[2]2018 Outage History'!$R:$R,BR104,'[2]2018 Outage History'!$I:$I,$C104)/$Q104,"")</f>
        <v>#VALUE!</v>
      </c>
      <c r="BT104" s="26" t="str">
        <f t="shared" si="30"/>
        <v>715 Farming Equipment</v>
      </c>
      <c r="BU104" s="13" t="e">
        <f>IF($P104="More Info Required",COUNTIFS('[2]2018 Outage History'!$R:$R,BT104,'[2]2018 Outage History'!$I:$I,$C104)/$Q104,"")</f>
        <v>#VALUE!</v>
      </c>
      <c r="BV104" s="26" t="str">
        <f t="shared" si="31"/>
        <v>720 Aircraft</v>
      </c>
      <c r="BW104" s="13" t="e">
        <f>IF($P104="More Info Required",COUNTIFS('[2]2018 Outage History'!$R:$R,BV104,'[2]2018 Outage History'!$I:$I,$C104)/$Q104,"")</f>
        <v>#VALUE!</v>
      </c>
      <c r="BX104" s="26" t="str">
        <f t="shared" si="32"/>
        <v>730 Fire</v>
      </c>
      <c r="BY104" s="13" t="e">
        <f>IF($P104="More Info Required",COUNTIFS('[2]2018 Outage History'!$R:$R,BX104,'[2]2018 Outage History'!$I:$I,$C104)/$Q104,"")</f>
        <v>#VALUE!</v>
      </c>
      <c r="BZ104" s="26" t="str">
        <f t="shared" si="33"/>
        <v>740 Public Cuts Tree</v>
      </c>
      <c r="CA104" s="13" t="e">
        <f>IF($P104="More Info Required",COUNTIFS('[2]2018 Outage History'!$R:$R,BZ104,'[2]2018 Outage History'!$I:$I,$C104)/$Q104,"")</f>
        <v>#VALUE!</v>
      </c>
      <c r="CB104" s="26" t="str">
        <f t="shared" si="34"/>
        <v>750 Vandalism</v>
      </c>
      <c r="CC104" s="13" t="e">
        <f>IF($P104="More Info Required",COUNTIFS('[2]2018 Outage History'!$R:$R,CB104,'[2]2018 Outage History'!$I:$I,$C104)/$Q104,"")</f>
        <v>#VALUE!</v>
      </c>
      <c r="CD104" s="26" t="str">
        <f t="shared" si="35"/>
        <v>760 Switching Error or Caused by Construction or Maintenance</v>
      </c>
      <c r="CE104" s="13" t="e">
        <f>IF($P104="More Info Required",COUNTIFS('[2]2018 Outage History'!$R:$R,CD104,'[2]2018 Outage History'!$I:$I,$C104)/$Q104,"")</f>
        <v>#VALUE!</v>
      </c>
      <c r="CF104" s="26" t="str">
        <f t="shared" si="36"/>
        <v>790 Public, Other</v>
      </c>
      <c r="CG104" s="13" t="e">
        <f>IF($P104="More Info Required",COUNTIFS('[2]2018 Outage History'!$R:$R,CF104,'[2]2018 Outage History'!$I:$I,$C104)/$Q104,"")</f>
        <v>#VALUE!</v>
      </c>
      <c r="CH104" s="26" t="str">
        <f t="shared" si="37"/>
        <v>800 Other</v>
      </c>
      <c r="CI104" s="13" t="e">
        <f>IF($P104="More Info Required",COUNTIFS('[2]2018 Outage History'!$R:$R,CH104,'[2]2018 Outage History'!$I:$I,$C104)/$Q104,"")</f>
        <v>#VALUE!</v>
      </c>
      <c r="CJ104" s="26" t="str">
        <f t="shared" si="38"/>
        <v>999 Cause Unknown</v>
      </c>
      <c r="CK104" s="13" t="e">
        <f>IF($P104="More Info Required",COUNTIFS('[2]2018 Outage History'!$R:$R,CJ104,'[2]2018 Outage History'!$I:$I,$C104)/$Q104,"")</f>
        <v>#VALUE!</v>
      </c>
    </row>
    <row r="105" spans="1:89" ht="15" x14ac:dyDescent="0.25">
      <c r="A105" s="17" t="s">
        <v>184</v>
      </c>
      <c r="B105" s="21">
        <v>4902</v>
      </c>
      <c r="C105" s="14" t="s">
        <v>453</v>
      </c>
      <c r="D105" s="17" t="s">
        <v>184</v>
      </c>
      <c r="E105" s="21">
        <v>49</v>
      </c>
      <c r="F105" s="22">
        <f>'[2]2018 Circuit Detail'!H64</f>
        <v>522.73424599999998</v>
      </c>
      <c r="G105" s="21"/>
      <c r="H105" s="21">
        <f>('[2]2013 Indices'!H96+'[2]2014 Circuit detail'!AS64+'[2]2015 Circuit Detail'!AS64+'[2]2016 Circuit Detail'!AS64+'[2]2017 Circuit Detail'!AS64)/5</f>
        <v>0.78605483237563234</v>
      </c>
      <c r="I105" s="10">
        <f>'[2]2018 Circuit Detail'!AS64</f>
        <v>1.1554628467942401</v>
      </c>
      <c r="J105" s="17" t="str">
        <f t="shared" si="0"/>
        <v>PSC</v>
      </c>
      <c r="K105" s="34">
        <v>57.87</v>
      </c>
      <c r="L105" s="23">
        <v>2015</v>
      </c>
      <c r="M105" s="21">
        <f>('[2]2013 Indices'!I96+'[2]2014 Circuit detail'!AQ64+'[2]2015 Circuit Detail'!AQ64+'[2]2016 Circuit Detail'!AQ64+'[2]2017 Circuit Detail'!AQ64)/5</f>
        <v>135.30804187741936</v>
      </c>
      <c r="N105" s="24">
        <f>'[2]2018 Circuit Detail'!AQ64</f>
        <v>18.445319000000001</v>
      </c>
      <c r="O105" s="17" t="str">
        <f t="shared" si="1"/>
        <v>OK</v>
      </c>
      <c r="P105" s="8" t="str">
        <f t="shared" si="2"/>
        <v>More Info Required</v>
      </c>
      <c r="Q105" s="25">
        <f>'[2]2018 Circuit Detail'!AJ64</f>
        <v>18</v>
      </c>
      <c r="R105" s="26" t="str">
        <f t="shared" si="3"/>
        <v>000 Power Supply</v>
      </c>
      <c r="S105" s="12" t="e">
        <f>IF($P105="More Info Required",COUNTIFS('[2]2018 Outage History'!$R:$R,R105,'[2]2018 Outage History'!$I:$I,$C105)/$Q105,"")</f>
        <v>#VALUE!</v>
      </c>
      <c r="T105" s="26" t="str">
        <f t="shared" si="4"/>
        <v>100 Construction</v>
      </c>
      <c r="U105" s="13" t="e">
        <f>IF($P105="More Info Required",COUNTIFS('[2]2018 Outage History'!$R:$R,T105,'[2]2018 Outage History'!$I:$I,$C105)/$Q105,"")</f>
        <v>#VALUE!</v>
      </c>
      <c r="V105" s="26" t="str">
        <f t="shared" si="5"/>
        <v>110 Maintenance</v>
      </c>
      <c r="W105" s="13" t="e">
        <f>IF($P105="More Info Required",COUNTIFS('[2]2018 Outage History'!$R:$R,V105,'[2]2018 Outage History'!$I:$I,$C105)/$Q105,"")</f>
        <v>#VALUE!</v>
      </c>
      <c r="X105" s="26" t="str">
        <f t="shared" si="6"/>
        <v>190 Other Planned</v>
      </c>
      <c r="Y105" s="13" t="e">
        <f>IF($P105="More Info Required",COUNTIFS('[2]2018 Outage History'!$R:$R,X105,'[2]2018 Outage History'!$I:$I,$C105)/$Q105,"")</f>
        <v>#VALUE!</v>
      </c>
      <c r="Z105" s="26" t="str">
        <f t="shared" si="7"/>
        <v>300 Material or equipment fault/failure</v>
      </c>
      <c r="AA105" s="13" t="e">
        <f>IF($P105="More Info Required",COUNTIFS('[2]2018 Outage History'!$R:$R,Z105,'[2]2018 Outage History'!$I:$I,$C105)/$Q105,"")</f>
        <v>#VALUE!</v>
      </c>
      <c r="AB105" s="26" t="str">
        <f t="shared" si="8"/>
        <v>310 Installation Fault</v>
      </c>
      <c r="AC105" s="13" t="e">
        <f>IF($P105="More Info Required",COUNTIFS('[2]2018 Outage History'!$R:$R,AB105,'[2]2018 Outage History'!$I:$I,$C105)/$Q105,"")</f>
        <v>#VALUE!</v>
      </c>
      <c r="AD105" s="26" t="str">
        <f t="shared" si="9"/>
        <v>320 Conductor Sag or inadequate clearance</v>
      </c>
      <c r="AE105" s="13" t="e">
        <f>IF($P105="More Info Required",COUNTIFS('[2]2018 Outage History'!$R:$R,AD105,'[2]2018 Outage History'!$I:$I,$C105)/$Q105,"")</f>
        <v>#VALUE!</v>
      </c>
      <c r="AF105" s="26" t="str">
        <f t="shared" si="10"/>
        <v>340 Overload</v>
      </c>
      <c r="AG105" s="13" t="e">
        <f>IF($P105="More Info Required",COUNTIFS('[2]2018 Outage History'!$R:$R,AF105,'[2]2018 Outage History'!$I:$I,$C105)/$Q105,"")</f>
        <v>#VALUE!</v>
      </c>
      <c r="AH105" s="26" t="str">
        <f t="shared" si="11"/>
        <v>350 Miscoordination of protection devices</v>
      </c>
      <c r="AI105" s="13" t="e">
        <f>IF($P105="More Info Required",COUNTIFS('[2]2018 Outage History'!$R:$R,AH105,'[2]2018 Outage History'!$I:$I,$C105)/$Q105,"")</f>
        <v>#VALUE!</v>
      </c>
      <c r="AJ105" s="26" t="str">
        <f t="shared" si="12"/>
        <v>360 Other Equipment installation/design</v>
      </c>
      <c r="AK105" s="13" t="e">
        <f>IF($P105="More Info Required",COUNTIFS('[2]2018 Outage History'!$R:$R,AJ105,'[2]2018 Outage History'!$I:$I,$C105)/$Q105,"")</f>
        <v>#VALUE!</v>
      </c>
      <c r="AL105" s="26" t="str">
        <f t="shared" si="13"/>
        <v>400 Decay/Age of Material/Equipment</v>
      </c>
      <c r="AM105" s="13" t="e">
        <f>IF($P105="More Info Required",COUNTIFS('[2]2018 Outage History'!$R:$R,AL105,'[2]2018 Outage History'!$I:$I,$C105)/$Q105,"")</f>
        <v>#VALUE!</v>
      </c>
      <c r="AN105" s="26" t="str">
        <f t="shared" si="14"/>
        <v>420 Tree Growth</v>
      </c>
      <c r="AO105" s="13" t="e">
        <f>IF($P105="More Info Required",COUNTIFS('[2]2018 Outage History'!$R:$R,AN105,'[2]2018 Outage History'!$I:$I,$C105)/$Q105,"")</f>
        <v>#VALUE!</v>
      </c>
      <c r="AP105" s="26" t="str">
        <f t="shared" si="15"/>
        <v>430 Tree failure from overhang or dead tree without Ice/snow</v>
      </c>
      <c r="AQ105" s="13" t="e">
        <f>IF($P105="More Info Required",COUNTIFS('[2]2018 Outage History'!$R:$R,AP105,'[2]2018 Outage History'!$I:$I,$C105)/$Q105,"")</f>
        <v>#VALUE!</v>
      </c>
      <c r="AR105" s="26" t="str">
        <f t="shared" si="16"/>
        <v>440 Trees with Ice/snow</v>
      </c>
      <c r="AS105" s="13" t="e">
        <f>IF($P105="More Info Required",COUNTIFS('[2]2018 Outage History'!$R:$R,AR105,'[2]2018 Outage History'!$I:$I,$C105)/$Q105,"")</f>
        <v>#VALUE!</v>
      </c>
      <c r="AT105" s="26" t="str">
        <f t="shared" si="17"/>
        <v>470 Borrower Crew Cuts Tree</v>
      </c>
      <c r="AU105" s="13" t="e">
        <f>IF($P105="More Info Required",COUNTIFS('[2]2018 Outage History'!$R:$R,AT105,'[2]2018 Outage History'!$I:$I,$C105)/$Q105,"")</f>
        <v>#VALUE!</v>
      </c>
      <c r="AV105" s="26" t="str">
        <f t="shared" si="18"/>
        <v>490 Maintenance, Other</v>
      </c>
      <c r="AW105" s="13" t="e">
        <f>IF($P105="More Info Required",COUNTIFS('[2]2018 Outage History'!$R:$R,AV105,'[2]2018 Outage History'!$I:$I,$C105)/$Q105,"")</f>
        <v>#VALUE!</v>
      </c>
      <c r="AX105" s="26" t="str">
        <f t="shared" si="19"/>
        <v>500 Lightning</v>
      </c>
      <c r="AY105" s="13" t="e">
        <f>IF($P105="More Info Required",COUNTIFS('[2]2018 Outage History'!$R:$R,AX105,'[2]2018 Outage History'!$I:$I,$C105)/$Q105,"")</f>
        <v>#VALUE!</v>
      </c>
      <c r="AZ105" s="26" t="str">
        <f t="shared" si="20"/>
        <v>510 Wind, Not Trees</v>
      </c>
      <c r="BA105" s="13" t="e">
        <f>IF($P105="More Info Required",COUNTIFS('[2]2018 Outage History'!$R:$R,AZ105,'[2]2018 Outage History'!$I:$I,$C105)/$Q105,"")</f>
        <v>#VALUE!</v>
      </c>
      <c r="BB105" s="26" t="str">
        <f t="shared" si="21"/>
        <v>520 Ice, Sleet, Frost, not Trees</v>
      </c>
      <c r="BC105" s="13" t="e">
        <f>IF($P105="More Info Required",COUNTIFS('[2]2018 Outage History'!$R:$R,BB105,'[2]2018 Outage History'!$I:$I,$C105)/$Q105,"")</f>
        <v>#VALUE!</v>
      </c>
      <c r="BD105" s="26" t="str">
        <f t="shared" si="22"/>
        <v>530 Flood</v>
      </c>
      <c r="BE105" s="13" t="e">
        <f>IF($P105="More Info Required",COUNTIFS('[2]2018 Outage History'!$R:$R,BD105,'[2]2018 Outage History'!$I:$I,$C105)/$Q105,"")</f>
        <v>#VALUE!</v>
      </c>
      <c r="BF105" s="26" t="str">
        <f t="shared" si="23"/>
        <v>540 Storm</v>
      </c>
      <c r="BG105" s="13" t="e">
        <f>IF($P105="More Info Required",COUNTIFS('[2]2018 Outage History'!$R:$R,BF105,'[2]2018 Outage History'!$I:$I,$C105)/$Q105,"")</f>
        <v>#VALUE!</v>
      </c>
      <c r="BH105" s="26" t="str">
        <f t="shared" si="24"/>
        <v>590 Weather, Other</v>
      </c>
      <c r="BI105" s="13" t="e">
        <f>IF($P105="More Info Required",COUNTIFS('[2]2018 Outage History'!$R:$R,BH105,'[2]2018 Outage History'!$I:$I,$C105)/$Q105,"")</f>
        <v>#VALUE!</v>
      </c>
      <c r="BJ105" s="26" t="str">
        <f t="shared" si="25"/>
        <v>600 Animal/bird</v>
      </c>
      <c r="BK105" s="13" t="e">
        <f>IF($P105="More Info Required",COUNTIFS('[2]2018 Outage History'!$R:$R,BJ105,'[2]2018 Outage History'!$I:$I,$C105)/$Q105,"")</f>
        <v>#VALUE!</v>
      </c>
      <c r="BL105" s="26" t="str">
        <f t="shared" si="26"/>
        <v>630 Squirrel</v>
      </c>
      <c r="BM105" s="13" t="e">
        <f>IF($P105="More Info Required",COUNTIFS('[2]2018 Outage History'!$R:$R,BL105,'[2]2018 Outage History'!$I:$I,$C105)/$Q105,"")</f>
        <v>#VALUE!</v>
      </c>
      <c r="BN105" s="26" t="str">
        <f t="shared" si="27"/>
        <v>690 Animal, Other</v>
      </c>
      <c r="BO105" s="13" t="e">
        <f>IF($P105="More Info Required",COUNTIFS('[2]2018 Outage History'!$R:$R,BN105,'[2]2018 Outage History'!$I:$I,$C105)/$Q105,"")</f>
        <v>#VALUE!</v>
      </c>
      <c r="BP105" s="26" t="str">
        <f t="shared" si="28"/>
        <v>700 Customer-Caused</v>
      </c>
      <c r="BQ105" s="13" t="e">
        <f>IF($P105="More Info Required",COUNTIFS('[2]2018 Outage History'!$R:$R,BP105,'[2]2018 Outage History'!$I:$I,$C105)/$Q105,"")</f>
        <v>#VALUE!</v>
      </c>
      <c r="BR105" s="26" t="str">
        <f t="shared" si="29"/>
        <v>710 Motor Vehicle</v>
      </c>
      <c r="BS105" s="13" t="e">
        <f>IF($P105="More Info Required",COUNTIFS('[2]2018 Outage History'!$R:$R,BR105,'[2]2018 Outage History'!$I:$I,$C105)/$Q105,"")</f>
        <v>#VALUE!</v>
      </c>
      <c r="BT105" s="26" t="str">
        <f t="shared" si="30"/>
        <v>715 Farming Equipment</v>
      </c>
      <c r="BU105" s="13" t="e">
        <f>IF($P105="More Info Required",COUNTIFS('[2]2018 Outage History'!$R:$R,BT105,'[2]2018 Outage History'!$I:$I,$C105)/$Q105,"")</f>
        <v>#VALUE!</v>
      </c>
      <c r="BV105" s="26" t="str">
        <f t="shared" si="31"/>
        <v>720 Aircraft</v>
      </c>
      <c r="BW105" s="13" t="e">
        <f>IF($P105="More Info Required",COUNTIFS('[2]2018 Outage History'!$R:$R,BV105,'[2]2018 Outage History'!$I:$I,$C105)/$Q105,"")</f>
        <v>#VALUE!</v>
      </c>
      <c r="BX105" s="26" t="str">
        <f t="shared" si="32"/>
        <v>730 Fire</v>
      </c>
      <c r="BY105" s="13" t="e">
        <f>IF($P105="More Info Required",COUNTIFS('[2]2018 Outage History'!$R:$R,BX105,'[2]2018 Outage History'!$I:$I,$C105)/$Q105,"")</f>
        <v>#VALUE!</v>
      </c>
      <c r="BZ105" s="26" t="str">
        <f t="shared" si="33"/>
        <v>740 Public Cuts Tree</v>
      </c>
      <c r="CA105" s="13" t="e">
        <f>IF($P105="More Info Required",COUNTIFS('[2]2018 Outage History'!$R:$R,BZ105,'[2]2018 Outage History'!$I:$I,$C105)/$Q105,"")</f>
        <v>#VALUE!</v>
      </c>
      <c r="CB105" s="26" t="str">
        <f t="shared" si="34"/>
        <v>750 Vandalism</v>
      </c>
      <c r="CC105" s="13" t="e">
        <f>IF($P105="More Info Required",COUNTIFS('[2]2018 Outage History'!$R:$R,CB105,'[2]2018 Outage History'!$I:$I,$C105)/$Q105,"")</f>
        <v>#VALUE!</v>
      </c>
      <c r="CD105" s="26" t="str">
        <f t="shared" si="35"/>
        <v>760 Switching Error or Caused by Construction or Maintenance</v>
      </c>
      <c r="CE105" s="13" t="e">
        <f>IF($P105="More Info Required",COUNTIFS('[2]2018 Outage History'!$R:$R,CD105,'[2]2018 Outage History'!$I:$I,$C105)/$Q105,"")</f>
        <v>#VALUE!</v>
      </c>
      <c r="CF105" s="26" t="str">
        <f t="shared" si="36"/>
        <v>790 Public, Other</v>
      </c>
      <c r="CG105" s="13" t="e">
        <f>IF($P105="More Info Required",COUNTIFS('[2]2018 Outage History'!$R:$R,CF105,'[2]2018 Outage History'!$I:$I,$C105)/$Q105,"")</f>
        <v>#VALUE!</v>
      </c>
      <c r="CH105" s="26" t="str">
        <f t="shared" si="37"/>
        <v>800 Other</v>
      </c>
      <c r="CI105" s="13" t="e">
        <f>IF($P105="More Info Required",COUNTIFS('[2]2018 Outage History'!$R:$R,CH105,'[2]2018 Outage History'!$I:$I,$C105)/$Q105,"")</f>
        <v>#VALUE!</v>
      </c>
      <c r="CJ105" s="26" t="str">
        <f t="shared" si="38"/>
        <v>999 Cause Unknown</v>
      </c>
      <c r="CK105" s="13" t="e">
        <f>IF($P105="More Info Required",COUNTIFS('[2]2018 Outage History'!$R:$R,CJ105,'[2]2018 Outage History'!$I:$I,$C105)/$Q105,"")</f>
        <v>#VALUE!</v>
      </c>
    </row>
    <row r="106" spans="1:89" ht="15" x14ac:dyDescent="0.25">
      <c r="A106" s="17" t="s">
        <v>186</v>
      </c>
      <c r="B106" s="21">
        <v>4903</v>
      </c>
      <c r="C106" s="14" t="s">
        <v>454</v>
      </c>
      <c r="D106" s="17" t="s">
        <v>184</v>
      </c>
      <c r="E106" s="21">
        <v>49</v>
      </c>
      <c r="F106" s="22">
        <f>'[2]2018 Circuit Detail'!H65</f>
        <v>526.98630100000003</v>
      </c>
      <c r="G106" s="21"/>
      <c r="H106" s="21">
        <f>('[2]2013 Indices'!H97+'[2]2014 Circuit detail'!AS65+'[2]2015 Circuit Detail'!AS65+'[2]2016 Circuit Detail'!AS65+'[2]2017 Circuit Detail'!AS65)/5</f>
        <v>1.536269588560907</v>
      </c>
      <c r="I106" s="10">
        <f>'[2]2018 Circuit Detail'!AS65</f>
        <v>2.39095399180025</v>
      </c>
      <c r="J106" s="17" t="str">
        <f t="shared" si="0"/>
        <v>PSC</v>
      </c>
      <c r="K106" s="34">
        <v>64.47</v>
      </c>
      <c r="L106" s="23">
        <v>2015</v>
      </c>
      <c r="M106" s="21">
        <f>('[2]2013 Indices'!I97+'[2]2014 Circuit detail'!AQ65+'[2]2015 Circuit Detail'!AQ65+'[2]2016 Circuit Detail'!AQ65+'[2]2017 Circuit Detail'!AQ65)/5</f>
        <v>206.52073524877127</v>
      </c>
      <c r="N106" s="24">
        <f>'[2]2018 Circuit Detail'!AQ65</f>
        <v>73.119546999999997</v>
      </c>
      <c r="O106" s="17" t="str">
        <f t="shared" si="1"/>
        <v>OK</v>
      </c>
      <c r="P106" s="8" t="str">
        <f t="shared" si="2"/>
        <v>More Info Required</v>
      </c>
      <c r="Q106" s="25">
        <f>'[2]2018 Circuit Detail'!AJ65</f>
        <v>17</v>
      </c>
      <c r="R106" s="26" t="str">
        <f t="shared" si="3"/>
        <v>000 Power Supply</v>
      </c>
      <c r="S106" s="12" t="e">
        <f>IF($P106="More Info Required",COUNTIFS('[2]2018 Outage History'!$R:$R,R106,'[2]2018 Outage History'!$I:$I,$C106)/$Q106,"")</f>
        <v>#VALUE!</v>
      </c>
      <c r="T106" s="26" t="str">
        <f t="shared" si="4"/>
        <v>100 Construction</v>
      </c>
      <c r="U106" s="13" t="e">
        <f>IF($P106="More Info Required",COUNTIFS('[2]2018 Outage History'!$R:$R,T106,'[2]2018 Outage History'!$I:$I,$C106)/$Q106,"")</f>
        <v>#VALUE!</v>
      </c>
      <c r="V106" s="26" t="str">
        <f t="shared" si="5"/>
        <v>110 Maintenance</v>
      </c>
      <c r="W106" s="13" t="e">
        <f>IF($P106="More Info Required",COUNTIFS('[2]2018 Outage History'!$R:$R,V106,'[2]2018 Outage History'!$I:$I,$C106)/$Q106,"")</f>
        <v>#VALUE!</v>
      </c>
      <c r="X106" s="26" t="str">
        <f t="shared" si="6"/>
        <v>190 Other Planned</v>
      </c>
      <c r="Y106" s="13" t="e">
        <f>IF($P106="More Info Required",COUNTIFS('[2]2018 Outage History'!$R:$R,X106,'[2]2018 Outage History'!$I:$I,$C106)/$Q106,"")</f>
        <v>#VALUE!</v>
      </c>
      <c r="Z106" s="26" t="str">
        <f t="shared" si="7"/>
        <v>300 Material or equipment fault/failure</v>
      </c>
      <c r="AA106" s="13" t="e">
        <f>IF($P106="More Info Required",COUNTIFS('[2]2018 Outage History'!$R:$R,Z106,'[2]2018 Outage History'!$I:$I,$C106)/$Q106,"")</f>
        <v>#VALUE!</v>
      </c>
      <c r="AB106" s="26" t="str">
        <f t="shared" si="8"/>
        <v>310 Installation Fault</v>
      </c>
      <c r="AC106" s="13" t="e">
        <f>IF($P106="More Info Required",COUNTIFS('[2]2018 Outage History'!$R:$R,AB106,'[2]2018 Outage History'!$I:$I,$C106)/$Q106,"")</f>
        <v>#VALUE!</v>
      </c>
      <c r="AD106" s="26" t="str">
        <f t="shared" si="9"/>
        <v>320 Conductor Sag or inadequate clearance</v>
      </c>
      <c r="AE106" s="13" t="e">
        <f>IF($P106="More Info Required",COUNTIFS('[2]2018 Outage History'!$R:$R,AD106,'[2]2018 Outage History'!$I:$I,$C106)/$Q106,"")</f>
        <v>#VALUE!</v>
      </c>
      <c r="AF106" s="26" t="str">
        <f t="shared" si="10"/>
        <v>340 Overload</v>
      </c>
      <c r="AG106" s="13" t="e">
        <f>IF($P106="More Info Required",COUNTIFS('[2]2018 Outage History'!$R:$R,AF106,'[2]2018 Outage History'!$I:$I,$C106)/$Q106,"")</f>
        <v>#VALUE!</v>
      </c>
      <c r="AH106" s="26" t="str">
        <f t="shared" si="11"/>
        <v>350 Miscoordination of protection devices</v>
      </c>
      <c r="AI106" s="13" t="e">
        <f>IF($P106="More Info Required",COUNTIFS('[2]2018 Outage History'!$R:$R,AH106,'[2]2018 Outage History'!$I:$I,$C106)/$Q106,"")</f>
        <v>#VALUE!</v>
      </c>
      <c r="AJ106" s="26" t="str">
        <f t="shared" si="12"/>
        <v>360 Other Equipment installation/design</v>
      </c>
      <c r="AK106" s="13" t="e">
        <f>IF($P106="More Info Required",COUNTIFS('[2]2018 Outage History'!$R:$R,AJ106,'[2]2018 Outage History'!$I:$I,$C106)/$Q106,"")</f>
        <v>#VALUE!</v>
      </c>
      <c r="AL106" s="26" t="str">
        <f t="shared" si="13"/>
        <v>400 Decay/Age of Material/Equipment</v>
      </c>
      <c r="AM106" s="13" t="e">
        <f>IF($P106="More Info Required",COUNTIFS('[2]2018 Outage History'!$R:$R,AL106,'[2]2018 Outage History'!$I:$I,$C106)/$Q106,"")</f>
        <v>#VALUE!</v>
      </c>
      <c r="AN106" s="26" t="str">
        <f t="shared" si="14"/>
        <v>420 Tree Growth</v>
      </c>
      <c r="AO106" s="13" t="e">
        <f>IF($P106="More Info Required",COUNTIFS('[2]2018 Outage History'!$R:$R,AN106,'[2]2018 Outage History'!$I:$I,$C106)/$Q106,"")</f>
        <v>#VALUE!</v>
      </c>
      <c r="AP106" s="26" t="str">
        <f t="shared" si="15"/>
        <v>430 Tree failure from overhang or dead tree without Ice/snow</v>
      </c>
      <c r="AQ106" s="13" t="e">
        <f>IF($P106="More Info Required",COUNTIFS('[2]2018 Outage History'!$R:$R,AP106,'[2]2018 Outage History'!$I:$I,$C106)/$Q106,"")</f>
        <v>#VALUE!</v>
      </c>
      <c r="AR106" s="26" t="str">
        <f t="shared" si="16"/>
        <v>440 Trees with Ice/snow</v>
      </c>
      <c r="AS106" s="13" t="e">
        <f>IF($P106="More Info Required",COUNTIFS('[2]2018 Outage History'!$R:$R,AR106,'[2]2018 Outage History'!$I:$I,$C106)/$Q106,"")</f>
        <v>#VALUE!</v>
      </c>
      <c r="AT106" s="26" t="str">
        <f t="shared" si="17"/>
        <v>470 Borrower Crew Cuts Tree</v>
      </c>
      <c r="AU106" s="13" t="e">
        <f>IF($P106="More Info Required",COUNTIFS('[2]2018 Outage History'!$R:$R,AT106,'[2]2018 Outage History'!$I:$I,$C106)/$Q106,"")</f>
        <v>#VALUE!</v>
      </c>
      <c r="AV106" s="26" t="str">
        <f t="shared" si="18"/>
        <v>490 Maintenance, Other</v>
      </c>
      <c r="AW106" s="13" t="e">
        <f>IF($P106="More Info Required",COUNTIFS('[2]2018 Outage History'!$R:$R,AV106,'[2]2018 Outage History'!$I:$I,$C106)/$Q106,"")</f>
        <v>#VALUE!</v>
      </c>
      <c r="AX106" s="26" t="str">
        <f t="shared" si="19"/>
        <v>500 Lightning</v>
      </c>
      <c r="AY106" s="13" t="e">
        <f>IF($P106="More Info Required",COUNTIFS('[2]2018 Outage History'!$R:$R,AX106,'[2]2018 Outage History'!$I:$I,$C106)/$Q106,"")</f>
        <v>#VALUE!</v>
      </c>
      <c r="AZ106" s="26" t="str">
        <f t="shared" si="20"/>
        <v>510 Wind, Not Trees</v>
      </c>
      <c r="BA106" s="13" t="e">
        <f>IF($P106="More Info Required",COUNTIFS('[2]2018 Outage History'!$R:$R,AZ106,'[2]2018 Outage History'!$I:$I,$C106)/$Q106,"")</f>
        <v>#VALUE!</v>
      </c>
      <c r="BB106" s="26" t="str">
        <f t="shared" si="21"/>
        <v>520 Ice, Sleet, Frost, not Trees</v>
      </c>
      <c r="BC106" s="13" t="e">
        <f>IF($P106="More Info Required",COUNTIFS('[2]2018 Outage History'!$R:$R,BB106,'[2]2018 Outage History'!$I:$I,$C106)/$Q106,"")</f>
        <v>#VALUE!</v>
      </c>
      <c r="BD106" s="26" t="str">
        <f t="shared" si="22"/>
        <v>530 Flood</v>
      </c>
      <c r="BE106" s="13" t="e">
        <f>IF($P106="More Info Required",COUNTIFS('[2]2018 Outage History'!$R:$R,BD106,'[2]2018 Outage History'!$I:$I,$C106)/$Q106,"")</f>
        <v>#VALUE!</v>
      </c>
      <c r="BF106" s="26" t="str">
        <f t="shared" si="23"/>
        <v>540 Storm</v>
      </c>
      <c r="BG106" s="13" t="e">
        <f>IF($P106="More Info Required",COUNTIFS('[2]2018 Outage History'!$R:$R,BF106,'[2]2018 Outage History'!$I:$I,$C106)/$Q106,"")</f>
        <v>#VALUE!</v>
      </c>
      <c r="BH106" s="26" t="str">
        <f t="shared" si="24"/>
        <v>590 Weather, Other</v>
      </c>
      <c r="BI106" s="13" t="e">
        <f>IF($P106="More Info Required",COUNTIFS('[2]2018 Outage History'!$R:$R,BH106,'[2]2018 Outage History'!$I:$I,$C106)/$Q106,"")</f>
        <v>#VALUE!</v>
      </c>
      <c r="BJ106" s="26" t="str">
        <f t="shared" si="25"/>
        <v>600 Animal/bird</v>
      </c>
      <c r="BK106" s="13" t="e">
        <f>IF($P106="More Info Required",COUNTIFS('[2]2018 Outage History'!$R:$R,BJ106,'[2]2018 Outage History'!$I:$I,$C106)/$Q106,"")</f>
        <v>#VALUE!</v>
      </c>
      <c r="BL106" s="26" t="str">
        <f t="shared" si="26"/>
        <v>630 Squirrel</v>
      </c>
      <c r="BM106" s="13" t="e">
        <f>IF($P106="More Info Required",COUNTIFS('[2]2018 Outage History'!$R:$R,BL106,'[2]2018 Outage History'!$I:$I,$C106)/$Q106,"")</f>
        <v>#VALUE!</v>
      </c>
      <c r="BN106" s="26" t="str">
        <f t="shared" si="27"/>
        <v>690 Animal, Other</v>
      </c>
      <c r="BO106" s="13" t="e">
        <f>IF($P106="More Info Required",COUNTIFS('[2]2018 Outage History'!$R:$R,BN106,'[2]2018 Outage History'!$I:$I,$C106)/$Q106,"")</f>
        <v>#VALUE!</v>
      </c>
      <c r="BP106" s="26" t="str">
        <f t="shared" si="28"/>
        <v>700 Customer-Caused</v>
      </c>
      <c r="BQ106" s="13" t="e">
        <f>IF($P106="More Info Required",COUNTIFS('[2]2018 Outage History'!$R:$R,BP106,'[2]2018 Outage History'!$I:$I,$C106)/$Q106,"")</f>
        <v>#VALUE!</v>
      </c>
      <c r="BR106" s="26" t="str">
        <f t="shared" si="29"/>
        <v>710 Motor Vehicle</v>
      </c>
      <c r="BS106" s="13" t="e">
        <f>IF($P106="More Info Required",COUNTIFS('[2]2018 Outage History'!$R:$R,BR106,'[2]2018 Outage History'!$I:$I,$C106)/$Q106,"")</f>
        <v>#VALUE!</v>
      </c>
      <c r="BT106" s="26" t="str">
        <f t="shared" si="30"/>
        <v>715 Farming Equipment</v>
      </c>
      <c r="BU106" s="13" t="e">
        <f>IF($P106="More Info Required",COUNTIFS('[2]2018 Outage History'!$R:$R,BT106,'[2]2018 Outage History'!$I:$I,$C106)/$Q106,"")</f>
        <v>#VALUE!</v>
      </c>
      <c r="BV106" s="26" t="str">
        <f t="shared" si="31"/>
        <v>720 Aircraft</v>
      </c>
      <c r="BW106" s="13" t="e">
        <f>IF($P106="More Info Required",COUNTIFS('[2]2018 Outage History'!$R:$R,BV106,'[2]2018 Outage History'!$I:$I,$C106)/$Q106,"")</f>
        <v>#VALUE!</v>
      </c>
      <c r="BX106" s="26" t="str">
        <f t="shared" si="32"/>
        <v>730 Fire</v>
      </c>
      <c r="BY106" s="13" t="e">
        <f>IF($P106="More Info Required",COUNTIFS('[2]2018 Outage History'!$R:$R,BX106,'[2]2018 Outage History'!$I:$I,$C106)/$Q106,"")</f>
        <v>#VALUE!</v>
      </c>
      <c r="BZ106" s="26" t="str">
        <f t="shared" si="33"/>
        <v>740 Public Cuts Tree</v>
      </c>
      <c r="CA106" s="13" t="e">
        <f>IF($P106="More Info Required",COUNTIFS('[2]2018 Outage History'!$R:$R,BZ106,'[2]2018 Outage History'!$I:$I,$C106)/$Q106,"")</f>
        <v>#VALUE!</v>
      </c>
      <c r="CB106" s="26" t="str">
        <f t="shared" si="34"/>
        <v>750 Vandalism</v>
      </c>
      <c r="CC106" s="13" t="e">
        <f>IF($P106="More Info Required",COUNTIFS('[2]2018 Outage History'!$R:$R,CB106,'[2]2018 Outage History'!$I:$I,$C106)/$Q106,"")</f>
        <v>#VALUE!</v>
      </c>
      <c r="CD106" s="26" t="str">
        <f t="shared" si="35"/>
        <v>760 Switching Error or Caused by Construction or Maintenance</v>
      </c>
      <c r="CE106" s="13" t="e">
        <f>IF($P106="More Info Required",COUNTIFS('[2]2018 Outage History'!$R:$R,CD106,'[2]2018 Outage History'!$I:$I,$C106)/$Q106,"")</f>
        <v>#VALUE!</v>
      </c>
      <c r="CF106" s="26" t="str">
        <f t="shared" si="36"/>
        <v>790 Public, Other</v>
      </c>
      <c r="CG106" s="13" t="e">
        <f>IF($P106="More Info Required",COUNTIFS('[2]2018 Outage History'!$R:$R,CF106,'[2]2018 Outage History'!$I:$I,$C106)/$Q106,"")</f>
        <v>#VALUE!</v>
      </c>
      <c r="CH106" s="26" t="str">
        <f t="shared" si="37"/>
        <v>800 Other</v>
      </c>
      <c r="CI106" s="13" t="e">
        <f>IF($P106="More Info Required",COUNTIFS('[2]2018 Outage History'!$R:$R,CH106,'[2]2018 Outage History'!$I:$I,$C106)/$Q106,"")</f>
        <v>#VALUE!</v>
      </c>
      <c r="CJ106" s="26" t="str">
        <f t="shared" si="38"/>
        <v>999 Cause Unknown</v>
      </c>
      <c r="CK106" s="13" t="e">
        <f>IF($P106="More Info Required",COUNTIFS('[2]2018 Outage History'!$R:$R,CJ106,'[2]2018 Outage History'!$I:$I,$C106)/$Q106,"")</f>
        <v>#VALUE!</v>
      </c>
    </row>
    <row r="107" spans="1:89" ht="15" x14ac:dyDescent="0.25">
      <c r="A107" s="17" t="s">
        <v>152</v>
      </c>
      <c r="B107" s="21">
        <v>5001</v>
      </c>
      <c r="C107" s="14" t="s">
        <v>455</v>
      </c>
      <c r="D107" s="17" t="s">
        <v>409</v>
      </c>
      <c r="E107" s="21">
        <v>50</v>
      </c>
      <c r="F107" s="22">
        <f>'[2]2018 Circuit Detail'!H66</f>
        <v>514.34520499999996</v>
      </c>
      <c r="G107" s="21"/>
      <c r="H107" s="21">
        <f>('[2]2013 Indices'!H98+'[2]2014 Circuit detail'!AS66+'[2]2015 Circuit Detail'!AS66+'[2]2016 Circuit Detail'!AS66+'[2]2017 Circuit Detail'!AS66)/5</f>
        <v>1.5870680422422525</v>
      </c>
      <c r="I107" s="10">
        <f>'[2]2018 Circuit Detail'!AS66</f>
        <v>2.0783706926946102</v>
      </c>
      <c r="J107" s="17" t="str">
        <f t="shared" si="0"/>
        <v>PSC</v>
      </c>
      <c r="K107" s="34">
        <v>37.549999999999997</v>
      </c>
      <c r="L107" s="23">
        <v>2016</v>
      </c>
      <c r="M107" s="21">
        <f>('[2]2013 Indices'!I98+'[2]2014 Circuit detail'!AQ66+'[2]2015 Circuit Detail'!AQ66+'[2]2016 Circuit Detail'!AQ66+'[2]2017 Circuit Detail'!AQ66)/5</f>
        <v>287.32210234059409</v>
      </c>
      <c r="N107" s="24">
        <f>'[2]2018 Circuit Detail'!AQ66</f>
        <v>147.513769</v>
      </c>
      <c r="O107" s="17" t="str">
        <f t="shared" si="1"/>
        <v>OK</v>
      </c>
      <c r="P107" s="8" t="str">
        <f t="shared" si="2"/>
        <v>More Info Required</v>
      </c>
      <c r="Q107" s="25">
        <f>'[2]2018 Circuit Detail'!AJ66</f>
        <v>21</v>
      </c>
      <c r="R107" s="26" t="str">
        <f t="shared" si="3"/>
        <v>000 Power Supply</v>
      </c>
      <c r="S107" s="12" t="e">
        <f>IF($P107="More Info Required",COUNTIFS('[2]2018 Outage History'!$R:$R,R107,'[2]2018 Outage History'!$I:$I,$C107)/$Q107,"")</f>
        <v>#VALUE!</v>
      </c>
      <c r="T107" s="26" t="str">
        <f t="shared" si="4"/>
        <v>100 Construction</v>
      </c>
      <c r="U107" s="13" t="e">
        <f>IF($P107="More Info Required",COUNTIFS('[2]2018 Outage History'!$R:$R,T107,'[2]2018 Outage History'!$I:$I,$C107)/$Q107,"")</f>
        <v>#VALUE!</v>
      </c>
      <c r="V107" s="26" t="str">
        <f t="shared" si="5"/>
        <v>110 Maintenance</v>
      </c>
      <c r="W107" s="13" t="e">
        <f>IF($P107="More Info Required",COUNTIFS('[2]2018 Outage History'!$R:$R,V107,'[2]2018 Outage History'!$I:$I,$C107)/$Q107,"")</f>
        <v>#VALUE!</v>
      </c>
      <c r="X107" s="26" t="str">
        <f t="shared" si="6"/>
        <v>190 Other Planned</v>
      </c>
      <c r="Y107" s="13" t="e">
        <f>IF($P107="More Info Required",COUNTIFS('[2]2018 Outage History'!$R:$R,X107,'[2]2018 Outage History'!$I:$I,$C107)/$Q107,"")</f>
        <v>#VALUE!</v>
      </c>
      <c r="Z107" s="26" t="str">
        <f t="shared" si="7"/>
        <v>300 Material or equipment fault/failure</v>
      </c>
      <c r="AA107" s="13" t="e">
        <f>IF($P107="More Info Required",COUNTIFS('[2]2018 Outage History'!$R:$R,Z107,'[2]2018 Outage History'!$I:$I,$C107)/$Q107,"")</f>
        <v>#VALUE!</v>
      </c>
      <c r="AB107" s="26" t="str">
        <f t="shared" si="8"/>
        <v>310 Installation Fault</v>
      </c>
      <c r="AC107" s="13" t="e">
        <f>IF($P107="More Info Required",COUNTIFS('[2]2018 Outage History'!$R:$R,AB107,'[2]2018 Outage History'!$I:$I,$C107)/$Q107,"")</f>
        <v>#VALUE!</v>
      </c>
      <c r="AD107" s="26" t="str">
        <f t="shared" si="9"/>
        <v>320 Conductor Sag or inadequate clearance</v>
      </c>
      <c r="AE107" s="13" t="e">
        <f>IF($P107="More Info Required",COUNTIFS('[2]2018 Outage History'!$R:$R,AD107,'[2]2018 Outage History'!$I:$I,$C107)/$Q107,"")</f>
        <v>#VALUE!</v>
      </c>
      <c r="AF107" s="26" t="str">
        <f t="shared" si="10"/>
        <v>340 Overload</v>
      </c>
      <c r="AG107" s="13" t="e">
        <f>IF($P107="More Info Required",COUNTIFS('[2]2018 Outage History'!$R:$R,AF107,'[2]2018 Outage History'!$I:$I,$C107)/$Q107,"")</f>
        <v>#VALUE!</v>
      </c>
      <c r="AH107" s="26" t="str">
        <f t="shared" si="11"/>
        <v>350 Miscoordination of protection devices</v>
      </c>
      <c r="AI107" s="13" t="e">
        <f>IF($P107="More Info Required",COUNTIFS('[2]2018 Outage History'!$R:$R,AH107,'[2]2018 Outage History'!$I:$I,$C107)/$Q107,"")</f>
        <v>#VALUE!</v>
      </c>
      <c r="AJ107" s="26" t="str">
        <f t="shared" si="12"/>
        <v>360 Other Equipment installation/design</v>
      </c>
      <c r="AK107" s="13" t="e">
        <f>IF($P107="More Info Required",COUNTIFS('[2]2018 Outage History'!$R:$R,AJ107,'[2]2018 Outage History'!$I:$I,$C107)/$Q107,"")</f>
        <v>#VALUE!</v>
      </c>
      <c r="AL107" s="26" t="str">
        <f t="shared" si="13"/>
        <v>400 Decay/Age of Material/Equipment</v>
      </c>
      <c r="AM107" s="13" t="e">
        <f>IF($P107="More Info Required",COUNTIFS('[2]2018 Outage History'!$R:$R,AL107,'[2]2018 Outage History'!$I:$I,$C107)/$Q107,"")</f>
        <v>#VALUE!</v>
      </c>
      <c r="AN107" s="26" t="str">
        <f t="shared" si="14"/>
        <v>420 Tree Growth</v>
      </c>
      <c r="AO107" s="13" t="e">
        <f>IF($P107="More Info Required",COUNTIFS('[2]2018 Outage History'!$R:$R,AN107,'[2]2018 Outage History'!$I:$I,$C107)/$Q107,"")</f>
        <v>#VALUE!</v>
      </c>
      <c r="AP107" s="26" t="str">
        <f t="shared" si="15"/>
        <v>430 Tree failure from overhang or dead tree without Ice/snow</v>
      </c>
      <c r="AQ107" s="13" t="e">
        <f>IF($P107="More Info Required",COUNTIFS('[2]2018 Outage History'!$R:$R,AP107,'[2]2018 Outage History'!$I:$I,$C107)/$Q107,"")</f>
        <v>#VALUE!</v>
      </c>
      <c r="AR107" s="26" t="str">
        <f t="shared" si="16"/>
        <v>440 Trees with Ice/snow</v>
      </c>
      <c r="AS107" s="13" t="e">
        <f>IF($P107="More Info Required",COUNTIFS('[2]2018 Outage History'!$R:$R,AR107,'[2]2018 Outage History'!$I:$I,$C107)/$Q107,"")</f>
        <v>#VALUE!</v>
      </c>
      <c r="AT107" s="26" t="str">
        <f t="shared" si="17"/>
        <v>470 Borrower Crew Cuts Tree</v>
      </c>
      <c r="AU107" s="13" t="e">
        <f>IF($P107="More Info Required",COUNTIFS('[2]2018 Outage History'!$R:$R,AT107,'[2]2018 Outage History'!$I:$I,$C107)/$Q107,"")</f>
        <v>#VALUE!</v>
      </c>
      <c r="AV107" s="26" t="str">
        <f t="shared" si="18"/>
        <v>490 Maintenance, Other</v>
      </c>
      <c r="AW107" s="13" t="e">
        <f>IF($P107="More Info Required",COUNTIFS('[2]2018 Outage History'!$R:$R,AV107,'[2]2018 Outage History'!$I:$I,$C107)/$Q107,"")</f>
        <v>#VALUE!</v>
      </c>
      <c r="AX107" s="26" t="str">
        <f t="shared" si="19"/>
        <v>500 Lightning</v>
      </c>
      <c r="AY107" s="13" t="e">
        <f>IF($P107="More Info Required",COUNTIFS('[2]2018 Outage History'!$R:$R,AX107,'[2]2018 Outage History'!$I:$I,$C107)/$Q107,"")</f>
        <v>#VALUE!</v>
      </c>
      <c r="AZ107" s="26" t="str">
        <f t="shared" si="20"/>
        <v>510 Wind, Not Trees</v>
      </c>
      <c r="BA107" s="13" t="e">
        <f>IF($P107="More Info Required",COUNTIFS('[2]2018 Outage History'!$R:$R,AZ107,'[2]2018 Outage History'!$I:$I,$C107)/$Q107,"")</f>
        <v>#VALUE!</v>
      </c>
      <c r="BB107" s="26" t="str">
        <f t="shared" si="21"/>
        <v>520 Ice, Sleet, Frost, not Trees</v>
      </c>
      <c r="BC107" s="13" t="e">
        <f>IF($P107="More Info Required",COUNTIFS('[2]2018 Outage History'!$R:$R,BB107,'[2]2018 Outage History'!$I:$I,$C107)/$Q107,"")</f>
        <v>#VALUE!</v>
      </c>
      <c r="BD107" s="26" t="str">
        <f t="shared" si="22"/>
        <v>530 Flood</v>
      </c>
      <c r="BE107" s="13" t="e">
        <f>IF($P107="More Info Required",COUNTIFS('[2]2018 Outage History'!$R:$R,BD107,'[2]2018 Outage History'!$I:$I,$C107)/$Q107,"")</f>
        <v>#VALUE!</v>
      </c>
      <c r="BF107" s="26" t="str">
        <f t="shared" si="23"/>
        <v>540 Storm</v>
      </c>
      <c r="BG107" s="13" t="e">
        <f>IF($P107="More Info Required",COUNTIFS('[2]2018 Outage History'!$R:$R,BF107,'[2]2018 Outage History'!$I:$I,$C107)/$Q107,"")</f>
        <v>#VALUE!</v>
      </c>
      <c r="BH107" s="26" t="str">
        <f t="shared" si="24"/>
        <v>590 Weather, Other</v>
      </c>
      <c r="BI107" s="13" t="e">
        <f>IF($P107="More Info Required",COUNTIFS('[2]2018 Outage History'!$R:$R,BH107,'[2]2018 Outage History'!$I:$I,$C107)/$Q107,"")</f>
        <v>#VALUE!</v>
      </c>
      <c r="BJ107" s="26" t="str">
        <f t="shared" si="25"/>
        <v>600 Animal/bird</v>
      </c>
      <c r="BK107" s="13" t="e">
        <f>IF($P107="More Info Required",COUNTIFS('[2]2018 Outage History'!$R:$R,BJ107,'[2]2018 Outage History'!$I:$I,$C107)/$Q107,"")</f>
        <v>#VALUE!</v>
      </c>
      <c r="BL107" s="26" t="str">
        <f t="shared" si="26"/>
        <v>630 Squirrel</v>
      </c>
      <c r="BM107" s="13" t="e">
        <f>IF($P107="More Info Required",COUNTIFS('[2]2018 Outage History'!$R:$R,BL107,'[2]2018 Outage History'!$I:$I,$C107)/$Q107,"")</f>
        <v>#VALUE!</v>
      </c>
      <c r="BN107" s="26" t="str">
        <f t="shared" si="27"/>
        <v>690 Animal, Other</v>
      </c>
      <c r="BO107" s="13" t="e">
        <f>IF($P107="More Info Required",COUNTIFS('[2]2018 Outage History'!$R:$R,BN107,'[2]2018 Outage History'!$I:$I,$C107)/$Q107,"")</f>
        <v>#VALUE!</v>
      </c>
      <c r="BP107" s="26" t="str">
        <f t="shared" si="28"/>
        <v>700 Customer-Caused</v>
      </c>
      <c r="BQ107" s="13" t="e">
        <f>IF($P107="More Info Required",COUNTIFS('[2]2018 Outage History'!$R:$R,BP107,'[2]2018 Outage History'!$I:$I,$C107)/$Q107,"")</f>
        <v>#VALUE!</v>
      </c>
      <c r="BR107" s="26" t="str">
        <f t="shared" si="29"/>
        <v>710 Motor Vehicle</v>
      </c>
      <c r="BS107" s="13" t="e">
        <f>IF($P107="More Info Required",COUNTIFS('[2]2018 Outage History'!$R:$R,BR107,'[2]2018 Outage History'!$I:$I,$C107)/$Q107,"")</f>
        <v>#VALUE!</v>
      </c>
      <c r="BT107" s="26" t="str">
        <f t="shared" si="30"/>
        <v>715 Farming Equipment</v>
      </c>
      <c r="BU107" s="13" t="e">
        <f>IF($P107="More Info Required",COUNTIFS('[2]2018 Outage History'!$R:$R,BT107,'[2]2018 Outage History'!$I:$I,$C107)/$Q107,"")</f>
        <v>#VALUE!</v>
      </c>
      <c r="BV107" s="26" t="str">
        <f t="shared" si="31"/>
        <v>720 Aircraft</v>
      </c>
      <c r="BW107" s="13" t="e">
        <f>IF($P107="More Info Required",COUNTIFS('[2]2018 Outage History'!$R:$R,BV107,'[2]2018 Outage History'!$I:$I,$C107)/$Q107,"")</f>
        <v>#VALUE!</v>
      </c>
      <c r="BX107" s="26" t="str">
        <f t="shared" si="32"/>
        <v>730 Fire</v>
      </c>
      <c r="BY107" s="13" t="e">
        <f>IF($P107="More Info Required",COUNTIFS('[2]2018 Outage History'!$R:$R,BX107,'[2]2018 Outage History'!$I:$I,$C107)/$Q107,"")</f>
        <v>#VALUE!</v>
      </c>
      <c r="BZ107" s="26" t="str">
        <f t="shared" si="33"/>
        <v>740 Public Cuts Tree</v>
      </c>
      <c r="CA107" s="13" t="e">
        <f>IF($P107="More Info Required",COUNTIFS('[2]2018 Outage History'!$R:$R,BZ107,'[2]2018 Outage History'!$I:$I,$C107)/$Q107,"")</f>
        <v>#VALUE!</v>
      </c>
      <c r="CB107" s="26" t="str">
        <f t="shared" si="34"/>
        <v>750 Vandalism</v>
      </c>
      <c r="CC107" s="13" t="e">
        <f>IF($P107="More Info Required",COUNTIFS('[2]2018 Outage History'!$R:$R,CB107,'[2]2018 Outage History'!$I:$I,$C107)/$Q107,"")</f>
        <v>#VALUE!</v>
      </c>
      <c r="CD107" s="26" t="str">
        <f t="shared" si="35"/>
        <v>760 Switching Error or Caused by Construction or Maintenance</v>
      </c>
      <c r="CE107" s="13" t="e">
        <f>IF($P107="More Info Required",COUNTIFS('[2]2018 Outage History'!$R:$R,CD107,'[2]2018 Outage History'!$I:$I,$C107)/$Q107,"")</f>
        <v>#VALUE!</v>
      </c>
      <c r="CF107" s="26" t="str">
        <f t="shared" si="36"/>
        <v>790 Public, Other</v>
      </c>
      <c r="CG107" s="13" t="e">
        <f>IF($P107="More Info Required",COUNTIFS('[2]2018 Outage History'!$R:$R,CF107,'[2]2018 Outage History'!$I:$I,$C107)/$Q107,"")</f>
        <v>#VALUE!</v>
      </c>
      <c r="CH107" s="26" t="str">
        <f t="shared" si="37"/>
        <v>800 Other</v>
      </c>
      <c r="CI107" s="13" t="e">
        <f>IF($P107="More Info Required",COUNTIFS('[2]2018 Outage History'!$R:$R,CH107,'[2]2018 Outage History'!$I:$I,$C107)/$Q107,"")</f>
        <v>#VALUE!</v>
      </c>
      <c r="CJ107" s="26" t="str">
        <f t="shared" si="38"/>
        <v>999 Cause Unknown</v>
      </c>
      <c r="CK107" s="13" t="e">
        <f>IF($P107="More Info Required",COUNTIFS('[2]2018 Outage History'!$R:$R,CJ107,'[2]2018 Outage History'!$I:$I,$C107)/$Q107,"")</f>
        <v>#VALUE!</v>
      </c>
    </row>
    <row r="108" spans="1:89" ht="15" x14ac:dyDescent="0.25">
      <c r="A108" s="17" t="s">
        <v>154</v>
      </c>
      <c r="B108" s="21">
        <v>5002</v>
      </c>
      <c r="C108" s="14" t="s">
        <v>456</v>
      </c>
      <c r="D108" s="17" t="s">
        <v>409</v>
      </c>
      <c r="E108" s="21">
        <v>50</v>
      </c>
      <c r="F108" s="22">
        <f>'[2]2018 Circuit Detail'!H67</f>
        <v>866.99177999999995</v>
      </c>
      <c r="G108" s="21"/>
      <c r="H108" s="21">
        <f>('[2]2013 Indices'!H99+'[2]2014 Circuit detail'!AS67+'[2]2015 Circuit Detail'!AS67+'[2]2016 Circuit Detail'!AS67+'[2]2017 Circuit Detail'!AS67)/5</f>
        <v>2.988622570726903</v>
      </c>
      <c r="I108" s="10">
        <f>'[2]2018 Circuit Detail'!AS67</f>
        <v>2.5478903617748299</v>
      </c>
      <c r="J108" s="17" t="str">
        <f t="shared" si="0"/>
        <v>OK</v>
      </c>
      <c r="K108" s="34">
        <v>77.099999999999994</v>
      </c>
      <c r="L108" s="23">
        <v>2016</v>
      </c>
      <c r="M108" s="21">
        <f>('[2]2013 Indices'!I99+'[2]2014 Circuit detail'!AQ67+'[2]2015 Circuit Detail'!AQ67+'[2]2016 Circuit Detail'!AQ67+'[2]2017 Circuit Detail'!AQ67)/5</f>
        <v>426.27779043431957</v>
      </c>
      <c r="N108" s="24">
        <f>'[2]2018 Circuit Detail'!AQ67</f>
        <v>253.09351799999999</v>
      </c>
      <c r="O108" s="17" t="str">
        <f t="shared" si="1"/>
        <v>OK</v>
      </c>
      <c r="P108" s="8" t="str">
        <f t="shared" si="2"/>
        <v>Good</v>
      </c>
      <c r="Q108" s="25">
        <f>'[2]2018 Circuit Detail'!AJ67</f>
        <v>43</v>
      </c>
      <c r="R108" s="26" t="str">
        <f t="shared" si="3"/>
        <v/>
      </c>
      <c r="S108" s="12" t="str">
        <f>IF($P108="More Info Required",COUNTIFS('[2]2018 Outage History'!$R:$R,R108,'[2]2018 Outage History'!$I:$I,$C108)/$Q108,"")</f>
        <v/>
      </c>
      <c r="T108" s="26" t="str">
        <f t="shared" si="4"/>
        <v/>
      </c>
      <c r="U108" s="13" t="str">
        <f>IF($P108="More Info Required",COUNTIFS('[2]2018 Outage History'!$R:$R,T108,'[2]2018 Outage History'!$I:$I,$C108)/$Q108,"")</f>
        <v/>
      </c>
      <c r="V108" s="26" t="str">
        <f t="shared" si="5"/>
        <v/>
      </c>
      <c r="W108" s="13" t="str">
        <f>IF($P108="More Info Required",COUNTIFS('[2]2018 Outage History'!$R:$R,V108,'[2]2018 Outage History'!$I:$I,$C108)/$Q108,"")</f>
        <v/>
      </c>
      <c r="X108" s="26" t="str">
        <f t="shared" si="6"/>
        <v/>
      </c>
      <c r="Y108" s="13" t="str">
        <f>IF($P108="More Info Required",COUNTIFS('[2]2018 Outage History'!$R:$R,X108,'[2]2018 Outage History'!$I:$I,$C108)/$Q108,"")</f>
        <v/>
      </c>
      <c r="Z108" s="26" t="str">
        <f t="shared" si="7"/>
        <v/>
      </c>
      <c r="AA108" s="13" t="str">
        <f>IF($P108="More Info Required",COUNTIFS('[2]2018 Outage History'!$R:$R,Z108,'[2]2018 Outage History'!$I:$I,$C108)/$Q108,"")</f>
        <v/>
      </c>
      <c r="AB108" s="26" t="str">
        <f t="shared" si="8"/>
        <v/>
      </c>
      <c r="AC108" s="13" t="str">
        <f>IF($P108="More Info Required",COUNTIFS('[2]2018 Outage History'!$R:$R,AB108,'[2]2018 Outage History'!$I:$I,$C108)/$Q108,"")</f>
        <v/>
      </c>
      <c r="AD108" s="26" t="str">
        <f t="shared" si="9"/>
        <v/>
      </c>
      <c r="AE108" s="13" t="str">
        <f>IF($P108="More Info Required",COUNTIFS('[2]2018 Outage History'!$R:$R,AD108,'[2]2018 Outage History'!$I:$I,$C108)/$Q108,"")</f>
        <v/>
      </c>
      <c r="AF108" s="26" t="str">
        <f t="shared" si="10"/>
        <v/>
      </c>
      <c r="AG108" s="13" t="str">
        <f>IF($P108="More Info Required",COUNTIFS('[2]2018 Outage History'!$R:$R,AF108,'[2]2018 Outage History'!$I:$I,$C108)/$Q108,"")</f>
        <v/>
      </c>
      <c r="AH108" s="26" t="str">
        <f t="shared" si="11"/>
        <v/>
      </c>
      <c r="AI108" s="13" t="str">
        <f>IF($P108="More Info Required",COUNTIFS('[2]2018 Outage History'!$R:$R,AH108,'[2]2018 Outage History'!$I:$I,$C108)/$Q108,"")</f>
        <v/>
      </c>
      <c r="AJ108" s="26" t="str">
        <f t="shared" si="12"/>
        <v/>
      </c>
      <c r="AK108" s="13" t="str">
        <f>IF($P108="More Info Required",COUNTIFS('[2]2018 Outage History'!$R:$R,AJ108,'[2]2018 Outage History'!$I:$I,$C108)/$Q108,"")</f>
        <v/>
      </c>
      <c r="AL108" s="26" t="str">
        <f t="shared" si="13"/>
        <v/>
      </c>
      <c r="AM108" s="13" t="str">
        <f>IF($P108="More Info Required",COUNTIFS('[2]2018 Outage History'!$R:$R,AL108,'[2]2018 Outage History'!$I:$I,$C108)/$Q108,"")</f>
        <v/>
      </c>
      <c r="AN108" s="26" t="str">
        <f t="shared" si="14"/>
        <v/>
      </c>
      <c r="AO108" s="13" t="str">
        <f>IF($P108="More Info Required",COUNTIFS('[2]2018 Outage History'!$R:$R,AN108,'[2]2018 Outage History'!$I:$I,$C108)/$Q108,"")</f>
        <v/>
      </c>
      <c r="AP108" s="26" t="str">
        <f t="shared" si="15"/>
        <v/>
      </c>
      <c r="AQ108" s="13" t="str">
        <f>IF($P108="More Info Required",COUNTIFS('[2]2018 Outage History'!$R:$R,AP108,'[2]2018 Outage History'!$I:$I,$C108)/$Q108,"")</f>
        <v/>
      </c>
      <c r="AR108" s="26" t="str">
        <f t="shared" si="16"/>
        <v/>
      </c>
      <c r="AS108" s="13" t="str">
        <f>IF($P108="More Info Required",COUNTIFS('[2]2018 Outage History'!$R:$R,AR108,'[2]2018 Outage History'!$I:$I,$C108)/$Q108,"")</f>
        <v/>
      </c>
      <c r="AT108" s="26" t="str">
        <f t="shared" si="17"/>
        <v/>
      </c>
      <c r="AU108" s="13" t="str">
        <f>IF($P108="More Info Required",COUNTIFS('[2]2018 Outage History'!$R:$R,AT108,'[2]2018 Outage History'!$I:$I,$C108)/$Q108,"")</f>
        <v/>
      </c>
      <c r="AV108" s="26" t="str">
        <f t="shared" si="18"/>
        <v/>
      </c>
      <c r="AW108" s="13" t="str">
        <f>IF($P108="More Info Required",COUNTIFS('[2]2018 Outage History'!$R:$R,AV108,'[2]2018 Outage History'!$I:$I,$C108)/$Q108,"")</f>
        <v/>
      </c>
      <c r="AX108" s="26" t="str">
        <f t="shared" si="19"/>
        <v/>
      </c>
      <c r="AY108" s="13" t="str">
        <f>IF($P108="More Info Required",COUNTIFS('[2]2018 Outage History'!$R:$R,AX108,'[2]2018 Outage History'!$I:$I,$C108)/$Q108,"")</f>
        <v/>
      </c>
      <c r="AZ108" s="26" t="str">
        <f t="shared" si="20"/>
        <v/>
      </c>
      <c r="BA108" s="13" t="str">
        <f>IF($P108="More Info Required",COUNTIFS('[2]2018 Outage History'!$R:$R,AZ108,'[2]2018 Outage History'!$I:$I,$C108)/$Q108,"")</f>
        <v/>
      </c>
      <c r="BB108" s="26" t="str">
        <f t="shared" si="21"/>
        <v/>
      </c>
      <c r="BC108" s="13" t="str">
        <f>IF($P108="More Info Required",COUNTIFS('[2]2018 Outage History'!$R:$R,BB108,'[2]2018 Outage History'!$I:$I,$C108)/$Q108,"")</f>
        <v/>
      </c>
      <c r="BD108" s="26" t="str">
        <f t="shared" si="22"/>
        <v/>
      </c>
      <c r="BE108" s="13" t="str">
        <f>IF($P108="More Info Required",COUNTIFS('[2]2018 Outage History'!$R:$R,BD108,'[2]2018 Outage History'!$I:$I,$C108)/$Q108,"")</f>
        <v/>
      </c>
      <c r="BF108" s="26" t="str">
        <f t="shared" si="23"/>
        <v/>
      </c>
      <c r="BG108" s="13" t="str">
        <f>IF($P108="More Info Required",COUNTIFS('[2]2018 Outage History'!$R:$R,BF108,'[2]2018 Outage History'!$I:$I,$C108)/$Q108,"")</f>
        <v/>
      </c>
      <c r="BH108" s="26" t="str">
        <f t="shared" si="24"/>
        <v/>
      </c>
      <c r="BI108" s="13" t="str">
        <f>IF($P108="More Info Required",COUNTIFS('[2]2018 Outage History'!$R:$R,BH108,'[2]2018 Outage History'!$I:$I,$C108)/$Q108,"")</f>
        <v/>
      </c>
      <c r="BJ108" s="26" t="str">
        <f t="shared" si="25"/>
        <v/>
      </c>
      <c r="BK108" s="13" t="str">
        <f>IF($P108="More Info Required",COUNTIFS('[2]2018 Outage History'!$R:$R,BJ108,'[2]2018 Outage History'!$I:$I,$C108)/$Q108,"")</f>
        <v/>
      </c>
      <c r="BL108" s="26" t="str">
        <f t="shared" si="26"/>
        <v/>
      </c>
      <c r="BM108" s="13" t="str">
        <f>IF($P108="More Info Required",COUNTIFS('[2]2018 Outage History'!$R:$R,BL108,'[2]2018 Outage History'!$I:$I,$C108)/$Q108,"")</f>
        <v/>
      </c>
      <c r="BN108" s="26" t="str">
        <f t="shared" si="27"/>
        <v/>
      </c>
      <c r="BO108" s="13" t="str">
        <f>IF($P108="More Info Required",COUNTIFS('[2]2018 Outage History'!$R:$R,BN108,'[2]2018 Outage History'!$I:$I,$C108)/$Q108,"")</f>
        <v/>
      </c>
      <c r="BP108" s="26" t="str">
        <f t="shared" si="28"/>
        <v/>
      </c>
      <c r="BQ108" s="13" t="str">
        <f>IF($P108="More Info Required",COUNTIFS('[2]2018 Outage History'!$R:$R,BP108,'[2]2018 Outage History'!$I:$I,$C108)/$Q108,"")</f>
        <v/>
      </c>
      <c r="BR108" s="26" t="str">
        <f t="shared" si="29"/>
        <v/>
      </c>
      <c r="BS108" s="13" t="str">
        <f>IF($P108="More Info Required",COUNTIFS('[2]2018 Outage History'!$R:$R,BR108,'[2]2018 Outage History'!$I:$I,$C108)/$Q108,"")</f>
        <v/>
      </c>
      <c r="BT108" s="26" t="str">
        <f t="shared" si="30"/>
        <v/>
      </c>
      <c r="BU108" s="13" t="str">
        <f>IF($P108="More Info Required",COUNTIFS('[2]2018 Outage History'!$R:$R,BT108,'[2]2018 Outage History'!$I:$I,$C108)/$Q108,"")</f>
        <v/>
      </c>
      <c r="BV108" s="26" t="str">
        <f t="shared" si="31"/>
        <v/>
      </c>
      <c r="BW108" s="13" t="str">
        <f>IF($P108="More Info Required",COUNTIFS('[2]2018 Outage History'!$R:$R,BV108,'[2]2018 Outage History'!$I:$I,$C108)/$Q108,"")</f>
        <v/>
      </c>
      <c r="BX108" s="26" t="str">
        <f t="shared" si="32"/>
        <v/>
      </c>
      <c r="BY108" s="13" t="str">
        <f>IF($P108="More Info Required",COUNTIFS('[2]2018 Outage History'!$R:$R,BX108,'[2]2018 Outage History'!$I:$I,$C108)/$Q108,"")</f>
        <v/>
      </c>
      <c r="BZ108" s="26" t="str">
        <f t="shared" si="33"/>
        <v/>
      </c>
      <c r="CA108" s="13" t="str">
        <f>IF($P108="More Info Required",COUNTIFS('[2]2018 Outage History'!$R:$R,BZ108,'[2]2018 Outage History'!$I:$I,$C108)/$Q108,"")</f>
        <v/>
      </c>
      <c r="CB108" s="26" t="str">
        <f t="shared" si="34"/>
        <v/>
      </c>
      <c r="CC108" s="13" t="str">
        <f>IF($P108="More Info Required",COUNTIFS('[2]2018 Outage History'!$R:$R,CB108,'[2]2018 Outage History'!$I:$I,$C108)/$Q108,"")</f>
        <v/>
      </c>
      <c r="CD108" s="26" t="str">
        <f t="shared" si="35"/>
        <v/>
      </c>
      <c r="CE108" s="13" t="str">
        <f>IF($P108="More Info Required",COUNTIFS('[2]2018 Outage History'!$R:$R,CD108,'[2]2018 Outage History'!$I:$I,$C108)/$Q108,"")</f>
        <v/>
      </c>
      <c r="CF108" s="26" t="str">
        <f t="shared" si="36"/>
        <v/>
      </c>
      <c r="CG108" s="13" t="str">
        <f>IF($P108="More Info Required",COUNTIFS('[2]2018 Outage History'!$R:$R,CF108,'[2]2018 Outage History'!$I:$I,$C108)/$Q108,"")</f>
        <v/>
      </c>
      <c r="CH108" s="26" t="str">
        <f t="shared" si="37"/>
        <v/>
      </c>
      <c r="CI108" s="13" t="str">
        <f>IF($P108="More Info Required",COUNTIFS('[2]2018 Outage History'!$R:$R,CH108,'[2]2018 Outage History'!$I:$I,$C108)/$Q108,"")</f>
        <v/>
      </c>
      <c r="CJ108" s="26" t="str">
        <f t="shared" si="38"/>
        <v/>
      </c>
      <c r="CK108" s="13" t="str">
        <f>IF($P108="More Info Required",COUNTIFS('[2]2018 Outage History'!$R:$R,CJ108,'[2]2018 Outage History'!$I:$I,$C108)/$Q108,"")</f>
        <v/>
      </c>
    </row>
    <row r="109" spans="1:89" ht="15" x14ac:dyDescent="0.25">
      <c r="A109" s="17" t="s">
        <v>410</v>
      </c>
      <c r="B109" s="21">
        <v>5003</v>
      </c>
      <c r="C109" s="14" t="s">
        <v>457</v>
      </c>
      <c r="D109" s="17" t="s">
        <v>409</v>
      </c>
      <c r="E109" s="21">
        <v>50</v>
      </c>
      <c r="F109" s="22">
        <f>'[2]2018 Circuit Detail'!H68</f>
        <v>603.55342399999995</v>
      </c>
      <c r="G109" s="21"/>
      <c r="H109" s="21">
        <f>('[2]2013 Indices'!H100+'[2]2014 Circuit detail'!AS68+'[2]2015 Circuit Detail'!AS68+'[2]2016 Circuit Detail'!AS68+'[2]2017 Circuit Detail'!AS68)/5</f>
        <v>1.1463654184622447</v>
      </c>
      <c r="I109" s="10">
        <f>'[2]2018 Circuit Detail'!AS68</f>
        <v>2.0743814055472898</v>
      </c>
      <c r="J109" s="17" t="str">
        <f t="shared" si="0"/>
        <v>PSC</v>
      </c>
      <c r="K109" s="34">
        <v>52.5</v>
      </c>
      <c r="L109" s="23">
        <v>2016</v>
      </c>
      <c r="M109" s="21">
        <f>('[2]2013 Indices'!I100+'[2]2014 Circuit detail'!AQ68+'[2]2015 Circuit Detail'!AQ68+'[2]2016 Circuit Detail'!AQ68+'[2]2017 Circuit Detail'!AQ68)/5</f>
        <v>127.08586018781725</v>
      </c>
      <c r="N109" s="24">
        <f>'[2]2018 Circuit Detail'!AQ68</f>
        <v>162.25075699999999</v>
      </c>
      <c r="O109" s="17" t="str">
        <f t="shared" si="1"/>
        <v>PSC</v>
      </c>
      <c r="P109" s="8" t="str">
        <f t="shared" si="2"/>
        <v>More Info Required</v>
      </c>
      <c r="Q109" s="25">
        <f>'[2]2018 Circuit Detail'!AJ68</f>
        <v>31</v>
      </c>
      <c r="R109" s="26" t="str">
        <f t="shared" si="3"/>
        <v>000 Power Supply</v>
      </c>
      <c r="S109" s="12" t="e">
        <f>IF($P109="More Info Required",COUNTIFS('[2]2018 Outage History'!$R:$R,R109,'[2]2018 Outage History'!$I:$I,$C109)/$Q109,"")</f>
        <v>#VALUE!</v>
      </c>
      <c r="T109" s="26" t="str">
        <f t="shared" si="4"/>
        <v>100 Construction</v>
      </c>
      <c r="U109" s="13" t="e">
        <f>IF($P109="More Info Required",COUNTIFS('[2]2018 Outage History'!$R:$R,T109,'[2]2018 Outage History'!$I:$I,$C109)/$Q109,"")</f>
        <v>#VALUE!</v>
      </c>
      <c r="V109" s="26" t="str">
        <f t="shared" si="5"/>
        <v>110 Maintenance</v>
      </c>
      <c r="W109" s="13" t="e">
        <f>IF($P109="More Info Required",COUNTIFS('[2]2018 Outage History'!$R:$R,V109,'[2]2018 Outage History'!$I:$I,$C109)/$Q109,"")</f>
        <v>#VALUE!</v>
      </c>
      <c r="X109" s="26" t="str">
        <f t="shared" si="6"/>
        <v>190 Other Planned</v>
      </c>
      <c r="Y109" s="13" t="e">
        <f>IF($P109="More Info Required",COUNTIFS('[2]2018 Outage History'!$R:$R,X109,'[2]2018 Outage History'!$I:$I,$C109)/$Q109,"")</f>
        <v>#VALUE!</v>
      </c>
      <c r="Z109" s="26" t="str">
        <f t="shared" si="7"/>
        <v>300 Material or equipment fault/failure</v>
      </c>
      <c r="AA109" s="13" t="e">
        <f>IF($P109="More Info Required",COUNTIFS('[2]2018 Outage History'!$R:$R,Z109,'[2]2018 Outage History'!$I:$I,$C109)/$Q109,"")</f>
        <v>#VALUE!</v>
      </c>
      <c r="AB109" s="26" t="str">
        <f t="shared" si="8"/>
        <v>310 Installation Fault</v>
      </c>
      <c r="AC109" s="13" t="e">
        <f>IF($P109="More Info Required",COUNTIFS('[2]2018 Outage History'!$R:$R,AB109,'[2]2018 Outage History'!$I:$I,$C109)/$Q109,"")</f>
        <v>#VALUE!</v>
      </c>
      <c r="AD109" s="26" t="str">
        <f t="shared" si="9"/>
        <v>320 Conductor Sag or inadequate clearance</v>
      </c>
      <c r="AE109" s="13" t="e">
        <f>IF($P109="More Info Required",COUNTIFS('[2]2018 Outage History'!$R:$R,AD109,'[2]2018 Outage History'!$I:$I,$C109)/$Q109,"")</f>
        <v>#VALUE!</v>
      </c>
      <c r="AF109" s="26" t="str">
        <f t="shared" si="10"/>
        <v>340 Overload</v>
      </c>
      <c r="AG109" s="13" t="e">
        <f>IF($P109="More Info Required",COUNTIFS('[2]2018 Outage History'!$R:$R,AF109,'[2]2018 Outage History'!$I:$I,$C109)/$Q109,"")</f>
        <v>#VALUE!</v>
      </c>
      <c r="AH109" s="26" t="str">
        <f t="shared" si="11"/>
        <v>350 Miscoordination of protection devices</v>
      </c>
      <c r="AI109" s="13" t="e">
        <f>IF($P109="More Info Required",COUNTIFS('[2]2018 Outage History'!$R:$R,AH109,'[2]2018 Outage History'!$I:$I,$C109)/$Q109,"")</f>
        <v>#VALUE!</v>
      </c>
      <c r="AJ109" s="26" t="str">
        <f t="shared" si="12"/>
        <v>360 Other Equipment installation/design</v>
      </c>
      <c r="AK109" s="13" t="e">
        <f>IF($P109="More Info Required",COUNTIFS('[2]2018 Outage History'!$R:$R,AJ109,'[2]2018 Outage History'!$I:$I,$C109)/$Q109,"")</f>
        <v>#VALUE!</v>
      </c>
      <c r="AL109" s="26" t="str">
        <f t="shared" si="13"/>
        <v>400 Decay/Age of Material/Equipment</v>
      </c>
      <c r="AM109" s="13" t="e">
        <f>IF($P109="More Info Required",COUNTIFS('[2]2018 Outage History'!$R:$R,AL109,'[2]2018 Outage History'!$I:$I,$C109)/$Q109,"")</f>
        <v>#VALUE!</v>
      </c>
      <c r="AN109" s="26" t="str">
        <f t="shared" si="14"/>
        <v>420 Tree Growth</v>
      </c>
      <c r="AO109" s="13" t="e">
        <f>IF($P109="More Info Required",COUNTIFS('[2]2018 Outage History'!$R:$R,AN109,'[2]2018 Outage History'!$I:$I,$C109)/$Q109,"")</f>
        <v>#VALUE!</v>
      </c>
      <c r="AP109" s="26" t="str">
        <f t="shared" si="15"/>
        <v>430 Tree failure from overhang or dead tree without Ice/snow</v>
      </c>
      <c r="AQ109" s="13" t="e">
        <f>IF($P109="More Info Required",COUNTIFS('[2]2018 Outage History'!$R:$R,AP109,'[2]2018 Outage History'!$I:$I,$C109)/$Q109,"")</f>
        <v>#VALUE!</v>
      </c>
      <c r="AR109" s="26" t="str">
        <f t="shared" si="16"/>
        <v>440 Trees with Ice/snow</v>
      </c>
      <c r="AS109" s="13" t="e">
        <f>IF($P109="More Info Required",COUNTIFS('[2]2018 Outage History'!$R:$R,AR109,'[2]2018 Outage History'!$I:$I,$C109)/$Q109,"")</f>
        <v>#VALUE!</v>
      </c>
      <c r="AT109" s="26" t="str">
        <f t="shared" si="17"/>
        <v>470 Borrower Crew Cuts Tree</v>
      </c>
      <c r="AU109" s="13" t="e">
        <f>IF($P109="More Info Required",COUNTIFS('[2]2018 Outage History'!$R:$R,AT109,'[2]2018 Outage History'!$I:$I,$C109)/$Q109,"")</f>
        <v>#VALUE!</v>
      </c>
      <c r="AV109" s="26" t="str">
        <f t="shared" si="18"/>
        <v>490 Maintenance, Other</v>
      </c>
      <c r="AW109" s="13" t="e">
        <f>IF($P109="More Info Required",COUNTIFS('[2]2018 Outage History'!$R:$R,AV109,'[2]2018 Outage History'!$I:$I,$C109)/$Q109,"")</f>
        <v>#VALUE!</v>
      </c>
      <c r="AX109" s="26" t="str">
        <f t="shared" si="19"/>
        <v>500 Lightning</v>
      </c>
      <c r="AY109" s="13" t="e">
        <f>IF($P109="More Info Required",COUNTIFS('[2]2018 Outage History'!$R:$R,AX109,'[2]2018 Outage History'!$I:$I,$C109)/$Q109,"")</f>
        <v>#VALUE!</v>
      </c>
      <c r="AZ109" s="26" t="str">
        <f t="shared" si="20"/>
        <v>510 Wind, Not Trees</v>
      </c>
      <c r="BA109" s="13" t="e">
        <f>IF($P109="More Info Required",COUNTIFS('[2]2018 Outage History'!$R:$R,AZ109,'[2]2018 Outage History'!$I:$I,$C109)/$Q109,"")</f>
        <v>#VALUE!</v>
      </c>
      <c r="BB109" s="26" t="str">
        <f t="shared" si="21"/>
        <v>520 Ice, Sleet, Frost, not Trees</v>
      </c>
      <c r="BC109" s="13" t="e">
        <f>IF($P109="More Info Required",COUNTIFS('[2]2018 Outage History'!$R:$R,BB109,'[2]2018 Outage History'!$I:$I,$C109)/$Q109,"")</f>
        <v>#VALUE!</v>
      </c>
      <c r="BD109" s="26" t="str">
        <f t="shared" si="22"/>
        <v>530 Flood</v>
      </c>
      <c r="BE109" s="13" t="e">
        <f>IF($P109="More Info Required",COUNTIFS('[2]2018 Outage History'!$R:$R,BD109,'[2]2018 Outage History'!$I:$I,$C109)/$Q109,"")</f>
        <v>#VALUE!</v>
      </c>
      <c r="BF109" s="26" t="str">
        <f t="shared" si="23"/>
        <v>540 Storm</v>
      </c>
      <c r="BG109" s="13" t="e">
        <f>IF($P109="More Info Required",COUNTIFS('[2]2018 Outage History'!$R:$R,BF109,'[2]2018 Outage History'!$I:$I,$C109)/$Q109,"")</f>
        <v>#VALUE!</v>
      </c>
      <c r="BH109" s="26" t="str">
        <f t="shared" si="24"/>
        <v>590 Weather, Other</v>
      </c>
      <c r="BI109" s="13" t="e">
        <f>IF($P109="More Info Required",COUNTIFS('[2]2018 Outage History'!$R:$R,BH109,'[2]2018 Outage History'!$I:$I,$C109)/$Q109,"")</f>
        <v>#VALUE!</v>
      </c>
      <c r="BJ109" s="26" t="str">
        <f t="shared" si="25"/>
        <v>600 Animal/bird</v>
      </c>
      <c r="BK109" s="13" t="e">
        <f>IF($P109="More Info Required",COUNTIFS('[2]2018 Outage History'!$R:$R,BJ109,'[2]2018 Outage History'!$I:$I,$C109)/$Q109,"")</f>
        <v>#VALUE!</v>
      </c>
      <c r="BL109" s="26" t="str">
        <f t="shared" si="26"/>
        <v>630 Squirrel</v>
      </c>
      <c r="BM109" s="13" t="e">
        <f>IF($P109="More Info Required",COUNTIFS('[2]2018 Outage History'!$R:$R,BL109,'[2]2018 Outage History'!$I:$I,$C109)/$Q109,"")</f>
        <v>#VALUE!</v>
      </c>
      <c r="BN109" s="26" t="str">
        <f t="shared" si="27"/>
        <v>690 Animal, Other</v>
      </c>
      <c r="BO109" s="13" t="e">
        <f>IF($P109="More Info Required",COUNTIFS('[2]2018 Outage History'!$R:$R,BN109,'[2]2018 Outage History'!$I:$I,$C109)/$Q109,"")</f>
        <v>#VALUE!</v>
      </c>
      <c r="BP109" s="26" t="str">
        <f t="shared" si="28"/>
        <v>700 Customer-Caused</v>
      </c>
      <c r="BQ109" s="13" t="e">
        <f>IF($P109="More Info Required",COUNTIFS('[2]2018 Outage History'!$R:$R,BP109,'[2]2018 Outage History'!$I:$I,$C109)/$Q109,"")</f>
        <v>#VALUE!</v>
      </c>
      <c r="BR109" s="26" t="str">
        <f t="shared" si="29"/>
        <v>710 Motor Vehicle</v>
      </c>
      <c r="BS109" s="13" t="e">
        <f>IF($P109="More Info Required",COUNTIFS('[2]2018 Outage History'!$R:$R,BR109,'[2]2018 Outage History'!$I:$I,$C109)/$Q109,"")</f>
        <v>#VALUE!</v>
      </c>
      <c r="BT109" s="26" t="str">
        <f t="shared" si="30"/>
        <v>715 Farming Equipment</v>
      </c>
      <c r="BU109" s="13" t="e">
        <f>IF($P109="More Info Required",COUNTIFS('[2]2018 Outage History'!$R:$R,BT109,'[2]2018 Outage History'!$I:$I,$C109)/$Q109,"")</f>
        <v>#VALUE!</v>
      </c>
      <c r="BV109" s="26" t="str">
        <f t="shared" si="31"/>
        <v>720 Aircraft</v>
      </c>
      <c r="BW109" s="13" t="e">
        <f>IF($P109="More Info Required",COUNTIFS('[2]2018 Outage History'!$R:$R,BV109,'[2]2018 Outage History'!$I:$I,$C109)/$Q109,"")</f>
        <v>#VALUE!</v>
      </c>
      <c r="BX109" s="26" t="str">
        <f t="shared" si="32"/>
        <v>730 Fire</v>
      </c>
      <c r="BY109" s="13" t="e">
        <f>IF($P109="More Info Required",COUNTIFS('[2]2018 Outage History'!$R:$R,BX109,'[2]2018 Outage History'!$I:$I,$C109)/$Q109,"")</f>
        <v>#VALUE!</v>
      </c>
      <c r="BZ109" s="26" t="str">
        <f t="shared" si="33"/>
        <v>740 Public Cuts Tree</v>
      </c>
      <c r="CA109" s="13" t="e">
        <f>IF($P109="More Info Required",COUNTIFS('[2]2018 Outage History'!$R:$R,BZ109,'[2]2018 Outage History'!$I:$I,$C109)/$Q109,"")</f>
        <v>#VALUE!</v>
      </c>
      <c r="CB109" s="26" t="str">
        <f t="shared" si="34"/>
        <v>750 Vandalism</v>
      </c>
      <c r="CC109" s="13" t="e">
        <f>IF($P109="More Info Required",COUNTIFS('[2]2018 Outage History'!$R:$R,CB109,'[2]2018 Outage History'!$I:$I,$C109)/$Q109,"")</f>
        <v>#VALUE!</v>
      </c>
      <c r="CD109" s="26" t="str">
        <f t="shared" si="35"/>
        <v>760 Switching Error or Caused by Construction or Maintenance</v>
      </c>
      <c r="CE109" s="13" t="e">
        <f>IF($P109="More Info Required",COUNTIFS('[2]2018 Outage History'!$R:$R,CD109,'[2]2018 Outage History'!$I:$I,$C109)/$Q109,"")</f>
        <v>#VALUE!</v>
      </c>
      <c r="CF109" s="26" t="str">
        <f t="shared" si="36"/>
        <v>790 Public, Other</v>
      </c>
      <c r="CG109" s="13" t="e">
        <f>IF($P109="More Info Required",COUNTIFS('[2]2018 Outage History'!$R:$R,CF109,'[2]2018 Outage History'!$I:$I,$C109)/$Q109,"")</f>
        <v>#VALUE!</v>
      </c>
      <c r="CH109" s="26" t="str">
        <f t="shared" si="37"/>
        <v>800 Other</v>
      </c>
      <c r="CI109" s="13" t="e">
        <f>IF($P109="More Info Required",COUNTIFS('[2]2018 Outage History'!$R:$R,CH109,'[2]2018 Outage History'!$I:$I,$C109)/$Q109,"")</f>
        <v>#VALUE!</v>
      </c>
      <c r="CJ109" s="26" t="str">
        <f t="shared" si="38"/>
        <v>999 Cause Unknown</v>
      </c>
      <c r="CK109" s="13" t="e">
        <f>IF($P109="More Info Required",COUNTIFS('[2]2018 Outage History'!$R:$R,CJ109,'[2]2018 Outage History'!$I:$I,$C109)/$Q109,"")</f>
        <v>#VALUE!</v>
      </c>
    </row>
    <row r="110" spans="1:89" ht="15" x14ac:dyDescent="0.25">
      <c r="A110" s="17" t="s">
        <v>92</v>
      </c>
      <c r="B110" s="21">
        <v>51214</v>
      </c>
      <c r="C110" s="14" t="s">
        <v>93</v>
      </c>
      <c r="D110" s="17" t="s">
        <v>96</v>
      </c>
      <c r="E110" s="21">
        <v>51</v>
      </c>
      <c r="F110" s="22">
        <f>'[2]2018 Circuit Detail'!H69</f>
        <v>1013.772602</v>
      </c>
      <c r="G110" s="21"/>
      <c r="H110" s="21">
        <f>('[2]2013 Indices'!H101+'[2]2014 Circuit detail'!AS69+'[2]2015 Circuit Detail'!AS69+'[2]2016 Circuit Detail'!AS69+'[2]2017 Circuit Detail'!AS69)/5</f>
        <v>0.82755045319080955</v>
      </c>
      <c r="I110" s="10">
        <f>'[2]2018 Circuit Detail'!AS69</f>
        <v>1.7163612397566099</v>
      </c>
      <c r="J110" s="17" t="str">
        <f t="shared" si="0"/>
        <v>PSC</v>
      </c>
      <c r="K110" s="34">
        <v>93.38</v>
      </c>
      <c r="L110" s="23">
        <v>2018</v>
      </c>
      <c r="M110" s="21">
        <f>('[2]2013 Indices'!I101+'[2]2014 Circuit detail'!AQ69+'[2]2015 Circuit Detail'!AQ69+'[2]2016 Circuit Detail'!AQ69+'[2]2017 Circuit Detail'!AQ69)/5</f>
        <v>71.70120988315054</v>
      </c>
      <c r="N110" s="24">
        <f>'[2]2018 Circuit Detail'!AQ69</f>
        <v>179.06974299999999</v>
      </c>
      <c r="O110" s="17" t="str">
        <f t="shared" si="1"/>
        <v>PSC</v>
      </c>
      <c r="P110" s="8" t="str">
        <f t="shared" si="2"/>
        <v>More Info Required</v>
      </c>
      <c r="Q110" s="25">
        <f>'[2]2018 Circuit Detail'!AJ69</f>
        <v>68</v>
      </c>
      <c r="R110" s="26" t="str">
        <f t="shared" si="3"/>
        <v>000 Power Supply</v>
      </c>
      <c r="S110" s="12" t="e">
        <f>IF($P110="More Info Required",COUNTIFS('[2]2018 Outage History'!$R:$R,R110,'[2]2018 Outage History'!$I:$I,$C110)/$Q110,"")</f>
        <v>#VALUE!</v>
      </c>
      <c r="T110" s="26" t="str">
        <f t="shared" si="4"/>
        <v>100 Construction</v>
      </c>
      <c r="U110" s="13" t="e">
        <f>IF($P110="More Info Required",COUNTIFS('[2]2018 Outage History'!$R:$R,T110,'[2]2018 Outage History'!$I:$I,$C110)/$Q110,"")</f>
        <v>#VALUE!</v>
      </c>
      <c r="V110" s="26" t="str">
        <f t="shared" si="5"/>
        <v>110 Maintenance</v>
      </c>
      <c r="W110" s="13" t="e">
        <f>IF($P110="More Info Required",COUNTIFS('[2]2018 Outage History'!$R:$R,V110,'[2]2018 Outage History'!$I:$I,$C110)/$Q110,"")</f>
        <v>#VALUE!</v>
      </c>
      <c r="X110" s="26" t="str">
        <f t="shared" si="6"/>
        <v>190 Other Planned</v>
      </c>
      <c r="Y110" s="13" t="e">
        <f>IF($P110="More Info Required",COUNTIFS('[2]2018 Outage History'!$R:$R,X110,'[2]2018 Outage History'!$I:$I,$C110)/$Q110,"")</f>
        <v>#VALUE!</v>
      </c>
      <c r="Z110" s="26" t="str">
        <f t="shared" si="7"/>
        <v>300 Material or equipment fault/failure</v>
      </c>
      <c r="AA110" s="13" t="e">
        <f>IF($P110="More Info Required",COUNTIFS('[2]2018 Outage History'!$R:$R,Z110,'[2]2018 Outage History'!$I:$I,$C110)/$Q110,"")</f>
        <v>#VALUE!</v>
      </c>
      <c r="AB110" s="26" t="str">
        <f t="shared" si="8"/>
        <v>310 Installation Fault</v>
      </c>
      <c r="AC110" s="13" t="e">
        <f>IF($P110="More Info Required",COUNTIFS('[2]2018 Outage History'!$R:$R,AB110,'[2]2018 Outage History'!$I:$I,$C110)/$Q110,"")</f>
        <v>#VALUE!</v>
      </c>
      <c r="AD110" s="26" t="str">
        <f t="shared" si="9"/>
        <v>320 Conductor Sag or inadequate clearance</v>
      </c>
      <c r="AE110" s="13" t="e">
        <f>IF($P110="More Info Required",COUNTIFS('[2]2018 Outage History'!$R:$R,AD110,'[2]2018 Outage History'!$I:$I,$C110)/$Q110,"")</f>
        <v>#VALUE!</v>
      </c>
      <c r="AF110" s="26" t="str">
        <f t="shared" si="10"/>
        <v>340 Overload</v>
      </c>
      <c r="AG110" s="13" t="e">
        <f>IF($P110="More Info Required",COUNTIFS('[2]2018 Outage History'!$R:$R,AF110,'[2]2018 Outage History'!$I:$I,$C110)/$Q110,"")</f>
        <v>#VALUE!</v>
      </c>
      <c r="AH110" s="26" t="str">
        <f t="shared" si="11"/>
        <v>350 Miscoordination of protection devices</v>
      </c>
      <c r="AI110" s="13" t="e">
        <f>IF($P110="More Info Required",COUNTIFS('[2]2018 Outage History'!$R:$R,AH110,'[2]2018 Outage History'!$I:$I,$C110)/$Q110,"")</f>
        <v>#VALUE!</v>
      </c>
      <c r="AJ110" s="26" t="str">
        <f t="shared" si="12"/>
        <v>360 Other Equipment installation/design</v>
      </c>
      <c r="AK110" s="13" t="e">
        <f>IF($P110="More Info Required",COUNTIFS('[2]2018 Outage History'!$R:$R,AJ110,'[2]2018 Outage History'!$I:$I,$C110)/$Q110,"")</f>
        <v>#VALUE!</v>
      </c>
      <c r="AL110" s="26" t="str">
        <f t="shared" si="13"/>
        <v>400 Decay/Age of Material/Equipment</v>
      </c>
      <c r="AM110" s="13" t="e">
        <f>IF($P110="More Info Required",COUNTIFS('[2]2018 Outage History'!$R:$R,AL110,'[2]2018 Outage History'!$I:$I,$C110)/$Q110,"")</f>
        <v>#VALUE!</v>
      </c>
      <c r="AN110" s="26" t="str">
        <f t="shared" si="14"/>
        <v>420 Tree Growth</v>
      </c>
      <c r="AO110" s="13" t="e">
        <f>IF($P110="More Info Required",COUNTIFS('[2]2018 Outage History'!$R:$R,AN110,'[2]2018 Outage History'!$I:$I,$C110)/$Q110,"")</f>
        <v>#VALUE!</v>
      </c>
      <c r="AP110" s="26" t="str">
        <f t="shared" si="15"/>
        <v>430 Tree failure from overhang or dead tree without Ice/snow</v>
      </c>
      <c r="AQ110" s="13" t="e">
        <f>IF($P110="More Info Required",COUNTIFS('[2]2018 Outage History'!$R:$R,AP110,'[2]2018 Outage History'!$I:$I,$C110)/$Q110,"")</f>
        <v>#VALUE!</v>
      </c>
      <c r="AR110" s="26" t="str">
        <f t="shared" si="16"/>
        <v>440 Trees with Ice/snow</v>
      </c>
      <c r="AS110" s="13" t="e">
        <f>IF($P110="More Info Required",COUNTIFS('[2]2018 Outage History'!$R:$R,AR110,'[2]2018 Outage History'!$I:$I,$C110)/$Q110,"")</f>
        <v>#VALUE!</v>
      </c>
      <c r="AT110" s="26" t="str">
        <f t="shared" si="17"/>
        <v>470 Borrower Crew Cuts Tree</v>
      </c>
      <c r="AU110" s="13" t="e">
        <f>IF($P110="More Info Required",COUNTIFS('[2]2018 Outage History'!$R:$R,AT110,'[2]2018 Outage History'!$I:$I,$C110)/$Q110,"")</f>
        <v>#VALUE!</v>
      </c>
      <c r="AV110" s="26" t="str">
        <f t="shared" si="18"/>
        <v>490 Maintenance, Other</v>
      </c>
      <c r="AW110" s="13" t="e">
        <f>IF($P110="More Info Required",COUNTIFS('[2]2018 Outage History'!$R:$R,AV110,'[2]2018 Outage History'!$I:$I,$C110)/$Q110,"")</f>
        <v>#VALUE!</v>
      </c>
      <c r="AX110" s="26" t="str">
        <f t="shared" si="19"/>
        <v>500 Lightning</v>
      </c>
      <c r="AY110" s="13" t="e">
        <f>IF($P110="More Info Required",COUNTIFS('[2]2018 Outage History'!$R:$R,AX110,'[2]2018 Outage History'!$I:$I,$C110)/$Q110,"")</f>
        <v>#VALUE!</v>
      </c>
      <c r="AZ110" s="26" t="str">
        <f t="shared" si="20"/>
        <v>510 Wind, Not Trees</v>
      </c>
      <c r="BA110" s="13" t="e">
        <f>IF($P110="More Info Required",COUNTIFS('[2]2018 Outage History'!$R:$R,AZ110,'[2]2018 Outage History'!$I:$I,$C110)/$Q110,"")</f>
        <v>#VALUE!</v>
      </c>
      <c r="BB110" s="26" t="str">
        <f t="shared" si="21"/>
        <v>520 Ice, Sleet, Frost, not Trees</v>
      </c>
      <c r="BC110" s="13" t="e">
        <f>IF($P110="More Info Required",COUNTIFS('[2]2018 Outage History'!$R:$R,BB110,'[2]2018 Outage History'!$I:$I,$C110)/$Q110,"")</f>
        <v>#VALUE!</v>
      </c>
      <c r="BD110" s="26" t="str">
        <f t="shared" si="22"/>
        <v>530 Flood</v>
      </c>
      <c r="BE110" s="13" t="e">
        <f>IF($P110="More Info Required",COUNTIFS('[2]2018 Outage History'!$R:$R,BD110,'[2]2018 Outage History'!$I:$I,$C110)/$Q110,"")</f>
        <v>#VALUE!</v>
      </c>
      <c r="BF110" s="26" t="str">
        <f t="shared" si="23"/>
        <v>540 Storm</v>
      </c>
      <c r="BG110" s="13" t="e">
        <f>IF($P110="More Info Required",COUNTIFS('[2]2018 Outage History'!$R:$R,BF110,'[2]2018 Outage History'!$I:$I,$C110)/$Q110,"")</f>
        <v>#VALUE!</v>
      </c>
      <c r="BH110" s="26" t="str">
        <f t="shared" si="24"/>
        <v>590 Weather, Other</v>
      </c>
      <c r="BI110" s="13" t="e">
        <f>IF($P110="More Info Required",COUNTIFS('[2]2018 Outage History'!$R:$R,BH110,'[2]2018 Outage History'!$I:$I,$C110)/$Q110,"")</f>
        <v>#VALUE!</v>
      </c>
      <c r="BJ110" s="26" t="str">
        <f t="shared" si="25"/>
        <v>600 Animal/bird</v>
      </c>
      <c r="BK110" s="13" t="e">
        <f>IF($P110="More Info Required",COUNTIFS('[2]2018 Outage History'!$R:$R,BJ110,'[2]2018 Outage History'!$I:$I,$C110)/$Q110,"")</f>
        <v>#VALUE!</v>
      </c>
      <c r="BL110" s="26" t="str">
        <f t="shared" si="26"/>
        <v>630 Squirrel</v>
      </c>
      <c r="BM110" s="13" t="e">
        <f>IF($P110="More Info Required",COUNTIFS('[2]2018 Outage History'!$R:$R,BL110,'[2]2018 Outage History'!$I:$I,$C110)/$Q110,"")</f>
        <v>#VALUE!</v>
      </c>
      <c r="BN110" s="26" t="str">
        <f t="shared" si="27"/>
        <v>690 Animal, Other</v>
      </c>
      <c r="BO110" s="13" t="e">
        <f>IF($P110="More Info Required",COUNTIFS('[2]2018 Outage History'!$R:$R,BN110,'[2]2018 Outage History'!$I:$I,$C110)/$Q110,"")</f>
        <v>#VALUE!</v>
      </c>
      <c r="BP110" s="26" t="str">
        <f t="shared" si="28"/>
        <v>700 Customer-Caused</v>
      </c>
      <c r="BQ110" s="13" t="e">
        <f>IF($P110="More Info Required",COUNTIFS('[2]2018 Outage History'!$R:$R,BP110,'[2]2018 Outage History'!$I:$I,$C110)/$Q110,"")</f>
        <v>#VALUE!</v>
      </c>
      <c r="BR110" s="26" t="str">
        <f t="shared" si="29"/>
        <v>710 Motor Vehicle</v>
      </c>
      <c r="BS110" s="13" t="e">
        <f>IF($P110="More Info Required",COUNTIFS('[2]2018 Outage History'!$R:$R,BR110,'[2]2018 Outage History'!$I:$I,$C110)/$Q110,"")</f>
        <v>#VALUE!</v>
      </c>
      <c r="BT110" s="26" t="str">
        <f t="shared" si="30"/>
        <v>715 Farming Equipment</v>
      </c>
      <c r="BU110" s="13" t="e">
        <f>IF($P110="More Info Required",COUNTIFS('[2]2018 Outage History'!$R:$R,BT110,'[2]2018 Outage History'!$I:$I,$C110)/$Q110,"")</f>
        <v>#VALUE!</v>
      </c>
      <c r="BV110" s="26" t="str">
        <f t="shared" si="31"/>
        <v>720 Aircraft</v>
      </c>
      <c r="BW110" s="13" t="e">
        <f>IF($P110="More Info Required",COUNTIFS('[2]2018 Outage History'!$R:$R,BV110,'[2]2018 Outage History'!$I:$I,$C110)/$Q110,"")</f>
        <v>#VALUE!</v>
      </c>
      <c r="BX110" s="26" t="str">
        <f t="shared" si="32"/>
        <v>730 Fire</v>
      </c>
      <c r="BY110" s="13" t="e">
        <f>IF($P110="More Info Required",COUNTIFS('[2]2018 Outage History'!$R:$R,BX110,'[2]2018 Outage History'!$I:$I,$C110)/$Q110,"")</f>
        <v>#VALUE!</v>
      </c>
      <c r="BZ110" s="26" t="str">
        <f t="shared" si="33"/>
        <v>740 Public Cuts Tree</v>
      </c>
      <c r="CA110" s="13" t="e">
        <f>IF($P110="More Info Required",COUNTIFS('[2]2018 Outage History'!$R:$R,BZ110,'[2]2018 Outage History'!$I:$I,$C110)/$Q110,"")</f>
        <v>#VALUE!</v>
      </c>
      <c r="CB110" s="26" t="str">
        <f t="shared" si="34"/>
        <v>750 Vandalism</v>
      </c>
      <c r="CC110" s="13" t="e">
        <f>IF($P110="More Info Required",COUNTIFS('[2]2018 Outage History'!$R:$R,CB110,'[2]2018 Outage History'!$I:$I,$C110)/$Q110,"")</f>
        <v>#VALUE!</v>
      </c>
      <c r="CD110" s="26" t="str">
        <f t="shared" si="35"/>
        <v>760 Switching Error or Caused by Construction or Maintenance</v>
      </c>
      <c r="CE110" s="13" t="e">
        <f>IF($P110="More Info Required",COUNTIFS('[2]2018 Outage History'!$R:$R,CD110,'[2]2018 Outage History'!$I:$I,$C110)/$Q110,"")</f>
        <v>#VALUE!</v>
      </c>
      <c r="CF110" s="26" t="str">
        <f t="shared" si="36"/>
        <v>790 Public, Other</v>
      </c>
      <c r="CG110" s="13" t="e">
        <f>IF($P110="More Info Required",COUNTIFS('[2]2018 Outage History'!$R:$R,CF110,'[2]2018 Outage History'!$I:$I,$C110)/$Q110,"")</f>
        <v>#VALUE!</v>
      </c>
      <c r="CH110" s="26" t="str">
        <f t="shared" si="37"/>
        <v>800 Other</v>
      </c>
      <c r="CI110" s="13" t="e">
        <f>IF($P110="More Info Required",COUNTIFS('[2]2018 Outage History'!$R:$R,CH110,'[2]2018 Outage History'!$I:$I,$C110)/$Q110,"")</f>
        <v>#VALUE!</v>
      </c>
      <c r="CJ110" s="26" t="str">
        <f t="shared" si="38"/>
        <v>999 Cause Unknown</v>
      </c>
      <c r="CK110" s="13" t="e">
        <f>IF($P110="More Info Required",COUNTIFS('[2]2018 Outage History'!$R:$R,CJ110,'[2]2018 Outage History'!$I:$I,$C110)/$Q110,"")</f>
        <v>#VALUE!</v>
      </c>
    </row>
    <row r="111" spans="1:89" ht="15" x14ac:dyDescent="0.25">
      <c r="A111" s="17" t="s">
        <v>411</v>
      </c>
      <c r="B111" s="21">
        <v>51224</v>
      </c>
      <c r="C111" s="14" t="s">
        <v>95</v>
      </c>
      <c r="D111" s="17" t="s">
        <v>96</v>
      </c>
      <c r="E111" s="21">
        <v>51</v>
      </c>
      <c r="F111" s="22">
        <f>'[2]2018 Circuit Detail'!H70</f>
        <v>373.386301</v>
      </c>
      <c r="G111" s="21"/>
      <c r="H111" s="21">
        <f>('[2]2013 Indices'!H102+'[2]2014 Circuit detail'!AS70+'[2]2015 Circuit Detail'!AS70+'[2]2016 Circuit Detail'!AS70+'[2]2017 Circuit Detail'!AS70)/5</f>
        <v>2.1016459163145509</v>
      </c>
      <c r="I111" s="10">
        <f>'[2]2018 Circuit Detail'!AS70</f>
        <v>1.36587764102251</v>
      </c>
      <c r="J111" s="17" t="str">
        <f t="shared" si="0"/>
        <v>OK</v>
      </c>
      <c r="K111" s="34">
        <v>45.69</v>
      </c>
      <c r="L111" s="23">
        <v>2018</v>
      </c>
      <c r="M111" s="21">
        <f>('[2]2013 Indices'!I102+'[2]2014 Circuit detail'!AQ70+'[2]2015 Circuit Detail'!AQ70+'[2]2016 Circuit Detail'!AQ70+'[2]2017 Circuit Detail'!AQ70)/5</f>
        <v>294.53220757749358</v>
      </c>
      <c r="N111" s="24">
        <f>'[2]2018 Circuit Detail'!AQ70</f>
        <v>115.620203</v>
      </c>
      <c r="O111" s="17" t="str">
        <f t="shared" si="1"/>
        <v>OK</v>
      </c>
      <c r="P111" s="8" t="str">
        <f t="shared" si="2"/>
        <v>Good</v>
      </c>
      <c r="Q111" s="25">
        <f>'[2]2018 Circuit Detail'!AJ70</f>
        <v>19</v>
      </c>
      <c r="R111" s="26" t="str">
        <f t="shared" si="3"/>
        <v/>
      </c>
      <c r="S111" s="12" t="str">
        <f>IF($P111="More Info Required",COUNTIFS('[2]2018 Outage History'!$R:$R,R111,'[2]2018 Outage History'!$I:$I,$C111)/$Q111,"")</f>
        <v/>
      </c>
      <c r="T111" s="26" t="str">
        <f t="shared" si="4"/>
        <v/>
      </c>
      <c r="U111" s="13" t="str">
        <f>IF($P111="More Info Required",COUNTIFS('[2]2018 Outage History'!$R:$R,T111,'[2]2018 Outage History'!$I:$I,$C111)/$Q111,"")</f>
        <v/>
      </c>
      <c r="V111" s="26" t="str">
        <f t="shared" si="5"/>
        <v/>
      </c>
      <c r="W111" s="13" t="str">
        <f>IF($P111="More Info Required",COUNTIFS('[2]2018 Outage History'!$R:$R,V111,'[2]2018 Outage History'!$I:$I,$C111)/$Q111,"")</f>
        <v/>
      </c>
      <c r="X111" s="26" t="str">
        <f t="shared" si="6"/>
        <v/>
      </c>
      <c r="Y111" s="13" t="str">
        <f>IF($P111="More Info Required",COUNTIFS('[2]2018 Outage History'!$R:$R,X111,'[2]2018 Outage History'!$I:$I,$C111)/$Q111,"")</f>
        <v/>
      </c>
      <c r="Z111" s="26" t="str">
        <f t="shared" si="7"/>
        <v/>
      </c>
      <c r="AA111" s="13" t="str">
        <f>IF($P111="More Info Required",COUNTIFS('[2]2018 Outage History'!$R:$R,Z111,'[2]2018 Outage History'!$I:$I,$C111)/$Q111,"")</f>
        <v/>
      </c>
      <c r="AB111" s="26" t="str">
        <f t="shared" si="8"/>
        <v/>
      </c>
      <c r="AC111" s="13" t="str">
        <f>IF($P111="More Info Required",COUNTIFS('[2]2018 Outage History'!$R:$R,AB111,'[2]2018 Outage History'!$I:$I,$C111)/$Q111,"")</f>
        <v/>
      </c>
      <c r="AD111" s="26" t="str">
        <f t="shared" si="9"/>
        <v/>
      </c>
      <c r="AE111" s="13" t="str">
        <f>IF($P111="More Info Required",COUNTIFS('[2]2018 Outage History'!$R:$R,AD111,'[2]2018 Outage History'!$I:$I,$C111)/$Q111,"")</f>
        <v/>
      </c>
      <c r="AF111" s="26" t="str">
        <f t="shared" si="10"/>
        <v/>
      </c>
      <c r="AG111" s="13" t="str">
        <f>IF($P111="More Info Required",COUNTIFS('[2]2018 Outage History'!$R:$R,AF111,'[2]2018 Outage History'!$I:$I,$C111)/$Q111,"")</f>
        <v/>
      </c>
      <c r="AH111" s="26" t="str">
        <f t="shared" si="11"/>
        <v/>
      </c>
      <c r="AI111" s="13" t="str">
        <f>IF($P111="More Info Required",COUNTIFS('[2]2018 Outage History'!$R:$R,AH111,'[2]2018 Outage History'!$I:$I,$C111)/$Q111,"")</f>
        <v/>
      </c>
      <c r="AJ111" s="26" t="str">
        <f t="shared" si="12"/>
        <v/>
      </c>
      <c r="AK111" s="13" t="str">
        <f>IF($P111="More Info Required",COUNTIFS('[2]2018 Outage History'!$R:$R,AJ111,'[2]2018 Outage History'!$I:$I,$C111)/$Q111,"")</f>
        <v/>
      </c>
      <c r="AL111" s="26" t="str">
        <f t="shared" si="13"/>
        <v/>
      </c>
      <c r="AM111" s="13" t="str">
        <f>IF($P111="More Info Required",COUNTIFS('[2]2018 Outage History'!$R:$R,AL111,'[2]2018 Outage History'!$I:$I,$C111)/$Q111,"")</f>
        <v/>
      </c>
      <c r="AN111" s="26" t="str">
        <f t="shared" si="14"/>
        <v/>
      </c>
      <c r="AO111" s="13" t="str">
        <f>IF($P111="More Info Required",COUNTIFS('[2]2018 Outage History'!$R:$R,AN111,'[2]2018 Outage History'!$I:$I,$C111)/$Q111,"")</f>
        <v/>
      </c>
      <c r="AP111" s="26" t="str">
        <f t="shared" si="15"/>
        <v/>
      </c>
      <c r="AQ111" s="13" t="str">
        <f>IF($P111="More Info Required",COUNTIFS('[2]2018 Outage History'!$R:$R,AP111,'[2]2018 Outage History'!$I:$I,$C111)/$Q111,"")</f>
        <v/>
      </c>
      <c r="AR111" s="26" t="str">
        <f t="shared" si="16"/>
        <v/>
      </c>
      <c r="AS111" s="13" t="str">
        <f>IF($P111="More Info Required",COUNTIFS('[2]2018 Outage History'!$R:$R,AR111,'[2]2018 Outage History'!$I:$I,$C111)/$Q111,"")</f>
        <v/>
      </c>
      <c r="AT111" s="26" t="str">
        <f t="shared" si="17"/>
        <v/>
      </c>
      <c r="AU111" s="13" t="str">
        <f>IF($P111="More Info Required",COUNTIFS('[2]2018 Outage History'!$R:$R,AT111,'[2]2018 Outage History'!$I:$I,$C111)/$Q111,"")</f>
        <v/>
      </c>
      <c r="AV111" s="26" t="str">
        <f t="shared" si="18"/>
        <v/>
      </c>
      <c r="AW111" s="13" t="str">
        <f>IF($P111="More Info Required",COUNTIFS('[2]2018 Outage History'!$R:$R,AV111,'[2]2018 Outage History'!$I:$I,$C111)/$Q111,"")</f>
        <v/>
      </c>
      <c r="AX111" s="26" t="str">
        <f t="shared" si="19"/>
        <v/>
      </c>
      <c r="AY111" s="13" t="str">
        <f>IF($P111="More Info Required",COUNTIFS('[2]2018 Outage History'!$R:$R,AX111,'[2]2018 Outage History'!$I:$I,$C111)/$Q111,"")</f>
        <v/>
      </c>
      <c r="AZ111" s="26" t="str">
        <f t="shared" si="20"/>
        <v/>
      </c>
      <c r="BA111" s="13" t="str">
        <f>IF($P111="More Info Required",COUNTIFS('[2]2018 Outage History'!$R:$R,AZ111,'[2]2018 Outage History'!$I:$I,$C111)/$Q111,"")</f>
        <v/>
      </c>
      <c r="BB111" s="26" t="str">
        <f t="shared" si="21"/>
        <v/>
      </c>
      <c r="BC111" s="13" t="str">
        <f>IF($P111="More Info Required",COUNTIFS('[2]2018 Outage History'!$R:$R,BB111,'[2]2018 Outage History'!$I:$I,$C111)/$Q111,"")</f>
        <v/>
      </c>
      <c r="BD111" s="26" t="str">
        <f t="shared" si="22"/>
        <v/>
      </c>
      <c r="BE111" s="13" t="str">
        <f>IF($P111="More Info Required",COUNTIFS('[2]2018 Outage History'!$R:$R,BD111,'[2]2018 Outage History'!$I:$I,$C111)/$Q111,"")</f>
        <v/>
      </c>
      <c r="BF111" s="26" t="str">
        <f t="shared" si="23"/>
        <v/>
      </c>
      <c r="BG111" s="13" t="str">
        <f>IF($P111="More Info Required",COUNTIFS('[2]2018 Outage History'!$R:$R,BF111,'[2]2018 Outage History'!$I:$I,$C111)/$Q111,"")</f>
        <v/>
      </c>
      <c r="BH111" s="26" t="str">
        <f t="shared" si="24"/>
        <v/>
      </c>
      <c r="BI111" s="13" t="str">
        <f>IF($P111="More Info Required",COUNTIFS('[2]2018 Outage History'!$R:$R,BH111,'[2]2018 Outage History'!$I:$I,$C111)/$Q111,"")</f>
        <v/>
      </c>
      <c r="BJ111" s="26" t="str">
        <f t="shared" si="25"/>
        <v/>
      </c>
      <c r="BK111" s="13" t="str">
        <f>IF($P111="More Info Required",COUNTIFS('[2]2018 Outage History'!$R:$R,BJ111,'[2]2018 Outage History'!$I:$I,$C111)/$Q111,"")</f>
        <v/>
      </c>
      <c r="BL111" s="26" t="str">
        <f t="shared" si="26"/>
        <v/>
      </c>
      <c r="BM111" s="13" t="str">
        <f>IF($P111="More Info Required",COUNTIFS('[2]2018 Outage History'!$R:$R,BL111,'[2]2018 Outage History'!$I:$I,$C111)/$Q111,"")</f>
        <v/>
      </c>
      <c r="BN111" s="26" t="str">
        <f t="shared" si="27"/>
        <v/>
      </c>
      <c r="BO111" s="13" t="str">
        <f>IF($P111="More Info Required",COUNTIFS('[2]2018 Outage History'!$R:$R,BN111,'[2]2018 Outage History'!$I:$I,$C111)/$Q111,"")</f>
        <v/>
      </c>
      <c r="BP111" s="26" t="str">
        <f t="shared" si="28"/>
        <v/>
      </c>
      <c r="BQ111" s="13" t="str">
        <f>IF($P111="More Info Required",COUNTIFS('[2]2018 Outage History'!$R:$R,BP111,'[2]2018 Outage History'!$I:$I,$C111)/$Q111,"")</f>
        <v/>
      </c>
      <c r="BR111" s="26" t="str">
        <f t="shared" si="29"/>
        <v/>
      </c>
      <c r="BS111" s="13" t="str">
        <f>IF($P111="More Info Required",COUNTIFS('[2]2018 Outage History'!$R:$R,BR111,'[2]2018 Outage History'!$I:$I,$C111)/$Q111,"")</f>
        <v/>
      </c>
      <c r="BT111" s="26" t="str">
        <f t="shared" si="30"/>
        <v/>
      </c>
      <c r="BU111" s="13" t="str">
        <f>IF($P111="More Info Required",COUNTIFS('[2]2018 Outage History'!$R:$R,BT111,'[2]2018 Outage History'!$I:$I,$C111)/$Q111,"")</f>
        <v/>
      </c>
      <c r="BV111" s="26" t="str">
        <f t="shared" si="31"/>
        <v/>
      </c>
      <c r="BW111" s="13" t="str">
        <f>IF($P111="More Info Required",COUNTIFS('[2]2018 Outage History'!$R:$R,BV111,'[2]2018 Outage History'!$I:$I,$C111)/$Q111,"")</f>
        <v/>
      </c>
      <c r="BX111" s="26" t="str">
        <f t="shared" si="32"/>
        <v/>
      </c>
      <c r="BY111" s="13" t="str">
        <f>IF($P111="More Info Required",COUNTIFS('[2]2018 Outage History'!$R:$R,BX111,'[2]2018 Outage History'!$I:$I,$C111)/$Q111,"")</f>
        <v/>
      </c>
      <c r="BZ111" s="26" t="str">
        <f t="shared" si="33"/>
        <v/>
      </c>
      <c r="CA111" s="13" t="str">
        <f>IF($P111="More Info Required",COUNTIFS('[2]2018 Outage History'!$R:$R,BZ111,'[2]2018 Outage History'!$I:$I,$C111)/$Q111,"")</f>
        <v/>
      </c>
      <c r="CB111" s="26" t="str">
        <f t="shared" si="34"/>
        <v/>
      </c>
      <c r="CC111" s="13" t="str">
        <f>IF($P111="More Info Required",COUNTIFS('[2]2018 Outage History'!$R:$R,CB111,'[2]2018 Outage History'!$I:$I,$C111)/$Q111,"")</f>
        <v/>
      </c>
      <c r="CD111" s="26" t="str">
        <f t="shared" si="35"/>
        <v/>
      </c>
      <c r="CE111" s="13" t="str">
        <f>IF($P111="More Info Required",COUNTIFS('[2]2018 Outage History'!$R:$R,CD111,'[2]2018 Outage History'!$I:$I,$C111)/$Q111,"")</f>
        <v/>
      </c>
      <c r="CF111" s="26" t="str">
        <f t="shared" si="36"/>
        <v/>
      </c>
      <c r="CG111" s="13" t="str">
        <f>IF($P111="More Info Required",COUNTIFS('[2]2018 Outage History'!$R:$R,CF111,'[2]2018 Outage History'!$I:$I,$C111)/$Q111,"")</f>
        <v/>
      </c>
      <c r="CH111" s="26" t="str">
        <f t="shared" si="37"/>
        <v/>
      </c>
      <c r="CI111" s="13" t="str">
        <f>IF($P111="More Info Required",COUNTIFS('[2]2018 Outage History'!$R:$R,CH111,'[2]2018 Outage History'!$I:$I,$C111)/$Q111,"")</f>
        <v/>
      </c>
      <c r="CJ111" s="26" t="str">
        <f t="shared" si="38"/>
        <v/>
      </c>
      <c r="CK111" s="13" t="str">
        <f>IF($P111="More Info Required",COUNTIFS('[2]2018 Outage History'!$R:$R,CJ111,'[2]2018 Outage History'!$I:$I,$C111)/$Q111,"")</f>
        <v/>
      </c>
    </row>
    <row r="112" spans="1:89" ht="15" x14ac:dyDescent="0.25">
      <c r="A112" s="17" t="s">
        <v>96</v>
      </c>
      <c r="B112" s="21">
        <v>51244</v>
      </c>
      <c r="C112" s="14" t="s">
        <v>97</v>
      </c>
      <c r="D112" s="17" t="s">
        <v>96</v>
      </c>
      <c r="E112" s="21">
        <v>51</v>
      </c>
      <c r="F112" s="22">
        <f>'[2]2018 Circuit Detail'!H71</f>
        <v>345.75068399999998</v>
      </c>
      <c r="G112" s="21"/>
      <c r="H112" s="21">
        <f>('[2]2013 Indices'!H103+'[2]2014 Circuit detail'!AS71+'[2]2015 Circuit Detail'!AS71+'[2]2016 Circuit Detail'!AS71+'[2]2017 Circuit Detail'!AS71)/5</f>
        <v>0.5511131022628255</v>
      </c>
      <c r="I112" s="10">
        <f>'[2]2018 Circuit Detail'!AS71</f>
        <v>1.25813200126598</v>
      </c>
      <c r="J112" s="17" t="str">
        <f t="shared" si="0"/>
        <v>PSC</v>
      </c>
      <c r="K112" s="34">
        <v>25.78</v>
      </c>
      <c r="L112" s="23">
        <v>2018</v>
      </c>
      <c r="M112" s="21">
        <f>('[2]2013 Indices'!I103+'[2]2014 Circuit detail'!AQ71+'[2]2015 Circuit Detail'!AQ71+'[2]2016 Circuit Detail'!AQ71+'[2]2017 Circuit Detail'!AQ71)/5</f>
        <v>53.094293071148456</v>
      </c>
      <c r="N112" s="24">
        <f>'[2]2018 Circuit Detail'!AQ71</f>
        <v>159.66128900000001</v>
      </c>
      <c r="O112" s="17" t="str">
        <f t="shared" si="1"/>
        <v>PSC</v>
      </c>
      <c r="P112" s="8" t="str">
        <f t="shared" si="2"/>
        <v>More Info Required</v>
      </c>
      <c r="Q112" s="25">
        <f>'[2]2018 Circuit Detail'!AJ71</f>
        <v>14</v>
      </c>
      <c r="R112" s="26" t="str">
        <f t="shared" si="3"/>
        <v>000 Power Supply</v>
      </c>
      <c r="S112" s="12" t="e">
        <f>IF($P112="More Info Required",COUNTIFS('[2]2018 Outage History'!$R:$R,R112,'[2]2018 Outage History'!$I:$I,$C112)/$Q112,"")</f>
        <v>#VALUE!</v>
      </c>
      <c r="T112" s="26" t="str">
        <f t="shared" si="4"/>
        <v>100 Construction</v>
      </c>
      <c r="U112" s="13" t="e">
        <f>IF($P112="More Info Required",COUNTIFS('[2]2018 Outage History'!$R:$R,T112,'[2]2018 Outage History'!$I:$I,$C112)/$Q112,"")</f>
        <v>#VALUE!</v>
      </c>
      <c r="V112" s="26" t="str">
        <f t="shared" si="5"/>
        <v>110 Maintenance</v>
      </c>
      <c r="W112" s="13" t="e">
        <f>IF($P112="More Info Required",COUNTIFS('[2]2018 Outage History'!$R:$R,V112,'[2]2018 Outage History'!$I:$I,$C112)/$Q112,"")</f>
        <v>#VALUE!</v>
      </c>
      <c r="X112" s="26" t="str">
        <f t="shared" si="6"/>
        <v>190 Other Planned</v>
      </c>
      <c r="Y112" s="13" t="e">
        <f>IF($P112="More Info Required",COUNTIFS('[2]2018 Outage History'!$R:$R,X112,'[2]2018 Outage History'!$I:$I,$C112)/$Q112,"")</f>
        <v>#VALUE!</v>
      </c>
      <c r="Z112" s="26" t="str">
        <f t="shared" si="7"/>
        <v>300 Material or equipment fault/failure</v>
      </c>
      <c r="AA112" s="13" t="e">
        <f>IF($P112="More Info Required",COUNTIFS('[2]2018 Outage History'!$R:$R,Z112,'[2]2018 Outage History'!$I:$I,$C112)/$Q112,"")</f>
        <v>#VALUE!</v>
      </c>
      <c r="AB112" s="26" t="str">
        <f t="shared" si="8"/>
        <v>310 Installation Fault</v>
      </c>
      <c r="AC112" s="13" t="e">
        <f>IF($P112="More Info Required",COUNTIFS('[2]2018 Outage History'!$R:$R,AB112,'[2]2018 Outage History'!$I:$I,$C112)/$Q112,"")</f>
        <v>#VALUE!</v>
      </c>
      <c r="AD112" s="26" t="str">
        <f t="shared" si="9"/>
        <v>320 Conductor Sag or inadequate clearance</v>
      </c>
      <c r="AE112" s="13" t="e">
        <f>IF($P112="More Info Required",COUNTIFS('[2]2018 Outage History'!$R:$R,AD112,'[2]2018 Outage History'!$I:$I,$C112)/$Q112,"")</f>
        <v>#VALUE!</v>
      </c>
      <c r="AF112" s="26" t="str">
        <f t="shared" si="10"/>
        <v>340 Overload</v>
      </c>
      <c r="AG112" s="13" t="e">
        <f>IF($P112="More Info Required",COUNTIFS('[2]2018 Outage History'!$R:$R,AF112,'[2]2018 Outage History'!$I:$I,$C112)/$Q112,"")</f>
        <v>#VALUE!</v>
      </c>
      <c r="AH112" s="26" t="str">
        <f t="shared" si="11"/>
        <v>350 Miscoordination of protection devices</v>
      </c>
      <c r="AI112" s="13" t="e">
        <f>IF($P112="More Info Required",COUNTIFS('[2]2018 Outage History'!$R:$R,AH112,'[2]2018 Outage History'!$I:$I,$C112)/$Q112,"")</f>
        <v>#VALUE!</v>
      </c>
      <c r="AJ112" s="26" t="str">
        <f t="shared" si="12"/>
        <v>360 Other Equipment installation/design</v>
      </c>
      <c r="AK112" s="13" t="e">
        <f>IF($P112="More Info Required",COUNTIFS('[2]2018 Outage History'!$R:$R,AJ112,'[2]2018 Outage History'!$I:$I,$C112)/$Q112,"")</f>
        <v>#VALUE!</v>
      </c>
      <c r="AL112" s="26" t="str">
        <f t="shared" si="13"/>
        <v>400 Decay/Age of Material/Equipment</v>
      </c>
      <c r="AM112" s="13" t="e">
        <f>IF($P112="More Info Required",COUNTIFS('[2]2018 Outage History'!$R:$R,AL112,'[2]2018 Outage History'!$I:$I,$C112)/$Q112,"")</f>
        <v>#VALUE!</v>
      </c>
      <c r="AN112" s="26" t="str">
        <f t="shared" si="14"/>
        <v>420 Tree Growth</v>
      </c>
      <c r="AO112" s="13" t="e">
        <f>IF($P112="More Info Required",COUNTIFS('[2]2018 Outage History'!$R:$R,AN112,'[2]2018 Outage History'!$I:$I,$C112)/$Q112,"")</f>
        <v>#VALUE!</v>
      </c>
      <c r="AP112" s="26" t="str">
        <f t="shared" si="15"/>
        <v>430 Tree failure from overhang or dead tree without Ice/snow</v>
      </c>
      <c r="AQ112" s="13" t="e">
        <f>IF($P112="More Info Required",COUNTIFS('[2]2018 Outage History'!$R:$R,AP112,'[2]2018 Outage History'!$I:$I,$C112)/$Q112,"")</f>
        <v>#VALUE!</v>
      </c>
      <c r="AR112" s="26" t="str">
        <f t="shared" si="16"/>
        <v>440 Trees with Ice/snow</v>
      </c>
      <c r="AS112" s="13" t="e">
        <f>IF($P112="More Info Required",COUNTIFS('[2]2018 Outage History'!$R:$R,AR112,'[2]2018 Outage History'!$I:$I,$C112)/$Q112,"")</f>
        <v>#VALUE!</v>
      </c>
      <c r="AT112" s="26" t="str">
        <f t="shared" si="17"/>
        <v>470 Borrower Crew Cuts Tree</v>
      </c>
      <c r="AU112" s="13" t="e">
        <f>IF($P112="More Info Required",COUNTIFS('[2]2018 Outage History'!$R:$R,AT112,'[2]2018 Outage History'!$I:$I,$C112)/$Q112,"")</f>
        <v>#VALUE!</v>
      </c>
      <c r="AV112" s="26" t="str">
        <f t="shared" si="18"/>
        <v>490 Maintenance, Other</v>
      </c>
      <c r="AW112" s="13" t="e">
        <f>IF($P112="More Info Required",COUNTIFS('[2]2018 Outage History'!$R:$R,AV112,'[2]2018 Outage History'!$I:$I,$C112)/$Q112,"")</f>
        <v>#VALUE!</v>
      </c>
      <c r="AX112" s="26" t="str">
        <f t="shared" si="19"/>
        <v>500 Lightning</v>
      </c>
      <c r="AY112" s="13" t="e">
        <f>IF($P112="More Info Required",COUNTIFS('[2]2018 Outage History'!$R:$R,AX112,'[2]2018 Outage History'!$I:$I,$C112)/$Q112,"")</f>
        <v>#VALUE!</v>
      </c>
      <c r="AZ112" s="26" t="str">
        <f t="shared" si="20"/>
        <v>510 Wind, Not Trees</v>
      </c>
      <c r="BA112" s="13" t="e">
        <f>IF($P112="More Info Required",COUNTIFS('[2]2018 Outage History'!$R:$R,AZ112,'[2]2018 Outage History'!$I:$I,$C112)/$Q112,"")</f>
        <v>#VALUE!</v>
      </c>
      <c r="BB112" s="26" t="str">
        <f t="shared" si="21"/>
        <v>520 Ice, Sleet, Frost, not Trees</v>
      </c>
      <c r="BC112" s="13" t="e">
        <f>IF($P112="More Info Required",COUNTIFS('[2]2018 Outage History'!$R:$R,BB112,'[2]2018 Outage History'!$I:$I,$C112)/$Q112,"")</f>
        <v>#VALUE!</v>
      </c>
      <c r="BD112" s="26" t="str">
        <f t="shared" si="22"/>
        <v>530 Flood</v>
      </c>
      <c r="BE112" s="13" t="e">
        <f>IF($P112="More Info Required",COUNTIFS('[2]2018 Outage History'!$R:$R,BD112,'[2]2018 Outage History'!$I:$I,$C112)/$Q112,"")</f>
        <v>#VALUE!</v>
      </c>
      <c r="BF112" s="26" t="str">
        <f t="shared" si="23"/>
        <v>540 Storm</v>
      </c>
      <c r="BG112" s="13" t="e">
        <f>IF($P112="More Info Required",COUNTIFS('[2]2018 Outage History'!$R:$R,BF112,'[2]2018 Outage History'!$I:$I,$C112)/$Q112,"")</f>
        <v>#VALUE!</v>
      </c>
      <c r="BH112" s="26" t="str">
        <f t="shared" si="24"/>
        <v>590 Weather, Other</v>
      </c>
      <c r="BI112" s="13" t="e">
        <f>IF($P112="More Info Required",COUNTIFS('[2]2018 Outage History'!$R:$R,BH112,'[2]2018 Outage History'!$I:$I,$C112)/$Q112,"")</f>
        <v>#VALUE!</v>
      </c>
      <c r="BJ112" s="26" t="str">
        <f t="shared" si="25"/>
        <v>600 Animal/bird</v>
      </c>
      <c r="BK112" s="13" t="e">
        <f>IF($P112="More Info Required",COUNTIFS('[2]2018 Outage History'!$R:$R,BJ112,'[2]2018 Outage History'!$I:$I,$C112)/$Q112,"")</f>
        <v>#VALUE!</v>
      </c>
      <c r="BL112" s="26" t="str">
        <f t="shared" si="26"/>
        <v>630 Squirrel</v>
      </c>
      <c r="BM112" s="13" t="e">
        <f>IF($P112="More Info Required",COUNTIFS('[2]2018 Outage History'!$R:$R,BL112,'[2]2018 Outage History'!$I:$I,$C112)/$Q112,"")</f>
        <v>#VALUE!</v>
      </c>
      <c r="BN112" s="26" t="str">
        <f t="shared" si="27"/>
        <v>690 Animal, Other</v>
      </c>
      <c r="BO112" s="13" t="e">
        <f>IF($P112="More Info Required",COUNTIFS('[2]2018 Outage History'!$R:$R,BN112,'[2]2018 Outage History'!$I:$I,$C112)/$Q112,"")</f>
        <v>#VALUE!</v>
      </c>
      <c r="BP112" s="26" t="str">
        <f t="shared" si="28"/>
        <v>700 Customer-Caused</v>
      </c>
      <c r="BQ112" s="13" t="e">
        <f>IF($P112="More Info Required",COUNTIFS('[2]2018 Outage History'!$R:$R,BP112,'[2]2018 Outage History'!$I:$I,$C112)/$Q112,"")</f>
        <v>#VALUE!</v>
      </c>
      <c r="BR112" s="26" t="str">
        <f t="shared" si="29"/>
        <v>710 Motor Vehicle</v>
      </c>
      <c r="BS112" s="13" t="e">
        <f>IF($P112="More Info Required",COUNTIFS('[2]2018 Outage History'!$R:$R,BR112,'[2]2018 Outage History'!$I:$I,$C112)/$Q112,"")</f>
        <v>#VALUE!</v>
      </c>
      <c r="BT112" s="26" t="str">
        <f t="shared" si="30"/>
        <v>715 Farming Equipment</v>
      </c>
      <c r="BU112" s="13" t="e">
        <f>IF($P112="More Info Required",COUNTIFS('[2]2018 Outage History'!$R:$R,BT112,'[2]2018 Outage History'!$I:$I,$C112)/$Q112,"")</f>
        <v>#VALUE!</v>
      </c>
      <c r="BV112" s="26" t="str">
        <f t="shared" si="31"/>
        <v>720 Aircraft</v>
      </c>
      <c r="BW112" s="13" t="e">
        <f>IF($P112="More Info Required",COUNTIFS('[2]2018 Outage History'!$R:$R,BV112,'[2]2018 Outage History'!$I:$I,$C112)/$Q112,"")</f>
        <v>#VALUE!</v>
      </c>
      <c r="BX112" s="26" t="str">
        <f t="shared" si="32"/>
        <v>730 Fire</v>
      </c>
      <c r="BY112" s="13" t="e">
        <f>IF($P112="More Info Required",COUNTIFS('[2]2018 Outage History'!$R:$R,BX112,'[2]2018 Outage History'!$I:$I,$C112)/$Q112,"")</f>
        <v>#VALUE!</v>
      </c>
      <c r="BZ112" s="26" t="str">
        <f t="shared" si="33"/>
        <v>740 Public Cuts Tree</v>
      </c>
      <c r="CA112" s="13" t="e">
        <f>IF($P112="More Info Required",COUNTIFS('[2]2018 Outage History'!$R:$R,BZ112,'[2]2018 Outage History'!$I:$I,$C112)/$Q112,"")</f>
        <v>#VALUE!</v>
      </c>
      <c r="CB112" s="26" t="str">
        <f t="shared" si="34"/>
        <v>750 Vandalism</v>
      </c>
      <c r="CC112" s="13" t="e">
        <f>IF($P112="More Info Required",COUNTIFS('[2]2018 Outage History'!$R:$R,CB112,'[2]2018 Outage History'!$I:$I,$C112)/$Q112,"")</f>
        <v>#VALUE!</v>
      </c>
      <c r="CD112" s="26" t="str">
        <f t="shared" si="35"/>
        <v>760 Switching Error or Caused by Construction or Maintenance</v>
      </c>
      <c r="CE112" s="13" t="e">
        <f>IF($P112="More Info Required",COUNTIFS('[2]2018 Outage History'!$R:$R,CD112,'[2]2018 Outage History'!$I:$I,$C112)/$Q112,"")</f>
        <v>#VALUE!</v>
      </c>
      <c r="CF112" s="26" t="str">
        <f t="shared" si="36"/>
        <v>790 Public, Other</v>
      </c>
      <c r="CG112" s="13" t="e">
        <f>IF($P112="More Info Required",COUNTIFS('[2]2018 Outage History'!$R:$R,CF112,'[2]2018 Outage History'!$I:$I,$C112)/$Q112,"")</f>
        <v>#VALUE!</v>
      </c>
      <c r="CH112" s="26" t="str">
        <f t="shared" si="37"/>
        <v>800 Other</v>
      </c>
      <c r="CI112" s="13" t="e">
        <f>IF($P112="More Info Required",COUNTIFS('[2]2018 Outage History'!$R:$R,CH112,'[2]2018 Outage History'!$I:$I,$C112)/$Q112,"")</f>
        <v>#VALUE!</v>
      </c>
      <c r="CJ112" s="26" t="str">
        <f t="shared" si="38"/>
        <v>999 Cause Unknown</v>
      </c>
      <c r="CK112" s="13" t="e">
        <f>IF($P112="More Info Required",COUNTIFS('[2]2018 Outage History'!$R:$R,CJ112,'[2]2018 Outage History'!$I:$I,$C112)/$Q112,"")</f>
        <v>#VALUE!</v>
      </c>
    </row>
    <row r="113" spans="1:89" ht="15" x14ac:dyDescent="0.25">
      <c r="A113" s="17" t="s">
        <v>98</v>
      </c>
      <c r="B113" s="21">
        <v>51254</v>
      </c>
      <c r="C113" s="14" t="s">
        <v>99</v>
      </c>
      <c r="D113" s="17" t="s">
        <v>96</v>
      </c>
      <c r="E113" s="21">
        <v>51</v>
      </c>
      <c r="F113" s="22">
        <f>'[2]2018 Circuit Detail'!H72</f>
        <v>121.271232</v>
      </c>
      <c r="G113" s="21"/>
      <c r="H113" s="21">
        <f>('[2]2013 Indices'!H104+'[2]2014 Circuit detail'!AS72+'[2]2015 Circuit Detail'!AS72+'[2]2016 Circuit Detail'!AS72+'[2]2017 Circuit Detail'!AS72)/5</f>
        <v>1.1716111908721409</v>
      </c>
      <c r="I113" s="10">
        <f>'[2]2018 Circuit Detail'!AS72</f>
        <v>0.28860925565595003</v>
      </c>
      <c r="J113" s="17" t="str">
        <f t="shared" ref="J113:J139" si="39">IF(I113&gt;H113,"PSC","OK")</f>
        <v>OK</v>
      </c>
      <c r="K113" s="34">
        <v>17.600000000000001</v>
      </c>
      <c r="L113" s="23">
        <v>2018</v>
      </c>
      <c r="M113" s="21">
        <f>('[2]2013 Indices'!I104+'[2]2014 Circuit detail'!AQ72+'[2]2015 Circuit Detail'!AQ72+'[2]2016 Circuit Detail'!AQ72+'[2]2017 Circuit Detail'!AQ72)/5</f>
        <v>98.972142963779532</v>
      </c>
      <c r="N113" s="24">
        <f>'[2]2018 Circuit Detail'!AQ72</f>
        <v>54.984186000000001</v>
      </c>
      <c r="O113" s="17" t="str">
        <f t="shared" ref="O113:O139" si="40">IF(N113&gt;M113,"PSC","OK")</f>
        <v>OK</v>
      </c>
      <c r="P113" s="8" t="str">
        <f t="shared" si="2"/>
        <v>Good</v>
      </c>
      <c r="Q113" s="25">
        <f>'[2]2018 Circuit Detail'!AJ72</f>
        <v>5</v>
      </c>
      <c r="R113" s="26" t="str">
        <f t="shared" si="3"/>
        <v/>
      </c>
      <c r="S113" s="12" t="str">
        <f>IF($P113="More Info Required",COUNTIFS('[2]2018 Outage History'!$R:$R,R113,'[2]2018 Outage History'!$I:$I,$C113)/$Q113,"")</f>
        <v/>
      </c>
      <c r="T113" s="26" t="str">
        <f t="shared" si="4"/>
        <v/>
      </c>
      <c r="U113" s="13" t="str">
        <f>IF($P113="More Info Required",COUNTIFS('[2]2018 Outage History'!$R:$R,T113,'[2]2018 Outage History'!$I:$I,$C113)/$Q113,"")</f>
        <v/>
      </c>
      <c r="V113" s="26" t="str">
        <f t="shared" si="5"/>
        <v/>
      </c>
      <c r="W113" s="13" t="str">
        <f>IF($P113="More Info Required",COUNTIFS('[2]2018 Outage History'!$R:$R,V113,'[2]2018 Outage History'!$I:$I,$C113)/$Q113,"")</f>
        <v/>
      </c>
      <c r="X113" s="26" t="str">
        <f t="shared" si="6"/>
        <v/>
      </c>
      <c r="Y113" s="13" t="str">
        <f>IF($P113="More Info Required",COUNTIFS('[2]2018 Outage History'!$R:$R,X113,'[2]2018 Outage History'!$I:$I,$C113)/$Q113,"")</f>
        <v/>
      </c>
      <c r="Z113" s="26" t="str">
        <f t="shared" si="7"/>
        <v/>
      </c>
      <c r="AA113" s="13" t="str">
        <f>IF($P113="More Info Required",COUNTIFS('[2]2018 Outage History'!$R:$R,Z113,'[2]2018 Outage History'!$I:$I,$C113)/$Q113,"")</f>
        <v/>
      </c>
      <c r="AB113" s="26" t="str">
        <f t="shared" si="8"/>
        <v/>
      </c>
      <c r="AC113" s="13" t="str">
        <f>IF($P113="More Info Required",COUNTIFS('[2]2018 Outage History'!$R:$R,AB113,'[2]2018 Outage History'!$I:$I,$C113)/$Q113,"")</f>
        <v/>
      </c>
      <c r="AD113" s="26" t="str">
        <f t="shared" si="9"/>
        <v/>
      </c>
      <c r="AE113" s="13" t="str">
        <f>IF($P113="More Info Required",COUNTIFS('[2]2018 Outage History'!$R:$R,AD113,'[2]2018 Outage History'!$I:$I,$C113)/$Q113,"")</f>
        <v/>
      </c>
      <c r="AF113" s="26" t="str">
        <f t="shared" si="10"/>
        <v/>
      </c>
      <c r="AG113" s="13" t="str">
        <f>IF($P113="More Info Required",COUNTIFS('[2]2018 Outage History'!$R:$R,AF113,'[2]2018 Outage History'!$I:$I,$C113)/$Q113,"")</f>
        <v/>
      </c>
      <c r="AH113" s="26" t="str">
        <f t="shared" si="11"/>
        <v/>
      </c>
      <c r="AI113" s="13" t="str">
        <f>IF($P113="More Info Required",COUNTIFS('[2]2018 Outage History'!$R:$R,AH113,'[2]2018 Outage History'!$I:$I,$C113)/$Q113,"")</f>
        <v/>
      </c>
      <c r="AJ113" s="26" t="str">
        <f t="shared" si="12"/>
        <v/>
      </c>
      <c r="AK113" s="13" t="str">
        <f>IF($P113="More Info Required",COUNTIFS('[2]2018 Outage History'!$R:$R,AJ113,'[2]2018 Outage History'!$I:$I,$C113)/$Q113,"")</f>
        <v/>
      </c>
      <c r="AL113" s="26" t="str">
        <f t="shared" si="13"/>
        <v/>
      </c>
      <c r="AM113" s="13" t="str">
        <f>IF($P113="More Info Required",COUNTIFS('[2]2018 Outage History'!$R:$R,AL113,'[2]2018 Outage History'!$I:$I,$C113)/$Q113,"")</f>
        <v/>
      </c>
      <c r="AN113" s="26" t="str">
        <f t="shared" si="14"/>
        <v/>
      </c>
      <c r="AO113" s="13" t="str">
        <f>IF($P113="More Info Required",COUNTIFS('[2]2018 Outage History'!$R:$R,AN113,'[2]2018 Outage History'!$I:$I,$C113)/$Q113,"")</f>
        <v/>
      </c>
      <c r="AP113" s="26" t="str">
        <f t="shared" si="15"/>
        <v/>
      </c>
      <c r="AQ113" s="13" t="str">
        <f>IF($P113="More Info Required",COUNTIFS('[2]2018 Outage History'!$R:$R,AP113,'[2]2018 Outage History'!$I:$I,$C113)/$Q113,"")</f>
        <v/>
      </c>
      <c r="AR113" s="26" t="str">
        <f t="shared" si="16"/>
        <v/>
      </c>
      <c r="AS113" s="13" t="str">
        <f>IF($P113="More Info Required",COUNTIFS('[2]2018 Outage History'!$R:$R,AR113,'[2]2018 Outage History'!$I:$I,$C113)/$Q113,"")</f>
        <v/>
      </c>
      <c r="AT113" s="26" t="str">
        <f t="shared" si="17"/>
        <v/>
      </c>
      <c r="AU113" s="13" t="str">
        <f>IF($P113="More Info Required",COUNTIFS('[2]2018 Outage History'!$R:$R,AT113,'[2]2018 Outage History'!$I:$I,$C113)/$Q113,"")</f>
        <v/>
      </c>
      <c r="AV113" s="26" t="str">
        <f t="shared" si="18"/>
        <v/>
      </c>
      <c r="AW113" s="13" t="str">
        <f>IF($P113="More Info Required",COUNTIFS('[2]2018 Outage History'!$R:$R,AV113,'[2]2018 Outage History'!$I:$I,$C113)/$Q113,"")</f>
        <v/>
      </c>
      <c r="AX113" s="26" t="str">
        <f t="shared" si="19"/>
        <v/>
      </c>
      <c r="AY113" s="13" t="str">
        <f>IF($P113="More Info Required",COUNTIFS('[2]2018 Outage History'!$R:$R,AX113,'[2]2018 Outage History'!$I:$I,$C113)/$Q113,"")</f>
        <v/>
      </c>
      <c r="AZ113" s="26" t="str">
        <f t="shared" si="20"/>
        <v/>
      </c>
      <c r="BA113" s="13" t="str">
        <f>IF($P113="More Info Required",COUNTIFS('[2]2018 Outage History'!$R:$R,AZ113,'[2]2018 Outage History'!$I:$I,$C113)/$Q113,"")</f>
        <v/>
      </c>
      <c r="BB113" s="26" t="str">
        <f t="shared" si="21"/>
        <v/>
      </c>
      <c r="BC113" s="13" t="str">
        <f>IF($P113="More Info Required",COUNTIFS('[2]2018 Outage History'!$R:$R,BB113,'[2]2018 Outage History'!$I:$I,$C113)/$Q113,"")</f>
        <v/>
      </c>
      <c r="BD113" s="26" t="str">
        <f t="shared" si="22"/>
        <v/>
      </c>
      <c r="BE113" s="13" t="str">
        <f>IF($P113="More Info Required",COUNTIFS('[2]2018 Outage History'!$R:$R,BD113,'[2]2018 Outage History'!$I:$I,$C113)/$Q113,"")</f>
        <v/>
      </c>
      <c r="BF113" s="26" t="str">
        <f t="shared" si="23"/>
        <v/>
      </c>
      <c r="BG113" s="13" t="str">
        <f>IF($P113="More Info Required",COUNTIFS('[2]2018 Outage History'!$R:$R,BF113,'[2]2018 Outage History'!$I:$I,$C113)/$Q113,"")</f>
        <v/>
      </c>
      <c r="BH113" s="26" t="str">
        <f t="shared" si="24"/>
        <v/>
      </c>
      <c r="BI113" s="13" t="str">
        <f>IF($P113="More Info Required",COUNTIFS('[2]2018 Outage History'!$R:$R,BH113,'[2]2018 Outage History'!$I:$I,$C113)/$Q113,"")</f>
        <v/>
      </c>
      <c r="BJ113" s="26" t="str">
        <f t="shared" si="25"/>
        <v/>
      </c>
      <c r="BK113" s="13" t="str">
        <f>IF($P113="More Info Required",COUNTIFS('[2]2018 Outage History'!$R:$R,BJ113,'[2]2018 Outage History'!$I:$I,$C113)/$Q113,"")</f>
        <v/>
      </c>
      <c r="BL113" s="26" t="str">
        <f t="shared" si="26"/>
        <v/>
      </c>
      <c r="BM113" s="13" t="str">
        <f>IF($P113="More Info Required",COUNTIFS('[2]2018 Outage History'!$R:$R,BL113,'[2]2018 Outage History'!$I:$I,$C113)/$Q113,"")</f>
        <v/>
      </c>
      <c r="BN113" s="26" t="str">
        <f t="shared" si="27"/>
        <v/>
      </c>
      <c r="BO113" s="13" t="str">
        <f>IF($P113="More Info Required",COUNTIFS('[2]2018 Outage History'!$R:$R,BN113,'[2]2018 Outage History'!$I:$I,$C113)/$Q113,"")</f>
        <v/>
      </c>
      <c r="BP113" s="26" t="str">
        <f t="shared" si="28"/>
        <v/>
      </c>
      <c r="BQ113" s="13" t="str">
        <f>IF($P113="More Info Required",COUNTIFS('[2]2018 Outage History'!$R:$R,BP113,'[2]2018 Outage History'!$I:$I,$C113)/$Q113,"")</f>
        <v/>
      </c>
      <c r="BR113" s="26" t="str">
        <f t="shared" si="29"/>
        <v/>
      </c>
      <c r="BS113" s="13" t="str">
        <f>IF($P113="More Info Required",COUNTIFS('[2]2018 Outage History'!$R:$R,BR113,'[2]2018 Outage History'!$I:$I,$C113)/$Q113,"")</f>
        <v/>
      </c>
      <c r="BT113" s="26" t="str">
        <f t="shared" si="30"/>
        <v/>
      </c>
      <c r="BU113" s="13" t="str">
        <f>IF($P113="More Info Required",COUNTIFS('[2]2018 Outage History'!$R:$R,BT113,'[2]2018 Outage History'!$I:$I,$C113)/$Q113,"")</f>
        <v/>
      </c>
      <c r="BV113" s="26" t="str">
        <f t="shared" si="31"/>
        <v/>
      </c>
      <c r="BW113" s="13" t="str">
        <f>IF($P113="More Info Required",COUNTIFS('[2]2018 Outage History'!$R:$R,BV113,'[2]2018 Outage History'!$I:$I,$C113)/$Q113,"")</f>
        <v/>
      </c>
      <c r="BX113" s="26" t="str">
        <f t="shared" si="32"/>
        <v/>
      </c>
      <c r="BY113" s="13" t="str">
        <f>IF($P113="More Info Required",COUNTIFS('[2]2018 Outage History'!$R:$R,BX113,'[2]2018 Outage History'!$I:$I,$C113)/$Q113,"")</f>
        <v/>
      </c>
      <c r="BZ113" s="26" t="str">
        <f t="shared" si="33"/>
        <v/>
      </c>
      <c r="CA113" s="13" t="str">
        <f>IF($P113="More Info Required",COUNTIFS('[2]2018 Outage History'!$R:$R,BZ113,'[2]2018 Outage History'!$I:$I,$C113)/$Q113,"")</f>
        <v/>
      </c>
      <c r="CB113" s="26" t="str">
        <f t="shared" si="34"/>
        <v/>
      </c>
      <c r="CC113" s="13" t="str">
        <f>IF($P113="More Info Required",COUNTIFS('[2]2018 Outage History'!$R:$R,CB113,'[2]2018 Outage History'!$I:$I,$C113)/$Q113,"")</f>
        <v/>
      </c>
      <c r="CD113" s="26" t="str">
        <f t="shared" si="35"/>
        <v/>
      </c>
      <c r="CE113" s="13" t="str">
        <f>IF($P113="More Info Required",COUNTIFS('[2]2018 Outage History'!$R:$R,CD113,'[2]2018 Outage History'!$I:$I,$C113)/$Q113,"")</f>
        <v/>
      </c>
      <c r="CF113" s="26" t="str">
        <f t="shared" si="36"/>
        <v/>
      </c>
      <c r="CG113" s="13" t="str">
        <f>IF($P113="More Info Required",COUNTIFS('[2]2018 Outage History'!$R:$R,CF113,'[2]2018 Outage History'!$I:$I,$C113)/$Q113,"")</f>
        <v/>
      </c>
      <c r="CH113" s="26" t="str">
        <f t="shared" si="37"/>
        <v/>
      </c>
      <c r="CI113" s="13" t="str">
        <f>IF($P113="More Info Required",COUNTIFS('[2]2018 Outage History'!$R:$R,CH113,'[2]2018 Outage History'!$I:$I,$C113)/$Q113,"")</f>
        <v/>
      </c>
      <c r="CJ113" s="26" t="str">
        <f t="shared" si="38"/>
        <v/>
      </c>
      <c r="CK113" s="13" t="str">
        <f>IF($P113="More Info Required",COUNTIFS('[2]2018 Outage History'!$R:$R,CJ113,'[2]2018 Outage History'!$I:$I,$C113)/$Q113,"")</f>
        <v/>
      </c>
    </row>
    <row r="114" spans="1:89" ht="15" x14ac:dyDescent="0.25">
      <c r="A114" s="17" t="s">
        <v>412</v>
      </c>
      <c r="B114" s="21">
        <v>54214</v>
      </c>
      <c r="C114" s="14" t="s">
        <v>212</v>
      </c>
      <c r="D114" s="17" t="s">
        <v>214</v>
      </c>
      <c r="E114" s="21">
        <v>54</v>
      </c>
      <c r="F114" s="22">
        <f>'[2]2018 Circuit Detail'!H73</f>
        <v>357.68493100000001</v>
      </c>
      <c r="G114" s="21"/>
      <c r="H114" s="21">
        <f>('[2]2013 Indices'!H105+'[2]2014 Circuit detail'!AS73+'[2]2015 Circuit Detail'!AS73+'[2]2016 Circuit Detail'!AS73+'[2]2017 Circuit Detail'!AS73)/5</f>
        <v>1.4684534390124071</v>
      </c>
      <c r="I114" s="10">
        <f>'[2]2018 Circuit Detail'!AS73</f>
        <v>1.0959365800065</v>
      </c>
      <c r="J114" s="17" t="str">
        <f t="shared" si="39"/>
        <v>OK</v>
      </c>
      <c r="K114" s="34">
        <v>29.57</v>
      </c>
      <c r="L114" s="23">
        <v>2018</v>
      </c>
      <c r="M114" s="21">
        <f>('[2]2013 Indices'!I105+'[2]2014 Circuit detail'!AQ73+'[2]2015 Circuit Detail'!AQ73+'[2]2016 Circuit Detail'!AQ73+'[2]2017 Circuit Detail'!AQ73)/5</f>
        <v>146.31206301573033</v>
      </c>
      <c r="N114" s="24">
        <f>'[2]2018 Circuit Detail'!AQ73</f>
        <v>111.327027</v>
      </c>
      <c r="O114" s="17" t="str">
        <f t="shared" si="40"/>
        <v>OK</v>
      </c>
      <c r="P114" s="8" t="str">
        <f t="shared" ref="P114:P139" si="41">IF(J114="OK",IF(O114="OK","Good","More Info Required"),"More Info Required")</f>
        <v>Good</v>
      </c>
      <c r="Q114" s="25">
        <f>'[2]2018 Circuit Detail'!AJ73</f>
        <v>8</v>
      </c>
      <c r="R114" s="26" t="str">
        <f t="shared" ref="R114:R140" si="42">IF($P114="More Info Required","000 Power Supply","")</f>
        <v/>
      </c>
      <c r="S114" s="12" t="str">
        <f>IF($P114="More Info Required",COUNTIFS('[2]2018 Outage History'!$R:$R,R114,'[2]2018 Outage History'!$I:$I,$C114)/$Q114,"")</f>
        <v/>
      </c>
      <c r="T114" s="26" t="str">
        <f t="shared" ref="T114:T140" si="43">IF($P114="More Info Required","100 Construction","")</f>
        <v/>
      </c>
      <c r="U114" s="13" t="str">
        <f>IF($P114="More Info Required",COUNTIFS('[2]2018 Outage History'!$R:$R,T114,'[2]2018 Outage History'!$I:$I,$C114)/$Q114,"")</f>
        <v/>
      </c>
      <c r="V114" s="26" t="str">
        <f t="shared" ref="V114:V140" si="44">IF($P114="More Info Required","110 Maintenance","")</f>
        <v/>
      </c>
      <c r="W114" s="13" t="str">
        <f>IF($P114="More Info Required",COUNTIFS('[2]2018 Outage History'!$R:$R,V114,'[2]2018 Outage History'!$I:$I,$C114)/$Q114,"")</f>
        <v/>
      </c>
      <c r="X114" s="26" t="str">
        <f t="shared" ref="X114:X140" si="45">IF($P114="More Info Required","190 Other Planned","")</f>
        <v/>
      </c>
      <c r="Y114" s="13" t="str">
        <f>IF($P114="More Info Required",COUNTIFS('[2]2018 Outage History'!$R:$R,X114,'[2]2018 Outage History'!$I:$I,$C114)/$Q114,"")</f>
        <v/>
      </c>
      <c r="Z114" s="26" t="str">
        <f t="shared" ref="Z114:Z140" si="46">IF($P114="More Info Required","300 Material or equipment fault/failure","")</f>
        <v/>
      </c>
      <c r="AA114" s="13" t="str">
        <f>IF($P114="More Info Required",COUNTIFS('[2]2018 Outage History'!$R:$R,Z114,'[2]2018 Outage History'!$I:$I,$C114)/$Q114,"")</f>
        <v/>
      </c>
      <c r="AB114" s="26" t="str">
        <f t="shared" ref="AB114:AB140" si="47">IF($P114="More Info Required","310 Installation Fault","")</f>
        <v/>
      </c>
      <c r="AC114" s="13" t="str">
        <f>IF($P114="More Info Required",COUNTIFS('[2]2018 Outage History'!$R:$R,AB114,'[2]2018 Outage History'!$I:$I,$C114)/$Q114,"")</f>
        <v/>
      </c>
      <c r="AD114" s="26" t="str">
        <f t="shared" ref="AD114:AD140" si="48">IF($P114="More Info Required","320 Conductor Sag or inadequate clearance","")</f>
        <v/>
      </c>
      <c r="AE114" s="13" t="str">
        <f>IF($P114="More Info Required",COUNTIFS('[2]2018 Outage History'!$R:$R,AD114,'[2]2018 Outage History'!$I:$I,$C114)/$Q114,"")</f>
        <v/>
      </c>
      <c r="AF114" s="26" t="str">
        <f t="shared" ref="AF114:AF140" si="49">IF($P114="More Info Required","340 Overload","")</f>
        <v/>
      </c>
      <c r="AG114" s="13" t="str">
        <f>IF($P114="More Info Required",COUNTIFS('[2]2018 Outage History'!$R:$R,AF114,'[2]2018 Outage History'!$I:$I,$C114)/$Q114,"")</f>
        <v/>
      </c>
      <c r="AH114" s="26" t="str">
        <f t="shared" ref="AH114:AH140" si="50">IF($P114="More Info Required","350 Miscoordination of protection devices","")</f>
        <v/>
      </c>
      <c r="AI114" s="13" t="str">
        <f>IF($P114="More Info Required",COUNTIFS('[2]2018 Outage History'!$R:$R,AH114,'[2]2018 Outage History'!$I:$I,$C114)/$Q114,"")</f>
        <v/>
      </c>
      <c r="AJ114" s="26" t="str">
        <f t="shared" ref="AJ114:AJ140" si="51">IF($P114="More Info Required","360 Other Equipment installation/design","")</f>
        <v/>
      </c>
      <c r="AK114" s="13" t="str">
        <f>IF($P114="More Info Required",COUNTIFS('[2]2018 Outage History'!$R:$R,AJ114,'[2]2018 Outage History'!$I:$I,$C114)/$Q114,"")</f>
        <v/>
      </c>
      <c r="AL114" s="26" t="str">
        <f t="shared" ref="AL114:AL140" si="52">IF($P114="More Info Required","400 Decay/Age of Material/Equipment","")</f>
        <v/>
      </c>
      <c r="AM114" s="13" t="str">
        <f>IF($P114="More Info Required",COUNTIFS('[2]2018 Outage History'!$R:$R,AL114,'[2]2018 Outage History'!$I:$I,$C114)/$Q114,"")</f>
        <v/>
      </c>
      <c r="AN114" s="26" t="str">
        <f t="shared" ref="AN114:AN140" si="53">IF($P114="More Info Required","420 Tree Growth","")</f>
        <v/>
      </c>
      <c r="AO114" s="13" t="str">
        <f>IF($P114="More Info Required",COUNTIFS('[2]2018 Outage History'!$R:$R,AN114,'[2]2018 Outage History'!$I:$I,$C114)/$Q114,"")</f>
        <v/>
      </c>
      <c r="AP114" s="26" t="str">
        <f t="shared" ref="AP114:AP140" si="54">IF($P114="More Info Required","430 Tree failure from overhang or dead tree without Ice/snow","")</f>
        <v/>
      </c>
      <c r="AQ114" s="13" t="str">
        <f>IF($P114="More Info Required",COUNTIFS('[2]2018 Outage History'!$R:$R,AP114,'[2]2018 Outage History'!$I:$I,$C114)/$Q114,"")</f>
        <v/>
      </c>
      <c r="AR114" s="26" t="str">
        <f t="shared" ref="AR114:AR140" si="55">IF($P114="More Info Required","440 Trees with Ice/snow","")</f>
        <v/>
      </c>
      <c r="AS114" s="13" t="str">
        <f>IF($P114="More Info Required",COUNTIFS('[2]2018 Outage History'!$R:$R,AR114,'[2]2018 Outage History'!$I:$I,$C114)/$Q114,"")</f>
        <v/>
      </c>
      <c r="AT114" s="26" t="str">
        <f t="shared" ref="AT114:AT140" si="56">IF($P114="More Info Required","470 Borrower Crew Cuts Tree","")</f>
        <v/>
      </c>
      <c r="AU114" s="13" t="str">
        <f>IF($P114="More Info Required",COUNTIFS('[2]2018 Outage History'!$R:$R,AT114,'[2]2018 Outage History'!$I:$I,$C114)/$Q114,"")</f>
        <v/>
      </c>
      <c r="AV114" s="26" t="str">
        <f t="shared" ref="AV114:AV140" si="57">IF($P114="More Info Required","490 Maintenance, Other","")</f>
        <v/>
      </c>
      <c r="AW114" s="13" t="str">
        <f>IF($P114="More Info Required",COUNTIFS('[2]2018 Outage History'!$R:$R,AV114,'[2]2018 Outage History'!$I:$I,$C114)/$Q114,"")</f>
        <v/>
      </c>
      <c r="AX114" s="26" t="str">
        <f t="shared" ref="AX114:AX140" si="58">IF($P114="More Info Required","500 Lightning","")</f>
        <v/>
      </c>
      <c r="AY114" s="13" t="str">
        <f>IF($P114="More Info Required",COUNTIFS('[2]2018 Outage History'!$R:$R,AX114,'[2]2018 Outage History'!$I:$I,$C114)/$Q114,"")</f>
        <v/>
      </c>
      <c r="AZ114" s="26" t="str">
        <f t="shared" ref="AZ114:AZ140" si="59">IF($P114="More Info Required","510 Wind, Not Trees","")</f>
        <v/>
      </c>
      <c r="BA114" s="13" t="str">
        <f>IF($P114="More Info Required",COUNTIFS('[2]2018 Outage History'!$R:$R,AZ114,'[2]2018 Outage History'!$I:$I,$C114)/$Q114,"")</f>
        <v/>
      </c>
      <c r="BB114" s="26" t="str">
        <f t="shared" ref="BB114:BB140" si="60">IF($P114="More Info Required","520 Ice, Sleet, Frost, not Trees","")</f>
        <v/>
      </c>
      <c r="BC114" s="13" t="str">
        <f>IF($P114="More Info Required",COUNTIFS('[2]2018 Outage History'!$R:$R,BB114,'[2]2018 Outage History'!$I:$I,$C114)/$Q114,"")</f>
        <v/>
      </c>
      <c r="BD114" s="26" t="str">
        <f t="shared" ref="BD114:BD140" si="61">IF($P114="More Info Required","530 Flood","")</f>
        <v/>
      </c>
      <c r="BE114" s="13" t="str">
        <f>IF($P114="More Info Required",COUNTIFS('[2]2018 Outage History'!$R:$R,BD114,'[2]2018 Outage History'!$I:$I,$C114)/$Q114,"")</f>
        <v/>
      </c>
      <c r="BF114" s="26" t="str">
        <f t="shared" ref="BF114:BF140" si="62">IF($P114="More Info Required","540 Storm","")</f>
        <v/>
      </c>
      <c r="BG114" s="13" t="str">
        <f>IF($P114="More Info Required",COUNTIFS('[2]2018 Outage History'!$R:$R,BF114,'[2]2018 Outage History'!$I:$I,$C114)/$Q114,"")</f>
        <v/>
      </c>
      <c r="BH114" s="26" t="str">
        <f t="shared" ref="BH114:BH140" si="63">IF($P114="More Info Required","590 Weather, Other","")</f>
        <v/>
      </c>
      <c r="BI114" s="13" t="str">
        <f>IF($P114="More Info Required",COUNTIFS('[2]2018 Outage History'!$R:$R,BH114,'[2]2018 Outage History'!$I:$I,$C114)/$Q114,"")</f>
        <v/>
      </c>
      <c r="BJ114" s="26" t="str">
        <f t="shared" ref="BJ114:BJ140" si="64">IF($P114="More Info Required","600 Animal/bird","")</f>
        <v/>
      </c>
      <c r="BK114" s="13" t="str">
        <f>IF($P114="More Info Required",COUNTIFS('[2]2018 Outage History'!$R:$R,BJ114,'[2]2018 Outage History'!$I:$I,$C114)/$Q114,"")</f>
        <v/>
      </c>
      <c r="BL114" s="26" t="str">
        <f t="shared" ref="BL114:BL140" si="65">IF($P114="More Info Required","630 Squirrel","")</f>
        <v/>
      </c>
      <c r="BM114" s="13" t="str">
        <f>IF($P114="More Info Required",COUNTIFS('[2]2018 Outage History'!$R:$R,BL114,'[2]2018 Outage History'!$I:$I,$C114)/$Q114,"")</f>
        <v/>
      </c>
      <c r="BN114" s="26" t="str">
        <f t="shared" ref="BN114:BN140" si="66">IF($P114="More Info Required","690 Animal, Other","")</f>
        <v/>
      </c>
      <c r="BO114" s="13" t="str">
        <f>IF($P114="More Info Required",COUNTIFS('[2]2018 Outage History'!$R:$R,BN114,'[2]2018 Outage History'!$I:$I,$C114)/$Q114,"")</f>
        <v/>
      </c>
      <c r="BP114" s="26" t="str">
        <f t="shared" ref="BP114:BP140" si="67">IF($P114="More Info Required","700 Customer-Caused","")</f>
        <v/>
      </c>
      <c r="BQ114" s="13" t="str">
        <f>IF($P114="More Info Required",COUNTIFS('[2]2018 Outage History'!$R:$R,BP114,'[2]2018 Outage History'!$I:$I,$C114)/$Q114,"")</f>
        <v/>
      </c>
      <c r="BR114" s="26" t="str">
        <f t="shared" ref="BR114:BR140" si="68">IF($P114="More Info Required","710 Motor Vehicle","")</f>
        <v/>
      </c>
      <c r="BS114" s="13" t="str">
        <f>IF($P114="More Info Required",COUNTIFS('[2]2018 Outage History'!$R:$R,BR114,'[2]2018 Outage History'!$I:$I,$C114)/$Q114,"")</f>
        <v/>
      </c>
      <c r="BT114" s="26" t="str">
        <f t="shared" ref="BT114:BT140" si="69">IF($P114="More Info Required","715 Farming Equipment","")</f>
        <v/>
      </c>
      <c r="BU114" s="13" t="str">
        <f>IF($P114="More Info Required",COUNTIFS('[2]2018 Outage History'!$R:$R,BT114,'[2]2018 Outage History'!$I:$I,$C114)/$Q114,"")</f>
        <v/>
      </c>
      <c r="BV114" s="26" t="str">
        <f t="shared" ref="BV114:BV140" si="70">IF($P114="More Info Required","720 Aircraft","")</f>
        <v/>
      </c>
      <c r="BW114" s="13" t="str">
        <f>IF($P114="More Info Required",COUNTIFS('[2]2018 Outage History'!$R:$R,BV114,'[2]2018 Outage History'!$I:$I,$C114)/$Q114,"")</f>
        <v/>
      </c>
      <c r="BX114" s="26" t="str">
        <f t="shared" ref="BX114:BX140" si="71">IF($P114="More Info Required","730 Fire","")</f>
        <v/>
      </c>
      <c r="BY114" s="13" t="str">
        <f>IF($P114="More Info Required",COUNTIFS('[2]2018 Outage History'!$R:$R,BX114,'[2]2018 Outage History'!$I:$I,$C114)/$Q114,"")</f>
        <v/>
      </c>
      <c r="BZ114" s="26" t="str">
        <f t="shared" ref="BZ114:BZ140" si="72">IF($P114="More Info Required","740 Public Cuts Tree","")</f>
        <v/>
      </c>
      <c r="CA114" s="13" t="str">
        <f>IF($P114="More Info Required",COUNTIFS('[2]2018 Outage History'!$R:$R,BZ114,'[2]2018 Outage History'!$I:$I,$C114)/$Q114,"")</f>
        <v/>
      </c>
      <c r="CB114" s="26" t="str">
        <f t="shared" ref="CB114:CB140" si="73">IF($P114="More Info Required","750 Vandalism","")</f>
        <v/>
      </c>
      <c r="CC114" s="13" t="str">
        <f>IF($P114="More Info Required",COUNTIFS('[2]2018 Outage History'!$R:$R,CB114,'[2]2018 Outage History'!$I:$I,$C114)/$Q114,"")</f>
        <v/>
      </c>
      <c r="CD114" s="26" t="str">
        <f t="shared" ref="CD114:CD140" si="74">IF($P114="More Info Required","760 Switching Error or Caused by Construction or Maintenance","")</f>
        <v/>
      </c>
      <c r="CE114" s="13" t="str">
        <f>IF($P114="More Info Required",COUNTIFS('[2]2018 Outage History'!$R:$R,CD114,'[2]2018 Outage History'!$I:$I,$C114)/$Q114,"")</f>
        <v/>
      </c>
      <c r="CF114" s="26" t="str">
        <f t="shared" ref="CF114:CF140" si="75">IF($P114="More Info Required","790 Public, Other","")</f>
        <v/>
      </c>
      <c r="CG114" s="13" t="str">
        <f>IF($P114="More Info Required",COUNTIFS('[2]2018 Outage History'!$R:$R,CF114,'[2]2018 Outage History'!$I:$I,$C114)/$Q114,"")</f>
        <v/>
      </c>
      <c r="CH114" s="26" t="str">
        <f t="shared" ref="CH114:CH140" si="76">IF($P114="More Info Required","800 Other","")</f>
        <v/>
      </c>
      <c r="CI114" s="13" t="str">
        <f>IF($P114="More Info Required",COUNTIFS('[2]2018 Outage History'!$R:$R,CH114,'[2]2018 Outage History'!$I:$I,$C114)/$Q114,"")</f>
        <v/>
      </c>
      <c r="CJ114" s="26" t="str">
        <f t="shared" ref="CJ114:CJ140" si="77">IF($P114="More Info Required","999 Cause Unknown","")</f>
        <v/>
      </c>
      <c r="CK114" s="13" t="str">
        <f>IF($P114="More Info Required",COUNTIFS('[2]2018 Outage History'!$R:$R,CJ114,'[2]2018 Outage History'!$I:$I,$C114)/$Q114,"")</f>
        <v/>
      </c>
    </row>
    <row r="115" spans="1:89" ht="15" x14ac:dyDescent="0.25">
      <c r="A115" s="17" t="s">
        <v>89</v>
      </c>
      <c r="B115" s="21">
        <v>54224</v>
      </c>
      <c r="C115" s="14" t="s">
        <v>213</v>
      </c>
      <c r="D115" s="17" t="s">
        <v>214</v>
      </c>
      <c r="E115" s="21">
        <v>54</v>
      </c>
      <c r="F115" s="22">
        <f>'[2]2018 Circuit Detail'!H74</f>
        <v>287.69040999999999</v>
      </c>
      <c r="G115" s="21"/>
      <c r="H115" s="21">
        <f>('[2]2013 Indices'!H106+'[2]2014 Circuit detail'!AS74+'[2]2015 Circuit Detail'!AS74+'[2]2016 Circuit Detail'!AS74+'[2]2017 Circuit Detail'!AS74)/5</f>
        <v>3.9841221740110365E-2</v>
      </c>
      <c r="I115" s="10">
        <f>'[2]2018 Circuit Detail'!AS74</f>
        <v>1.2443932350751601</v>
      </c>
      <c r="J115" s="17" t="str">
        <f t="shared" si="39"/>
        <v>PSC</v>
      </c>
      <c r="K115" s="34">
        <v>21.36</v>
      </c>
      <c r="L115" s="23">
        <v>2018</v>
      </c>
      <c r="M115" s="21">
        <f>('[2]2013 Indices'!I106+'[2]2014 Circuit detail'!AQ74+'[2]2015 Circuit Detail'!AQ74+'[2]2016 Circuit Detail'!AQ74+'[2]2017 Circuit Detail'!AQ74)/5</f>
        <v>6.3802399103448284</v>
      </c>
      <c r="N115" s="24">
        <f>'[2]2018 Circuit Detail'!AQ74</f>
        <v>131.14444700000001</v>
      </c>
      <c r="O115" s="17" t="str">
        <f t="shared" si="40"/>
        <v>PSC</v>
      </c>
      <c r="P115" s="8" t="str">
        <f t="shared" si="41"/>
        <v>More Info Required</v>
      </c>
      <c r="Q115" s="25">
        <f>'[2]2018 Circuit Detail'!AJ74</f>
        <v>10</v>
      </c>
      <c r="R115" s="26" t="str">
        <f t="shared" si="42"/>
        <v>000 Power Supply</v>
      </c>
      <c r="S115" s="12" t="e">
        <f>IF($P115="More Info Required",COUNTIFS('[2]2018 Outage History'!$R:$R,R115,'[2]2018 Outage History'!$I:$I,$C115)/$Q115,"")</f>
        <v>#VALUE!</v>
      </c>
      <c r="T115" s="26" t="str">
        <f t="shared" si="43"/>
        <v>100 Construction</v>
      </c>
      <c r="U115" s="13" t="e">
        <f>IF($P115="More Info Required",COUNTIFS('[2]2018 Outage History'!$R:$R,T115,'[2]2018 Outage History'!$I:$I,$C115)/$Q115,"")</f>
        <v>#VALUE!</v>
      </c>
      <c r="V115" s="26" t="str">
        <f t="shared" si="44"/>
        <v>110 Maintenance</v>
      </c>
      <c r="W115" s="13" t="e">
        <f>IF($P115="More Info Required",COUNTIFS('[2]2018 Outage History'!$R:$R,V115,'[2]2018 Outage History'!$I:$I,$C115)/$Q115,"")</f>
        <v>#VALUE!</v>
      </c>
      <c r="X115" s="26" t="str">
        <f t="shared" si="45"/>
        <v>190 Other Planned</v>
      </c>
      <c r="Y115" s="13" t="e">
        <f>IF($P115="More Info Required",COUNTIFS('[2]2018 Outage History'!$R:$R,X115,'[2]2018 Outage History'!$I:$I,$C115)/$Q115,"")</f>
        <v>#VALUE!</v>
      </c>
      <c r="Z115" s="26" t="str">
        <f t="shared" si="46"/>
        <v>300 Material or equipment fault/failure</v>
      </c>
      <c r="AA115" s="13" t="e">
        <f>IF($P115="More Info Required",COUNTIFS('[2]2018 Outage History'!$R:$R,Z115,'[2]2018 Outage History'!$I:$I,$C115)/$Q115,"")</f>
        <v>#VALUE!</v>
      </c>
      <c r="AB115" s="26" t="str">
        <f t="shared" si="47"/>
        <v>310 Installation Fault</v>
      </c>
      <c r="AC115" s="13" t="e">
        <f>IF($P115="More Info Required",COUNTIFS('[2]2018 Outage History'!$R:$R,AB115,'[2]2018 Outage History'!$I:$I,$C115)/$Q115,"")</f>
        <v>#VALUE!</v>
      </c>
      <c r="AD115" s="26" t="str">
        <f t="shared" si="48"/>
        <v>320 Conductor Sag or inadequate clearance</v>
      </c>
      <c r="AE115" s="13" t="e">
        <f>IF($P115="More Info Required",COUNTIFS('[2]2018 Outage History'!$R:$R,AD115,'[2]2018 Outage History'!$I:$I,$C115)/$Q115,"")</f>
        <v>#VALUE!</v>
      </c>
      <c r="AF115" s="26" t="str">
        <f t="shared" si="49"/>
        <v>340 Overload</v>
      </c>
      <c r="AG115" s="13" t="e">
        <f>IF($P115="More Info Required",COUNTIFS('[2]2018 Outage History'!$R:$R,AF115,'[2]2018 Outage History'!$I:$I,$C115)/$Q115,"")</f>
        <v>#VALUE!</v>
      </c>
      <c r="AH115" s="26" t="str">
        <f t="shared" si="50"/>
        <v>350 Miscoordination of protection devices</v>
      </c>
      <c r="AI115" s="13" t="e">
        <f>IF($P115="More Info Required",COUNTIFS('[2]2018 Outage History'!$R:$R,AH115,'[2]2018 Outage History'!$I:$I,$C115)/$Q115,"")</f>
        <v>#VALUE!</v>
      </c>
      <c r="AJ115" s="26" t="str">
        <f t="shared" si="51"/>
        <v>360 Other Equipment installation/design</v>
      </c>
      <c r="AK115" s="13" t="e">
        <f>IF($P115="More Info Required",COUNTIFS('[2]2018 Outage History'!$R:$R,AJ115,'[2]2018 Outage History'!$I:$I,$C115)/$Q115,"")</f>
        <v>#VALUE!</v>
      </c>
      <c r="AL115" s="26" t="str">
        <f t="shared" si="52"/>
        <v>400 Decay/Age of Material/Equipment</v>
      </c>
      <c r="AM115" s="13" t="e">
        <f>IF($P115="More Info Required",COUNTIFS('[2]2018 Outage History'!$R:$R,AL115,'[2]2018 Outage History'!$I:$I,$C115)/$Q115,"")</f>
        <v>#VALUE!</v>
      </c>
      <c r="AN115" s="26" t="str">
        <f t="shared" si="53"/>
        <v>420 Tree Growth</v>
      </c>
      <c r="AO115" s="13" t="e">
        <f>IF($P115="More Info Required",COUNTIFS('[2]2018 Outage History'!$R:$R,AN115,'[2]2018 Outage History'!$I:$I,$C115)/$Q115,"")</f>
        <v>#VALUE!</v>
      </c>
      <c r="AP115" s="26" t="str">
        <f t="shared" si="54"/>
        <v>430 Tree failure from overhang or dead tree without Ice/snow</v>
      </c>
      <c r="AQ115" s="13" t="e">
        <f>IF($P115="More Info Required",COUNTIFS('[2]2018 Outage History'!$R:$R,AP115,'[2]2018 Outage History'!$I:$I,$C115)/$Q115,"")</f>
        <v>#VALUE!</v>
      </c>
      <c r="AR115" s="26" t="str">
        <f t="shared" si="55"/>
        <v>440 Trees with Ice/snow</v>
      </c>
      <c r="AS115" s="13" t="e">
        <f>IF($P115="More Info Required",COUNTIFS('[2]2018 Outage History'!$R:$R,AR115,'[2]2018 Outage History'!$I:$I,$C115)/$Q115,"")</f>
        <v>#VALUE!</v>
      </c>
      <c r="AT115" s="26" t="str">
        <f t="shared" si="56"/>
        <v>470 Borrower Crew Cuts Tree</v>
      </c>
      <c r="AU115" s="13" t="e">
        <f>IF($P115="More Info Required",COUNTIFS('[2]2018 Outage History'!$R:$R,AT115,'[2]2018 Outage History'!$I:$I,$C115)/$Q115,"")</f>
        <v>#VALUE!</v>
      </c>
      <c r="AV115" s="26" t="str">
        <f t="shared" si="57"/>
        <v>490 Maintenance, Other</v>
      </c>
      <c r="AW115" s="13" t="e">
        <f>IF($P115="More Info Required",COUNTIFS('[2]2018 Outage History'!$R:$R,AV115,'[2]2018 Outage History'!$I:$I,$C115)/$Q115,"")</f>
        <v>#VALUE!</v>
      </c>
      <c r="AX115" s="26" t="str">
        <f t="shared" si="58"/>
        <v>500 Lightning</v>
      </c>
      <c r="AY115" s="13" t="e">
        <f>IF($P115="More Info Required",COUNTIFS('[2]2018 Outage History'!$R:$R,AX115,'[2]2018 Outage History'!$I:$I,$C115)/$Q115,"")</f>
        <v>#VALUE!</v>
      </c>
      <c r="AZ115" s="26" t="str">
        <f t="shared" si="59"/>
        <v>510 Wind, Not Trees</v>
      </c>
      <c r="BA115" s="13" t="e">
        <f>IF($P115="More Info Required",COUNTIFS('[2]2018 Outage History'!$R:$R,AZ115,'[2]2018 Outage History'!$I:$I,$C115)/$Q115,"")</f>
        <v>#VALUE!</v>
      </c>
      <c r="BB115" s="26" t="str">
        <f t="shared" si="60"/>
        <v>520 Ice, Sleet, Frost, not Trees</v>
      </c>
      <c r="BC115" s="13" t="e">
        <f>IF($P115="More Info Required",COUNTIFS('[2]2018 Outage History'!$R:$R,BB115,'[2]2018 Outage History'!$I:$I,$C115)/$Q115,"")</f>
        <v>#VALUE!</v>
      </c>
      <c r="BD115" s="26" t="str">
        <f t="shared" si="61"/>
        <v>530 Flood</v>
      </c>
      <c r="BE115" s="13" t="e">
        <f>IF($P115="More Info Required",COUNTIFS('[2]2018 Outage History'!$R:$R,BD115,'[2]2018 Outage History'!$I:$I,$C115)/$Q115,"")</f>
        <v>#VALUE!</v>
      </c>
      <c r="BF115" s="26" t="str">
        <f t="shared" si="62"/>
        <v>540 Storm</v>
      </c>
      <c r="BG115" s="13" t="e">
        <f>IF($P115="More Info Required",COUNTIFS('[2]2018 Outage History'!$R:$R,BF115,'[2]2018 Outage History'!$I:$I,$C115)/$Q115,"")</f>
        <v>#VALUE!</v>
      </c>
      <c r="BH115" s="26" t="str">
        <f t="shared" si="63"/>
        <v>590 Weather, Other</v>
      </c>
      <c r="BI115" s="13" t="e">
        <f>IF($P115="More Info Required",COUNTIFS('[2]2018 Outage History'!$R:$R,BH115,'[2]2018 Outage History'!$I:$I,$C115)/$Q115,"")</f>
        <v>#VALUE!</v>
      </c>
      <c r="BJ115" s="26" t="str">
        <f t="shared" si="64"/>
        <v>600 Animal/bird</v>
      </c>
      <c r="BK115" s="13" t="e">
        <f>IF($P115="More Info Required",COUNTIFS('[2]2018 Outage History'!$R:$R,BJ115,'[2]2018 Outage History'!$I:$I,$C115)/$Q115,"")</f>
        <v>#VALUE!</v>
      </c>
      <c r="BL115" s="26" t="str">
        <f t="shared" si="65"/>
        <v>630 Squirrel</v>
      </c>
      <c r="BM115" s="13" t="e">
        <f>IF($P115="More Info Required",COUNTIFS('[2]2018 Outage History'!$R:$R,BL115,'[2]2018 Outage History'!$I:$I,$C115)/$Q115,"")</f>
        <v>#VALUE!</v>
      </c>
      <c r="BN115" s="26" t="str">
        <f t="shared" si="66"/>
        <v>690 Animal, Other</v>
      </c>
      <c r="BO115" s="13" t="e">
        <f>IF($P115="More Info Required",COUNTIFS('[2]2018 Outage History'!$R:$R,BN115,'[2]2018 Outage History'!$I:$I,$C115)/$Q115,"")</f>
        <v>#VALUE!</v>
      </c>
      <c r="BP115" s="26" t="str">
        <f t="shared" si="67"/>
        <v>700 Customer-Caused</v>
      </c>
      <c r="BQ115" s="13" t="e">
        <f>IF($P115="More Info Required",COUNTIFS('[2]2018 Outage History'!$R:$R,BP115,'[2]2018 Outage History'!$I:$I,$C115)/$Q115,"")</f>
        <v>#VALUE!</v>
      </c>
      <c r="BR115" s="26" t="str">
        <f t="shared" si="68"/>
        <v>710 Motor Vehicle</v>
      </c>
      <c r="BS115" s="13" t="e">
        <f>IF($P115="More Info Required",COUNTIFS('[2]2018 Outage History'!$R:$R,BR115,'[2]2018 Outage History'!$I:$I,$C115)/$Q115,"")</f>
        <v>#VALUE!</v>
      </c>
      <c r="BT115" s="26" t="str">
        <f t="shared" si="69"/>
        <v>715 Farming Equipment</v>
      </c>
      <c r="BU115" s="13" t="e">
        <f>IF($P115="More Info Required",COUNTIFS('[2]2018 Outage History'!$R:$R,BT115,'[2]2018 Outage History'!$I:$I,$C115)/$Q115,"")</f>
        <v>#VALUE!</v>
      </c>
      <c r="BV115" s="26" t="str">
        <f t="shared" si="70"/>
        <v>720 Aircraft</v>
      </c>
      <c r="BW115" s="13" t="e">
        <f>IF($P115="More Info Required",COUNTIFS('[2]2018 Outage History'!$R:$R,BV115,'[2]2018 Outage History'!$I:$I,$C115)/$Q115,"")</f>
        <v>#VALUE!</v>
      </c>
      <c r="BX115" s="26" t="str">
        <f t="shared" si="71"/>
        <v>730 Fire</v>
      </c>
      <c r="BY115" s="13" t="e">
        <f>IF($P115="More Info Required",COUNTIFS('[2]2018 Outage History'!$R:$R,BX115,'[2]2018 Outage History'!$I:$I,$C115)/$Q115,"")</f>
        <v>#VALUE!</v>
      </c>
      <c r="BZ115" s="26" t="str">
        <f t="shared" si="72"/>
        <v>740 Public Cuts Tree</v>
      </c>
      <c r="CA115" s="13" t="e">
        <f>IF($P115="More Info Required",COUNTIFS('[2]2018 Outage History'!$R:$R,BZ115,'[2]2018 Outage History'!$I:$I,$C115)/$Q115,"")</f>
        <v>#VALUE!</v>
      </c>
      <c r="CB115" s="26" t="str">
        <f t="shared" si="73"/>
        <v>750 Vandalism</v>
      </c>
      <c r="CC115" s="13" t="e">
        <f>IF($P115="More Info Required",COUNTIFS('[2]2018 Outage History'!$R:$R,CB115,'[2]2018 Outage History'!$I:$I,$C115)/$Q115,"")</f>
        <v>#VALUE!</v>
      </c>
      <c r="CD115" s="26" t="str">
        <f t="shared" si="74"/>
        <v>760 Switching Error or Caused by Construction or Maintenance</v>
      </c>
      <c r="CE115" s="13" t="e">
        <f>IF($P115="More Info Required",COUNTIFS('[2]2018 Outage History'!$R:$R,CD115,'[2]2018 Outage History'!$I:$I,$C115)/$Q115,"")</f>
        <v>#VALUE!</v>
      </c>
      <c r="CF115" s="26" t="str">
        <f t="shared" si="75"/>
        <v>790 Public, Other</v>
      </c>
      <c r="CG115" s="13" t="e">
        <f>IF($P115="More Info Required",COUNTIFS('[2]2018 Outage History'!$R:$R,CF115,'[2]2018 Outage History'!$I:$I,$C115)/$Q115,"")</f>
        <v>#VALUE!</v>
      </c>
      <c r="CH115" s="26" t="str">
        <f t="shared" si="76"/>
        <v>800 Other</v>
      </c>
      <c r="CI115" s="13" t="e">
        <f>IF($P115="More Info Required",COUNTIFS('[2]2018 Outage History'!$R:$R,CH115,'[2]2018 Outage History'!$I:$I,$C115)/$Q115,"")</f>
        <v>#VALUE!</v>
      </c>
      <c r="CJ115" s="26" t="str">
        <f t="shared" si="77"/>
        <v>999 Cause Unknown</v>
      </c>
      <c r="CK115" s="13" t="e">
        <f>IF($P115="More Info Required",COUNTIFS('[2]2018 Outage History'!$R:$R,CJ115,'[2]2018 Outage History'!$I:$I,$C115)/$Q115,"")</f>
        <v>#VALUE!</v>
      </c>
    </row>
    <row r="116" spans="1:89" ht="15" customHeight="1" x14ac:dyDescent="0.25">
      <c r="A116" s="17" t="s">
        <v>214</v>
      </c>
      <c r="B116" s="21">
        <v>54234</v>
      </c>
      <c r="C116" s="14" t="s">
        <v>215</v>
      </c>
      <c r="D116" s="17" t="s">
        <v>214</v>
      </c>
      <c r="E116" s="21">
        <v>54</v>
      </c>
      <c r="F116" s="22">
        <f>'[2]2018 Circuit Detail'!H75</f>
        <v>732.54794500000003</v>
      </c>
      <c r="G116" s="21"/>
      <c r="H116" s="21">
        <f>('[2]2013 Indices'!H107+'[2]2014 Circuit detail'!AS75+'[2]2015 Circuit Detail'!AS75+'[2]2016 Circuit Detail'!AS75+'[2]2017 Circuit Detail'!AS75)/5</f>
        <v>0.80438466803884956</v>
      </c>
      <c r="I116" s="10">
        <f>'[2]2018 Circuit Detail'!AS75</f>
        <v>2.7452128065146599</v>
      </c>
      <c r="J116" s="17" t="str">
        <f t="shared" si="39"/>
        <v>PSC</v>
      </c>
      <c r="K116" s="34">
        <v>56.46</v>
      </c>
      <c r="L116" s="23">
        <v>2018</v>
      </c>
      <c r="M116" s="21">
        <f>('[2]2013 Indices'!I107+'[2]2014 Circuit detail'!AQ75+'[2]2015 Circuit Detail'!AQ75+'[2]2016 Circuit Detail'!AQ75+'[2]2017 Circuit Detail'!AQ75)/5</f>
        <v>66.812103549720661</v>
      </c>
      <c r="N116" s="24">
        <f>'[2]2018 Circuit Detail'!AQ75</f>
        <v>259.66764499999999</v>
      </c>
      <c r="O116" s="17" t="str">
        <f t="shared" si="40"/>
        <v>PSC</v>
      </c>
      <c r="P116" s="8" t="str">
        <f t="shared" si="41"/>
        <v>More Info Required</v>
      </c>
      <c r="Q116" s="25">
        <f>'[2]2018 Circuit Detail'!AJ75</f>
        <v>23</v>
      </c>
      <c r="R116" s="26" t="str">
        <f t="shared" si="42"/>
        <v>000 Power Supply</v>
      </c>
      <c r="S116" s="12" t="e">
        <f>IF($P116="More Info Required",COUNTIFS('[2]2018 Outage History'!$R:$R,R116,'[2]2018 Outage History'!$I:$I,$C116)/$Q116,"")</f>
        <v>#VALUE!</v>
      </c>
      <c r="T116" s="26" t="str">
        <f t="shared" si="43"/>
        <v>100 Construction</v>
      </c>
      <c r="U116" s="13" t="e">
        <f>IF($P116="More Info Required",COUNTIFS('[2]2018 Outage History'!$R:$R,T116,'[2]2018 Outage History'!$I:$I,$C116)/$Q116,"")</f>
        <v>#VALUE!</v>
      </c>
      <c r="V116" s="26" t="str">
        <f t="shared" si="44"/>
        <v>110 Maintenance</v>
      </c>
      <c r="W116" s="13" t="e">
        <f>IF($P116="More Info Required",COUNTIFS('[2]2018 Outage History'!$R:$R,V116,'[2]2018 Outage History'!$I:$I,$C116)/$Q116,"")</f>
        <v>#VALUE!</v>
      </c>
      <c r="X116" s="26" t="str">
        <f t="shared" si="45"/>
        <v>190 Other Planned</v>
      </c>
      <c r="Y116" s="13" t="e">
        <f>IF($P116="More Info Required",COUNTIFS('[2]2018 Outage History'!$R:$R,X116,'[2]2018 Outage History'!$I:$I,$C116)/$Q116,"")</f>
        <v>#VALUE!</v>
      </c>
      <c r="Z116" s="26" t="str">
        <f t="shared" si="46"/>
        <v>300 Material or equipment fault/failure</v>
      </c>
      <c r="AA116" s="13" t="e">
        <f>IF($P116="More Info Required",COUNTIFS('[2]2018 Outage History'!$R:$R,Z116,'[2]2018 Outage History'!$I:$I,$C116)/$Q116,"")</f>
        <v>#VALUE!</v>
      </c>
      <c r="AB116" s="26" t="str">
        <f t="shared" si="47"/>
        <v>310 Installation Fault</v>
      </c>
      <c r="AC116" s="13" t="e">
        <f>IF($P116="More Info Required",COUNTIFS('[2]2018 Outage History'!$R:$R,AB116,'[2]2018 Outage History'!$I:$I,$C116)/$Q116,"")</f>
        <v>#VALUE!</v>
      </c>
      <c r="AD116" s="26" t="str">
        <f t="shared" si="48"/>
        <v>320 Conductor Sag or inadequate clearance</v>
      </c>
      <c r="AE116" s="13" t="e">
        <f>IF($P116="More Info Required",COUNTIFS('[2]2018 Outage History'!$R:$R,AD116,'[2]2018 Outage History'!$I:$I,$C116)/$Q116,"")</f>
        <v>#VALUE!</v>
      </c>
      <c r="AF116" s="26" t="str">
        <f t="shared" si="49"/>
        <v>340 Overload</v>
      </c>
      <c r="AG116" s="13" t="e">
        <f>IF($P116="More Info Required",COUNTIFS('[2]2018 Outage History'!$R:$R,AF116,'[2]2018 Outage History'!$I:$I,$C116)/$Q116,"")</f>
        <v>#VALUE!</v>
      </c>
      <c r="AH116" s="26" t="str">
        <f t="shared" si="50"/>
        <v>350 Miscoordination of protection devices</v>
      </c>
      <c r="AI116" s="13" t="e">
        <f>IF($P116="More Info Required",COUNTIFS('[2]2018 Outage History'!$R:$R,AH116,'[2]2018 Outage History'!$I:$I,$C116)/$Q116,"")</f>
        <v>#VALUE!</v>
      </c>
      <c r="AJ116" s="26" t="str">
        <f t="shared" si="51"/>
        <v>360 Other Equipment installation/design</v>
      </c>
      <c r="AK116" s="13" t="e">
        <f>IF($P116="More Info Required",COUNTIFS('[2]2018 Outage History'!$R:$R,AJ116,'[2]2018 Outage History'!$I:$I,$C116)/$Q116,"")</f>
        <v>#VALUE!</v>
      </c>
      <c r="AL116" s="26" t="str">
        <f t="shared" si="52"/>
        <v>400 Decay/Age of Material/Equipment</v>
      </c>
      <c r="AM116" s="13" t="e">
        <f>IF($P116="More Info Required",COUNTIFS('[2]2018 Outage History'!$R:$R,AL116,'[2]2018 Outage History'!$I:$I,$C116)/$Q116,"")</f>
        <v>#VALUE!</v>
      </c>
      <c r="AN116" s="26" t="str">
        <f t="shared" si="53"/>
        <v>420 Tree Growth</v>
      </c>
      <c r="AO116" s="13" t="e">
        <f>IF($P116="More Info Required",COUNTIFS('[2]2018 Outage History'!$R:$R,AN116,'[2]2018 Outage History'!$I:$I,$C116)/$Q116,"")</f>
        <v>#VALUE!</v>
      </c>
      <c r="AP116" s="26" t="str">
        <f t="shared" si="54"/>
        <v>430 Tree failure from overhang or dead tree without Ice/snow</v>
      </c>
      <c r="AQ116" s="13" t="e">
        <f>IF($P116="More Info Required",COUNTIFS('[2]2018 Outage History'!$R:$R,AP116,'[2]2018 Outage History'!$I:$I,$C116)/$Q116,"")</f>
        <v>#VALUE!</v>
      </c>
      <c r="AR116" s="26" t="str">
        <f t="shared" si="55"/>
        <v>440 Trees with Ice/snow</v>
      </c>
      <c r="AS116" s="13" t="e">
        <f>IF($P116="More Info Required",COUNTIFS('[2]2018 Outage History'!$R:$R,AR116,'[2]2018 Outage History'!$I:$I,$C116)/$Q116,"")</f>
        <v>#VALUE!</v>
      </c>
      <c r="AT116" s="26" t="str">
        <f t="shared" si="56"/>
        <v>470 Borrower Crew Cuts Tree</v>
      </c>
      <c r="AU116" s="13" t="e">
        <f>IF($P116="More Info Required",COUNTIFS('[2]2018 Outage History'!$R:$R,AT116,'[2]2018 Outage History'!$I:$I,$C116)/$Q116,"")</f>
        <v>#VALUE!</v>
      </c>
      <c r="AV116" s="26" t="str">
        <f t="shared" si="57"/>
        <v>490 Maintenance, Other</v>
      </c>
      <c r="AW116" s="13" t="e">
        <f>IF($P116="More Info Required",COUNTIFS('[2]2018 Outage History'!$R:$R,AV116,'[2]2018 Outage History'!$I:$I,$C116)/$Q116,"")</f>
        <v>#VALUE!</v>
      </c>
      <c r="AX116" s="26" t="str">
        <f t="shared" si="58"/>
        <v>500 Lightning</v>
      </c>
      <c r="AY116" s="13" t="e">
        <f>IF($P116="More Info Required",COUNTIFS('[2]2018 Outage History'!$R:$R,AX116,'[2]2018 Outage History'!$I:$I,$C116)/$Q116,"")</f>
        <v>#VALUE!</v>
      </c>
      <c r="AZ116" s="26" t="str">
        <f t="shared" si="59"/>
        <v>510 Wind, Not Trees</v>
      </c>
      <c r="BA116" s="13" t="e">
        <f>IF($P116="More Info Required",COUNTIFS('[2]2018 Outage History'!$R:$R,AZ116,'[2]2018 Outage History'!$I:$I,$C116)/$Q116,"")</f>
        <v>#VALUE!</v>
      </c>
      <c r="BB116" s="26" t="str">
        <f t="shared" si="60"/>
        <v>520 Ice, Sleet, Frost, not Trees</v>
      </c>
      <c r="BC116" s="13" t="e">
        <f>IF($P116="More Info Required",COUNTIFS('[2]2018 Outage History'!$R:$R,BB116,'[2]2018 Outage History'!$I:$I,$C116)/$Q116,"")</f>
        <v>#VALUE!</v>
      </c>
      <c r="BD116" s="26" t="str">
        <f t="shared" si="61"/>
        <v>530 Flood</v>
      </c>
      <c r="BE116" s="13" t="e">
        <f>IF($P116="More Info Required",COUNTIFS('[2]2018 Outage History'!$R:$R,BD116,'[2]2018 Outage History'!$I:$I,$C116)/$Q116,"")</f>
        <v>#VALUE!</v>
      </c>
      <c r="BF116" s="26" t="str">
        <f t="shared" si="62"/>
        <v>540 Storm</v>
      </c>
      <c r="BG116" s="13" t="e">
        <f>IF($P116="More Info Required",COUNTIFS('[2]2018 Outage History'!$R:$R,BF116,'[2]2018 Outage History'!$I:$I,$C116)/$Q116,"")</f>
        <v>#VALUE!</v>
      </c>
      <c r="BH116" s="26" t="str">
        <f t="shared" si="63"/>
        <v>590 Weather, Other</v>
      </c>
      <c r="BI116" s="13" t="e">
        <f>IF($P116="More Info Required",COUNTIFS('[2]2018 Outage History'!$R:$R,BH116,'[2]2018 Outage History'!$I:$I,$C116)/$Q116,"")</f>
        <v>#VALUE!</v>
      </c>
      <c r="BJ116" s="26" t="str">
        <f t="shared" si="64"/>
        <v>600 Animal/bird</v>
      </c>
      <c r="BK116" s="13" t="e">
        <f>IF($P116="More Info Required",COUNTIFS('[2]2018 Outage History'!$R:$R,BJ116,'[2]2018 Outage History'!$I:$I,$C116)/$Q116,"")</f>
        <v>#VALUE!</v>
      </c>
      <c r="BL116" s="26" t="str">
        <f t="shared" si="65"/>
        <v>630 Squirrel</v>
      </c>
      <c r="BM116" s="13" t="e">
        <f>IF($P116="More Info Required",COUNTIFS('[2]2018 Outage History'!$R:$R,BL116,'[2]2018 Outage History'!$I:$I,$C116)/$Q116,"")</f>
        <v>#VALUE!</v>
      </c>
      <c r="BN116" s="26" t="str">
        <f t="shared" si="66"/>
        <v>690 Animal, Other</v>
      </c>
      <c r="BO116" s="13" t="e">
        <f>IF($P116="More Info Required",COUNTIFS('[2]2018 Outage History'!$R:$R,BN116,'[2]2018 Outage History'!$I:$I,$C116)/$Q116,"")</f>
        <v>#VALUE!</v>
      </c>
      <c r="BP116" s="26" t="str">
        <f t="shared" si="67"/>
        <v>700 Customer-Caused</v>
      </c>
      <c r="BQ116" s="13" t="e">
        <f>IF($P116="More Info Required",COUNTIFS('[2]2018 Outage History'!$R:$R,BP116,'[2]2018 Outage History'!$I:$I,$C116)/$Q116,"")</f>
        <v>#VALUE!</v>
      </c>
      <c r="BR116" s="26" t="str">
        <f t="shared" si="68"/>
        <v>710 Motor Vehicle</v>
      </c>
      <c r="BS116" s="13" t="e">
        <f>IF($P116="More Info Required",COUNTIFS('[2]2018 Outage History'!$R:$R,BR116,'[2]2018 Outage History'!$I:$I,$C116)/$Q116,"")</f>
        <v>#VALUE!</v>
      </c>
      <c r="BT116" s="26" t="str">
        <f t="shared" si="69"/>
        <v>715 Farming Equipment</v>
      </c>
      <c r="BU116" s="13" t="e">
        <f>IF($P116="More Info Required",COUNTIFS('[2]2018 Outage History'!$R:$R,BT116,'[2]2018 Outage History'!$I:$I,$C116)/$Q116,"")</f>
        <v>#VALUE!</v>
      </c>
      <c r="BV116" s="26" t="str">
        <f t="shared" si="70"/>
        <v>720 Aircraft</v>
      </c>
      <c r="BW116" s="13" t="e">
        <f>IF($P116="More Info Required",COUNTIFS('[2]2018 Outage History'!$R:$R,BV116,'[2]2018 Outage History'!$I:$I,$C116)/$Q116,"")</f>
        <v>#VALUE!</v>
      </c>
      <c r="BX116" s="26" t="str">
        <f t="shared" si="71"/>
        <v>730 Fire</v>
      </c>
      <c r="BY116" s="13" t="e">
        <f>IF($P116="More Info Required",COUNTIFS('[2]2018 Outage History'!$R:$R,BX116,'[2]2018 Outage History'!$I:$I,$C116)/$Q116,"")</f>
        <v>#VALUE!</v>
      </c>
      <c r="BZ116" s="26" t="str">
        <f t="shared" si="72"/>
        <v>740 Public Cuts Tree</v>
      </c>
      <c r="CA116" s="13" t="e">
        <f>IF($P116="More Info Required",COUNTIFS('[2]2018 Outage History'!$R:$R,BZ116,'[2]2018 Outage History'!$I:$I,$C116)/$Q116,"")</f>
        <v>#VALUE!</v>
      </c>
      <c r="CB116" s="26" t="str">
        <f t="shared" si="73"/>
        <v>750 Vandalism</v>
      </c>
      <c r="CC116" s="13" t="e">
        <f>IF($P116="More Info Required",COUNTIFS('[2]2018 Outage History'!$R:$R,CB116,'[2]2018 Outage History'!$I:$I,$C116)/$Q116,"")</f>
        <v>#VALUE!</v>
      </c>
      <c r="CD116" s="26" t="str">
        <f t="shared" si="74"/>
        <v>760 Switching Error or Caused by Construction or Maintenance</v>
      </c>
      <c r="CE116" s="13" t="e">
        <f>IF($P116="More Info Required",COUNTIFS('[2]2018 Outage History'!$R:$R,CD116,'[2]2018 Outage History'!$I:$I,$C116)/$Q116,"")</f>
        <v>#VALUE!</v>
      </c>
      <c r="CF116" s="26" t="str">
        <f t="shared" si="75"/>
        <v>790 Public, Other</v>
      </c>
      <c r="CG116" s="13" t="e">
        <f>IF($P116="More Info Required",COUNTIFS('[2]2018 Outage History'!$R:$R,CF116,'[2]2018 Outage History'!$I:$I,$C116)/$Q116,"")</f>
        <v>#VALUE!</v>
      </c>
      <c r="CH116" s="26" t="str">
        <f t="shared" si="76"/>
        <v>800 Other</v>
      </c>
      <c r="CI116" s="13" t="e">
        <f>IF($P116="More Info Required",COUNTIFS('[2]2018 Outage History'!$R:$R,CH116,'[2]2018 Outage History'!$I:$I,$C116)/$Q116,"")</f>
        <v>#VALUE!</v>
      </c>
      <c r="CJ116" s="26" t="str">
        <f t="shared" si="77"/>
        <v>999 Cause Unknown</v>
      </c>
      <c r="CK116" s="13" t="e">
        <f>IF($P116="More Info Required",COUNTIFS('[2]2018 Outage History'!$R:$R,CJ116,'[2]2018 Outage History'!$I:$I,$C116)/$Q116,"")</f>
        <v>#VALUE!</v>
      </c>
    </row>
    <row r="117" spans="1:89" ht="15" x14ac:dyDescent="0.25">
      <c r="A117" s="17" t="s">
        <v>134</v>
      </c>
      <c r="B117" s="21">
        <v>6101</v>
      </c>
      <c r="C117" s="14" t="s">
        <v>458</v>
      </c>
      <c r="D117" s="17" t="s">
        <v>413</v>
      </c>
      <c r="E117" s="21">
        <v>61</v>
      </c>
      <c r="F117" s="22">
        <f>'[2]2018 Circuit Detail'!H76</f>
        <v>454.30410899999998</v>
      </c>
      <c r="G117" s="21"/>
      <c r="H117" s="21">
        <f>('[2]2013 Indices'!H108+'[2]2014 Circuit detail'!AS76+'[2]2015 Circuit Detail'!AS76+'[2]2016 Circuit Detail'!AS76+'[2]2017 Circuit Detail'!AS76)/5</f>
        <v>0.76422453798252921</v>
      </c>
      <c r="I117" s="10">
        <f>'[2]2018 Circuit Detail'!AS76</f>
        <v>1.2744766964016201</v>
      </c>
      <c r="J117" s="17" t="str">
        <f t="shared" si="39"/>
        <v>PSC</v>
      </c>
      <c r="K117" s="34">
        <v>58.3</v>
      </c>
      <c r="L117" s="23">
        <v>2016</v>
      </c>
      <c r="M117" s="21">
        <f>('[2]2013 Indices'!I108+'[2]2014 Circuit detail'!AQ76+'[2]2015 Circuit Detail'!AQ76+'[2]2016 Circuit Detail'!AQ76+'[2]2017 Circuit Detail'!AQ76)/5</f>
        <v>119.86631580045351</v>
      </c>
      <c r="N117" s="24">
        <f>'[2]2018 Circuit Detail'!AQ76</f>
        <v>47.785172000000003</v>
      </c>
      <c r="O117" s="17" t="str">
        <f t="shared" si="40"/>
        <v>OK</v>
      </c>
      <c r="P117" s="8" t="str">
        <f t="shared" si="41"/>
        <v>More Info Required</v>
      </c>
      <c r="Q117" s="25">
        <f>'[2]2018 Circuit Detail'!AJ76</f>
        <v>14</v>
      </c>
      <c r="R117" s="26" t="str">
        <f t="shared" si="42"/>
        <v>000 Power Supply</v>
      </c>
      <c r="S117" s="12" t="e">
        <f>IF($P117="More Info Required",COUNTIFS('[2]2018 Outage History'!$R:$R,R117,'[2]2018 Outage History'!$I:$I,$C117)/$Q117,"")</f>
        <v>#VALUE!</v>
      </c>
      <c r="T117" s="26" t="str">
        <f t="shared" si="43"/>
        <v>100 Construction</v>
      </c>
      <c r="U117" s="13" t="e">
        <f>IF($P117="More Info Required",COUNTIFS('[2]2018 Outage History'!$R:$R,T117,'[2]2018 Outage History'!$I:$I,$C117)/$Q117,"")</f>
        <v>#VALUE!</v>
      </c>
      <c r="V117" s="26" t="str">
        <f t="shared" si="44"/>
        <v>110 Maintenance</v>
      </c>
      <c r="W117" s="13" t="e">
        <f>IF($P117="More Info Required",COUNTIFS('[2]2018 Outage History'!$R:$R,V117,'[2]2018 Outage History'!$I:$I,$C117)/$Q117,"")</f>
        <v>#VALUE!</v>
      </c>
      <c r="X117" s="26" t="str">
        <f t="shared" si="45"/>
        <v>190 Other Planned</v>
      </c>
      <c r="Y117" s="13" t="e">
        <f>IF($P117="More Info Required",COUNTIFS('[2]2018 Outage History'!$R:$R,X117,'[2]2018 Outage History'!$I:$I,$C117)/$Q117,"")</f>
        <v>#VALUE!</v>
      </c>
      <c r="Z117" s="26" t="str">
        <f t="shared" si="46"/>
        <v>300 Material or equipment fault/failure</v>
      </c>
      <c r="AA117" s="13" t="e">
        <f>IF($P117="More Info Required",COUNTIFS('[2]2018 Outage History'!$R:$R,Z117,'[2]2018 Outage History'!$I:$I,$C117)/$Q117,"")</f>
        <v>#VALUE!</v>
      </c>
      <c r="AB117" s="26" t="str">
        <f t="shared" si="47"/>
        <v>310 Installation Fault</v>
      </c>
      <c r="AC117" s="13" t="e">
        <f>IF($P117="More Info Required",COUNTIFS('[2]2018 Outage History'!$R:$R,AB117,'[2]2018 Outage History'!$I:$I,$C117)/$Q117,"")</f>
        <v>#VALUE!</v>
      </c>
      <c r="AD117" s="26" t="str">
        <f t="shared" si="48"/>
        <v>320 Conductor Sag or inadequate clearance</v>
      </c>
      <c r="AE117" s="13" t="e">
        <f>IF($P117="More Info Required",COUNTIFS('[2]2018 Outage History'!$R:$R,AD117,'[2]2018 Outage History'!$I:$I,$C117)/$Q117,"")</f>
        <v>#VALUE!</v>
      </c>
      <c r="AF117" s="26" t="str">
        <f t="shared" si="49"/>
        <v>340 Overload</v>
      </c>
      <c r="AG117" s="13" t="e">
        <f>IF($P117="More Info Required",COUNTIFS('[2]2018 Outage History'!$R:$R,AF117,'[2]2018 Outage History'!$I:$I,$C117)/$Q117,"")</f>
        <v>#VALUE!</v>
      </c>
      <c r="AH117" s="26" t="str">
        <f t="shared" si="50"/>
        <v>350 Miscoordination of protection devices</v>
      </c>
      <c r="AI117" s="13" t="e">
        <f>IF($P117="More Info Required",COUNTIFS('[2]2018 Outage History'!$R:$R,AH117,'[2]2018 Outage History'!$I:$I,$C117)/$Q117,"")</f>
        <v>#VALUE!</v>
      </c>
      <c r="AJ117" s="26" t="str">
        <f t="shared" si="51"/>
        <v>360 Other Equipment installation/design</v>
      </c>
      <c r="AK117" s="13" t="e">
        <f>IF($P117="More Info Required",COUNTIFS('[2]2018 Outage History'!$R:$R,AJ117,'[2]2018 Outage History'!$I:$I,$C117)/$Q117,"")</f>
        <v>#VALUE!</v>
      </c>
      <c r="AL117" s="26" t="str">
        <f t="shared" si="52"/>
        <v>400 Decay/Age of Material/Equipment</v>
      </c>
      <c r="AM117" s="13" t="e">
        <f>IF($P117="More Info Required",COUNTIFS('[2]2018 Outage History'!$R:$R,AL117,'[2]2018 Outage History'!$I:$I,$C117)/$Q117,"")</f>
        <v>#VALUE!</v>
      </c>
      <c r="AN117" s="26" t="str">
        <f t="shared" si="53"/>
        <v>420 Tree Growth</v>
      </c>
      <c r="AO117" s="13" t="e">
        <f>IF($P117="More Info Required",COUNTIFS('[2]2018 Outage History'!$R:$R,AN117,'[2]2018 Outage History'!$I:$I,$C117)/$Q117,"")</f>
        <v>#VALUE!</v>
      </c>
      <c r="AP117" s="26" t="str">
        <f t="shared" si="54"/>
        <v>430 Tree failure from overhang or dead tree without Ice/snow</v>
      </c>
      <c r="AQ117" s="13" t="e">
        <f>IF($P117="More Info Required",COUNTIFS('[2]2018 Outage History'!$R:$R,AP117,'[2]2018 Outage History'!$I:$I,$C117)/$Q117,"")</f>
        <v>#VALUE!</v>
      </c>
      <c r="AR117" s="26" t="str">
        <f t="shared" si="55"/>
        <v>440 Trees with Ice/snow</v>
      </c>
      <c r="AS117" s="13" t="e">
        <f>IF($P117="More Info Required",COUNTIFS('[2]2018 Outage History'!$R:$R,AR117,'[2]2018 Outage History'!$I:$I,$C117)/$Q117,"")</f>
        <v>#VALUE!</v>
      </c>
      <c r="AT117" s="26" t="str">
        <f t="shared" si="56"/>
        <v>470 Borrower Crew Cuts Tree</v>
      </c>
      <c r="AU117" s="13" t="e">
        <f>IF($P117="More Info Required",COUNTIFS('[2]2018 Outage History'!$R:$R,AT117,'[2]2018 Outage History'!$I:$I,$C117)/$Q117,"")</f>
        <v>#VALUE!</v>
      </c>
      <c r="AV117" s="26" t="str">
        <f t="shared" si="57"/>
        <v>490 Maintenance, Other</v>
      </c>
      <c r="AW117" s="13" t="e">
        <f>IF($P117="More Info Required",COUNTIFS('[2]2018 Outage History'!$R:$R,AV117,'[2]2018 Outage History'!$I:$I,$C117)/$Q117,"")</f>
        <v>#VALUE!</v>
      </c>
      <c r="AX117" s="26" t="str">
        <f t="shared" si="58"/>
        <v>500 Lightning</v>
      </c>
      <c r="AY117" s="13" t="e">
        <f>IF($P117="More Info Required",COUNTIFS('[2]2018 Outage History'!$R:$R,AX117,'[2]2018 Outage History'!$I:$I,$C117)/$Q117,"")</f>
        <v>#VALUE!</v>
      </c>
      <c r="AZ117" s="26" t="str">
        <f t="shared" si="59"/>
        <v>510 Wind, Not Trees</v>
      </c>
      <c r="BA117" s="13" t="e">
        <f>IF($P117="More Info Required",COUNTIFS('[2]2018 Outage History'!$R:$R,AZ117,'[2]2018 Outage History'!$I:$I,$C117)/$Q117,"")</f>
        <v>#VALUE!</v>
      </c>
      <c r="BB117" s="26" t="str">
        <f t="shared" si="60"/>
        <v>520 Ice, Sleet, Frost, not Trees</v>
      </c>
      <c r="BC117" s="13" t="e">
        <f>IF($P117="More Info Required",COUNTIFS('[2]2018 Outage History'!$R:$R,BB117,'[2]2018 Outage History'!$I:$I,$C117)/$Q117,"")</f>
        <v>#VALUE!</v>
      </c>
      <c r="BD117" s="26" t="str">
        <f t="shared" si="61"/>
        <v>530 Flood</v>
      </c>
      <c r="BE117" s="13" t="e">
        <f>IF($P117="More Info Required",COUNTIFS('[2]2018 Outage History'!$R:$R,BD117,'[2]2018 Outage History'!$I:$I,$C117)/$Q117,"")</f>
        <v>#VALUE!</v>
      </c>
      <c r="BF117" s="26" t="str">
        <f t="shared" si="62"/>
        <v>540 Storm</v>
      </c>
      <c r="BG117" s="13" t="e">
        <f>IF($P117="More Info Required",COUNTIFS('[2]2018 Outage History'!$R:$R,BF117,'[2]2018 Outage History'!$I:$I,$C117)/$Q117,"")</f>
        <v>#VALUE!</v>
      </c>
      <c r="BH117" s="26" t="str">
        <f t="shared" si="63"/>
        <v>590 Weather, Other</v>
      </c>
      <c r="BI117" s="13" t="e">
        <f>IF($P117="More Info Required",COUNTIFS('[2]2018 Outage History'!$R:$R,BH117,'[2]2018 Outage History'!$I:$I,$C117)/$Q117,"")</f>
        <v>#VALUE!</v>
      </c>
      <c r="BJ117" s="26" t="str">
        <f t="shared" si="64"/>
        <v>600 Animal/bird</v>
      </c>
      <c r="BK117" s="13" t="e">
        <f>IF($P117="More Info Required",COUNTIFS('[2]2018 Outage History'!$R:$R,BJ117,'[2]2018 Outage History'!$I:$I,$C117)/$Q117,"")</f>
        <v>#VALUE!</v>
      </c>
      <c r="BL117" s="26" t="str">
        <f t="shared" si="65"/>
        <v>630 Squirrel</v>
      </c>
      <c r="BM117" s="13" t="e">
        <f>IF($P117="More Info Required",COUNTIFS('[2]2018 Outage History'!$R:$R,BL117,'[2]2018 Outage History'!$I:$I,$C117)/$Q117,"")</f>
        <v>#VALUE!</v>
      </c>
      <c r="BN117" s="26" t="str">
        <f t="shared" si="66"/>
        <v>690 Animal, Other</v>
      </c>
      <c r="BO117" s="13" t="e">
        <f>IF($P117="More Info Required",COUNTIFS('[2]2018 Outage History'!$R:$R,BN117,'[2]2018 Outage History'!$I:$I,$C117)/$Q117,"")</f>
        <v>#VALUE!</v>
      </c>
      <c r="BP117" s="26" t="str">
        <f t="shared" si="67"/>
        <v>700 Customer-Caused</v>
      </c>
      <c r="BQ117" s="13" t="e">
        <f>IF($P117="More Info Required",COUNTIFS('[2]2018 Outage History'!$R:$R,BP117,'[2]2018 Outage History'!$I:$I,$C117)/$Q117,"")</f>
        <v>#VALUE!</v>
      </c>
      <c r="BR117" s="26" t="str">
        <f t="shared" si="68"/>
        <v>710 Motor Vehicle</v>
      </c>
      <c r="BS117" s="13" t="e">
        <f>IF($P117="More Info Required",COUNTIFS('[2]2018 Outage History'!$R:$R,BR117,'[2]2018 Outage History'!$I:$I,$C117)/$Q117,"")</f>
        <v>#VALUE!</v>
      </c>
      <c r="BT117" s="26" t="str">
        <f t="shared" si="69"/>
        <v>715 Farming Equipment</v>
      </c>
      <c r="BU117" s="13" t="e">
        <f>IF($P117="More Info Required",COUNTIFS('[2]2018 Outage History'!$R:$R,BT117,'[2]2018 Outage History'!$I:$I,$C117)/$Q117,"")</f>
        <v>#VALUE!</v>
      </c>
      <c r="BV117" s="26" t="str">
        <f t="shared" si="70"/>
        <v>720 Aircraft</v>
      </c>
      <c r="BW117" s="13" t="e">
        <f>IF($P117="More Info Required",COUNTIFS('[2]2018 Outage History'!$R:$R,BV117,'[2]2018 Outage History'!$I:$I,$C117)/$Q117,"")</f>
        <v>#VALUE!</v>
      </c>
      <c r="BX117" s="26" t="str">
        <f t="shared" si="71"/>
        <v>730 Fire</v>
      </c>
      <c r="BY117" s="13" t="e">
        <f>IF($P117="More Info Required",COUNTIFS('[2]2018 Outage History'!$R:$R,BX117,'[2]2018 Outage History'!$I:$I,$C117)/$Q117,"")</f>
        <v>#VALUE!</v>
      </c>
      <c r="BZ117" s="26" t="str">
        <f t="shared" si="72"/>
        <v>740 Public Cuts Tree</v>
      </c>
      <c r="CA117" s="13" t="e">
        <f>IF($P117="More Info Required",COUNTIFS('[2]2018 Outage History'!$R:$R,BZ117,'[2]2018 Outage History'!$I:$I,$C117)/$Q117,"")</f>
        <v>#VALUE!</v>
      </c>
      <c r="CB117" s="26" t="str">
        <f t="shared" si="73"/>
        <v>750 Vandalism</v>
      </c>
      <c r="CC117" s="13" t="e">
        <f>IF($P117="More Info Required",COUNTIFS('[2]2018 Outage History'!$R:$R,CB117,'[2]2018 Outage History'!$I:$I,$C117)/$Q117,"")</f>
        <v>#VALUE!</v>
      </c>
      <c r="CD117" s="26" t="str">
        <f t="shared" si="74"/>
        <v>760 Switching Error or Caused by Construction or Maintenance</v>
      </c>
      <c r="CE117" s="13" t="e">
        <f>IF($P117="More Info Required",COUNTIFS('[2]2018 Outage History'!$R:$R,CD117,'[2]2018 Outage History'!$I:$I,$C117)/$Q117,"")</f>
        <v>#VALUE!</v>
      </c>
      <c r="CF117" s="26" t="str">
        <f t="shared" si="75"/>
        <v>790 Public, Other</v>
      </c>
      <c r="CG117" s="13" t="e">
        <f>IF($P117="More Info Required",COUNTIFS('[2]2018 Outage History'!$R:$R,CF117,'[2]2018 Outage History'!$I:$I,$C117)/$Q117,"")</f>
        <v>#VALUE!</v>
      </c>
      <c r="CH117" s="26" t="str">
        <f t="shared" si="76"/>
        <v>800 Other</v>
      </c>
      <c r="CI117" s="13" t="e">
        <f>IF($P117="More Info Required",COUNTIFS('[2]2018 Outage History'!$R:$R,CH117,'[2]2018 Outage History'!$I:$I,$C117)/$Q117,"")</f>
        <v>#VALUE!</v>
      </c>
      <c r="CJ117" s="26" t="str">
        <f t="shared" si="77"/>
        <v>999 Cause Unknown</v>
      </c>
      <c r="CK117" s="13" t="e">
        <f>IF($P117="More Info Required",COUNTIFS('[2]2018 Outage History'!$R:$R,CJ117,'[2]2018 Outage History'!$I:$I,$C117)/$Q117,"")</f>
        <v>#VALUE!</v>
      </c>
    </row>
    <row r="118" spans="1:89" ht="15" x14ac:dyDescent="0.25">
      <c r="A118" s="17" t="s">
        <v>414</v>
      </c>
      <c r="B118" s="21">
        <v>6102</v>
      </c>
      <c r="C118" s="14" t="s">
        <v>459</v>
      </c>
      <c r="D118" s="17" t="s">
        <v>413</v>
      </c>
      <c r="E118" s="21">
        <v>61</v>
      </c>
      <c r="F118" s="22">
        <f>'[2]2018 Circuit Detail'!H77</f>
        <v>213.284931</v>
      </c>
      <c r="G118" s="21"/>
      <c r="H118" s="21">
        <f>('[2]2013 Indices'!H109+'[2]2014 Circuit detail'!AS77+'[2]2015 Circuit Detail'!AS77+'[2]2016 Circuit Detail'!AS77+'[2]2017 Circuit Detail'!AS77)/5</f>
        <v>0.74411581773697899</v>
      </c>
      <c r="I118" s="10">
        <f>'[2]2018 Circuit Detail'!AS77</f>
        <v>1.27997790898786</v>
      </c>
      <c r="J118" s="17" t="str">
        <f t="shared" si="39"/>
        <v>PSC</v>
      </c>
      <c r="K118" s="34">
        <v>29.15</v>
      </c>
      <c r="L118" s="23">
        <v>2016</v>
      </c>
      <c r="M118" s="21">
        <f>('[2]2013 Indices'!I109+'[2]2014 Circuit detail'!AQ77+'[2]2015 Circuit Detail'!AQ77+'[2]2016 Circuit Detail'!AQ77+'[2]2017 Circuit Detail'!AQ77)/5</f>
        <v>115.80902800917431</v>
      </c>
      <c r="N118" s="24">
        <f>'[2]2018 Circuit Detail'!AQ77</f>
        <v>31.193014000000002</v>
      </c>
      <c r="O118" s="17" t="str">
        <f t="shared" si="40"/>
        <v>OK</v>
      </c>
      <c r="P118" s="8" t="str">
        <f t="shared" si="41"/>
        <v>More Info Required</v>
      </c>
      <c r="Q118" s="25">
        <f>'[2]2018 Circuit Detail'!AJ77</f>
        <v>10</v>
      </c>
      <c r="R118" s="26" t="str">
        <f t="shared" si="42"/>
        <v>000 Power Supply</v>
      </c>
      <c r="S118" s="12" t="e">
        <f>IF($P118="More Info Required",COUNTIFS('[2]2018 Outage History'!$R:$R,R118,'[2]2018 Outage History'!$I:$I,$C118)/$Q118,"")</f>
        <v>#VALUE!</v>
      </c>
      <c r="T118" s="26" t="str">
        <f t="shared" si="43"/>
        <v>100 Construction</v>
      </c>
      <c r="U118" s="13" t="e">
        <f>IF($P118="More Info Required",COUNTIFS('[2]2018 Outage History'!$R:$R,T118,'[2]2018 Outage History'!$I:$I,$C118)/$Q118,"")</f>
        <v>#VALUE!</v>
      </c>
      <c r="V118" s="26" t="str">
        <f t="shared" si="44"/>
        <v>110 Maintenance</v>
      </c>
      <c r="W118" s="13" t="e">
        <f>IF($P118="More Info Required",COUNTIFS('[2]2018 Outage History'!$R:$R,V118,'[2]2018 Outage History'!$I:$I,$C118)/$Q118,"")</f>
        <v>#VALUE!</v>
      </c>
      <c r="X118" s="26" t="str">
        <f t="shared" si="45"/>
        <v>190 Other Planned</v>
      </c>
      <c r="Y118" s="13" t="e">
        <f>IF($P118="More Info Required",COUNTIFS('[2]2018 Outage History'!$R:$R,X118,'[2]2018 Outage History'!$I:$I,$C118)/$Q118,"")</f>
        <v>#VALUE!</v>
      </c>
      <c r="Z118" s="26" t="str">
        <f t="shared" si="46"/>
        <v>300 Material or equipment fault/failure</v>
      </c>
      <c r="AA118" s="13" t="e">
        <f>IF($P118="More Info Required",COUNTIFS('[2]2018 Outage History'!$R:$R,Z118,'[2]2018 Outage History'!$I:$I,$C118)/$Q118,"")</f>
        <v>#VALUE!</v>
      </c>
      <c r="AB118" s="26" t="str">
        <f t="shared" si="47"/>
        <v>310 Installation Fault</v>
      </c>
      <c r="AC118" s="13" t="e">
        <f>IF($P118="More Info Required",COUNTIFS('[2]2018 Outage History'!$R:$R,AB118,'[2]2018 Outage History'!$I:$I,$C118)/$Q118,"")</f>
        <v>#VALUE!</v>
      </c>
      <c r="AD118" s="26" t="str">
        <f t="shared" si="48"/>
        <v>320 Conductor Sag or inadequate clearance</v>
      </c>
      <c r="AE118" s="13" t="e">
        <f>IF($P118="More Info Required",COUNTIFS('[2]2018 Outage History'!$R:$R,AD118,'[2]2018 Outage History'!$I:$I,$C118)/$Q118,"")</f>
        <v>#VALUE!</v>
      </c>
      <c r="AF118" s="26" t="str">
        <f t="shared" si="49"/>
        <v>340 Overload</v>
      </c>
      <c r="AG118" s="13" t="e">
        <f>IF($P118="More Info Required",COUNTIFS('[2]2018 Outage History'!$R:$R,AF118,'[2]2018 Outage History'!$I:$I,$C118)/$Q118,"")</f>
        <v>#VALUE!</v>
      </c>
      <c r="AH118" s="26" t="str">
        <f t="shared" si="50"/>
        <v>350 Miscoordination of protection devices</v>
      </c>
      <c r="AI118" s="13" t="e">
        <f>IF($P118="More Info Required",COUNTIFS('[2]2018 Outage History'!$R:$R,AH118,'[2]2018 Outage History'!$I:$I,$C118)/$Q118,"")</f>
        <v>#VALUE!</v>
      </c>
      <c r="AJ118" s="26" t="str">
        <f t="shared" si="51"/>
        <v>360 Other Equipment installation/design</v>
      </c>
      <c r="AK118" s="13" t="e">
        <f>IF($P118="More Info Required",COUNTIFS('[2]2018 Outage History'!$R:$R,AJ118,'[2]2018 Outage History'!$I:$I,$C118)/$Q118,"")</f>
        <v>#VALUE!</v>
      </c>
      <c r="AL118" s="26" t="str">
        <f t="shared" si="52"/>
        <v>400 Decay/Age of Material/Equipment</v>
      </c>
      <c r="AM118" s="13" t="e">
        <f>IF($P118="More Info Required",COUNTIFS('[2]2018 Outage History'!$R:$R,AL118,'[2]2018 Outage History'!$I:$I,$C118)/$Q118,"")</f>
        <v>#VALUE!</v>
      </c>
      <c r="AN118" s="26" t="str">
        <f t="shared" si="53"/>
        <v>420 Tree Growth</v>
      </c>
      <c r="AO118" s="13" t="e">
        <f>IF($P118="More Info Required",COUNTIFS('[2]2018 Outage History'!$R:$R,AN118,'[2]2018 Outage History'!$I:$I,$C118)/$Q118,"")</f>
        <v>#VALUE!</v>
      </c>
      <c r="AP118" s="26" t="str">
        <f t="shared" si="54"/>
        <v>430 Tree failure from overhang or dead tree without Ice/snow</v>
      </c>
      <c r="AQ118" s="13" t="e">
        <f>IF($P118="More Info Required",COUNTIFS('[2]2018 Outage History'!$R:$R,AP118,'[2]2018 Outage History'!$I:$I,$C118)/$Q118,"")</f>
        <v>#VALUE!</v>
      </c>
      <c r="AR118" s="26" t="str">
        <f t="shared" si="55"/>
        <v>440 Trees with Ice/snow</v>
      </c>
      <c r="AS118" s="13" t="e">
        <f>IF($P118="More Info Required",COUNTIFS('[2]2018 Outage History'!$R:$R,AR118,'[2]2018 Outage History'!$I:$I,$C118)/$Q118,"")</f>
        <v>#VALUE!</v>
      </c>
      <c r="AT118" s="26" t="str">
        <f t="shared" si="56"/>
        <v>470 Borrower Crew Cuts Tree</v>
      </c>
      <c r="AU118" s="13" t="e">
        <f>IF($P118="More Info Required",COUNTIFS('[2]2018 Outage History'!$R:$R,AT118,'[2]2018 Outage History'!$I:$I,$C118)/$Q118,"")</f>
        <v>#VALUE!</v>
      </c>
      <c r="AV118" s="26" t="str">
        <f t="shared" si="57"/>
        <v>490 Maintenance, Other</v>
      </c>
      <c r="AW118" s="13" t="e">
        <f>IF($P118="More Info Required",COUNTIFS('[2]2018 Outage History'!$R:$R,AV118,'[2]2018 Outage History'!$I:$I,$C118)/$Q118,"")</f>
        <v>#VALUE!</v>
      </c>
      <c r="AX118" s="26" t="str">
        <f t="shared" si="58"/>
        <v>500 Lightning</v>
      </c>
      <c r="AY118" s="13" t="e">
        <f>IF($P118="More Info Required",COUNTIFS('[2]2018 Outage History'!$R:$R,AX118,'[2]2018 Outage History'!$I:$I,$C118)/$Q118,"")</f>
        <v>#VALUE!</v>
      </c>
      <c r="AZ118" s="26" t="str">
        <f t="shared" si="59"/>
        <v>510 Wind, Not Trees</v>
      </c>
      <c r="BA118" s="13" t="e">
        <f>IF($P118="More Info Required",COUNTIFS('[2]2018 Outage History'!$R:$R,AZ118,'[2]2018 Outage History'!$I:$I,$C118)/$Q118,"")</f>
        <v>#VALUE!</v>
      </c>
      <c r="BB118" s="26" t="str">
        <f t="shared" si="60"/>
        <v>520 Ice, Sleet, Frost, not Trees</v>
      </c>
      <c r="BC118" s="13" t="e">
        <f>IF($P118="More Info Required",COUNTIFS('[2]2018 Outage History'!$R:$R,BB118,'[2]2018 Outage History'!$I:$I,$C118)/$Q118,"")</f>
        <v>#VALUE!</v>
      </c>
      <c r="BD118" s="26" t="str">
        <f t="shared" si="61"/>
        <v>530 Flood</v>
      </c>
      <c r="BE118" s="13" t="e">
        <f>IF($P118="More Info Required",COUNTIFS('[2]2018 Outage History'!$R:$R,BD118,'[2]2018 Outage History'!$I:$I,$C118)/$Q118,"")</f>
        <v>#VALUE!</v>
      </c>
      <c r="BF118" s="26" t="str">
        <f t="shared" si="62"/>
        <v>540 Storm</v>
      </c>
      <c r="BG118" s="13" t="e">
        <f>IF($P118="More Info Required",COUNTIFS('[2]2018 Outage History'!$R:$R,BF118,'[2]2018 Outage History'!$I:$I,$C118)/$Q118,"")</f>
        <v>#VALUE!</v>
      </c>
      <c r="BH118" s="26" t="str">
        <f t="shared" si="63"/>
        <v>590 Weather, Other</v>
      </c>
      <c r="BI118" s="13" t="e">
        <f>IF($P118="More Info Required",COUNTIFS('[2]2018 Outage History'!$R:$R,BH118,'[2]2018 Outage History'!$I:$I,$C118)/$Q118,"")</f>
        <v>#VALUE!</v>
      </c>
      <c r="BJ118" s="26" t="str">
        <f t="shared" si="64"/>
        <v>600 Animal/bird</v>
      </c>
      <c r="BK118" s="13" t="e">
        <f>IF($P118="More Info Required",COUNTIFS('[2]2018 Outage History'!$R:$R,BJ118,'[2]2018 Outage History'!$I:$I,$C118)/$Q118,"")</f>
        <v>#VALUE!</v>
      </c>
      <c r="BL118" s="26" t="str">
        <f t="shared" si="65"/>
        <v>630 Squirrel</v>
      </c>
      <c r="BM118" s="13" t="e">
        <f>IF($P118="More Info Required",COUNTIFS('[2]2018 Outage History'!$R:$R,BL118,'[2]2018 Outage History'!$I:$I,$C118)/$Q118,"")</f>
        <v>#VALUE!</v>
      </c>
      <c r="BN118" s="26" t="str">
        <f t="shared" si="66"/>
        <v>690 Animal, Other</v>
      </c>
      <c r="BO118" s="13" t="e">
        <f>IF($P118="More Info Required",COUNTIFS('[2]2018 Outage History'!$R:$R,BN118,'[2]2018 Outage History'!$I:$I,$C118)/$Q118,"")</f>
        <v>#VALUE!</v>
      </c>
      <c r="BP118" s="26" t="str">
        <f t="shared" si="67"/>
        <v>700 Customer-Caused</v>
      </c>
      <c r="BQ118" s="13" t="e">
        <f>IF($P118="More Info Required",COUNTIFS('[2]2018 Outage History'!$R:$R,BP118,'[2]2018 Outage History'!$I:$I,$C118)/$Q118,"")</f>
        <v>#VALUE!</v>
      </c>
      <c r="BR118" s="26" t="str">
        <f t="shared" si="68"/>
        <v>710 Motor Vehicle</v>
      </c>
      <c r="BS118" s="13" t="e">
        <f>IF($P118="More Info Required",COUNTIFS('[2]2018 Outage History'!$R:$R,BR118,'[2]2018 Outage History'!$I:$I,$C118)/$Q118,"")</f>
        <v>#VALUE!</v>
      </c>
      <c r="BT118" s="26" t="str">
        <f t="shared" si="69"/>
        <v>715 Farming Equipment</v>
      </c>
      <c r="BU118" s="13" t="e">
        <f>IF($P118="More Info Required",COUNTIFS('[2]2018 Outage History'!$R:$R,BT118,'[2]2018 Outage History'!$I:$I,$C118)/$Q118,"")</f>
        <v>#VALUE!</v>
      </c>
      <c r="BV118" s="26" t="str">
        <f t="shared" si="70"/>
        <v>720 Aircraft</v>
      </c>
      <c r="BW118" s="13" t="e">
        <f>IF($P118="More Info Required",COUNTIFS('[2]2018 Outage History'!$R:$R,BV118,'[2]2018 Outage History'!$I:$I,$C118)/$Q118,"")</f>
        <v>#VALUE!</v>
      </c>
      <c r="BX118" s="26" t="str">
        <f t="shared" si="71"/>
        <v>730 Fire</v>
      </c>
      <c r="BY118" s="13" t="e">
        <f>IF($P118="More Info Required",COUNTIFS('[2]2018 Outage History'!$R:$R,BX118,'[2]2018 Outage History'!$I:$I,$C118)/$Q118,"")</f>
        <v>#VALUE!</v>
      </c>
      <c r="BZ118" s="26" t="str">
        <f t="shared" si="72"/>
        <v>740 Public Cuts Tree</v>
      </c>
      <c r="CA118" s="13" t="e">
        <f>IF($P118="More Info Required",COUNTIFS('[2]2018 Outage History'!$R:$R,BZ118,'[2]2018 Outage History'!$I:$I,$C118)/$Q118,"")</f>
        <v>#VALUE!</v>
      </c>
      <c r="CB118" s="26" t="str">
        <f t="shared" si="73"/>
        <v>750 Vandalism</v>
      </c>
      <c r="CC118" s="13" t="e">
        <f>IF($P118="More Info Required",COUNTIFS('[2]2018 Outage History'!$R:$R,CB118,'[2]2018 Outage History'!$I:$I,$C118)/$Q118,"")</f>
        <v>#VALUE!</v>
      </c>
      <c r="CD118" s="26" t="str">
        <f t="shared" si="74"/>
        <v>760 Switching Error or Caused by Construction or Maintenance</v>
      </c>
      <c r="CE118" s="13" t="e">
        <f>IF($P118="More Info Required",COUNTIFS('[2]2018 Outage History'!$R:$R,CD118,'[2]2018 Outage History'!$I:$I,$C118)/$Q118,"")</f>
        <v>#VALUE!</v>
      </c>
      <c r="CF118" s="26" t="str">
        <f t="shared" si="75"/>
        <v>790 Public, Other</v>
      </c>
      <c r="CG118" s="13" t="e">
        <f>IF($P118="More Info Required",COUNTIFS('[2]2018 Outage History'!$R:$R,CF118,'[2]2018 Outage History'!$I:$I,$C118)/$Q118,"")</f>
        <v>#VALUE!</v>
      </c>
      <c r="CH118" s="26" t="str">
        <f t="shared" si="76"/>
        <v>800 Other</v>
      </c>
      <c r="CI118" s="13" t="e">
        <f>IF($P118="More Info Required",COUNTIFS('[2]2018 Outage History'!$R:$R,CH118,'[2]2018 Outage History'!$I:$I,$C118)/$Q118,"")</f>
        <v>#VALUE!</v>
      </c>
      <c r="CJ118" s="26" t="str">
        <f t="shared" si="77"/>
        <v>999 Cause Unknown</v>
      </c>
      <c r="CK118" s="13" t="e">
        <f>IF($P118="More Info Required",COUNTIFS('[2]2018 Outage History'!$R:$R,CJ118,'[2]2018 Outage History'!$I:$I,$C118)/$Q118,"")</f>
        <v>#VALUE!</v>
      </c>
    </row>
    <row r="119" spans="1:89" ht="15" x14ac:dyDescent="0.25">
      <c r="A119" s="17" t="s">
        <v>138</v>
      </c>
      <c r="B119" s="21">
        <v>6103</v>
      </c>
      <c r="C119" s="14" t="s">
        <v>460</v>
      </c>
      <c r="D119" s="17" t="s">
        <v>413</v>
      </c>
      <c r="E119" s="21">
        <v>61</v>
      </c>
      <c r="F119" s="22">
        <f>'[2]2018 Circuit Detail'!H78</f>
        <v>527.67397200000005</v>
      </c>
      <c r="G119" s="21"/>
      <c r="H119" s="21">
        <f>('[2]2013 Indices'!H110+'[2]2014 Circuit detail'!AS78+'[2]2015 Circuit Detail'!AS78+'[2]2016 Circuit Detail'!AS78+'[2]2017 Circuit Detail'!AS78)/5</f>
        <v>0.84870963012497214</v>
      </c>
      <c r="I119" s="10">
        <f>'[2]2018 Circuit Detail'!AS78</f>
        <v>1.33415714504865</v>
      </c>
      <c r="J119" s="17" t="str">
        <f t="shared" si="39"/>
        <v>PSC</v>
      </c>
      <c r="K119" s="34">
        <v>52.6</v>
      </c>
      <c r="L119" s="23">
        <v>2016</v>
      </c>
      <c r="M119" s="21">
        <f>('[2]2013 Indices'!I110+'[2]2014 Circuit detail'!AQ78+'[2]2015 Circuit Detail'!AQ78+'[2]2016 Circuit Detail'!AQ78+'[2]2017 Circuit Detail'!AQ78)/5</f>
        <v>158.34191757480318</v>
      </c>
      <c r="N119" s="24">
        <f>'[2]2018 Circuit Detail'!AQ78</f>
        <v>54.944912000000002</v>
      </c>
      <c r="O119" s="17" t="str">
        <f t="shared" si="40"/>
        <v>OK</v>
      </c>
      <c r="P119" s="8" t="str">
        <f t="shared" si="41"/>
        <v>More Info Required</v>
      </c>
      <c r="Q119" s="25">
        <f>'[2]2018 Circuit Detail'!AJ78</f>
        <v>17</v>
      </c>
      <c r="R119" s="26" t="str">
        <f t="shared" si="42"/>
        <v>000 Power Supply</v>
      </c>
      <c r="S119" s="12" t="e">
        <f>IF($P119="More Info Required",COUNTIFS('[2]2018 Outage History'!$R:$R,R119,'[2]2018 Outage History'!$I:$I,$C119)/$Q119,"")</f>
        <v>#VALUE!</v>
      </c>
      <c r="T119" s="26" t="str">
        <f t="shared" si="43"/>
        <v>100 Construction</v>
      </c>
      <c r="U119" s="13" t="e">
        <f>IF($P119="More Info Required",COUNTIFS('[2]2018 Outage History'!$R:$R,T119,'[2]2018 Outage History'!$I:$I,$C119)/$Q119,"")</f>
        <v>#VALUE!</v>
      </c>
      <c r="V119" s="26" t="str">
        <f t="shared" si="44"/>
        <v>110 Maintenance</v>
      </c>
      <c r="W119" s="13" t="e">
        <f>IF($P119="More Info Required",COUNTIFS('[2]2018 Outage History'!$R:$R,V119,'[2]2018 Outage History'!$I:$I,$C119)/$Q119,"")</f>
        <v>#VALUE!</v>
      </c>
      <c r="X119" s="26" t="str">
        <f t="shared" si="45"/>
        <v>190 Other Planned</v>
      </c>
      <c r="Y119" s="13" t="e">
        <f>IF($P119="More Info Required",COUNTIFS('[2]2018 Outage History'!$R:$R,X119,'[2]2018 Outage History'!$I:$I,$C119)/$Q119,"")</f>
        <v>#VALUE!</v>
      </c>
      <c r="Z119" s="26" t="str">
        <f t="shared" si="46"/>
        <v>300 Material or equipment fault/failure</v>
      </c>
      <c r="AA119" s="13" t="e">
        <f>IF($P119="More Info Required",COUNTIFS('[2]2018 Outage History'!$R:$R,Z119,'[2]2018 Outage History'!$I:$I,$C119)/$Q119,"")</f>
        <v>#VALUE!</v>
      </c>
      <c r="AB119" s="26" t="str">
        <f t="shared" si="47"/>
        <v>310 Installation Fault</v>
      </c>
      <c r="AC119" s="13" t="e">
        <f>IF($P119="More Info Required",COUNTIFS('[2]2018 Outage History'!$R:$R,AB119,'[2]2018 Outage History'!$I:$I,$C119)/$Q119,"")</f>
        <v>#VALUE!</v>
      </c>
      <c r="AD119" s="26" t="str">
        <f t="shared" si="48"/>
        <v>320 Conductor Sag or inadequate clearance</v>
      </c>
      <c r="AE119" s="13" t="e">
        <f>IF($P119="More Info Required",COUNTIFS('[2]2018 Outage History'!$R:$R,AD119,'[2]2018 Outage History'!$I:$I,$C119)/$Q119,"")</f>
        <v>#VALUE!</v>
      </c>
      <c r="AF119" s="26" t="str">
        <f t="shared" si="49"/>
        <v>340 Overload</v>
      </c>
      <c r="AG119" s="13" t="e">
        <f>IF($P119="More Info Required",COUNTIFS('[2]2018 Outage History'!$R:$R,AF119,'[2]2018 Outage History'!$I:$I,$C119)/$Q119,"")</f>
        <v>#VALUE!</v>
      </c>
      <c r="AH119" s="26" t="str">
        <f t="shared" si="50"/>
        <v>350 Miscoordination of protection devices</v>
      </c>
      <c r="AI119" s="13" t="e">
        <f>IF($P119="More Info Required",COUNTIFS('[2]2018 Outage History'!$R:$R,AH119,'[2]2018 Outage History'!$I:$I,$C119)/$Q119,"")</f>
        <v>#VALUE!</v>
      </c>
      <c r="AJ119" s="26" t="str">
        <f t="shared" si="51"/>
        <v>360 Other Equipment installation/design</v>
      </c>
      <c r="AK119" s="13" t="e">
        <f>IF($P119="More Info Required",COUNTIFS('[2]2018 Outage History'!$R:$R,AJ119,'[2]2018 Outage History'!$I:$I,$C119)/$Q119,"")</f>
        <v>#VALUE!</v>
      </c>
      <c r="AL119" s="26" t="str">
        <f t="shared" si="52"/>
        <v>400 Decay/Age of Material/Equipment</v>
      </c>
      <c r="AM119" s="13" t="e">
        <f>IF($P119="More Info Required",COUNTIFS('[2]2018 Outage History'!$R:$R,AL119,'[2]2018 Outage History'!$I:$I,$C119)/$Q119,"")</f>
        <v>#VALUE!</v>
      </c>
      <c r="AN119" s="26" t="str">
        <f t="shared" si="53"/>
        <v>420 Tree Growth</v>
      </c>
      <c r="AO119" s="13" t="e">
        <f>IF($P119="More Info Required",COUNTIFS('[2]2018 Outage History'!$R:$R,AN119,'[2]2018 Outage History'!$I:$I,$C119)/$Q119,"")</f>
        <v>#VALUE!</v>
      </c>
      <c r="AP119" s="26" t="str">
        <f t="shared" si="54"/>
        <v>430 Tree failure from overhang or dead tree without Ice/snow</v>
      </c>
      <c r="AQ119" s="13" t="e">
        <f>IF($P119="More Info Required",COUNTIFS('[2]2018 Outage History'!$R:$R,AP119,'[2]2018 Outage History'!$I:$I,$C119)/$Q119,"")</f>
        <v>#VALUE!</v>
      </c>
      <c r="AR119" s="26" t="str">
        <f t="shared" si="55"/>
        <v>440 Trees with Ice/snow</v>
      </c>
      <c r="AS119" s="13" t="e">
        <f>IF($P119="More Info Required",COUNTIFS('[2]2018 Outage History'!$R:$R,AR119,'[2]2018 Outage History'!$I:$I,$C119)/$Q119,"")</f>
        <v>#VALUE!</v>
      </c>
      <c r="AT119" s="26" t="str">
        <f t="shared" si="56"/>
        <v>470 Borrower Crew Cuts Tree</v>
      </c>
      <c r="AU119" s="13" t="e">
        <f>IF($P119="More Info Required",COUNTIFS('[2]2018 Outage History'!$R:$R,AT119,'[2]2018 Outage History'!$I:$I,$C119)/$Q119,"")</f>
        <v>#VALUE!</v>
      </c>
      <c r="AV119" s="26" t="str">
        <f t="shared" si="57"/>
        <v>490 Maintenance, Other</v>
      </c>
      <c r="AW119" s="13" t="e">
        <f>IF($P119="More Info Required",COUNTIFS('[2]2018 Outage History'!$R:$R,AV119,'[2]2018 Outage History'!$I:$I,$C119)/$Q119,"")</f>
        <v>#VALUE!</v>
      </c>
      <c r="AX119" s="26" t="str">
        <f t="shared" si="58"/>
        <v>500 Lightning</v>
      </c>
      <c r="AY119" s="13" t="e">
        <f>IF($P119="More Info Required",COUNTIFS('[2]2018 Outage History'!$R:$R,AX119,'[2]2018 Outage History'!$I:$I,$C119)/$Q119,"")</f>
        <v>#VALUE!</v>
      </c>
      <c r="AZ119" s="26" t="str">
        <f t="shared" si="59"/>
        <v>510 Wind, Not Trees</v>
      </c>
      <c r="BA119" s="13" t="e">
        <f>IF($P119="More Info Required",COUNTIFS('[2]2018 Outage History'!$R:$R,AZ119,'[2]2018 Outage History'!$I:$I,$C119)/$Q119,"")</f>
        <v>#VALUE!</v>
      </c>
      <c r="BB119" s="26" t="str">
        <f t="shared" si="60"/>
        <v>520 Ice, Sleet, Frost, not Trees</v>
      </c>
      <c r="BC119" s="13" t="e">
        <f>IF($P119="More Info Required",COUNTIFS('[2]2018 Outage History'!$R:$R,BB119,'[2]2018 Outage History'!$I:$I,$C119)/$Q119,"")</f>
        <v>#VALUE!</v>
      </c>
      <c r="BD119" s="26" t="str">
        <f t="shared" si="61"/>
        <v>530 Flood</v>
      </c>
      <c r="BE119" s="13" t="e">
        <f>IF($P119="More Info Required",COUNTIFS('[2]2018 Outage History'!$R:$R,BD119,'[2]2018 Outage History'!$I:$I,$C119)/$Q119,"")</f>
        <v>#VALUE!</v>
      </c>
      <c r="BF119" s="26" t="str">
        <f t="shared" si="62"/>
        <v>540 Storm</v>
      </c>
      <c r="BG119" s="13" t="e">
        <f>IF($P119="More Info Required",COUNTIFS('[2]2018 Outage History'!$R:$R,BF119,'[2]2018 Outage History'!$I:$I,$C119)/$Q119,"")</f>
        <v>#VALUE!</v>
      </c>
      <c r="BH119" s="26" t="str">
        <f t="shared" si="63"/>
        <v>590 Weather, Other</v>
      </c>
      <c r="BI119" s="13" t="e">
        <f>IF($P119="More Info Required",COUNTIFS('[2]2018 Outage History'!$R:$R,BH119,'[2]2018 Outage History'!$I:$I,$C119)/$Q119,"")</f>
        <v>#VALUE!</v>
      </c>
      <c r="BJ119" s="26" t="str">
        <f t="shared" si="64"/>
        <v>600 Animal/bird</v>
      </c>
      <c r="BK119" s="13" t="e">
        <f>IF($P119="More Info Required",COUNTIFS('[2]2018 Outage History'!$R:$R,BJ119,'[2]2018 Outage History'!$I:$I,$C119)/$Q119,"")</f>
        <v>#VALUE!</v>
      </c>
      <c r="BL119" s="26" t="str">
        <f t="shared" si="65"/>
        <v>630 Squirrel</v>
      </c>
      <c r="BM119" s="13" t="e">
        <f>IF($P119="More Info Required",COUNTIFS('[2]2018 Outage History'!$R:$R,BL119,'[2]2018 Outage History'!$I:$I,$C119)/$Q119,"")</f>
        <v>#VALUE!</v>
      </c>
      <c r="BN119" s="26" t="str">
        <f t="shared" si="66"/>
        <v>690 Animal, Other</v>
      </c>
      <c r="BO119" s="13" t="e">
        <f>IF($P119="More Info Required",COUNTIFS('[2]2018 Outage History'!$R:$R,BN119,'[2]2018 Outage History'!$I:$I,$C119)/$Q119,"")</f>
        <v>#VALUE!</v>
      </c>
      <c r="BP119" s="26" t="str">
        <f t="shared" si="67"/>
        <v>700 Customer-Caused</v>
      </c>
      <c r="BQ119" s="13" t="e">
        <f>IF($P119="More Info Required",COUNTIFS('[2]2018 Outage History'!$R:$R,BP119,'[2]2018 Outage History'!$I:$I,$C119)/$Q119,"")</f>
        <v>#VALUE!</v>
      </c>
      <c r="BR119" s="26" t="str">
        <f t="shared" si="68"/>
        <v>710 Motor Vehicle</v>
      </c>
      <c r="BS119" s="13" t="e">
        <f>IF($P119="More Info Required",COUNTIFS('[2]2018 Outage History'!$R:$R,BR119,'[2]2018 Outage History'!$I:$I,$C119)/$Q119,"")</f>
        <v>#VALUE!</v>
      </c>
      <c r="BT119" s="26" t="str">
        <f t="shared" si="69"/>
        <v>715 Farming Equipment</v>
      </c>
      <c r="BU119" s="13" t="e">
        <f>IF($P119="More Info Required",COUNTIFS('[2]2018 Outage History'!$R:$R,BT119,'[2]2018 Outage History'!$I:$I,$C119)/$Q119,"")</f>
        <v>#VALUE!</v>
      </c>
      <c r="BV119" s="26" t="str">
        <f t="shared" si="70"/>
        <v>720 Aircraft</v>
      </c>
      <c r="BW119" s="13" t="e">
        <f>IF($P119="More Info Required",COUNTIFS('[2]2018 Outage History'!$R:$R,BV119,'[2]2018 Outage History'!$I:$I,$C119)/$Q119,"")</f>
        <v>#VALUE!</v>
      </c>
      <c r="BX119" s="26" t="str">
        <f t="shared" si="71"/>
        <v>730 Fire</v>
      </c>
      <c r="BY119" s="13" t="e">
        <f>IF($P119="More Info Required",COUNTIFS('[2]2018 Outage History'!$R:$R,BX119,'[2]2018 Outage History'!$I:$I,$C119)/$Q119,"")</f>
        <v>#VALUE!</v>
      </c>
      <c r="BZ119" s="26" t="str">
        <f t="shared" si="72"/>
        <v>740 Public Cuts Tree</v>
      </c>
      <c r="CA119" s="13" t="e">
        <f>IF($P119="More Info Required",COUNTIFS('[2]2018 Outage History'!$R:$R,BZ119,'[2]2018 Outage History'!$I:$I,$C119)/$Q119,"")</f>
        <v>#VALUE!</v>
      </c>
      <c r="CB119" s="26" t="str">
        <f t="shared" si="73"/>
        <v>750 Vandalism</v>
      </c>
      <c r="CC119" s="13" t="e">
        <f>IF($P119="More Info Required",COUNTIFS('[2]2018 Outage History'!$R:$R,CB119,'[2]2018 Outage History'!$I:$I,$C119)/$Q119,"")</f>
        <v>#VALUE!</v>
      </c>
      <c r="CD119" s="26" t="str">
        <f t="shared" si="74"/>
        <v>760 Switching Error or Caused by Construction or Maintenance</v>
      </c>
      <c r="CE119" s="13" t="e">
        <f>IF($P119="More Info Required",COUNTIFS('[2]2018 Outage History'!$R:$R,CD119,'[2]2018 Outage History'!$I:$I,$C119)/$Q119,"")</f>
        <v>#VALUE!</v>
      </c>
      <c r="CF119" s="26" t="str">
        <f t="shared" si="75"/>
        <v>790 Public, Other</v>
      </c>
      <c r="CG119" s="13" t="e">
        <f>IF($P119="More Info Required",COUNTIFS('[2]2018 Outage History'!$R:$R,CF119,'[2]2018 Outage History'!$I:$I,$C119)/$Q119,"")</f>
        <v>#VALUE!</v>
      </c>
      <c r="CH119" s="26" t="str">
        <f t="shared" si="76"/>
        <v>800 Other</v>
      </c>
      <c r="CI119" s="13" t="e">
        <f>IF($P119="More Info Required",COUNTIFS('[2]2018 Outage History'!$R:$R,CH119,'[2]2018 Outage History'!$I:$I,$C119)/$Q119,"")</f>
        <v>#VALUE!</v>
      </c>
      <c r="CJ119" s="26" t="str">
        <f t="shared" si="77"/>
        <v>999 Cause Unknown</v>
      </c>
      <c r="CK119" s="13" t="e">
        <f>IF($P119="More Info Required",COUNTIFS('[2]2018 Outage History'!$R:$R,CJ119,'[2]2018 Outage History'!$I:$I,$C119)/$Q119,"")</f>
        <v>#VALUE!</v>
      </c>
    </row>
    <row r="120" spans="1:89" ht="15" x14ac:dyDescent="0.25">
      <c r="A120" s="17" t="s">
        <v>142</v>
      </c>
      <c r="B120" s="21">
        <v>6104</v>
      </c>
      <c r="C120" s="14" t="s">
        <v>461</v>
      </c>
      <c r="D120" s="17" t="s">
        <v>413</v>
      </c>
      <c r="E120" s="21">
        <v>61</v>
      </c>
      <c r="F120" s="22">
        <f>'[2]2018 Circuit Detail'!H79</f>
        <v>360.10136899999998</v>
      </c>
      <c r="G120" s="21"/>
      <c r="H120" s="21">
        <f>('[2]2013 Indices'!H111+'[2]2014 Circuit detail'!AS79+'[2]2015 Circuit Detail'!AS79+'[2]2016 Circuit Detail'!AS79+'[2]2017 Circuit Detail'!AS79)/5</f>
        <v>1.5202814946395355</v>
      </c>
      <c r="I120" s="10">
        <f>'[2]2018 Circuit Detail'!AS79</f>
        <v>2.4298713510306</v>
      </c>
      <c r="J120" s="17" t="str">
        <f t="shared" si="39"/>
        <v>PSC</v>
      </c>
      <c r="K120" s="34">
        <v>46.87</v>
      </c>
      <c r="L120" s="23">
        <v>2016</v>
      </c>
      <c r="M120" s="21">
        <f>('[2]2013 Indices'!I111+'[2]2014 Circuit detail'!AQ79+'[2]2015 Circuit Detail'!AQ79+'[2]2016 Circuit Detail'!AQ79+'[2]2017 Circuit Detail'!AQ79)/5</f>
        <v>317.42588203448275</v>
      </c>
      <c r="N120" s="24">
        <f>'[2]2018 Circuit Detail'!AQ79</f>
        <v>121.78792900000001</v>
      </c>
      <c r="O120" s="17" t="str">
        <f t="shared" si="40"/>
        <v>OK</v>
      </c>
      <c r="P120" s="8" t="str">
        <f t="shared" si="41"/>
        <v>More Info Required</v>
      </c>
      <c r="Q120" s="25">
        <f>'[2]2018 Circuit Detail'!AJ79</f>
        <v>25</v>
      </c>
      <c r="R120" s="26" t="str">
        <f t="shared" si="42"/>
        <v>000 Power Supply</v>
      </c>
      <c r="S120" s="12" t="e">
        <f>IF($P120="More Info Required",COUNTIFS('[2]2018 Outage History'!$R:$R,R120,'[2]2018 Outage History'!$I:$I,$C120)/$Q120,"")</f>
        <v>#VALUE!</v>
      </c>
      <c r="T120" s="26" t="str">
        <f t="shared" si="43"/>
        <v>100 Construction</v>
      </c>
      <c r="U120" s="13" t="e">
        <f>IF($P120="More Info Required",COUNTIFS('[2]2018 Outage History'!$R:$R,T120,'[2]2018 Outage History'!$I:$I,$C120)/$Q120,"")</f>
        <v>#VALUE!</v>
      </c>
      <c r="V120" s="26" t="str">
        <f t="shared" si="44"/>
        <v>110 Maintenance</v>
      </c>
      <c r="W120" s="13" t="e">
        <f>IF($P120="More Info Required",COUNTIFS('[2]2018 Outage History'!$R:$R,V120,'[2]2018 Outage History'!$I:$I,$C120)/$Q120,"")</f>
        <v>#VALUE!</v>
      </c>
      <c r="X120" s="26" t="str">
        <f t="shared" si="45"/>
        <v>190 Other Planned</v>
      </c>
      <c r="Y120" s="13" t="e">
        <f>IF($P120="More Info Required",COUNTIFS('[2]2018 Outage History'!$R:$R,X120,'[2]2018 Outage History'!$I:$I,$C120)/$Q120,"")</f>
        <v>#VALUE!</v>
      </c>
      <c r="Z120" s="26" t="str">
        <f t="shared" si="46"/>
        <v>300 Material or equipment fault/failure</v>
      </c>
      <c r="AA120" s="13" t="e">
        <f>IF($P120="More Info Required",COUNTIFS('[2]2018 Outage History'!$R:$R,Z120,'[2]2018 Outage History'!$I:$I,$C120)/$Q120,"")</f>
        <v>#VALUE!</v>
      </c>
      <c r="AB120" s="26" t="str">
        <f t="shared" si="47"/>
        <v>310 Installation Fault</v>
      </c>
      <c r="AC120" s="13" t="e">
        <f>IF($P120="More Info Required",COUNTIFS('[2]2018 Outage History'!$R:$R,AB120,'[2]2018 Outage History'!$I:$I,$C120)/$Q120,"")</f>
        <v>#VALUE!</v>
      </c>
      <c r="AD120" s="26" t="str">
        <f t="shared" si="48"/>
        <v>320 Conductor Sag or inadequate clearance</v>
      </c>
      <c r="AE120" s="13" t="e">
        <f>IF($P120="More Info Required",COUNTIFS('[2]2018 Outage History'!$R:$R,AD120,'[2]2018 Outage History'!$I:$I,$C120)/$Q120,"")</f>
        <v>#VALUE!</v>
      </c>
      <c r="AF120" s="26" t="str">
        <f t="shared" si="49"/>
        <v>340 Overload</v>
      </c>
      <c r="AG120" s="13" t="e">
        <f>IF($P120="More Info Required",COUNTIFS('[2]2018 Outage History'!$R:$R,AF120,'[2]2018 Outage History'!$I:$I,$C120)/$Q120,"")</f>
        <v>#VALUE!</v>
      </c>
      <c r="AH120" s="26" t="str">
        <f t="shared" si="50"/>
        <v>350 Miscoordination of protection devices</v>
      </c>
      <c r="AI120" s="13" t="e">
        <f>IF($P120="More Info Required",COUNTIFS('[2]2018 Outage History'!$R:$R,AH120,'[2]2018 Outage History'!$I:$I,$C120)/$Q120,"")</f>
        <v>#VALUE!</v>
      </c>
      <c r="AJ120" s="26" t="str">
        <f t="shared" si="51"/>
        <v>360 Other Equipment installation/design</v>
      </c>
      <c r="AK120" s="13" t="e">
        <f>IF($P120="More Info Required",COUNTIFS('[2]2018 Outage History'!$R:$R,AJ120,'[2]2018 Outage History'!$I:$I,$C120)/$Q120,"")</f>
        <v>#VALUE!</v>
      </c>
      <c r="AL120" s="26" t="str">
        <f t="shared" si="52"/>
        <v>400 Decay/Age of Material/Equipment</v>
      </c>
      <c r="AM120" s="13" t="e">
        <f>IF($P120="More Info Required",COUNTIFS('[2]2018 Outage History'!$R:$R,AL120,'[2]2018 Outage History'!$I:$I,$C120)/$Q120,"")</f>
        <v>#VALUE!</v>
      </c>
      <c r="AN120" s="26" t="str">
        <f t="shared" si="53"/>
        <v>420 Tree Growth</v>
      </c>
      <c r="AO120" s="13" t="e">
        <f>IF($P120="More Info Required",COUNTIFS('[2]2018 Outage History'!$R:$R,AN120,'[2]2018 Outage History'!$I:$I,$C120)/$Q120,"")</f>
        <v>#VALUE!</v>
      </c>
      <c r="AP120" s="26" t="str">
        <f t="shared" si="54"/>
        <v>430 Tree failure from overhang or dead tree without Ice/snow</v>
      </c>
      <c r="AQ120" s="13" t="e">
        <f>IF($P120="More Info Required",COUNTIFS('[2]2018 Outage History'!$R:$R,AP120,'[2]2018 Outage History'!$I:$I,$C120)/$Q120,"")</f>
        <v>#VALUE!</v>
      </c>
      <c r="AR120" s="26" t="str">
        <f t="shared" si="55"/>
        <v>440 Trees with Ice/snow</v>
      </c>
      <c r="AS120" s="13" t="e">
        <f>IF($P120="More Info Required",COUNTIFS('[2]2018 Outage History'!$R:$R,AR120,'[2]2018 Outage History'!$I:$I,$C120)/$Q120,"")</f>
        <v>#VALUE!</v>
      </c>
      <c r="AT120" s="26" t="str">
        <f t="shared" si="56"/>
        <v>470 Borrower Crew Cuts Tree</v>
      </c>
      <c r="AU120" s="13" t="e">
        <f>IF($P120="More Info Required",COUNTIFS('[2]2018 Outage History'!$R:$R,AT120,'[2]2018 Outage History'!$I:$I,$C120)/$Q120,"")</f>
        <v>#VALUE!</v>
      </c>
      <c r="AV120" s="26" t="str">
        <f t="shared" si="57"/>
        <v>490 Maintenance, Other</v>
      </c>
      <c r="AW120" s="13" t="e">
        <f>IF($P120="More Info Required",COUNTIFS('[2]2018 Outage History'!$R:$R,AV120,'[2]2018 Outage History'!$I:$I,$C120)/$Q120,"")</f>
        <v>#VALUE!</v>
      </c>
      <c r="AX120" s="26" t="str">
        <f t="shared" si="58"/>
        <v>500 Lightning</v>
      </c>
      <c r="AY120" s="13" t="e">
        <f>IF($P120="More Info Required",COUNTIFS('[2]2018 Outage History'!$R:$R,AX120,'[2]2018 Outage History'!$I:$I,$C120)/$Q120,"")</f>
        <v>#VALUE!</v>
      </c>
      <c r="AZ120" s="26" t="str">
        <f t="shared" si="59"/>
        <v>510 Wind, Not Trees</v>
      </c>
      <c r="BA120" s="13" t="e">
        <f>IF($P120="More Info Required",COUNTIFS('[2]2018 Outage History'!$R:$R,AZ120,'[2]2018 Outage History'!$I:$I,$C120)/$Q120,"")</f>
        <v>#VALUE!</v>
      </c>
      <c r="BB120" s="26" t="str">
        <f t="shared" si="60"/>
        <v>520 Ice, Sleet, Frost, not Trees</v>
      </c>
      <c r="BC120" s="13" t="e">
        <f>IF($P120="More Info Required",COUNTIFS('[2]2018 Outage History'!$R:$R,BB120,'[2]2018 Outage History'!$I:$I,$C120)/$Q120,"")</f>
        <v>#VALUE!</v>
      </c>
      <c r="BD120" s="26" t="str">
        <f t="shared" si="61"/>
        <v>530 Flood</v>
      </c>
      <c r="BE120" s="13" t="e">
        <f>IF($P120="More Info Required",COUNTIFS('[2]2018 Outage History'!$R:$R,BD120,'[2]2018 Outage History'!$I:$I,$C120)/$Q120,"")</f>
        <v>#VALUE!</v>
      </c>
      <c r="BF120" s="26" t="str">
        <f t="shared" si="62"/>
        <v>540 Storm</v>
      </c>
      <c r="BG120" s="13" t="e">
        <f>IF($P120="More Info Required",COUNTIFS('[2]2018 Outage History'!$R:$R,BF120,'[2]2018 Outage History'!$I:$I,$C120)/$Q120,"")</f>
        <v>#VALUE!</v>
      </c>
      <c r="BH120" s="26" t="str">
        <f t="shared" si="63"/>
        <v>590 Weather, Other</v>
      </c>
      <c r="BI120" s="13" t="e">
        <f>IF($P120="More Info Required",COUNTIFS('[2]2018 Outage History'!$R:$R,BH120,'[2]2018 Outage History'!$I:$I,$C120)/$Q120,"")</f>
        <v>#VALUE!</v>
      </c>
      <c r="BJ120" s="26" t="str">
        <f t="shared" si="64"/>
        <v>600 Animal/bird</v>
      </c>
      <c r="BK120" s="13" t="e">
        <f>IF($P120="More Info Required",COUNTIFS('[2]2018 Outage History'!$R:$R,BJ120,'[2]2018 Outage History'!$I:$I,$C120)/$Q120,"")</f>
        <v>#VALUE!</v>
      </c>
      <c r="BL120" s="26" t="str">
        <f t="shared" si="65"/>
        <v>630 Squirrel</v>
      </c>
      <c r="BM120" s="13" t="e">
        <f>IF($P120="More Info Required",COUNTIFS('[2]2018 Outage History'!$R:$R,BL120,'[2]2018 Outage History'!$I:$I,$C120)/$Q120,"")</f>
        <v>#VALUE!</v>
      </c>
      <c r="BN120" s="26" t="str">
        <f t="shared" si="66"/>
        <v>690 Animal, Other</v>
      </c>
      <c r="BO120" s="13" t="e">
        <f>IF($P120="More Info Required",COUNTIFS('[2]2018 Outage History'!$R:$R,BN120,'[2]2018 Outage History'!$I:$I,$C120)/$Q120,"")</f>
        <v>#VALUE!</v>
      </c>
      <c r="BP120" s="26" t="str">
        <f t="shared" si="67"/>
        <v>700 Customer-Caused</v>
      </c>
      <c r="BQ120" s="13" t="e">
        <f>IF($P120="More Info Required",COUNTIFS('[2]2018 Outage History'!$R:$R,BP120,'[2]2018 Outage History'!$I:$I,$C120)/$Q120,"")</f>
        <v>#VALUE!</v>
      </c>
      <c r="BR120" s="26" t="str">
        <f t="shared" si="68"/>
        <v>710 Motor Vehicle</v>
      </c>
      <c r="BS120" s="13" t="e">
        <f>IF($P120="More Info Required",COUNTIFS('[2]2018 Outage History'!$R:$R,BR120,'[2]2018 Outage History'!$I:$I,$C120)/$Q120,"")</f>
        <v>#VALUE!</v>
      </c>
      <c r="BT120" s="26" t="str">
        <f t="shared" si="69"/>
        <v>715 Farming Equipment</v>
      </c>
      <c r="BU120" s="13" t="e">
        <f>IF($P120="More Info Required",COUNTIFS('[2]2018 Outage History'!$R:$R,BT120,'[2]2018 Outage History'!$I:$I,$C120)/$Q120,"")</f>
        <v>#VALUE!</v>
      </c>
      <c r="BV120" s="26" t="str">
        <f t="shared" si="70"/>
        <v>720 Aircraft</v>
      </c>
      <c r="BW120" s="13" t="e">
        <f>IF($P120="More Info Required",COUNTIFS('[2]2018 Outage History'!$R:$R,BV120,'[2]2018 Outage History'!$I:$I,$C120)/$Q120,"")</f>
        <v>#VALUE!</v>
      </c>
      <c r="BX120" s="26" t="str">
        <f t="shared" si="71"/>
        <v>730 Fire</v>
      </c>
      <c r="BY120" s="13" t="e">
        <f>IF($P120="More Info Required",COUNTIFS('[2]2018 Outage History'!$R:$R,BX120,'[2]2018 Outage History'!$I:$I,$C120)/$Q120,"")</f>
        <v>#VALUE!</v>
      </c>
      <c r="BZ120" s="26" t="str">
        <f t="shared" si="72"/>
        <v>740 Public Cuts Tree</v>
      </c>
      <c r="CA120" s="13" t="e">
        <f>IF($P120="More Info Required",COUNTIFS('[2]2018 Outage History'!$R:$R,BZ120,'[2]2018 Outage History'!$I:$I,$C120)/$Q120,"")</f>
        <v>#VALUE!</v>
      </c>
      <c r="CB120" s="26" t="str">
        <f t="shared" si="73"/>
        <v>750 Vandalism</v>
      </c>
      <c r="CC120" s="13" t="e">
        <f>IF($P120="More Info Required",COUNTIFS('[2]2018 Outage History'!$R:$R,CB120,'[2]2018 Outage History'!$I:$I,$C120)/$Q120,"")</f>
        <v>#VALUE!</v>
      </c>
      <c r="CD120" s="26" t="str">
        <f t="shared" si="74"/>
        <v>760 Switching Error or Caused by Construction or Maintenance</v>
      </c>
      <c r="CE120" s="13" t="e">
        <f>IF($P120="More Info Required",COUNTIFS('[2]2018 Outage History'!$R:$R,CD120,'[2]2018 Outage History'!$I:$I,$C120)/$Q120,"")</f>
        <v>#VALUE!</v>
      </c>
      <c r="CF120" s="26" t="str">
        <f t="shared" si="75"/>
        <v>790 Public, Other</v>
      </c>
      <c r="CG120" s="13" t="e">
        <f>IF($P120="More Info Required",COUNTIFS('[2]2018 Outage History'!$R:$R,CF120,'[2]2018 Outage History'!$I:$I,$C120)/$Q120,"")</f>
        <v>#VALUE!</v>
      </c>
      <c r="CH120" s="26" t="str">
        <f t="shared" si="76"/>
        <v>800 Other</v>
      </c>
      <c r="CI120" s="13" t="e">
        <f>IF($P120="More Info Required",COUNTIFS('[2]2018 Outage History'!$R:$R,CH120,'[2]2018 Outage History'!$I:$I,$C120)/$Q120,"")</f>
        <v>#VALUE!</v>
      </c>
      <c r="CJ120" s="26" t="str">
        <f t="shared" si="77"/>
        <v>999 Cause Unknown</v>
      </c>
      <c r="CK120" s="13" t="e">
        <f>IF($P120="More Info Required",COUNTIFS('[2]2018 Outage History'!$R:$R,CJ120,'[2]2018 Outage History'!$I:$I,$C120)/$Q120,"")</f>
        <v>#VALUE!</v>
      </c>
    </row>
    <row r="121" spans="1:89" ht="15" x14ac:dyDescent="0.25">
      <c r="A121" s="17" t="s">
        <v>89</v>
      </c>
      <c r="B121" s="21">
        <v>6601</v>
      </c>
      <c r="C121" s="14" t="s">
        <v>494</v>
      </c>
      <c r="D121" s="17" t="s">
        <v>89</v>
      </c>
      <c r="E121" s="21">
        <v>66</v>
      </c>
      <c r="F121" s="22">
        <f>'[2]2018 Circuit Detail'!H80</f>
        <v>480.71780799999999</v>
      </c>
      <c r="G121" s="21"/>
      <c r="H121" s="21">
        <f>('[2]2013 Indices'!H112+'[2]2014 Circuit detail'!AS80+'[2]2015 Circuit Detail'!AS80+'[2]2016 Circuit Detail'!AS80+'[2]2017 Circuit Detail'!AS80)/5</f>
        <v>0.39625578659021654</v>
      </c>
      <c r="I121" s="10">
        <f>'[2]2018 Circuit Detail'!AS80</f>
        <v>4.3684672484610797E-2</v>
      </c>
      <c r="J121" s="17" t="str">
        <f t="shared" si="39"/>
        <v>OK</v>
      </c>
      <c r="K121" s="34">
        <v>29.15</v>
      </c>
      <c r="L121" s="23">
        <v>2018</v>
      </c>
      <c r="M121" s="21">
        <f>('[2]2013 Indices'!I112+'[2]2014 Circuit detail'!AQ80+'[2]2015 Circuit Detail'!AQ80+'[2]2016 Circuit Detail'!AQ80+'[2]2017 Circuit Detail'!AQ80)/5</f>
        <v>32.683042009110622</v>
      </c>
      <c r="N121" s="24">
        <f>'[2]2018 Circuit Detail'!AQ80</f>
        <v>3.8380100000000001</v>
      </c>
      <c r="O121" s="17" t="str">
        <f t="shared" si="40"/>
        <v>OK</v>
      </c>
      <c r="P121" s="8" t="str">
        <f t="shared" si="41"/>
        <v>Good</v>
      </c>
      <c r="Q121" s="25">
        <f>'[2]2018 Circuit Detail'!AJ80</f>
        <v>6</v>
      </c>
      <c r="R121" s="26" t="str">
        <f t="shared" si="42"/>
        <v/>
      </c>
      <c r="S121" s="12" t="str">
        <f>IF($P121="More Info Required",COUNTIFS('[2]2018 Outage History'!$R:$R,R121,'[2]2018 Outage History'!$I:$I,$C121)/$Q121,"")</f>
        <v/>
      </c>
      <c r="T121" s="26" t="str">
        <f t="shared" si="43"/>
        <v/>
      </c>
      <c r="U121" s="13" t="str">
        <f>IF($P121="More Info Required",COUNTIFS('[2]2018 Outage History'!$R:$R,T121,'[2]2018 Outage History'!$I:$I,$C121)/$Q121,"")</f>
        <v/>
      </c>
      <c r="V121" s="26" t="str">
        <f t="shared" si="44"/>
        <v/>
      </c>
      <c r="W121" s="13" t="str">
        <f>IF($P121="More Info Required",COUNTIFS('[2]2018 Outage History'!$R:$R,V121,'[2]2018 Outage History'!$I:$I,$C121)/$Q121,"")</f>
        <v/>
      </c>
      <c r="X121" s="26" t="str">
        <f t="shared" si="45"/>
        <v/>
      </c>
      <c r="Y121" s="13" t="str">
        <f>IF($P121="More Info Required",COUNTIFS('[2]2018 Outage History'!$R:$R,X121,'[2]2018 Outage History'!$I:$I,$C121)/$Q121,"")</f>
        <v/>
      </c>
      <c r="Z121" s="26" t="str">
        <f t="shared" si="46"/>
        <v/>
      </c>
      <c r="AA121" s="13" t="str">
        <f>IF($P121="More Info Required",COUNTIFS('[2]2018 Outage History'!$R:$R,Z121,'[2]2018 Outage History'!$I:$I,$C121)/$Q121,"")</f>
        <v/>
      </c>
      <c r="AB121" s="26" t="str">
        <f t="shared" si="47"/>
        <v/>
      </c>
      <c r="AC121" s="13" t="str">
        <f>IF($P121="More Info Required",COUNTIFS('[2]2018 Outage History'!$R:$R,AB121,'[2]2018 Outage History'!$I:$I,$C121)/$Q121,"")</f>
        <v/>
      </c>
      <c r="AD121" s="26" t="str">
        <f t="shared" si="48"/>
        <v/>
      </c>
      <c r="AE121" s="13" t="str">
        <f>IF($P121="More Info Required",COUNTIFS('[2]2018 Outage History'!$R:$R,AD121,'[2]2018 Outage History'!$I:$I,$C121)/$Q121,"")</f>
        <v/>
      </c>
      <c r="AF121" s="26" t="str">
        <f t="shared" si="49"/>
        <v/>
      </c>
      <c r="AG121" s="13" t="str">
        <f>IF($P121="More Info Required",COUNTIFS('[2]2018 Outage History'!$R:$R,AF121,'[2]2018 Outage History'!$I:$I,$C121)/$Q121,"")</f>
        <v/>
      </c>
      <c r="AH121" s="26" t="str">
        <f t="shared" si="50"/>
        <v/>
      </c>
      <c r="AI121" s="13" t="str">
        <f>IF($P121="More Info Required",COUNTIFS('[2]2018 Outage History'!$R:$R,AH121,'[2]2018 Outage History'!$I:$I,$C121)/$Q121,"")</f>
        <v/>
      </c>
      <c r="AJ121" s="26" t="str">
        <f t="shared" si="51"/>
        <v/>
      </c>
      <c r="AK121" s="13" t="str">
        <f>IF($P121="More Info Required",COUNTIFS('[2]2018 Outage History'!$R:$R,AJ121,'[2]2018 Outage History'!$I:$I,$C121)/$Q121,"")</f>
        <v/>
      </c>
      <c r="AL121" s="26" t="str">
        <f t="shared" si="52"/>
        <v/>
      </c>
      <c r="AM121" s="13" t="str">
        <f>IF($P121="More Info Required",COUNTIFS('[2]2018 Outage History'!$R:$R,AL121,'[2]2018 Outage History'!$I:$I,$C121)/$Q121,"")</f>
        <v/>
      </c>
      <c r="AN121" s="26" t="str">
        <f t="shared" si="53"/>
        <v/>
      </c>
      <c r="AO121" s="13" t="str">
        <f>IF($P121="More Info Required",COUNTIFS('[2]2018 Outage History'!$R:$R,AN121,'[2]2018 Outage History'!$I:$I,$C121)/$Q121,"")</f>
        <v/>
      </c>
      <c r="AP121" s="26" t="str">
        <f t="shared" si="54"/>
        <v/>
      </c>
      <c r="AQ121" s="13" t="str">
        <f>IF($P121="More Info Required",COUNTIFS('[2]2018 Outage History'!$R:$R,AP121,'[2]2018 Outage History'!$I:$I,$C121)/$Q121,"")</f>
        <v/>
      </c>
      <c r="AR121" s="26" t="str">
        <f t="shared" si="55"/>
        <v/>
      </c>
      <c r="AS121" s="13" t="str">
        <f>IF($P121="More Info Required",COUNTIFS('[2]2018 Outage History'!$R:$R,AR121,'[2]2018 Outage History'!$I:$I,$C121)/$Q121,"")</f>
        <v/>
      </c>
      <c r="AT121" s="26" t="str">
        <f t="shared" si="56"/>
        <v/>
      </c>
      <c r="AU121" s="13" t="str">
        <f>IF($P121="More Info Required",COUNTIFS('[2]2018 Outage History'!$R:$R,AT121,'[2]2018 Outage History'!$I:$I,$C121)/$Q121,"")</f>
        <v/>
      </c>
      <c r="AV121" s="26" t="str">
        <f t="shared" si="57"/>
        <v/>
      </c>
      <c r="AW121" s="13" t="str">
        <f>IF($P121="More Info Required",COUNTIFS('[2]2018 Outage History'!$R:$R,AV121,'[2]2018 Outage History'!$I:$I,$C121)/$Q121,"")</f>
        <v/>
      </c>
      <c r="AX121" s="26" t="str">
        <f t="shared" si="58"/>
        <v/>
      </c>
      <c r="AY121" s="13" t="str">
        <f>IF($P121="More Info Required",COUNTIFS('[2]2018 Outage History'!$R:$R,AX121,'[2]2018 Outage History'!$I:$I,$C121)/$Q121,"")</f>
        <v/>
      </c>
      <c r="AZ121" s="26" t="str">
        <f t="shared" si="59"/>
        <v/>
      </c>
      <c r="BA121" s="13" t="str">
        <f>IF($P121="More Info Required",COUNTIFS('[2]2018 Outage History'!$R:$R,AZ121,'[2]2018 Outage History'!$I:$I,$C121)/$Q121,"")</f>
        <v/>
      </c>
      <c r="BB121" s="26" t="str">
        <f t="shared" si="60"/>
        <v/>
      </c>
      <c r="BC121" s="13" t="str">
        <f>IF($P121="More Info Required",COUNTIFS('[2]2018 Outage History'!$R:$R,BB121,'[2]2018 Outage History'!$I:$I,$C121)/$Q121,"")</f>
        <v/>
      </c>
      <c r="BD121" s="26" t="str">
        <f t="shared" si="61"/>
        <v/>
      </c>
      <c r="BE121" s="13" t="str">
        <f>IF($P121="More Info Required",COUNTIFS('[2]2018 Outage History'!$R:$R,BD121,'[2]2018 Outage History'!$I:$I,$C121)/$Q121,"")</f>
        <v/>
      </c>
      <c r="BF121" s="26" t="str">
        <f t="shared" si="62"/>
        <v/>
      </c>
      <c r="BG121" s="13" t="str">
        <f>IF($P121="More Info Required",COUNTIFS('[2]2018 Outage History'!$R:$R,BF121,'[2]2018 Outage History'!$I:$I,$C121)/$Q121,"")</f>
        <v/>
      </c>
      <c r="BH121" s="26" t="str">
        <f t="shared" si="63"/>
        <v/>
      </c>
      <c r="BI121" s="13" t="str">
        <f>IF($P121="More Info Required",COUNTIFS('[2]2018 Outage History'!$R:$R,BH121,'[2]2018 Outage History'!$I:$I,$C121)/$Q121,"")</f>
        <v/>
      </c>
      <c r="BJ121" s="26" t="str">
        <f t="shared" si="64"/>
        <v/>
      </c>
      <c r="BK121" s="13" t="str">
        <f>IF($P121="More Info Required",COUNTIFS('[2]2018 Outage History'!$R:$R,BJ121,'[2]2018 Outage History'!$I:$I,$C121)/$Q121,"")</f>
        <v/>
      </c>
      <c r="BL121" s="26" t="str">
        <f t="shared" si="65"/>
        <v/>
      </c>
      <c r="BM121" s="13" t="str">
        <f>IF($P121="More Info Required",COUNTIFS('[2]2018 Outage History'!$R:$R,BL121,'[2]2018 Outage History'!$I:$I,$C121)/$Q121,"")</f>
        <v/>
      </c>
      <c r="BN121" s="26" t="str">
        <f t="shared" si="66"/>
        <v/>
      </c>
      <c r="BO121" s="13" t="str">
        <f>IF($P121="More Info Required",COUNTIFS('[2]2018 Outage History'!$R:$R,BN121,'[2]2018 Outage History'!$I:$I,$C121)/$Q121,"")</f>
        <v/>
      </c>
      <c r="BP121" s="26" t="str">
        <f t="shared" si="67"/>
        <v/>
      </c>
      <c r="BQ121" s="13" t="str">
        <f>IF($P121="More Info Required",COUNTIFS('[2]2018 Outage History'!$R:$R,BP121,'[2]2018 Outage History'!$I:$I,$C121)/$Q121,"")</f>
        <v/>
      </c>
      <c r="BR121" s="26" t="str">
        <f t="shared" si="68"/>
        <v/>
      </c>
      <c r="BS121" s="13" t="str">
        <f>IF($P121="More Info Required",COUNTIFS('[2]2018 Outage History'!$R:$R,BR121,'[2]2018 Outage History'!$I:$I,$C121)/$Q121,"")</f>
        <v/>
      </c>
      <c r="BT121" s="26" t="str">
        <f t="shared" si="69"/>
        <v/>
      </c>
      <c r="BU121" s="13" t="str">
        <f>IF($P121="More Info Required",COUNTIFS('[2]2018 Outage History'!$R:$R,BT121,'[2]2018 Outage History'!$I:$I,$C121)/$Q121,"")</f>
        <v/>
      </c>
      <c r="BV121" s="26" t="str">
        <f t="shared" si="70"/>
        <v/>
      </c>
      <c r="BW121" s="13" t="str">
        <f>IF($P121="More Info Required",COUNTIFS('[2]2018 Outage History'!$R:$R,BV121,'[2]2018 Outage History'!$I:$I,$C121)/$Q121,"")</f>
        <v/>
      </c>
      <c r="BX121" s="26" t="str">
        <f t="shared" si="71"/>
        <v/>
      </c>
      <c r="BY121" s="13" t="str">
        <f>IF($P121="More Info Required",COUNTIFS('[2]2018 Outage History'!$R:$R,BX121,'[2]2018 Outage History'!$I:$I,$C121)/$Q121,"")</f>
        <v/>
      </c>
      <c r="BZ121" s="26" t="str">
        <f t="shared" si="72"/>
        <v/>
      </c>
      <c r="CA121" s="13" t="str">
        <f>IF($P121="More Info Required",COUNTIFS('[2]2018 Outage History'!$R:$R,BZ121,'[2]2018 Outage History'!$I:$I,$C121)/$Q121,"")</f>
        <v/>
      </c>
      <c r="CB121" s="26" t="str">
        <f t="shared" si="73"/>
        <v/>
      </c>
      <c r="CC121" s="13" t="str">
        <f>IF($P121="More Info Required",COUNTIFS('[2]2018 Outage History'!$R:$R,CB121,'[2]2018 Outage History'!$I:$I,$C121)/$Q121,"")</f>
        <v/>
      </c>
      <c r="CD121" s="26" t="str">
        <f t="shared" si="74"/>
        <v/>
      </c>
      <c r="CE121" s="13" t="str">
        <f>IF($P121="More Info Required",COUNTIFS('[2]2018 Outage History'!$R:$R,CD121,'[2]2018 Outage History'!$I:$I,$C121)/$Q121,"")</f>
        <v/>
      </c>
      <c r="CF121" s="26" t="str">
        <f t="shared" si="75"/>
        <v/>
      </c>
      <c r="CG121" s="13" t="str">
        <f>IF($P121="More Info Required",COUNTIFS('[2]2018 Outage History'!$R:$R,CF121,'[2]2018 Outage History'!$I:$I,$C121)/$Q121,"")</f>
        <v/>
      </c>
      <c r="CH121" s="26" t="str">
        <f t="shared" si="76"/>
        <v/>
      </c>
      <c r="CI121" s="13" t="str">
        <f>IF($P121="More Info Required",COUNTIFS('[2]2018 Outage History'!$R:$R,CH121,'[2]2018 Outage History'!$I:$I,$C121)/$Q121,"")</f>
        <v/>
      </c>
      <c r="CJ121" s="26" t="str">
        <f t="shared" si="77"/>
        <v/>
      </c>
      <c r="CK121" s="13" t="str">
        <f>IF($P121="More Info Required",COUNTIFS('[2]2018 Outage History'!$R:$R,CJ121,'[2]2018 Outage History'!$I:$I,$C121)/$Q121,"")</f>
        <v/>
      </c>
    </row>
    <row r="122" spans="1:89" ht="15" x14ac:dyDescent="0.25">
      <c r="A122" s="17" t="s">
        <v>205</v>
      </c>
      <c r="B122" s="21">
        <v>74214</v>
      </c>
      <c r="C122" s="14" t="s">
        <v>206</v>
      </c>
      <c r="D122" s="17" t="s">
        <v>416</v>
      </c>
      <c r="E122" s="21">
        <v>74</v>
      </c>
      <c r="F122" s="22">
        <f>'[2]2018 Circuit Detail'!H81</f>
        <v>557.66301299999998</v>
      </c>
      <c r="G122" s="21"/>
      <c r="H122" s="21">
        <f>('[2]2013 Indices'!H113+'[2]2014 Circuit detail'!AS81+'[2]2015 Circuit Detail'!AS81+'[2]2016 Circuit Detail'!AS81+'[2]2017 Circuit Detail'!AS81)/5</f>
        <v>0.24359571053182663</v>
      </c>
      <c r="I122" s="10">
        <f>'[2]2018 Circuit Detail'!AS81</f>
        <v>1.0310886442095799</v>
      </c>
      <c r="J122" s="17" t="str">
        <f t="shared" si="39"/>
        <v>PSC</v>
      </c>
      <c r="K122" s="34">
        <v>21.4</v>
      </c>
      <c r="L122" s="23">
        <v>2015</v>
      </c>
      <c r="M122" s="21">
        <f>('[2]2013 Indices'!I113+'[2]2014 Circuit detail'!AQ81+'[2]2015 Circuit Detail'!AQ81+'[2]2016 Circuit Detail'!AQ81+'[2]2017 Circuit Detail'!AQ81)/5</f>
        <v>20.71899019848771</v>
      </c>
      <c r="N122" s="24">
        <f>'[2]2018 Circuit Detail'!AQ81</f>
        <v>117.71087199999999</v>
      </c>
      <c r="O122" s="17" t="str">
        <f t="shared" si="40"/>
        <v>PSC</v>
      </c>
      <c r="P122" s="8" t="str">
        <f t="shared" si="41"/>
        <v>More Info Required</v>
      </c>
      <c r="Q122" s="25">
        <f>'[2]2018 Circuit Detail'!AJ81</f>
        <v>8</v>
      </c>
      <c r="R122" s="26" t="str">
        <f t="shared" si="42"/>
        <v>000 Power Supply</v>
      </c>
      <c r="S122" s="12" t="e">
        <f>IF($P122="More Info Required",COUNTIFS('[2]2018 Outage History'!$R:$R,R122,'[2]2018 Outage History'!$I:$I,$C122)/$Q122,"")</f>
        <v>#VALUE!</v>
      </c>
      <c r="T122" s="26" t="str">
        <f t="shared" si="43"/>
        <v>100 Construction</v>
      </c>
      <c r="U122" s="13" t="e">
        <f>IF($P122="More Info Required",COUNTIFS('[2]2018 Outage History'!$R:$R,T122,'[2]2018 Outage History'!$I:$I,$C122)/$Q122,"")</f>
        <v>#VALUE!</v>
      </c>
      <c r="V122" s="26" t="str">
        <f t="shared" si="44"/>
        <v>110 Maintenance</v>
      </c>
      <c r="W122" s="13" t="e">
        <f>IF($P122="More Info Required",COUNTIFS('[2]2018 Outage History'!$R:$R,V122,'[2]2018 Outage History'!$I:$I,$C122)/$Q122,"")</f>
        <v>#VALUE!</v>
      </c>
      <c r="X122" s="26" t="str">
        <f t="shared" si="45"/>
        <v>190 Other Planned</v>
      </c>
      <c r="Y122" s="13" t="e">
        <f>IF($P122="More Info Required",COUNTIFS('[2]2018 Outage History'!$R:$R,X122,'[2]2018 Outage History'!$I:$I,$C122)/$Q122,"")</f>
        <v>#VALUE!</v>
      </c>
      <c r="Z122" s="26" t="str">
        <f t="shared" si="46"/>
        <v>300 Material or equipment fault/failure</v>
      </c>
      <c r="AA122" s="13" t="e">
        <f>IF($P122="More Info Required",COUNTIFS('[2]2018 Outage History'!$R:$R,Z122,'[2]2018 Outage History'!$I:$I,$C122)/$Q122,"")</f>
        <v>#VALUE!</v>
      </c>
      <c r="AB122" s="26" t="str">
        <f t="shared" si="47"/>
        <v>310 Installation Fault</v>
      </c>
      <c r="AC122" s="13" t="e">
        <f>IF($P122="More Info Required",COUNTIFS('[2]2018 Outage History'!$R:$R,AB122,'[2]2018 Outage History'!$I:$I,$C122)/$Q122,"")</f>
        <v>#VALUE!</v>
      </c>
      <c r="AD122" s="26" t="str">
        <f t="shared" si="48"/>
        <v>320 Conductor Sag or inadequate clearance</v>
      </c>
      <c r="AE122" s="13" t="e">
        <f>IF($P122="More Info Required",COUNTIFS('[2]2018 Outage History'!$R:$R,AD122,'[2]2018 Outage History'!$I:$I,$C122)/$Q122,"")</f>
        <v>#VALUE!</v>
      </c>
      <c r="AF122" s="26" t="str">
        <f t="shared" si="49"/>
        <v>340 Overload</v>
      </c>
      <c r="AG122" s="13" t="e">
        <f>IF($P122="More Info Required",COUNTIFS('[2]2018 Outage History'!$R:$R,AF122,'[2]2018 Outage History'!$I:$I,$C122)/$Q122,"")</f>
        <v>#VALUE!</v>
      </c>
      <c r="AH122" s="26" t="str">
        <f t="shared" si="50"/>
        <v>350 Miscoordination of protection devices</v>
      </c>
      <c r="AI122" s="13" t="e">
        <f>IF($P122="More Info Required",COUNTIFS('[2]2018 Outage History'!$R:$R,AH122,'[2]2018 Outage History'!$I:$I,$C122)/$Q122,"")</f>
        <v>#VALUE!</v>
      </c>
      <c r="AJ122" s="26" t="str">
        <f t="shared" si="51"/>
        <v>360 Other Equipment installation/design</v>
      </c>
      <c r="AK122" s="13" t="e">
        <f>IF($P122="More Info Required",COUNTIFS('[2]2018 Outage History'!$R:$R,AJ122,'[2]2018 Outage History'!$I:$I,$C122)/$Q122,"")</f>
        <v>#VALUE!</v>
      </c>
      <c r="AL122" s="26" t="str">
        <f t="shared" si="52"/>
        <v>400 Decay/Age of Material/Equipment</v>
      </c>
      <c r="AM122" s="13" t="e">
        <f>IF($P122="More Info Required",COUNTIFS('[2]2018 Outage History'!$R:$R,AL122,'[2]2018 Outage History'!$I:$I,$C122)/$Q122,"")</f>
        <v>#VALUE!</v>
      </c>
      <c r="AN122" s="26" t="str">
        <f t="shared" si="53"/>
        <v>420 Tree Growth</v>
      </c>
      <c r="AO122" s="13" t="e">
        <f>IF($P122="More Info Required",COUNTIFS('[2]2018 Outage History'!$R:$R,AN122,'[2]2018 Outage History'!$I:$I,$C122)/$Q122,"")</f>
        <v>#VALUE!</v>
      </c>
      <c r="AP122" s="26" t="str">
        <f t="shared" si="54"/>
        <v>430 Tree failure from overhang or dead tree without Ice/snow</v>
      </c>
      <c r="AQ122" s="13" t="e">
        <f>IF($P122="More Info Required",COUNTIFS('[2]2018 Outage History'!$R:$R,AP122,'[2]2018 Outage History'!$I:$I,$C122)/$Q122,"")</f>
        <v>#VALUE!</v>
      </c>
      <c r="AR122" s="26" t="str">
        <f t="shared" si="55"/>
        <v>440 Trees with Ice/snow</v>
      </c>
      <c r="AS122" s="13" t="e">
        <f>IF($P122="More Info Required",COUNTIFS('[2]2018 Outage History'!$R:$R,AR122,'[2]2018 Outage History'!$I:$I,$C122)/$Q122,"")</f>
        <v>#VALUE!</v>
      </c>
      <c r="AT122" s="26" t="str">
        <f t="shared" si="56"/>
        <v>470 Borrower Crew Cuts Tree</v>
      </c>
      <c r="AU122" s="13" t="e">
        <f>IF($P122="More Info Required",COUNTIFS('[2]2018 Outage History'!$R:$R,AT122,'[2]2018 Outage History'!$I:$I,$C122)/$Q122,"")</f>
        <v>#VALUE!</v>
      </c>
      <c r="AV122" s="26" t="str">
        <f t="shared" si="57"/>
        <v>490 Maintenance, Other</v>
      </c>
      <c r="AW122" s="13" t="e">
        <f>IF($P122="More Info Required",COUNTIFS('[2]2018 Outage History'!$R:$R,AV122,'[2]2018 Outage History'!$I:$I,$C122)/$Q122,"")</f>
        <v>#VALUE!</v>
      </c>
      <c r="AX122" s="26" t="str">
        <f t="shared" si="58"/>
        <v>500 Lightning</v>
      </c>
      <c r="AY122" s="13" t="e">
        <f>IF($P122="More Info Required",COUNTIFS('[2]2018 Outage History'!$R:$R,AX122,'[2]2018 Outage History'!$I:$I,$C122)/$Q122,"")</f>
        <v>#VALUE!</v>
      </c>
      <c r="AZ122" s="26" t="str">
        <f t="shared" si="59"/>
        <v>510 Wind, Not Trees</v>
      </c>
      <c r="BA122" s="13" t="e">
        <f>IF($P122="More Info Required",COUNTIFS('[2]2018 Outage History'!$R:$R,AZ122,'[2]2018 Outage History'!$I:$I,$C122)/$Q122,"")</f>
        <v>#VALUE!</v>
      </c>
      <c r="BB122" s="26" t="str">
        <f t="shared" si="60"/>
        <v>520 Ice, Sleet, Frost, not Trees</v>
      </c>
      <c r="BC122" s="13" t="e">
        <f>IF($P122="More Info Required",COUNTIFS('[2]2018 Outage History'!$R:$R,BB122,'[2]2018 Outage History'!$I:$I,$C122)/$Q122,"")</f>
        <v>#VALUE!</v>
      </c>
      <c r="BD122" s="26" t="str">
        <f t="shared" si="61"/>
        <v>530 Flood</v>
      </c>
      <c r="BE122" s="13" t="e">
        <f>IF($P122="More Info Required",COUNTIFS('[2]2018 Outage History'!$R:$R,BD122,'[2]2018 Outage History'!$I:$I,$C122)/$Q122,"")</f>
        <v>#VALUE!</v>
      </c>
      <c r="BF122" s="26" t="str">
        <f t="shared" si="62"/>
        <v>540 Storm</v>
      </c>
      <c r="BG122" s="13" t="e">
        <f>IF($P122="More Info Required",COUNTIFS('[2]2018 Outage History'!$R:$R,BF122,'[2]2018 Outage History'!$I:$I,$C122)/$Q122,"")</f>
        <v>#VALUE!</v>
      </c>
      <c r="BH122" s="26" t="str">
        <f t="shared" si="63"/>
        <v>590 Weather, Other</v>
      </c>
      <c r="BI122" s="13" t="e">
        <f>IF($P122="More Info Required",COUNTIFS('[2]2018 Outage History'!$R:$R,BH122,'[2]2018 Outage History'!$I:$I,$C122)/$Q122,"")</f>
        <v>#VALUE!</v>
      </c>
      <c r="BJ122" s="26" t="str">
        <f t="shared" si="64"/>
        <v>600 Animal/bird</v>
      </c>
      <c r="BK122" s="13" t="e">
        <f>IF($P122="More Info Required",COUNTIFS('[2]2018 Outage History'!$R:$R,BJ122,'[2]2018 Outage History'!$I:$I,$C122)/$Q122,"")</f>
        <v>#VALUE!</v>
      </c>
      <c r="BL122" s="26" t="str">
        <f t="shared" si="65"/>
        <v>630 Squirrel</v>
      </c>
      <c r="BM122" s="13" t="e">
        <f>IF($P122="More Info Required",COUNTIFS('[2]2018 Outage History'!$R:$R,BL122,'[2]2018 Outage History'!$I:$I,$C122)/$Q122,"")</f>
        <v>#VALUE!</v>
      </c>
      <c r="BN122" s="26" t="str">
        <f t="shared" si="66"/>
        <v>690 Animal, Other</v>
      </c>
      <c r="BO122" s="13" t="e">
        <f>IF($P122="More Info Required",COUNTIFS('[2]2018 Outage History'!$R:$R,BN122,'[2]2018 Outage History'!$I:$I,$C122)/$Q122,"")</f>
        <v>#VALUE!</v>
      </c>
      <c r="BP122" s="26" t="str">
        <f t="shared" si="67"/>
        <v>700 Customer-Caused</v>
      </c>
      <c r="BQ122" s="13" t="e">
        <f>IF($P122="More Info Required",COUNTIFS('[2]2018 Outage History'!$R:$R,BP122,'[2]2018 Outage History'!$I:$I,$C122)/$Q122,"")</f>
        <v>#VALUE!</v>
      </c>
      <c r="BR122" s="26" t="str">
        <f t="shared" si="68"/>
        <v>710 Motor Vehicle</v>
      </c>
      <c r="BS122" s="13" t="e">
        <f>IF($P122="More Info Required",COUNTIFS('[2]2018 Outage History'!$R:$R,BR122,'[2]2018 Outage History'!$I:$I,$C122)/$Q122,"")</f>
        <v>#VALUE!</v>
      </c>
      <c r="BT122" s="26" t="str">
        <f t="shared" si="69"/>
        <v>715 Farming Equipment</v>
      </c>
      <c r="BU122" s="13" t="e">
        <f>IF($P122="More Info Required",COUNTIFS('[2]2018 Outage History'!$R:$R,BT122,'[2]2018 Outage History'!$I:$I,$C122)/$Q122,"")</f>
        <v>#VALUE!</v>
      </c>
      <c r="BV122" s="26" t="str">
        <f t="shared" si="70"/>
        <v>720 Aircraft</v>
      </c>
      <c r="BW122" s="13" t="e">
        <f>IF($P122="More Info Required",COUNTIFS('[2]2018 Outage History'!$R:$R,BV122,'[2]2018 Outage History'!$I:$I,$C122)/$Q122,"")</f>
        <v>#VALUE!</v>
      </c>
      <c r="BX122" s="26" t="str">
        <f t="shared" si="71"/>
        <v>730 Fire</v>
      </c>
      <c r="BY122" s="13" t="e">
        <f>IF($P122="More Info Required",COUNTIFS('[2]2018 Outage History'!$R:$R,BX122,'[2]2018 Outage History'!$I:$I,$C122)/$Q122,"")</f>
        <v>#VALUE!</v>
      </c>
      <c r="BZ122" s="26" t="str">
        <f t="shared" si="72"/>
        <v>740 Public Cuts Tree</v>
      </c>
      <c r="CA122" s="13" t="e">
        <f>IF($P122="More Info Required",COUNTIFS('[2]2018 Outage History'!$R:$R,BZ122,'[2]2018 Outage History'!$I:$I,$C122)/$Q122,"")</f>
        <v>#VALUE!</v>
      </c>
      <c r="CB122" s="26" t="str">
        <f t="shared" si="73"/>
        <v>750 Vandalism</v>
      </c>
      <c r="CC122" s="13" t="e">
        <f>IF($P122="More Info Required",COUNTIFS('[2]2018 Outage History'!$R:$R,CB122,'[2]2018 Outage History'!$I:$I,$C122)/$Q122,"")</f>
        <v>#VALUE!</v>
      </c>
      <c r="CD122" s="26" t="str">
        <f t="shared" si="74"/>
        <v>760 Switching Error or Caused by Construction or Maintenance</v>
      </c>
      <c r="CE122" s="13" t="e">
        <f>IF($P122="More Info Required",COUNTIFS('[2]2018 Outage History'!$R:$R,CD122,'[2]2018 Outage History'!$I:$I,$C122)/$Q122,"")</f>
        <v>#VALUE!</v>
      </c>
      <c r="CF122" s="26" t="str">
        <f t="shared" si="75"/>
        <v>790 Public, Other</v>
      </c>
      <c r="CG122" s="13" t="e">
        <f>IF($P122="More Info Required",COUNTIFS('[2]2018 Outage History'!$R:$R,CF122,'[2]2018 Outage History'!$I:$I,$C122)/$Q122,"")</f>
        <v>#VALUE!</v>
      </c>
      <c r="CH122" s="26" t="str">
        <f t="shared" si="76"/>
        <v>800 Other</v>
      </c>
      <c r="CI122" s="13" t="e">
        <f>IF($P122="More Info Required",COUNTIFS('[2]2018 Outage History'!$R:$R,CH122,'[2]2018 Outage History'!$I:$I,$C122)/$Q122,"")</f>
        <v>#VALUE!</v>
      </c>
      <c r="CJ122" s="26" t="str">
        <f t="shared" si="77"/>
        <v>999 Cause Unknown</v>
      </c>
      <c r="CK122" s="13" t="e">
        <f>IF($P122="More Info Required",COUNTIFS('[2]2018 Outage History'!$R:$R,CJ122,'[2]2018 Outage History'!$I:$I,$C122)/$Q122,"")</f>
        <v>#VALUE!</v>
      </c>
    </row>
    <row r="123" spans="1:89" ht="15" x14ac:dyDescent="0.25">
      <c r="A123" s="17" t="s">
        <v>207</v>
      </c>
      <c r="B123" s="21">
        <v>74224</v>
      </c>
      <c r="C123" s="14" t="s">
        <v>417</v>
      </c>
      <c r="D123" s="17" t="s">
        <v>416</v>
      </c>
      <c r="E123" s="21">
        <v>74</v>
      </c>
      <c r="F123" s="22">
        <f>'[2]2018 Circuit Detail'!H82</f>
        <v>454.61095799999998</v>
      </c>
      <c r="G123" s="21"/>
      <c r="H123" s="21">
        <f>('[2]2013 Indices'!H114+'[2]2014 Circuit detail'!AS82+'[2]2015 Circuit Detail'!AS82+'[2]2016 Circuit Detail'!AS82+'[2]2017 Circuit Detail'!AS82)/5</f>
        <v>1.0137265222933924</v>
      </c>
      <c r="I123" s="10">
        <f>'[2]2018 Circuit Detail'!AS82</f>
        <v>0.184773372752709</v>
      </c>
      <c r="J123" s="17" t="str">
        <f t="shared" si="39"/>
        <v>OK</v>
      </c>
      <c r="K123" s="34">
        <v>36</v>
      </c>
      <c r="L123" s="23">
        <v>2015</v>
      </c>
      <c r="M123" s="21">
        <f>('[2]2013 Indices'!I114+'[2]2014 Circuit detail'!AQ82+'[2]2015 Circuit Detail'!AQ82+'[2]2016 Circuit Detail'!AQ82+'[2]2017 Circuit Detail'!AQ82)/5</f>
        <v>102.71148910566895</v>
      </c>
      <c r="N123" s="24">
        <f>'[2]2018 Circuit Detail'!AQ82</f>
        <v>15.094224000000001</v>
      </c>
      <c r="O123" s="17" t="str">
        <f t="shared" si="40"/>
        <v>OK</v>
      </c>
      <c r="P123" s="8" t="str">
        <f t="shared" si="41"/>
        <v>Good</v>
      </c>
      <c r="Q123" s="25">
        <f>'[2]2018 Circuit Detail'!AJ82</f>
        <v>23</v>
      </c>
      <c r="R123" s="26" t="str">
        <f t="shared" si="42"/>
        <v/>
      </c>
      <c r="S123" s="12" t="str">
        <f>IF($P123="More Info Required",COUNTIFS('[2]2018 Outage History'!$R:$R,R123,'[2]2018 Outage History'!$I:$I,$C123)/$Q123,"")</f>
        <v/>
      </c>
      <c r="T123" s="26" t="str">
        <f t="shared" si="43"/>
        <v/>
      </c>
      <c r="U123" s="13" t="str">
        <f>IF($P123="More Info Required",COUNTIFS('[2]2018 Outage History'!$R:$R,T123,'[2]2018 Outage History'!$I:$I,$C123)/$Q123,"")</f>
        <v/>
      </c>
      <c r="V123" s="26" t="str">
        <f t="shared" si="44"/>
        <v/>
      </c>
      <c r="W123" s="13" t="str">
        <f>IF($P123="More Info Required",COUNTIFS('[2]2018 Outage History'!$R:$R,V123,'[2]2018 Outage History'!$I:$I,$C123)/$Q123,"")</f>
        <v/>
      </c>
      <c r="X123" s="26" t="str">
        <f t="shared" si="45"/>
        <v/>
      </c>
      <c r="Y123" s="13" t="str">
        <f>IF($P123="More Info Required",COUNTIFS('[2]2018 Outage History'!$R:$R,X123,'[2]2018 Outage History'!$I:$I,$C123)/$Q123,"")</f>
        <v/>
      </c>
      <c r="Z123" s="26" t="str">
        <f t="shared" si="46"/>
        <v/>
      </c>
      <c r="AA123" s="13" t="str">
        <f>IF($P123="More Info Required",COUNTIFS('[2]2018 Outage History'!$R:$R,Z123,'[2]2018 Outage History'!$I:$I,$C123)/$Q123,"")</f>
        <v/>
      </c>
      <c r="AB123" s="26" t="str">
        <f t="shared" si="47"/>
        <v/>
      </c>
      <c r="AC123" s="13" t="str">
        <f>IF($P123="More Info Required",COUNTIFS('[2]2018 Outage History'!$R:$R,AB123,'[2]2018 Outage History'!$I:$I,$C123)/$Q123,"")</f>
        <v/>
      </c>
      <c r="AD123" s="26" t="str">
        <f t="shared" si="48"/>
        <v/>
      </c>
      <c r="AE123" s="13" t="str">
        <f>IF($P123="More Info Required",COUNTIFS('[2]2018 Outage History'!$R:$R,AD123,'[2]2018 Outage History'!$I:$I,$C123)/$Q123,"")</f>
        <v/>
      </c>
      <c r="AF123" s="26" t="str">
        <f t="shared" si="49"/>
        <v/>
      </c>
      <c r="AG123" s="13" t="str">
        <f>IF($P123="More Info Required",COUNTIFS('[2]2018 Outage History'!$R:$R,AF123,'[2]2018 Outage History'!$I:$I,$C123)/$Q123,"")</f>
        <v/>
      </c>
      <c r="AH123" s="26" t="str">
        <f t="shared" si="50"/>
        <v/>
      </c>
      <c r="AI123" s="13" t="str">
        <f>IF($P123="More Info Required",COUNTIFS('[2]2018 Outage History'!$R:$R,AH123,'[2]2018 Outage History'!$I:$I,$C123)/$Q123,"")</f>
        <v/>
      </c>
      <c r="AJ123" s="26" t="str">
        <f t="shared" si="51"/>
        <v/>
      </c>
      <c r="AK123" s="13" t="str">
        <f>IF($P123="More Info Required",COUNTIFS('[2]2018 Outage History'!$R:$R,AJ123,'[2]2018 Outage History'!$I:$I,$C123)/$Q123,"")</f>
        <v/>
      </c>
      <c r="AL123" s="26" t="str">
        <f t="shared" si="52"/>
        <v/>
      </c>
      <c r="AM123" s="13" t="str">
        <f>IF($P123="More Info Required",COUNTIFS('[2]2018 Outage History'!$R:$R,AL123,'[2]2018 Outage History'!$I:$I,$C123)/$Q123,"")</f>
        <v/>
      </c>
      <c r="AN123" s="26" t="str">
        <f t="shared" si="53"/>
        <v/>
      </c>
      <c r="AO123" s="13" t="str">
        <f>IF($P123="More Info Required",COUNTIFS('[2]2018 Outage History'!$R:$R,AN123,'[2]2018 Outage History'!$I:$I,$C123)/$Q123,"")</f>
        <v/>
      </c>
      <c r="AP123" s="26" t="str">
        <f t="shared" si="54"/>
        <v/>
      </c>
      <c r="AQ123" s="13" t="str">
        <f>IF($P123="More Info Required",COUNTIFS('[2]2018 Outage History'!$R:$R,AP123,'[2]2018 Outage History'!$I:$I,$C123)/$Q123,"")</f>
        <v/>
      </c>
      <c r="AR123" s="26" t="str">
        <f t="shared" si="55"/>
        <v/>
      </c>
      <c r="AS123" s="13" t="str">
        <f>IF($P123="More Info Required",COUNTIFS('[2]2018 Outage History'!$R:$R,AR123,'[2]2018 Outage History'!$I:$I,$C123)/$Q123,"")</f>
        <v/>
      </c>
      <c r="AT123" s="26" t="str">
        <f t="shared" si="56"/>
        <v/>
      </c>
      <c r="AU123" s="13" t="str">
        <f>IF($P123="More Info Required",COUNTIFS('[2]2018 Outage History'!$R:$R,AT123,'[2]2018 Outage History'!$I:$I,$C123)/$Q123,"")</f>
        <v/>
      </c>
      <c r="AV123" s="26" t="str">
        <f t="shared" si="57"/>
        <v/>
      </c>
      <c r="AW123" s="13" t="str">
        <f>IF($P123="More Info Required",COUNTIFS('[2]2018 Outage History'!$R:$R,AV123,'[2]2018 Outage History'!$I:$I,$C123)/$Q123,"")</f>
        <v/>
      </c>
      <c r="AX123" s="26" t="str">
        <f t="shared" si="58"/>
        <v/>
      </c>
      <c r="AY123" s="13" t="str">
        <f>IF($P123="More Info Required",COUNTIFS('[2]2018 Outage History'!$R:$R,AX123,'[2]2018 Outage History'!$I:$I,$C123)/$Q123,"")</f>
        <v/>
      </c>
      <c r="AZ123" s="26" t="str">
        <f t="shared" si="59"/>
        <v/>
      </c>
      <c r="BA123" s="13" t="str">
        <f>IF($P123="More Info Required",COUNTIFS('[2]2018 Outage History'!$R:$R,AZ123,'[2]2018 Outage History'!$I:$I,$C123)/$Q123,"")</f>
        <v/>
      </c>
      <c r="BB123" s="26" t="str">
        <f t="shared" si="60"/>
        <v/>
      </c>
      <c r="BC123" s="13" t="str">
        <f>IF($P123="More Info Required",COUNTIFS('[2]2018 Outage History'!$R:$R,BB123,'[2]2018 Outage History'!$I:$I,$C123)/$Q123,"")</f>
        <v/>
      </c>
      <c r="BD123" s="26" t="str">
        <f t="shared" si="61"/>
        <v/>
      </c>
      <c r="BE123" s="13" t="str">
        <f>IF($P123="More Info Required",COUNTIFS('[2]2018 Outage History'!$R:$R,BD123,'[2]2018 Outage History'!$I:$I,$C123)/$Q123,"")</f>
        <v/>
      </c>
      <c r="BF123" s="26" t="str">
        <f t="shared" si="62"/>
        <v/>
      </c>
      <c r="BG123" s="13" t="str">
        <f>IF($P123="More Info Required",COUNTIFS('[2]2018 Outage History'!$R:$R,BF123,'[2]2018 Outage History'!$I:$I,$C123)/$Q123,"")</f>
        <v/>
      </c>
      <c r="BH123" s="26" t="str">
        <f t="shared" si="63"/>
        <v/>
      </c>
      <c r="BI123" s="13" t="str">
        <f>IF($P123="More Info Required",COUNTIFS('[2]2018 Outage History'!$R:$R,BH123,'[2]2018 Outage History'!$I:$I,$C123)/$Q123,"")</f>
        <v/>
      </c>
      <c r="BJ123" s="26" t="str">
        <f t="shared" si="64"/>
        <v/>
      </c>
      <c r="BK123" s="13" t="str">
        <f>IF($P123="More Info Required",COUNTIFS('[2]2018 Outage History'!$R:$R,BJ123,'[2]2018 Outage History'!$I:$I,$C123)/$Q123,"")</f>
        <v/>
      </c>
      <c r="BL123" s="26" t="str">
        <f t="shared" si="65"/>
        <v/>
      </c>
      <c r="BM123" s="13" t="str">
        <f>IF($P123="More Info Required",COUNTIFS('[2]2018 Outage History'!$R:$R,BL123,'[2]2018 Outage History'!$I:$I,$C123)/$Q123,"")</f>
        <v/>
      </c>
      <c r="BN123" s="26" t="str">
        <f t="shared" si="66"/>
        <v/>
      </c>
      <c r="BO123" s="13" t="str">
        <f>IF($P123="More Info Required",COUNTIFS('[2]2018 Outage History'!$R:$R,BN123,'[2]2018 Outage History'!$I:$I,$C123)/$Q123,"")</f>
        <v/>
      </c>
      <c r="BP123" s="26" t="str">
        <f t="shared" si="67"/>
        <v/>
      </c>
      <c r="BQ123" s="13" t="str">
        <f>IF($P123="More Info Required",COUNTIFS('[2]2018 Outage History'!$R:$R,BP123,'[2]2018 Outage History'!$I:$I,$C123)/$Q123,"")</f>
        <v/>
      </c>
      <c r="BR123" s="26" t="str">
        <f t="shared" si="68"/>
        <v/>
      </c>
      <c r="BS123" s="13" t="str">
        <f>IF($P123="More Info Required",COUNTIFS('[2]2018 Outage History'!$R:$R,BR123,'[2]2018 Outage History'!$I:$I,$C123)/$Q123,"")</f>
        <v/>
      </c>
      <c r="BT123" s="26" t="str">
        <f t="shared" si="69"/>
        <v/>
      </c>
      <c r="BU123" s="13" t="str">
        <f>IF($P123="More Info Required",COUNTIFS('[2]2018 Outage History'!$R:$R,BT123,'[2]2018 Outage History'!$I:$I,$C123)/$Q123,"")</f>
        <v/>
      </c>
      <c r="BV123" s="26" t="str">
        <f t="shared" si="70"/>
        <v/>
      </c>
      <c r="BW123" s="13" t="str">
        <f>IF($P123="More Info Required",COUNTIFS('[2]2018 Outage History'!$R:$R,BV123,'[2]2018 Outage History'!$I:$I,$C123)/$Q123,"")</f>
        <v/>
      </c>
      <c r="BX123" s="26" t="str">
        <f t="shared" si="71"/>
        <v/>
      </c>
      <c r="BY123" s="13" t="str">
        <f>IF($P123="More Info Required",COUNTIFS('[2]2018 Outage History'!$R:$R,BX123,'[2]2018 Outage History'!$I:$I,$C123)/$Q123,"")</f>
        <v/>
      </c>
      <c r="BZ123" s="26" t="str">
        <f t="shared" si="72"/>
        <v/>
      </c>
      <c r="CA123" s="13" t="str">
        <f>IF($P123="More Info Required",COUNTIFS('[2]2018 Outage History'!$R:$R,BZ123,'[2]2018 Outage History'!$I:$I,$C123)/$Q123,"")</f>
        <v/>
      </c>
      <c r="CB123" s="26" t="str">
        <f t="shared" si="73"/>
        <v/>
      </c>
      <c r="CC123" s="13" t="str">
        <f>IF($P123="More Info Required",COUNTIFS('[2]2018 Outage History'!$R:$R,CB123,'[2]2018 Outage History'!$I:$I,$C123)/$Q123,"")</f>
        <v/>
      </c>
      <c r="CD123" s="26" t="str">
        <f t="shared" si="74"/>
        <v/>
      </c>
      <c r="CE123" s="13" t="str">
        <f>IF($P123="More Info Required",COUNTIFS('[2]2018 Outage History'!$R:$R,CD123,'[2]2018 Outage History'!$I:$I,$C123)/$Q123,"")</f>
        <v/>
      </c>
      <c r="CF123" s="26" t="str">
        <f t="shared" si="75"/>
        <v/>
      </c>
      <c r="CG123" s="13" t="str">
        <f>IF($P123="More Info Required",COUNTIFS('[2]2018 Outage History'!$R:$R,CF123,'[2]2018 Outage History'!$I:$I,$C123)/$Q123,"")</f>
        <v/>
      </c>
      <c r="CH123" s="26" t="str">
        <f t="shared" si="76"/>
        <v/>
      </c>
      <c r="CI123" s="13" t="str">
        <f>IF($P123="More Info Required",COUNTIFS('[2]2018 Outage History'!$R:$R,CH123,'[2]2018 Outage History'!$I:$I,$C123)/$Q123,"")</f>
        <v/>
      </c>
      <c r="CJ123" s="26" t="str">
        <f t="shared" si="77"/>
        <v/>
      </c>
      <c r="CK123" s="13" t="str">
        <f>IF($P123="More Info Required",COUNTIFS('[2]2018 Outage History'!$R:$R,CJ123,'[2]2018 Outage History'!$I:$I,$C123)/$Q123,"")</f>
        <v/>
      </c>
    </row>
    <row r="124" spans="1:89" ht="15" x14ac:dyDescent="0.25">
      <c r="A124" s="17" t="s">
        <v>209</v>
      </c>
      <c r="B124" s="21">
        <v>74234</v>
      </c>
      <c r="C124" s="14" t="s">
        <v>210</v>
      </c>
      <c r="D124" s="17" t="s">
        <v>416</v>
      </c>
      <c r="E124" s="21">
        <v>74</v>
      </c>
      <c r="F124" s="22">
        <f>'[2]2018 Circuit Detail'!H83</f>
        <v>8</v>
      </c>
      <c r="G124" s="21"/>
      <c r="H124" s="21">
        <f>('[2]2013 Indices'!H115+'[2]2014 Circuit detail'!AS83+'[2]2015 Circuit Detail'!AS83+'[2]2016 Circuit Detail'!AS83+'[2]2017 Circuit Detail'!AS83)/5</f>
        <v>0</v>
      </c>
      <c r="I124" s="10">
        <f>'[2]2018 Circuit Detail'!AS83</f>
        <v>0.875</v>
      </c>
      <c r="J124" s="17" t="str">
        <f t="shared" si="39"/>
        <v>PSC</v>
      </c>
      <c r="K124" s="34">
        <v>2.4500000000000002</v>
      </c>
      <c r="L124" s="23">
        <v>2015</v>
      </c>
      <c r="M124" s="21">
        <f>('[2]2013 Indices'!I115+'[2]2014 Circuit detail'!AQ83+'[2]2015 Circuit Detail'!AQ83+'[2]2016 Circuit Detail'!AQ83+'[2]2017 Circuit Detail'!AQ83)/5</f>
        <v>0</v>
      </c>
      <c r="N124" s="24">
        <f>'[2]2018 Circuit Detail'!AQ83</f>
        <v>247.625</v>
      </c>
      <c r="O124" s="17" t="str">
        <f t="shared" si="40"/>
        <v>PSC</v>
      </c>
      <c r="P124" s="8" t="str">
        <f t="shared" si="41"/>
        <v>More Info Required</v>
      </c>
      <c r="Q124" s="25">
        <f>'[2]2018 Circuit Detail'!AJ83</f>
        <v>1</v>
      </c>
      <c r="R124" s="26" t="str">
        <f t="shared" si="42"/>
        <v>000 Power Supply</v>
      </c>
      <c r="S124" s="12" t="e">
        <f>IF($P124="More Info Required",COUNTIFS('[2]2018 Outage History'!$R:$R,R124,'[2]2018 Outage History'!$I:$I,$C124)/$Q124,"")</f>
        <v>#VALUE!</v>
      </c>
      <c r="T124" s="26" t="str">
        <f t="shared" si="43"/>
        <v>100 Construction</v>
      </c>
      <c r="U124" s="13" t="e">
        <f>IF($P124="More Info Required",COUNTIFS('[2]2018 Outage History'!$R:$R,T124,'[2]2018 Outage History'!$I:$I,$C124)/$Q124,"")</f>
        <v>#VALUE!</v>
      </c>
      <c r="V124" s="26" t="str">
        <f t="shared" si="44"/>
        <v>110 Maintenance</v>
      </c>
      <c r="W124" s="13" t="e">
        <f>IF($P124="More Info Required",COUNTIFS('[2]2018 Outage History'!$R:$R,V124,'[2]2018 Outage History'!$I:$I,$C124)/$Q124,"")</f>
        <v>#VALUE!</v>
      </c>
      <c r="X124" s="26" t="str">
        <f t="shared" si="45"/>
        <v>190 Other Planned</v>
      </c>
      <c r="Y124" s="13" t="e">
        <f>IF($P124="More Info Required",COUNTIFS('[2]2018 Outage History'!$R:$R,X124,'[2]2018 Outage History'!$I:$I,$C124)/$Q124,"")</f>
        <v>#VALUE!</v>
      </c>
      <c r="Z124" s="26" t="str">
        <f t="shared" si="46"/>
        <v>300 Material or equipment fault/failure</v>
      </c>
      <c r="AA124" s="13" t="e">
        <f>IF($P124="More Info Required",COUNTIFS('[2]2018 Outage History'!$R:$R,Z124,'[2]2018 Outage History'!$I:$I,$C124)/$Q124,"")</f>
        <v>#VALUE!</v>
      </c>
      <c r="AB124" s="26" t="str">
        <f t="shared" si="47"/>
        <v>310 Installation Fault</v>
      </c>
      <c r="AC124" s="13" t="e">
        <f>IF($P124="More Info Required",COUNTIFS('[2]2018 Outage History'!$R:$R,AB124,'[2]2018 Outage History'!$I:$I,$C124)/$Q124,"")</f>
        <v>#VALUE!</v>
      </c>
      <c r="AD124" s="26" t="str">
        <f t="shared" si="48"/>
        <v>320 Conductor Sag or inadequate clearance</v>
      </c>
      <c r="AE124" s="13" t="e">
        <f>IF($P124="More Info Required",COUNTIFS('[2]2018 Outage History'!$R:$R,AD124,'[2]2018 Outage History'!$I:$I,$C124)/$Q124,"")</f>
        <v>#VALUE!</v>
      </c>
      <c r="AF124" s="26" t="str">
        <f t="shared" si="49"/>
        <v>340 Overload</v>
      </c>
      <c r="AG124" s="13" t="e">
        <f>IF($P124="More Info Required",COUNTIFS('[2]2018 Outage History'!$R:$R,AF124,'[2]2018 Outage History'!$I:$I,$C124)/$Q124,"")</f>
        <v>#VALUE!</v>
      </c>
      <c r="AH124" s="26" t="str">
        <f t="shared" si="50"/>
        <v>350 Miscoordination of protection devices</v>
      </c>
      <c r="AI124" s="13" t="e">
        <f>IF($P124="More Info Required",COUNTIFS('[2]2018 Outage History'!$R:$R,AH124,'[2]2018 Outage History'!$I:$I,$C124)/$Q124,"")</f>
        <v>#VALUE!</v>
      </c>
      <c r="AJ124" s="26" t="str">
        <f t="shared" si="51"/>
        <v>360 Other Equipment installation/design</v>
      </c>
      <c r="AK124" s="13" t="e">
        <f>IF($P124="More Info Required",COUNTIFS('[2]2018 Outage History'!$R:$R,AJ124,'[2]2018 Outage History'!$I:$I,$C124)/$Q124,"")</f>
        <v>#VALUE!</v>
      </c>
      <c r="AL124" s="26" t="str">
        <f t="shared" si="52"/>
        <v>400 Decay/Age of Material/Equipment</v>
      </c>
      <c r="AM124" s="13" t="e">
        <f>IF($P124="More Info Required",COUNTIFS('[2]2018 Outage History'!$R:$R,AL124,'[2]2018 Outage History'!$I:$I,$C124)/$Q124,"")</f>
        <v>#VALUE!</v>
      </c>
      <c r="AN124" s="26" t="str">
        <f t="shared" si="53"/>
        <v>420 Tree Growth</v>
      </c>
      <c r="AO124" s="13" t="e">
        <f>IF($P124="More Info Required",COUNTIFS('[2]2018 Outage History'!$R:$R,AN124,'[2]2018 Outage History'!$I:$I,$C124)/$Q124,"")</f>
        <v>#VALUE!</v>
      </c>
      <c r="AP124" s="26" t="str">
        <f t="shared" si="54"/>
        <v>430 Tree failure from overhang or dead tree without Ice/snow</v>
      </c>
      <c r="AQ124" s="13" t="e">
        <f>IF($P124="More Info Required",COUNTIFS('[2]2018 Outage History'!$R:$R,AP124,'[2]2018 Outage History'!$I:$I,$C124)/$Q124,"")</f>
        <v>#VALUE!</v>
      </c>
      <c r="AR124" s="26" t="str">
        <f t="shared" si="55"/>
        <v>440 Trees with Ice/snow</v>
      </c>
      <c r="AS124" s="13" t="e">
        <f>IF($P124="More Info Required",COUNTIFS('[2]2018 Outage History'!$R:$R,AR124,'[2]2018 Outage History'!$I:$I,$C124)/$Q124,"")</f>
        <v>#VALUE!</v>
      </c>
      <c r="AT124" s="26" t="str">
        <f t="shared" si="56"/>
        <v>470 Borrower Crew Cuts Tree</v>
      </c>
      <c r="AU124" s="13" t="e">
        <f>IF($P124="More Info Required",COUNTIFS('[2]2018 Outage History'!$R:$R,AT124,'[2]2018 Outage History'!$I:$I,$C124)/$Q124,"")</f>
        <v>#VALUE!</v>
      </c>
      <c r="AV124" s="26" t="str">
        <f t="shared" si="57"/>
        <v>490 Maintenance, Other</v>
      </c>
      <c r="AW124" s="13" t="e">
        <f>IF($P124="More Info Required",COUNTIFS('[2]2018 Outage History'!$R:$R,AV124,'[2]2018 Outage History'!$I:$I,$C124)/$Q124,"")</f>
        <v>#VALUE!</v>
      </c>
      <c r="AX124" s="26" t="str">
        <f t="shared" si="58"/>
        <v>500 Lightning</v>
      </c>
      <c r="AY124" s="13" t="e">
        <f>IF($P124="More Info Required",COUNTIFS('[2]2018 Outage History'!$R:$R,AX124,'[2]2018 Outage History'!$I:$I,$C124)/$Q124,"")</f>
        <v>#VALUE!</v>
      </c>
      <c r="AZ124" s="26" t="str">
        <f t="shared" si="59"/>
        <v>510 Wind, Not Trees</v>
      </c>
      <c r="BA124" s="13" t="e">
        <f>IF($P124="More Info Required",COUNTIFS('[2]2018 Outage History'!$R:$R,AZ124,'[2]2018 Outage History'!$I:$I,$C124)/$Q124,"")</f>
        <v>#VALUE!</v>
      </c>
      <c r="BB124" s="26" t="str">
        <f t="shared" si="60"/>
        <v>520 Ice, Sleet, Frost, not Trees</v>
      </c>
      <c r="BC124" s="13" t="e">
        <f>IF($P124="More Info Required",COUNTIFS('[2]2018 Outage History'!$R:$R,BB124,'[2]2018 Outage History'!$I:$I,$C124)/$Q124,"")</f>
        <v>#VALUE!</v>
      </c>
      <c r="BD124" s="26" t="str">
        <f t="shared" si="61"/>
        <v>530 Flood</v>
      </c>
      <c r="BE124" s="13" t="e">
        <f>IF($P124="More Info Required",COUNTIFS('[2]2018 Outage History'!$R:$R,BD124,'[2]2018 Outage History'!$I:$I,$C124)/$Q124,"")</f>
        <v>#VALUE!</v>
      </c>
      <c r="BF124" s="26" t="str">
        <f t="shared" si="62"/>
        <v>540 Storm</v>
      </c>
      <c r="BG124" s="13" t="e">
        <f>IF($P124="More Info Required",COUNTIFS('[2]2018 Outage History'!$R:$R,BF124,'[2]2018 Outage History'!$I:$I,$C124)/$Q124,"")</f>
        <v>#VALUE!</v>
      </c>
      <c r="BH124" s="26" t="str">
        <f t="shared" si="63"/>
        <v>590 Weather, Other</v>
      </c>
      <c r="BI124" s="13" t="e">
        <f>IF($P124="More Info Required",COUNTIFS('[2]2018 Outage History'!$R:$R,BH124,'[2]2018 Outage History'!$I:$I,$C124)/$Q124,"")</f>
        <v>#VALUE!</v>
      </c>
      <c r="BJ124" s="26" t="str">
        <f t="shared" si="64"/>
        <v>600 Animal/bird</v>
      </c>
      <c r="BK124" s="13" t="e">
        <f>IF($P124="More Info Required",COUNTIFS('[2]2018 Outage History'!$R:$R,BJ124,'[2]2018 Outage History'!$I:$I,$C124)/$Q124,"")</f>
        <v>#VALUE!</v>
      </c>
      <c r="BL124" s="26" t="str">
        <f t="shared" si="65"/>
        <v>630 Squirrel</v>
      </c>
      <c r="BM124" s="13" t="e">
        <f>IF($P124="More Info Required",COUNTIFS('[2]2018 Outage History'!$R:$R,BL124,'[2]2018 Outage History'!$I:$I,$C124)/$Q124,"")</f>
        <v>#VALUE!</v>
      </c>
      <c r="BN124" s="26" t="str">
        <f t="shared" si="66"/>
        <v>690 Animal, Other</v>
      </c>
      <c r="BO124" s="13" t="e">
        <f>IF($P124="More Info Required",COUNTIFS('[2]2018 Outage History'!$R:$R,BN124,'[2]2018 Outage History'!$I:$I,$C124)/$Q124,"")</f>
        <v>#VALUE!</v>
      </c>
      <c r="BP124" s="26" t="str">
        <f t="shared" si="67"/>
        <v>700 Customer-Caused</v>
      </c>
      <c r="BQ124" s="13" t="e">
        <f>IF($P124="More Info Required",COUNTIFS('[2]2018 Outage History'!$R:$R,BP124,'[2]2018 Outage History'!$I:$I,$C124)/$Q124,"")</f>
        <v>#VALUE!</v>
      </c>
      <c r="BR124" s="26" t="str">
        <f t="shared" si="68"/>
        <v>710 Motor Vehicle</v>
      </c>
      <c r="BS124" s="13" t="e">
        <f>IF($P124="More Info Required",COUNTIFS('[2]2018 Outage History'!$R:$R,BR124,'[2]2018 Outage History'!$I:$I,$C124)/$Q124,"")</f>
        <v>#VALUE!</v>
      </c>
      <c r="BT124" s="26" t="str">
        <f t="shared" si="69"/>
        <v>715 Farming Equipment</v>
      </c>
      <c r="BU124" s="13" t="e">
        <f>IF($P124="More Info Required",COUNTIFS('[2]2018 Outage History'!$R:$R,BT124,'[2]2018 Outage History'!$I:$I,$C124)/$Q124,"")</f>
        <v>#VALUE!</v>
      </c>
      <c r="BV124" s="26" t="str">
        <f t="shared" si="70"/>
        <v>720 Aircraft</v>
      </c>
      <c r="BW124" s="13" t="e">
        <f>IF($P124="More Info Required",COUNTIFS('[2]2018 Outage History'!$R:$R,BV124,'[2]2018 Outage History'!$I:$I,$C124)/$Q124,"")</f>
        <v>#VALUE!</v>
      </c>
      <c r="BX124" s="26" t="str">
        <f t="shared" si="71"/>
        <v>730 Fire</v>
      </c>
      <c r="BY124" s="13" t="e">
        <f>IF($P124="More Info Required",COUNTIFS('[2]2018 Outage History'!$R:$R,BX124,'[2]2018 Outage History'!$I:$I,$C124)/$Q124,"")</f>
        <v>#VALUE!</v>
      </c>
      <c r="BZ124" s="26" t="str">
        <f t="shared" si="72"/>
        <v>740 Public Cuts Tree</v>
      </c>
      <c r="CA124" s="13" t="e">
        <f>IF($P124="More Info Required",COUNTIFS('[2]2018 Outage History'!$R:$R,BZ124,'[2]2018 Outage History'!$I:$I,$C124)/$Q124,"")</f>
        <v>#VALUE!</v>
      </c>
      <c r="CB124" s="26" t="str">
        <f t="shared" si="73"/>
        <v>750 Vandalism</v>
      </c>
      <c r="CC124" s="13" t="e">
        <f>IF($P124="More Info Required",COUNTIFS('[2]2018 Outage History'!$R:$R,CB124,'[2]2018 Outage History'!$I:$I,$C124)/$Q124,"")</f>
        <v>#VALUE!</v>
      </c>
      <c r="CD124" s="26" t="str">
        <f t="shared" si="74"/>
        <v>760 Switching Error or Caused by Construction or Maintenance</v>
      </c>
      <c r="CE124" s="13" t="e">
        <f>IF($P124="More Info Required",COUNTIFS('[2]2018 Outage History'!$R:$R,CD124,'[2]2018 Outage History'!$I:$I,$C124)/$Q124,"")</f>
        <v>#VALUE!</v>
      </c>
      <c r="CF124" s="26" t="str">
        <f t="shared" si="75"/>
        <v>790 Public, Other</v>
      </c>
      <c r="CG124" s="13" t="e">
        <f>IF($P124="More Info Required",COUNTIFS('[2]2018 Outage History'!$R:$R,CF124,'[2]2018 Outage History'!$I:$I,$C124)/$Q124,"")</f>
        <v>#VALUE!</v>
      </c>
      <c r="CH124" s="26" t="str">
        <f t="shared" si="76"/>
        <v>800 Other</v>
      </c>
      <c r="CI124" s="13" t="e">
        <f>IF($P124="More Info Required",COUNTIFS('[2]2018 Outage History'!$R:$R,CH124,'[2]2018 Outage History'!$I:$I,$C124)/$Q124,"")</f>
        <v>#VALUE!</v>
      </c>
      <c r="CJ124" s="26" t="str">
        <f t="shared" si="77"/>
        <v>999 Cause Unknown</v>
      </c>
      <c r="CK124" s="13" t="e">
        <f>IF($P124="More Info Required",COUNTIFS('[2]2018 Outage History'!$R:$R,CJ124,'[2]2018 Outage History'!$I:$I,$C124)/$Q124,"")</f>
        <v>#VALUE!</v>
      </c>
    </row>
    <row r="125" spans="1:89" ht="15" x14ac:dyDescent="0.25">
      <c r="A125" s="17" t="s">
        <v>101</v>
      </c>
      <c r="B125" s="21">
        <v>7601</v>
      </c>
      <c r="C125" s="14" t="s">
        <v>462</v>
      </c>
      <c r="D125" s="17" t="s">
        <v>418</v>
      </c>
      <c r="E125" s="21">
        <v>76</v>
      </c>
      <c r="F125" s="22">
        <f>'[2]2018 Circuit Detail'!H84</f>
        <v>299.01643799999999</v>
      </c>
      <c r="G125" s="21"/>
      <c r="H125" s="21">
        <f>('[2]2013 Indices'!H116+'[2]2014 Circuit detail'!AS84+'[2]2015 Circuit Detail'!AS84+'[2]2016 Circuit Detail'!AS84+'[2]2017 Circuit Detail'!AS84)/5</f>
        <v>1.242080909771921</v>
      </c>
      <c r="I125" s="10">
        <f>'[2]2018 Circuit Detail'!AS84</f>
        <v>1.190569998028</v>
      </c>
      <c r="J125" s="17" t="str">
        <f t="shared" si="39"/>
        <v>OK</v>
      </c>
      <c r="K125" s="34">
        <v>47.8</v>
      </c>
      <c r="L125" s="23">
        <v>2016</v>
      </c>
      <c r="M125" s="21">
        <f>('[2]2013 Indices'!I116+'[2]2014 Circuit detail'!AQ84+'[2]2015 Circuit Detail'!AQ84+'[2]2016 Circuit Detail'!AQ84+'[2]2017 Circuit Detail'!AQ84)/5</f>
        <v>127.3813609111111</v>
      </c>
      <c r="N125" s="24">
        <f>'[2]2018 Circuit Detail'!AQ84</f>
        <v>223.38571200000001</v>
      </c>
      <c r="O125" s="17" t="str">
        <f t="shared" si="40"/>
        <v>PSC</v>
      </c>
      <c r="P125" s="8" t="str">
        <f t="shared" si="41"/>
        <v>More Info Required</v>
      </c>
      <c r="Q125" s="25">
        <f>'[2]2018 Circuit Detail'!AJ84</f>
        <v>15</v>
      </c>
      <c r="R125" s="26" t="str">
        <f t="shared" si="42"/>
        <v>000 Power Supply</v>
      </c>
      <c r="S125" s="12" t="e">
        <f>IF($P125="More Info Required",COUNTIFS('[2]2018 Outage History'!$R:$R,R125,'[2]2018 Outage History'!$I:$I,$C125)/$Q125,"")</f>
        <v>#VALUE!</v>
      </c>
      <c r="T125" s="26" t="str">
        <f t="shared" si="43"/>
        <v>100 Construction</v>
      </c>
      <c r="U125" s="13" t="e">
        <f>IF($P125="More Info Required",COUNTIFS('[2]2018 Outage History'!$R:$R,T125,'[2]2018 Outage History'!$I:$I,$C125)/$Q125,"")</f>
        <v>#VALUE!</v>
      </c>
      <c r="V125" s="26" t="str">
        <f t="shared" si="44"/>
        <v>110 Maintenance</v>
      </c>
      <c r="W125" s="13" t="e">
        <f>IF($P125="More Info Required",COUNTIFS('[2]2018 Outage History'!$R:$R,V125,'[2]2018 Outage History'!$I:$I,$C125)/$Q125,"")</f>
        <v>#VALUE!</v>
      </c>
      <c r="X125" s="26" t="str">
        <f t="shared" si="45"/>
        <v>190 Other Planned</v>
      </c>
      <c r="Y125" s="13" t="e">
        <f>IF($P125="More Info Required",COUNTIFS('[2]2018 Outage History'!$R:$R,X125,'[2]2018 Outage History'!$I:$I,$C125)/$Q125,"")</f>
        <v>#VALUE!</v>
      </c>
      <c r="Z125" s="26" t="str">
        <f t="shared" si="46"/>
        <v>300 Material or equipment fault/failure</v>
      </c>
      <c r="AA125" s="13" t="e">
        <f>IF($P125="More Info Required",COUNTIFS('[2]2018 Outage History'!$R:$R,Z125,'[2]2018 Outage History'!$I:$I,$C125)/$Q125,"")</f>
        <v>#VALUE!</v>
      </c>
      <c r="AB125" s="26" t="str">
        <f t="shared" si="47"/>
        <v>310 Installation Fault</v>
      </c>
      <c r="AC125" s="13" t="e">
        <f>IF($P125="More Info Required",COUNTIFS('[2]2018 Outage History'!$R:$R,AB125,'[2]2018 Outage History'!$I:$I,$C125)/$Q125,"")</f>
        <v>#VALUE!</v>
      </c>
      <c r="AD125" s="26" t="str">
        <f t="shared" si="48"/>
        <v>320 Conductor Sag or inadequate clearance</v>
      </c>
      <c r="AE125" s="13" t="e">
        <f>IF($P125="More Info Required",COUNTIFS('[2]2018 Outage History'!$R:$R,AD125,'[2]2018 Outage History'!$I:$I,$C125)/$Q125,"")</f>
        <v>#VALUE!</v>
      </c>
      <c r="AF125" s="26" t="str">
        <f t="shared" si="49"/>
        <v>340 Overload</v>
      </c>
      <c r="AG125" s="13" t="e">
        <f>IF($P125="More Info Required",COUNTIFS('[2]2018 Outage History'!$R:$R,AF125,'[2]2018 Outage History'!$I:$I,$C125)/$Q125,"")</f>
        <v>#VALUE!</v>
      </c>
      <c r="AH125" s="26" t="str">
        <f t="shared" si="50"/>
        <v>350 Miscoordination of protection devices</v>
      </c>
      <c r="AI125" s="13" t="e">
        <f>IF($P125="More Info Required",COUNTIFS('[2]2018 Outage History'!$R:$R,AH125,'[2]2018 Outage History'!$I:$I,$C125)/$Q125,"")</f>
        <v>#VALUE!</v>
      </c>
      <c r="AJ125" s="26" t="str">
        <f t="shared" si="51"/>
        <v>360 Other Equipment installation/design</v>
      </c>
      <c r="AK125" s="13" t="e">
        <f>IF($P125="More Info Required",COUNTIFS('[2]2018 Outage History'!$R:$R,AJ125,'[2]2018 Outage History'!$I:$I,$C125)/$Q125,"")</f>
        <v>#VALUE!</v>
      </c>
      <c r="AL125" s="26" t="str">
        <f t="shared" si="52"/>
        <v>400 Decay/Age of Material/Equipment</v>
      </c>
      <c r="AM125" s="13" t="e">
        <f>IF($P125="More Info Required",COUNTIFS('[2]2018 Outage History'!$R:$R,AL125,'[2]2018 Outage History'!$I:$I,$C125)/$Q125,"")</f>
        <v>#VALUE!</v>
      </c>
      <c r="AN125" s="26" t="str">
        <f t="shared" si="53"/>
        <v>420 Tree Growth</v>
      </c>
      <c r="AO125" s="13" t="e">
        <f>IF($P125="More Info Required",COUNTIFS('[2]2018 Outage History'!$R:$R,AN125,'[2]2018 Outage History'!$I:$I,$C125)/$Q125,"")</f>
        <v>#VALUE!</v>
      </c>
      <c r="AP125" s="26" t="str">
        <f t="shared" si="54"/>
        <v>430 Tree failure from overhang or dead tree without Ice/snow</v>
      </c>
      <c r="AQ125" s="13" t="e">
        <f>IF($P125="More Info Required",COUNTIFS('[2]2018 Outage History'!$R:$R,AP125,'[2]2018 Outage History'!$I:$I,$C125)/$Q125,"")</f>
        <v>#VALUE!</v>
      </c>
      <c r="AR125" s="26" t="str">
        <f t="shared" si="55"/>
        <v>440 Trees with Ice/snow</v>
      </c>
      <c r="AS125" s="13" t="e">
        <f>IF($P125="More Info Required",COUNTIFS('[2]2018 Outage History'!$R:$R,AR125,'[2]2018 Outage History'!$I:$I,$C125)/$Q125,"")</f>
        <v>#VALUE!</v>
      </c>
      <c r="AT125" s="26" t="str">
        <f t="shared" si="56"/>
        <v>470 Borrower Crew Cuts Tree</v>
      </c>
      <c r="AU125" s="13" t="e">
        <f>IF($P125="More Info Required",COUNTIFS('[2]2018 Outage History'!$R:$R,AT125,'[2]2018 Outage History'!$I:$I,$C125)/$Q125,"")</f>
        <v>#VALUE!</v>
      </c>
      <c r="AV125" s="26" t="str">
        <f t="shared" si="57"/>
        <v>490 Maintenance, Other</v>
      </c>
      <c r="AW125" s="13" t="e">
        <f>IF($P125="More Info Required",COUNTIFS('[2]2018 Outage History'!$R:$R,AV125,'[2]2018 Outage History'!$I:$I,$C125)/$Q125,"")</f>
        <v>#VALUE!</v>
      </c>
      <c r="AX125" s="26" t="str">
        <f t="shared" si="58"/>
        <v>500 Lightning</v>
      </c>
      <c r="AY125" s="13" t="e">
        <f>IF($P125="More Info Required",COUNTIFS('[2]2018 Outage History'!$R:$R,AX125,'[2]2018 Outage History'!$I:$I,$C125)/$Q125,"")</f>
        <v>#VALUE!</v>
      </c>
      <c r="AZ125" s="26" t="str">
        <f t="shared" si="59"/>
        <v>510 Wind, Not Trees</v>
      </c>
      <c r="BA125" s="13" t="e">
        <f>IF($P125="More Info Required",COUNTIFS('[2]2018 Outage History'!$R:$R,AZ125,'[2]2018 Outage History'!$I:$I,$C125)/$Q125,"")</f>
        <v>#VALUE!</v>
      </c>
      <c r="BB125" s="26" t="str">
        <f t="shared" si="60"/>
        <v>520 Ice, Sleet, Frost, not Trees</v>
      </c>
      <c r="BC125" s="13" t="e">
        <f>IF($P125="More Info Required",COUNTIFS('[2]2018 Outage History'!$R:$R,BB125,'[2]2018 Outage History'!$I:$I,$C125)/$Q125,"")</f>
        <v>#VALUE!</v>
      </c>
      <c r="BD125" s="26" t="str">
        <f t="shared" si="61"/>
        <v>530 Flood</v>
      </c>
      <c r="BE125" s="13" t="e">
        <f>IF($P125="More Info Required",COUNTIFS('[2]2018 Outage History'!$R:$R,BD125,'[2]2018 Outage History'!$I:$I,$C125)/$Q125,"")</f>
        <v>#VALUE!</v>
      </c>
      <c r="BF125" s="26" t="str">
        <f t="shared" si="62"/>
        <v>540 Storm</v>
      </c>
      <c r="BG125" s="13" t="e">
        <f>IF($P125="More Info Required",COUNTIFS('[2]2018 Outage History'!$R:$R,BF125,'[2]2018 Outage History'!$I:$I,$C125)/$Q125,"")</f>
        <v>#VALUE!</v>
      </c>
      <c r="BH125" s="26" t="str">
        <f t="shared" si="63"/>
        <v>590 Weather, Other</v>
      </c>
      <c r="BI125" s="13" t="e">
        <f>IF($P125="More Info Required",COUNTIFS('[2]2018 Outage History'!$R:$R,BH125,'[2]2018 Outage History'!$I:$I,$C125)/$Q125,"")</f>
        <v>#VALUE!</v>
      </c>
      <c r="BJ125" s="26" t="str">
        <f t="shared" si="64"/>
        <v>600 Animal/bird</v>
      </c>
      <c r="BK125" s="13" t="e">
        <f>IF($P125="More Info Required",COUNTIFS('[2]2018 Outage History'!$R:$R,BJ125,'[2]2018 Outage History'!$I:$I,$C125)/$Q125,"")</f>
        <v>#VALUE!</v>
      </c>
      <c r="BL125" s="26" t="str">
        <f t="shared" si="65"/>
        <v>630 Squirrel</v>
      </c>
      <c r="BM125" s="13" t="e">
        <f>IF($P125="More Info Required",COUNTIFS('[2]2018 Outage History'!$R:$R,BL125,'[2]2018 Outage History'!$I:$I,$C125)/$Q125,"")</f>
        <v>#VALUE!</v>
      </c>
      <c r="BN125" s="26" t="str">
        <f t="shared" si="66"/>
        <v>690 Animal, Other</v>
      </c>
      <c r="BO125" s="13" t="e">
        <f>IF($P125="More Info Required",COUNTIFS('[2]2018 Outage History'!$R:$R,BN125,'[2]2018 Outage History'!$I:$I,$C125)/$Q125,"")</f>
        <v>#VALUE!</v>
      </c>
      <c r="BP125" s="26" t="str">
        <f t="shared" si="67"/>
        <v>700 Customer-Caused</v>
      </c>
      <c r="BQ125" s="13" t="e">
        <f>IF($P125="More Info Required",COUNTIFS('[2]2018 Outage History'!$R:$R,BP125,'[2]2018 Outage History'!$I:$I,$C125)/$Q125,"")</f>
        <v>#VALUE!</v>
      </c>
      <c r="BR125" s="26" t="str">
        <f t="shared" si="68"/>
        <v>710 Motor Vehicle</v>
      </c>
      <c r="BS125" s="13" t="e">
        <f>IF($P125="More Info Required",COUNTIFS('[2]2018 Outage History'!$R:$R,BR125,'[2]2018 Outage History'!$I:$I,$C125)/$Q125,"")</f>
        <v>#VALUE!</v>
      </c>
      <c r="BT125" s="26" t="str">
        <f t="shared" si="69"/>
        <v>715 Farming Equipment</v>
      </c>
      <c r="BU125" s="13" t="e">
        <f>IF($P125="More Info Required",COUNTIFS('[2]2018 Outage History'!$R:$R,BT125,'[2]2018 Outage History'!$I:$I,$C125)/$Q125,"")</f>
        <v>#VALUE!</v>
      </c>
      <c r="BV125" s="26" t="str">
        <f t="shared" si="70"/>
        <v>720 Aircraft</v>
      </c>
      <c r="BW125" s="13" t="e">
        <f>IF($P125="More Info Required",COUNTIFS('[2]2018 Outage History'!$R:$R,BV125,'[2]2018 Outage History'!$I:$I,$C125)/$Q125,"")</f>
        <v>#VALUE!</v>
      </c>
      <c r="BX125" s="26" t="str">
        <f t="shared" si="71"/>
        <v>730 Fire</v>
      </c>
      <c r="BY125" s="13" t="e">
        <f>IF($P125="More Info Required",COUNTIFS('[2]2018 Outage History'!$R:$R,BX125,'[2]2018 Outage History'!$I:$I,$C125)/$Q125,"")</f>
        <v>#VALUE!</v>
      </c>
      <c r="BZ125" s="26" t="str">
        <f t="shared" si="72"/>
        <v>740 Public Cuts Tree</v>
      </c>
      <c r="CA125" s="13" t="e">
        <f>IF($P125="More Info Required",COUNTIFS('[2]2018 Outage History'!$R:$R,BZ125,'[2]2018 Outage History'!$I:$I,$C125)/$Q125,"")</f>
        <v>#VALUE!</v>
      </c>
      <c r="CB125" s="26" t="str">
        <f t="shared" si="73"/>
        <v>750 Vandalism</v>
      </c>
      <c r="CC125" s="13" t="e">
        <f>IF($P125="More Info Required",COUNTIFS('[2]2018 Outage History'!$R:$R,CB125,'[2]2018 Outage History'!$I:$I,$C125)/$Q125,"")</f>
        <v>#VALUE!</v>
      </c>
      <c r="CD125" s="26" t="str">
        <f t="shared" si="74"/>
        <v>760 Switching Error or Caused by Construction or Maintenance</v>
      </c>
      <c r="CE125" s="13" t="e">
        <f>IF($P125="More Info Required",COUNTIFS('[2]2018 Outage History'!$R:$R,CD125,'[2]2018 Outage History'!$I:$I,$C125)/$Q125,"")</f>
        <v>#VALUE!</v>
      </c>
      <c r="CF125" s="26" t="str">
        <f t="shared" si="75"/>
        <v>790 Public, Other</v>
      </c>
      <c r="CG125" s="13" t="e">
        <f>IF($P125="More Info Required",COUNTIFS('[2]2018 Outage History'!$R:$R,CF125,'[2]2018 Outage History'!$I:$I,$C125)/$Q125,"")</f>
        <v>#VALUE!</v>
      </c>
      <c r="CH125" s="26" t="str">
        <f t="shared" si="76"/>
        <v>800 Other</v>
      </c>
      <c r="CI125" s="13" t="e">
        <f>IF($P125="More Info Required",COUNTIFS('[2]2018 Outage History'!$R:$R,CH125,'[2]2018 Outage History'!$I:$I,$C125)/$Q125,"")</f>
        <v>#VALUE!</v>
      </c>
      <c r="CJ125" s="26" t="str">
        <f t="shared" si="77"/>
        <v>999 Cause Unknown</v>
      </c>
      <c r="CK125" s="13" t="e">
        <f>IF($P125="More Info Required",COUNTIFS('[2]2018 Outage History'!$R:$R,CJ125,'[2]2018 Outage History'!$I:$I,$C125)/$Q125,"")</f>
        <v>#VALUE!</v>
      </c>
    </row>
    <row r="126" spans="1:89" ht="15" x14ac:dyDescent="0.25">
      <c r="A126" s="17" t="s">
        <v>46</v>
      </c>
      <c r="B126" s="21">
        <v>7602</v>
      </c>
      <c r="C126" s="14" t="s">
        <v>463</v>
      </c>
      <c r="D126" s="17" t="s">
        <v>418</v>
      </c>
      <c r="E126" s="21">
        <v>76</v>
      </c>
      <c r="F126" s="22">
        <f>'[2]2018 Circuit Detail'!H85</f>
        <v>285.81095800000003</v>
      </c>
      <c r="G126" s="21"/>
      <c r="H126" s="21">
        <f>('[2]2013 Indices'!H117+'[2]2014 Circuit detail'!AS85+'[2]2015 Circuit Detail'!AS85+'[2]2016 Circuit Detail'!AS85+'[2]2017 Circuit Detail'!AS85)/5</f>
        <v>2.1335708112978833</v>
      </c>
      <c r="I126" s="10">
        <f>'[2]2018 Circuit Detail'!AS85</f>
        <v>7.3475139466136194E-2</v>
      </c>
      <c r="J126" s="17" t="str">
        <f t="shared" si="39"/>
        <v>OK</v>
      </c>
      <c r="K126" s="34">
        <v>30.6</v>
      </c>
      <c r="L126" s="23">
        <v>2016</v>
      </c>
      <c r="M126" s="21">
        <f>('[2]2013 Indices'!I117+'[2]2014 Circuit detail'!AQ85+'[2]2015 Circuit Detail'!AQ85+'[2]2016 Circuit Detail'!AQ85+'[2]2017 Circuit Detail'!AQ85)/5</f>
        <v>211.88619289889297</v>
      </c>
      <c r="N126" s="24">
        <f>'[2]2018 Circuit Detail'!AQ85</f>
        <v>11.434131000000001</v>
      </c>
      <c r="O126" s="17" t="str">
        <f t="shared" si="40"/>
        <v>OK</v>
      </c>
      <c r="P126" s="8" t="str">
        <f t="shared" si="41"/>
        <v>Good</v>
      </c>
      <c r="Q126" s="25">
        <f>'[2]2018 Circuit Detail'!AJ85</f>
        <v>10</v>
      </c>
      <c r="R126" s="26" t="str">
        <f t="shared" si="42"/>
        <v/>
      </c>
      <c r="S126" s="12" t="str">
        <f>IF($P126="More Info Required",COUNTIFS('[2]2018 Outage History'!$R:$R,R126,'[2]2018 Outage History'!$I:$I,$C126)/$Q126,"")</f>
        <v/>
      </c>
      <c r="T126" s="26" t="str">
        <f t="shared" si="43"/>
        <v/>
      </c>
      <c r="U126" s="13" t="str">
        <f>IF($P126="More Info Required",COUNTIFS('[2]2018 Outage History'!$R:$R,T126,'[2]2018 Outage History'!$I:$I,$C126)/$Q126,"")</f>
        <v/>
      </c>
      <c r="V126" s="26" t="str">
        <f t="shared" si="44"/>
        <v/>
      </c>
      <c r="W126" s="13" t="str">
        <f>IF($P126="More Info Required",COUNTIFS('[2]2018 Outage History'!$R:$R,V126,'[2]2018 Outage History'!$I:$I,$C126)/$Q126,"")</f>
        <v/>
      </c>
      <c r="X126" s="26" t="str">
        <f t="shared" si="45"/>
        <v/>
      </c>
      <c r="Y126" s="13" t="str">
        <f>IF($P126="More Info Required",COUNTIFS('[2]2018 Outage History'!$R:$R,X126,'[2]2018 Outage History'!$I:$I,$C126)/$Q126,"")</f>
        <v/>
      </c>
      <c r="Z126" s="26" t="str">
        <f t="shared" si="46"/>
        <v/>
      </c>
      <c r="AA126" s="13" t="str">
        <f>IF($P126="More Info Required",COUNTIFS('[2]2018 Outage History'!$R:$R,Z126,'[2]2018 Outage History'!$I:$I,$C126)/$Q126,"")</f>
        <v/>
      </c>
      <c r="AB126" s="26" t="str">
        <f t="shared" si="47"/>
        <v/>
      </c>
      <c r="AC126" s="13" t="str">
        <f>IF($P126="More Info Required",COUNTIFS('[2]2018 Outage History'!$R:$R,AB126,'[2]2018 Outage History'!$I:$I,$C126)/$Q126,"")</f>
        <v/>
      </c>
      <c r="AD126" s="26" t="str">
        <f t="shared" si="48"/>
        <v/>
      </c>
      <c r="AE126" s="13" t="str">
        <f>IF($P126="More Info Required",COUNTIFS('[2]2018 Outage History'!$R:$R,AD126,'[2]2018 Outage History'!$I:$I,$C126)/$Q126,"")</f>
        <v/>
      </c>
      <c r="AF126" s="26" t="str">
        <f t="shared" si="49"/>
        <v/>
      </c>
      <c r="AG126" s="13" t="str">
        <f>IF($P126="More Info Required",COUNTIFS('[2]2018 Outage History'!$R:$R,AF126,'[2]2018 Outage History'!$I:$I,$C126)/$Q126,"")</f>
        <v/>
      </c>
      <c r="AH126" s="26" t="str">
        <f t="shared" si="50"/>
        <v/>
      </c>
      <c r="AI126" s="13" t="str">
        <f>IF($P126="More Info Required",COUNTIFS('[2]2018 Outage History'!$R:$R,AH126,'[2]2018 Outage History'!$I:$I,$C126)/$Q126,"")</f>
        <v/>
      </c>
      <c r="AJ126" s="26" t="str">
        <f t="shared" si="51"/>
        <v/>
      </c>
      <c r="AK126" s="13" t="str">
        <f>IF($P126="More Info Required",COUNTIFS('[2]2018 Outage History'!$R:$R,AJ126,'[2]2018 Outage History'!$I:$I,$C126)/$Q126,"")</f>
        <v/>
      </c>
      <c r="AL126" s="26" t="str">
        <f t="shared" si="52"/>
        <v/>
      </c>
      <c r="AM126" s="13" t="str">
        <f>IF($P126="More Info Required",COUNTIFS('[2]2018 Outage History'!$R:$R,AL126,'[2]2018 Outage History'!$I:$I,$C126)/$Q126,"")</f>
        <v/>
      </c>
      <c r="AN126" s="26" t="str">
        <f t="shared" si="53"/>
        <v/>
      </c>
      <c r="AO126" s="13" t="str">
        <f>IF($P126="More Info Required",COUNTIFS('[2]2018 Outage History'!$R:$R,AN126,'[2]2018 Outage History'!$I:$I,$C126)/$Q126,"")</f>
        <v/>
      </c>
      <c r="AP126" s="26" t="str">
        <f t="shared" si="54"/>
        <v/>
      </c>
      <c r="AQ126" s="13" t="str">
        <f>IF($P126="More Info Required",COUNTIFS('[2]2018 Outage History'!$R:$R,AP126,'[2]2018 Outage History'!$I:$I,$C126)/$Q126,"")</f>
        <v/>
      </c>
      <c r="AR126" s="26" t="str">
        <f t="shared" si="55"/>
        <v/>
      </c>
      <c r="AS126" s="13" t="str">
        <f>IF($P126="More Info Required",COUNTIFS('[2]2018 Outage History'!$R:$R,AR126,'[2]2018 Outage History'!$I:$I,$C126)/$Q126,"")</f>
        <v/>
      </c>
      <c r="AT126" s="26" t="str">
        <f t="shared" si="56"/>
        <v/>
      </c>
      <c r="AU126" s="13" t="str">
        <f>IF($P126="More Info Required",COUNTIFS('[2]2018 Outage History'!$R:$R,AT126,'[2]2018 Outage History'!$I:$I,$C126)/$Q126,"")</f>
        <v/>
      </c>
      <c r="AV126" s="26" t="str">
        <f t="shared" si="57"/>
        <v/>
      </c>
      <c r="AW126" s="13" t="str">
        <f>IF($P126="More Info Required",COUNTIFS('[2]2018 Outage History'!$R:$R,AV126,'[2]2018 Outage History'!$I:$I,$C126)/$Q126,"")</f>
        <v/>
      </c>
      <c r="AX126" s="26" t="str">
        <f t="shared" si="58"/>
        <v/>
      </c>
      <c r="AY126" s="13" t="str">
        <f>IF($P126="More Info Required",COUNTIFS('[2]2018 Outage History'!$R:$R,AX126,'[2]2018 Outage History'!$I:$I,$C126)/$Q126,"")</f>
        <v/>
      </c>
      <c r="AZ126" s="26" t="str">
        <f t="shared" si="59"/>
        <v/>
      </c>
      <c r="BA126" s="13" t="str">
        <f>IF($P126="More Info Required",COUNTIFS('[2]2018 Outage History'!$R:$R,AZ126,'[2]2018 Outage History'!$I:$I,$C126)/$Q126,"")</f>
        <v/>
      </c>
      <c r="BB126" s="26" t="str">
        <f t="shared" si="60"/>
        <v/>
      </c>
      <c r="BC126" s="13" t="str">
        <f>IF($P126="More Info Required",COUNTIFS('[2]2018 Outage History'!$R:$R,BB126,'[2]2018 Outage History'!$I:$I,$C126)/$Q126,"")</f>
        <v/>
      </c>
      <c r="BD126" s="26" t="str">
        <f t="shared" si="61"/>
        <v/>
      </c>
      <c r="BE126" s="13" t="str">
        <f>IF($P126="More Info Required",COUNTIFS('[2]2018 Outage History'!$R:$R,BD126,'[2]2018 Outage History'!$I:$I,$C126)/$Q126,"")</f>
        <v/>
      </c>
      <c r="BF126" s="26" t="str">
        <f t="shared" si="62"/>
        <v/>
      </c>
      <c r="BG126" s="13" t="str">
        <f>IF($P126="More Info Required",COUNTIFS('[2]2018 Outage History'!$R:$R,BF126,'[2]2018 Outage History'!$I:$I,$C126)/$Q126,"")</f>
        <v/>
      </c>
      <c r="BH126" s="26" t="str">
        <f t="shared" si="63"/>
        <v/>
      </c>
      <c r="BI126" s="13" t="str">
        <f>IF($P126="More Info Required",COUNTIFS('[2]2018 Outage History'!$R:$R,BH126,'[2]2018 Outage History'!$I:$I,$C126)/$Q126,"")</f>
        <v/>
      </c>
      <c r="BJ126" s="26" t="str">
        <f t="shared" si="64"/>
        <v/>
      </c>
      <c r="BK126" s="13" t="str">
        <f>IF($P126="More Info Required",COUNTIFS('[2]2018 Outage History'!$R:$R,BJ126,'[2]2018 Outage History'!$I:$I,$C126)/$Q126,"")</f>
        <v/>
      </c>
      <c r="BL126" s="26" t="str">
        <f t="shared" si="65"/>
        <v/>
      </c>
      <c r="BM126" s="13" t="str">
        <f>IF($P126="More Info Required",COUNTIFS('[2]2018 Outage History'!$R:$R,BL126,'[2]2018 Outage History'!$I:$I,$C126)/$Q126,"")</f>
        <v/>
      </c>
      <c r="BN126" s="26" t="str">
        <f t="shared" si="66"/>
        <v/>
      </c>
      <c r="BO126" s="13" t="str">
        <f>IF($P126="More Info Required",COUNTIFS('[2]2018 Outage History'!$R:$R,BN126,'[2]2018 Outage History'!$I:$I,$C126)/$Q126,"")</f>
        <v/>
      </c>
      <c r="BP126" s="26" t="str">
        <f t="shared" si="67"/>
        <v/>
      </c>
      <c r="BQ126" s="13" t="str">
        <f>IF($P126="More Info Required",COUNTIFS('[2]2018 Outage History'!$R:$R,BP126,'[2]2018 Outage History'!$I:$I,$C126)/$Q126,"")</f>
        <v/>
      </c>
      <c r="BR126" s="26" t="str">
        <f t="shared" si="68"/>
        <v/>
      </c>
      <c r="BS126" s="13" t="str">
        <f>IF($P126="More Info Required",COUNTIFS('[2]2018 Outage History'!$R:$R,BR126,'[2]2018 Outage History'!$I:$I,$C126)/$Q126,"")</f>
        <v/>
      </c>
      <c r="BT126" s="26" t="str">
        <f t="shared" si="69"/>
        <v/>
      </c>
      <c r="BU126" s="13" t="str">
        <f>IF($P126="More Info Required",COUNTIFS('[2]2018 Outage History'!$R:$R,BT126,'[2]2018 Outage History'!$I:$I,$C126)/$Q126,"")</f>
        <v/>
      </c>
      <c r="BV126" s="26" t="str">
        <f t="shared" si="70"/>
        <v/>
      </c>
      <c r="BW126" s="13" t="str">
        <f>IF($P126="More Info Required",COUNTIFS('[2]2018 Outage History'!$R:$R,BV126,'[2]2018 Outage History'!$I:$I,$C126)/$Q126,"")</f>
        <v/>
      </c>
      <c r="BX126" s="26" t="str">
        <f t="shared" si="71"/>
        <v/>
      </c>
      <c r="BY126" s="13" t="str">
        <f>IF($P126="More Info Required",COUNTIFS('[2]2018 Outage History'!$R:$R,BX126,'[2]2018 Outage History'!$I:$I,$C126)/$Q126,"")</f>
        <v/>
      </c>
      <c r="BZ126" s="26" t="str">
        <f t="shared" si="72"/>
        <v/>
      </c>
      <c r="CA126" s="13" t="str">
        <f>IF($P126="More Info Required",COUNTIFS('[2]2018 Outage History'!$R:$R,BZ126,'[2]2018 Outage History'!$I:$I,$C126)/$Q126,"")</f>
        <v/>
      </c>
      <c r="CB126" s="26" t="str">
        <f t="shared" si="73"/>
        <v/>
      </c>
      <c r="CC126" s="13" t="str">
        <f>IF($P126="More Info Required",COUNTIFS('[2]2018 Outage History'!$R:$R,CB126,'[2]2018 Outage History'!$I:$I,$C126)/$Q126,"")</f>
        <v/>
      </c>
      <c r="CD126" s="26" t="str">
        <f t="shared" si="74"/>
        <v/>
      </c>
      <c r="CE126" s="13" t="str">
        <f>IF($P126="More Info Required",COUNTIFS('[2]2018 Outage History'!$R:$R,CD126,'[2]2018 Outage History'!$I:$I,$C126)/$Q126,"")</f>
        <v/>
      </c>
      <c r="CF126" s="26" t="str">
        <f t="shared" si="75"/>
        <v/>
      </c>
      <c r="CG126" s="13" t="str">
        <f>IF($P126="More Info Required",COUNTIFS('[2]2018 Outage History'!$R:$R,CF126,'[2]2018 Outage History'!$I:$I,$C126)/$Q126,"")</f>
        <v/>
      </c>
      <c r="CH126" s="26" t="str">
        <f t="shared" si="76"/>
        <v/>
      </c>
      <c r="CI126" s="13" t="str">
        <f>IF($P126="More Info Required",COUNTIFS('[2]2018 Outage History'!$R:$R,CH126,'[2]2018 Outage History'!$I:$I,$C126)/$Q126,"")</f>
        <v/>
      </c>
      <c r="CJ126" s="26" t="str">
        <f t="shared" si="77"/>
        <v/>
      </c>
      <c r="CK126" s="13" t="str">
        <f>IF($P126="More Info Required",COUNTIFS('[2]2018 Outage History'!$R:$R,CJ126,'[2]2018 Outage History'!$I:$I,$C126)/$Q126,"")</f>
        <v/>
      </c>
    </row>
    <row r="127" spans="1:89" ht="15" x14ac:dyDescent="0.25">
      <c r="A127" s="17" t="s">
        <v>419</v>
      </c>
      <c r="B127" s="21">
        <v>7604</v>
      </c>
      <c r="C127" s="14" t="s">
        <v>464</v>
      </c>
      <c r="D127" s="17" t="s">
        <v>418</v>
      </c>
      <c r="E127" s="21">
        <v>76</v>
      </c>
      <c r="F127" s="22">
        <f>'[2]2018 Circuit Detail'!H86</f>
        <v>371.83241700000002</v>
      </c>
      <c r="G127" s="21"/>
      <c r="H127" s="21">
        <f>('[2]2013 Indices'!H118+'[2]2014 Circuit detail'!AS86+'[2]2015 Circuit Detail'!AS86+'[2]2016 Circuit Detail'!AS86+'[2]2017 Circuit Detail'!AS86)/5</f>
        <v>1.0352956161657942</v>
      </c>
      <c r="I127" s="10">
        <f>'[2]2018 Circuit Detail'!AS86</f>
        <v>0.39265000393981198</v>
      </c>
      <c r="J127" s="17" t="str">
        <f t="shared" si="39"/>
        <v>OK</v>
      </c>
      <c r="K127" s="34">
        <v>24.1</v>
      </c>
      <c r="L127" s="23">
        <v>2016</v>
      </c>
      <c r="M127" s="21">
        <f>('[2]2013 Indices'!I118+'[2]2014 Circuit detail'!AQ86+'[2]2015 Circuit Detail'!AQ86+'[2]2016 Circuit Detail'!AQ86+'[2]2017 Circuit Detail'!AQ86)/5</f>
        <v>115.94406773333333</v>
      </c>
      <c r="N127" s="24">
        <f>'[2]2018 Circuit Detail'!AQ86</f>
        <v>32.799722000000003</v>
      </c>
      <c r="O127" s="17" t="str">
        <f t="shared" si="40"/>
        <v>OK</v>
      </c>
      <c r="P127" s="8" t="str">
        <f t="shared" si="41"/>
        <v>Good</v>
      </c>
      <c r="Q127" s="25">
        <f>'[2]2018 Circuit Detail'!AJ86</f>
        <v>7</v>
      </c>
      <c r="R127" s="26" t="str">
        <f t="shared" si="42"/>
        <v/>
      </c>
      <c r="S127" s="12" t="str">
        <f>IF($P127="More Info Required",COUNTIFS('[2]2018 Outage History'!$R:$R,R127,'[2]2018 Outage History'!$I:$I,$C127)/$Q127,"")</f>
        <v/>
      </c>
      <c r="T127" s="26" t="str">
        <f t="shared" si="43"/>
        <v/>
      </c>
      <c r="U127" s="13" t="str">
        <f>IF($P127="More Info Required",COUNTIFS('[2]2018 Outage History'!$R:$R,T127,'[2]2018 Outage History'!$I:$I,$C127)/$Q127,"")</f>
        <v/>
      </c>
      <c r="V127" s="26" t="str">
        <f t="shared" si="44"/>
        <v/>
      </c>
      <c r="W127" s="13" t="str">
        <f>IF($P127="More Info Required",COUNTIFS('[2]2018 Outage History'!$R:$R,V127,'[2]2018 Outage History'!$I:$I,$C127)/$Q127,"")</f>
        <v/>
      </c>
      <c r="X127" s="26" t="str">
        <f t="shared" si="45"/>
        <v/>
      </c>
      <c r="Y127" s="13" t="str">
        <f>IF($P127="More Info Required",COUNTIFS('[2]2018 Outage History'!$R:$R,X127,'[2]2018 Outage History'!$I:$I,$C127)/$Q127,"")</f>
        <v/>
      </c>
      <c r="Z127" s="26" t="str">
        <f t="shared" si="46"/>
        <v/>
      </c>
      <c r="AA127" s="13" t="str">
        <f>IF($P127="More Info Required",COUNTIFS('[2]2018 Outage History'!$R:$R,Z127,'[2]2018 Outage History'!$I:$I,$C127)/$Q127,"")</f>
        <v/>
      </c>
      <c r="AB127" s="26" t="str">
        <f t="shared" si="47"/>
        <v/>
      </c>
      <c r="AC127" s="13" t="str">
        <f>IF($P127="More Info Required",COUNTIFS('[2]2018 Outage History'!$R:$R,AB127,'[2]2018 Outage History'!$I:$I,$C127)/$Q127,"")</f>
        <v/>
      </c>
      <c r="AD127" s="26" t="str">
        <f t="shared" si="48"/>
        <v/>
      </c>
      <c r="AE127" s="13" t="str">
        <f>IF($P127="More Info Required",COUNTIFS('[2]2018 Outage History'!$R:$R,AD127,'[2]2018 Outage History'!$I:$I,$C127)/$Q127,"")</f>
        <v/>
      </c>
      <c r="AF127" s="26" t="str">
        <f t="shared" si="49"/>
        <v/>
      </c>
      <c r="AG127" s="13" t="str">
        <f>IF($P127="More Info Required",COUNTIFS('[2]2018 Outage History'!$R:$R,AF127,'[2]2018 Outage History'!$I:$I,$C127)/$Q127,"")</f>
        <v/>
      </c>
      <c r="AH127" s="26" t="str">
        <f t="shared" si="50"/>
        <v/>
      </c>
      <c r="AI127" s="13" t="str">
        <f>IF($P127="More Info Required",COUNTIFS('[2]2018 Outage History'!$R:$R,AH127,'[2]2018 Outage History'!$I:$I,$C127)/$Q127,"")</f>
        <v/>
      </c>
      <c r="AJ127" s="26" t="str">
        <f t="shared" si="51"/>
        <v/>
      </c>
      <c r="AK127" s="13" t="str">
        <f>IF($P127="More Info Required",COUNTIFS('[2]2018 Outage History'!$R:$R,AJ127,'[2]2018 Outage History'!$I:$I,$C127)/$Q127,"")</f>
        <v/>
      </c>
      <c r="AL127" s="26" t="str">
        <f t="shared" si="52"/>
        <v/>
      </c>
      <c r="AM127" s="13" t="str">
        <f>IF($P127="More Info Required",COUNTIFS('[2]2018 Outage History'!$R:$R,AL127,'[2]2018 Outage History'!$I:$I,$C127)/$Q127,"")</f>
        <v/>
      </c>
      <c r="AN127" s="26" t="str">
        <f t="shared" si="53"/>
        <v/>
      </c>
      <c r="AO127" s="13" t="str">
        <f>IF($P127="More Info Required",COUNTIFS('[2]2018 Outage History'!$R:$R,AN127,'[2]2018 Outage History'!$I:$I,$C127)/$Q127,"")</f>
        <v/>
      </c>
      <c r="AP127" s="26" t="str">
        <f t="shared" si="54"/>
        <v/>
      </c>
      <c r="AQ127" s="13" t="str">
        <f>IF($P127="More Info Required",COUNTIFS('[2]2018 Outage History'!$R:$R,AP127,'[2]2018 Outage History'!$I:$I,$C127)/$Q127,"")</f>
        <v/>
      </c>
      <c r="AR127" s="26" t="str">
        <f t="shared" si="55"/>
        <v/>
      </c>
      <c r="AS127" s="13" t="str">
        <f>IF($P127="More Info Required",COUNTIFS('[2]2018 Outage History'!$R:$R,AR127,'[2]2018 Outage History'!$I:$I,$C127)/$Q127,"")</f>
        <v/>
      </c>
      <c r="AT127" s="26" t="str">
        <f t="shared" si="56"/>
        <v/>
      </c>
      <c r="AU127" s="13" t="str">
        <f>IF($P127="More Info Required",COUNTIFS('[2]2018 Outage History'!$R:$R,AT127,'[2]2018 Outage History'!$I:$I,$C127)/$Q127,"")</f>
        <v/>
      </c>
      <c r="AV127" s="26" t="str">
        <f t="shared" si="57"/>
        <v/>
      </c>
      <c r="AW127" s="13" t="str">
        <f>IF($P127="More Info Required",COUNTIFS('[2]2018 Outage History'!$R:$R,AV127,'[2]2018 Outage History'!$I:$I,$C127)/$Q127,"")</f>
        <v/>
      </c>
      <c r="AX127" s="26" t="str">
        <f t="shared" si="58"/>
        <v/>
      </c>
      <c r="AY127" s="13" t="str">
        <f>IF($P127="More Info Required",COUNTIFS('[2]2018 Outage History'!$R:$R,AX127,'[2]2018 Outage History'!$I:$I,$C127)/$Q127,"")</f>
        <v/>
      </c>
      <c r="AZ127" s="26" t="str">
        <f t="shared" si="59"/>
        <v/>
      </c>
      <c r="BA127" s="13" t="str">
        <f>IF($P127="More Info Required",COUNTIFS('[2]2018 Outage History'!$R:$R,AZ127,'[2]2018 Outage History'!$I:$I,$C127)/$Q127,"")</f>
        <v/>
      </c>
      <c r="BB127" s="26" t="str">
        <f t="shared" si="60"/>
        <v/>
      </c>
      <c r="BC127" s="13" t="str">
        <f>IF($P127="More Info Required",COUNTIFS('[2]2018 Outage History'!$R:$R,BB127,'[2]2018 Outage History'!$I:$I,$C127)/$Q127,"")</f>
        <v/>
      </c>
      <c r="BD127" s="26" t="str">
        <f t="shared" si="61"/>
        <v/>
      </c>
      <c r="BE127" s="13" t="str">
        <f>IF($P127="More Info Required",COUNTIFS('[2]2018 Outage History'!$R:$R,BD127,'[2]2018 Outage History'!$I:$I,$C127)/$Q127,"")</f>
        <v/>
      </c>
      <c r="BF127" s="26" t="str">
        <f t="shared" si="62"/>
        <v/>
      </c>
      <c r="BG127" s="13" t="str">
        <f>IF($P127="More Info Required",COUNTIFS('[2]2018 Outage History'!$R:$R,BF127,'[2]2018 Outage History'!$I:$I,$C127)/$Q127,"")</f>
        <v/>
      </c>
      <c r="BH127" s="26" t="str">
        <f t="shared" si="63"/>
        <v/>
      </c>
      <c r="BI127" s="13" t="str">
        <f>IF($P127="More Info Required",COUNTIFS('[2]2018 Outage History'!$R:$R,BH127,'[2]2018 Outage History'!$I:$I,$C127)/$Q127,"")</f>
        <v/>
      </c>
      <c r="BJ127" s="26" t="str">
        <f t="shared" si="64"/>
        <v/>
      </c>
      <c r="BK127" s="13" t="str">
        <f>IF($P127="More Info Required",COUNTIFS('[2]2018 Outage History'!$R:$R,BJ127,'[2]2018 Outage History'!$I:$I,$C127)/$Q127,"")</f>
        <v/>
      </c>
      <c r="BL127" s="26" t="str">
        <f t="shared" si="65"/>
        <v/>
      </c>
      <c r="BM127" s="13" t="str">
        <f>IF($P127="More Info Required",COUNTIFS('[2]2018 Outage History'!$R:$R,BL127,'[2]2018 Outage History'!$I:$I,$C127)/$Q127,"")</f>
        <v/>
      </c>
      <c r="BN127" s="26" t="str">
        <f t="shared" si="66"/>
        <v/>
      </c>
      <c r="BO127" s="13" t="str">
        <f>IF($P127="More Info Required",COUNTIFS('[2]2018 Outage History'!$R:$R,BN127,'[2]2018 Outage History'!$I:$I,$C127)/$Q127,"")</f>
        <v/>
      </c>
      <c r="BP127" s="26" t="str">
        <f t="shared" si="67"/>
        <v/>
      </c>
      <c r="BQ127" s="13" t="str">
        <f>IF($P127="More Info Required",COUNTIFS('[2]2018 Outage History'!$R:$R,BP127,'[2]2018 Outage History'!$I:$I,$C127)/$Q127,"")</f>
        <v/>
      </c>
      <c r="BR127" s="26" t="str">
        <f t="shared" si="68"/>
        <v/>
      </c>
      <c r="BS127" s="13" t="str">
        <f>IF($P127="More Info Required",COUNTIFS('[2]2018 Outage History'!$R:$R,BR127,'[2]2018 Outage History'!$I:$I,$C127)/$Q127,"")</f>
        <v/>
      </c>
      <c r="BT127" s="26" t="str">
        <f t="shared" si="69"/>
        <v/>
      </c>
      <c r="BU127" s="13" t="str">
        <f>IF($P127="More Info Required",COUNTIFS('[2]2018 Outage History'!$R:$R,BT127,'[2]2018 Outage History'!$I:$I,$C127)/$Q127,"")</f>
        <v/>
      </c>
      <c r="BV127" s="26" t="str">
        <f t="shared" si="70"/>
        <v/>
      </c>
      <c r="BW127" s="13" t="str">
        <f>IF($P127="More Info Required",COUNTIFS('[2]2018 Outage History'!$R:$R,BV127,'[2]2018 Outage History'!$I:$I,$C127)/$Q127,"")</f>
        <v/>
      </c>
      <c r="BX127" s="26" t="str">
        <f t="shared" si="71"/>
        <v/>
      </c>
      <c r="BY127" s="13" t="str">
        <f>IF($P127="More Info Required",COUNTIFS('[2]2018 Outage History'!$R:$R,BX127,'[2]2018 Outage History'!$I:$I,$C127)/$Q127,"")</f>
        <v/>
      </c>
      <c r="BZ127" s="26" t="str">
        <f t="shared" si="72"/>
        <v/>
      </c>
      <c r="CA127" s="13" t="str">
        <f>IF($P127="More Info Required",COUNTIFS('[2]2018 Outage History'!$R:$R,BZ127,'[2]2018 Outage History'!$I:$I,$C127)/$Q127,"")</f>
        <v/>
      </c>
      <c r="CB127" s="26" t="str">
        <f t="shared" si="73"/>
        <v/>
      </c>
      <c r="CC127" s="13" t="str">
        <f>IF($P127="More Info Required",COUNTIFS('[2]2018 Outage History'!$R:$R,CB127,'[2]2018 Outage History'!$I:$I,$C127)/$Q127,"")</f>
        <v/>
      </c>
      <c r="CD127" s="26" t="str">
        <f t="shared" si="74"/>
        <v/>
      </c>
      <c r="CE127" s="13" t="str">
        <f>IF($P127="More Info Required",COUNTIFS('[2]2018 Outage History'!$R:$R,CD127,'[2]2018 Outage History'!$I:$I,$C127)/$Q127,"")</f>
        <v/>
      </c>
      <c r="CF127" s="26" t="str">
        <f t="shared" si="75"/>
        <v/>
      </c>
      <c r="CG127" s="13" t="str">
        <f>IF($P127="More Info Required",COUNTIFS('[2]2018 Outage History'!$R:$R,CF127,'[2]2018 Outage History'!$I:$I,$C127)/$Q127,"")</f>
        <v/>
      </c>
      <c r="CH127" s="26" t="str">
        <f t="shared" si="76"/>
        <v/>
      </c>
      <c r="CI127" s="13" t="str">
        <f>IF($P127="More Info Required",COUNTIFS('[2]2018 Outage History'!$R:$R,CH127,'[2]2018 Outage History'!$I:$I,$C127)/$Q127,"")</f>
        <v/>
      </c>
      <c r="CJ127" s="26" t="str">
        <f t="shared" si="77"/>
        <v/>
      </c>
      <c r="CK127" s="13" t="str">
        <f>IF($P127="More Info Required",COUNTIFS('[2]2018 Outage History'!$R:$R,CJ127,'[2]2018 Outage History'!$I:$I,$C127)/$Q127,"")</f>
        <v/>
      </c>
    </row>
    <row r="128" spans="1:89" ht="15" x14ac:dyDescent="0.25">
      <c r="A128" s="17" t="s">
        <v>420</v>
      </c>
      <c r="B128" s="21">
        <v>7605</v>
      </c>
      <c r="C128" s="14" t="s">
        <v>465</v>
      </c>
      <c r="D128" s="17" t="s">
        <v>418</v>
      </c>
      <c r="E128" s="21">
        <v>76</v>
      </c>
      <c r="F128" s="22">
        <f>'[2]2018 Circuit Detail'!H87</f>
        <v>659.49589000000003</v>
      </c>
      <c r="G128" s="21"/>
      <c r="H128" s="21">
        <f>('[2]2013 Indices'!H119+'[2]2014 Circuit detail'!AS87+'[2]2015 Circuit Detail'!AS87+'[2]2016 Circuit Detail'!AS87+'[2]2017 Circuit Detail'!AS87)/5</f>
        <v>1.5656388757542168</v>
      </c>
      <c r="I128" s="10">
        <f>'[2]2018 Circuit Detail'!AS87</f>
        <v>1.07203094169397</v>
      </c>
      <c r="J128" s="17" t="str">
        <f t="shared" si="39"/>
        <v>OK</v>
      </c>
      <c r="K128" s="34">
        <v>43.19</v>
      </c>
      <c r="L128" s="23">
        <v>2016</v>
      </c>
      <c r="M128" s="21">
        <f>('[2]2013 Indices'!I119+'[2]2014 Circuit detail'!AQ87+'[2]2015 Circuit Detail'!AQ87+'[2]2016 Circuit Detail'!AQ87+'[2]2017 Circuit Detail'!AQ87)/5</f>
        <v>181.64671806656582</v>
      </c>
      <c r="N128" s="24">
        <f>'[2]2018 Circuit Detail'!AQ87</f>
        <v>318.89963699999998</v>
      </c>
      <c r="O128" s="17" t="str">
        <f t="shared" si="40"/>
        <v>PSC</v>
      </c>
      <c r="P128" s="8" t="str">
        <f t="shared" si="41"/>
        <v>More Info Required</v>
      </c>
      <c r="Q128" s="25">
        <f>'[2]2018 Circuit Detail'!AJ87</f>
        <v>10</v>
      </c>
      <c r="R128" s="26" t="str">
        <f t="shared" si="42"/>
        <v>000 Power Supply</v>
      </c>
      <c r="S128" s="12" t="e">
        <f>IF($P128="More Info Required",COUNTIFS('[2]2018 Outage History'!$R:$R,R128,'[2]2018 Outage History'!$I:$I,$C128)/$Q128,"")</f>
        <v>#VALUE!</v>
      </c>
      <c r="T128" s="26" t="str">
        <f t="shared" si="43"/>
        <v>100 Construction</v>
      </c>
      <c r="U128" s="13" t="e">
        <f>IF($P128="More Info Required",COUNTIFS('[2]2018 Outage History'!$R:$R,T128,'[2]2018 Outage History'!$I:$I,$C128)/$Q128,"")</f>
        <v>#VALUE!</v>
      </c>
      <c r="V128" s="26" t="str">
        <f t="shared" si="44"/>
        <v>110 Maintenance</v>
      </c>
      <c r="W128" s="13" t="e">
        <f>IF($P128="More Info Required",COUNTIFS('[2]2018 Outage History'!$R:$R,V128,'[2]2018 Outage History'!$I:$I,$C128)/$Q128,"")</f>
        <v>#VALUE!</v>
      </c>
      <c r="X128" s="26" t="str">
        <f t="shared" si="45"/>
        <v>190 Other Planned</v>
      </c>
      <c r="Y128" s="13" t="e">
        <f>IF($P128="More Info Required",COUNTIFS('[2]2018 Outage History'!$R:$R,X128,'[2]2018 Outage History'!$I:$I,$C128)/$Q128,"")</f>
        <v>#VALUE!</v>
      </c>
      <c r="Z128" s="26" t="str">
        <f t="shared" si="46"/>
        <v>300 Material or equipment fault/failure</v>
      </c>
      <c r="AA128" s="13" t="e">
        <f>IF($P128="More Info Required",COUNTIFS('[2]2018 Outage History'!$R:$R,Z128,'[2]2018 Outage History'!$I:$I,$C128)/$Q128,"")</f>
        <v>#VALUE!</v>
      </c>
      <c r="AB128" s="26" t="str">
        <f t="shared" si="47"/>
        <v>310 Installation Fault</v>
      </c>
      <c r="AC128" s="13" t="e">
        <f>IF($P128="More Info Required",COUNTIFS('[2]2018 Outage History'!$R:$R,AB128,'[2]2018 Outage History'!$I:$I,$C128)/$Q128,"")</f>
        <v>#VALUE!</v>
      </c>
      <c r="AD128" s="26" t="str">
        <f t="shared" si="48"/>
        <v>320 Conductor Sag or inadequate clearance</v>
      </c>
      <c r="AE128" s="13" t="e">
        <f>IF($P128="More Info Required",COUNTIFS('[2]2018 Outage History'!$R:$R,AD128,'[2]2018 Outage History'!$I:$I,$C128)/$Q128,"")</f>
        <v>#VALUE!</v>
      </c>
      <c r="AF128" s="26" t="str">
        <f t="shared" si="49"/>
        <v>340 Overload</v>
      </c>
      <c r="AG128" s="13" t="e">
        <f>IF($P128="More Info Required",COUNTIFS('[2]2018 Outage History'!$R:$R,AF128,'[2]2018 Outage History'!$I:$I,$C128)/$Q128,"")</f>
        <v>#VALUE!</v>
      </c>
      <c r="AH128" s="26" t="str">
        <f t="shared" si="50"/>
        <v>350 Miscoordination of protection devices</v>
      </c>
      <c r="AI128" s="13" t="e">
        <f>IF($P128="More Info Required",COUNTIFS('[2]2018 Outage History'!$R:$R,AH128,'[2]2018 Outage History'!$I:$I,$C128)/$Q128,"")</f>
        <v>#VALUE!</v>
      </c>
      <c r="AJ128" s="26" t="str">
        <f t="shared" si="51"/>
        <v>360 Other Equipment installation/design</v>
      </c>
      <c r="AK128" s="13" t="e">
        <f>IF($P128="More Info Required",COUNTIFS('[2]2018 Outage History'!$R:$R,AJ128,'[2]2018 Outage History'!$I:$I,$C128)/$Q128,"")</f>
        <v>#VALUE!</v>
      </c>
      <c r="AL128" s="26" t="str">
        <f t="shared" si="52"/>
        <v>400 Decay/Age of Material/Equipment</v>
      </c>
      <c r="AM128" s="13" t="e">
        <f>IF($P128="More Info Required",COUNTIFS('[2]2018 Outage History'!$R:$R,AL128,'[2]2018 Outage History'!$I:$I,$C128)/$Q128,"")</f>
        <v>#VALUE!</v>
      </c>
      <c r="AN128" s="26" t="str">
        <f t="shared" si="53"/>
        <v>420 Tree Growth</v>
      </c>
      <c r="AO128" s="13" t="e">
        <f>IF($P128="More Info Required",COUNTIFS('[2]2018 Outage History'!$R:$R,AN128,'[2]2018 Outage History'!$I:$I,$C128)/$Q128,"")</f>
        <v>#VALUE!</v>
      </c>
      <c r="AP128" s="26" t="str">
        <f t="shared" si="54"/>
        <v>430 Tree failure from overhang or dead tree without Ice/snow</v>
      </c>
      <c r="AQ128" s="13" t="e">
        <f>IF($P128="More Info Required",COUNTIFS('[2]2018 Outage History'!$R:$R,AP128,'[2]2018 Outage History'!$I:$I,$C128)/$Q128,"")</f>
        <v>#VALUE!</v>
      </c>
      <c r="AR128" s="26" t="str">
        <f t="shared" si="55"/>
        <v>440 Trees with Ice/snow</v>
      </c>
      <c r="AS128" s="13" t="e">
        <f>IF($P128="More Info Required",COUNTIFS('[2]2018 Outage History'!$R:$R,AR128,'[2]2018 Outage History'!$I:$I,$C128)/$Q128,"")</f>
        <v>#VALUE!</v>
      </c>
      <c r="AT128" s="26" t="str">
        <f t="shared" si="56"/>
        <v>470 Borrower Crew Cuts Tree</v>
      </c>
      <c r="AU128" s="13" t="e">
        <f>IF($P128="More Info Required",COUNTIFS('[2]2018 Outage History'!$R:$R,AT128,'[2]2018 Outage History'!$I:$I,$C128)/$Q128,"")</f>
        <v>#VALUE!</v>
      </c>
      <c r="AV128" s="26" t="str">
        <f t="shared" si="57"/>
        <v>490 Maintenance, Other</v>
      </c>
      <c r="AW128" s="13" t="e">
        <f>IF($P128="More Info Required",COUNTIFS('[2]2018 Outage History'!$R:$R,AV128,'[2]2018 Outage History'!$I:$I,$C128)/$Q128,"")</f>
        <v>#VALUE!</v>
      </c>
      <c r="AX128" s="26" t="str">
        <f t="shared" si="58"/>
        <v>500 Lightning</v>
      </c>
      <c r="AY128" s="13" t="e">
        <f>IF($P128="More Info Required",COUNTIFS('[2]2018 Outage History'!$R:$R,AX128,'[2]2018 Outage History'!$I:$I,$C128)/$Q128,"")</f>
        <v>#VALUE!</v>
      </c>
      <c r="AZ128" s="26" t="str">
        <f t="shared" si="59"/>
        <v>510 Wind, Not Trees</v>
      </c>
      <c r="BA128" s="13" t="e">
        <f>IF($P128="More Info Required",COUNTIFS('[2]2018 Outage History'!$R:$R,AZ128,'[2]2018 Outage History'!$I:$I,$C128)/$Q128,"")</f>
        <v>#VALUE!</v>
      </c>
      <c r="BB128" s="26" t="str">
        <f t="shared" si="60"/>
        <v>520 Ice, Sleet, Frost, not Trees</v>
      </c>
      <c r="BC128" s="13" t="e">
        <f>IF($P128="More Info Required",COUNTIFS('[2]2018 Outage History'!$R:$R,BB128,'[2]2018 Outage History'!$I:$I,$C128)/$Q128,"")</f>
        <v>#VALUE!</v>
      </c>
      <c r="BD128" s="26" t="str">
        <f t="shared" si="61"/>
        <v>530 Flood</v>
      </c>
      <c r="BE128" s="13" t="e">
        <f>IF($P128="More Info Required",COUNTIFS('[2]2018 Outage History'!$R:$R,BD128,'[2]2018 Outage History'!$I:$I,$C128)/$Q128,"")</f>
        <v>#VALUE!</v>
      </c>
      <c r="BF128" s="26" t="str">
        <f t="shared" si="62"/>
        <v>540 Storm</v>
      </c>
      <c r="BG128" s="13" t="e">
        <f>IF($P128="More Info Required",COUNTIFS('[2]2018 Outage History'!$R:$R,BF128,'[2]2018 Outage History'!$I:$I,$C128)/$Q128,"")</f>
        <v>#VALUE!</v>
      </c>
      <c r="BH128" s="26" t="str">
        <f t="shared" si="63"/>
        <v>590 Weather, Other</v>
      </c>
      <c r="BI128" s="13" t="e">
        <f>IF($P128="More Info Required",COUNTIFS('[2]2018 Outage History'!$R:$R,BH128,'[2]2018 Outage History'!$I:$I,$C128)/$Q128,"")</f>
        <v>#VALUE!</v>
      </c>
      <c r="BJ128" s="26" t="str">
        <f t="shared" si="64"/>
        <v>600 Animal/bird</v>
      </c>
      <c r="BK128" s="13" t="e">
        <f>IF($P128="More Info Required",COUNTIFS('[2]2018 Outage History'!$R:$R,BJ128,'[2]2018 Outage History'!$I:$I,$C128)/$Q128,"")</f>
        <v>#VALUE!</v>
      </c>
      <c r="BL128" s="26" t="str">
        <f t="shared" si="65"/>
        <v>630 Squirrel</v>
      </c>
      <c r="BM128" s="13" t="e">
        <f>IF($P128="More Info Required",COUNTIFS('[2]2018 Outage History'!$R:$R,BL128,'[2]2018 Outage History'!$I:$I,$C128)/$Q128,"")</f>
        <v>#VALUE!</v>
      </c>
      <c r="BN128" s="26" t="str">
        <f t="shared" si="66"/>
        <v>690 Animal, Other</v>
      </c>
      <c r="BO128" s="13" t="e">
        <f>IF($P128="More Info Required",COUNTIFS('[2]2018 Outage History'!$R:$R,BN128,'[2]2018 Outage History'!$I:$I,$C128)/$Q128,"")</f>
        <v>#VALUE!</v>
      </c>
      <c r="BP128" s="26" t="str">
        <f t="shared" si="67"/>
        <v>700 Customer-Caused</v>
      </c>
      <c r="BQ128" s="13" t="e">
        <f>IF($P128="More Info Required",COUNTIFS('[2]2018 Outage History'!$R:$R,BP128,'[2]2018 Outage History'!$I:$I,$C128)/$Q128,"")</f>
        <v>#VALUE!</v>
      </c>
      <c r="BR128" s="26" t="str">
        <f t="shared" si="68"/>
        <v>710 Motor Vehicle</v>
      </c>
      <c r="BS128" s="13" t="e">
        <f>IF($P128="More Info Required",COUNTIFS('[2]2018 Outage History'!$R:$R,BR128,'[2]2018 Outage History'!$I:$I,$C128)/$Q128,"")</f>
        <v>#VALUE!</v>
      </c>
      <c r="BT128" s="26" t="str">
        <f t="shared" si="69"/>
        <v>715 Farming Equipment</v>
      </c>
      <c r="BU128" s="13" t="e">
        <f>IF($P128="More Info Required",COUNTIFS('[2]2018 Outage History'!$R:$R,BT128,'[2]2018 Outage History'!$I:$I,$C128)/$Q128,"")</f>
        <v>#VALUE!</v>
      </c>
      <c r="BV128" s="26" t="str">
        <f t="shared" si="70"/>
        <v>720 Aircraft</v>
      </c>
      <c r="BW128" s="13" t="e">
        <f>IF($P128="More Info Required",COUNTIFS('[2]2018 Outage History'!$R:$R,BV128,'[2]2018 Outage History'!$I:$I,$C128)/$Q128,"")</f>
        <v>#VALUE!</v>
      </c>
      <c r="BX128" s="26" t="str">
        <f t="shared" si="71"/>
        <v>730 Fire</v>
      </c>
      <c r="BY128" s="13" t="e">
        <f>IF($P128="More Info Required",COUNTIFS('[2]2018 Outage History'!$R:$R,BX128,'[2]2018 Outage History'!$I:$I,$C128)/$Q128,"")</f>
        <v>#VALUE!</v>
      </c>
      <c r="BZ128" s="26" t="str">
        <f t="shared" si="72"/>
        <v>740 Public Cuts Tree</v>
      </c>
      <c r="CA128" s="13" t="e">
        <f>IF($P128="More Info Required",COUNTIFS('[2]2018 Outage History'!$R:$R,BZ128,'[2]2018 Outage History'!$I:$I,$C128)/$Q128,"")</f>
        <v>#VALUE!</v>
      </c>
      <c r="CB128" s="26" t="str">
        <f t="shared" si="73"/>
        <v>750 Vandalism</v>
      </c>
      <c r="CC128" s="13" t="e">
        <f>IF($P128="More Info Required",COUNTIFS('[2]2018 Outage History'!$R:$R,CB128,'[2]2018 Outage History'!$I:$I,$C128)/$Q128,"")</f>
        <v>#VALUE!</v>
      </c>
      <c r="CD128" s="26" t="str">
        <f t="shared" si="74"/>
        <v>760 Switching Error or Caused by Construction or Maintenance</v>
      </c>
      <c r="CE128" s="13" t="e">
        <f>IF($P128="More Info Required",COUNTIFS('[2]2018 Outage History'!$R:$R,CD128,'[2]2018 Outage History'!$I:$I,$C128)/$Q128,"")</f>
        <v>#VALUE!</v>
      </c>
      <c r="CF128" s="26" t="str">
        <f t="shared" si="75"/>
        <v>790 Public, Other</v>
      </c>
      <c r="CG128" s="13" t="e">
        <f>IF($P128="More Info Required",COUNTIFS('[2]2018 Outage History'!$R:$R,CF128,'[2]2018 Outage History'!$I:$I,$C128)/$Q128,"")</f>
        <v>#VALUE!</v>
      </c>
      <c r="CH128" s="26" t="str">
        <f t="shared" si="76"/>
        <v>800 Other</v>
      </c>
      <c r="CI128" s="13" t="e">
        <f>IF($P128="More Info Required",COUNTIFS('[2]2018 Outage History'!$R:$R,CH128,'[2]2018 Outage History'!$I:$I,$C128)/$Q128,"")</f>
        <v>#VALUE!</v>
      </c>
      <c r="CJ128" s="26" t="str">
        <f t="shared" si="77"/>
        <v>999 Cause Unknown</v>
      </c>
      <c r="CK128" s="13" t="e">
        <f>IF($P128="More Info Required",COUNTIFS('[2]2018 Outage History'!$R:$R,CJ128,'[2]2018 Outage History'!$I:$I,$C128)/$Q128,"")</f>
        <v>#VALUE!</v>
      </c>
    </row>
    <row r="129" spans="1:89" ht="15" x14ac:dyDescent="0.25">
      <c r="A129" s="17" t="s">
        <v>421</v>
      </c>
      <c r="B129" s="21">
        <v>7702</v>
      </c>
      <c r="C129" s="14" t="s">
        <v>422</v>
      </c>
      <c r="D129" s="17" t="s">
        <v>423</v>
      </c>
      <c r="E129" s="21">
        <v>77</v>
      </c>
      <c r="F129" s="22">
        <f>'[2]2018 Circuit Detail'!H88</f>
        <v>639.75616400000001</v>
      </c>
      <c r="G129" s="21"/>
      <c r="H129" s="21">
        <f>('[2]2013 Indices'!H120+'[2]2014 Circuit detail'!AS88+'[2]2015 Circuit Detail'!AS88+'[2]2016 Circuit Detail'!AS88+'[2]2017 Circuit Detail'!AS88)/5</f>
        <v>1.1088208591888471</v>
      </c>
      <c r="I129" s="10">
        <f>'[2]2018 Circuit Detail'!AS88</f>
        <v>1.9726265583898299</v>
      </c>
      <c r="J129" s="17" t="str">
        <f t="shared" si="39"/>
        <v>PSC</v>
      </c>
      <c r="K129" s="34">
        <v>29.4</v>
      </c>
      <c r="L129" s="23">
        <v>2015</v>
      </c>
      <c r="M129" s="21">
        <f>('[2]2013 Indices'!I120+'[2]2014 Circuit detail'!AQ88+'[2]2015 Circuit Detail'!AQ88+'[2]2016 Circuit Detail'!AQ88+'[2]2017 Circuit Detail'!AQ88)/5</f>
        <v>93.856588216806728</v>
      </c>
      <c r="N129" s="24">
        <f>'[2]2018 Circuit Detail'!AQ88</f>
        <v>182.260064</v>
      </c>
      <c r="O129" s="17" t="str">
        <f t="shared" si="40"/>
        <v>PSC</v>
      </c>
      <c r="P129" s="8" t="str">
        <f t="shared" si="41"/>
        <v>More Info Required</v>
      </c>
      <c r="Q129" s="25">
        <f>'[2]2018 Circuit Detail'!AJ88</f>
        <v>18</v>
      </c>
      <c r="R129" s="26" t="str">
        <f t="shared" si="42"/>
        <v>000 Power Supply</v>
      </c>
      <c r="S129" s="12" t="e">
        <f>IF($P129="More Info Required",COUNTIFS('[2]2018 Outage History'!$R:$R,R129,'[2]2018 Outage History'!$I:$I,$C129)/$Q129,"")</f>
        <v>#VALUE!</v>
      </c>
      <c r="T129" s="26" t="str">
        <f t="shared" si="43"/>
        <v>100 Construction</v>
      </c>
      <c r="U129" s="13" t="e">
        <f>IF($P129="More Info Required",COUNTIFS('[2]2018 Outage History'!$R:$R,T129,'[2]2018 Outage History'!$I:$I,$C129)/$Q129,"")</f>
        <v>#VALUE!</v>
      </c>
      <c r="V129" s="26" t="str">
        <f t="shared" si="44"/>
        <v>110 Maintenance</v>
      </c>
      <c r="W129" s="13" t="e">
        <f>IF($P129="More Info Required",COUNTIFS('[2]2018 Outage History'!$R:$R,V129,'[2]2018 Outage History'!$I:$I,$C129)/$Q129,"")</f>
        <v>#VALUE!</v>
      </c>
      <c r="X129" s="26" t="str">
        <f t="shared" si="45"/>
        <v>190 Other Planned</v>
      </c>
      <c r="Y129" s="13" t="e">
        <f>IF($P129="More Info Required",COUNTIFS('[2]2018 Outage History'!$R:$R,X129,'[2]2018 Outage History'!$I:$I,$C129)/$Q129,"")</f>
        <v>#VALUE!</v>
      </c>
      <c r="Z129" s="26" t="str">
        <f t="shared" si="46"/>
        <v>300 Material or equipment fault/failure</v>
      </c>
      <c r="AA129" s="13" t="e">
        <f>IF($P129="More Info Required",COUNTIFS('[2]2018 Outage History'!$R:$R,Z129,'[2]2018 Outage History'!$I:$I,$C129)/$Q129,"")</f>
        <v>#VALUE!</v>
      </c>
      <c r="AB129" s="26" t="str">
        <f t="shared" si="47"/>
        <v>310 Installation Fault</v>
      </c>
      <c r="AC129" s="13" t="e">
        <f>IF($P129="More Info Required",COUNTIFS('[2]2018 Outage History'!$R:$R,AB129,'[2]2018 Outage History'!$I:$I,$C129)/$Q129,"")</f>
        <v>#VALUE!</v>
      </c>
      <c r="AD129" s="26" t="str">
        <f t="shared" si="48"/>
        <v>320 Conductor Sag or inadequate clearance</v>
      </c>
      <c r="AE129" s="13" t="e">
        <f>IF($P129="More Info Required",COUNTIFS('[2]2018 Outage History'!$R:$R,AD129,'[2]2018 Outage History'!$I:$I,$C129)/$Q129,"")</f>
        <v>#VALUE!</v>
      </c>
      <c r="AF129" s="26" t="str">
        <f t="shared" si="49"/>
        <v>340 Overload</v>
      </c>
      <c r="AG129" s="13" t="e">
        <f>IF($P129="More Info Required",COUNTIFS('[2]2018 Outage History'!$R:$R,AF129,'[2]2018 Outage History'!$I:$I,$C129)/$Q129,"")</f>
        <v>#VALUE!</v>
      </c>
      <c r="AH129" s="26" t="str">
        <f t="shared" si="50"/>
        <v>350 Miscoordination of protection devices</v>
      </c>
      <c r="AI129" s="13" t="e">
        <f>IF($P129="More Info Required",COUNTIFS('[2]2018 Outage History'!$R:$R,AH129,'[2]2018 Outage History'!$I:$I,$C129)/$Q129,"")</f>
        <v>#VALUE!</v>
      </c>
      <c r="AJ129" s="26" t="str">
        <f t="shared" si="51"/>
        <v>360 Other Equipment installation/design</v>
      </c>
      <c r="AK129" s="13" t="e">
        <f>IF($P129="More Info Required",COUNTIFS('[2]2018 Outage History'!$R:$R,AJ129,'[2]2018 Outage History'!$I:$I,$C129)/$Q129,"")</f>
        <v>#VALUE!</v>
      </c>
      <c r="AL129" s="26" t="str">
        <f t="shared" si="52"/>
        <v>400 Decay/Age of Material/Equipment</v>
      </c>
      <c r="AM129" s="13" t="e">
        <f>IF($P129="More Info Required",COUNTIFS('[2]2018 Outage History'!$R:$R,AL129,'[2]2018 Outage History'!$I:$I,$C129)/$Q129,"")</f>
        <v>#VALUE!</v>
      </c>
      <c r="AN129" s="26" t="str">
        <f t="shared" si="53"/>
        <v>420 Tree Growth</v>
      </c>
      <c r="AO129" s="13" t="e">
        <f>IF($P129="More Info Required",COUNTIFS('[2]2018 Outage History'!$R:$R,AN129,'[2]2018 Outage History'!$I:$I,$C129)/$Q129,"")</f>
        <v>#VALUE!</v>
      </c>
      <c r="AP129" s="26" t="str">
        <f t="shared" si="54"/>
        <v>430 Tree failure from overhang or dead tree without Ice/snow</v>
      </c>
      <c r="AQ129" s="13" t="e">
        <f>IF($P129="More Info Required",COUNTIFS('[2]2018 Outage History'!$R:$R,AP129,'[2]2018 Outage History'!$I:$I,$C129)/$Q129,"")</f>
        <v>#VALUE!</v>
      </c>
      <c r="AR129" s="26" t="str">
        <f t="shared" si="55"/>
        <v>440 Trees with Ice/snow</v>
      </c>
      <c r="AS129" s="13" t="e">
        <f>IF($P129="More Info Required",COUNTIFS('[2]2018 Outage History'!$R:$R,AR129,'[2]2018 Outage History'!$I:$I,$C129)/$Q129,"")</f>
        <v>#VALUE!</v>
      </c>
      <c r="AT129" s="26" t="str">
        <f t="shared" si="56"/>
        <v>470 Borrower Crew Cuts Tree</v>
      </c>
      <c r="AU129" s="13" t="e">
        <f>IF($P129="More Info Required",COUNTIFS('[2]2018 Outage History'!$R:$R,AT129,'[2]2018 Outage History'!$I:$I,$C129)/$Q129,"")</f>
        <v>#VALUE!</v>
      </c>
      <c r="AV129" s="26" t="str">
        <f t="shared" si="57"/>
        <v>490 Maintenance, Other</v>
      </c>
      <c r="AW129" s="13" t="e">
        <f>IF($P129="More Info Required",COUNTIFS('[2]2018 Outage History'!$R:$R,AV129,'[2]2018 Outage History'!$I:$I,$C129)/$Q129,"")</f>
        <v>#VALUE!</v>
      </c>
      <c r="AX129" s="26" t="str">
        <f t="shared" si="58"/>
        <v>500 Lightning</v>
      </c>
      <c r="AY129" s="13" t="e">
        <f>IF($P129="More Info Required",COUNTIFS('[2]2018 Outage History'!$R:$R,AX129,'[2]2018 Outage History'!$I:$I,$C129)/$Q129,"")</f>
        <v>#VALUE!</v>
      </c>
      <c r="AZ129" s="26" t="str">
        <f t="shared" si="59"/>
        <v>510 Wind, Not Trees</v>
      </c>
      <c r="BA129" s="13" t="e">
        <f>IF($P129="More Info Required",COUNTIFS('[2]2018 Outage History'!$R:$R,AZ129,'[2]2018 Outage History'!$I:$I,$C129)/$Q129,"")</f>
        <v>#VALUE!</v>
      </c>
      <c r="BB129" s="26" t="str">
        <f t="shared" si="60"/>
        <v>520 Ice, Sleet, Frost, not Trees</v>
      </c>
      <c r="BC129" s="13" t="e">
        <f>IF($P129="More Info Required",COUNTIFS('[2]2018 Outage History'!$R:$R,BB129,'[2]2018 Outage History'!$I:$I,$C129)/$Q129,"")</f>
        <v>#VALUE!</v>
      </c>
      <c r="BD129" s="26" t="str">
        <f t="shared" si="61"/>
        <v>530 Flood</v>
      </c>
      <c r="BE129" s="13" t="e">
        <f>IF($P129="More Info Required",COUNTIFS('[2]2018 Outage History'!$R:$R,BD129,'[2]2018 Outage History'!$I:$I,$C129)/$Q129,"")</f>
        <v>#VALUE!</v>
      </c>
      <c r="BF129" s="26" t="str">
        <f t="shared" si="62"/>
        <v>540 Storm</v>
      </c>
      <c r="BG129" s="13" t="e">
        <f>IF($P129="More Info Required",COUNTIFS('[2]2018 Outage History'!$R:$R,BF129,'[2]2018 Outage History'!$I:$I,$C129)/$Q129,"")</f>
        <v>#VALUE!</v>
      </c>
      <c r="BH129" s="26" t="str">
        <f t="shared" si="63"/>
        <v>590 Weather, Other</v>
      </c>
      <c r="BI129" s="13" t="e">
        <f>IF($P129="More Info Required",COUNTIFS('[2]2018 Outage History'!$R:$R,BH129,'[2]2018 Outage History'!$I:$I,$C129)/$Q129,"")</f>
        <v>#VALUE!</v>
      </c>
      <c r="BJ129" s="26" t="str">
        <f t="shared" si="64"/>
        <v>600 Animal/bird</v>
      </c>
      <c r="BK129" s="13" t="e">
        <f>IF($P129="More Info Required",COUNTIFS('[2]2018 Outage History'!$R:$R,BJ129,'[2]2018 Outage History'!$I:$I,$C129)/$Q129,"")</f>
        <v>#VALUE!</v>
      </c>
      <c r="BL129" s="26" t="str">
        <f t="shared" si="65"/>
        <v>630 Squirrel</v>
      </c>
      <c r="BM129" s="13" t="e">
        <f>IF($P129="More Info Required",COUNTIFS('[2]2018 Outage History'!$R:$R,BL129,'[2]2018 Outage History'!$I:$I,$C129)/$Q129,"")</f>
        <v>#VALUE!</v>
      </c>
      <c r="BN129" s="26" t="str">
        <f t="shared" si="66"/>
        <v>690 Animal, Other</v>
      </c>
      <c r="BO129" s="13" t="e">
        <f>IF($P129="More Info Required",COUNTIFS('[2]2018 Outage History'!$R:$R,BN129,'[2]2018 Outage History'!$I:$I,$C129)/$Q129,"")</f>
        <v>#VALUE!</v>
      </c>
      <c r="BP129" s="26" t="str">
        <f t="shared" si="67"/>
        <v>700 Customer-Caused</v>
      </c>
      <c r="BQ129" s="13" t="e">
        <f>IF($P129="More Info Required",COUNTIFS('[2]2018 Outage History'!$R:$R,BP129,'[2]2018 Outage History'!$I:$I,$C129)/$Q129,"")</f>
        <v>#VALUE!</v>
      </c>
      <c r="BR129" s="26" t="str">
        <f t="shared" si="68"/>
        <v>710 Motor Vehicle</v>
      </c>
      <c r="BS129" s="13" t="e">
        <f>IF($P129="More Info Required",COUNTIFS('[2]2018 Outage History'!$R:$R,BR129,'[2]2018 Outage History'!$I:$I,$C129)/$Q129,"")</f>
        <v>#VALUE!</v>
      </c>
      <c r="BT129" s="26" t="str">
        <f t="shared" si="69"/>
        <v>715 Farming Equipment</v>
      </c>
      <c r="BU129" s="13" t="e">
        <f>IF($P129="More Info Required",COUNTIFS('[2]2018 Outage History'!$R:$R,BT129,'[2]2018 Outage History'!$I:$I,$C129)/$Q129,"")</f>
        <v>#VALUE!</v>
      </c>
      <c r="BV129" s="26" t="str">
        <f t="shared" si="70"/>
        <v>720 Aircraft</v>
      </c>
      <c r="BW129" s="13" t="e">
        <f>IF($P129="More Info Required",COUNTIFS('[2]2018 Outage History'!$R:$R,BV129,'[2]2018 Outage History'!$I:$I,$C129)/$Q129,"")</f>
        <v>#VALUE!</v>
      </c>
      <c r="BX129" s="26" t="str">
        <f t="shared" si="71"/>
        <v>730 Fire</v>
      </c>
      <c r="BY129" s="13" t="e">
        <f>IF($P129="More Info Required",COUNTIFS('[2]2018 Outage History'!$R:$R,BX129,'[2]2018 Outage History'!$I:$I,$C129)/$Q129,"")</f>
        <v>#VALUE!</v>
      </c>
      <c r="BZ129" s="26" t="str">
        <f t="shared" si="72"/>
        <v>740 Public Cuts Tree</v>
      </c>
      <c r="CA129" s="13" t="e">
        <f>IF($P129="More Info Required",COUNTIFS('[2]2018 Outage History'!$R:$R,BZ129,'[2]2018 Outage History'!$I:$I,$C129)/$Q129,"")</f>
        <v>#VALUE!</v>
      </c>
      <c r="CB129" s="26" t="str">
        <f t="shared" si="73"/>
        <v>750 Vandalism</v>
      </c>
      <c r="CC129" s="13" t="e">
        <f>IF($P129="More Info Required",COUNTIFS('[2]2018 Outage History'!$R:$R,CB129,'[2]2018 Outage History'!$I:$I,$C129)/$Q129,"")</f>
        <v>#VALUE!</v>
      </c>
      <c r="CD129" s="26" t="str">
        <f t="shared" si="74"/>
        <v>760 Switching Error or Caused by Construction or Maintenance</v>
      </c>
      <c r="CE129" s="13" t="e">
        <f>IF($P129="More Info Required",COUNTIFS('[2]2018 Outage History'!$R:$R,CD129,'[2]2018 Outage History'!$I:$I,$C129)/$Q129,"")</f>
        <v>#VALUE!</v>
      </c>
      <c r="CF129" s="26" t="str">
        <f t="shared" si="75"/>
        <v>790 Public, Other</v>
      </c>
      <c r="CG129" s="13" t="e">
        <f>IF($P129="More Info Required",COUNTIFS('[2]2018 Outage History'!$R:$R,CF129,'[2]2018 Outage History'!$I:$I,$C129)/$Q129,"")</f>
        <v>#VALUE!</v>
      </c>
      <c r="CH129" s="26" t="str">
        <f t="shared" si="76"/>
        <v>800 Other</v>
      </c>
      <c r="CI129" s="13" t="e">
        <f>IF($P129="More Info Required",COUNTIFS('[2]2018 Outage History'!$R:$R,CH129,'[2]2018 Outage History'!$I:$I,$C129)/$Q129,"")</f>
        <v>#VALUE!</v>
      </c>
      <c r="CJ129" s="26" t="str">
        <f t="shared" si="77"/>
        <v>999 Cause Unknown</v>
      </c>
      <c r="CK129" s="13" t="e">
        <f>IF($P129="More Info Required",COUNTIFS('[2]2018 Outage History'!$R:$R,CJ129,'[2]2018 Outage History'!$I:$I,$C129)/$Q129,"")</f>
        <v>#VALUE!</v>
      </c>
    </row>
    <row r="130" spans="1:89" ht="15" x14ac:dyDescent="0.25">
      <c r="A130" s="17" t="s">
        <v>424</v>
      </c>
      <c r="B130" s="21">
        <v>7703</v>
      </c>
      <c r="C130" s="14" t="s">
        <v>425</v>
      </c>
      <c r="D130" s="17" t="s">
        <v>423</v>
      </c>
      <c r="E130" s="21">
        <v>77</v>
      </c>
      <c r="F130" s="22">
        <f>'[2]2018 Circuit Detail'!H89</f>
        <v>508.61095799999998</v>
      </c>
      <c r="G130" s="21"/>
      <c r="H130" s="21">
        <f>('[2]2013 Indices'!H121+'[2]2014 Circuit detail'!AS89+'[2]2015 Circuit Detail'!AS89+'[2]2016 Circuit Detail'!AS89+'[2]2017 Circuit Detail'!AS89)/5</f>
        <v>0.50096554524404213</v>
      </c>
      <c r="I130" s="10">
        <f>'[2]2018 Circuit Detail'!AS89</f>
        <v>5.8984179416755704E-3</v>
      </c>
      <c r="J130" s="17" t="str">
        <f t="shared" si="39"/>
        <v>OK</v>
      </c>
      <c r="K130" s="34">
        <v>9.5</v>
      </c>
      <c r="L130" s="23">
        <v>2015</v>
      </c>
      <c r="M130" s="21">
        <f>('[2]2013 Indices'!I121+'[2]2014 Circuit detail'!AQ89+'[2]2015 Circuit Detail'!AQ89+'[2]2016 Circuit Detail'!AQ89+'[2]2017 Circuit Detail'!AQ89)/5</f>
        <v>23.022939874074076</v>
      </c>
      <c r="N130" s="24">
        <f>'[2]2018 Circuit Detail'!AQ89</f>
        <v>0.19268099999999999</v>
      </c>
      <c r="O130" s="17" t="str">
        <f t="shared" si="40"/>
        <v>OK</v>
      </c>
      <c r="P130" s="8" t="str">
        <f t="shared" si="41"/>
        <v>Good</v>
      </c>
      <c r="Q130" s="25">
        <f>'[2]2018 Circuit Detail'!AJ89</f>
        <v>2</v>
      </c>
      <c r="R130" s="26" t="str">
        <f t="shared" si="42"/>
        <v/>
      </c>
      <c r="S130" s="12" t="str">
        <f>IF($P130="More Info Required",COUNTIFS('[2]2018 Outage History'!$R:$R,R130,'[2]2018 Outage History'!$I:$I,$C130)/$Q130,"")</f>
        <v/>
      </c>
      <c r="T130" s="26" t="str">
        <f t="shared" si="43"/>
        <v/>
      </c>
      <c r="U130" s="13" t="str">
        <f>IF($P130="More Info Required",COUNTIFS('[2]2018 Outage History'!$R:$R,T130,'[2]2018 Outage History'!$I:$I,$C130)/$Q130,"")</f>
        <v/>
      </c>
      <c r="V130" s="26" t="str">
        <f t="shared" si="44"/>
        <v/>
      </c>
      <c r="W130" s="13" t="str">
        <f>IF($P130="More Info Required",COUNTIFS('[2]2018 Outage History'!$R:$R,V130,'[2]2018 Outage History'!$I:$I,$C130)/$Q130,"")</f>
        <v/>
      </c>
      <c r="X130" s="26" t="str">
        <f t="shared" si="45"/>
        <v/>
      </c>
      <c r="Y130" s="13" t="str">
        <f>IF($P130="More Info Required",COUNTIFS('[2]2018 Outage History'!$R:$R,X130,'[2]2018 Outage History'!$I:$I,$C130)/$Q130,"")</f>
        <v/>
      </c>
      <c r="Z130" s="26" t="str">
        <f t="shared" si="46"/>
        <v/>
      </c>
      <c r="AA130" s="13" t="str">
        <f>IF($P130="More Info Required",COUNTIFS('[2]2018 Outage History'!$R:$R,Z130,'[2]2018 Outage History'!$I:$I,$C130)/$Q130,"")</f>
        <v/>
      </c>
      <c r="AB130" s="26" t="str">
        <f t="shared" si="47"/>
        <v/>
      </c>
      <c r="AC130" s="13" t="str">
        <f>IF($P130="More Info Required",COUNTIFS('[2]2018 Outage History'!$R:$R,AB130,'[2]2018 Outage History'!$I:$I,$C130)/$Q130,"")</f>
        <v/>
      </c>
      <c r="AD130" s="26" t="str">
        <f t="shared" si="48"/>
        <v/>
      </c>
      <c r="AE130" s="13" t="str">
        <f>IF($P130="More Info Required",COUNTIFS('[2]2018 Outage History'!$R:$R,AD130,'[2]2018 Outage History'!$I:$I,$C130)/$Q130,"")</f>
        <v/>
      </c>
      <c r="AF130" s="26" t="str">
        <f t="shared" si="49"/>
        <v/>
      </c>
      <c r="AG130" s="13" t="str">
        <f>IF($P130="More Info Required",COUNTIFS('[2]2018 Outage History'!$R:$R,AF130,'[2]2018 Outage History'!$I:$I,$C130)/$Q130,"")</f>
        <v/>
      </c>
      <c r="AH130" s="26" t="str">
        <f t="shared" si="50"/>
        <v/>
      </c>
      <c r="AI130" s="13" t="str">
        <f>IF($P130="More Info Required",COUNTIFS('[2]2018 Outage History'!$R:$R,AH130,'[2]2018 Outage History'!$I:$I,$C130)/$Q130,"")</f>
        <v/>
      </c>
      <c r="AJ130" s="26" t="str">
        <f t="shared" si="51"/>
        <v/>
      </c>
      <c r="AK130" s="13" t="str">
        <f>IF($P130="More Info Required",COUNTIFS('[2]2018 Outage History'!$R:$R,AJ130,'[2]2018 Outage History'!$I:$I,$C130)/$Q130,"")</f>
        <v/>
      </c>
      <c r="AL130" s="26" t="str">
        <f t="shared" si="52"/>
        <v/>
      </c>
      <c r="AM130" s="13" t="str">
        <f>IF($P130="More Info Required",COUNTIFS('[2]2018 Outage History'!$R:$R,AL130,'[2]2018 Outage History'!$I:$I,$C130)/$Q130,"")</f>
        <v/>
      </c>
      <c r="AN130" s="26" t="str">
        <f t="shared" si="53"/>
        <v/>
      </c>
      <c r="AO130" s="13" t="str">
        <f>IF($P130="More Info Required",COUNTIFS('[2]2018 Outage History'!$R:$R,AN130,'[2]2018 Outage History'!$I:$I,$C130)/$Q130,"")</f>
        <v/>
      </c>
      <c r="AP130" s="26" t="str">
        <f t="shared" si="54"/>
        <v/>
      </c>
      <c r="AQ130" s="13" t="str">
        <f>IF($P130="More Info Required",COUNTIFS('[2]2018 Outage History'!$R:$R,AP130,'[2]2018 Outage History'!$I:$I,$C130)/$Q130,"")</f>
        <v/>
      </c>
      <c r="AR130" s="26" t="str">
        <f t="shared" si="55"/>
        <v/>
      </c>
      <c r="AS130" s="13" t="str">
        <f>IF($P130="More Info Required",COUNTIFS('[2]2018 Outage History'!$R:$R,AR130,'[2]2018 Outage History'!$I:$I,$C130)/$Q130,"")</f>
        <v/>
      </c>
      <c r="AT130" s="26" t="str">
        <f t="shared" si="56"/>
        <v/>
      </c>
      <c r="AU130" s="13" t="str">
        <f>IF($P130="More Info Required",COUNTIFS('[2]2018 Outage History'!$R:$R,AT130,'[2]2018 Outage History'!$I:$I,$C130)/$Q130,"")</f>
        <v/>
      </c>
      <c r="AV130" s="26" t="str">
        <f t="shared" si="57"/>
        <v/>
      </c>
      <c r="AW130" s="13" t="str">
        <f>IF($P130="More Info Required",COUNTIFS('[2]2018 Outage History'!$R:$R,AV130,'[2]2018 Outage History'!$I:$I,$C130)/$Q130,"")</f>
        <v/>
      </c>
      <c r="AX130" s="26" t="str">
        <f t="shared" si="58"/>
        <v/>
      </c>
      <c r="AY130" s="13" t="str">
        <f>IF($P130="More Info Required",COUNTIFS('[2]2018 Outage History'!$R:$R,AX130,'[2]2018 Outage History'!$I:$I,$C130)/$Q130,"")</f>
        <v/>
      </c>
      <c r="AZ130" s="26" t="str">
        <f t="shared" si="59"/>
        <v/>
      </c>
      <c r="BA130" s="13" t="str">
        <f>IF($P130="More Info Required",COUNTIFS('[2]2018 Outage History'!$R:$R,AZ130,'[2]2018 Outage History'!$I:$I,$C130)/$Q130,"")</f>
        <v/>
      </c>
      <c r="BB130" s="26" t="str">
        <f t="shared" si="60"/>
        <v/>
      </c>
      <c r="BC130" s="13" t="str">
        <f>IF($P130="More Info Required",COUNTIFS('[2]2018 Outage History'!$R:$R,BB130,'[2]2018 Outage History'!$I:$I,$C130)/$Q130,"")</f>
        <v/>
      </c>
      <c r="BD130" s="26" t="str">
        <f t="shared" si="61"/>
        <v/>
      </c>
      <c r="BE130" s="13" t="str">
        <f>IF($P130="More Info Required",COUNTIFS('[2]2018 Outage History'!$R:$R,BD130,'[2]2018 Outage History'!$I:$I,$C130)/$Q130,"")</f>
        <v/>
      </c>
      <c r="BF130" s="26" t="str">
        <f t="shared" si="62"/>
        <v/>
      </c>
      <c r="BG130" s="13" t="str">
        <f>IF($P130="More Info Required",COUNTIFS('[2]2018 Outage History'!$R:$R,BF130,'[2]2018 Outage History'!$I:$I,$C130)/$Q130,"")</f>
        <v/>
      </c>
      <c r="BH130" s="26" t="str">
        <f t="shared" si="63"/>
        <v/>
      </c>
      <c r="BI130" s="13" t="str">
        <f>IF($P130="More Info Required",COUNTIFS('[2]2018 Outage History'!$R:$R,BH130,'[2]2018 Outage History'!$I:$I,$C130)/$Q130,"")</f>
        <v/>
      </c>
      <c r="BJ130" s="26" t="str">
        <f t="shared" si="64"/>
        <v/>
      </c>
      <c r="BK130" s="13" t="str">
        <f>IF($P130="More Info Required",COUNTIFS('[2]2018 Outage History'!$R:$R,BJ130,'[2]2018 Outage History'!$I:$I,$C130)/$Q130,"")</f>
        <v/>
      </c>
      <c r="BL130" s="26" t="str">
        <f t="shared" si="65"/>
        <v/>
      </c>
      <c r="BM130" s="13" t="str">
        <f>IF($P130="More Info Required",COUNTIFS('[2]2018 Outage History'!$R:$R,BL130,'[2]2018 Outage History'!$I:$I,$C130)/$Q130,"")</f>
        <v/>
      </c>
      <c r="BN130" s="26" t="str">
        <f t="shared" si="66"/>
        <v/>
      </c>
      <c r="BO130" s="13" t="str">
        <f>IF($P130="More Info Required",COUNTIFS('[2]2018 Outage History'!$R:$R,BN130,'[2]2018 Outage History'!$I:$I,$C130)/$Q130,"")</f>
        <v/>
      </c>
      <c r="BP130" s="26" t="str">
        <f t="shared" si="67"/>
        <v/>
      </c>
      <c r="BQ130" s="13" t="str">
        <f>IF($P130="More Info Required",COUNTIFS('[2]2018 Outage History'!$R:$R,BP130,'[2]2018 Outage History'!$I:$I,$C130)/$Q130,"")</f>
        <v/>
      </c>
      <c r="BR130" s="26" t="str">
        <f t="shared" si="68"/>
        <v/>
      </c>
      <c r="BS130" s="13" t="str">
        <f>IF($P130="More Info Required",COUNTIFS('[2]2018 Outage History'!$R:$R,BR130,'[2]2018 Outage History'!$I:$I,$C130)/$Q130,"")</f>
        <v/>
      </c>
      <c r="BT130" s="26" t="str">
        <f t="shared" si="69"/>
        <v/>
      </c>
      <c r="BU130" s="13" t="str">
        <f>IF($P130="More Info Required",COUNTIFS('[2]2018 Outage History'!$R:$R,BT130,'[2]2018 Outage History'!$I:$I,$C130)/$Q130,"")</f>
        <v/>
      </c>
      <c r="BV130" s="26" t="str">
        <f t="shared" si="70"/>
        <v/>
      </c>
      <c r="BW130" s="13" t="str">
        <f>IF($P130="More Info Required",COUNTIFS('[2]2018 Outage History'!$R:$R,BV130,'[2]2018 Outage History'!$I:$I,$C130)/$Q130,"")</f>
        <v/>
      </c>
      <c r="BX130" s="26" t="str">
        <f t="shared" si="71"/>
        <v/>
      </c>
      <c r="BY130" s="13" t="str">
        <f>IF($P130="More Info Required",COUNTIFS('[2]2018 Outage History'!$R:$R,BX130,'[2]2018 Outage History'!$I:$I,$C130)/$Q130,"")</f>
        <v/>
      </c>
      <c r="BZ130" s="26" t="str">
        <f t="shared" si="72"/>
        <v/>
      </c>
      <c r="CA130" s="13" t="str">
        <f>IF($P130="More Info Required",COUNTIFS('[2]2018 Outage History'!$R:$R,BZ130,'[2]2018 Outage History'!$I:$I,$C130)/$Q130,"")</f>
        <v/>
      </c>
      <c r="CB130" s="26" t="str">
        <f t="shared" si="73"/>
        <v/>
      </c>
      <c r="CC130" s="13" t="str">
        <f>IF($P130="More Info Required",COUNTIFS('[2]2018 Outage History'!$R:$R,CB130,'[2]2018 Outage History'!$I:$I,$C130)/$Q130,"")</f>
        <v/>
      </c>
      <c r="CD130" s="26" t="str">
        <f t="shared" si="74"/>
        <v/>
      </c>
      <c r="CE130" s="13" t="str">
        <f>IF($P130="More Info Required",COUNTIFS('[2]2018 Outage History'!$R:$R,CD130,'[2]2018 Outage History'!$I:$I,$C130)/$Q130,"")</f>
        <v/>
      </c>
      <c r="CF130" s="26" t="str">
        <f t="shared" si="75"/>
        <v/>
      </c>
      <c r="CG130" s="13" t="str">
        <f>IF($P130="More Info Required",COUNTIFS('[2]2018 Outage History'!$R:$R,CF130,'[2]2018 Outage History'!$I:$I,$C130)/$Q130,"")</f>
        <v/>
      </c>
      <c r="CH130" s="26" t="str">
        <f t="shared" si="76"/>
        <v/>
      </c>
      <c r="CI130" s="13" t="str">
        <f>IF($P130="More Info Required",COUNTIFS('[2]2018 Outage History'!$R:$R,CH130,'[2]2018 Outage History'!$I:$I,$C130)/$Q130,"")</f>
        <v/>
      </c>
      <c r="CJ130" s="26" t="str">
        <f t="shared" si="77"/>
        <v/>
      </c>
      <c r="CK130" s="13" t="str">
        <f>IF($P130="More Info Required",COUNTIFS('[2]2018 Outage History'!$R:$R,CJ130,'[2]2018 Outage History'!$I:$I,$C130)/$Q130,"")</f>
        <v/>
      </c>
    </row>
    <row r="131" spans="1:89" ht="15" x14ac:dyDescent="0.25">
      <c r="A131" s="17" t="s">
        <v>426</v>
      </c>
      <c r="B131" s="21">
        <v>7705</v>
      </c>
      <c r="C131" s="14" t="s">
        <v>427</v>
      </c>
      <c r="D131" s="17" t="s">
        <v>423</v>
      </c>
      <c r="E131" s="21">
        <v>77</v>
      </c>
      <c r="F131" s="22">
        <f>'[2]2018 Circuit Detail'!H90</f>
        <v>0</v>
      </c>
      <c r="G131" s="21"/>
      <c r="H131" s="21">
        <f>('[2]2013 Indices'!H122+'[2]2014 Circuit detail'!AS90+'[2]2015 Circuit Detail'!AS90+'[2]2016 Circuit Detail'!AS90+'[2]2017 Circuit Detail'!AS90)/5</f>
        <v>1.3340878627504724</v>
      </c>
      <c r="I131" s="10">
        <f>'[2]2018 Circuit Detail'!AS90</f>
        <v>0</v>
      </c>
      <c r="J131" s="17" t="str">
        <f t="shared" si="39"/>
        <v>OK</v>
      </c>
      <c r="K131" s="34">
        <v>5</v>
      </c>
      <c r="L131" s="23">
        <v>2015</v>
      </c>
      <c r="M131" s="21">
        <f>('[2]2013 Indices'!I122+'[2]2014 Circuit detail'!AQ90+'[2]2015 Circuit Detail'!AQ90+'[2]2016 Circuit Detail'!AQ90+'[2]2017 Circuit Detail'!AQ90)/5</f>
        <v>88.15661154216869</v>
      </c>
      <c r="N131" s="24">
        <f>'[2]2018 Circuit Detail'!AQ90</f>
        <v>0</v>
      </c>
      <c r="O131" s="17" t="str">
        <f t="shared" si="40"/>
        <v>OK</v>
      </c>
      <c r="P131" s="8" t="str">
        <f t="shared" si="41"/>
        <v>Good</v>
      </c>
      <c r="Q131" s="25">
        <f>'[2]2018 Circuit Detail'!AJ90</f>
        <v>0</v>
      </c>
      <c r="R131" s="26" t="str">
        <f t="shared" si="42"/>
        <v/>
      </c>
      <c r="S131" s="12" t="str">
        <f>IF($P131="More Info Required",COUNTIFS('[2]2018 Outage History'!$R:$R,R131,'[2]2018 Outage History'!$I:$I,$C131)/$Q131,"")</f>
        <v/>
      </c>
      <c r="T131" s="26" t="str">
        <f t="shared" si="43"/>
        <v/>
      </c>
      <c r="U131" s="13" t="str">
        <f>IF($P131="More Info Required",COUNTIFS('[2]2018 Outage History'!$R:$R,T131,'[2]2018 Outage History'!$I:$I,$C131)/$Q131,"")</f>
        <v/>
      </c>
      <c r="V131" s="26" t="str">
        <f t="shared" si="44"/>
        <v/>
      </c>
      <c r="W131" s="13" t="str">
        <f>IF($P131="More Info Required",COUNTIFS('[2]2018 Outage History'!$R:$R,V131,'[2]2018 Outage History'!$I:$I,$C131)/$Q131,"")</f>
        <v/>
      </c>
      <c r="X131" s="26" t="str">
        <f t="shared" si="45"/>
        <v/>
      </c>
      <c r="Y131" s="13" t="str">
        <f>IF($P131="More Info Required",COUNTIFS('[2]2018 Outage History'!$R:$R,X131,'[2]2018 Outage History'!$I:$I,$C131)/$Q131,"")</f>
        <v/>
      </c>
      <c r="Z131" s="26" t="str">
        <f t="shared" si="46"/>
        <v/>
      </c>
      <c r="AA131" s="13" t="str">
        <f>IF($P131="More Info Required",COUNTIFS('[2]2018 Outage History'!$R:$R,Z131,'[2]2018 Outage History'!$I:$I,$C131)/$Q131,"")</f>
        <v/>
      </c>
      <c r="AB131" s="26" t="str">
        <f t="shared" si="47"/>
        <v/>
      </c>
      <c r="AC131" s="13" t="str">
        <f>IF($P131="More Info Required",COUNTIFS('[2]2018 Outage History'!$R:$R,AB131,'[2]2018 Outage History'!$I:$I,$C131)/$Q131,"")</f>
        <v/>
      </c>
      <c r="AD131" s="26" t="str">
        <f t="shared" si="48"/>
        <v/>
      </c>
      <c r="AE131" s="13" t="str">
        <f>IF($P131="More Info Required",COUNTIFS('[2]2018 Outage History'!$R:$R,AD131,'[2]2018 Outage History'!$I:$I,$C131)/$Q131,"")</f>
        <v/>
      </c>
      <c r="AF131" s="26" t="str">
        <f t="shared" si="49"/>
        <v/>
      </c>
      <c r="AG131" s="13" t="str">
        <f>IF($P131="More Info Required",COUNTIFS('[2]2018 Outage History'!$R:$R,AF131,'[2]2018 Outage History'!$I:$I,$C131)/$Q131,"")</f>
        <v/>
      </c>
      <c r="AH131" s="26" t="str">
        <f t="shared" si="50"/>
        <v/>
      </c>
      <c r="AI131" s="13" t="str">
        <f>IF($P131="More Info Required",COUNTIFS('[2]2018 Outage History'!$R:$R,AH131,'[2]2018 Outage History'!$I:$I,$C131)/$Q131,"")</f>
        <v/>
      </c>
      <c r="AJ131" s="26" t="str">
        <f t="shared" si="51"/>
        <v/>
      </c>
      <c r="AK131" s="13" t="str">
        <f>IF($P131="More Info Required",COUNTIFS('[2]2018 Outage History'!$R:$R,AJ131,'[2]2018 Outage History'!$I:$I,$C131)/$Q131,"")</f>
        <v/>
      </c>
      <c r="AL131" s="26" t="str">
        <f t="shared" si="52"/>
        <v/>
      </c>
      <c r="AM131" s="13" t="str">
        <f>IF($P131="More Info Required",COUNTIFS('[2]2018 Outage History'!$R:$R,AL131,'[2]2018 Outage History'!$I:$I,$C131)/$Q131,"")</f>
        <v/>
      </c>
      <c r="AN131" s="26" t="str">
        <f t="shared" si="53"/>
        <v/>
      </c>
      <c r="AO131" s="13" t="str">
        <f>IF($P131="More Info Required",COUNTIFS('[2]2018 Outage History'!$R:$R,AN131,'[2]2018 Outage History'!$I:$I,$C131)/$Q131,"")</f>
        <v/>
      </c>
      <c r="AP131" s="26" t="str">
        <f t="shared" si="54"/>
        <v/>
      </c>
      <c r="AQ131" s="13" t="str">
        <f>IF($P131="More Info Required",COUNTIFS('[2]2018 Outage History'!$R:$R,AP131,'[2]2018 Outage History'!$I:$I,$C131)/$Q131,"")</f>
        <v/>
      </c>
      <c r="AR131" s="26" t="str">
        <f t="shared" si="55"/>
        <v/>
      </c>
      <c r="AS131" s="13" t="str">
        <f>IF($P131="More Info Required",COUNTIFS('[2]2018 Outage History'!$R:$R,AR131,'[2]2018 Outage History'!$I:$I,$C131)/$Q131,"")</f>
        <v/>
      </c>
      <c r="AT131" s="26" t="str">
        <f t="shared" si="56"/>
        <v/>
      </c>
      <c r="AU131" s="13" t="str">
        <f>IF($P131="More Info Required",COUNTIFS('[2]2018 Outage History'!$R:$R,AT131,'[2]2018 Outage History'!$I:$I,$C131)/$Q131,"")</f>
        <v/>
      </c>
      <c r="AV131" s="26" t="str">
        <f t="shared" si="57"/>
        <v/>
      </c>
      <c r="AW131" s="13" t="str">
        <f>IF($P131="More Info Required",COUNTIFS('[2]2018 Outage History'!$R:$R,AV131,'[2]2018 Outage History'!$I:$I,$C131)/$Q131,"")</f>
        <v/>
      </c>
      <c r="AX131" s="26" t="str">
        <f t="shared" si="58"/>
        <v/>
      </c>
      <c r="AY131" s="13" t="str">
        <f>IF($P131="More Info Required",COUNTIFS('[2]2018 Outage History'!$R:$R,AX131,'[2]2018 Outage History'!$I:$I,$C131)/$Q131,"")</f>
        <v/>
      </c>
      <c r="AZ131" s="26" t="str">
        <f t="shared" si="59"/>
        <v/>
      </c>
      <c r="BA131" s="13" t="str">
        <f>IF($P131="More Info Required",COUNTIFS('[2]2018 Outage History'!$R:$R,AZ131,'[2]2018 Outage History'!$I:$I,$C131)/$Q131,"")</f>
        <v/>
      </c>
      <c r="BB131" s="26" t="str">
        <f t="shared" si="60"/>
        <v/>
      </c>
      <c r="BC131" s="13" t="str">
        <f>IF($P131="More Info Required",COUNTIFS('[2]2018 Outage History'!$R:$R,BB131,'[2]2018 Outage History'!$I:$I,$C131)/$Q131,"")</f>
        <v/>
      </c>
      <c r="BD131" s="26" t="str">
        <f t="shared" si="61"/>
        <v/>
      </c>
      <c r="BE131" s="13" t="str">
        <f>IF($P131="More Info Required",COUNTIFS('[2]2018 Outage History'!$R:$R,BD131,'[2]2018 Outage History'!$I:$I,$C131)/$Q131,"")</f>
        <v/>
      </c>
      <c r="BF131" s="26" t="str">
        <f t="shared" si="62"/>
        <v/>
      </c>
      <c r="BG131" s="13" t="str">
        <f>IF($P131="More Info Required",COUNTIFS('[2]2018 Outage History'!$R:$R,BF131,'[2]2018 Outage History'!$I:$I,$C131)/$Q131,"")</f>
        <v/>
      </c>
      <c r="BH131" s="26" t="str">
        <f t="shared" si="63"/>
        <v/>
      </c>
      <c r="BI131" s="13" t="str">
        <f>IF($P131="More Info Required",COUNTIFS('[2]2018 Outage History'!$R:$R,BH131,'[2]2018 Outage History'!$I:$I,$C131)/$Q131,"")</f>
        <v/>
      </c>
      <c r="BJ131" s="26" t="str">
        <f t="shared" si="64"/>
        <v/>
      </c>
      <c r="BK131" s="13" t="str">
        <f>IF($P131="More Info Required",COUNTIFS('[2]2018 Outage History'!$R:$R,BJ131,'[2]2018 Outage History'!$I:$I,$C131)/$Q131,"")</f>
        <v/>
      </c>
      <c r="BL131" s="26" t="str">
        <f t="shared" si="65"/>
        <v/>
      </c>
      <c r="BM131" s="13" t="str">
        <f>IF($P131="More Info Required",COUNTIFS('[2]2018 Outage History'!$R:$R,BL131,'[2]2018 Outage History'!$I:$I,$C131)/$Q131,"")</f>
        <v/>
      </c>
      <c r="BN131" s="26" t="str">
        <f t="shared" si="66"/>
        <v/>
      </c>
      <c r="BO131" s="13" t="str">
        <f>IF($P131="More Info Required",COUNTIFS('[2]2018 Outage History'!$R:$R,BN131,'[2]2018 Outage History'!$I:$I,$C131)/$Q131,"")</f>
        <v/>
      </c>
      <c r="BP131" s="26" t="str">
        <f t="shared" si="67"/>
        <v/>
      </c>
      <c r="BQ131" s="13" t="str">
        <f>IF($P131="More Info Required",COUNTIFS('[2]2018 Outage History'!$R:$R,BP131,'[2]2018 Outage History'!$I:$I,$C131)/$Q131,"")</f>
        <v/>
      </c>
      <c r="BR131" s="26" t="str">
        <f t="shared" si="68"/>
        <v/>
      </c>
      <c r="BS131" s="13" t="str">
        <f>IF($P131="More Info Required",COUNTIFS('[2]2018 Outage History'!$R:$R,BR131,'[2]2018 Outage History'!$I:$I,$C131)/$Q131,"")</f>
        <v/>
      </c>
      <c r="BT131" s="26" t="str">
        <f t="shared" si="69"/>
        <v/>
      </c>
      <c r="BU131" s="13" t="str">
        <f>IF($P131="More Info Required",COUNTIFS('[2]2018 Outage History'!$R:$R,BT131,'[2]2018 Outage History'!$I:$I,$C131)/$Q131,"")</f>
        <v/>
      </c>
      <c r="BV131" s="26" t="str">
        <f t="shared" si="70"/>
        <v/>
      </c>
      <c r="BW131" s="13" t="str">
        <f>IF($P131="More Info Required",COUNTIFS('[2]2018 Outage History'!$R:$R,BV131,'[2]2018 Outage History'!$I:$I,$C131)/$Q131,"")</f>
        <v/>
      </c>
      <c r="BX131" s="26" t="str">
        <f t="shared" si="71"/>
        <v/>
      </c>
      <c r="BY131" s="13" t="str">
        <f>IF($P131="More Info Required",COUNTIFS('[2]2018 Outage History'!$R:$R,BX131,'[2]2018 Outage History'!$I:$I,$C131)/$Q131,"")</f>
        <v/>
      </c>
      <c r="BZ131" s="26" t="str">
        <f t="shared" si="72"/>
        <v/>
      </c>
      <c r="CA131" s="13" t="str">
        <f>IF($P131="More Info Required",COUNTIFS('[2]2018 Outage History'!$R:$R,BZ131,'[2]2018 Outage History'!$I:$I,$C131)/$Q131,"")</f>
        <v/>
      </c>
      <c r="CB131" s="26" t="str">
        <f t="shared" si="73"/>
        <v/>
      </c>
      <c r="CC131" s="13" t="str">
        <f>IF($P131="More Info Required",COUNTIFS('[2]2018 Outage History'!$R:$R,CB131,'[2]2018 Outage History'!$I:$I,$C131)/$Q131,"")</f>
        <v/>
      </c>
      <c r="CD131" s="26" t="str">
        <f t="shared" si="74"/>
        <v/>
      </c>
      <c r="CE131" s="13" t="str">
        <f>IF($P131="More Info Required",COUNTIFS('[2]2018 Outage History'!$R:$R,CD131,'[2]2018 Outage History'!$I:$I,$C131)/$Q131,"")</f>
        <v/>
      </c>
      <c r="CF131" s="26" t="str">
        <f t="shared" si="75"/>
        <v/>
      </c>
      <c r="CG131" s="13" t="str">
        <f>IF($P131="More Info Required",COUNTIFS('[2]2018 Outage History'!$R:$R,CF131,'[2]2018 Outage History'!$I:$I,$C131)/$Q131,"")</f>
        <v/>
      </c>
      <c r="CH131" s="26" t="str">
        <f t="shared" si="76"/>
        <v/>
      </c>
      <c r="CI131" s="13" t="str">
        <f>IF($P131="More Info Required",COUNTIFS('[2]2018 Outage History'!$R:$R,CH131,'[2]2018 Outage History'!$I:$I,$C131)/$Q131,"")</f>
        <v/>
      </c>
      <c r="CJ131" s="26" t="str">
        <f t="shared" si="77"/>
        <v/>
      </c>
      <c r="CK131" s="13" t="str">
        <f>IF($P131="More Info Required",COUNTIFS('[2]2018 Outage History'!$R:$R,CJ131,'[2]2018 Outage History'!$I:$I,$C131)/$Q131,"")</f>
        <v/>
      </c>
    </row>
    <row r="132" spans="1:89" ht="15" x14ac:dyDescent="0.25">
      <c r="A132" s="17" t="s">
        <v>428</v>
      </c>
      <c r="B132" s="21">
        <v>7706</v>
      </c>
      <c r="C132" s="14" t="s">
        <v>429</v>
      </c>
      <c r="D132" s="17" t="s">
        <v>423</v>
      </c>
      <c r="E132" s="21">
        <v>77</v>
      </c>
      <c r="F132" s="22">
        <f>'[2]2018 Circuit Detail'!H91</f>
        <v>12.361643000000001</v>
      </c>
      <c r="G132" s="21"/>
      <c r="H132" s="21">
        <f>('[2]2013 Indices'!H123+'[2]2014 Circuit detail'!AS91+'[2]2015 Circuit Detail'!AS91+'[2]2016 Circuit Detail'!AS91+'[2]2017 Circuit Detail'!AS91)/5</f>
        <v>0.21928648502237139</v>
      </c>
      <c r="I132" s="10">
        <f>'[2]2018 Circuit Detail'!AS91</f>
        <v>1.0516401420102499</v>
      </c>
      <c r="J132" s="17" t="str">
        <f t="shared" si="39"/>
        <v>PSC</v>
      </c>
      <c r="K132" s="34">
        <v>1.6</v>
      </c>
      <c r="L132" s="23">
        <v>2015</v>
      </c>
      <c r="M132" s="21">
        <f>('[2]2013 Indices'!I123+'[2]2014 Circuit detail'!AQ91+'[2]2015 Circuit Detail'!AQ91+'[2]2016 Circuit Detail'!AQ91+'[2]2017 Circuit Detail'!AQ91)/5</f>
        <v>12.7784812</v>
      </c>
      <c r="N132" s="24">
        <f>'[2]2018 Circuit Detail'!AQ91</f>
        <v>52.905588000000002</v>
      </c>
      <c r="O132" s="17" t="str">
        <f t="shared" si="40"/>
        <v>PSC</v>
      </c>
      <c r="P132" s="8" t="str">
        <f t="shared" si="41"/>
        <v>More Info Required</v>
      </c>
      <c r="Q132" s="25">
        <f>'[2]2018 Circuit Detail'!AJ91</f>
        <v>2</v>
      </c>
      <c r="R132" s="26" t="str">
        <f t="shared" si="42"/>
        <v>000 Power Supply</v>
      </c>
      <c r="S132" s="12" t="e">
        <f>IF($P132="More Info Required",COUNTIFS('[2]2018 Outage History'!$R:$R,R132,'[2]2018 Outage History'!$I:$I,$C132)/$Q132,"")</f>
        <v>#VALUE!</v>
      </c>
      <c r="T132" s="26" t="str">
        <f t="shared" si="43"/>
        <v>100 Construction</v>
      </c>
      <c r="U132" s="13" t="e">
        <f>IF($P132="More Info Required",COUNTIFS('[2]2018 Outage History'!$R:$R,T132,'[2]2018 Outage History'!$I:$I,$C132)/$Q132,"")</f>
        <v>#VALUE!</v>
      </c>
      <c r="V132" s="26" t="str">
        <f t="shared" si="44"/>
        <v>110 Maintenance</v>
      </c>
      <c r="W132" s="13" t="e">
        <f>IF($P132="More Info Required",COUNTIFS('[2]2018 Outage History'!$R:$R,V132,'[2]2018 Outage History'!$I:$I,$C132)/$Q132,"")</f>
        <v>#VALUE!</v>
      </c>
      <c r="X132" s="26" t="str">
        <f t="shared" si="45"/>
        <v>190 Other Planned</v>
      </c>
      <c r="Y132" s="13" t="e">
        <f>IF($P132="More Info Required",COUNTIFS('[2]2018 Outage History'!$R:$R,X132,'[2]2018 Outage History'!$I:$I,$C132)/$Q132,"")</f>
        <v>#VALUE!</v>
      </c>
      <c r="Z132" s="26" t="str">
        <f t="shared" si="46"/>
        <v>300 Material or equipment fault/failure</v>
      </c>
      <c r="AA132" s="13" t="e">
        <f>IF($P132="More Info Required",COUNTIFS('[2]2018 Outage History'!$R:$R,Z132,'[2]2018 Outage History'!$I:$I,$C132)/$Q132,"")</f>
        <v>#VALUE!</v>
      </c>
      <c r="AB132" s="26" t="str">
        <f t="shared" si="47"/>
        <v>310 Installation Fault</v>
      </c>
      <c r="AC132" s="13" t="e">
        <f>IF($P132="More Info Required",COUNTIFS('[2]2018 Outage History'!$R:$R,AB132,'[2]2018 Outage History'!$I:$I,$C132)/$Q132,"")</f>
        <v>#VALUE!</v>
      </c>
      <c r="AD132" s="26" t="str">
        <f t="shared" si="48"/>
        <v>320 Conductor Sag or inadequate clearance</v>
      </c>
      <c r="AE132" s="13" t="e">
        <f>IF($P132="More Info Required",COUNTIFS('[2]2018 Outage History'!$R:$R,AD132,'[2]2018 Outage History'!$I:$I,$C132)/$Q132,"")</f>
        <v>#VALUE!</v>
      </c>
      <c r="AF132" s="26" t="str">
        <f t="shared" si="49"/>
        <v>340 Overload</v>
      </c>
      <c r="AG132" s="13" t="e">
        <f>IF($P132="More Info Required",COUNTIFS('[2]2018 Outage History'!$R:$R,AF132,'[2]2018 Outage History'!$I:$I,$C132)/$Q132,"")</f>
        <v>#VALUE!</v>
      </c>
      <c r="AH132" s="26" t="str">
        <f t="shared" si="50"/>
        <v>350 Miscoordination of protection devices</v>
      </c>
      <c r="AI132" s="13" t="e">
        <f>IF($P132="More Info Required",COUNTIFS('[2]2018 Outage History'!$R:$R,AH132,'[2]2018 Outage History'!$I:$I,$C132)/$Q132,"")</f>
        <v>#VALUE!</v>
      </c>
      <c r="AJ132" s="26" t="str">
        <f t="shared" si="51"/>
        <v>360 Other Equipment installation/design</v>
      </c>
      <c r="AK132" s="13" t="e">
        <f>IF($P132="More Info Required",COUNTIFS('[2]2018 Outage History'!$R:$R,AJ132,'[2]2018 Outage History'!$I:$I,$C132)/$Q132,"")</f>
        <v>#VALUE!</v>
      </c>
      <c r="AL132" s="26" t="str">
        <f t="shared" si="52"/>
        <v>400 Decay/Age of Material/Equipment</v>
      </c>
      <c r="AM132" s="13" t="e">
        <f>IF($P132="More Info Required",COUNTIFS('[2]2018 Outage History'!$R:$R,AL132,'[2]2018 Outage History'!$I:$I,$C132)/$Q132,"")</f>
        <v>#VALUE!</v>
      </c>
      <c r="AN132" s="26" t="str">
        <f t="shared" si="53"/>
        <v>420 Tree Growth</v>
      </c>
      <c r="AO132" s="13" t="e">
        <f>IF($P132="More Info Required",COUNTIFS('[2]2018 Outage History'!$R:$R,AN132,'[2]2018 Outage History'!$I:$I,$C132)/$Q132,"")</f>
        <v>#VALUE!</v>
      </c>
      <c r="AP132" s="26" t="str">
        <f t="shared" si="54"/>
        <v>430 Tree failure from overhang or dead tree without Ice/snow</v>
      </c>
      <c r="AQ132" s="13" t="e">
        <f>IF($P132="More Info Required",COUNTIFS('[2]2018 Outage History'!$R:$R,AP132,'[2]2018 Outage History'!$I:$I,$C132)/$Q132,"")</f>
        <v>#VALUE!</v>
      </c>
      <c r="AR132" s="26" t="str">
        <f t="shared" si="55"/>
        <v>440 Trees with Ice/snow</v>
      </c>
      <c r="AS132" s="13" t="e">
        <f>IF($P132="More Info Required",COUNTIFS('[2]2018 Outage History'!$R:$R,AR132,'[2]2018 Outage History'!$I:$I,$C132)/$Q132,"")</f>
        <v>#VALUE!</v>
      </c>
      <c r="AT132" s="26" t="str">
        <f t="shared" si="56"/>
        <v>470 Borrower Crew Cuts Tree</v>
      </c>
      <c r="AU132" s="13" t="e">
        <f>IF($P132="More Info Required",COUNTIFS('[2]2018 Outage History'!$R:$R,AT132,'[2]2018 Outage History'!$I:$I,$C132)/$Q132,"")</f>
        <v>#VALUE!</v>
      </c>
      <c r="AV132" s="26" t="str">
        <f t="shared" si="57"/>
        <v>490 Maintenance, Other</v>
      </c>
      <c r="AW132" s="13" t="e">
        <f>IF($P132="More Info Required",COUNTIFS('[2]2018 Outage History'!$R:$R,AV132,'[2]2018 Outage History'!$I:$I,$C132)/$Q132,"")</f>
        <v>#VALUE!</v>
      </c>
      <c r="AX132" s="26" t="str">
        <f t="shared" si="58"/>
        <v>500 Lightning</v>
      </c>
      <c r="AY132" s="13" t="e">
        <f>IF($P132="More Info Required",COUNTIFS('[2]2018 Outage History'!$R:$R,AX132,'[2]2018 Outage History'!$I:$I,$C132)/$Q132,"")</f>
        <v>#VALUE!</v>
      </c>
      <c r="AZ132" s="26" t="str">
        <f t="shared" si="59"/>
        <v>510 Wind, Not Trees</v>
      </c>
      <c r="BA132" s="13" t="e">
        <f>IF($P132="More Info Required",COUNTIFS('[2]2018 Outage History'!$R:$R,AZ132,'[2]2018 Outage History'!$I:$I,$C132)/$Q132,"")</f>
        <v>#VALUE!</v>
      </c>
      <c r="BB132" s="26" t="str">
        <f t="shared" si="60"/>
        <v>520 Ice, Sleet, Frost, not Trees</v>
      </c>
      <c r="BC132" s="13" t="e">
        <f>IF($P132="More Info Required",COUNTIFS('[2]2018 Outage History'!$R:$R,BB132,'[2]2018 Outage History'!$I:$I,$C132)/$Q132,"")</f>
        <v>#VALUE!</v>
      </c>
      <c r="BD132" s="26" t="str">
        <f t="shared" si="61"/>
        <v>530 Flood</v>
      </c>
      <c r="BE132" s="13" t="e">
        <f>IF($P132="More Info Required",COUNTIFS('[2]2018 Outage History'!$R:$R,BD132,'[2]2018 Outage History'!$I:$I,$C132)/$Q132,"")</f>
        <v>#VALUE!</v>
      </c>
      <c r="BF132" s="26" t="str">
        <f t="shared" si="62"/>
        <v>540 Storm</v>
      </c>
      <c r="BG132" s="13" t="e">
        <f>IF($P132="More Info Required",COUNTIFS('[2]2018 Outage History'!$R:$R,BF132,'[2]2018 Outage History'!$I:$I,$C132)/$Q132,"")</f>
        <v>#VALUE!</v>
      </c>
      <c r="BH132" s="26" t="str">
        <f t="shared" si="63"/>
        <v>590 Weather, Other</v>
      </c>
      <c r="BI132" s="13" t="e">
        <f>IF($P132="More Info Required",COUNTIFS('[2]2018 Outage History'!$R:$R,BH132,'[2]2018 Outage History'!$I:$I,$C132)/$Q132,"")</f>
        <v>#VALUE!</v>
      </c>
      <c r="BJ132" s="26" t="str">
        <f t="shared" si="64"/>
        <v>600 Animal/bird</v>
      </c>
      <c r="BK132" s="13" t="e">
        <f>IF($P132="More Info Required",COUNTIFS('[2]2018 Outage History'!$R:$R,BJ132,'[2]2018 Outage History'!$I:$I,$C132)/$Q132,"")</f>
        <v>#VALUE!</v>
      </c>
      <c r="BL132" s="26" t="str">
        <f t="shared" si="65"/>
        <v>630 Squirrel</v>
      </c>
      <c r="BM132" s="13" t="e">
        <f>IF($P132="More Info Required",COUNTIFS('[2]2018 Outage History'!$R:$R,BL132,'[2]2018 Outage History'!$I:$I,$C132)/$Q132,"")</f>
        <v>#VALUE!</v>
      </c>
      <c r="BN132" s="26" t="str">
        <f t="shared" si="66"/>
        <v>690 Animal, Other</v>
      </c>
      <c r="BO132" s="13" t="e">
        <f>IF($P132="More Info Required",COUNTIFS('[2]2018 Outage History'!$R:$R,BN132,'[2]2018 Outage History'!$I:$I,$C132)/$Q132,"")</f>
        <v>#VALUE!</v>
      </c>
      <c r="BP132" s="26" t="str">
        <f t="shared" si="67"/>
        <v>700 Customer-Caused</v>
      </c>
      <c r="BQ132" s="13" t="e">
        <f>IF($P132="More Info Required",COUNTIFS('[2]2018 Outage History'!$R:$R,BP132,'[2]2018 Outage History'!$I:$I,$C132)/$Q132,"")</f>
        <v>#VALUE!</v>
      </c>
      <c r="BR132" s="26" t="str">
        <f t="shared" si="68"/>
        <v>710 Motor Vehicle</v>
      </c>
      <c r="BS132" s="13" t="e">
        <f>IF($P132="More Info Required",COUNTIFS('[2]2018 Outage History'!$R:$R,BR132,'[2]2018 Outage History'!$I:$I,$C132)/$Q132,"")</f>
        <v>#VALUE!</v>
      </c>
      <c r="BT132" s="26" t="str">
        <f t="shared" si="69"/>
        <v>715 Farming Equipment</v>
      </c>
      <c r="BU132" s="13" t="e">
        <f>IF($P132="More Info Required",COUNTIFS('[2]2018 Outage History'!$R:$R,BT132,'[2]2018 Outage History'!$I:$I,$C132)/$Q132,"")</f>
        <v>#VALUE!</v>
      </c>
      <c r="BV132" s="26" t="str">
        <f t="shared" si="70"/>
        <v>720 Aircraft</v>
      </c>
      <c r="BW132" s="13" t="e">
        <f>IF($P132="More Info Required",COUNTIFS('[2]2018 Outage History'!$R:$R,BV132,'[2]2018 Outage History'!$I:$I,$C132)/$Q132,"")</f>
        <v>#VALUE!</v>
      </c>
      <c r="BX132" s="26" t="str">
        <f t="shared" si="71"/>
        <v>730 Fire</v>
      </c>
      <c r="BY132" s="13" t="e">
        <f>IF($P132="More Info Required",COUNTIFS('[2]2018 Outage History'!$R:$R,BX132,'[2]2018 Outage History'!$I:$I,$C132)/$Q132,"")</f>
        <v>#VALUE!</v>
      </c>
      <c r="BZ132" s="26" t="str">
        <f t="shared" si="72"/>
        <v>740 Public Cuts Tree</v>
      </c>
      <c r="CA132" s="13" t="e">
        <f>IF($P132="More Info Required",COUNTIFS('[2]2018 Outage History'!$R:$R,BZ132,'[2]2018 Outage History'!$I:$I,$C132)/$Q132,"")</f>
        <v>#VALUE!</v>
      </c>
      <c r="CB132" s="26" t="str">
        <f t="shared" si="73"/>
        <v>750 Vandalism</v>
      </c>
      <c r="CC132" s="13" t="e">
        <f>IF($P132="More Info Required",COUNTIFS('[2]2018 Outage History'!$R:$R,CB132,'[2]2018 Outage History'!$I:$I,$C132)/$Q132,"")</f>
        <v>#VALUE!</v>
      </c>
      <c r="CD132" s="26" t="str">
        <f t="shared" si="74"/>
        <v>760 Switching Error or Caused by Construction or Maintenance</v>
      </c>
      <c r="CE132" s="13" t="e">
        <f>IF($P132="More Info Required",COUNTIFS('[2]2018 Outage History'!$R:$R,CD132,'[2]2018 Outage History'!$I:$I,$C132)/$Q132,"")</f>
        <v>#VALUE!</v>
      </c>
      <c r="CF132" s="26" t="str">
        <f t="shared" si="75"/>
        <v>790 Public, Other</v>
      </c>
      <c r="CG132" s="13" t="e">
        <f>IF($P132="More Info Required",COUNTIFS('[2]2018 Outage History'!$R:$R,CF132,'[2]2018 Outage History'!$I:$I,$C132)/$Q132,"")</f>
        <v>#VALUE!</v>
      </c>
      <c r="CH132" s="26" t="str">
        <f t="shared" si="76"/>
        <v>800 Other</v>
      </c>
      <c r="CI132" s="13" t="e">
        <f>IF($P132="More Info Required",COUNTIFS('[2]2018 Outage History'!$R:$R,CH132,'[2]2018 Outage History'!$I:$I,$C132)/$Q132,"")</f>
        <v>#VALUE!</v>
      </c>
      <c r="CJ132" s="26" t="str">
        <f t="shared" si="77"/>
        <v>999 Cause Unknown</v>
      </c>
      <c r="CK132" s="13" t="e">
        <f>IF($P132="More Info Required",COUNTIFS('[2]2018 Outage History'!$R:$R,CJ132,'[2]2018 Outage History'!$I:$I,$C132)/$Q132,"")</f>
        <v>#VALUE!</v>
      </c>
    </row>
    <row r="133" spans="1:89" ht="15" x14ac:dyDescent="0.25">
      <c r="A133" s="17" t="s">
        <v>430</v>
      </c>
      <c r="B133" s="21">
        <v>7802</v>
      </c>
      <c r="C133" s="14" t="s">
        <v>466</v>
      </c>
      <c r="D133" s="17" t="s">
        <v>78</v>
      </c>
      <c r="E133" s="21">
        <v>78</v>
      </c>
      <c r="F133" s="22">
        <f>'[2]2018 Circuit Detail'!H92</f>
        <v>533.38904100000002</v>
      </c>
      <c r="G133" s="21"/>
      <c r="H133" s="21">
        <f>('[2]2013 Indices'!H124+'[2]2014 Circuit detail'!AS92+'[2]2015 Circuit Detail'!AS92+'[2]2016 Circuit Detail'!AS92+'[2]2017 Circuit Detail'!AS92)/5</f>
        <v>0.27508837054539637</v>
      </c>
      <c r="I133" s="10">
        <f>'[2]2018 Circuit Detail'!AS92</f>
        <v>0.41433172227473603</v>
      </c>
      <c r="J133" s="17" t="str">
        <f t="shared" si="39"/>
        <v>PSC</v>
      </c>
      <c r="K133" s="34">
        <v>42.4</v>
      </c>
      <c r="L133" s="23">
        <v>2015</v>
      </c>
      <c r="M133" s="21">
        <f>('[2]2013 Indices'!I124+'[2]2014 Circuit detail'!AQ92+'[2]2015 Circuit Detail'!AQ92+'[2]2016 Circuit Detail'!AQ92+'[2]2017 Circuit Detail'!AQ92)/5</f>
        <v>31.791133568421049</v>
      </c>
      <c r="N133" s="24">
        <f>'[2]2018 Circuit Detail'!AQ92</f>
        <v>51.139032999999998</v>
      </c>
      <c r="O133" s="17" t="str">
        <f t="shared" si="40"/>
        <v>PSC</v>
      </c>
      <c r="P133" s="8" t="str">
        <f t="shared" si="41"/>
        <v>More Info Required</v>
      </c>
      <c r="Q133" s="25">
        <f>'[2]2018 Circuit Detail'!AJ92</f>
        <v>22</v>
      </c>
      <c r="R133" s="26" t="str">
        <f t="shared" si="42"/>
        <v>000 Power Supply</v>
      </c>
      <c r="S133" s="12" t="e">
        <f>IF($P133="More Info Required",COUNTIFS('[2]2018 Outage History'!$R:$R,R133,'[2]2018 Outage History'!$I:$I,$C133)/$Q133,"")</f>
        <v>#VALUE!</v>
      </c>
      <c r="T133" s="26" t="str">
        <f t="shared" si="43"/>
        <v>100 Construction</v>
      </c>
      <c r="U133" s="13" t="e">
        <f>IF($P133="More Info Required",COUNTIFS('[2]2018 Outage History'!$R:$R,T133,'[2]2018 Outage History'!$I:$I,$C133)/$Q133,"")</f>
        <v>#VALUE!</v>
      </c>
      <c r="V133" s="26" t="str">
        <f t="shared" si="44"/>
        <v>110 Maintenance</v>
      </c>
      <c r="W133" s="13" t="e">
        <f>IF($P133="More Info Required",COUNTIFS('[2]2018 Outage History'!$R:$R,V133,'[2]2018 Outage History'!$I:$I,$C133)/$Q133,"")</f>
        <v>#VALUE!</v>
      </c>
      <c r="X133" s="26" t="str">
        <f t="shared" si="45"/>
        <v>190 Other Planned</v>
      </c>
      <c r="Y133" s="13" t="e">
        <f>IF($P133="More Info Required",COUNTIFS('[2]2018 Outage History'!$R:$R,X133,'[2]2018 Outage History'!$I:$I,$C133)/$Q133,"")</f>
        <v>#VALUE!</v>
      </c>
      <c r="Z133" s="26" t="str">
        <f t="shared" si="46"/>
        <v>300 Material or equipment fault/failure</v>
      </c>
      <c r="AA133" s="13" t="e">
        <f>IF($P133="More Info Required",COUNTIFS('[2]2018 Outage History'!$R:$R,Z133,'[2]2018 Outage History'!$I:$I,$C133)/$Q133,"")</f>
        <v>#VALUE!</v>
      </c>
      <c r="AB133" s="26" t="str">
        <f t="shared" si="47"/>
        <v>310 Installation Fault</v>
      </c>
      <c r="AC133" s="13" t="e">
        <f>IF($P133="More Info Required",COUNTIFS('[2]2018 Outage History'!$R:$R,AB133,'[2]2018 Outage History'!$I:$I,$C133)/$Q133,"")</f>
        <v>#VALUE!</v>
      </c>
      <c r="AD133" s="26" t="str">
        <f t="shared" si="48"/>
        <v>320 Conductor Sag or inadequate clearance</v>
      </c>
      <c r="AE133" s="13" t="e">
        <f>IF($P133="More Info Required",COUNTIFS('[2]2018 Outage History'!$R:$R,AD133,'[2]2018 Outage History'!$I:$I,$C133)/$Q133,"")</f>
        <v>#VALUE!</v>
      </c>
      <c r="AF133" s="26" t="str">
        <f t="shared" si="49"/>
        <v>340 Overload</v>
      </c>
      <c r="AG133" s="13" t="e">
        <f>IF($P133="More Info Required",COUNTIFS('[2]2018 Outage History'!$R:$R,AF133,'[2]2018 Outage History'!$I:$I,$C133)/$Q133,"")</f>
        <v>#VALUE!</v>
      </c>
      <c r="AH133" s="26" t="str">
        <f t="shared" si="50"/>
        <v>350 Miscoordination of protection devices</v>
      </c>
      <c r="AI133" s="13" t="e">
        <f>IF($P133="More Info Required",COUNTIFS('[2]2018 Outage History'!$R:$R,AH133,'[2]2018 Outage History'!$I:$I,$C133)/$Q133,"")</f>
        <v>#VALUE!</v>
      </c>
      <c r="AJ133" s="26" t="str">
        <f t="shared" si="51"/>
        <v>360 Other Equipment installation/design</v>
      </c>
      <c r="AK133" s="13" t="e">
        <f>IF($P133="More Info Required",COUNTIFS('[2]2018 Outage History'!$R:$R,AJ133,'[2]2018 Outage History'!$I:$I,$C133)/$Q133,"")</f>
        <v>#VALUE!</v>
      </c>
      <c r="AL133" s="26" t="str">
        <f t="shared" si="52"/>
        <v>400 Decay/Age of Material/Equipment</v>
      </c>
      <c r="AM133" s="13" t="e">
        <f>IF($P133="More Info Required",COUNTIFS('[2]2018 Outage History'!$R:$R,AL133,'[2]2018 Outage History'!$I:$I,$C133)/$Q133,"")</f>
        <v>#VALUE!</v>
      </c>
      <c r="AN133" s="26" t="str">
        <f t="shared" si="53"/>
        <v>420 Tree Growth</v>
      </c>
      <c r="AO133" s="13" t="e">
        <f>IF($P133="More Info Required",COUNTIFS('[2]2018 Outage History'!$R:$R,AN133,'[2]2018 Outage History'!$I:$I,$C133)/$Q133,"")</f>
        <v>#VALUE!</v>
      </c>
      <c r="AP133" s="26" t="str">
        <f t="shared" si="54"/>
        <v>430 Tree failure from overhang or dead tree without Ice/snow</v>
      </c>
      <c r="AQ133" s="13" t="e">
        <f>IF($P133="More Info Required",COUNTIFS('[2]2018 Outage History'!$R:$R,AP133,'[2]2018 Outage History'!$I:$I,$C133)/$Q133,"")</f>
        <v>#VALUE!</v>
      </c>
      <c r="AR133" s="26" t="str">
        <f t="shared" si="55"/>
        <v>440 Trees with Ice/snow</v>
      </c>
      <c r="AS133" s="13" t="e">
        <f>IF($P133="More Info Required",COUNTIFS('[2]2018 Outage History'!$R:$R,AR133,'[2]2018 Outage History'!$I:$I,$C133)/$Q133,"")</f>
        <v>#VALUE!</v>
      </c>
      <c r="AT133" s="26" t="str">
        <f t="shared" si="56"/>
        <v>470 Borrower Crew Cuts Tree</v>
      </c>
      <c r="AU133" s="13" t="e">
        <f>IF($P133="More Info Required",COUNTIFS('[2]2018 Outage History'!$R:$R,AT133,'[2]2018 Outage History'!$I:$I,$C133)/$Q133,"")</f>
        <v>#VALUE!</v>
      </c>
      <c r="AV133" s="26" t="str">
        <f t="shared" si="57"/>
        <v>490 Maintenance, Other</v>
      </c>
      <c r="AW133" s="13" t="e">
        <f>IF($P133="More Info Required",COUNTIFS('[2]2018 Outage History'!$R:$R,AV133,'[2]2018 Outage History'!$I:$I,$C133)/$Q133,"")</f>
        <v>#VALUE!</v>
      </c>
      <c r="AX133" s="26" t="str">
        <f t="shared" si="58"/>
        <v>500 Lightning</v>
      </c>
      <c r="AY133" s="13" t="e">
        <f>IF($P133="More Info Required",COUNTIFS('[2]2018 Outage History'!$R:$R,AX133,'[2]2018 Outage History'!$I:$I,$C133)/$Q133,"")</f>
        <v>#VALUE!</v>
      </c>
      <c r="AZ133" s="26" t="str">
        <f t="shared" si="59"/>
        <v>510 Wind, Not Trees</v>
      </c>
      <c r="BA133" s="13" t="e">
        <f>IF($P133="More Info Required",COUNTIFS('[2]2018 Outage History'!$R:$R,AZ133,'[2]2018 Outage History'!$I:$I,$C133)/$Q133,"")</f>
        <v>#VALUE!</v>
      </c>
      <c r="BB133" s="26" t="str">
        <f t="shared" si="60"/>
        <v>520 Ice, Sleet, Frost, not Trees</v>
      </c>
      <c r="BC133" s="13" t="e">
        <f>IF($P133="More Info Required",COUNTIFS('[2]2018 Outage History'!$R:$R,BB133,'[2]2018 Outage History'!$I:$I,$C133)/$Q133,"")</f>
        <v>#VALUE!</v>
      </c>
      <c r="BD133" s="26" t="str">
        <f t="shared" si="61"/>
        <v>530 Flood</v>
      </c>
      <c r="BE133" s="13" t="e">
        <f>IF($P133="More Info Required",COUNTIFS('[2]2018 Outage History'!$R:$R,BD133,'[2]2018 Outage History'!$I:$I,$C133)/$Q133,"")</f>
        <v>#VALUE!</v>
      </c>
      <c r="BF133" s="26" t="str">
        <f t="shared" si="62"/>
        <v>540 Storm</v>
      </c>
      <c r="BG133" s="13" t="e">
        <f>IF($P133="More Info Required",COUNTIFS('[2]2018 Outage History'!$R:$R,BF133,'[2]2018 Outage History'!$I:$I,$C133)/$Q133,"")</f>
        <v>#VALUE!</v>
      </c>
      <c r="BH133" s="26" t="str">
        <f t="shared" si="63"/>
        <v>590 Weather, Other</v>
      </c>
      <c r="BI133" s="13" t="e">
        <f>IF($P133="More Info Required",COUNTIFS('[2]2018 Outage History'!$R:$R,BH133,'[2]2018 Outage History'!$I:$I,$C133)/$Q133,"")</f>
        <v>#VALUE!</v>
      </c>
      <c r="BJ133" s="26" t="str">
        <f t="shared" si="64"/>
        <v>600 Animal/bird</v>
      </c>
      <c r="BK133" s="13" t="e">
        <f>IF($P133="More Info Required",COUNTIFS('[2]2018 Outage History'!$R:$R,BJ133,'[2]2018 Outage History'!$I:$I,$C133)/$Q133,"")</f>
        <v>#VALUE!</v>
      </c>
      <c r="BL133" s="26" t="str">
        <f t="shared" si="65"/>
        <v>630 Squirrel</v>
      </c>
      <c r="BM133" s="13" t="e">
        <f>IF($P133="More Info Required",COUNTIFS('[2]2018 Outage History'!$R:$R,BL133,'[2]2018 Outage History'!$I:$I,$C133)/$Q133,"")</f>
        <v>#VALUE!</v>
      </c>
      <c r="BN133" s="26" t="str">
        <f t="shared" si="66"/>
        <v>690 Animal, Other</v>
      </c>
      <c r="BO133" s="13" t="e">
        <f>IF($P133="More Info Required",COUNTIFS('[2]2018 Outage History'!$R:$R,BN133,'[2]2018 Outage History'!$I:$I,$C133)/$Q133,"")</f>
        <v>#VALUE!</v>
      </c>
      <c r="BP133" s="26" t="str">
        <f t="shared" si="67"/>
        <v>700 Customer-Caused</v>
      </c>
      <c r="BQ133" s="13" t="e">
        <f>IF($P133="More Info Required",COUNTIFS('[2]2018 Outage History'!$R:$R,BP133,'[2]2018 Outage History'!$I:$I,$C133)/$Q133,"")</f>
        <v>#VALUE!</v>
      </c>
      <c r="BR133" s="26" t="str">
        <f t="shared" si="68"/>
        <v>710 Motor Vehicle</v>
      </c>
      <c r="BS133" s="13" t="e">
        <f>IF($P133="More Info Required",COUNTIFS('[2]2018 Outage History'!$R:$R,BR133,'[2]2018 Outage History'!$I:$I,$C133)/$Q133,"")</f>
        <v>#VALUE!</v>
      </c>
      <c r="BT133" s="26" t="str">
        <f t="shared" si="69"/>
        <v>715 Farming Equipment</v>
      </c>
      <c r="BU133" s="13" t="e">
        <f>IF($P133="More Info Required",COUNTIFS('[2]2018 Outage History'!$R:$R,BT133,'[2]2018 Outage History'!$I:$I,$C133)/$Q133,"")</f>
        <v>#VALUE!</v>
      </c>
      <c r="BV133" s="26" t="str">
        <f t="shared" si="70"/>
        <v>720 Aircraft</v>
      </c>
      <c r="BW133" s="13" t="e">
        <f>IF($P133="More Info Required",COUNTIFS('[2]2018 Outage History'!$R:$R,BV133,'[2]2018 Outage History'!$I:$I,$C133)/$Q133,"")</f>
        <v>#VALUE!</v>
      </c>
      <c r="BX133" s="26" t="str">
        <f t="shared" si="71"/>
        <v>730 Fire</v>
      </c>
      <c r="BY133" s="13" t="e">
        <f>IF($P133="More Info Required",COUNTIFS('[2]2018 Outage History'!$R:$R,BX133,'[2]2018 Outage History'!$I:$I,$C133)/$Q133,"")</f>
        <v>#VALUE!</v>
      </c>
      <c r="BZ133" s="26" t="str">
        <f t="shared" si="72"/>
        <v>740 Public Cuts Tree</v>
      </c>
      <c r="CA133" s="13" t="e">
        <f>IF($P133="More Info Required",COUNTIFS('[2]2018 Outage History'!$R:$R,BZ133,'[2]2018 Outage History'!$I:$I,$C133)/$Q133,"")</f>
        <v>#VALUE!</v>
      </c>
      <c r="CB133" s="26" t="str">
        <f t="shared" si="73"/>
        <v>750 Vandalism</v>
      </c>
      <c r="CC133" s="13" t="e">
        <f>IF($P133="More Info Required",COUNTIFS('[2]2018 Outage History'!$R:$R,CB133,'[2]2018 Outage History'!$I:$I,$C133)/$Q133,"")</f>
        <v>#VALUE!</v>
      </c>
      <c r="CD133" s="26" t="str">
        <f t="shared" si="74"/>
        <v>760 Switching Error or Caused by Construction or Maintenance</v>
      </c>
      <c r="CE133" s="13" t="e">
        <f>IF($P133="More Info Required",COUNTIFS('[2]2018 Outage History'!$R:$R,CD133,'[2]2018 Outage History'!$I:$I,$C133)/$Q133,"")</f>
        <v>#VALUE!</v>
      </c>
      <c r="CF133" s="26" t="str">
        <f t="shared" si="75"/>
        <v>790 Public, Other</v>
      </c>
      <c r="CG133" s="13" t="e">
        <f>IF($P133="More Info Required",COUNTIFS('[2]2018 Outage History'!$R:$R,CF133,'[2]2018 Outage History'!$I:$I,$C133)/$Q133,"")</f>
        <v>#VALUE!</v>
      </c>
      <c r="CH133" s="26" t="str">
        <f t="shared" si="76"/>
        <v>800 Other</v>
      </c>
      <c r="CI133" s="13" t="e">
        <f>IF($P133="More Info Required",COUNTIFS('[2]2018 Outage History'!$R:$R,CH133,'[2]2018 Outage History'!$I:$I,$C133)/$Q133,"")</f>
        <v>#VALUE!</v>
      </c>
      <c r="CJ133" s="26" t="str">
        <f t="shared" si="77"/>
        <v>999 Cause Unknown</v>
      </c>
      <c r="CK133" s="13" t="e">
        <f>IF($P133="More Info Required",COUNTIFS('[2]2018 Outage History'!$R:$R,CJ133,'[2]2018 Outage History'!$I:$I,$C133)/$Q133,"")</f>
        <v>#VALUE!</v>
      </c>
    </row>
    <row r="134" spans="1:89" ht="15" x14ac:dyDescent="0.25">
      <c r="A134" s="17" t="s">
        <v>78</v>
      </c>
      <c r="B134" s="21">
        <v>7803</v>
      </c>
      <c r="C134" s="14" t="s">
        <v>467</v>
      </c>
      <c r="D134" s="17" t="s">
        <v>78</v>
      </c>
      <c r="E134" s="21">
        <v>78</v>
      </c>
      <c r="F134" s="22">
        <f>'[2]2018 Circuit Detail'!H93</f>
        <v>195.39178000000001</v>
      </c>
      <c r="G134" s="21"/>
      <c r="H134" s="21">
        <f>('[2]2013 Indices'!H125+'[2]2014 Circuit detail'!AS93+'[2]2015 Circuit Detail'!AS93+'[2]2016 Circuit Detail'!AS93+'[2]2017 Circuit Detail'!AS93)/5</f>
        <v>0.22414178143619995</v>
      </c>
      <c r="I134" s="10">
        <f>'[2]2018 Circuit Detail'!AS93</f>
        <v>1.69915029178812</v>
      </c>
      <c r="J134" s="17" t="str">
        <f t="shared" si="39"/>
        <v>PSC</v>
      </c>
      <c r="K134" s="34">
        <v>15</v>
      </c>
      <c r="L134" s="23">
        <v>2015</v>
      </c>
      <c r="M134" s="21">
        <f>('[2]2013 Indices'!I125+'[2]2014 Circuit detail'!AQ93+'[2]2015 Circuit Detail'!AQ93+'[2]2016 Circuit Detail'!AQ93+'[2]2017 Circuit Detail'!AQ93)/5</f>
        <v>23.970097199999998</v>
      </c>
      <c r="N134" s="24">
        <f>'[2]2018 Circuit Detail'!AQ93</f>
        <v>202.679969</v>
      </c>
      <c r="O134" s="17" t="str">
        <f t="shared" si="40"/>
        <v>PSC</v>
      </c>
      <c r="P134" s="8" t="str">
        <f t="shared" si="41"/>
        <v>More Info Required</v>
      </c>
      <c r="Q134" s="25">
        <f>'[2]2018 Circuit Detail'!AJ93</f>
        <v>17</v>
      </c>
      <c r="R134" s="26" t="str">
        <f t="shared" si="42"/>
        <v>000 Power Supply</v>
      </c>
      <c r="S134" s="12" t="e">
        <f>IF($P134="More Info Required",COUNTIFS('[2]2018 Outage History'!$R:$R,R134,'[2]2018 Outage History'!$I:$I,$C134)/$Q134,"")</f>
        <v>#VALUE!</v>
      </c>
      <c r="T134" s="26" t="str">
        <f t="shared" si="43"/>
        <v>100 Construction</v>
      </c>
      <c r="U134" s="13" t="e">
        <f>IF($P134="More Info Required",COUNTIFS('[2]2018 Outage History'!$R:$R,T134,'[2]2018 Outage History'!$I:$I,$C134)/$Q134,"")</f>
        <v>#VALUE!</v>
      </c>
      <c r="V134" s="26" t="str">
        <f t="shared" si="44"/>
        <v>110 Maintenance</v>
      </c>
      <c r="W134" s="13" t="e">
        <f>IF($P134="More Info Required",COUNTIFS('[2]2018 Outage History'!$R:$R,V134,'[2]2018 Outage History'!$I:$I,$C134)/$Q134,"")</f>
        <v>#VALUE!</v>
      </c>
      <c r="X134" s="26" t="str">
        <f t="shared" si="45"/>
        <v>190 Other Planned</v>
      </c>
      <c r="Y134" s="13" t="e">
        <f>IF($P134="More Info Required",COUNTIFS('[2]2018 Outage History'!$R:$R,X134,'[2]2018 Outage History'!$I:$I,$C134)/$Q134,"")</f>
        <v>#VALUE!</v>
      </c>
      <c r="Z134" s="26" t="str">
        <f t="shared" si="46"/>
        <v>300 Material or equipment fault/failure</v>
      </c>
      <c r="AA134" s="13" t="e">
        <f>IF($P134="More Info Required",COUNTIFS('[2]2018 Outage History'!$R:$R,Z134,'[2]2018 Outage History'!$I:$I,$C134)/$Q134,"")</f>
        <v>#VALUE!</v>
      </c>
      <c r="AB134" s="26" t="str">
        <f t="shared" si="47"/>
        <v>310 Installation Fault</v>
      </c>
      <c r="AC134" s="13" t="e">
        <f>IF($P134="More Info Required",COUNTIFS('[2]2018 Outage History'!$R:$R,AB134,'[2]2018 Outage History'!$I:$I,$C134)/$Q134,"")</f>
        <v>#VALUE!</v>
      </c>
      <c r="AD134" s="26" t="str">
        <f t="shared" si="48"/>
        <v>320 Conductor Sag or inadequate clearance</v>
      </c>
      <c r="AE134" s="13" t="e">
        <f>IF($P134="More Info Required",COUNTIFS('[2]2018 Outage History'!$R:$R,AD134,'[2]2018 Outage History'!$I:$I,$C134)/$Q134,"")</f>
        <v>#VALUE!</v>
      </c>
      <c r="AF134" s="26" t="str">
        <f t="shared" si="49"/>
        <v>340 Overload</v>
      </c>
      <c r="AG134" s="13" t="e">
        <f>IF($P134="More Info Required",COUNTIFS('[2]2018 Outage History'!$R:$R,AF134,'[2]2018 Outage History'!$I:$I,$C134)/$Q134,"")</f>
        <v>#VALUE!</v>
      </c>
      <c r="AH134" s="26" t="str">
        <f t="shared" si="50"/>
        <v>350 Miscoordination of protection devices</v>
      </c>
      <c r="AI134" s="13" t="e">
        <f>IF($P134="More Info Required",COUNTIFS('[2]2018 Outage History'!$R:$R,AH134,'[2]2018 Outage History'!$I:$I,$C134)/$Q134,"")</f>
        <v>#VALUE!</v>
      </c>
      <c r="AJ134" s="26" t="str">
        <f t="shared" si="51"/>
        <v>360 Other Equipment installation/design</v>
      </c>
      <c r="AK134" s="13" t="e">
        <f>IF($P134="More Info Required",COUNTIFS('[2]2018 Outage History'!$R:$R,AJ134,'[2]2018 Outage History'!$I:$I,$C134)/$Q134,"")</f>
        <v>#VALUE!</v>
      </c>
      <c r="AL134" s="26" t="str">
        <f t="shared" si="52"/>
        <v>400 Decay/Age of Material/Equipment</v>
      </c>
      <c r="AM134" s="13" t="e">
        <f>IF($P134="More Info Required",COUNTIFS('[2]2018 Outage History'!$R:$R,AL134,'[2]2018 Outage History'!$I:$I,$C134)/$Q134,"")</f>
        <v>#VALUE!</v>
      </c>
      <c r="AN134" s="26" t="str">
        <f t="shared" si="53"/>
        <v>420 Tree Growth</v>
      </c>
      <c r="AO134" s="13" t="e">
        <f>IF($P134="More Info Required",COUNTIFS('[2]2018 Outage History'!$R:$R,AN134,'[2]2018 Outage History'!$I:$I,$C134)/$Q134,"")</f>
        <v>#VALUE!</v>
      </c>
      <c r="AP134" s="26" t="str">
        <f t="shared" si="54"/>
        <v>430 Tree failure from overhang or dead tree without Ice/snow</v>
      </c>
      <c r="AQ134" s="13" t="e">
        <f>IF($P134="More Info Required",COUNTIFS('[2]2018 Outage History'!$R:$R,AP134,'[2]2018 Outage History'!$I:$I,$C134)/$Q134,"")</f>
        <v>#VALUE!</v>
      </c>
      <c r="AR134" s="26" t="str">
        <f t="shared" si="55"/>
        <v>440 Trees with Ice/snow</v>
      </c>
      <c r="AS134" s="13" t="e">
        <f>IF($P134="More Info Required",COUNTIFS('[2]2018 Outage History'!$R:$R,AR134,'[2]2018 Outage History'!$I:$I,$C134)/$Q134,"")</f>
        <v>#VALUE!</v>
      </c>
      <c r="AT134" s="26" t="str">
        <f t="shared" si="56"/>
        <v>470 Borrower Crew Cuts Tree</v>
      </c>
      <c r="AU134" s="13" t="e">
        <f>IF($P134="More Info Required",COUNTIFS('[2]2018 Outage History'!$R:$R,AT134,'[2]2018 Outage History'!$I:$I,$C134)/$Q134,"")</f>
        <v>#VALUE!</v>
      </c>
      <c r="AV134" s="26" t="str">
        <f t="shared" si="57"/>
        <v>490 Maintenance, Other</v>
      </c>
      <c r="AW134" s="13" t="e">
        <f>IF($P134="More Info Required",COUNTIFS('[2]2018 Outage History'!$R:$R,AV134,'[2]2018 Outage History'!$I:$I,$C134)/$Q134,"")</f>
        <v>#VALUE!</v>
      </c>
      <c r="AX134" s="26" t="str">
        <f t="shared" si="58"/>
        <v>500 Lightning</v>
      </c>
      <c r="AY134" s="13" t="e">
        <f>IF($P134="More Info Required",COUNTIFS('[2]2018 Outage History'!$R:$R,AX134,'[2]2018 Outage History'!$I:$I,$C134)/$Q134,"")</f>
        <v>#VALUE!</v>
      </c>
      <c r="AZ134" s="26" t="str">
        <f t="shared" si="59"/>
        <v>510 Wind, Not Trees</v>
      </c>
      <c r="BA134" s="13" t="e">
        <f>IF($P134="More Info Required",COUNTIFS('[2]2018 Outage History'!$R:$R,AZ134,'[2]2018 Outage History'!$I:$I,$C134)/$Q134,"")</f>
        <v>#VALUE!</v>
      </c>
      <c r="BB134" s="26" t="str">
        <f t="shared" si="60"/>
        <v>520 Ice, Sleet, Frost, not Trees</v>
      </c>
      <c r="BC134" s="13" t="e">
        <f>IF($P134="More Info Required",COUNTIFS('[2]2018 Outage History'!$R:$R,BB134,'[2]2018 Outage History'!$I:$I,$C134)/$Q134,"")</f>
        <v>#VALUE!</v>
      </c>
      <c r="BD134" s="26" t="str">
        <f t="shared" si="61"/>
        <v>530 Flood</v>
      </c>
      <c r="BE134" s="13" t="e">
        <f>IF($P134="More Info Required",COUNTIFS('[2]2018 Outage History'!$R:$R,BD134,'[2]2018 Outage History'!$I:$I,$C134)/$Q134,"")</f>
        <v>#VALUE!</v>
      </c>
      <c r="BF134" s="26" t="str">
        <f t="shared" si="62"/>
        <v>540 Storm</v>
      </c>
      <c r="BG134" s="13" t="e">
        <f>IF($P134="More Info Required",COUNTIFS('[2]2018 Outage History'!$R:$R,BF134,'[2]2018 Outage History'!$I:$I,$C134)/$Q134,"")</f>
        <v>#VALUE!</v>
      </c>
      <c r="BH134" s="26" t="str">
        <f t="shared" si="63"/>
        <v>590 Weather, Other</v>
      </c>
      <c r="BI134" s="13" t="e">
        <f>IF($P134="More Info Required",COUNTIFS('[2]2018 Outage History'!$R:$R,BH134,'[2]2018 Outage History'!$I:$I,$C134)/$Q134,"")</f>
        <v>#VALUE!</v>
      </c>
      <c r="BJ134" s="26" t="str">
        <f t="shared" si="64"/>
        <v>600 Animal/bird</v>
      </c>
      <c r="BK134" s="13" t="e">
        <f>IF($P134="More Info Required",COUNTIFS('[2]2018 Outage History'!$R:$R,BJ134,'[2]2018 Outage History'!$I:$I,$C134)/$Q134,"")</f>
        <v>#VALUE!</v>
      </c>
      <c r="BL134" s="26" t="str">
        <f t="shared" si="65"/>
        <v>630 Squirrel</v>
      </c>
      <c r="BM134" s="13" t="e">
        <f>IF($P134="More Info Required",COUNTIFS('[2]2018 Outage History'!$R:$R,BL134,'[2]2018 Outage History'!$I:$I,$C134)/$Q134,"")</f>
        <v>#VALUE!</v>
      </c>
      <c r="BN134" s="26" t="str">
        <f t="shared" si="66"/>
        <v>690 Animal, Other</v>
      </c>
      <c r="BO134" s="13" t="e">
        <f>IF($P134="More Info Required",COUNTIFS('[2]2018 Outage History'!$R:$R,BN134,'[2]2018 Outage History'!$I:$I,$C134)/$Q134,"")</f>
        <v>#VALUE!</v>
      </c>
      <c r="BP134" s="26" t="str">
        <f t="shared" si="67"/>
        <v>700 Customer-Caused</v>
      </c>
      <c r="BQ134" s="13" t="e">
        <f>IF($P134="More Info Required",COUNTIFS('[2]2018 Outage History'!$R:$R,BP134,'[2]2018 Outage History'!$I:$I,$C134)/$Q134,"")</f>
        <v>#VALUE!</v>
      </c>
      <c r="BR134" s="26" t="str">
        <f t="shared" si="68"/>
        <v>710 Motor Vehicle</v>
      </c>
      <c r="BS134" s="13" t="e">
        <f>IF($P134="More Info Required",COUNTIFS('[2]2018 Outage History'!$R:$R,BR134,'[2]2018 Outage History'!$I:$I,$C134)/$Q134,"")</f>
        <v>#VALUE!</v>
      </c>
      <c r="BT134" s="26" t="str">
        <f t="shared" si="69"/>
        <v>715 Farming Equipment</v>
      </c>
      <c r="BU134" s="13" t="e">
        <f>IF($P134="More Info Required",COUNTIFS('[2]2018 Outage History'!$R:$R,BT134,'[2]2018 Outage History'!$I:$I,$C134)/$Q134,"")</f>
        <v>#VALUE!</v>
      </c>
      <c r="BV134" s="26" t="str">
        <f t="shared" si="70"/>
        <v>720 Aircraft</v>
      </c>
      <c r="BW134" s="13" t="e">
        <f>IF($P134="More Info Required",COUNTIFS('[2]2018 Outage History'!$R:$R,BV134,'[2]2018 Outage History'!$I:$I,$C134)/$Q134,"")</f>
        <v>#VALUE!</v>
      </c>
      <c r="BX134" s="26" t="str">
        <f t="shared" si="71"/>
        <v>730 Fire</v>
      </c>
      <c r="BY134" s="13" t="e">
        <f>IF($P134="More Info Required",COUNTIFS('[2]2018 Outage History'!$R:$R,BX134,'[2]2018 Outage History'!$I:$I,$C134)/$Q134,"")</f>
        <v>#VALUE!</v>
      </c>
      <c r="BZ134" s="26" t="str">
        <f t="shared" si="72"/>
        <v>740 Public Cuts Tree</v>
      </c>
      <c r="CA134" s="13" t="e">
        <f>IF($P134="More Info Required",COUNTIFS('[2]2018 Outage History'!$R:$R,BZ134,'[2]2018 Outage History'!$I:$I,$C134)/$Q134,"")</f>
        <v>#VALUE!</v>
      </c>
      <c r="CB134" s="26" t="str">
        <f t="shared" si="73"/>
        <v>750 Vandalism</v>
      </c>
      <c r="CC134" s="13" t="e">
        <f>IF($P134="More Info Required",COUNTIFS('[2]2018 Outage History'!$R:$R,CB134,'[2]2018 Outage History'!$I:$I,$C134)/$Q134,"")</f>
        <v>#VALUE!</v>
      </c>
      <c r="CD134" s="26" t="str">
        <f t="shared" si="74"/>
        <v>760 Switching Error or Caused by Construction or Maintenance</v>
      </c>
      <c r="CE134" s="13" t="e">
        <f>IF($P134="More Info Required",COUNTIFS('[2]2018 Outage History'!$R:$R,CD134,'[2]2018 Outage History'!$I:$I,$C134)/$Q134,"")</f>
        <v>#VALUE!</v>
      </c>
      <c r="CF134" s="26" t="str">
        <f t="shared" si="75"/>
        <v>790 Public, Other</v>
      </c>
      <c r="CG134" s="13" t="e">
        <f>IF($P134="More Info Required",COUNTIFS('[2]2018 Outage History'!$R:$R,CF134,'[2]2018 Outage History'!$I:$I,$C134)/$Q134,"")</f>
        <v>#VALUE!</v>
      </c>
      <c r="CH134" s="26" t="str">
        <f t="shared" si="76"/>
        <v>800 Other</v>
      </c>
      <c r="CI134" s="13" t="e">
        <f>IF($P134="More Info Required",COUNTIFS('[2]2018 Outage History'!$R:$R,CH134,'[2]2018 Outage History'!$I:$I,$C134)/$Q134,"")</f>
        <v>#VALUE!</v>
      </c>
      <c r="CJ134" s="26" t="str">
        <f t="shared" si="77"/>
        <v>999 Cause Unknown</v>
      </c>
      <c r="CK134" s="13" t="e">
        <f>IF($P134="More Info Required",COUNTIFS('[2]2018 Outage History'!$R:$R,CJ134,'[2]2018 Outage History'!$I:$I,$C134)/$Q134,"")</f>
        <v>#VALUE!</v>
      </c>
    </row>
    <row r="135" spans="1:89" ht="15" x14ac:dyDescent="0.25">
      <c r="A135" s="17" t="s">
        <v>431</v>
      </c>
      <c r="B135" s="21">
        <v>7805</v>
      </c>
      <c r="C135" s="14" t="s">
        <v>468</v>
      </c>
      <c r="D135" s="17" t="s">
        <v>78</v>
      </c>
      <c r="E135" s="21">
        <v>78</v>
      </c>
      <c r="F135" s="22">
        <f>'[2]2018 Circuit Detail'!H94</f>
        <v>206.99726000000001</v>
      </c>
      <c r="G135" s="21"/>
      <c r="H135" s="21">
        <f>('[2]2013 Indices'!H126+'[2]2014 Circuit detail'!AS94+'[2]2015 Circuit Detail'!AS94+'[2]2016 Circuit Detail'!AS94+'[2]2017 Circuit Detail'!AS94)/5</f>
        <v>1.0409139755055414</v>
      </c>
      <c r="I135" s="10">
        <f>'[2]2018 Circuit Detail'!AS94</f>
        <v>0.33816872745078802</v>
      </c>
      <c r="J135" s="17" t="str">
        <f t="shared" si="39"/>
        <v>OK</v>
      </c>
      <c r="K135" s="34">
        <v>4.5</v>
      </c>
      <c r="L135" s="23">
        <v>2015</v>
      </c>
      <c r="M135" s="21">
        <f>('[2]2013 Indices'!I126+'[2]2014 Circuit detail'!AQ94+'[2]2015 Circuit Detail'!AQ94+'[2]2016 Circuit Detail'!AQ94+'[2]2017 Circuit Detail'!AQ94)/5</f>
        <v>107.96710915979898</v>
      </c>
      <c r="N135" s="24">
        <f>'[2]2018 Circuit Detail'!AQ94</f>
        <v>33.391745999999998</v>
      </c>
      <c r="O135" s="17" t="str">
        <f t="shared" si="40"/>
        <v>OK</v>
      </c>
      <c r="P135" s="8" t="str">
        <f t="shared" si="41"/>
        <v>Good</v>
      </c>
      <c r="Q135" s="25">
        <f>'[2]2018 Circuit Detail'!AJ94</f>
        <v>12</v>
      </c>
      <c r="R135" s="26" t="str">
        <f t="shared" si="42"/>
        <v/>
      </c>
      <c r="S135" s="12" t="str">
        <f>IF($P135="More Info Required",COUNTIFS('[2]2018 Outage History'!$R:$R,R135,'[2]2018 Outage History'!$I:$I,$C135)/$Q135,"")</f>
        <v/>
      </c>
      <c r="T135" s="26" t="str">
        <f t="shared" si="43"/>
        <v/>
      </c>
      <c r="U135" s="13" t="str">
        <f>IF($P135="More Info Required",COUNTIFS('[2]2018 Outage History'!$R:$R,T135,'[2]2018 Outage History'!$I:$I,$C135)/$Q135,"")</f>
        <v/>
      </c>
      <c r="V135" s="26" t="str">
        <f t="shared" si="44"/>
        <v/>
      </c>
      <c r="W135" s="13" t="str">
        <f>IF($P135="More Info Required",COUNTIFS('[2]2018 Outage History'!$R:$R,V135,'[2]2018 Outage History'!$I:$I,$C135)/$Q135,"")</f>
        <v/>
      </c>
      <c r="X135" s="26" t="str">
        <f t="shared" si="45"/>
        <v/>
      </c>
      <c r="Y135" s="13" t="str">
        <f>IF($P135="More Info Required",COUNTIFS('[2]2018 Outage History'!$R:$R,X135,'[2]2018 Outage History'!$I:$I,$C135)/$Q135,"")</f>
        <v/>
      </c>
      <c r="Z135" s="26" t="str">
        <f t="shared" si="46"/>
        <v/>
      </c>
      <c r="AA135" s="13" t="str">
        <f>IF($P135="More Info Required",COUNTIFS('[2]2018 Outage History'!$R:$R,Z135,'[2]2018 Outage History'!$I:$I,$C135)/$Q135,"")</f>
        <v/>
      </c>
      <c r="AB135" s="26" t="str">
        <f t="shared" si="47"/>
        <v/>
      </c>
      <c r="AC135" s="13" t="str">
        <f>IF($P135="More Info Required",COUNTIFS('[2]2018 Outage History'!$R:$R,AB135,'[2]2018 Outage History'!$I:$I,$C135)/$Q135,"")</f>
        <v/>
      </c>
      <c r="AD135" s="26" t="str">
        <f t="shared" si="48"/>
        <v/>
      </c>
      <c r="AE135" s="13" t="str">
        <f>IF($P135="More Info Required",COUNTIFS('[2]2018 Outage History'!$R:$R,AD135,'[2]2018 Outage History'!$I:$I,$C135)/$Q135,"")</f>
        <v/>
      </c>
      <c r="AF135" s="26" t="str">
        <f t="shared" si="49"/>
        <v/>
      </c>
      <c r="AG135" s="13" t="str">
        <f>IF($P135="More Info Required",COUNTIFS('[2]2018 Outage History'!$R:$R,AF135,'[2]2018 Outage History'!$I:$I,$C135)/$Q135,"")</f>
        <v/>
      </c>
      <c r="AH135" s="26" t="str">
        <f t="shared" si="50"/>
        <v/>
      </c>
      <c r="AI135" s="13" t="str">
        <f>IF($P135="More Info Required",COUNTIFS('[2]2018 Outage History'!$R:$R,AH135,'[2]2018 Outage History'!$I:$I,$C135)/$Q135,"")</f>
        <v/>
      </c>
      <c r="AJ135" s="26" t="str">
        <f t="shared" si="51"/>
        <v/>
      </c>
      <c r="AK135" s="13" t="str">
        <f>IF($P135="More Info Required",COUNTIFS('[2]2018 Outage History'!$R:$R,AJ135,'[2]2018 Outage History'!$I:$I,$C135)/$Q135,"")</f>
        <v/>
      </c>
      <c r="AL135" s="26" t="str">
        <f t="shared" si="52"/>
        <v/>
      </c>
      <c r="AM135" s="13" t="str">
        <f>IF($P135="More Info Required",COUNTIFS('[2]2018 Outage History'!$R:$R,AL135,'[2]2018 Outage History'!$I:$I,$C135)/$Q135,"")</f>
        <v/>
      </c>
      <c r="AN135" s="26" t="str">
        <f t="shared" si="53"/>
        <v/>
      </c>
      <c r="AO135" s="13" t="str">
        <f>IF($P135="More Info Required",COUNTIFS('[2]2018 Outage History'!$R:$R,AN135,'[2]2018 Outage History'!$I:$I,$C135)/$Q135,"")</f>
        <v/>
      </c>
      <c r="AP135" s="26" t="str">
        <f t="shared" si="54"/>
        <v/>
      </c>
      <c r="AQ135" s="13" t="str">
        <f>IF($P135="More Info Required",COUNTIFS('[2]2018 Outage History'!$R:$R,AP135,'[2]2018 Outage History'!$I:$I,$C135)/$Q135,"")</f>
        <v/>
      </c>
      <c r="AR135" s="26" t="str">
        <f t="shared" si="55"/>
        <v/>
      </c>
      <c r="AS135" s="13" t="str">
        <f>IF($P135="More Info Required",COUNTIFS('[2]2018 Outage History'!$R:$R,AR135,'[2]2018 Outage History'!$I:$I,$C135)/$Q135,"")</f>
        <v/>
      </c>
      <c r="AT135" s="26" t="str">
        <f t="shared" si="56"/>
        <v/>
      </c>
      <c r="AU135" s="13" t="str">
        <f>IF($P135="More Info Required",COUNTIFS('[2]2018 Outage History'!$R:$R,AT135,'[2]2018 Outage History'!$I:$I,$C135)/$Q135,"")</f>
        <v/>
      </c>
      <c r="AV135" s="26" t="str">
        <f t="shared" si="57"/>
        <v/>
      </c>
      <c r="AW135" s="13" t="str">
        <f>IF($P135="More Info Required",COUNTIFS('[2]2018 Outage History'!$R:$R,AV135,'[2]2018 Outage History'!$I:$I,$C135)/$Q135,"")</f>
        <v/>
      </c>
      <c r="AX135" s="26" t="str">
        <f t="shared" si="58"/>
        <v/>
      </c>
      <c r="AY135" s="13" t="str">
        <f>IF($P135="More Info Required",COUNTIFS('[2]2018 Outage History'!$R:$R,AX135,'[2]2018 Outage History'!$I:$I,$C135)/$Q135,"")</f>
        <v/>
      </c>
      <c r="AZ135" s="26" t="str">
        <f t="shared" si="59"/>
        <v/>
      </c>
      <c r="BA135" s="13" t="str">
        <f>IF($P135="More Info Required",COUNTIFS('[2]2018 Outage History'!$R:$R,AZ135,'[2]2018 Outage History'!$I:$I,$C135)/$Q135,"")</f>
        <v/>
      </c>
      <c r="BB135" s="26" t="str">
        <f t="shared" si="60"/>
        <v/>
      </c>
      <c r="BC135" s="13" t="str">
        <f>IF($P135="More Info Required",COUNTIFS('[2]2018 Outage History'!$R:$R,BB135,'[2]2018 Outage History'!$I:$I,$C135)/$Q135,"")</f>
        <v/>
      </c>
      <c r="BD135" s="26" t="str">
        <f t="shared" si="61"/>
        <v/>
      </c>
      <c r="BE135" s="13" t="str">
        <f>IF($P135="More Info Required",COUNTIFS('[2]2018 Outage History'!$R:$R,BD135,'[2]2018 Outage History'!$I:$I,$C135)/$Q135,"")</f>
        <v/>
      </c>
      <c r="BF135" s="26" t="str">
        <f t="shared" si="62"/>
        <v/>
      </c>
      <c r="BG135" s="13" t="str">
        <f>IF($P135="More Info Required",COUNTIFS('[2]2018 Outage History'!$R:$R,BF135,'[2]2018 Outage History'!$I:$I,$C135)/$Q135,"")</f>
        <v/>
      </c>
      <c r="BH135" s="26" t="str">
        <f t="shared" si="63"/>
        <v/>
      </c>
      <c r="BI135" s="13" t="str">
        <f>IF($P135="More Info Required",COUNTIFS('[2]2018 Outage History'!$R:$R,BH135,'[2]2018 Outage History'!$I:$I,$C135)/$Q135,"")</f>
        <v/>
      </c>
      <c r="BJ135" s="26" t="str">
        <f t="shared" si="64"/>
        <v/>
      </c>
      <c r="BK135" s="13" t="str">
        <f>IF($P135="More Info Required",COUNTIFS('[2]2018 Outage History'!$R:$R,BJ135,'[2]2018 Outage History'!$I:$I,$C135)/$Q135,"")</f>
        <v/>
      </c>
      <c r="BL135" s="26" t="str">
        <f t="shared" si="65"/>
        <v/>
      </c>
      <c r="BM135" s="13" t="str">
        <f>IF($P135="More Info Required",COUNTIFS('[2]2018 Outage History'!$R:$R,BL135,'[2]2018 Outage History'!$I:$I,$C135)/$Q135,"")</f>
        <v/>
      </c>
      <c r="BN135" s="26" t="str">
        <f t="shared" si="66"/>
        <v/>
      </c>
      <c r="BO135" s="13" t="str">
        <f>IF($P135="More Info Required",COUNTIFS('[2]2018 Outage History'!$R:$R,BN135,'[2]2018 Outage History'!$I:$I,$C135)/$Q135,"")</f>
        <v/>
      </c>
      <c r="BP135" s="26" t="str">
        <f t="shared" si="67"/>
        <v/>
      </c>
      <c r="BQ135" s="13" t="str">
        <f>IF($P135="More Info Required",COUNTIFS('[2]2018 Outage History'!$R:$R,BP135,'[2]2018 Outage History'!$I:$I,$C135)/$Q135,"")</f>
        <v/>
      </c>
      <c r="BR135" s="26" t="str">
        <f t="shared" si="68"/>
        <v/>
      </c>
      <c r="BS135" s="13" t="str">
        <f>IF($P135="More Info Required",COUNTIFS('[2]2018 Outage History'!$R:$R,BR135,'[2]2018 Outage History'!$I:$I,$C135)/$Q135,"")</f>
        <v/>
      </c>
      <c r="BT135" s="26" t="str">
        <f t="shared" si="69"/>
        <v/>
      </c>
      <c r="BU135" s="13" t="str">
        <f>IF($P135="More Info Required",COUNTIFS('[2]2018 Outage History'!$R:$R,BT135,'[2]2018 Outage History'!$I:$I,$C135)/$Q135,"")</f>
        <v/>
      </c>
      <c r="BV135" s="26" t="str">
        <f t="shared" si="70"/>
        <v/>
      </c>
      <c r="BW135" s="13" t="str">
        <f>IF($P135="More Info Required",COUNTIFS('[2]2018 Outage History'!$R:$R,BV135,'[2]2018 Outage History'!$I:$I,$C135)/$Q135,"")</f>
        <v/>
      </c>
      <c r="BX135" s="26" t="str">
        <f t="shared" si="71"/>
        <v/>
      </c>
      <c r="BY135" s="13" t="str">
        <f>IF($P135="More Info Required",COUNTIFS('[2]2018 Outage History'!$R:$R,BX135,'[2]2018 Outage History'!$I:$I,$C135)/$Q135,"")</f>
        <v/>
      </c>
      <c r="BZ135" s="26" t="str">
        <f t="shared" si="72"/>
        <v/>
      </c>
      <c r="CA135" s="13" t="str">
        <f>IF($P135="More Info Required",COUNTIFS('[2]2018 Outage History'!$R:$R,BZ135,'[2]2018 Outage History'!$I:$I,$C135)/$Q135,"")</f>
        <v/>
      </c>
      <c r="CB135" s="26" t="str">
        <f t="shared" si="73"/>
        <v/>
      </c>
      <c r="CC135" s="13" t="str">
        <f>IF($P135="More Info Required",COUNTIFS('[2]2018 Outage History'!$R:$R,CB135,'[2]2018 Outage History'!$I:$I,$C135)/$Q135,"")</f>
        <v/>
      </c>
      <c r="CD135" s="26" t="str">
        <f t="shared" si="74"/>
        <v/>
      </c>
      <c r="CE135" s="13" t="str">
        <f>IF($P135="More Info Required",COUNTIFS('[2]2018 Outage History'!$R:$R,CD135,'[2]2018 Outage History'!$I:$I,$C135)/$Q135,"")</f>
        <v/>
      </c>
      <c r="CF135" s="26" t="str">
        <f t="shared" si="75"/>
        <v/>
      </c>
      <c r="CG135" s="13" t="str">
        <f>IF($P135="More Info Required",COUNTIFS('[2]2018 Outage History'!$R:$R,CF135,'[2]2018 Outage History'!$I:$I,$C135)/$Q135,"")</f>
        <v/>
      </c>
      <c r="CH135" s="26" t="str">
        <f t="shared" si="76"/>
        <v/>
      </c>
      <c r="CI135" s="13" t="str">
        <f>IF($P135="More Info Required",COUNTIFS('[2]2018 Outage History'!$R:$R,CH135,'[2]2018 Outage History'!$I:$I,$C135)/$Q135,"")</f>
        <v/>
      </c>
      <c r="CJ135" s="26" t="str">
        <f t="shared" si="77"/>
        <v/>
      </c>
      <c r="CK135" s="13" t="str">
        <f>IF($P135="More Info Required",COUNTIFS('[2]2018 Outage History'!$R:$R,CJ135,'[2]2018 Outage History'!$I:$I,$C135)/$Q135,"")</f>
        <v/>
      </c>
    </row>
    <row r="136" spans="1:89" ht="15" x14ac:dyDescent="0.25">
      <c r="A136" s="17" t="s">
        <v>433</v>
      </c>
      <c r="B136" s="21">
        <v>7806</v>
      </c>
      <c r="C136" s="14" t="s">
        <v>469</v>
      </c>
      <c r="D136" s="17" t="s">
        <v>78</v>
      </c>
      <c r="E136" s="21">
        <v>78</v>
      </c>
      <c r="F136" s="22">
        <f>'[2]2018 Circuit Detail'!H95</f>
        <v>0</v>
      </c>
      <c r="G136" s="21"/>
      <c r="H136" s="21">
        <f>('[2]2013 Indices'!H127+'[2]2014 Circuit detail'!AS95+'[2]2015 Circuit Detail'!AS95+'[2]2016 Circuit Detail'!AS95+'[2]2017 Circuit Detail'!AS95)/5</f>
        <v>0.1757624722514996</v>
      </c>
      <c r="I136" s="10">
        <f>'[2]2018 Circuit Detail'!AS95</f>
        <v>0</v>
      </c>
      <c r="J136" s="17" t="str">
        <f t="shared" si="39"/>
        <v>OK</v>
      </c>
      <c r="K136" s="34">
        <v>3.96</v>
      </c>
      <c r="L136" s="23">
        <v>2015</v>
      </c>
      <c r="M136" s="21">
        <f>('[2]2013 Indices'!I127+'[2]2014 Circuit detail'!AQ95+'[2]2015 Circuit Detail'!AQ95+'[2]2016 Circuit Detail'!AQ95+'[2]2017 Circuit Detail'!AQ95)/5</f>
        <v>23.7279336</v>
      </c>
      <c r="N136" s="24">
        <f>'[2]2018 Circuit Detail'!AQ95</f>
        <v>0</v>
      </c>
      <c r="O136" s="17" t="str">
        <f t="shared" si="40"/>
        <v>OK</v>
      </c>
      <c r="P136" s="8" t="str">
        <f t="shared" si="41"/>
        <v>Good</v>
      </c>
      <c r="Q136" s="25">
        <f>'[2]2018 Circuit Detail'!AJ95</f>
        <v>0</v>
      </c>
      <c r="R136" s="26" t="str">
        <f t="shared" si="42"/>
        <v/>
      </c>
      <c r="S136" s="12" t="str">
        <f>IF($P136="More Info Required",COUNTIFS('[2]2018 Outage History'!$R:$R,R136,'[2]2018 Outage History'!$I:$I,$C136)/$Q136,"")</f>
        <v/>
      </c>
      <c r="T136" s="26" t="str">
        <f t="shared" si="43"/>
        <v/>
      </c>
      <c r="U136" s="13" t="str">
        <f>IF($P136="More Info Required",COUNTIFS('[2]2018 Outage History'!$R:$R,T136,'[2]2018 Outage History'!$I:$I,$C136)/$Q136,"")</f>
        <v/>
      </c>
      <c r="V136" s="26" t="str">
        <f t="shared" si="44"/>
        <v/>
      </c>
      <c r="W136" s="13" t="str">
        <f>IF($P136="More Info Required",COUNTIFS('[2]2018 Outage History'!$R:$R,V136,'[2]2018 Outage History'!$I:$I,$C136)/$Q136,"")</f>
        <v/>
      </c>
      <c r="X136" s="26" t="str">
        <f t="shared" si="45"/>
        <v/>
      </c>
      <c r="Y136" s="13" t="str">
        <f>IF($P136="More Info Required",COUNTIFS('[2]2018 Outage History'!$R:$R,X136,'[2]2018 Outage History'!$I:$I,$C136)/$Q136,"")</f>
        <v/>
      </c>
      <c r="Z136" s="26" t="str">
        <f t="shared" si="46"/>
        <v/>
      </c>
      <c r="AA136" s="13" t="str">
        <f>IF($P136="More Info Required",COUNTIFS('[2]2018 Outage History'!$R:$R,Z136,'[2]2018 Outage History'!$I:$I,$C136)/$Q136,"")</f>
        <v/>
      </c>
      <c r="AB136" s="26" t="str">
        <f t="shared" si="47"/>
        <v/>
      </c>
      <c r="AC136" s="13" t="str">
        <f>IF($P136="More Info Required",COUNTIFS('[2]2018 Outage History'!$R:$R,AB136,'[2]2018 Outage History'!$I:$I,$C136)/$Q136,"")</f>
        <v/>
      </c>
      <c r="AD136" s="26" t="str">
        <f t="shared" si="48"/>
        <v/>
      </c>
      <c r="AE136" s="13" t="str">
        <f>IF($P136="More Info Required",COUNTIFS('[2]2018 Outage History'!$R:$R,AD136,'[2]2018 Outage History'!$I:$I,$C136)/$Q136,"")</f>
        <v/>
      </c>
      <c r="AF136" s="26" t="str">
        <f t="shared" si="49"/>
        <v/>
      </c>
      <c r="AG136" s="13" t="str">
        <f>IF($P136="More Info Required",COUNTIFS('[2]2018 Outage History'!$R:$R,AF136,'[2]2018 Outage History'!$I:$I,$C136)/$Q136,"")</f>
        <v/>
      </c>
      <c r="AH136" s="26" t="str">
        <f t="shared" si="50"/>
        <v/>
      </c>
      <c r="AI136" s="13" t="str">
        <f>IF($P136="More Info Required",COUNTIFS('[2]2018 Outage History'!$R:$R,AH136,'[2]2018 Outage History'!$I:$I,$C136)/$Q136,"")</f>
        <v/>
      </c>
      <c r="AJ136" s="26" t="str">
        <f t="shared" si="51"/>
        <v/>
      </c>
      <c r="AK136" s="13" t="str">
        <f>IF($P136="More Info Required",COUNTIFS('[2]2018 Outage History'!$R:$R,AJ136,'[2]2018 Outage History'!$I:$I,$C136)/$Q136,"")</f>
        <v/>
      </c>
      <c r="AL136" s="26" t="str">
        <f t="shared" si="52"/>
        <v/>
      </c>
      <c r="AM136" s="13" t="str">
        <f>IF($P136="More Info Required",COUNTIFS('[2]2018 Outage History'!$R:$R,AL136,'[2]2018 Outage History'!$I:$I,$C136)/$Q136,"")</f>
        <v/>
      </c>
      <c r="AN136" s="26" t="str">
        <f t="shared" si="53"/>
        <v/>
      </c>
      <c r="AO136" s="13" t="str">
        <f>IF($P136="More Info Required",COUNTIFS('[2]2018 Outage History'!$R:$R,AN136,'[2]2018 Outage History'!$I:$I,$C136)/$Q136,"")</f>
        <v/>
      </c>
      <c r="AP136" s="26" t="str">
        <f t="shared" si="54"/>
        <v/>
      </c>
      <c r="AQ136" s="13" t="str">
        <f>IF($P136="More Info Required",COUNTIFS('[2]2018 Outage History'!$R:$R,AP136,'[2]2018 Outage History'!$I:$I,$C136)/$Q136,"")</f>
        <v/>
      </c>
      <c r="AR136" s="26" t="str">
        <f t="shared" si="55"/>
        <v/>
      </c>
      <c r="AS136" s="13" t="str">
        <f>IF($P136="More Info Required",COUNTIFS('[2]2018 Outage History'!$R:$R,AR136,'[2]2018 Outage History'!$I:$I,$C136)/$Q136,"")</f>
        <v/>
      </c>
      <c r="AT136" s="26" t="str">
        <f t="shared" si="56"/>
        <v/>
      </c>
      <c r="AU136" s="13" t="str">
        <f>IF($P136="More Info Required",COUNTIFS('[2]2018 Outage History'!$R:$R,AT136,'[2]2018 Outage History'!$I:$I,$C136)/$Q136,"")</f>
        <v/>
      </c>
      <c r="AV136" s="26" t="str">
        <f t="shared" si="57"/>
        <v/>
      </c>
      <c r="AW136" s="13" t="str">
        <f>IF($P136="More Info Required",COUNTIFS('[2]2018 Outage History'!$R:$R,AV136,'[2]2018 Outage History'!$I:$I,$C136)/$Q136,"")</f>
        <v/>
      </c>
      <c r="AX136" s="26" t="str">
        <f t="shared" si="58"/>
        <v/>
      </c>
      <c r="AY136" s="13" t="str">
        <f>IF($P136="More Info Required",COUNTIFS('[2]2018 Outage History'!$R:$R,AX136,'[2]2018 Outage History'!$I:$I,$C136)/$Q136,"")</f>
        <v/>
      </c>
      <c r="AZ136" s="26" t="str">
        <f t="shared" si="59"/>
        <v/>
      </c>
      <c r="BA136" s="13" t="str">
        <f>IF($P136="More Info Required",COUNTIFS('[2]2018 Outage History'!$R:$R,AZ136,'[2]2018 Outage History'!$I:$I,$C136)/$Q136,"")</f>
        <v/>
      </c>
      <c r="BB136" s="26" t="str">
        <f t="shared" si="60"/>
        <v/>
      </c>
      <c r="BC136" s="13" t="str">
        <f>IF($P136="More Info Required",COUNTIFS('[2]2018 Outage History'!$R:$R,BB136,'[2]2018 Outage History'!$I:$I,$C136)/$Q136,"")</f>
        <v/>
      </c>
      <c r="BD136" s="26" t="str">
        <f t="shared" si="61"/>
        <v/>
      </c>
      <c r="BE136" s="13" t="str">
        <f>IF($P136="More Info Required",COUNTIFS('[2]2018 Outage History'!$R:$R,BD136,'[2]2018 Outage History'!$I:$I,$C136)/$Q136,"")</f>
        <v/>
      </c>
      <c r="BF136" s="26" t="str">
        <f t="shared" si="62"/>
        <v/>
      </c>
      <c r="BG136" s="13" t="str">
        <f>IF($P136="More Info Required",COUNTIFS('[2]2018 Outage History'!$R:$R,BF136,'[2]2018 Outage History'!$I:$I,$C136)/$Q136,"")</f>
        <v/>
      </c>
      <c r="BH136" s="26" t="str">
        <f t="shared" si="63"/>
        <v/>
      </c>
      <c r="BI136" s="13" t="str">
        <f>IF($P136="More Info Required",COUNTIFS('[2]2018 Outage History'!$R:$R,BH136,'[2]2018 Outage History'!$I:$I,$C136)/$Q136,"")</f>
        <v/>
      </c>
      <c r="BJ136" s="26" t="str">
        <f t="shared" si="64"/>
        <v/>
      </c>
      <c r="BK136" s="13" t="str">
        <f>IF($P136="More Info Required",COUNTIFS('[2]2018 Outage History'!$R:$R,BJ136,'[2]2018 Outage History'!$I:$I,$C136)/$Q136,"")</f>
        <v/>
      </c>
      <c r="BL136" s="26" t="str">
        <f t="shared" si="65"/>
        <v/>
      </c>
      <c r="BM136" s="13" t="str">
        <f>IF($P136="More Info Required",COUNTIFS('[2]2018 Outage History'!$R:$R,BL136,'[2]2018 Outage History'!$I:$I,$C136)/$Q136,"")</f>
        <v/>
      </c>
      <c r="BN136" s="26" t="str">
        <f t="shared" si="66"/>
        <v/>
      </c>
      <c r="BO136" s="13" t="str">
        <f>IF($P136="More Info Required",COUNTIFS('[2]2018 Outage History'!$R:$R,BN136,'[2]2018 Outage History'!$I:$I,$C136)/$Q136,"")</f>
        <v/>
      </c>
      <c r="BP136" s="26" t="str">
        <f t="shared" si="67"/>
        <v/>
      </c>
      <c r="BQ136" s="13" t="str">
        <f>IF($P136="More Info Required",COUNTIFS('[2]2018 Outage History'!$R:$R,BP136,'[2]2018 Outage History'!$I:$I,$C136)/$Q136,"")</f>
        <v/>
      </c>
      <c r="BR136" s="26" t="str">
        <f t="shared" si="68"/>
        <v/>
      </c>
      <c r="BS136" s="13" t="str">
        <f>IF($P136="More Info Required",COUNTIFS('[2]2018 Outage History'!$R:$R,BR136,'[2]2018 Outage History'!$I:$I,$C136)/$Q136,"")</f>
        <v/>
      </c>
      <c r="BT136" s="26" t="str">
        <f t="shared" si="69"/>
        <v/>
      </c>
      <c r="BU136" s="13" t="str">
        <f>IF($P136="More Info Required",COUNTIFS('[2]2018 Outage History'!$R:$R,BT136,'[2]2018 Outage History'!$I:$I,$C136)/$Q136,"")</f>
        <v/>
      </c>
      <c r="BV136" s="26" t="str">
        <f t="shared" si="70"/>
        <v/>
      </c>
      <c r="BW136" s="13" t="str">
        <f>IF($P136="More Info Required",COUNTIFS('[2]2018 Outage History'!$R:$R,BV136,'[2]2018 Outage History'!$I:$I,$C136)/$Q136,"")</f>
        <v/>
      </c>
      <c r="BX136" s="26" t="str">
        <f t="shared" si="71"/>
        <v/>
      </c>
      <c r="BY136" s="13" t="str">
        <f>IF($P136="More Info Required",COUNTIFS('[2]2018 Outage History'!$R:$R,BX136,'[2]2018 Outage History'!$I:$I,$C136)/$Q136,"")</f>
        <v/>
      </c>
      <c r="BZ136" s="26" t="str">
        <f t="shared" si="72"/>
        <v/>
      </c>
      <c r="CA136" s="13" t="str">
        <f>IF($P136="More Info Required",COUNTIFS('[2]2018 Outage History'!$R:$R,BZ136,'[2]2018 Outage History'!$I:$I,$C136)/$Q136,"")</f>
        <v/>
      </c>
      <c r="CB136" s="26" t="str">
        <f t="shared" si="73"/>
        <v/>
      </c>
      <c r="CC136" s="13" t="str">
        <f>IF($P136="More Info Required",COUNTIFS('[2]2018 Outage History'!$R:$R,CB136,'[2]2018 Outage History'!$I:$I,$C136)/$Q136,"")</f>
        <v/>
      </c>
      <c r="CD136" s="26" t="str">
        <f t="shared" si="74"/>
        <v/>
      </c>
      <c r="CE136" s="13" t="str">
        <f>IF($P136="More Info Required",COUNTIFS('[2]2018 Outage History'!$R:$R,CD136,'[2]2018 Outage History'!$I:$I,$C136)/$Q136,"")</f>
        <v/>
      </c>
      <c r="CF136" s="26" t="str">
        <f t="shared" si="75"/>
        <v/>
      </c>
      <c r="CG136" s="13" t="str">
        <f>IF($P136="More Info Required",COUNTIFS('[2]2018 Outage History'!$R:$R,CF136,'[2]2018 Outage History'!$I:$I,$C136)/$Q136,"")</f>
        <v/>
      </c>
      <c r="CH136" s="26" t="str">
        <f t="shared" si="76"/>
        <v/>
      </c>
      <c r="CI136" s="13" t="str">
        <f>IF($P136="More Info Required",COUNTIFS('[2]2018 Outage History'!$R:$R,CH136,'[2]2018 Outage History'!$I:$I,$C136)/$Q136,"")</f>
        <v/>
      </c>
      <c r="CJ136" s="26" t="str">
        <f t="shared" si="77"/>
        <v/>
      </c>
      <c r="CK136" s="13" t="str">
        <f>IF($P136="More Info Required",COUNTIFS('[2]2018 Outage History'!$R:$R,CJ136,'[2]2018 Outage History'!$I:$I,$C136)/$Q136,"")</f>
        <v/>
      </c>
    </row>
    <row r="137" spans="1:89" ht="15" x14ac:dyDescent="0.25">
      <c r="A137" s="17" t="s">
        <v>495</v>
      </c>
      <c r="B137" s="21">
        <v>79214</v>
      </c>
      <c r="C137" s="14" t="s">
        <v>496</v>
      </c>
      <c r="D137" s="17" t="s">
        <v>434</v>
      </c>
      <c r="E137" s="21">
        <v>79</v>
      </c>
      <c r="F137" s="22">
        <f>'[2]2018 Circuit Detail'!H96</f>
        <v>250.81917799999999</v>
      </c>
      <c r="G137" s="21"/>
      <c r="H137" s="21">
        <f>('[2]2013 Indices'!H128+'[2]2014 Circuit detail'!AS96+'[2]2015 Circuit Detail'!AS96+'[2]2016 Circuit Detail'!AS96+'[2]2017 Circuit Detail'!AS96)/5</f>
        <v>0.78627506100748856</v>
      </c>
      <c r="I137" s="10">
        <f>'[2]2018 Circuit Detail'!AS96</f>
        <v>0.239216157545975</v>
      </c>
      <c r="J137" s="17" t="str">
        <f t="shared" si="39"/>
        <v>OK</v>
      </c>
      <c r="K137" s="34">
        <v>15.2</v>
      </c>
      <c r="L137" s="23">
        <v>2017</v>
      </c>
      <c r="M137" s="21">
        <f>('[2]2013 Indices'!I128+'[2]2014 Circuit detail'!AQ96+'[2]2015 Circuit Detail'!AQ96+'[2]2016 Circuit Detail'!AQ96+'[2]2017 Circuit Detail'!AQ96)/5</f>
        <v>131.16558893333334</v>
      </c>
      <c r="N137" s="24">
        <f>'[2]2018 Circuit Detail'!AQ96</f>
        <v>23.877759000000001</v>
      </c>
      <c r="O137" s="17" t="str">
        <f t="shared" si="40"/>
        <v>OK</v>
      </c>
      <c r="P137" s="8" t="str">
        <f t="shared" si="41"/>
        <v>Good</v>
      </c>
      <c r="Q137" s="25">
        <f>'[2]2018 Circuit Detail'!AJ96</f>
        <v>9</v>
      </c>
      <c r="R137" s="26" t="str">
        <f t="shared" si="42"/>
        <v/>
      </c>
      <c r="S137" s="12" t="str">
        <f>IF($P137="More Info Required",COUNTIFS('[2]2018 Outage History'!$R:$R,R137,'[2]2018 Outage History'!$I:$I,$C137)/$Q137,"")</f>
        <v/>
      </c>
      <c r="T137" s="26" t="str">
        <f t="shared" si="43"/>
        <v/>
      </c>
      <c r="U137" s="13" t="str">
        <f>IF($P137="More Info Required",COUNTIFS('[2]2018 Outage History'!$R:$R,T137,'[2]2018 Outage History'!$I:$I,$C137)/$Q137,"")</f>
        <v/>
      </c>
      <c r="V137" s="26" t="str">
        <f t="shared" si="44"/>
        <v/>
      </c>
      <c r="W137" s="13" t="str">
        <f>IF($P137="More Info Required",COUNTIFS('[2]2018 Outage History'!$R:$R,V137,'[2]2018 Outage History'!$I:$I,$C137)/$Q137,"")</f>
        <v/>
      </c>
      <c r="X137" s="26" t="str">
        <f t="shared" si="45"/>
        <v/>
      </c>
      <c r="Y137" s="13" t="str">
        <f>IF($P137="More Info Required",COUNTIFS('[2]2018 Outage History'!$R:$R,X137,'[2]2018 Outage History'!$I:$I,$C137)/$Q137,"")</f>
        <v/>
      </c>
      <c r="Z137" s="26" t="str">
        <f t="shared" si="46"/>
        <v/>
      </c>
      <c r="AA137" s="13" t="str">
        <f>IF($P137="More Info Required",COUNTIFS('[2]2018 Outage History'!$R:$R,Z137,'[2]2018 Outage History'!$I:$I,$C137)/$Q137,"")</f>
        <v/>
      </c>
      <c r="AB137" s="26" t="str">
        <f t="shared" si="47"/>
        <v/>
      </c>
      <c r="AC137" s="13" t="str">
        <f>IF($P137="More Info Required",COUNTIFS('[2]2018 Outage History'!$R:$R,AB137,'[2]2018 Outage History'!$I:$I,$C137)/$Q137,"")</f>
        <v/>
      </c>
      <c r="AD137" s="26" t="str">
        <f t="shared" si="48"/>
        <v/>
      </c>
      <c r="AE137" s="13" t="str">
        <f>IF($P137="More Info Required",COUNTIFS('[2]2018 Outage History'!$R:$R,AD137,'[2]2018 Outage History'!$I:$I,$C137)/$Q137,"")</f>
        <v/>
      </c>
      <c r="AF137" s="26" t="str">
        <f t="shared" si="49"/>
        <v/>
      </c>
      <c r="AG137" s="13" t="str">
        <f>IF($P137="More Info Required",COUNTIFS('[2]2018 Outage History'!$R:$R,AF137,'[2]2018 Outage History'!$I:$I,$C137)/$Q137,"")</f>
        <v/>
      </c>
      <c r="AH137" s="26" t="str">
        <f t="shared" si="50"/>
        <v/>
      </c>
      <c r="AI137" s="13" t="str">
        <f>IF($P137="More Info Required",COUNTIFS('[2]2018 Outage History'!$R:$R,AH137,'[2]2018 Outage History'!$I:$I,$C137)/$Q137,"")</f>
        <v/>
      </c>
      <c r="AJ137" s="26" t="str">
        <f t="shared" si="51"/>
        <v/>
      </c>
      <c r="AK137" s="13" t="str">
        <f>IF($P137="More Info Required",COUNTIFS('[2]2018 Outage History'!$R:$R,AJ137,'[2]2018 Outage History'!$I:$I,$C137)/$Q137,"")</f>
        <v/>
      </c>
      <c r="AL137" s="26" t="str">
        <f t="shared" si="52"/>
        <v/>
      </c>
      <c r="AM137" s="13" t="str">
        <f>IF($P137="More Info Required",COUNTIFS('[2]2018 Outage History'!$R:$R,AL137,'[2]2018 Outage History'!$I:$I,$C137)/$Q137,"")</f>
        <v/>
      </c>
      <c r="AN137" s="26" t="str">
        <f t="shared" si="53"/>
        <v/>
      </c>
      <c r="AO137" s="13" t="str">
        <f>IF($P137="More Info Required",COUNTIFS('[2]2018 Outage History'!$R:$R,AN137,'[2]2018 Outage History'!$I:$I,$C137)/$Q137,"")</f>
        <v/>
      </c>
      <c r="AP137" s="26" t="str">
        <f t="shared" si="54"/>
        <v/>
      </c>
      <c r="AQ137" s="13" t="str">
        <f>IF($P137="More Info Required",COUNTIFS('[2]2018 Outage History'!$R:$R,AP137,'[2]2018 Outage History'!$I:$I,$C137)/$Q137,"")</f>
        <v/>
      </c>
      <c r="AR137" s="26" t="str">
        <f t="shared" si="55"/>
        <v/>
      </c>
      <c r="AS137" s="13" t="str">
        <f>IF($P137="More Info Required",COUNTIFS('[2]2018 Outage History'!$R:$R,AR137,'[2]2018 Outage History'!$I:$I,$C137)/$Q137,"")</f>
        <v/>
      </c>
      <c r="AT137" s="26" t="str">
        <f t="shared" si="56"/>
        <v/>
      </c>
      <c r="AU137" s="13" t="str">
        <f>IF($P137="More Info Required",COUNTIFS('[2]2018 Outage History'!$R:$R,AT137,'[2]2018 Outage History'!$I:$I,$C137)/$Q137,"")</f>
        <v/>
      </c>
      <c r="AV137" s="26" t="str">
        <f t="shared" si="57"/>
        <v/>
      </c>
      <c r="AW137" s="13" t="str">
        <f>IF($P137="More Info Required",COUNTIFS('[2]2018 Outage History'!$R:$R,AV137,'[2]2018 Outage History'!$I:$I,$C137)/$Q137,"")</f>
        <v/>
      </c>
      <c r="AX137" s="26" t="str">
        <f t="shared" si="58"/>
        <v/>
      </c>
      <c r="AY137" s="13" t="str">
        <f>IF($P137="More Info Required",COUNTIFS('[2]2018 Outage History'!$R:$R,AX137,'[2]2018 Outage History'!$I:$I,$C137)/$Q137,"")</f>
        <v/>
      </c>
      <c r="AZ137" s="26" t="str">
        <f t="shared" si="59"/>
        <v/>
      </c>
      <c r="BA137" s="13" t="str">
        <f>IF($P137="More Info Required",COUNTIFS('[2]2018 Outage History'!$R:$R,AZ137,'[2]2018 Outage History'!$I:$I,$C137)/$Q137,"")</f>
        <v/>
      </c>
      <c r="BB137" s="26" t="str">
        <f t="shared" si="60"/>
        <v/>
      </c>
      <c r="BC137" s="13" t="str">
        <f>IF($P137="More Info Required",COUNTIFS('[2]2018 Outage History'!$R:$R,BB137,'[2]2018 Outage History'!$I:$I,$C137)/$Q137,"")</f>
        <v/>
      </c>
      <c r="BD137" s="26" t="str">
        <f t="shared" si="61"/>
        <v/>
      </c>
      <c r="BE137" s="13" t="str">
        <f>IF($P137="More Info Required",COUNTIFS('[2]2018 Outage History'!$R:$R,BD137,'[2]2018 Outage History'!$I:$I,$C137)/$Q137,"")</f>
        <v/>
      </c>
      <c r="BF137" s="26" t="str">
        <f t="shared" si="62"/>
        <v/>
      </c>
      <c r="BG137" s="13" t="str">
        <f>IF($P137="More Info Required",COUNTIFS('[2]2018 Outage History'!$R:$R,BF137,'[2]2018 Outage History'!$I:$I,$C137)/$Q137,"")</f>
        <v/>
      </c>
      <c r="BH137" s="26" t="str">
        <f t="shared" si="63"/>
        <v/>
      </c>
      <c r="BI137" s="13" t="str">
        <f>IF($P137="More Info Required",COUNTIFS('[2]2018 Outage History'!$R:$R,BH137,'[2]2018 Outage History'!$I:$I,$C137)/$Q137,"")</f>
        <v/>
      </c>
      <c r="BJ137" s="26" t="str">
        <f t="shared" si="64"/>
        <v/>
      </c>
      <c r="BK137" s="13" t="str">
        <f>IF($P137="More Info Required",COUNTIFS('[2]2018 Outage History'!$R:$R,BJ137,'[2]2018 Outage History'!$I:$I,$C137)/$Q137,"")</f>
        <v/>
      </c>
      <c r="BL137" s="26" t="str">
        <f t="shared" si="65"/>
        <v/>
      </c>
      <c r="BM137" s="13" t="str">
        <f>IF($P137="More Info Required",COUNTIFS('[2]2018 Outage History'!$R:$R,BL137,'[2]2018 Outage History'!$I:$I,$C137)/$Q137,"")</f>
        <v/>
      </c>
      <c r="BN137" s="26" t="str">
        <f t="shared" si="66"/>
        <v/>
      </c>
      <c r="BO137" s="13" t="str">
        <f>IF($P137="More Info Required",COUNTIFS('[2]2018 Outage History'!$R:$R,BN137,'[2]2018 Outage History'!$I:$I,$C137)/$Q137,"")</f>
        <v/>
      </c>
      <c r="BP137" s="26" t="str">
        <f t="shared" si="67"/>
        <v/>
      </c>
      <c r="BQ137" s="13" t="str">
        <f>IF($P137="More Info Required",COUNTIFS('[2]2018 Outage History'!$R:$R,BP137,'[2]2018 Outage History'!$I:$I,$C137)/$Q137,"")</f>
        <v/>
      </c>
      <c r="BR137" s="26" t="str">
        <f t="shared" si="68"/>
        <v/>
      </c>
      <c r="BS137" s="13" t="str">
        <f>IF($P137="More Info Required",COUNTIFS('[2]2018 Outage History'!$R:$R,BR137,'[2]2018 Outage History'!$I:$I,$C137)/$Q137,"")</f>
        <v/>
      </c>
      <c r="BT137" s="26" t="str">
        <f t="shared" si="69"/>
        <v/>
      </c>
      <c r="BU137" s="13" t="str">
        <f>IF($P137="More Info Required",COUNTIFS('[2]2018 Outage History'!$R:$R,BT137,'[2]2018 Outage History'!$I:$I,$C137)/$Q137,"")</f>
        <v/>
      </c>
      <c r="BV137" s="26" t="str">
        <f t="shared" si="70"/>
        <v/>
      </c>
      <c r="BW137" s="13" t="str">
        <f>IF($P137="More Info Required",COUNTIFS('[2]2018 Outage History'!$R:$R,BV137,'[2]2018 Outage History'!$I:$I,$C137)/$Q137,"")</f>
        <v/>
      </c>
      <c r="BX137" s="26" t="str">
        <f t="shared" si="71"/>
        <v/>
      </c>
      <c r="BY137" s="13" t="str">
        <f>IF($P137="More Info Required",COUNTIFS('[2]2018 Outage History'!$R:$R,BX137,'[2]2018 Outage History'!$I:$I,$C137)/$Q137,"")</f>
        <v/>
      </c>
      <c r="BZ137" s="26" t="str">
        <f t="shared" si="72"/>
        <v/>
      </c>
      <c r="CA137" s="13" t="str">
        <f>IF($P137="More Info Required",COUNTIFS('[2]2018 Outage History'!$R:$R,BZ137,'[2]2018 Outage History'!$I:$I,$C137)/$Q137,"")</f>
        <v/>
      </c>
      <c r="CB137" s="26" t="str">
        <f t="shared" si="73"/>
        <v/>
      </c>
      <c r="CC137" s="13" t="str">
        <f>IF($P137="More Info Required",COUNTIFS('[2]2018 Outage History'!$R:$R,CB137,'[2]2018 Outage History'!$I:$I,$C137)/$Q137,"")</f>
        <v/>
      </c>
      <c r="CD137" s="26" t="str">
        <f t="shared" si="74"/>
        <v/>
      </c>
      <c r="CE137" s="13" t="str">
        <f>IF($P137="More Info Required",COUNTIFS('[2]2018 Outage History'!$R:$R,CD137,'[2]2018 Outage History'!$I:$I,$C137)/$Q137,"")</f>
        <v/>
      </c>
      <c r="CF137" s="26" t="str">
        <f t="shared" si="75"/>
        <v/>
      </c>
      <c r="CG137" s="13" t="str">
        <f>IF($P137="More Info Required",COUNTIFS('[2]2018 Outage History'!$R:$R,CF137,'[2]2018 Outage History'!$I:$I,$C137)/$Q137,"")</f>
        <v/>
      </c>
      <c r="CH137" s="26" t="str">
        <f t="shared" si="76"/>
        <v/>
      </c>
      <c r="CI137" s="13" t="str">
        <f>IF($P137="More Info Required",COUNTIFS('[2]2018 Outage History'!$R:$R,CH137,'[2]2018 Outage History'!$I:$I,$C137)/$Q137,"")</f>
        <v/>
      </c>
      <c r="CJ137" s="26" t="str">
        <f t="shared" si="77"/>
        <v/>
      </c>
      <c r="CK137" s="13" t="str">
        <f>IF($P137="More Info Required",COUNTIFS('[2]2018 Outage History'!$R:$R,CJ137,'[2]2018 Outage History'!$I:$I,$C137)/$Q137,"")</f>
        <v/>
      </c>
    </row>
    <row r="138" spans="1:89" s="30" customFormat="1" ht="15" x14ac:dyDescent="0.25">
      <c r="A138" s="17" t="s">
        <v>189</v>
      </c>
      <c r="B138" s="21">
        <v>79224</v>
      </c>
      <c r="C138" s="29" t="s">
        <v>192</v>
      </c>
      <c r="D138" s="17" t="s">
        <v>434</v>
      </c>
      <c r="E138" s="9">
        <v>79</v>
      </c>
      <c r="F138" s="22">
        <f>'[2]2018 Circuit Detail'!H97</f>
        <v>302.956164</v>
      </c>
      <c r="G138" s="9"/>
      <c r="H138" s="21">
        <f>('[2]2013 Indices'!H129+'[2]2014 Circuit detail'!AS97+'[2]2015 Circuit Detail'!AS97+'[2]2016 Circuit Detail'!AS97+'[2]2017 Circuit Detail'!AS97)/5</f>
        <v>0.96362036859444944</v>
      </c>
      <c r="I138" s="10">
        <f>'[2]2018 Circuit Detail'!AS97</f>
        <v>0.28056864358765798</v>
      </c>
      <c r="J138" s="17" t="str">
        <f t="shared" si="39"/>
        <v>OK</v>
      </c>
      <c r="K138" s="34">
        <v>20.6</v>
      </c>
      <c r="L138" s="23">
        <v>2017</v>
      </c>
      <c r="M138" s="21">
        <f>('[2]2013 Indices'!I129+'[2]2014 Circuit detail'!AQ97+'[2]2015 Circuit Detail'!AQ97+'[2]2016 Circuit Detail'!AQ97+'[2]2017 Circuit Detail'!AQ97)/5</f>
        <v>144.66380623678162</v>
      </c>
      <c r="N138" s="24">
        <f>'[2]2018 Circuit Detail'!AQ97</f>
        <v>17.679124999999999</v>
      </c>
      <c r="O138" s="17" t="str">
        <f t="shared" si="40"/>
        <v>OK</v>
      </c>
      <c r="P138" s="8" t="str">
        <f t="shared" si="41"/>
        <v>Good</v>
      </c>
      <c r="Q138" s="25">
        <f>'[2]2018 Circuit Detail'!AJ97</f>
        <v>3</v>
      </c>
      <c r="R138" s="26" t="str">
        <f t="shared" si="42"/>
        <v/>
      </c>
      <c r="S138" s="12" t="str">
        <f>IF($P138="More Info Required",COUNTIFS('[2]2018 Outage History'!$R:$R,R138,'[2]2018 Outage History'!$I:$I,$C138)/$Q138,"")</f>
        <v/>
      </c>
      <c r="T138" s="26" t="str">
        <f t="shared" si="43"/>
        <v/>
      </c>
      <c r="U138" s="13" t="str">
        <f>IF($P138="More Info Required",COUNTIFS('[2]2018 Outage History'!$R:$R,T138,'[2]2018 Outage History'!$I:$I,$C138)/$Q138,"")</f>
        <v/>
      </c>
      <c r="V138" s="26" t="str">
        <f t="shared" si="44"/>
        <v/>
      </c>
      <c r="W138" s="13" t="str">
        <f>IF($P138="More Info Required",COUNTIFS('[2]2018 Outage History'!$R:$R,V138,'[2]2018 Outage History'!$I:$I,$C138)/$Q138,"")</f>
        <v/>
      </c>
      <c r="X138" s="26" t="str">
        <f t="shared" si="45"/>
        <v/>
      </c>
      <c r="Y138" s="13" t="str">
        <f>IF($P138="More Info Required",COUNTIFS('[2]2018 Outage History'!$R:$R,X138,'[2]2018 Outage History'!$I:$I,$C138)/$Q138,"")</f>
        <v/>
      </c>
      <c r="Z138" s="26" t="str">
        <f t="shared" si="46"/>
        <v/>
      </c>
      <c r="AA138" s="13" t="str">
        <f>IF($P138="More Info Required",COUNTIFS('[2]2018 Outage History'!$R:$R,Z138,'[2]2018 Outage History'!$I:$I,$C138)/$Q138,"")</f>
        <v/>
      </c>
      <c r="AB138" s="26" t="str">
        <f t="shared" si="47"/>
        <v/>
      </c>
      <c r="AC138" s="13" t="str">
        <f>IF($P138="More Info Required",COUNTIFS('[2]2018 Outage History'!$R:$R,AB138,'[2]2018 Outage History'!$I:$I,$C138)/$Q138,"")</f>
        <v/>
      </c>
      <c r="AD138" s="26" t="str">
        <f t="shared" si="48"/>
        <v/>
      </c>
      <c r="AE138" s="13" t="str">
        <f>IF($P138="More Info Required",COUNTIFS('[2]2018 Outage History'!$R:$R,AD138,'[2]2018 Outage History'!$I:$I,$C138)/$Q138,"")</f>
        <v/>
      </c>
      <c r="AF138" s="26" t="str">
        <f t="shared" si="49"/>
        <v/>
      </c>
      <c r="AG138" s="13" t="str">
        <f>IF($P138="More Info Required",COUNTIFS('[2]2018 Outage History'!$R:$R,AF138,'[2]2018 Outage History'!$I:$I,$C138)/$Q138,"")</f>
        <v/>
      </c>
      <c r="AH138" s="26" t="str">
        <f t="shared" si="50"/>
        <v/>
      </c>
      <c r="AI138" s="13" t="str">
        <f>IF($P138="More Info Required",COUNTIFS('[2]2018 Outage History'!$R:$R,AH138,'[2]2018 Outage History'!$I:$I,$C138)/$Q138,"")</f>
        <v/>
      </c>
      <c r="AJ138" s="26" t="str">
        <f t="shared" si="51"/>
        <v/>
      </c>
      <c r="AK138" s="13" t="str">
        <f>IF($P138="More Info Required",COUNTIFS('[2]2018 Outage History'!$R:$R,AJ138,'[2]2018 Outage History'!$I:$I,$C138)/$Q138,"")</f>
        <v/>
      </c>
      <c r="AL138" s="26" t="str">
        <f t="shared" si="52"/>
        <v/>
      </c>
      <c r="AM138" s="13" t="str">
        <f>IF($P138="More Info Required",COUNTIFS('[2]2018 Outage History'!$R:$R,AL138,'[2]2018 Outage History'!$I:$I,$C138)/$Q138,"")</f>
        <v/>
      </c>
      <c r="AN138" s="26" t="str">
        <f t="shared" si="53"/>
        <v/>
      </c>
      <c r="AO138" s="13" t="str">
        <f>IF($P138="More Info Required",COUNTIFS('[2]2018 Outage History'!$R:$R,AN138,'[2]2018 Outage History'!$I:$I,$C138)/$Q138,"")</f>
        <v/>
      </c>
      <c r="AP138" s="26" t="str">
        <f t="shared" si="54"/>
        <v/>
      </c>
      <c r="AQ138" s="13" t="str">
        <f>IF($P138="More Info Required",COUNTIFS('[2]2018 Outage History'!$R:$R,AP138,'[2]2018 Outage History'!$I:$I,$C138)/$Q138,"")</f>
        <v/>
      </c>
      <c r="AR138" s="26" t="str">
        <f t="shared" si="55"/>
        <v/>
      </c>
      <c r="AS138" s="13" t="str">
        <f>IF($P138="More Info Required",COUNTIFS('[2]2018 Outage History'!$R:$R,AR138,'[2]2018 Outage History'!$I:$I,$C138)/$Q138,"")</f>
        <v/>
      </c>
      <c r="AT138" s="26" t="str">
        <f t="shared" si="56"/>
        <v/>
      </c>
      <c r="AU138" s="13" t="str">
        <f>IF($P138="More Info Required",COUNTIFS('[2]2018 Outage History'!$R:$R,AT138,'[2]2018 Outage History'!$I:$I,$C138)/$Q138,"")</f>
        <v/>
      </c>
      <c r="AV138" s="26" t="str">
        <f t="shared" si="57"/>
        <v/>
      </c>
      <c r="AW138" s="13" t="str">
        <f>IF($P138="More Info Required",COUNTIFS('[2]2018 Outage History'!$R:$R,AV138,'[2]2018 Outage History'!$I:$I,$C138)/$Q138,"")</f>
        <v/>
      </c>
      <c r="AX138" s="26" t="str">
        <f t="shared" si="58"/>
        <v/>
      </c>
      <c r="AY138" s="13" t="str">
        <f>IF($P138="More Info Required",COUNTIFS('[2]2018 Outage History'!$R:$R,AX138,'[2]2018 Outage History'!$I:$I,$C138)/$Q138,"")</f>
        <v/>
      </c>
      <c r="AZ138" s="26" t="str">
        <f t="shared" si="59"/>
        <v/>
      </c>
      <c r="BA138" s="13" t="str">
        <f>IF($P138="More Info Required",COUNTIFS('[2]2018 Outage History'!$R:$R,AZ138,'[2]2018 Outage History'!$I:$I,$C138)/$Q138,"")</f>
        <v/>
      </c>
      <c r="BB138" s="26" t="str">
        <f t="shared" si="60"/>
        <v/>
      </c>
      <c r="BC138" s="13" t="str">
        <f>IF($P138="More Info Required",COUNTIFS('[2]2018 Outage History'!$R:$R,BB138,'[2]2018 Outage History'!$I:$I,$C138)/$Q138,"")</f>
        <v/>
      </c>
      <c r="BD138" s="26" t="str">
        <f t="shared" si="61"/>
        <v/>
      </c>
      <c r="BE138" s="13" t="str">
        <f>IF($P138="More Info Required",COUNTIFS('[2]2018 Outage History'!$R:$R,BD138,'[2]2018 Outage History'!$I:$I,$C138)/$Q138,"")</f>
        <v/>
      </c>
      <c r="BF138" s="26" t="str">
        <f t="shared" si="62"/>
        <v/>
      </c>
      <c r="BG138" s="13" t="str">
        <f>IF($P138="More Info Required",COUNTIFS('[2]2018 Outage History'!$R:$R,BF138,'[2]2018 Outage History'!$I:$I,$C138)/$Q138,"")</f>
        <v/>
      </c>
      <c r="BH138" s="26" t="str">
        <f t="shared" si="63"/>
        <v/>
      </c>
      <c r="BI138" s="13" t="str">
        <f>IF($P138="More Info Required",COUNTIFS('[2]2018 Outage History'!$R:$R,BH138,'[2]2018 Outage History'!$I:$I,$C138)/$Q138,"")</f>
        <v/>
      </c>
      <c r="BJ138" s="26" t="str">
        <f t="shared" si="64"/>
        <v/>
      </c>
      <c r="BK138" s="13" t="str">
        <f>IF($P138="More Info Required",COUNTIFS('[2]2018 Outage History'!$R:$R,BJ138,'[2]2018 Outage History'!$I:$I,$C138)/$Q138,"")</f>
        <v/>
      </c>
      <c r="BL138" s="26" t="str">
        <f t="shared" si="65"/>
        <v/>
      </c>
      <c r="BM138" s="13" t="str">
        <f>IF($P138="More Info Required",COUNTIFS('[2]2018 Outage History'!$R:$R,BL138,'[2]2018 Outage History'!$I:$I,$C138)/$Q138,"")</f>
        <v/>
      </c>
      <c r="BN138" s="26" t="str">
        <f t="shared" si="66"/>
        <v/>
      </c>
      <c r="BO138" s="13" t="str">
        <f>IF($P138="More Info Required",COUNTIFS('[2]2018 Outage History'!$R:$R,BN138,'[2]2018 Outage History'!$I:$I,$C138)/$Q138,"")</f>
        <v/>
      </c>
      <c r="BP138" s="26" t="str">
        <f t="shared" si="67"/>
        <v/>
      </c>
      <c r="BQ138" s="13" t="str">
        <f>IF($P138="More Info Required",COUNTIFS('[2]2018 Outage History'!$R:$R,BP138,'[2]2018 Outage History'!$I:$I,$C138)/$Q138,"")</f>
        <v/>
      </c>
      <c r="BR138" s="26" t="str">
        <f t="shared" si="68"/>
        <v/>
      </c>
      <c r="BS138" s="13" t="str">
        <f>IF($P138="More Info Required",COUNTIFS('[2]2018 Outage History'!$R:$R,BR138,'[2]2018 Outage History'!$I:$I,$C138)/$Q138,"")</f>
        <v/>
      </c>
      <c r="BT138" s="26" t="str">
        <f t="shared" si="69"/>
        <v/>
      </c>
      <c r="BU138" s="13" t="str">
        <f>IF($P138="More Info Required",COUNTIFS('[2]2018 Outage History'!$R:$R,BT138,'[2]2018 Outage History'!$I:$I,$C138)/$Q138,"")</f>
        <v/>
      </c>
      <c r="BV138" s="26" t="str">
        <f t="shared" si="70"/>
        <v/>
      </c>
      <c r="BW138" s="13" t="str">
        <f>IF($P138="More Info Required",COUNTIFS('[2]2018 Outage History'!$R:$R,BV138,'[2]2018 Outage History'!$I:$I,$C138)/$Q138,"")</f>
        <v/>
      </c>
      <c r="BX138" s="26" t="str">
        <f t="shared" si="71"/>
        <v/>
      </c>
      <c r="BY138" s="13" t="str">
        <f>IF($P138="More Info Required",COUNTIFS('[2]2018 Outage History'!$R:$R,BX138,'[2]2018 Outage History'!$I:$I,$C138)/$Q138,"")</f>
        <v/>
      </c>
      <c r="BZ138" s="26" t="str">
        <f t="shared" si="72"/>
        <v/>
      </c>
      <c r="CA138" s="13" t="str">
        <f>IF($P138="More Info Required",COUNTIFS('[2]2018 Outage History'!$R:$R,BZ138,'[2]2018 Outage History'!$I:$I,$C138)/$Q138,"")</f>
        <v/>
      </c>
      <c r="CB138" s="26" t="str">
        <f t="shared" si="73"/>
        <v/>
      </c>
      <c r="CC138" s="13" t="str">
        <f>IF($P138="More Info Required",COUNTIFS('[2]2018 Outage History'!$R:$R,CB138,'[2]2018 Outage History'!$I:$I,$C138)/$Q138,"")</f>
        <v/>
      </c>
      <c r="CD138" s="26" t="str">
        <f t="shared" si="74"/>
        <v/>
      </c>
      <c r="CE138" s="13" t="str">
        <f>IF($P138="More Info Required",COUNTIFS('[2]2018 Outage History'!$R:$R,CD138,'[2]2018 Outage History'!$I:$I,$C138)/$Q138,"")</f>
        <v/>
      </c>
      <c r="CF138" s="26" t="str">
        <f t="shared" si="75"/>
        <v/>
      </c>
      <c r="CG138" s="13" t="str">
        <f>IF($P138="More Info Required",COUNTIFS('[2]2018 Outage History'!$R:$R,CF138,'[2]2018 Outage History'!$I:$I,$C138)/$Q138,"")</f>
        <v/>
      </c>
      <c r="CH138" s="26" t="str">
        <f t="shared" si="76"/>
        <v/>
      </c>
      <c r="CI138" s="13" t="str">
        <f>IF($P138="More Info Required",COUNTIFS('[2]2018 Outage History'!$R:$R,CH138,'[2]2018 Outage History'!$I:$I,$C138)/$Q138,"")</f>
        <v/>
      </c>
      <c r="CJ138" s="26" t="str">
        <f t="shared" si="77"/>
        <v/>
      </c>
      <c r="CK138" s="13" t="str">
        <f>IF($P138="More Info Required",COUNTIFS('[2]2018 Outage History'!$R:$R,CJ138,'[2]2018 Outage History'!$I:$I,$C138)/$Q138,"")</f>
        <v/>
      </c>
    </row>
    <row r="139" spans="1:89" ht="15" x14ac:dyDescent="0.25">
      <c r="A139" s="8" t="s">
        <v>62</v>
      </c>
      <c r="B139" s="21">
        <v>79234</v>
      </c>
      <c r="C139" s="8" t="s">
        <v>193</v>
      </c>
      <c r="D139" s="17" t="s">
        <v>434</v>
      </c>
      <c r="E139" s="9">
        <v>79</v>
      </c>
      <c r="F139" s="22">
        <f>'[2]2018 Circuit Detail'!H98</f>
        <v>0</v>
      </c>
      <c r="G139" s="9"/>
      <c r="H139" s="21">
        <f>('[2]2013 Indices'!H130+'[2]2014 Circuit detail'!AS98+'[2]2015 Circuit Detail'!AS98+'[2]2016 Circuit Detail'!AS98+'[2]2017 Circuit Detail'!AS98)/5</f>
        <v>0.33661763757853003</v>
      </c>
      <c r="I139" s="10">
        <f>'[2]2018 Circuit Detail'!AS98</f>
        <v>0</v>
      </c>
      <c r="J139" s="17" t="str">
        <f t="shared" si="39"/>
        <v>OK</v>
      </c>
      <c r="K139" s="34">
        <v>0.8</v>
      </c>
      <c r="L139" s="23">
        <v>2017</v>
      </c>
      <c r="M139" s="21">
        <f>('[2]2013 Indices'!I130+'[2]2014 Circuit detail'!AQ98+'[2]2015 Circuit Detail'!AQ98+'[2]2016 Circuit Detail'!AQ98+'[2]2017 Circuit Detail'!AQ98)/5</f>
        <v>23.446180000000002</v>
      </c>
      <c r="N139" s="24">
        <f>'[2]2018 Circuit Detail'!AQ98</f>
        <v>0</v>
      </c>
      <c r="O139" s="17" t="str">
        <f t="shared" si="40"/>
        <v>OK</v>
      </c>
      <c r="P139" s="8" t="str">
        <f t="shared" si="41"/>
        <v>Good</v>
      </c>
      <c r="Q139" s="25">
        <f>'[2]2018 Circuit Detail'!AJ98</f>
        <v>0</v>
      </c>
      <c r="R139" s="26" t="str">
        <f t="shared" si="42"/>
        <v/>
      </c>
      <c r="S139" s="12" t="str">
        <f>IF($P139="More Info Required",COUNTIFS('[2]2018 Outage History'!$R:$R,R139,'[2]2018 Outage History'!$I:$I,$C139)/$Q139,"")</f>
        <v/>
      </c>
      <c r="T139" s="26" t="str">
        <f t="shared" si="43"/>
        <v/>
      </c>
      <c r="U139" s="13" t="str">
        <f>IF($P139="More Info Required",COUNTIFS('[2]2018 Outage History'!$R:$R,T139,'[2]2018 Outage History'!$I:$I,$C139)/$Q139,"")</f>
        <v/>
      </c>
      <c r="V139" s="26" t="str">
        <f t="shared" si="44"/>
        <v/>
      </c>
      <c r="W139" s="13" t="str">
        <f>IF($P139="More Info Required",COUNTIFS('[2]2018 Outage History'!$R:$R,V139,'[2]2018 Outage History'!$I:$I,$C139)/$Q139,"")</f>
        <v/>
      </c>
      <c r="X139" s="26" t="str">
        <f t="shared" si="45"/>
        <v/>
      </c>
      <c r="Y139" s="13" t="str">
        <f>IF($P139="More Info Required",COUNTIFS('[2]2018 Outage History'!$R:$R,X139,'[2]2018 Outage History'!$I:$I,$C139)/$Q139,"")</f>
        <v/>
      </c>
      <c r="Z139" s="26" t="str">
        <f t="shared" si="46"/>
        <v/>
      </c>
      <c r="AA139" s="13" t="str">
        <f>IF($P139="More Info Required",COUNTIFS('[2]2018 Outage History'!$R:$R,Z139,'[2]2018 Outage History'!$I:$I,$C139)/$Q139,"")</f>
        <v/>
      </c>
      <c r="AB139" s="26" t="str">
        <f t="shared" si="47"/>
        <v/>
      </c>
      <c r="AC139" s="13" t="str">
        <f>IF($P139="More Info Required",COUNTIFS('[2]2018 Outage History'!$R:$R,AB139,'[2]2018 Outage History'!$I:$I,$C139)/$Q139,"")</f>
        <v/>
      </c>
      <c r="AD139" s="26" t="str">
        <f t="shared" si="48"/>
        <v/>
      </c>
      <c r="AE139" s="13" t="str">
        <f>IF($P139="More Info Required",COUNTIFS('[2]2018 Outage History'!$R:$R,AD139,'[2]2018 Outage History'!$I:$I,$C139)/$Q139,"")</f>
        <v/>
      </c>
      <c r="AF139" s="26" t="str">
        <f t="shared" si="49"/>
        <v/>
      </c>
      <c r="AG139" s="13" t="str">
        <f>IF($P139="More Info Required",COUNTIFS('[2]2018 Outage History'!$R:$R,AF139,'[2]2018 Outage History'!$I:$I,$C139)/$Q139,"")</f>
        <v/>
      </c>
      <c r="AH139" s="26" t="str">
        <f t="shared" si="50"/>
        <v/>
      </c>
      <c r="AI139" s="13" t="str">
        <f>IF($P139="More Info Required",COUNTIFS('[2]2018 Outage History'!$R:$R,AH139,'[2]2018 Outage History'!$I:$I,$C139)/$Q139,"")</f>
        <v/>
      </c>
      <c r="AJ139" s="26" t="str">
        <f t="shared" si="51"/>
        <v/>
      </c>
      <c r="AK139" s="13" t="str">
        <f>IF($P139="More Info Required",COUNTIFS('[2]2018 Outage History'!$R:$R,AJ139,'[2]2018 Outage History'!$I:$I,$C139)/$Q139,"")</f>
        <v/>
      </c>
      <c r="AL139" s="26" t="str">
        <f t="shared" si="52"/>
        <v/>
      </c>
      <c r="AM139" s="13" t="str">
        <f>IF($P139="More Info Required",COUNTIFS('[2]2018 Outage History'!$R:$R,AL139,'[2]2018 Outage History'!$I:$I,$C139)/$Q139,"")</f>
        <v/>
      </c>
      <c r="AN139" s="26" t="str">
        <f t="shared" si="53"/>
        <v/>
      </c>
      <c r="AO139" s="13" t="str">
        <f>IF($P139="More Info Required",COUNTIFS('[2]2018 Outage History'!$R:$R,AN139,'[2]2018 Outage History'!$I:$I,$C139)/$Q139,"")</f>
        <v/>
      </c>
      <c r="AP139" s="26" t="str">
        <f t="shared" si="54"/>
        <v/>
      </c>
      <c r="AQ139" s="13" t="str">
        <f>IF($P139="More Info Required",COUNTIFS('[2]2018 Outage History'!$R:$R,AP139,'[2]2018 Outage History'!$I:$I,$C139)/$Q139,"")</f>
        <v/>
      </c>
      <c r="AR139" s="26" t="str">
        <f t="shared" si="55"/>
        <v/>
      </c>
      <c r="AS139" s="13" t="str">
        <f>IF($P139="More Info Required",COUNTIFS('[2]2018 Outage History'!$R:$R,AR139,'[2]2018 Outage History'!$I:$I,$C139)/$Q139,"")</f>
        <v/>
      </c>
      <c r="AT139" s="26" t="str">
        <f t="shared" si="56"/>
        <v/>
      </c>
      <c r="AU139" s="13" t="str">
        <f>IF($P139="More Info Required",COUNTIFS('[2]2018 Outage History'!$R:$R,AT139,'[2]2018 Outage History'!$I:$I,$C139)/$Q139,"")</f>
        <v/>
      </c>
      <c r="AV139" s="26" t="str">
        <f t="shared" si="57"/>
        <v/>
      </c>
      <c r="AW139" s="13" t="str">
        <f>IF($P139="More Info Required",COUNTIFS('[2]2018 Outage History'!$R:$R,AV139,'[2]2018 Outage History'!$I:$I,$C139)/$Q139,"")</f>
        <v/>
      </c>
      <c r="AX139" s="26" t="str">
        <f t="shared" si="58"/>
        <v/>
      </c>
      <c r="AY139" s="13" t="str">
        <f>IF($P139="More Info Required",COUNTIFS('[2]2018 Outage History'!$R:$R,AX139,'[2]2018 Outage History'!$I:$I,$C139)/$Q139,"")</f>
        <v/>
      </c>
      <c r="AZ139" s="26" t="str">
        <f t="shared" si="59"/>
        <v/>
      </c>
      <c r="BA139" s="13" t="str">
        <f>IF($P139="More Info Required",COUNTIFS('[2]2018 Outage History'!$R:$R,AZ139,'[2]2018 Outage History'!$I:$I,$C139)/$Q139,"")</f>
        <v/>
      </c>
      <c r="BB139" s="26" t="str">
        <f t="shared" si="60"/>
        <v/>
      </c>
      <c r="BC139" s="13" t="str">
        <f>IF($P139="More Info Required",COUNTIFS('[2]2018 Outage History'!$R:$R,BB139,'[2]2018 Outage History'!$I:$I,$C139)/$Q139,"")</f>
        <v/>
      </c>
      <c r="BD139" s="26" t="str">
        <f t="shared" si="61"/>
        <v/>
      </c>
      <c r="BE139" s="13" t="str">
        <f>IF($P139="More Info Required",COUNTIFS('[2]2018 Outage History'!$R:$R,BD139,'[2]2018 Outage History'!$I:$I,$C139)/$Q139,"")</f>
        <v/>
      </c>
      <c r="BF139" s="26" t="str">
        <f t="shared" si="62"/>
        <v/>
      </c>
      <c r="BG139" s="13" t="str">
        <f>IF($P139="More Info Required",COUNTIFS('[2]2018 Outage History'!$R:$R,BF139,'[2]2018 Outage History'!$I:$I,$C139)/$Q139,"")</f>
        <v/>
      </c>
      <c r="BH139" s="26" t="str">
        <f t="shared" si="63"/>
        <v/>
      </c>
      <c r="BI139" s="13" t="str">
        <f>IF($P139="More Info Required",COUNTIFS('[2]2018 Outage History'!$R:$R,BH139,'[2]2018 Outage History'!$I:$I,$C139)/$Q139,"")</f>
        <v/>
      </c>
      <c r="BJ139" s="26" t="str">
        <f t="shared" si="64"/>
        <v/>
      </c>
      <c r="BK139" s="13" t="str">
        <f>IF($P139="More Info Required",COUNTIFS('[2]2018 Outage History'!$R:$R,BJ139,'[2]2018 Outage History'!$I:$I,$C139)/$Q139,"")</f>
        <v/>
      </c>
      <c r="BL139" s="26" t="str">
        <f t="shared" si="65"/>
        <v/>
      </c>
      <c r="BM139" s="13" t="str">
        <f>IF($P139="More Info Required",COUNTIFS('[2]2018 Outage History'!$R:$R,BL139,'[2]2018 Outage History'!$I:$I,$C139)/$Q139,"")</f>
        <v/>
      </c>
      <c r="BN139" s="26" t="str">
        <f t="shared" si="66"/>
        <v/>
      </c>
      <c r="BO139" s="13" t="str">
        <f>IF($P139="More Info Required",COUNTIFS('[2]2018 Outage History'!$R:$R,BN139,'[2]2018 Outage History'!$I:$I,$C139)/$Q139,"")</f>
        <v/>
      </c>
      <c r="BP139" s="26" t="str">
        <f t="shared" si="67"/>
        <v/>
      </c>
      <c r="BQ139" s="13" t="str">
        <f>IF($P139="More Info Required",COUNTIFS('[2]2018 Outage History'!$R:$R,BP139,'[2]2018 Outage History'!$I:$I,$C139)/$Q139,"")</f>
        <v/>
      </c>
      <c r="BR139" s="26" t="str">
        <f t="shared" si="68"/>
        <v/>
      </c>
      <c r="BS139" s="13" t="str">
        <f>IF($P139="More Info Required",COUNTIFS('[2]2018 Outage History'!$R:$R,BR139,'[2]2018 Outage History'!$I:$I,$C139)/$Q139,"")</f>
        <v/>
      </c>
      <c r="BT139" s="26" t="str">
        <f t="shared" si="69"/>
        <v/>
      </c>
      <c r="BU139" s="13" t="str">
        <f>IF($P139="More Info Required",COUNTIFS('[2]2018 Outage History'!$R:$R,BT139,'[2]2018 Outage History'!$I:$I,$C139)/$Q139,"")</f>
        <v/>
      </c>
      <c r="BV139" s="26" t="str">
        <f t="shared" si="70"/>
        <v/>
      </c>
      <c r="BW139" s="13" t="str">
        <f>IF($P139="More Info Required",COUNTIFS('[2]2018 Outage History'!$R:$R,BV139,'[2]2018 Outage History'!$I:$I,$C139)/$Q139,"")</f>
        <v/>
      </c>
      <c r="BX139" s="26" t="str">
        <f t="shared" si="71"/>
        <v/>
      </c>
      <c r="BY139" s="13" t="str">
        <f>IF($P139="More Info Required",COUNTIFS('[2]2018 Outage History'!$R:$R,BX139,'[2]2018 Outage History'!$I:$I,$C139)/$Q139,"")</f>
        <v/>
      </c>
      <c r="BZ139" s="26" t="str">
        <f t="shared" si="72"/>
        <v/>
      </c>
      <c r="CA139" s="13" t="str">
        <f>IF($P139="More Info Required",COUNTIFS('[2]2018 Outage History'!$R:$R,BZ139,'[2]2018 Outage History'!$I:$I,$C139)/$Q139,"")</f>
        <v/>
      </c>
      <c r="CB139" s="26" t="str">
        <f t="shared" si="73"/>
        <v/>
      </c>
      <c r="CC139" s="13" t="str">
        <f>IF($P139="More Info Required",COUNTIFS('[2]2018 Outage History'!$R:$R,CB139,'[2]2018 Outage History'!$I:$I,$C139)/$Q139,"")</f>
        <v/>
      </c>
      <c r="CD139" s="26" t="str">
        <f t="shared" si="74"/>
        <v/>
      </c>
      <c r="CE139" s="13" t="str">
        <f>IF($P139="More Info Required",COUNTIFS('[2]2018 Outage History'!$R:$R,CD139,'[2]2018 Outage History'!$I:$I,$C139)/$Q139,"")</f>
        <v/>
      </c>
      <c r="CF139" s="26" t="str">
        <f t="shared" si="75"/>
        <v/>
      </c>
      <c r="CG139" s="13" t="str">
        <f>IF($P139="More Info Required",COUNTIFS('[2]2018 Outage History'!$R:$R,CF139,'[2]2018 Outage History'!$I:$I,$C139)/$Q139,"")</f>
        <v/>
      </c>
      <c r="CH139" s="26" t="str">
        <f t="shared" si="76"/>
        <v/>
      </c>
      <c r="CI139" s="13" t="str">
        <f>IF($P139="More Info Required",COUNTIFS('[2]2018 Outage History'!$R:$R,CH139,'[2]2018 Outage History'!$I:$I,$C139)/$Q139,"")</f>
        <v/>
      </c>
      <c r="CJ139" s="26" t="str">
        <f t="shared" si="77"/>
        <v/>
      </c>
      <c r="CK139" s="13" t="str">
        <f>IF($P139="More Info Required",COUNTIFS('[2]2018 Outage History'!$R:$R,CJ139,'[2]2018 Outage History'!$I:$I,$C139)/$Q139,"")</f>
        <v/>
      </c>
    </row>
    <row r="140" spans="1:89" ht="15" x14ac:dyDescent="0.25">
      <c r="A140" s="17"/>
      <c r="B140" s="17"/>
      <c r="C140" s="17"/>
      <c r="D140" s="17"/>
      <c r="E140" s="17"/>
      <c r="F140" s="17"/>
      <c r="G140" s="17"/>
      <c r="H140" s="17"/>
      <c r="I140" s="17"/>
      <c r="J140" s="17"/>
      <c r="K140" s="17"/>
      <c r="L140" s="23"/>
      <c r="M140" s="17"/>
      <c r="N140" s="17"/>
      <c r="O140" s="17"/>
      <c r="P140" s="17"/>
      <c r="Q140" s="17"/>
      <c r="R140" s="26" t="str">
        <f t="shared" si="42"/>
        <v/>
      </c>
      <c r="S140" s="12" t="str">
        <f>IF($P140="More Info Required",COUNTIFS('[2]2015 Outage History'!$R:$R,R140,'[2]2015 Outage History'!$I:$I,$C140)/$Q140,"")</f>
        <v/>
      </c>
      <c r="T140" s="26" t="str">
        <f t="shared" si="43"/>
        <v/>
      </c>
      <c r="U140" s="13" t="str">
        <f>IF($P140="More Info Required",COUNTIFS('[2]2015 Outage History'!$R:$R,T140,'[2]2015 Outage History'!$I:$I,$C140)/$Q140,"")</f>
        <v/>
      </c>
      <c r="V140" s="26" t="str">
        <f t="shared" si="44"/>
        <v/>
      </c>
      <c r="W140" s="13" t="str">
        <f>IF($P140="More Info Required",COUNTIFS('[2]2015 Outage History'!$R:$R,V140,'[2]2015 Outage History'!$I:$I,$C140)/$Q140,"")</f>
        <v/>
      </c>
      <c r="X140" s="26" t="str">
        <f t="shared" si="45"/>
        <v/>
      </c>
      <c r="Y140" s="13" t="str">
        <f>IF($P140="More Info Required",COUNTIFS('[2]2015 Outage History'!$R:$R,X140,'[2]2015 Outage History'!$I:$I,$C140)/$Q140,"")</f>
        <v/>
      </c>
      <c r="Z140" s="26" t="str">
        <f t="shared" si="46"/>
        <v/>
      </c>
      <c r="AA140" s="13" t="str">
        <f>IF($P140="More Info Required",COUNTIFS('[2]2015 Outage History'!$R:$R,Z140,'[2]2015 Outage History'!$I:$I,$C140)/$Q140,"")</f>
        <v/>
      </c>
      <c r="AB140" s="26" t="str">
        <f t="shared" si="47"/>
        <v/>
      </c>
      <c r="AC140" s="13" t="str">
        <f>IF($P140="More Info Required",COUNTIFS('[2]2015 Outage History'!$R:$R,AB140,'[2]2015 Outage History'!$I:$I,$C140)/$Q140,"")</f>
        <v/>
      </c>
      <c r="AD140" s="26" t="str">
        <f t="shared" si="48"/>
        <v/>
      </c>
      <c r="AE140" s="13" t="str">
        <f>IF($P140="More Info Required",COUNTIFS('[2]2015 Outage History'!$R:$R,AD140,'[2]2015 Outage History'!$I:$I,$C140)/$Q140,"")</f>
        <v/>
      </c>
      <c r="AF140" s="26" t="str">
        <f t="shared" si="49"/>
        <v/>
      </c>
      <c r="AG140" s="13" t="str">
        <f>IF($P140="More Info Required",COUNTIFS('[2]2015 Outage History'!$R:$R,AF140,'[2]2015 Outage History'!$I:$I,$C140)/$Q140,"")</f>
        <v/>
      </c>
      <c r="AH140" s="26" t="str">
        <f t="shared" si="50"/>
        <v/>
      </c>
      <c r="AI140" s="13" t="str">
        <f>IF($P140="More Info Required",COUNTIFS('[2]2015 Outage History'!$R:$R,AH140,'[2]2015 Outage History'!$I:$I,$C140)/$Q140,"")</f>
        <v/>
      </c>
      <c r="AJ140" s="26" t="str">
        <f t="shared" si="51"/>
        <v/>
      </c>
      <c r="AK140" s="13" t="str">
        <f>IF($P140="More Info Required",COUNTIFS('[2]2015 Outage History'!$R:$R,AJ140,'[2]2015 Outage History'!$I:$I,$C140)/$Q140,"")</f>
        <v/>
      </c>
      <c r="AL140" s="26" t="str">
        <f t="shared" si="52"/>
        <v/>
      </c>
      <c r="AM140" s="13" t="str">
        <f>IF($P140="More Info Required",COUNTIFS('[2]2015 Outage History'!$R:$R,AL140,'[2]2015 Outage History'!$I:$I,$C140)/$Q140,"")</f>
        <v/>
      </c>
      <c r="AN140" s="26" t="str">
        <f t="shared" si="53"/>
        <v/>
      </c>
      <c r="AO140" s="13" t="str">
        <f>IF($P140="More Info Required",COUNTIFS('[2]2015 Outage History'!$R:$R,AN140,'[2]2015 Outage History'!$I:$I,$C140)/$Q140,"")</f>
        <v/>
      </c>
      <c r="AP140" s="26" t="str">
        <f t="shared" si="54"/>
        <v/>
      </c>
      <c r="AQ140" s="13" t="str">
        <f>IF($P140="More Info Required",COUNTIFS('[2]2015 Outage History'!$R:$R,AP140,'[2]2015 Outage History'!$I:$I,$C140)/$Q140,"")</f>
        <v/>
      </c>
      <c r="AR140" s="26" t="str">
        <f t="shared" si="55"/>
        <v/>
      </c>
      <c r="AS140" s="13" t="str">
        <f>IF($P140="More Info Required",COUNTIFS('[2]2015 Outage History'!$R:$R,AR140,'[2]2015 Outage History'!$I:$I,$C140)/$Q140,"")</f>
        <v/>
      </c>
      <c r="AT140" s="26" t="str">
        <f t="shared" si="56"/>
        <v/>
      </c>
      <c r="AU140" s="13" t="str">
        <f>IF($P140="More Info Required",COUNTIFS('[2]2015 Outage History'!$R:$R,AT140,'[2]2015 Outage History'!$I:$I,$C140)/$Q140,"")</f>
        <v/>
      </c>
      <c r="AV140" s="26" t="str">
        <f t="shared" si="57"/>
        <v/>
      </c>
      <c r="AW140" s="13" t="str">
        <f>IF($P140="More Info Required",COUNTIFS('[2]2015 Outage History'!$R:$R,AV140,'[2]2015 Outage History'!$I:$I,$C140)/$Q140,"")</f>
        <v/>
      </c>
      <c r="AX140" s="26" t="str">
        <f t="shared" si="58"/>
        <v/>
      </c>
      <c r="AY140" s="13" t="str">
        <f>IF($P140="More Info Required",COUNTIFS('[2]2015 Outage History'!$R:$R,AX140,'[2]2015 Outage History'!$I:$I,$C140)/$Q140,"")</f>
        <v/>
      </c>
      <c r="AZ140" s="26" t="str">
        <f t="shared" si="59"/>
        <v/>
      </c>
      <c r="BA140" s="13" t="str">
        <f>IF($P140="More Info Required",COUNTIFS('[2]2015 Outage History'!$R:$R,AZ140,'[2]2015 Outage History'!$I:$I,$C140)/$Q140,"")</f>
        <v/>
      </c>
      <c r="BB140" s="26" t="str">
        <f t="shared" si="60"/>
        <v/>
      </c>
      <c r="BC140" s="13" t="str">
        <f>IF($P140="More Info Required",COUNTIFS('[2]2015 Outage History'!$R:$R,BB140,'[2]2015 Outage History'!$I:$I,$C140)/$Q140,"")</f>
        <v/>
      </c>
      <c r="BD140" s="26" t="str">
        <f t="shared" si="61"/>
        <v/>
      </c>
      <c r="BE140" s="13" t="str">
        <f>IF($P140="More Info Required",COUNTIFS('[2]2015 Outage History'!$R:$R,BD140,'[2]2015 Outage History'!$I:$I,$C140)/$Q140,"")</f>
        <v/>
      </c>
      <c r="BF140" s="26" t="str">
        <f t="shared" si="62"/>
        <v/>
      </c>
      <c r="BG140" s="13" t="str">
        <f>IF($P140="More Info Required",COUNTIFS('[2]2015 Outage History'!$R:$R,BF140,'[2]2015 Outage History'!$I:$I,$C140)/$Q140,"")</f>
        <v/>
      </c>
      <c r="BH140" s="26" t="str">
        <f t="shared" si="63"/>
        <v/>
      </c>
      <c r="BI140" s="13" t="str">
        <f>IF($P140="More Info Required",COUNTIFS('[2]2015 Outage History'!$R:$R,BH140,'[2]2015 Outage History'!$I:$I,$C140)/$Q140,"")</f>
        <v/>
      </c>
      <c r="BJ140" s="26" t="str">
        <f t="shared" si="64"/>
        <v/>
      </c>
      <c r="BK140" s="13" t="str">
        <f>IF($P140="More Info Required",COUNTIFS('[2]2015 Outage History'!$R:$R,BJ140,'[2]2015 Outage History'!$I:$I,$C140)/$Q140,"")</f>
        <v/>
      </c>
      <c r="BL140" s="26" t="str">
        <f t="shared" si="65"/>
        <v/>
      </c>
      <c r="BM140" s="13" t="str">
        <f>IF($P140="More Info Required",COUNTIFS('[2]2015 Outage History'!$R:$R,BL140,'[2]2015 Outage History'!$I:$I,$C140)/$Q140,"")</f>
        <v/>
      </c>
      <c r="BN140" s="26" t="str">
        <f t="shared" si="66"/>
        <v/>
      </c>
      <c r="BO140" s="13" t="str">
        <f>IF($P140="More Info Required",COUNTIFS('[2]2015 Outage History'!$R:$R,BN140,'[2]2015 Outage History'!$I:$I,$C140)/$Q140,"")</f>
        <v/>
      </c>
      <c r="BP140" s="26" t="str">
        <f t="shared" si="67"/>
        <v/>
      </c>
      <c r="BQ140" s="13" t="str">
        <f>IF($P140="More Info Required",COUNTIFS('[2]2015 Outage History'!$R:$R,BP140,'[2]2015 Outage History'!$I:$I,$C140)/$Q140,"")</f>
        <v/>
      </c>
      <c r="BR140" s="26" t="str">
        <f t="shared" si="68"/>
        <v/>
      </c>
      <c r="BS140" s="13" t="str">
        <f>IF($P140="More Info Required",COUNTIFS('[2]2015 Outage History'!$R:$R,BR140,'[2]2015 Outage History'!$I:$I,$C140)/$Q140,"")</f>
        <v/>
      </c>
      <c r="BT140" s="26" t="str">
        <f t="shared" si="69"/>
        <v/>
      </c>
      <c r="BU140" s="13" t="str">
        <f>IF($P140="More Info Required",COUNTIFS('[2]2015 Outage History'!$R:$R,BT140,'[2]2015 Outage History'!$I:$I,$C140)/$Q140,"")</f>
        <v/>
      </c>
      <c r="BV140" s="26" t="str">
        <f t="shared" si="70"/>
        <v/>
      </c>
      <c r="BW140" s="13" t="str">
        <f>IF($P140="More Info Required",COUNTIFS('[2]2015 Outage History'!$R:$R,BV140,'[2]2015 Outage History'!$I:$I,$C140)/$Q140,"")</f>
        <v/>
      </c>
      <c r="BX140" s="26" t="str">
        <f t="shared" si="71"/>
        <v/>
      </c>
      <c r="BY140" s="13" t="str">
        <f>IF($P140="More Info Required",COUNTIFS('[2]2015 Outage History'!$R:$R,BX140,'[2]2015 Outage History'!$I:$I,$C140)/$Q140,"")</f>
        <v/>
      </c>
      <c r="BZ140" s="26" t="str">
        <f t="shared" si="72"/>
        <v/>
      </c>
      <c r="CA140" s="13" t="str">
        <f>IF($P140="More Info Required",COUNTIFS('[2]2015 Outage History'!$R:$R,BZ140,'[2]2015 Outage History'!$I:$I,$C140)/$Q140,"")</f>
        <v/>
      </c>
      <c r="CB140" s="26" t="str">
        <f t="shared" si="73"/>
        <v/>
      </c>
      <c r="CC140" s="13" t="str">
        <f>IF($P140="More Info Required",COUNTIFS('[2]2015 Outage History'!$R:$R,CB140,'[2]2015 Outage History'!$I:$I,$C140)/$Q140,"")</f>
        <v/>
      </c>
      <c r="CD140" s="26" t="str">
        <f t="shared" si="74"/>
        <v/>
      </c>
      <c r="CE140" s="13" t="str">
        <f>IF($P140="More Info Required",COUNTIFS('[2]2015 Outage History'!$R:$R,CD140,'[2]2015 Outage History'!$I:$I,$C140)/$Q140,"")</f>
        <v/>
      </c>
      <c r="CF140" s="26" t="str">
        <f t="shared" si="75"/>
        <v/>
      </c>
      <c r="CG140" s="13" t="str">
        <f>IF($P140="More Info Required",COUNTIFS('[2]2015 Outage History'!$R:$R,CF140,'[2]2015 Outage History'!$I:$I,$C140)/$Q140,"")</f>
        <v/>
      </c>
      <c r="CH140" s="26" t="str">
        <f t="shared" si="76"/>
        <v/>
      </c>
      <c r="CI140" s="13" t="str">
        <f>IF($P140="More Info Required",COUNTIFS('[2]2015 Outage History'!$R:$R,CH140,'[2]2015 Outage History'!$I:$I,$C140)/$Q140,"")</f>
        <v/>
      </c>
      <c r="CJ140" s="26" t="str">
        <f t="shared" si="77"/>
        <v/>
      </c>
      <c r="CK140" s="13" t="str">
        <f>IF($P140="More Info Required",COUNTIFS('[2]2015 Outage History'!$R:$R,CJ140,'[2]2015 Outage History'!$I:$I,$C140)/$Q140,"")</f>
        <v/>
      </c>
    </row>
    <row r="141" spans="1:89" x14ac:dyDescent="0.2">
      <c r="A141" s="17"/>
      <c r="B141" s="17"/>
      <c r="C141" s="17"/>
      <c r="D141" s="17"/>
      <c r="E141" s="17"/>
      <c r="F141" s="17"/>
      <c r="G141" s="17"/>
      <c r="H141" s="17"/>
      <c r="I141" s="17"/>
      <c r="J141" s="17"/>
      <c r="K141" s="17"/>
      <c r="L141" s="21"/>
      <c r="M141" s="17"/>
      <c r="N141" s="17"/>
      <c r="O141" s="17"/>
      <c r="P141" s="13"/>
      <c r="Q141" s="17"/>
      <c r="R141" s="17"/>
      <c r="S141" s="31"/>
      <c r="T141" s="17"/>
      <c r="U141" s="32"/>
      <c r="V141" s="17"/>
      <c r="W141" s="32"/>
      <c r="X141" s="17"/>
      <c r="Y141" s="32"/>
      <c r="Z141" s="17"/>
      <c r="AA141" s="32"/>
      <c r="AB141" s="17"/>
      <c r="AC141" s="32"/>
      <c r="AD141" s="17"/>
      <c r="AE141" s="32"/>
      <c r="AF141" s="17"/>
      <c r="AG141" s="32"/>
      <c r="AH141" s="17"/>
      <c r="AI141" s="32"/>
      <c r="AJ141" s="17"/>
      <c r="AK141" s="32"/>
      <c r="AL141" s="17"/>
      <c r="AM141" s="32"/>
      <c r="AN141" s="17"/>
      <c r="AO141" s="32"/>
      <c r="AP141" s="17"/>
      <c r="AQ141" s="32"/>
      <c r="AR141" s="17"/>
      <c r="AS141" s="32"/>
      <c r="AT141" s="17"/>
      <c r="AU141" s="32"/>
      <c r="AV141" s="17"/>
      <c r="AW141" s="32"/>
      <c r="AX141" s="17"/>
      <c r="AY141" s="32"/>
      <c r="AZ141" s="17"/>
      <c r="BA141" s="32"/>
      <c r="BB141" s="17"/>
      <c r="BC141" s="32"/>
      <c r="BD141" s="17"/>
      <c r="BE141" s="32"/>
      <c r="BF141" s="17"/>
      <c r="BG141" s="32"/>
      <c r="BH141" s="17"/>
      <c r="BI141" s="32"/>
      <c r="BJ141" s="17"/>
      <c r="BK141" s="32"/>
      <c r="BL141" s="17"/>
      <c r="BM141" s="32"/>
      <c r="BN141" s="17"/>
      <c r="BO141" s="32"/>
      <c r="BP141" s="17"/>
      <c r="BQ141" s="32"/>
      <c r="BR141" s="17"/>
      <c r="BS141" s="32"/>
      <c r="BT141" s="17"/>
      <c r="BU141" s="32"/>
      <c r="BV141" s="17"/>
      <c r="BW141" s="32"/>
      <c r="BX141" s="17"/>
      <c r="BY141" s="32"/>
      <c r="BZ141" s="17"/>
      <c r="CA141" s="32"/>
      <c r="CB141" s="17"/>
      <c r="CC141" s="32"/>
      <c r="CD141" s="17"/>
      <c r="CE141" s="32"/>
      <c r="CF141" s="17"/>
      <c r="CG141" s="32"/>
      <c r="CH141" s="17"/>
      <c r="CI141" s="32"/>
      <c r="CJ141" s="17"/>
      <c r="CK141" s="32"/>
    </row>
    <row r="142" spans="1:89" ht="13.5" thickBot="1" x14ac:dyDescent="0.25">
      <c r="A142" s="80" t="s">
        <v>298</v>
      </c>
      <c r="B142" s="80"/>
      <c r="C142" s="80"/>
      <c r="D142" s="80"/>
      <c r="E142" s="80"/>
      <c r="F142" s="80"/>
      <c r="G142" s="80"/>
      <c r="H142" s="80"/>
      <c r="I142" s="80"/>
    </row>
    <row r="143" spans="1:89" ht="13.5" thickTop="1" x14ac:dyDescent="0.2">
      <c r="A143" s="96" t="s">
        <v>299</v>
      </c>
      <c r="B143" s="96"/>
      <c r="C143" s="96"/>
      <c r="D143" s="96"/>
      <c r="E143" s="96"/>
      <c r="F143" s="96"/>
      <c r="G143" s="96"/>
      <c r="H143" s="96"/>
      <c r="I143" s="96"/>
    </row>
    <row r="144" spans="1:89" x14ac:dyDescent="0.2">
      <c r="A144" s="81" t="s">
        <v>300</v>
      </c>
      <c r="B144" s="81"/>
      <c r="C144" s="81"/>
      <c r="D144" s="81"/>
      <c r="E144" s="81"/>
      <c r="F144" s="81"/>
      <c r="G144" s="81"/>
      <c r="H144" s="81"/>
      <c r="I144" s="81"/>
    </row>
    <row r="146" spans="1:9" x14ac:dyDescent="0.2">
      <c r="A146" s="87" t="s">
        <v>497</v>
      </c>
      <c r="B146" s="88"/>
      <c r="C146" s="88"/>
      <c r="D146" s="88"/>
      <c r="E146" s="88"/>
      <c r="F146" s="88"/>
      <c r="G146" s="88"/>
      <c r="H146" s="88"/>
      <c r="I146" s="89"/>
    </row>
    <row r="147" spans="1:9" x14ac:dyDescent="0.2">
      <c r="A147" s="90"/>
      <c r="B147" s="91"/>
      <c r="C147" s="91"/>
      <c r="D147" s="91"/>
      <c r="E147" s="91"/>
      <c r="F147" s="91"/>
      <c r="G147" s="91"/>
      <c r="H147" s="91"/>
      <c r="I147" s="92"/>
    </row>
    <row r="148" spans="1:9" x14ac:dyDescent="0.2">
      <c r="A148" s="90"/>
      <c r="B148" s="91"/>
      <c r="C148" s="91"/>
      <c r="D148" s="91"/>
      <c r="E148" s="91"/>
      <c r="F148" s="91"/>
      <c r="G148" s="91"/>
      <c r="H148" s="91"/>
      <c r="I148" s="92"/>
    </row>
    <row r="149" spans="1:9" x14ac:dyDescent="0.2">
      <c r="A149" s="90"/>
      <c r="B149" s="91"/>
      <c r="C149" s="91"/>
      <c r="D149" s="91"/>
      <c r="E149" s="91"/>
      <c r="F149" s="91"/>
      <c r="G149" s="91"/>
      <c r="H149" s="91"/>
      <c r="I149" s="92"/>
    </row>
    <row r="150" spans="1:9" x14ac:dyDescent="0.2">
      <c r="A150" s="90"/>
      <c r="B150" s="91"/>
      <c r="C150" s="91"/>
      <c r="D150" s="91"/>
      <c r="E150" s="91"/>
      <c r="F150" s="91"/>
      <c r="G150" s="91"/>
      <c r="H150" s="91"/>
      <c r="I150" s="92"/>
    </row>
    <row r="151" spans="1:9" x14ac:dyDescent="0.2">
      <c r="A151" s="90"/>
      <c r="B151" s="91"/>
      <c r="C151" s="91"/>
      <c r="D151" s="91"/>
      <c r="E151" s="91"/>
      <c r="F151" s="91"/>
      <c r="G151" s="91"/>
      <c r="H151" s="91"/>
      <c r="I151" s="92"/>
    </row>
    <row r="152" spans="1:9" x14ac:dyDescent="0.2">
      <c r="A152" s="90"/>
      <c r="B152" s="91"/>
      <c r="C152" s="91"/>
      <c r="D152" s="91"/>
      <c r="E152" s="91"/>
      <c r="F152" s="91"/>
      <c r="G152" s="91"/>
      <c r="H152" s="91"/>
      <c r="I152" s="92"/>
    </row>
    <row r="153" spans="1:9" x14ac:dyDescent="0.2">
      <c r="A153" s="90"/>
      <c r="B153" s="91"/>
      <c r="C153" s="91"/>
      <c r="D153" s="91"/>
      <c r="E153" s="91"/>
      <c r="F153" s="91"/>
      <c r="G153" s="91"/>
      <c r="H153" s="91"/>
      <c r="I153" s="92"/>
    </row>
    <row r="154" spans="1:9" x14ac:dyDescent="0.2">
      <c r="A154" s="90"/>
      <c r="B154" s="91"/>
      <c r="C154" s="91"/>
      <c r="D154" s="91"/>
      <c r="E154" s="91"/>
      <c r="F154" s="91"/>
      <c r="G154" s="91"/>
      <c r="H154" s="91"/>
      <c r="I154" s="92"/>
    </row>
    <row r="155" spans="1:9" x14ac:dyDescent="0.2">
      <c r="A155" s="90"/>
      <c r="B155" s="91"/>
      <c r="C155" s="91"/>
      <c r="D155" s="91"/>
      <c r="E155" s="91"/>
      <c r="F155" s="91"/>
      <c r="G155" s="91"/>
      <c r="H155" s="91"/>
      <c r="I155" s="92"/>
    </row>
    <row r="156" spans="1:9" x14ac:dyDescent="0.2">
      <c r="A156" s="90"/>
      <c r="B156" s="91"/>
      <c r="C156" s="91"/>
      <c r="D156" s="91"/>
      <c r="E156" s="91"/>
      <c r="F156" s="91"/>
      <c r="G156" s="91"/>
      <c r="H156" s="91"/>
      <c r="I156" s="92"/>
    </row>
    <row r="157" spans="1:9" x14ac:dyDescent="0.2">
      <c r="A157" s="90"/>
      <c r="B157" s="91"/>
      <c r="C157" s="91"/>
      <c r="D157" s="91"/>
      <c r="E157" s="91"/>
      <c r="F157" s="91"/>
      <c r="G157" s="91"/>
      <c r="H157" s="91"/>
      <c r="I157" s="92"/>
    </row>
    <row r="158" spans="1:9" x14ac:dyDescent="0.2">
      <c r="A158" s="90"/>
      <c r="B158" s="91"/>
      <c r="C158" s="91"/>
      <c r="D158" s="91"/>
      <c r="E158" s="91"/>
      <c r="F158" s="91"/>
      <c r="G158" s="91"/>
      <c r="H158" s="91"/>
      <c r="I158" s="92"/>
    </row>
    <row r="159" spans="1:9" x14ac:dyDescent="0.2">
      <c r="A159" s="90"/>
      <c r="B159" s="91"/>
      <c r="C159" s="91"/>
      <c r="D159" s="91"/>
      <c r="E159" s="91"/>
      <c r="F159" s="91"/>
      <c r="G159" s="91"/>
      <c r="H159" s="91"/>
      <c r="I159" s="92"/>
    </row>
    <row r="160" spans="1:9" x14ac:dyDescent="0.2">
      <c r="A160" s="90"/>
      <c r="B160" s="91"/>
      <c r="C160" s="91"/>
      <c r="D160" s="91"/>
      <c r="E160" s="91"/>
      <c r="F160" s="91"/>
      <c r="G160" s="91"/>
      <c r="H160" s="91"/>
      <c r="I160" s="92"/>
    </row>
    <row r="161" spans="1:9" x14ac:dyDescent="0.2">
      <c r="A161" s="90"/>
      <c r="B161" s="91"/>
      <c r="C161" s="91"/>
      <c r="D161" s="91"/>
      <c r="E161" s="91"/>
      <c r="F161" s="91"/>
      <c r="G161" s="91"/>
      <c r="H161" s="91"/>
      <c r="I161" s="92"/>
    </row>
    <row r="162" spans="1:9" x14ac:dyDescent="0.2">
      <c r="A162" s="90"/>
      <c r="B162" s="91"/>
      <c r="C162" s="91"/>
      <c r="D162" s="91"/>
      <c r="E162" s="91"/>
      <c r="F162" s="91"/>
      <c r="G162" s="91"/>
      <c r="H162" s="91"/>
      <c r="I162" s="92"/>
    </row>
    <row r="163" spans="1:9" x14ac:dyDescent="0.2">
      <c r="A163" s="90"/>
      <c r="B163" s="91"/>
      <c r="C163" s="91"/>
      <c r="D163" s="91"/>
      <c r="E163" s="91"/>
      <c r="F163" s="91"/>
      <c r="G163" s="91"/>
      <c r="H163" s="91"/>
      <c r="I163" s="92"/>
    </row>
    <row r="164" spans="1:9" x14ac:dyDescent="0.2">
      <c r="A164" s="93"/>
      <c r="B164" s="94"/>
      <c r="C164" s="94"/>
      <c r="D164" s="94"/>
      <c r="E164" s="94"/>
      <c r="F164" s="94"/>
      <c r="G164" s="94"/>
      <c r="H164" s="94"/>
      <c r="I164" s="95"/>
    </row>
    <row r="166" spans="1:9" ht="13.5" thickBot="1" x14ac:dyDescent="0.25">
      <c r="A166" s="11"/>
      <c r="B166" s="11"/>
      <c r="C166" s="11"/>
      <c r="D166" s="11"/>
      <c r="E166" s="11"/>
      <c r="F166" s="11"/>
      <c r="G166" s="11"/>
      <c r="H166" s="11"/>
      <c r="I166" s="11"/>
    </row>
    <row r="167" spans="1:9" ht="13.5" thickTop="1" x14ac:dyDescent="0.2"/>
    <row r="168" spans="1:9" x14ac:dyDescent="0.2">
      <c r="A168" s="81" t="s">
        <v>301</v>
      </c>
      <c r="B168" s="81"/>
      <c r="C168" s="81"/>
      <c r="D168" s="81"/>
      <c r="E168" s="81"/>
      <c r="F168" s="81"/>
      <c r="G168" s="81"/>
      <c r="H168" s="81"/>
      <c r="I168" s="81"/>
    </row>
    <row r="170" spans="1:9" x14ac:dyDescent="0.2">
      <c r="A170" s="87" t="s">
        <v>498</v>
      </c>
      <c r="B170" s="88"/>
      <c r="C170" s="88"/>
      <c r="D170" s="88"/>
      <c r="E170" s="88"/>
      <c r="F170" s="88"/>
      <c r="G170" s="88"/>
      <c r="H170" s="88"/>
      <c r="I170" s="89"/>
    </row>
    <row r="171" spans="1:9" x14ac:dyDescent="0.2">
      <c r="A171" s="90"/>
      <c r="B171" s="91"/>
      <c r="C171" s="91"/>
      <c r="D171" s="91"/>
      <c r="E171" s="91"/>
      <c r="F171" s="91"/>
      <c r="G171" s="91"/>
      <c r="H171" s="91"/>
      <c r="I171" s="92"/>
    </row>
    <row r="172" spans="1:9" x14ac:dyDescent="0.2">
      <c r="A172" s="90"/>
      <c r="B172" s="91"/>
      <c r="C172" s="91"/>
      <c r="D172" s="91"/>
      <c r="E172" s="91"/>
      <c r="F172" s="91"/>
      <c r="G172" s="91"/>
      <c r="H172" s="91"/>
      <c r="I172" s="92"/>
    </row>
    <row r="173" spans="1:9" x14ac:dyDescent="0.2">
      <c r="A173" s="90"/>
      <c r="B173" s="91"/>
      <c r="C173" s="91"/>
      <c r="D173" s="91"/>
      <c r="E173" s="91"/>
      <c r="F173" s="91"/>
      <c r="G173" s="91"/>
      <c r="H173" s="91"/>
      <c r="I173" s="92"/>
    </row>
    <row r="174" spans="1:9" x14ac:dyDescent="0.2">
      <c r="A174" s="90"/>
      <c r="B174" s="91"/>
      <c r="C174" s="91"/>
      <c r="D174" s="91"/>
      <c r="E174" s="91"/>
      <c r="F174" s="91"/>
      <c r="G174" s="91"/>
      <c r="H174" s="91"/>
      <c r="I174" s="92"/>
    </row>
    <row r="175" spans="1:9" x14ac:dyDescent="0.2">
      <c r="A175" s="90"/>
      <c r="B175" s="91"/>
      <c r="C175" s="91"/>
      <c r="D175" s="91"/>
      <c r="E175" s="91"/>
      <c r="F175" s="91"/>
      <c r="G175" s="91"/>
      <c r="H175" s="91"/>
      <c r="I175" s="92"/>
    </row>
    <row r="176" spans="1:9" x14ac:dyDescent="0.2">
      <c r="A176" s="90"/>
      <c r="B176" s="91"/>
      <c r="C176" s="91"/>
      <c r="D176" s="91"/>
      <c r="E176" s="91"/>
      <c r="F176" s="91"/>
      <c r="G176" s="91"/>
      <c r="H176" s="91"/>
      <c r="I176" s="92"/>
    </row>
    <row r="177" spans="1:9" x14ac:dyDescent="0.2">
      <c r="A177" s="90"/>
      <c r="B177" s="91"/>
      <c r="C177" s="91"/>
      <c r="D177" s="91"/>
      <c r="E177" s="91"/>
      <c r="F177" s="91"/>
      <c r="G177" s="91"/>
      <c r="H177" s="91"/>
      <c r="I177" s="92"/>
    </row>
    <row r="178" spans="1:9" x14ac:dyDescent="0.2">
      <c r="A178" s="90"/>
      <c r="B178" s="91"/>
      <c r="C178" s="91"/>
      <c r="D178" s="91"/>
      <c r="E178" s="91"/>
      <c r="F178" s="91"/>
      <c r="G178" s="91"/>
      <c r="H178" s="91"/>
      <c r="I178" s="92"/>
    </row>
    <row r="179" spans="1:9" x14ac:dyDescent="0.2">
      <c r="A179" s="90"/>
      <c r="B179" s="91"/>
      <c r="C179" s="91"/>
      <c r="D179" s="91"/>
      <c r="E179" s="91"/>
      <c r="F179" s="91"/>
      <c r="G179" s="91"/>
      <c r="H179" s="91"/>
      <c r="I179" s="92"/>
    </row>
    <row r="180" spans="1:9" x14ac:dyDescent="0.2">
      <c r="A180" s="90"/>
      <c r="B180" s="91"/>
      <c r="C180" s="91"/>
      <c r="D180" s="91"/>
      <c r="E180" s="91"/>
      <c r="F180" s="91"/>
      <c r="G180" s="91"/>
      <c r="H180" s="91"/>
      <c r="I180" s="92"/>
    </row>
    <row r="181" spans="1:9" x14ac:dyDescent="0.2">
      <c r="A181" s="90"/>
      <c r="B181" s="91"/>
      <c r="C181" s="91"/>
      <c r="D181" s="91"/>
      <c r="E181" s="91"/>
      <c r="F181" s="91"/>
      <c r="G181" s="91"/>
      <c r="H181" s="91"/>
      <c r="I181" s="92"/>
    </row>
    <row r="182" spans="1:9" x14ac:dyDescent="0.2">
      <c r="A182" s="90"/>
      <c r="B182" s="91"/>
      <c r="C182" s="91"/>
      <c r="D182" s="91"/>
      <c r="E182" s="91"/>
      <c r="F182" s="91"/>
      <c r="G182" s="91"/>
      <c r="H182" s="91"/>
      <c r="I182" s="92"/>
    </row>
    <row r="183" spans="1:9" x14ac:dyDescent="0.2">
      <c r="A183" s="90"/>
      <c r="B183" s="91"/>
      <c r="C183" s="91"/>
      <c r="D183" s="91"/>
      <c r="E183" s="91"/>
      <c r="F183" s="91"/>
      <c r="G183" s="91"/>
      <c r="H183" s="91"/>
      <c r="I183" s="92"/>
    </row>
    <row r="184" spans="1:9" x14ac:dyDescent="0.2">
      <c r="A184" s="90"/>
      <c r="B184" s="91"/>
      <c r="C184" s="91"/>
      <c r="D184" s="91"/>
      <c r="E184" s="91"/>
      <c r="F184" s="91"/>
      <c r="G184" s="91"/>
      <c r="H184" s="91"/>
      <c r="I184" s="92"/>
    </row>
    <row r="185" spans="1:9" x14ac:dyDescent="0.2">
      <c r="A185" s="90"/>
      <c r="B185" s="91"/>
      <c r="C185" s="91"/>
      <c r="D185" s="91"/>
      <c r="E185" s="91"/>
      <c r="F185" s="91"/>
      <c r="G185" s="91"/>
      <c r="H185" s="91"/>
      <c r="I185" s="92"/>
    </row>
    <row r="186" spans="1:9" x14ac:dyDescent="0.2">
      <c r="A186" s="90"/>
      <c r="B186" s="91"/>
      <c r="C186" s="91"/>
      <c r="D186" s="91"/>
      <c r="E186" s="91"/>
      <c r="F186" s="91"/>
      <c r="G186" s="91"/>
      <c r="H186" s="91"/>
      <c r="I186" s="92"/>
    </row>
    <row r="187" spans="1:9" x14ac:dyDescent="0.2">
      <c r="A187" s="90"/>
      <c r="B187" s="91"/>
      <c r="C187" s="91"/>
      <c r="D187" s="91"/>
      <c r="E187" s="91"/>
      <c r="F187" s="91"/>
      <c r="G187" s="91"/>
      <c r="H187" s="91"/>
      <c r="I187" s="92"/>
    </row>
    <row r="188" spans="1:9" x14ac:dyDescent="0.2">
      <c r="A188" s="90"/>
      <c r="B188" s="91"/>
      <c r="C188" s="91"/>
      <c r="D188" s="91"/>
      <c r="E188" s="91"/>
      <c r="F188" s="91"/>
      <c r="G188" s="91"/>
      <c r="H188" s="91"/>
      <c r="I188" s="92"/>
    </row>
    <row r="189" spans="1:9" x14ac:dyDescent="0.2">
      <c r="A189" s="90"/>
      <c r="B189" s="91"/>
      <c r="C189" s="91"/>
      <c r="D189" s="91"/>
      <c r="E189" s="91"/>
      <c r="F189" s="91"/>
      <c r="G189" s="91"/>
      <c r="H189" s="91"/>
      <c r="I189" s="92"/>
    </row>
    <row r="190" spans="1:9" x14ac:dyDescent="0.2">
      <c r="A190" s="90"/>
      <c r="B190" s="91"/>
      <c r="C190" s="91"/>
      <c r="D190" s="91"/>
      <c r="E190" s="91"/>
      <c r="F190" s="91"/>
      <c r="G190" s="91"/>
      <c r="H190" s="91"/>
      <c r="I190" s="92"/>
    </row>
    <row r="191" spans="1:9" x14ac:dyDescent="0.2">
      <c r="A191" s="93"/>
      <c r="B191" s="94"/>
      <c r="C191" s="94"/>
      <c r="D191" s="94"/>
      <c r="E191" s="94"/>
      <c r="F191" s="94"/>
      <c r="G191" s="94"/>
      <c r="H191" s="94"/>
      <c r="I191" s="95"/>
    </row>
    <row r="193" spans="1:9" ht="13.5" thickBot="1" x14ac:dyDescent="0.25">
      <c r="A193" s="11"/>
      <c r="B193" s="11"/>
      <c r="C193" s="11"/>
      <c r="D193" s="11"/>
      <c r="E193" s="11"/>
      <c r="F193" s="11"/>
      <c r="G193" s="11"/>
      <c r="H193" s="11"/>
      <c r="I193" s="11"/>
    </row>
    <row r="194" spans="1:9" ht="13.5" thickTop="1" x14ac:dyDescent="0.2"/>
  </sheetData>
  <mergeCells count="29">
    <mergeCell ref="A144:I144"/>
    <mergeCell ref="A146:I164"/>
    <mergeCell ref="A168:I168"/>
    <mergeCell ref="A170:I191"/>
    <mergeCell ref="A39:I39"/>
    <mergeCell ref="B41:C41"/>
    <mergeCell ref="F41:G41"/>
    <mergeCell ref="A46:I46"/>
    <mergeCell ref="A142:I142"/>
    <mergeCell ref="A143:I143"/>
    <mergeCell ref="B34:C34"/>
    <mergeCell ref="F34:G34"/>
    <mergeCell ref="A11:I11"/>
    <mergeCell ref="F13:I13"/>
    <mergeCell ref="A16:I16"/>
    <mergeCell ref="F18:I18"/>
    <mergeCell ref="F19:I19"/>
    <mergeCell ref="F20:I20"/>
    <mergeCell ref="F21:I21"/>
    <mergeCell ref="A23:I23"/>
    <mergeCell ref="A26:I26"/>
    <mergeCell ref="A28:I28"/>
    <mergeCell ref="A32:I32"/>
    <mergeCell ref="F8:I8"/>
    <mergeCell ref="A1:I1"/>
    <mergeCell ref="A3:I3"/>
    <mergeCell ref="F5:I5"/>
    <mergeCell ref="F6:I6"/>
    <mergeCell ref="F7:I7"/>
  </mergeCells>
  <hyperlinks>
    <hyperlink ref="F7" r:id="rId1" xr:uid="{11B8C48A-2C00-4946-A357-C52CF976B880}"/>
  </hyperlinks>
  <printOptions horizontalCentered="1"/>
  <pageMargins left="0.75" right="0.75" top="1" bottom="0.75" header="0.5" footer="0.5"/>
  <pageSetup scale="25" fitToWidth="0" orientation="portrait" r:id="rId2"/>
  <headerFooter alignWithMargins="0">
    <oddHeader>&amp;C&amp;"Arial,Bold"&amp;16KENTUCKY PUBLIC SERVICE COMMISSION</oddHeader>
    <oddFoote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5D25E-86C5-4063-AEA0-8D3CDE2739E4}">
  <sheetPr>
    <pageSetUpPr fitToPage="1"/>
  </sheetPr>
  <dimension ref="A1:CK194"/>
  <sheetViews>
    <sheetView zoomScale="90" zoomScaleNormal="90" workbookViewId="0">
      <selection activeCell="C30" sqref="C30"/>
    </sheetView>
  </sheetViews>
  <sheetFormatPr defaultRowHeight="12.75" x14ac:dyDescent="0.2"/>
  <cols>
    <col min="1" max="1" width="25.7109375" style="8" customWidth="1"/>
    <col min="2" max="2" width="14.140625" style="8" customWidth="1"/>
    <col min="3" max="3" width="20" style="8" customWidth="1"/>
    <col min="4" max="4" width="20.28515625" style="8" customWidth="1"/>
    <col min="5" max="5" width="11" style="8" customWidth="1"/>
    <col min="6" max="6" width="12.28515625" style="8" customWidth="1"/>
    <col min="7" max="7" width="18.85546875" style="8" customWidth="1"/>
    <col min="8" max="8" width="15.7109375" style="8" customWidth="1"/>
    <col min="9" max="9" width="18" style="8" customWidth="1"/>
    <col min="10" max="10" width="16.5703125" style="8" customWidth="1"/>
    <col min="11" max="11" width="14.28515625" style="8" customWidth="1"/>
    <col min="12" max="12" width="19.5703125" style="9" customWidth="1"/>
    <col min="13" max="13" width="14.140625" style="8" customWidth="1"/>
    <col min="14" max="14" width="21" style="8" bestFit="1" customWidth="1"/>
    <col min="15" max="15" width="5.5703125" style="8" bestFit="1" customWidth="1"/>
    <col min="16" max="16" width="17.7109375" style="8" bestFit="1" customWidth="1"/>
    <col min="17" max="17" width="10" style="8" customWidth="1"/>
    <col min="18" max="18" width="9.140625" style="8" bestFit="1" customWidth="1"/>
    <col min="19" max="19" width="5.5703125" style="8" bestFit="1" customWidth="1"/>
    <col min="20" max="20" width="15" style="8" bestFit="1" customWidth="1"/>
    <col min="21" max="21" width="5.5703125" style="8" bestFit="1" customWidth="1"/>
    <col min="22" max="22" width="16" style="8" bestFit="1" customWidth="1"/>
    <col min="23" max="23" width="5.5703125" style="8" bestFit="1" customWidth="1"/>
    <col min="24" max="24" width="13.42578125" style="8" bestFit="1" customWidth="1"/>
    <col min="25" max="25" width="5.5703125" style="8" bestFit="1" customWidth="1"/>
    <col min="26" max="26" width="8.28515625" style="8" bestFit="1" customWidth="1"/>
    <col min="27" max="27" width="5.5703125" style="8" bestFit="1" customWidth="1"/>
    <col min="28" max="28" width="8.85546875" style="8" customWidth="1"/>
    <col min="29" max="29" width="5.5703125" style="8" bestFit="1" customWidth="1"/>
    <col min="30" max="30" width="8.42578125" style="8" customWidth="1"/>
    <col min="31" max="31" width="5.5703125" style="8" bestFit="1" customWidth="1"/>
    <col min="32" max="32" width="10.42578125" style="8" bestFit="1" customWidth="1"/>
    <col min="33" max="33" width="5.5703125" style="8" bestFit="1" customWidth="1"/>
    <col min="34" max="34" width="8.42578125" style="8" bestFit="1" customWidth="1"/>
    <col min="35" max="35" width="5.5703125" style="8" bestFit="1" customWidth="1"/>
    <col min="36" max="36" width="23.42578125" style="8" bestFit="1" customWidth="1"/>
    <col min="37" max="37" width="5.5703125" style="8" bestFit="1" customWidth="1"/>
    <col min="38" max="38" width="12.5703125" style="8" bestFit="1" customWidth="1"/>
    <col min="39" max="39" width="5.5703125" style="8" bestFit="1" customWidth="1"/>
    <col min="40" max="40" width="15" style="8" bestFit="1" customWidth="1"/>
    <col min="41" max="41" width="5.5703125" style="8" bestFit="1" customWidth="1"/>
    <col min="42" max="42" width="9.42578125" style="8" bestFit="1" customWidth="1"/>
    <col min="43" max="43" width="5.5703125" style="8" bestFit="1" customWidth="1"/>
    <col min="44" max="44" width="8.7109375" style="8" bestFit="1" customWidth="1"/>
    <col min="45" max="45" width="5.5703125" style="8" bestFit="1" customWidth="1"/>
    <col min="46" max="46" width="16.5703125" style="8" bestFit="1" customWidth="1"/>
    <col min="47" max="47" width="5.5703125" style="8" bestFit="1" customWidth="1"/>
    <col min="48" max="48" width="16.5703125" style="8" bestFit="1" customWidth="1"/>
    <col min="49" max="49" width="5.5703125" style="8" bestFit="1" customWidth="1"/>
    <col min="50" max="50" width="16.5703125" style="8" bestFit="1" customWidth="1"/>
    <col min="51" max="51" width="5.5703125" style="8" bestFit="1" customWidth="1"/>
    <col min="52" max="52" width="16.5703125" style="8" bestFit="1" customWidth="1"/>
    <col min="53" max="53" width="5.5703125" style="8" bestFit="1" customWidth="1"/>
    <col min="54" max="54" width="16.5703125" style="8" bestFit="1" customWidth="1"/>
    <col min="55" max="55" width="5.5703125" style="8" bestFit="1" customWidth="1"/>
    <col min="56" max="56" width="16.5703125" style="8" bestFit="1" customWidth="1"/>
    <col min="57" max="57" width="5.5703125" style="8" bestFit="1" customWidth="1"/>
    <col min="58" max="58" width="16.5703125" style="8" bestFit="1" customWidth="1"/>
    <col min="59" max="59" width="5.5703125" style="8" bestFit="1" customWidth="1"/>
    <col min="60" max="60" width="16.5703125" style="8" bestFit="1" customWidth="1"/>
    <col min="61" max="61" width="5.5703125" style="8" bestFit="1" customWidth="1"/>
    <col min="62" max="62" width="16.5703125" style="8" bestFit="1" customWidth="1"/>
    <col min="63" max="63" width="5.5703125" style="8" bestFit="1" customWidth="1"/>
    <col min="64" max="64" width="16.5703125" style="8" bestFit="1" customWidth="1"/>
    <col min="65" max="65" width="5.5703125" style="8" bestFit="1" customWidth="1"/>
    <col min="66" max="66" width="10" style="8" customWidth="1"/>
    <col min="67" max="16384" width="9.140625" style="8"/>
  </cols>
  <sheetData>
    <row r="1" spans="1:9" ht="13.5" thickBot="1" x14ac:dyDescent="0.25">
      <c r="A1" s="80" t="s">
        <v>298</v>
      </c>
      <c r="B1" s="80"/>
      <c r="C1" s="80"/>
      <c r="D1" s="80"/>
      <c r="E1" s="80"/>
      <c r="F1" s="80"/>
      <c r="G1" s="80"/>
      <c r="H1" s="80"/>
      <c r="I1" s="80"/>
    </row>
    <row r="2" spans="1:9" ht="13.5" thickTop="1" x14ac:dyDescent="0.2"/>
    <row r="3" spans="1:9" x14ac:dyDescent="0.2">
      <c r="A3" s="81" t="s">
        <v>274</v>
      </c>
      <c r="B3" s="81"/>
      <c r="C3" s="81"/>
      <c r="D3" s="81"/>
      <c r="E3" s="81"/>
      <c r="F3" s="81"/>
      <c r="G3" s="81"/>
      <c r="H3" s="81"/>
      <c r="I3" s="81"/>
    </row>
    <row r="5" spans="1:9" x14ac:dyDescent="0.2">
      <c r="D5" s="10" t="s">
        <v>275</v>
      </c>
      <c r="E5" s="9">
        <v>1.1000000000000001</v>
      </c>
      <c r="F5" s="82" t="s">
        <v>276</v>
      </c>
      <c r="G5" s="82"/>
      <c r="H5" s="82"/>
      <c r="I5" s="82"/>
    </row>
    <row r="6" spans="1:9" x14ac:dyDescent="0.2">
      <c r="D6" s="10" t="s">
        <v>277</v>
      </c>
      <c r="E6" s="9">
        <v>1.2</v>
      </c>
      <c r="F6" s="79" t="s">
        <v>437</v>
      </c>
      <c r="G6" s="79"/>
      <c r="H6" s="79"/>
      <c r="I6" s="79"/>
    </row>
    <row r="7" spans="1:9" x14ac:dyDescent="0.2">
      <c r="D7" s="10" t="s">
        <v>278</v>
      </c>
      <c r="E7" s="9">
        <v>1.3</v>
      </c>
      <c r="F7" s="97" t="s">
        <v>438</v>
      </c>
      <c r="G7" s="79"/>
      <c r="H7" s="79"/>
      <c r="I7" s="79"/>
    </row>
    <row r="8" spans="1:9" x14ac:dyDescent="0.2">
      <c r="D8" s="10" t="s">
        <v>279</v>
      </c>
      <c r="E8" s="9">
        <v>1.4</v>
      </c>
      <c r="F8" s="79" t="s">
        <v>351</v>
      </c>
      <c r="G8" s="79"/>
      <c r="H8" s="79"/>
      <c r="I8" s="79"/>
    </row>
    <row r="9" spans="1:9" ht="13.5" thickBot="1" x14ac:dyDescent="0.25">
      <c r="A9" s="11"/>
      <c r="B9" s="11"/>
      <c r="C9" s="11"/>
      <c r="D9" s="11"/>
      <c r="E9" s="11"/>
      <c r="F9" s="11"/>
      <c r="G9" s="11"/>
      <c r="H9" s="11"/>
      <c r="I9" s="11"/>
    </row>
    <row r="10" spans="1:9" ht="13.5" thickTop="1" x14ac:dyDescent="0.2"/>
    <row r="11" spans="1:9" x14ac:dyDescent="0.2">
      <c r="A11" s="81" t="s">
        <v>280</v>
      </c>
      <c r="B11" s="81"/>
      <c r="C11" s="81"/>
      <c r="D11" s="81"/>
      <c r="E11" s="81"/>
      <c r="F11" s="81"/>
      <c r="G11" s="81"/>
      <c r="H11" s="81"/>
      <c r="I11" s="81"/>
    </row>
    <row r="13" spans="1:9" x14ac:dyDescent="0.2">
      <c r="D13" s="10" t="s">
        <v>281</v>
      </c>
      <c r="E13" s="9">
        <v>2.1</v>
      </c>
      <c r="F13" s="81">
        <v>2017</v>
      </c>
      <c r="G13" s="81"/>
      <c r="H13" s="81"/>
      <c r="I13" s="81"/>
    </row>
    <row r="14" spans="1:9" ht="13.5" thickBot="1" x14ac:dyDescent="0.25">
      <c r="A14" s="11"/>
      <c r="B14" s="11"/>
      <c r="C14" s="11"/>
      <c r="D14" s="11"/>
      <c r="E14" s="11"/>
      <c r="F14" s="11"/>
      <c r="G14" s="11"/>
      <c r="H14" s="11"/>
      <c r="I14" s="11"/>
    </row>
    <row r="15" spans="1:9" ht="13.5" thickTop="1" x14ac:dyDescent="0.2"/>
    <row r="16" spans="1:9" x14ac:dyDescent="0.2">
      <c r="A16" s="81" t="s">
        <v>282</v>
      </c>
      <c r="B16" s="81"/>
      <c r="C16" s="81"/>
      <c r="D16" s="81"/>
      <c r="E16" s="81"/>
      <c r="F16" s="81"/>
      <c r="G16" s="81"/>
      <c r="H16" s="81"/>
      <c r="I16" s="81"/>
    </row>
    <row r="18" spans="1:9" x14ac:dyDescent="0.2">
      <c r="D18" s="10" t="s">
        <v>283</v>
      </c>
      <c r="E18" s="9">
        <v>3.1</v>
      </c>
      <c r="F18" s="81">
        <v>8.01</v>
      </c>
      <c r="G18" s="81"/>
      <c r="H18" s="81"/>
      <c r="I18" s="81"/>
    </row>
    <row r="19" spans="1:9" x14ac:dyDescent="0.2">
      <c r="D19" s="10" t="s">
        <v>284</v>
      </c>
      <c r="E19" s="9">
        <v>3.2</v>
      </c>
      <c r="F19" s="85">
        <v>40909</v>
      </c>
      <c r="G19" s="85"/>
      <c r="H19" s="85"/>
      <c r="I19" s="85"/>
    </row>
    <row r="20" spans="1:9" x14ac:dyDescent="0.2">
      <c r="D20" s="10" t="s">
        <v>285</v>
      </c>
      <c r="E20" s="9">
        <v>3.3</v>
      </c>
      <c r="F20" s="85">
        <v>42735</v>
      </c>
      <c r="G20" s="85"/>
      <c r="H20" s="85"/>
      <c r="I20" s="85"/>
    </row>
    <row r="21" spans="1:9" x14ac:dyDescent="0.2">
      <c r="D21" s="10" t="s">
        <v>286</v>
      </c>
      <c r="E21" s="9">
        <v>3.4</v>
      </c>
      <c r="F21" s="81">
        <v>4</v>
      </c>
      <c r="G21" s="81"/>
      <c r="H21" s="81"/>
      <c r="I21" s="81"/>
    </row>
    <row r="23" spans="1:9" ht="38.25" customHeight="1" x14ac:dyDescent="0.2">
      <c r="A23" s="86" t="s">
        <v>287</v>
      </c>
      <c r="B23" s="86"/>
      <c r="C23" s="86"/>
      <c r="D23" s="86"/>
      <c r="E23" s="86"/>
      <c r="F23" s="86"/>
      <c r="G23" s="86"/>
      <c r="H23" s="86"/>
      <c r="I23" s="86"/>
    </row>
    <row r="24" spans="1:9" ht="13.5" thickBot="1" x14ac:dyDescent="0.25">
      <c r="A24" s="11"/>
      <c r="B24" s="11"/>
      <c r="C24" s="11"/>
      <c r="D24" s="11"/>
      <c r="E24" s="11"/>
      <c r="F24" s="11"/>
      <c r="G24" s="11"/>
      <c r="H24" s="11"/>
      <c r="I24" s="11"/>
    </row>
    <row r="25" spans="1:9" ht="13.5" thickTop="1" x14ac:dyDescent="0.2"/>
    <row r="26" spans="1:9" x14ac:dyDescent="0.2">
      <c r="A26" s="81" t="s">
        <v>288</v>
      </c>
      <c r="B26" s="81"/>
      <c r="C26" s="81"/>
      <c r="D26" s="81"/>
      <c r="E26" s="81"/>
      <c r="F26" s="81"/>
      <c r="G26" s="81"/>
      <c r="H26" s="81"/>
      <c r="I26" s="81"/>
    </row>
    <row r="27" spans="1:9" x14ac:dyDescent="0.2">
      <c r="A27" s="9"/>
      <c r="B27" s="9"/>
      <c r="C27" s="9"/>
      <c r="D27" s="9"/>
      <c r="E27" s="9"/>
      <c r="F27" s="9"/>
      <c r="G27" s="9"/>
      <c r="H27" s="9"/>
      <c r="I27" s="9"/>
    </row>
    <row r="28" spans="1:9" x14ac:dyDescent="0.2">
      <c r="A28" s="81" t="s">
        <v>289</v>
      </c>
      <c r="B28" s="81"/>
      <c r="C28" s="81"/>
      <c r="D28" s="81"/>
      <c r="E28" s="81"/>
      <c r="F28" s="81"/>
      <c r="G28" s="81"/>
      <c r="H28" s="81"/>
      <c r="I28" s="81"/>
    </row>
    <row r="29" spans="1:9" x14ac:dyDescent="0.2">
      <c r="A29" s="9"/>
      <c r="B29" s="9"/>
      <c r="C29" s="9"/>
      <c r="D29" s="9"/>
      <c r="E29" s="9"/>
      <c r="F29" s="9"/>
      <c r="G29" s="9"/>
      <c r="H29" s="9"/>
      <c r="I29" s="9"/>
    </row>
    <row r="30" spans="1:9" x14ac:dyDescent="0.2">
      <c r="A30" s="9"/>
      <c r="B30" s="9" t="s">
        <v>290</v>
      </c>
      <c r="C30" s="9">
        <v>29752</v>
      </c>
      <c r="D30" s="9"/>
      <c r="E30" s="9"/>
      <c r="F30" s="9" t="s">
        <v>291</v>
      </c>
      <c r="G30" s="9">
        <v>91</v>
      </c>
      <c r="H30" s="9"/>
      <c r="I30" s="9"/>
    </row>
    <row r="31" spans="1:9" x14ac:dyDescent="0.2">
      <c r="A31" s="9"/>
      <c r="B31" s="9"/>
      <c r="C31" s="9"/>
      <c r="D31" s="9"/>
      <c r="E31" s="9"/>
      <c r="F31" s="9"/>
      <c r="G31" s="9"/>
      <c r="H31" s="9"/>
      <c r="I31" s="9"/>
    </row>
    <row r="32" spans="1:9" x14ac:dyDescent="0.2">
      <c r="A32" s="81" t="s">
        <v>292</v>
      </c>
      <c r="B32" s="81"/>
      <c r="C32" s="81"/>
      <c r="D32" s="81"/>
      <c r="E32" s="81"/>
      <c r="F32" s="81"/>
      <c r="G32" s="81"/>
      <c r="H32" s="81"/>
      <c r="I32" s="81"/>
    </row>
    <row r="33" spans="1:89" x14ac:dyDescent="0.2">
      <c r="A33" s="9"/>
      <c r="B33" s="9"/>
      <c r="C33" s="9"/>
      <c r="D33" s="9"/>
      <c r="E33" s="9"/>
      <c r="F33" s="9"/>
      <c r="G33" s="9"/>
      <c r="H33" s="9"/>
      <c r="I33" s="9"/>
    </row>
    <row r="34" spans="1:89" x14ac:dyDescent="0.2">
      <c r="A34" s="9"/>
      <c r="B34" s="84" t="s">
        <v>293</v>
      </c>
      <c r="C34" s="84"/>
      <c r="D34" s="9"/>
      <c r="E34" s="9"/>
      <c r="F34" s="84" t="s">
        <v>294</v>
      </c>
      <c r="G34" s="84"/>
      <c r="H34" s="9"/>
      <c r="I34" s="9"/>
    </row>
    <row r="35" spans="1:89" x14ac:dyDescent="0.2">
      <c r="B35" s="10" t="s">
        <v>295</v>
      </c>
      <c r="C35" s="8">
        <v>116.24</v>
      </c>
      <c r="E35" s="9"/>
      <c r="F35" s="10" t="s">
        <v>295</v>
      </c>
      <c r="G35" s="8">
        <v>121.105</v>
      </c>
    </row>
    <row r="36" spans="1:89" x14ac:dyDescent="0.2">
      <c r="B36" s="10" t="s">
        <v>296</v>
      </c>
      <c r="C36" s="8">
        <v>1.27</v>
      </c>
      <c r="E36" s="9"/>
      <c r="F36" s="10" t="s">
        <v>296</v>
      </c>
      <c r="G36" s="8">
        <v>1.1002000000000001</v>
      </c>
    </row>
    <row r="37" spans="1:89" x14ac:dyDescent="0.2">
      <c r="D37" s="10"/>
      <c r="E37" s="9"/>
    </row>
    <row r="38" spans="1:89" x14ac:dyDescent="0.2">
      <c r="D38" s="10"/>
      <c r="E38" s="9"/>
      <c r="F38" s="14"/>
      <c r="G38" s="14"/>
      <c r="H38" s="14"/>
      <c r="I38" s="14"/>
    </row>
    <row r="39" spans="1:89" x14ac:dyDescent="0.2">
      <c r="A39" s="81" t="s">
        <v>297</v>
      </c>
      <c r="B39" s="81"/>
      <c r="C39" s="81"/>
      <c r="D39" s="81"/>
      <c r="E39" s="81"/>
      <c r="F39" s="81"/>
      <c r="G39" s="81"/>
      <c r="H39" s="81"/>
      <c r="I39" s="81"/>
    </row>
    <row r="40" spans="1:89" x14ac:dyDescent="0.2">
      <c r="A40" s="9"/>
      <c r="B40" s="9"/>
      <c r="C40" s="9"/>
      <c r="D40" s="9"/>
      <c r="E40" s="9"/>
      <c r="F40" s="9"/>
      <c r="G40" s="9"/>
      <c r="H40" s="9"/>
      <c r="I40" s="9"/>
    </row>
    <row r="41" spans="1:89" x14ac:dyDescent="0.2">
      <c r="A41" s="9"/>
      <c r="B41" s="84" t="s">
        <v>293</v>
      </c>
      <c r="C41" s="84"/>
      <c r="D41" s="9"/>
      <c r="E41" s="9"/>
      <c r="F41" s="84" t="s">
        <v>294</v>
      </c>
      <c r="G41" s="84"/>
      <c r="H41" s="9"/>
      <c r="I41" s="9"/>
    </row>
    <row r="42" spans="1:89" x14ac:dyDescent="0.2">
      <c r="B42" s="10" t="s">
        <v>295</v>
      </c>
      <c r="C42" s="8">
        <v>381.56</v>
      </c>
      <c r="E42" s="9"/>
      <c r="F42" s="10" t="s">
        <v>295</v>
      </c>
      <c r="G42" s="8">
        <v>380.53</v>
      </c>
    </row>
    <row r="43" spans="1:89" x14ac:dyDescent="0.2">
      <c r="B43" s="10" t="s">
        <v>296</v>
      </c>
      <c r="C43" s="8">
        <v>1.59</v>
      </c>
      <c r="E43" s="9"/>
      <c r="F43" s="10" t="s">
        <v>296</v>
      </c>
      <c r="G43" s="8">
        <v>1.8554999999999999</v>
      </c>
    </row>
    <row r="44" spans="1:89" ht="13.5" thickBot="1" x14ac:dyDescent="0.25">
      <c r="A44" s="11"/>
      <c r="B44" s="11"/>
      <c r="C44" s="11"/>
      <c r="D44" s="11"/>
      <c r="E44" s="11"/>
      <c r="F44" s="11"/>
      <c r="G44" s="11"/>
      <c r="H44" s="11"/>
      <c r="I44" s="11"/>
    </row>
    <row r="45" spans="1:89" ht="13.5" thickTop="1" x14ac:dyDescent="0.2"/>
    <row r="46" spans="1:89" x14ac:dyDescent="0.2">
      <c r="A46" s="81" t="s">
        <v>352</v>
      </c>
      <c r="B46" s="81"/>
      <c r="C46" s="81"/>
      <c r="D46" s="81"/>
      <c r="E46" s="81"/>
      <c r="F46" s="81"/>
      <c r="G46" s="81"/>
      <c r="H46" s="81"/>
      <c r="I46" s="81"/>
    </row>
    <row r="47" spans="1:89" x14ac:dyDescent="0.2">
      <c r="A47" s="9"/>
      <c r="B47" s="9"/>
      <c r="C47" s="9"/>
      <c r="D47" s="9"/>
      <c r="E47" s="9"/>
      <c r="F47" s="9"/>
      <c r="G47" s="9"/>
      <c r="H47" s="9"/>
      <c r="I47" s="9"/>
    </row>
    <row r="48" spans="1:89" ht="38.25" customHeight="1" x14ac:dyDescent="0.2">
      <c r="A48" s="15" t="s">
        <v>353</v>
      </c>
      <c r="B48" s="15" t="s">
        <v>354</v>
      </c>
      <c r="C48" s="15" t="s">
        <v>355</v>
      </c>
      <c r="D48" s="15" t="s">
        <v>9</v>
      </c>
      <c r="E48" s="15" t="s">
        <v>356</v>
      </c>
      <c r="F48" s="15" t="s">
        <v>357</v>
      </c>
      <c r="G48" s="15"/>
      <c r="H48" s="15" t="s">
        <v>358</v>
      </c>
      <c r="I48" s="15" t="s">
        <v>359</v>
      </c>
      <c r="J48" s="16" t="s">
        <v>360</v>
      </c>
      <c r="K48" s="16" t="s">
        <v>361</v>
      </c>
      <c r="L48" s="15" t="s">
        <v>362</v>
      </c>
      <c r="M48" s="15" t="s">
        <v>363</v>
      </c>
      <c r="N48" s="15" t="s">
        <v>364</v>
      </c>
      <c r="O48" s="15"/>
      <c r="P48" s="17"/>
      <c r="Q48" s="15" t="s">
        <v>365</v>
      </c>
      <c r="R48" s="15" t="s">
        <v>366</v>
      </c>
      <c r="S48" s="15" t="s">
        <v>367</v>
      </c>
      <c r="T48" s="15" t="s">
        <v>366</v>
      </c>
      <c r="U48" s="15" t="s">
        <v>367</v>
      </c>
      <c r="V48" s="15" t="s">
        <v>366</v>
      </c>
      <c r="W48" s="15" t="s">
        <v>367</v>
      </c>
      <c r="X48" s="15" t="s">
        <v>366</v>
      </c>
      <c r="Y48" s="15" t="s">
        <v>367</v>
      </c>
      <c r="Z48" s="15" t="s">
        <v>366</v>
      </c>
      <c r="AA48" s="15" t="s">
        <v>367</v>
      </c>
      <c r="AB48" s="15" t="s">
        <v>366</v>
      </c>
      <c r="AC48" s="15" t="s">
        <v>367</v>
      </c>
      <c r="AD48" s="15" t="s">
        <v>366</v>
      </c>
      <c r="AE48" s="15" t="s">
        <v>367</v>
      </c>
      <c r="AF48" s="15" t="s">
        <v>366</v>
      </c>
      <c r="AG48" s="15" t="s">
        <v>367</v>
      </c>
      <c r="AH48" s="15" t="s">
        <v>366</v>
      </c>
      <c r="AI48" s="15" t="s">
        <v>367</v>
      </c>
      <c r="AJ48" s="15" t="s">
        <v>366</v>
      </c>
      <c r="AK48" s="15" t="s">
        <v>367</v>
      </c>
      <c r="AL48" s="15" t="s">
        <v>366</v>
      </c>
      <c r="AM48" s="15" t="s">
        <v>367</v>
      </c>
      <c r="AN48" s="15" t="s">
        <v>366</v>
      </c>
      <c r="AO48" s="15" t="s">
        <v>367</v>
      </c>
      <c r="AP48" s="15" t="s">
        <v>366</v>
      </c>
      <c r="AQ48" s="15" t="s">
        <v>367</v>
      </c>
      <c r="AR48" s="15" t="s">
        <v>366</v>
      </c>
      <c r="AS48" s="15" t="s">
        <v>367</v>
      </c>
      <c r="AT48" s="15" t="s">
        <v>366</v>
      </c>
      <c r="AU48" s="15" t="s">
        <v>367</v>
      </c>
      <c r="AV48" s="15" t="s">
        <v>366</v>
      </c>
      <c r="AW48" s="15" t="s">
        <v>367</v>
      </c>
      <c r="AX48" s="15" t="s">
        <v>366</v>
      </c>
      <c r="AY48" s="15" t="s">
        <v>367</v>
      </c>
      <c r="AZ48" s="15" t="s">
        <v>366</v>
      </c>
      <c r="BA48" s="15" t="s">
        <v>367</v>
      </c>
      <c r="BB48" s="15" t="s">
        <v>366</v>
      </c>
      <c r="BC48" s="15" t="s">
        <v>367</v>
      </c>
      <c r="BD48" s="15" t="s">
        <v>366</v>
      </c>
      <c r="BE48" s="15" t="s">
        <v>367</v>
      </c>
      <c r="BF48" s="15" t="s">
        <v>366</v>
      </c>
      <c r="BG48" s="15" t="s">
        <v>367</v>
      </c>
      <c r="BH48" s="15" t="s">
        <v>366</v>
      </c>
      <c r="BI48" s="15" t="s">
        <v>367</v>
      </c>
      <c r="BJ48" s="15" t="s">
        <v>366</v>
      </c>
      <c r="BK48" s="15" t="s">
        <v>367</v>
      </c>
      <c r="BL48" s="15" t="s">
        <v>366</v>
      </c>
      <c r="BM48" s="15" t="s">
        <v>367</v>
      </c>
      <c r="BN48" s="15" t="s">
        <v>366</v>
      </c>
      <c r="BO48" s="15" t="s">
        <v>367</v>
      </c>
      <c r="BP48" s="15" t="s">
        <v>366</v>
      </c>
      <c r="BQ48" s="15" t="s">
        <v>367</v>
      </c>
      <c r="BR48" s="15" t="s">
        <v>366</v>
      </c>
      <c r="BS48" s="15" t="s">
        <v>367</v>
      </c>
      <c r="BT48" s="15" t="s">
        <v>366</v>
      </c>
      <c r="BU48" s="15" t="s">
        <v>367</v>
      </c>
      <c r="BV48" s="15" t="s">
        <v>366</v>
      </c>
      <c r="BW48" s="15" t="s">
        <v>367</v>
      </c>
      <c r="BX48" s="15" t="s">
        <v>366</v>
      </c>
      <c r="BY48" s="15" t="s">
        <v>367</v>
      </c>
      <c r="BZ48" s="15" t="s">
        <v>366</v>
      </c>
      <c r="CA48" s="15" t="s">
        <v>367</v>
      </c>
      <c r="CB48" s="15" t="s">
        <v>366</v>
      </c>
      <c r="CC48" s="15" t="s">
        <v>367</v>
      </c>
      <c r="CD48" s="15" t="s">
        <v>366</v>
      </c>
      <c r="CE48" s="15" t="s">
        <v>367</v>
      </c>
      <c r="CF48" s="15" t="s">
        <v>366</v>
      </c>
      <c r="CG48" s="15" t="s">
        <v>367</v>
      </c>
      <c r="CH48" s="15" t="s">
        <v>366</v>
      </c>
      <c r="CI48" s="15" t="s">
        <v>367</v>
      </c>
      <c r="CJ48" s="15" t="s">
        <v>366</v>
      </c>
      <c r="CK48" s="15" t="s">
        <v>367</v>
      </c>
    </row>
    <row r="49" spans="1:89" ht="15" x14ac:dyDescent="0.25">
      <c r="A49" s="17" t="s">
        <v>368</v>
      </c>
      <c r="B49" s="21">
        <v>501</v>
      </c>
      <c r="C49" s="14" t="s">
        <v>471</v>
      </c>
      <c r="D49" s="17" t="s">
        <v>370</v>
      </c>
      <c r="E49" s="21">
        <v>5</v>
      </c>
      <c r="F49" s="22">
        <v>194.241095</v>
      </c>
      <c r="G49" s="21"/>
      <c r="H49" s="21">
        <v>2.2254940543757185</v>
      </c>
      <c r="I49" s="10">
        <v>2.3270050037557701</v>
      </c>
      <c r="J49" s="17" t="s">
        <v>499</v>
      </c>
      <c r="K49" s="17">
        <v>57.417000000000002</v>
      </c>
      <c r="L49" s="23">
        <v>2016</v>
      </c>
      <c r="M49" s="21">
        <v>270.13832703014219</v>
      </c>
      <c r="N49" s="24">
        <v>574.15244600000005</v>
      </c>
      <c r="O49" s="17" t="s">
        <v>499</v>
      </c>
      <c r="P49" s="8" t="s">
        <v>500</v>
      </c>
      <c r="Q49" s="25">
        <v>13</v>
      </c>
      <c r="R49" s="26" t="s">
        <v>501</v>
      </c>
      <c r="S49" s="8">
        <v>0.15384615384615385</v>
      </c>
      <c r="T49" s="26" t="s">
        <v>502</v>
      </c>
      <c r="U49" s="8">
        <v>7.6923076923076927E-2</v>
      </c>
      <c r="V49" s="26" t="s">
        <v>503</v>
      </c>
      <c r="W49" s="8">
        <v>0</v>
      </c>
      <c r="X49" s="26" t="s">
        <v>504</v>
      </c>
      <c r="Y49" s="8">
        <v>7.6923076923076927E-2</v>
      </c>
      <c r="Z49" s="26" t="s">
        <v>505</v>
      </c>
      <c r="AA49" s="8">
        <v>0</v>
      </c>
      <c r="AB49" s="26" t="s">
        <v>506</v>
      </c>
      <c r="AC49" s="8">
        <v>0</v>
      </c>
      <c r="AD49" s="26" t="s">
        <v>507</v>
      </c>
      <c r="AE49" s="8">
        <v>0</v>
      </c>
      <c r="AF49" s="26" t="s">
        <v>508</v>
      </c>
      <c r="AG49" s="8">
        <v>0</v>
      </c>
      <c r="AH49" s="26" t="s">
        <v>509</v>
      </c>
      <c r="AI49" s="8">
        <v>0</v>
      </c>
      <c r="AJ49" s="26" t="s">
        <v>510</v>
      </c>
      <c r="AK49" s="8">
        <v>0</v>
      </c>
      <c r="AL49" s="26" t="s">
        <v>511</v>
      </c>
      <c r="AM49" s="8">
        <v>0</v>
      </c>
      <c r="AN49" s="26" t="s">
        <v>512</v>
      </c>
      <c r="AO49" s="8">
        <v>0</v>
      </c>
      <c r="AP49" s="26" t="s">
        <v>513</v>
      </c>
      <c r="AQ49" s="8">
        <v>7.6923076923076927E-2</v>
      </c>
      <c r="AR49" s="26" t="s">
        <v>514</v>
      </c>
      <c r="AS49" s="8">
        <v>0</v>
      </c>
      <c r="AT49" s="26" t="s">
        <v>515</v>
      </c>
      <c r="AU49" s="8">
        <v>0</v>
      </c>
      <c r="AV49" s="26" t="s">
        <v>516</v>
      </c>
      <c r="AW49" s="8">
        <v>7.6923076923076927E-2</v>
      </c>
      <c r="AX49" s="26" t="s">
        <v>517</v>
      </c>
      <c r="AY49" s="8">
        <v>7.6923076923076927E-2</v>
      </c>
      <c r="AZ49" s="26" t="s">
        <v>518</v>
      </c>
      <c r="BA49" s="8">
        <v>0</v>
      </c>
      <c r="BB49" s="26" t="s">
        <v>519</v>
      </c>
      <c r="BC49" s="8">
        <v>0</v>
      </c>
      <c r="BD49" s="26" t="s">
        <v>520</v>
      </c>
      <c r="BE49" s="8">
        <v>0</v>
      </c>
      <c r="BF49" s="26" t="s">
        <v>521</v>
      </c>
      <c r="BG49" s="8">
        <v>0</v>
      </c>
      <c r="BH49" s="26" t="s">
        <v>522</v>
      </c>
      <c r="BI49" s="8">
        <v>0</v>
      </c>
      <c r="BJ49" s="26" t="s">
        <v>523</v>
      </c>
      <c r="BK49" s="8">
        <v>0</v>
      </c>
      <c r="BL49" s="26" t="s">
        <v>524</v>
      </c>
      <c r="BM49" s="8">
        <v>0</v>
      </c>
      <c r="BN49" s="26" t="s">
        <v>525</v>
      </c>
      <c r="BO49" s="8">
        <v>0</v>
      </c>
      <c r="BP49" s="26" t="s">
        <v>526</v>
      </c>
      <c r="BQ49" s="8">
        <v>0</v>
      </c>
      <c r="BR49" s="26" t="s">
        <v>527</v>
      </c>
      <c r="BS49" s="8">
        <v>0.15384615384615385</v>
      </c>
      <c r="BT49" s="26" t="s">
        <v>528</v>
      </c>
      <c r="BU49" s="8">
        <v>0</v>
      </c>
      <c r="BV49" s="26" t="s">
        <v>529</v>
      </c>
      <c r="BW49" s="8">
        <v>0</v>
      </c>
      <c r="BX49" s="26" t="s">
        <v>530</v>
      </c>
      <c r="BY49" s="8">
        <v>0</v>
      </c>
      <c r="BZ49" s="26" t="s">
        <v>531</v>
      </c>
      <c r="CA49" s="8">
        <v>0</v>
      </c>
      <c r="CB49" s="26" t="s">
        <v>532</v>
      </c>
      <c r="CC49" s="8">
        <v>0</v>
      </c>
      <c r="CD49" s="26" t="s">
        <v>533</v>
      </c>
      <c r="CE49" s="8">
        <v>0</v>
      </c>
      <c r="CF49" s="26" t="s">
        <v>534</v>
      </c>
      <c r="CG49" s="8">
        <v>0</v>
      </c>
      <c r="CH49" s="26" t="s">
        <v>535</v>
      </c>
      <c r="CI49" s="8">
        <v>0</v>
      </c>
      <c r="CJ49" s="26" t="s">
        <v>536</v>
      </c>
      <c r="CK49" s="8">
        <v>0.30769230769230771</v>
      </c>
    </row>
    <row r="50" spans="1:89" ht="15" x14ac:dyDescent="0.25">
      <c r="A50" s="17" t="s">
        <v>129</v>
      </c>
      <c r="B50" s="21">
        <v>504</v>
      </c>
      <c r="C50" s="14" t="s">
        <v>472</v>
      </c>
      <c r="D50" s="17" t="s">
        <v>370</v>
      </c>
      <c r="E50" s="21">
        <v>5</v>
      </c>
      <c r="F50" s="22">
        <v>72.093149999999994</v>
      </c>
      <c r="G50" s="21"/>
      <c r="H50" s="21">
        <v>1.4913151427666691</v>
      </c>
      <c r="I50" s="10">
        <v>2.9545109348114198</v>
      </c>
      <c r="J50" s="17" t="s">
        <v>499</v>
      </c>
      <c r="K50" s="17">
        <v>10.734999999999999</v>
      </c>
      <c r="L50" s="23">
        <v>2016</v>
      </c>
      <c r="M50" s="21">
        <v>183.89946144444443</v>
      </c>
      <c r="N50" s="24">
        <v>680.52235099999996</v>
      </c>
      <c r="O50" s="17" t="s">
        <v>499</v>
      </c>
      <c r="P50" s="8" t="s">
        <v>500</v>
      </c>
      <c r="Q50" s="25">
        <v>3</v>
      </c>
      <c r="R50" s="26" t="s">
        <v>501</v>
      </c>
      <c r="S50" s="8">
        <v>0.66666666666666663</v>
      </c>
      <c r="T50" s="26" t="s">
        <v>502</v>
      </c>
      <c r="U50" s="8">
        <v>0</v>
      </c>
      <c r="V50" s="26" t="s">
        <v>503</v>
      </c>
      <c r="W50" s="8">
        <v>0</v>
      </c>
      <c r="X50" s="26" t="s">
        <v>504</v>
      </c>
      <c r="Y50" s="8">
        <v>0</v>
      </c>
      <c r="Z50" s="26" t="s">
        <v>505</v>
      </c>
      <c r="AA50" s="8">
        <v>0</v>
      </c>
      <c r="AB50" s="26" t="s">
        <v>506</v>
      </c>
      <c r="AC50" s="8">
        <v>0</v>
      </c>
      <c r="AD50" s="26" t="s">
        <v>507</v>
      </c>
      <c r="AE50" s="8">
        <v>0</v>
      </c>
      <c r="AF50" s="26" t="s">
        <v>508</v>
      </c>
      <c r="AG50" s="8">
        <v>0</v>
      </c>
      <c r="AH50" s="26" t="s">
        <v>509</v>
      </c>
      <c r="AI50" s="8">
        <v>0</v>
      </c>
      <c r="AJ50" s="26" t="s">
        <v>510</v>
      </c>
      <c r="AK50" s="8">
        <v>0</v>
      </c>
      <c r="AL50" s="26" t="s">
        <v>511</v>
      </c>
      <c r="AM50" s="8">
        <v>0</v>
      </c>
      <c r="AN50" s="26" t="s">
        <v>512</v>
      </c>
      <c r="AO50" s="8">
        <v>0</v>
      </c>
      <c r="AP50" s="26" t="s">
        <v>513</v>
      </c>
      <c r="AQ50" s="8">
        <v>0</v>
      </c>
      <c r="AR50" s="26" t="s">
        <v>514</v>
      </c>
      <c r="AS50" s="8">
        <v>0</v>
      </c>
      <c r="AT50" s="26" t="s">
        <v>515</v>
      </c>
      <c r="AU50" s="8">
        <v>0</v>
      </c>
      <c r="AV50" s="26" t="s">
        <v>516</v>
      </c>
      <c r="AW50" s="8">
        <v>0</v>
      </c>
      <c r="AX50" s="26" t="s">
        <v>517</v>
      </c>
      <c r="AY50" s="8">
        <v>0.33333333333333331</v>
      </c>
      <c r="AZ50" s="26" t="s">
        <v>518</v>
      </c>
      <c r="BA50" s="8">
        <v>0</v>
      </c>
      <c r="BB50" s="26" t="s">
        <v>519</v>
      </c>
      <c r="BC50" s="8">
        <v>0</v>
      </c>
      <c r="BD50" s="26" t="s">
        <v>520</v>
      </c>
      <c r="BE50" s="8">
        <v>0</v>
      </c>
      <c r="BF50" s="26" t="s">
        <v>521</v>
      </c>
      <c r="BG50" s="8">
        <v>0</v>
      </c>
      <c r="BH50" s="26" t="s">
        <v>522</v>
      </c>
      <c r="BI50" s="8">
        <v>0</v>
      </c>
      <c r="BJ50" s="26" t="s">
        <v>523</v>
      </c>
      <c r="BK50" s="8">
        <v>0</v>
      </c>
      <c r="BL50" s="26" t="s">
        <v>524</v>
      </c>
      <c r="BM50" s="8">
        <v>0</v>
      </c>
      <c r="BN50" s="26" t="s">
        <v>525</v>
      </c>
      <c r="BO50" s="8">
        <v>0</v>
      </c>
      <c r="BP50" s="26" t="s">
        <v>526</v>
      </c>
      <c r="BQ50" s="8">
        <v>0</v>
      </c>
      <c r="BR50" s="26" t="s">
        <v>527</v>
      </c>
      <c r="BS50" s="8">
        <v>0</v>
      </c>
      <c r="BT50" s="26" t="s">
        <v>528</v>
      </c>
      <c r="BU50" s="8">
        <v>0</v>
      </c>
      <c r="BV50" s="26" t="s">
        <v>529</v>
      </c>
      <c r="BW50" s="8">
        <v>0</v>
      </c>
      <c r="BX50" s="26" t="s">
        <v>530</v>
      </c>
      <c r="BY50" s="8">
        <v>0</v>
      </c>
      <c r="BZ50" s="26" t="s">
        <v>531</v>
      </c>
      <c r="CA50" s="8">
        <v>0</v>
      </c>
      <c r="CB50" s="26" t="s">
        <v>532</v>
      </c>
      <c r="CC50" s="8">
        <v>0</v>
      </c>
      <c r="CD50" s="26" t="s">
        <v>533</v>
      </c>
      <c r="CE50" s="8">
        <v>0</v>
      </c>
      <c r="CF50" s="26" t="s">
        <v>534</v>
      </c>
      <c r="CG50" s="8">
        <v>0</v>
      </c>
      <c r="CH50" s="26" t="s">
        <v>535</v>
      </c>
      <c r="CI50" s="8">
        <v>0</v>
      </c>
      <c r="CJ50" s="26" t="s">
        <v>536</v>
      </c>
      <c r="CK50" s="8">
        <v>0</v>
      </c>
    </row>
    <row r="51" spans="1:89" ht="15" x14ac:dyDescent="0.25">
      <c r="A51" s="17" t="s">
        <v>131</v>
      </c>
      <c r="B51" s="21">
        <v>505</v>
      </c>
      <c r="C51" s="14" t="s">
        <v>473</v>
      </c>
      <c r="D51" s="17" t="s">
        <v>370</v>
      </c>
      <c r="E51" s="21">
        <v>5</v>
      </c>
      <c r="F51" s="22">
        <v>298.74246499999998</v>
      </c>
      <c r="G51" s="21"/>
      <c r="H51" s="21">
        <v>0.77799296074665469</v>
      </c>
      <c r="I51" s="10">
        <v>2.1523555414192601</v>
      </c>
      <c r="J51" s="17" t="s">
        <v>499</v>
      </c>
      <c r="K51" s="17">
        <v>56.512</v>
      </c>
      <c r="L51" s="23">
        <v>2016</v>
      </c>
      <c r="M51" s="21">
        <v>122.56051286436204</v>
      </c>
      <c r="N51" s="24">
        <v>563.16064700000004</v>
      </c>
      <c r="O51" s="17" t="s">
        <v>499</v>
      </c>
      <c r="P51" s="8" t="s">
        <v>500</v>
      </c>
      <c r="Q51" s="25">
        <v>16</v>
      </c>
      <c r="R51" s="26" t="s">
        <v>501</v>
      </c>
      <c r="S51" s="8">
        <v>0.125</v>
      </c>
      <c r="T51" s="26" t="s">
        <v>502</v>
      </c>
      <c r="U51" s="8">
        <v>0.125</v>
      </c>
      <c r="V51" s="26" t="s">
        <v>503</v>
      </c>
      <c r="W51" s="8">
        <v>0.125</v>
      </c>
      <c r="X51" s="26" t="s">
        <v>504</v>
      </c>
      <c r="Y51" s="8">
        <v>0</v>
      </c>
      <c r="Z51" s="26" t="s">
        <v>505</v>
      </c>
      <c r="AA51" s="8">
        <v>6.25E-2</v>
      </c>
      <c r="AB51" s="26" t="s">
        <v>506</v>
      </c>
      <c r="AC51" s="8">
        <v>0</v>
      </c>
      <c r="AD51" s="26" t="s">
        <v>507</v>
      </c>
      <c r="AE51" s="8">
        <v>0</v>
      </c>
      <c r="AF51" s="26" t="s">
        <v>508</v>
      </c>
      <c r="AG51" s="8">
        <v>0</v>
      </c>
      <c r="AH51" s="26" t="s">
        <v>509</v>
      </c>
      <c r="AI51" s="8">
        <v>0</v>
      </c>
      <c r="AJ51" s="26" t="s">
        <v>510</v>
      </c>
      <c r="AK51" s="8">
        <v>0</v>
      </c>
      <c r="AL51" s="26" t="s">
        <v>511</v>
      </c>
      <c r="AM51" s="8">
        <v>0</v>
      </c>
      <c r="AN51" s="26" t="s">
        <v>512</v>
      </c>
      <c r="AO51" s="8">
        <v>0</v>
      </c>
      <c r="AP51" s="26" t="s">
        <v>513</v>
      </c>
      <c r="AQ51" s="8">
        <v>6.25E-2</v>
      </c>
      <c r="AR51" s="26" t="s">
        <v>514</v>
      </c>
      <c r="AS51" s="8">
        <v>0</v>
      </c>
      <c r="AT51" s="26" t="s">
        <v>515</v>
      </c>
      <c r="AU51" s="8">
        <v>0</v>
      </c>
      <c r="AV51" s="26" t="s">
        <v>516</v>
      </c>
      <c r="AW51" s="8">
        <v>0</v>
      </c>
      <c r="AX51" s="26" t="s">
        <v>517</v>
      </c>
      <c r="AY51" s="8">
        <v>6.25E-2</v>
      </c>
      <c r="AZ51" s="26" t="s">
        <v>518</v>
      </c>
      <c r="BA51" s="8">
        <v>0</v>
      </c>
      <c r="BB51" s="26" t="s">
        <v>519</v>
      </c>
      <c r="BC51" s="8">
        <v>0</v>
      </c>
      <c r="BD51" s="26" t="s">
        <v>520</v>
      </c>
      <c r="BE51" s="8">
        <v>0</v>
      </c>
      <c r="BF51" s="26" t="s">
        <v>521</v>
      </c>
      <c r="BG51" s="8">
        <v>0</v>
      </c>
      <c r="BH51" s="26" t="s">
        <v>522</v>
      </c>
      <c r="BI51" s="8">
        <v>0</v>
      </c>
      <c r="BJ51" s="26" t="s">
        <v>523</v>
      </c>
      <c r="BK51" s="8">
        <v>0</v>
      </c>
      <c r="BL51" s="26" t="s">
        <v>524</v>
      </c>
      <c r="BM51" s="8">
        <v>6.25E-2</v>
      </c>
      <c r="BN51" s="26" t="s">
        <v>525</v>
      </c>
      <c r="BO51" s="8">
        <v>0</v>
      </c>
      <c r="BP51" s="26" t="s">
        <v>526</v>
      </c>
      <c r="BQ51" s="8">
        <v>0</v>
      </c>
      <c r="BR51" s="26" t="s">
        <v>527</v>
      </c>
      <c r="BS51" s="8">
        <v>0</v>
      </c>
      <c r="BT51" s="26" t="s">
        <v>528</v>
      </c>
      <c r="BU51" s="8">
        <v>0</v>
      </c>
      <c r="BV51" s="26" t="s">
        <v>529</v>
      </c>
      <c r="BW51" s="8">
        <v>0</v>
      </c>
      <c r="BX51" s="26" t="s">
        <v>530</v>
      </c>
      <c r="BY51" s="8">
        <v>0</v>
      </c>
      <c r="BZ51" s="26" t="s">
        <v>531</v>
      </c>
      <c r="CA51" s="8">
        <v>0</v>
      </c>
      <c r="CB51" s="26" t="s">
        <v>532</v>
      </c>
      <c r="CC51" s="8">
        <v>0</v>
      </c>
      <c r="CD51" s="26" t="s">
        <v>533</v>
      </c>
      <c r="CE51" s="8">
        <v>0</v>
      </c>
      <c r="CF51" s="26" t="s">
        <v>534</v>
      </c>
      <c r="CG51" s="8">
        <v>0</v>
      </c>
      <c r="CH51" s="26" t="s">
        <v>535</v>
      </c>
      <c r="CI51" s="8">
        <v>0</v>
      </c>
      <c r="CJ51" s="26" t="s">
        <v>536</v>
      </c>
      <c r="CK51" s="8">
        <v>0.375</v>
      </c>
    </row>
    <row r="52" spans="1:89" ht="15" x14ac:dyDescent="0.25">
      <c r="A52" s="17" t="s">
        <v>14</v>
      </c>
      <c r="B52" s="21">
        <v>1401</v>
      </c>
      <c r="C52" s="14" t="s">
        <v>537</v>
      </c>
      <c r="D52" s="17" t="s">
        <v>371</v>
      </c>
      <c r="E52" s="21">
        <v>14</v>
      </c>
      <c r="F52" s="22">
        <v>87.175342000000001</v>
      </c>
      <c r="G52" s="21"/>
      <c r="H52" s="21">
        <v>0.16179427679638905</v>
      </c>
      <c r="I52" s="10">
        <v>2.0418617916061601</v>
      </c>
      <c r="J52" s="17" t="s">
        <v>499</v>
      </c>
      <c r="K52" s="17">
        <v>12.903</v>
      </c>
      <c r="L52" s="23">
        <v>2015</v>
      </c>
      <c r="M52" s="21">
        <v>19.245945522037651</v>
      </c>
      <c r="N52" s="24">
        <v>544.47735899999998</v>
      </c>
      <c r="O52" s="17" t="s">
        <v>499</v>
      </c>
      <c r="P52" s="8" t="s">
        <v>500</v>
      </c>
      <c r="Q52" s="25">
        <v>6</v>
      </c>
      <c r="R52" s="26" t="s">
        <v>501</v>
      </c>
      <c r="S52" s="8">
        <v>0.33333333333333331</v>
      </c>
      <c r="T52" s="26" t="s">
        <v>502</v>
      </c>
      <c r="U52" s="8">
        <v>0.33333333333333331</v>
      </c>
      <c r="V52" s="26" t="s">
        <v>503</v>
      </c>
      <c r="W52" s="8">
        <v>0.16666666666666666</v>
      </c>
      <c r="X52" s="26" t="s">
        <v>504</v>
      </c>
      <c r="Y52" s="8">
        <v>0</v>
      </c>
      <c r="Z52" s="26" t="s">
        <v>505</v>
      </c>
      <c r="AA52" s="8">
        <v>0</v>
      </c>
      <c r="AB52" s="26" t="s">
        <v>506</v>
      </c>
      <c r="AC52" s="8">
        <v>0</v>
      </c>
      <c r="AD52" s="26" t="s">
        <v>507</v>
      </c>
      <c r="AE52" s="8">
        <v>0</v>
      </c>
      <c r="AF52" s="26" t="s">
        <v>508</v>
      </c>
      <c r="AG52" s="8">
        <v>0</v>
      </c>
      <c r="AH52" s="26" t="s">
        <v>509</v>
      </c>
      <c r="AI52" s="8">
        <v>0</v>
      </c>
      <c r="AJ52" s="26" t="s">
        <v>510</v>
      </c>
      <c r="AK52" s="8">
        <v>0</v>
      </c>
      <c r="AL52" s="26" t="s">
        <v>511</v>
      </c>
      <c r="AM52" s="8">
        <v>0</v>
      </c>
      <c r="AN52" s="26" t="s">
        <v>512</v>
      </c>
      <c r="AO52" s="8">
        <v>0</v>
      </c>
      <c r="AP52" s="26" t="s">
        <v>513</v>
      </c>
      <c r="AQ52" s="8">
        <v>0</v>
      </c>
      <c r="AR52" s="26" t="s">
        <v>514</v>
      </c>
      <c r="AS52" s="8">
        <v>0</v>
      </c>
      <c r="AT52" s="26" t="s">
        <v>515</v>
      </c>
      <c r="AU52" s="8">
        <v>0</v>
      </c>
      <c r="AV52" s="26" t="s">
        <v>516</v>
      </c>
      <c r="AW52" s="8">
        <v>0</v>
      </c>
      <c r="AX52" s="26" t="s">
        <v>517</v>
      </c>
      <c r="AY52" s="8">
        <v>0</v>
      </c>
      <c r="AZ52" s="26" t="s">
        <v>518</v>
      </c>
      <c r="BA52" s="8">
        <v>0.16666666666666666</v>
      </c>
      <c r="BB52" s="26" t="s">
        <v>519</v>
      </c>
      <c r="BC52" s="8">
        <v>0</v>
      </c>
      <c r="BD52" s="26" t="s">
        <v>520</v>
      </c>
      <c r="BE52" s="8">
        <v>0</v>
      </c>
      <c r="BF52" s="26" t="s">
        <v>521</v>
      </c>
      <c r="BG52" s="8">
        <v>0</v>
      </c>
      <c r="BH52" s="26" t="s">
        <v>522</v>
      </c>
      <c r="BI52" s="8">
        <v>0</v>
      </c>
      <c r="BJ52" s="26" t="s">
        <v>523</v>
      </c>
      <c r="BK52" s="8">
        <v>0</v>
      </c>
      <c r="BL52" s="26" t="s">
        <v>524</v>
      </c>
      <c r="BM52" s="8">
        <v>0</v>
      </c>
      <c r="BN52" s="26" t="s">
        <v>525</v>
      </c>
      <c r="BO52" s="8">
        <v>0</v>
      </c>
      <c r="BP52" s="26" t="s">
        <v>526</v>
      </c>
      <c r="BQ52" s="8">
        <v>0</v>
      </c>
      <c r="BR52" s="26" t="s">
        <v>527</v>
      </c>
      <c r="BS52" s="8">
        <v>0</v>
      </c>
      <c r="BT52" s="26" t="s">
        <v>528</v>
      </c>
      <c r="BU52" s="8">
        <v>0</v>
      </c>
      <c r="BV52" s="26" t="s">
        <v>529</v>
      </c>
      <c r="BW52" s="8">
        <v>0</v>
      </c>
      <c r="BX52" s="26" t="s">
        <v>530</v>
      </c>
      <c r="BY52" s="8">
        <v>0</v>
      </c>
      <c r="BZ52" s="26" t="s">
        <v>531</v>
      </c>
      <c r="CA52" s="8">
        <v>0</v>
      </c>
      <c r="CB52" s="26" t="s">
        <v>532</v>
      </c>
      <c r="CC52" s="8">
        <v>0</v>
      </c>
      <c r="CD52" s="26" t="s">
        <v>533</v>
      </c>
      <c r="CE52" s="8">
        <v>0</v>
      </c>
      <c r="CF52" s="26" t="s">
        <v>534</v>
      </c>
      <c r="CG52" s="8">
        <v>0</v>
      </c>
      <c r="CH52" s="26" t="s">
        <v>535</v>
      </c>
      <c r="CI52" s="8">
        <v>0</v>
      </c>
      <c r="CJ52" s="26" t="s">
        <v>536</v>
      </c>
      <c r="CK52" s="8">
        <v>0</v>
      </c>
    </row>
    <row r="53" spans="1:89" ht="15" x14ac:dyDescent="0.25">
      <c r="A53" s="17" t="s">
        <v>35</v>
      </c>
      <c r="B53" s="21">
        <v>1404</v>
      </c>
      <c r="C53" s="14" t="s">
        <v>538</v>
      </c>
      <c r="D53" s="17" t="s">
        <v>371</v>
      </c>
      <c r="E53" s="21">
        <v>14</v>
      </c>
      <c r="F53" s="22">
        <v>328.52054700000002</v>
      </c>
      <c r="G53" s="21"/>
      <c r="H53" s="21">
        <v>0.17118671765867208</v>
      </c>
      <c r="I53" s="10">
        <v>0.36831790615519699</v>
      </c>
      <c r="J53" s="17" t="s">
        <v>499</v>
      </c>
      <c r="K53" s="17">
        <v>53.744</v>
      </c>
      <c r="L53" s="23">
        <v>2015</v>
      </c>
      <c r="M53" s="21">
        <v>26.942769026829922</v>
      </c>
      <c r="N53" s="24">
        <v>69.061128999999994</v>
      </c>
      <c r="O53" s="17" t="s">
        <v>499</v>
      </c>
      <c r="P53" s="8" t="s">
        <v>500</v>
      </c>
      <c r="Q53" s="25">
        <v>24</v>
      </c>
      <c r="R53" s="26" t="s">
        <v>501</v>
      </c>
      <c r="S53" s="8">
        <v>0</v>
      </c>
      <c r="T53" s="26" t="s">
        <v>502</v>
      </c>
      <c r="U53" s="8">
        <v>0.125</v>
      </c>
      <c r="V53" s="26" t="s">
        <v>503</v>
      </c>
      <c r="W53" s="8">
        <v>0.125</v>
      </c>
      <c r="X53" s="26" t="s">
        <v>504</v>
      </c>
      <c r="Y53" s="8">
        <v>0</v>
      </c>
      <c r="Z53" s="26" t="s">
        <v>505</v>
      </c>
      <c r="AA53" s="8">
        <v>8.3333333333333329E-2</v>
      </c>
      <c r="AB53" s="26" t="s">
        <v>506</v>
      </c>
      <c r="AC53" s="8">
        <v>0</v>
      </c>
      <c r="AD53" s="26" t="s">
        <v>507</v>
      </c>
      <c r="AE53" s="8">
        <v>0</v>
      </c>
      <c r="AF53" s="26" t="s">
        <v>508</v>
      </c>
      <c r="AG53" s="8">
        <v>0</v>
      </c>
      <c r="AH53" s="26" t="s">
        <v>509</v>
      </c>
      <c r="AI53" s="8">
        <v>0</v>
      </c>
      <c r="AJ53" s="26" t="s">
        <v>510</v>
      </c>
      <c r="AK53" s="8">
        <v>0</v>
      </c>
      <c r="AL53" s="26" t="s">
        <v>511</v>
      </c>
      <c r="AM53" s="8">
        <v>0</v>
      </c>
      <c r="AN53" s="26" t="s">
        <v>512</v>
      </c>
      <c r="AO53" s="8">
        <v>0</v>
      </c>
      <c r="AP53" s="26" t="s">
        <v>513</v>
      </c>
      <c r="AQ53" s="8">
        <v>8.3333333333333329E-2</v>
      </c>
      <c r="AR53" s="26" t="s">
        <v>514</v>
      </c>
      <c r="AS53" s="8">
        <v>0</v>
      </c>
      <c r="AT53" s="26" t="s">
        <v>515</v>
      </c>
      <c r="AU53" s="8">
        <v>0</v>
      </c>
      <c r="AV53" s="26" t="s">
        <v>516</v>
      </c>
      <c r="AW53" s="8">
        <v>0</v>
      </c>
      <c r="AX53" s="26" t="s">
        <v>517</v>
      </c>
      <c r="AY53" s="8">
        <v>8.3333333333333329E-2</v>
      </c>
      <c r="AZ53" s="26" t="s">
        <v>518</v>
      </c>
      <c r="BA53" s="8">
        <v>4.1666666666666664E-2</v>
      </c>
      <c r="BB53" s="26" t="s">
        <v>519</v>
      </c>
      <c r="BC53" s="8">
        <v>0</v>
      </c>
      <c r="BD53" s="26" t="s">
        <v>520</v>
      </c>
      <c r="BE53" s="8">
        <v>0</v>
      </c>
      <c r="BF53" s="26" t="s">
        <v>521</v>
      </c>
      <c r="BG53" s="8">
        <v>0</v>
      </c>
      <c r="BH53" s="26" t="s">
        <v>522</v>
      </c>
      <c r="BI53" s="8">
        <v>0</v>
      </c>
      <c r="BJ53" s="26" t="s">
        <v>523</v>
      </c>
      <c r="BK53" s="8">
        <v>0</v>
      </c>
      <c r="BL53" s="26" t="s">
        <v>524</v>
      </c>
      <c r="BM53" s="8">
        <v>0.125</v>
      </c>
      <c r="BN53" s="26" t="s">
        <v>525</v>
      </c>
      <c r="BO53" s="8">
        <v>4.1666666666666664E-2</v>
      </c>
      <c r="BP53" s="26" t="s">
        <v>526</v>
      </c>
      <c r="BQ53" s="8">
        <v>0</v>
      </c>
      <c r="BR53" s="26" t="s">
        <v>527</v>
      </c>
      <c r="BS53" s="8">
        <v>0</v>
      </c>
      <c r="BT53" s="26" t="s">
        <v>528</v>
      </c>
      <c r="BU53" s="8">
        <v>0</v>
      </c>
      <c r="BV53" s="26" t="s">
        <v>529</v>
      </c>
      <c r="BW53" s="8">
        <v>0</v>
      </c>
      <c r="BX53" s="26" t="s">
        <v>530</v>
      </c>
      <c r="BY53" s="8">
        <v>0</v>
      </c>
      <c r="BZ53" s="26" t="s">
        <v>531</v>
      </c>
      <c r="CA53" s="8">
        <v>4.1666666666666664E-2</v>
      </c>
      <c r="CB53" s="26" t="s">
        <v>532</v>
      </c>
      <c r="CC53" s="8">
        <v>0</v>
      </c>
      <c r="CD53" s="26" t="s">
        <v>533</v>
      </c>
      <c r="CE53" s="8">
        <v>0</v>
      </c>
      <c r="CF53" s="26" t="s">
        <v>534</v>
      </c>
      <c r="CG53" s="8">
        <v>0</v>
      </c>
      <c r="CH53" s="26" t="s">
        <v>535</v>
      </c>
      <c r="CI53" s="8">
        <v>4.1666666666666664E-2</v>
      </c>
      <c r="CJ53" s="26" t="s">
        <v>536</v>
      </c>
      <c r="CK53" s="8">
        <v>0.20833333333333334</v>
      </c>
    </row>
    <row r="54" spans="1:89" ht="15" x14ac:dyDescent="0.25">
      <c r="A54" s="17" t="s">
        <v>46</v>
      </c>
      <c r="B54" s="21">
        <v>1405</v>
      </c>
      <c r="C54" s="14" t="s">
        <v>539</v>
      </c>
      <c r="D54" s="17" t="s">
        <v>371</v>
      </c>
      <c r="E54" s="21">
        <v>14</v>
      </c>
      <c r="F54" s="22">
        <v>336.561643</v>
      </c>
      <c r="G54" s="21"/>
      <c r="H54" s="21">
        <v>1.3490950651051674</v>
      </c>
      <c r="I54" s="10">
        <v>0.42785624266755801</v>
      </c>
      <c r="J54" s="17" t="s">
        <v>540</v>
      </c>
      <c r="K54" s="17">
        <v>70.626999999999995</v>
      </c>
      <c r="L54" s="23">
        <v>2015</v>
      </c>
      <c r="M54" s="21">
        <v>154.22580403310113</v>
      </c>
      <c r="N54" s="24">
        <v>105.523017</v>
      </c>
      <c r="O54" s="17" t="s">
        <v>540</v>
      </c>
      <c r="P54" s="8" t="s">
        <v>541</v>
      </c>
      <c r="Q54" s="25">
        <v>21</v>
      </c>
      <c r="R54" s="26" t="s">
        <v>542</v>
      </c>
      <c r="S54" s="8" t="s">
        <v>542</v>
      </c>
      <c r="T54" s="26" t="s">
        <v>542</v>
      </c>
      <c r="U54" s="8" t="s">
        <v>542</v>
      </c>
      <c r="V54" s="26" t="s">
        <v>542</v>
      </c>
      <c r="W54" s="8" t="s">
        <v>542</v>
      </c>
      <c r="X54" s="26" t="s">
        <v>542</v>
      </c>
      <c r="Y54" s="8" t="s">
        <v>542</v>
      </c>
      <c r="Z54" s="26" t="s">
        <v>542</v>
      </c>
      <c r="AA54" s="8" t="s">
        <v>542</v>
      </c>
      <c r="AB54" s="26" t="s">
        <v>542</v>
      </c>
      <c r="AC54" s="8" t="s">
        <v>542</v>
      </c>
      <c r="AD54" s="26" t="s">
        <v>542</v>
      </c>
      <c r="AE54" s="8" t="s">
        <v>542</v>
      </c>
      <c r="AF54" s="26" t="s">
        <v>542</v>
      </c>
      <c r="AG54" s="8" t="s">
        <v>542</v>
      </c>
      <c r="AH54" s="26" t="s">
        <v>542</v>
      </c>
      <c r="AI54" s="8" t="s">
        <v>542</v>
      </c>
      <c r="AJ54" s="26" t="s">
        <v>542</v>
      </c>
      <c r="AK54" s="8" t="s">
        <v>542</v>
      </c>
      <c r="AL54" s="26" t="s">
        <v>542</v>
      </c>
      <c r="AM54" s="8" t="s">
        <v>542</v>
      </c>
      <c r="AN54" s="26" t="s">
        <v>542</v>
      </c>
      <c r="AO54" s="8" t="s">
        <v>542</v>
      </c>
      <c r="AP54" s="26" t="s">
        <v>542</v>
      </c>
      <c r="AQ54" s="8" t="s">
        <v>542</v>
      </c>
      <c r="AR54" s="26" t="s">
        <v>542</v>
      </c>
      <c r="AS54" s="8" t="s">
        <v>542</v>
      </c>
      <c r="AT54" s="26" t="s">
        <v>542</v>
      </c>
      <c r="AU54" s="8" t="s">
        <v>542</v>
      </c>
      <c r="AV54" s="26" t="s">
        <v>542</v>
      </c>
      <c r="AW54" s="8" t="s">
        <v>542</v>
      </c>
      <c r="AX54" s="26" t="s">
        <v>542</v>
      </c>
      <c r="AY54" s="8" t="s">
        <v>542</v>
      </c>
      <c r="AZ54" s="26" t="s">
        <v>542</v>
      </c>
      <c r="BA54" s="8" t="s">
        <v>542</v>
      </c>
      <c r="BB54" s="26" t="s">
        <v>542</v>
      </c>
      <c r="BC54" s="8" t="s">
        <v>542</v>
      </c>
      <c r="BD54" s="26" t="s">
        <v>542</v>
      </c>
      <c r="BE54" s="8" t="s">
        <v>542</v>
      </c>
      <c r="BF54" s="26" t="s">
        <v>542</v>
      </c>
      <c r="BG54" s="8" t="s">
        <v>542</v>
      </c>
      <c r="BH54" s="26" t="s">
        <v>542</v>
      </c>
      <c r="BI54" s="8" t="s">
        <v>542</v>
      </c>
      <c r="BJ54" s="26" t="s">
        <v>542</v>
      </c>
      <c r="BK54" s="8" t="s">
        <v>542</v>
      </c>
      <c r="BL54" s="26" t="s">
        <v>542</v>
      </c>
      <c r="BM54" s="8" t="s">
        <v>542</v>
      </c>
      <c r="BN54" s="26" t="s">
        <v>542</v>
      </c>
      <c r="BO54" s="8" t="s">
        <v>542</v>
      </c>
      <c r="BP54" s="26" t="s">
        <v>542</v>
      </c>
      <c r="BQ54" s="8" t="s">
        <v>542</v>
      </c>
      <c r="BR54" s="26" t="s">
        <v>542</v>
      </c>
      <c r="BS54" s="8" t="s">
        <v>542</v>
      </c>
      <c r="BT54" s="26" t="s">
        <v>542</v>
      </c>
      <c r="BU54" s="8" t="s">
        <v>542</v>
      </c>
      <c r="BV54" s="26" t="s">
        <v>542</v>
      </c>
      <c r="BW54" s="8" t="s">
        <v>542</v>
      </c>
      <c r="BX54" s="26" t="s">
        <v>542</v>
      </c>
      <c r="BY54" s="8" t="s">
        <v>542</v>
      </c>
      <c r="BZ54" s="26" t="s">
        <v>542</v>
      </c>
      <c r="CA54" s="8" t="s">
        <v>542</v>
      </c>
      <c r="CB54" s="26" t="s">
        <v>542</v>
      </c>
      <c r="CC54" s="8" t="s">
        <v>542</v>
      </c>
      <c r="CD54" s="26" t="s">
        <v>542</v>
      </c>
      <c r="CE54" s="8" t="s">
        <v>542</v>
      </c>
      <c r="CF54" s="26" t="s">
        <v>542</v>
      </c>
      <c r="CG54" s="8" t="s">
        <v>542</v>
      </c>
      <c r="CH54" s="26" t="s">
        <v>542</v>
      </c>
      <c r="CI54" s="8" t="s">
        <v>542</v>
      </c>
      <c r="CJ54" s="26" t="s">
        <v>542</v>
      </c>
      <c r="CK54" s="8" t="s">
        <v>542</v>
      </c>
    </row>
    <row r="55" spans="1:89" ht="15" x14ac:dyDescent="0.25">
      <c r="A55" s="17" t="s">
        <v>83</v>
      </c>
      <c r="B55" s="21">
        <v>15224</v>
      </c>
      <c r="C55" s="14" t="s">
        <v>84</v>
      </c>
      <c r="D55" s="17" t="s">
        <v>372</v>
      </c>
      <c r="E55" s="21">
        <v>15</v>
      </c>
      <c r="F55" s="22">
        <v>114.501369</v>
      </c>
      <c r="G55" s="21"/>
      <c r="H55" s="21">
        <v>2.2015750974740902</v>
      </c>
      <c r="I55" s="10">
        <v>1.1266240842937001</v>
      </c>
      <c r="J55" s="17" t="s">
        <v>540</v>
      </c>
      <c r="K55" s="17">
        <v>28.789000000000001</v>
      </c>
      <c r="L55" s="23">
        <v>2015</v>
      </c>
      <c r="M55" s="21">
        <v>305.32647717966103</v>
      </c>
      <c r="N55" s="24">
        <v>168.05912599999999</v>
      </c>
      <c r="O55" s="17" t="s">
        <v>540</v>
      </c>
      <c r="P55" s="8" t="s">
        <v>541</v>
      </c>
      <c r="Q55" s="25">
        <v>5</v>
      </c>
      <c r="R55" s="26" t="s">
        <v>542</v>
      </c>
      <c r="S55" s="8" t="s">
        <v>542</v>
      </c>
      <c r="T55" s="26" t="s">
        <v>542</v>
      </c>
      <c r="U55" s="8" t="s">
        <v>542</v>
      </c>
      <c r="V55" s="26" t="s">
        <v>542</v>
      </c>
      <c r="W55" s="8" t="s">
        <v>542</v>
      </c>
      <c r="X55" s="26" t="s">
        <v>542</v>
      </c>
      <c r="Y55" s="8" t="s">
        <v>542</v>
      </c>
      <c r="Z55" s="26" t="s">
        <v>542</v>
      </c>
      <c r="AA55" s="8" t="s">
        <v>542</v>
      </c>
      <c r="AB55" s="26" t="s">
        <v>542</v>
      </c>
      <c r="AC55" s="8" t="s">
        <v>542</v>
      </c>
      <c r="AD55" s="26" t="s">
        <v>542</v>
      </c>
      <c r="AE55" s="8" t="s">
        <v>542</v>
      </c>
      <c r="AF55" s="26" t="s">
        <v>542</v>
      </c>
      <c r="AG55" s="8" t="s">
        <v>542</v>
      </c>
      <c r="AH55" s="26" t="s">
        <v>542</v>
      </c>
      <c r="AI55" s="8" t="s">
        <v>542</v>
      </c>
      <c r="AJ55" s="26" t="s">
        <v>542</v>
      </c>
      <c r="AK55" s="8" t="s">
        <v>542</v>
      </c>
      <c r="AL55" s="26" t="s">
        <v>542</v>
      </c>
      <c r="AM55" s="8" t="s">
        <v>542</v>
      </c>
      <c r="AN55" s="26" t="s">
        <v>542</v>
      </c>
      <c r="AO55" s="8" t="s">
        <v>542</v>
      </c>
      <c r="AP55" s="26" t="s">
        <v>542</v>
      </c>
      <c r="AQ55" s="8" t="s">
        <v>542</v>
      </c>
      <c r="AR55" s="26" t="s">
        <v>542</v>
      </c>
      <c r="AS55" s="8" t="s">
        <v>542</v>
      </c>
      <c r="AT55" s="26" t="s">
        <v>542</v>
      </c>
      <c r="AU55" s="8" t="s">
        <v>542</v>
      </c>
      <c r="AV55" s="26" t="s">
        <v>542</v>
      </c>
      <c r="AW55" s="8" t="s">
        <v>542</v>
      </c>
      <c r="AX55" s="26" t="s">
        <v>542</v>
      </c>
      <c r="AY55" s="8" t="s">
        <v>542</v>
      </c>
      <c r="AZ55" s="26" t="s">
        <v>542</v>
      </c>
      <c r="BA55" s="8" t="s">
        <v>542</v>
      </c>
      <c r="BB55" s="26" t="s">
        <v>542</v>
      </c>
      <c r="BC55" s="8" t="s">
        <v>542</v>
      </c>
      <c r="BD55" s="26" t="s">
        <v>542</v>
      </c>
      <c r="BE55" s="8" t="s">
        <v>542</v>
      </c>
      <c r="BF55" s="26" t="s">
        <v>542</v>
      </c>
      <c r="BG55" s="8" t="s">
        <v>542</v>
      </c>
      <c r="BH55" s="26" t="s">
        <v>542</v>
      </c>
      <c r="BI55" s="8" t="s">
        <v>542</v>
      </c>
      <c r="BJ55" s="26" t="s">
        <v>542</v>
      </c>
      <c r="BK55" s="8" t="s">
        <v>542</v>
      </c>
      <c r="BL55" s="26" t="s">
        <v>542</v>
      </c>
      <c r="BM55" s="8" t="s">
        <v>542</v>
      </c>
      <c r="BN55" s="26" t="s">
        <v>542</v>
      </c>
      <c r="BO55" s="8" t="s">
        <v>542</v>
      </c>
      <c r="BP55" s="26" t="s">
        <v>542</v>
      </c>
      <c r="BQ55" s="8" t="s">
        <v>542</v>
      </c>
      <c r="BR55" s="26" t="s">
        <v>542</v>
      </c>
      <c r="BS55" s="8" t="s">
        <v>542</v>
      </c>
      <c r="BT55" s="26" t="s">
        <v>542</v>
      </c>
      <c r="BU55" s="8" t="s">
        <v>542</v>
      </c>
      <c r="BV55" s="26" t="s">
        <v>542</v>
      </c>
      <c r="BW55" s="8" t="s">
        <v>542</v>
      </c>
      <c r="BX55" s="26" t="s">
        <v>542</v>
      </c>
      <c r="BY55" s="8" t="s">
        <v>542</v>
      </c>
      <c r="BZ55" s="26" t="s">
        <v>542</v>
      </c>
      <c r="CA55" s="8" t="s">
        <v>542</v>
      </c>
      <c r="CB55" s="26" t="s">
        <v>542</v>
      </c>
      <c r="CC55" s="8" t="s">
        <v>542</v>
      </c>
      <c r="CD55" s="26" t="s">
        <v>542</v>
      </c>
      <c r="CE55" s="8" t="s">
        <v>542</v>
      </c>
      <c r="CF55" s="26" t="s">
        <v>542</v>
      </c>
      <c r="CG55" s="8" t="s">
        <v>542</v>
      </c>
      <c r="CH55" s="26" t="s">
        <v>542</v>
      </c>
      <c r="CI55" s="8" t="s">
        <v>542</v>
      </c>
      <c r="CJ55" s="26" t="s">
        <v>542</v>
      </c>
      <c r="CK55" s="8" t="s">
        <v>542</v>
      </c>
    </row>
    <row r="56" spans="1:89" ht="15" x14ac:dyDescent="0.25">
      <c r="A56" s="17" t="s">
        <v>86</v>
      </c>
      <c r="B56" s="21">
        <v>15234</v>
      </c>
      <c r="C56" s="14" t="s">
        <v>87</v>
      </c>
      <c r="D56" s="17" t="s">
        <v>372</v>
      </c>
      <c r="E56" s="21">
        <v>15</v>
      </c>
      <c r="F56" s="22">
        <v>0</v>
      </c>
      <c r="G56" s="21"/>
      <c r="H56" s="21">
        <v>1.1150122812765964</v>
      </c>
      <c r="I56" s="10">
        <v>0</v>
      </c>
      <c r="J56" s="17" t="s">
        <v>540</v>
      </c>
      <c r="K56" s="17">
        <v>5.2850000000000001</v>
      </c>
      <c r="L56" s="23">
        <v>2015</v>
      </c>
      <c r="M56" s="21">
        <v>102.99555034482759</v>
      </c>
      <c r="N56" s="24">
        <v>0</v>
      </c>
      <c r="O56" s="17" t="s">
        <v>540</v>
      </c>
      <c r="P56" s="8" t="s">
        <v>541</v>
      </c>
      <c r="Q56" s="25">
        <v>0</v>
      </c>
      <c r="R56" s="26" t="s">
        <v>542</v>
      </c>
      <c r="S56" s="8" t="s">
        <v>542</v>
      </c>
      <c r="T56" s="26" t="s">
        <v>542</v>
      </c>
      <c r="U56" s="8" t="s">
        <v>542</v>
      </c>
      <c r="V56" s="26" t="s">
        <v>542</v>
      </c>
      <c r="W56" s="8" t="s">
        <v>542</v>
      </c>
      <c r="X56" s="26" t="s">
        <v>542</v>
      </c>
      <c r="Y56" s="8" t="s">
        <v>542</v>
      </c>
      <c r="Z56" s="26" t="s">
        <v>542</v>
      </c>
      <c r="AA56" s="8" t="s">
        <v>542</v>
      </c>
      <c r="AB56" s="26" t="s">
        <v>542</v>
      </c>
      <c r="AC56" s="8" t="s">
        <v>542</v>
      </c>
      <c r="AD56" s="26" t="s">
        <v>542</v>
      </c>
      <c r="AE56" s="8" t="s">
        <v>542</v>
      </c>
      <c r="AF56" s="26" t="s">
        <v>542</v>
      </c>
      <c r="AG56" s="8" t="s">
        <v>542</v>
      </c>
      <c r="AH56" s="26" t="s">
        <v>542</v>
      </c>
      <c r="AI56" s="8" t="s">
        <v>542</v>
      </c>
      <c r="AJ56" s="26" t="s">
        <v>542</v>
      </c>
      <c r="AK56" s="8" t="s">
        <v>542</v>
      </c>
      <c r="AL56" s="26" t="s">
        <v>542</v>
      </c>
      <c r="AM56" s="8" t="s">
        <v>542</v>
      </c>
      <c r="AN56" s="26" t="s">
        <v>542</v>
      </c>
      <c r="AO56" s="8" t="s">
        <v>542</v>
      </c>
      <c r="AP56" s="26" t="s">
        <v>542</v>
      </c>
      <c r="AQ56" s="8" t="s">
        <v>542</v>
      </c>
      <c r="AR56" s="26" t="s">
        <v>542</v>
      </c>
      <c r="AS56" s="8" t="s">
        <v>542</v>
      </c>
      <c r="AT56" s="26" t="s">
        <v>542</v>
      </c>
      <c r="AU56" s="8" t="s">
        <v>542</v>
      </c>
      <c r="AV56" s="26" t="s">
        <v>542</v>
      </c>
      <c r="AW56" s="8" t="s">
        <v>542</v>
      </c>
      <c r="AX56" s="26" t="s">
        <v>542</v>
      </c>
      <c r="AY56" s="8" t="s">
        <v>542</v>
      </c>
      <c r="AZ56" s="26" t="s">
        <v>542</v>
      </c>
      <c r="BA56" s="8" t="s">
        <v>542</v>
      </c>
      <c r="BB56" s="26" t="s">
        <v>542</v>
      </c>
      <c r="BC56" s="8" t="s">
        <v>542</v>
      </c>
      <c r="BD56" s="26" t="s">
        <v>542</v>
      </c>
      <c r="BE56" s="8" t="s">
        <v>542</v>
      </c>
      <c r="BF56" s="26" t="s">
        <v>542</v>
      </c>
      <c r="BG56" s="8" t="s">
        <v>542</v>
      </c>
      <c r="BH56" s="26" t="s">
        <v>542</v>
      </c>
      <c r="BI56" s="8" t="s">
        <v>542</v>
      </c>
      <c r="BJ56" s="26" t="s">
        <v>542</v>
      </c>
      <c r="BK56" s="8" t="s">
        <v>542</v>
      </c>
      <c r="BL56" s="26" t="s">
        <v>542</v>
      </c>
      <c r="BM56" s="8" t="s">
        <v>542</v>
      </c>
      <c r="BN56" s="26" t="s">
        <v>542</v>
      </c>
      <c r="BO56" s="8" t="s">
        <v>542</v>
      </c>
      <c r="BP56" s="26" t="s">
        <v>542</v>
      </c>
      <c r="BQ56" s="8" t="s">
        <v>542</v>
      </c>
      <c r="BR56" s="26" t="s">
        <v>542</v>
      </c>
      <c r="BS56" s="8" t="s">
        <v>542</v>
      </c>
      <c r="BT56" s="26" t="s">
        <v>542</v>
      </c>
      <c r="BU56" s="8" t="s">
        <v>542</v>
      </c>
      <c r="BV56" s="26" t="s">
        <v>542</v>
      </c>
      <c r="BW56" s="8" t="s">
        <v>542</v>
      </c>
      <c r="BX56" s="26" t="s">
        <v>542</v>
      </c>
      <c r="BY56" s="8" t="s">
        <v>542</v>
      </c>
      <c r="BZ56" s="26" t="s">
        <v>542</v>
      </c>
      <c r="CA56" s="8" t="s">
        <v>542</v>
      </c>
      <c r="CB56" s="26" t="s">
        <v>542</v>
      </c>
      <c r="CC56" s="8" t="s">
        <v>542</v>
      </c>
      <c r="CD56" s="26" t="s">
        <v>542</v>
      </c>
      <c r="CE56" s="8" t="s">
        <v>542</v>
      </c>
      <c r="CF56" s="26" t="s">
        <v>542</v>
      </c>
      <c r="CG56" s="8" t="s">
        <v>542</v>
      </c>
      <c r="CH56" s="26" t="s">
        <v>542</v>
      </c>
      <c r="CI56" s="8" t="s">
        <v>542</v>
      </c>
      <c r="CJ56" s="26" t="s">
        <v>542</v>
      </c>
      <c r="CK56" s="8" t="s">
        <v>542</v>
      </c>
    </row>
    <row r="57" spans="1:89" ht="15" x14ac:dyDescent="0.25">
      <c r="A57" s="17" t="s">
        <v>373</v>
      </c>
      <c r="B57" s="21">
        <v>1901</v>
      </c>
      <c r="C57" s="14" t="s">
        <v>543</v>
      </c>
      <c r="D57" s="17" t="s">
        <v>227</v>
      </c>
      <c r="E57" s="21">
        <v>19</v>
      </c>
      <c r="F57" s="22">
        <v>261.69589000000002</v>
      </c>
      <c r="G57" s="21"/>
      <c r="H57" s="21">
        <v>1.05523295251801</v>
      </c>
      <c r="I57" s="10">
        <v>0.114636878706807</v>
      </c>
      <c r="J57" s="17" t="s">
        <v>540</v>
      </c>
      <c r="K57" s="17">
        <v>51.116</v>
      </c>
      <c r="L57" s="23">
        <v>2017</v>
      </c>
      <c r="M57" s="21">
        <v>98.249562245884363</v>
      </c>
      <c r="N57" s="24">
        <v>22.923553999999999</v>
      </c>
      <c r="O57" s="17" t="s">
        <v>540</v>
      </c>
      <c r="P57" s="8" t="s">
        <v>541</v>
      </c>
      <c r="Q57" s="25">
        <v>7</v>
      </c>
      <c r="R57" s="26" t="s">
        <v>542</v>
      </c>
      <c r="S57" s="8" t="s">
        <v>542</v>
      </c>
      <c r="T57" s="26" t="s">
        <v>542</v>
      </c>
      <c r="U57" s="8" t="s">
        <v>542</v>
      </c>
      <c r="V57" s="26" t="s">
        <v>542</v>
      </c>
      <c r="W57" s="8" t="s">
        <v>542</v>
      </c>
      <c r="X57" s="26" t="s">
        <v>542</v>
      </c>
      <c r="Y57" s="8" t="s">
        <v>542</v>
      </c>
      <c r="Z57" s="26" t="s">
        <v>542</v>
      </c>
      <c r="AA57" s="8" t="s">
        <v>542</v>
      </c>
      <c r="AB57" s="26" t="s">
        <v>542</v>
      </c>
      <c r="AC57" s="8" t="s">
        <v>542</v>
      </c>
      <c r="AD57" s="26" t="s">
        <v>542</v>
      </c>
      <c r="AE57" s="8" t="s">
        <v>542</v>
      </c>
      <c r="AF57" s="26" t="s">
        <v>542</v>
      </c>
      <c r="AG57" s="8" t="s">
        <v>542</v>
      </c>
      <c r="AH57" s="26" t="s">
        <v>542</v>
      </c>
      <c r="AI57" s="8" t="s">
        <v>542</v>
      </c>
      <c r="AJ57" s="26" t="s">
        <v>542</v>
      </c>
      <c r="AK57" s="8" t="s">
        <v>542</v>
      </c>
      <c r="AL57" s="26" t="s">
        <v>542</v>
      </c>
      <c r="AM57" s="8" t="s">
        <v>542</v>
      </c>
      <c r="AN57" s="26" t="s">
        <v>542</v>
      </c>
      <c r="AO57" s="8" t="s">
        <v>542</v>
      </c>
      <c r="AP57" s="26" t="s">
        <v>542</v>
      </c>
      <c r="AQ57" s="8" t="s">
        <v>542</v>
      </c>
      <c r="AR57" s="26" t="s">
        <v>542</v>
      </c>
      <c r="AS57" s="8" t="s">
        <v>542</v>
      </c>
      <c r="AT57" s="26" t="s">
        <v>542</v>
      </c>
      <c r="AU57" s="8" t="s">
        <v>542</v>
      </c>
      <c r="AV57" s="26" t="s">
        <v>542</v>
      </c>
      <c r="AW57" s="8" t="s">
        <v>542</v>
      </c>
      <c r="AX57" s="26" t="s">
        <v>542</v>
      </c>
      <c r="AY57" s="8" t="s">
        <v>542</v>
      </c>
      <c r="AZ57" s="26" t="s">
        <v>542</v>
      </c>
      <c r="BA57" s="8" t="s">
        <v>542</v>
      </c>
      <c r="BB57" s="26" t="s">
        <v>542</v>
      </c>
      <c r="BC57" s="8" t="s">
        <v>542</v>
      </c>
      <c r="BD57" s="26" t="s">
        <v>542</v>
      </c>
      <c r="BE57" s="8" t="s">
        <v>542</v>
      </c>
      <c r="BF57" s="26" t="s">
        <v>542</v>
      </c>
      <c r="BG57" s="8" t="s">
        <v>542</v>
      </c>
      <c r="BH57" s="26" t="s">
        <v>542</v>
      </c>
      <c r="BI57" s="8" t="s">
        <v>542</v>
      </c>
      <c r="BJ57" s="26" t="s">
        <v>542</v>
      </c>
      <c r="BK57" s="8" t="s">
        <v>542</v>
      </c>
      <c r="BL57" s="26" t="s">
        <v>542</v>
      </c>
      <c r="BM57" s="8" t="s">
        <v>542</v>
      </c>
      <c r="BN57" s="26" t="s">
        <v>542</v>
      </c>
      <c r="BO57" s="8" t="s">
        <v>542</v>
      </c>
      <c r="BP57" s="26" t="s">
        <v>542</v>
      </c>
      <c r="BQ57" s="8" t="s">
        <v>542</v>
      </c>
      <c r="BR57" s="26" t="s">
        <v>542</v>
      </c>
      <c r="BS57" s="8" t="s">
        <v>542</v>
      </c>
      <c r="BT57" s="26" t="s">
        <v>542</v>
      </c>
      <c r="BU57" s="8" t="s">
        <v>542</v>
      </c>
      <c r="BV57" s="26" t="s">
        <v>542</v>
      </c>
      <c r="BW57" s="8" t="s">
        <v>542</v>
      </c>
      <c r="BX57" s="26" t="s">
        <v>542</v>
      </c>
      <c r="BY57" s="8" t="s">
        <v>542</v>
      </c>
      <c r="BZ57" s="26" t="s">
        <v>542</v>
      </c>
      <c r="CA57" s="8" t="s">
        <v>542</v>
      </c>
      <c r="CB57" s="26" t="s">
        <v>542</v>
      </c>
      <c r="CC57" s="8" t="s">
        <v>542</v>
      </c>
      <c r="CD57" s="26" t="s">
        <v>542</v>
      </c>
      <c r="CE57" s="8" t="s">
        <v>542</v>
      </c>
      <c r="CF57" s="26" t="s">
        <v>542</v>
      </c>
      <c r="CG57" s="8" t="s">
        <v>542</v>
      </c>
      <c r="CH57" s="26" t="s">
        <v>542</v>
      </c>
      <c r="CI57" s="8" t="s">
        <v>542</v>
      </c>
      <c r="CJ57" s="26" t="s">
        <v>542</v>
      </c>
      <c r="CK57" s="8" t="s">
        <v>542</v>
      </c>
    </row>
    <row r="58" spans="1:89" ht="15" x14ac:dyDescent="0.25">
      <c r="A58" s="17" t="s">
        <v>227</v>
      </c>
      <c r="B58" s="21">
        <v>1902</v>
      </c>
      <c r="C58" s="14" t="s">
        <v>544</v>
      </c>
      <c r="D58" s="17" t="s">
        <v>227</v>
      </c>
      <c r="E58" s="21">
        <v>19</v>
      </c>
      <c r="F58" s="22">
        <v>231.15890400000001</v>
      </c>
      <c r="G58" s="21"/>
      <c r="H58" s="21">
        <v>0.66686906223070186</v>
      </c>
      <c r="I58" s="10">
        <v>0.350408306140784</v>
      </c>
      <c r="J58" s="17" t="s">
        <v>540</v>
      </c>
      <c r="K58" s="17">
        <v>33.567999999999998</v>
      </c>
      <c r="L58" s="23">
        <v>2017</v>
      </c>
      <c r="M58" s="21">
        <v>36.633843818285335</v>
      </c>
      <c r="N58" s="24">
        <v>45.929443999999997</v>
      </c>
      <c r="O58" s="17" t="s">
        <v>499</v>
      </c>
      <c r="P58" s="8" t="s">
        <v>500</v>
      </c>
      <c r="Q58" s="25">
        <v>8</v>
      </c>
      <c r="R58" s="26" t="s">
        <v>501</v>
      </c>
      <c r="S58" s="8">
        <v>0</v>
      </c>
      <c r="T58" s="26" t="s">
        <v>502</v>
      </c>
      <c r="U58" s="8">
        <v>0</v>
      </c>
      <c r="V58" s="26" t="s">
        <v>503</v>
      </c>
      <c r="W58" s="8">
        <v>0.125</v>
      </c>
      <c r="X58" s="26" t="s">
        <v>504</v>
      </c>
      <c r="Y58" s="8">
        <v>0</v>
      </c>
      <c r="Z58" s="26" t="s">
        <v>505</v>
      </c>
      <c r="AA58" s="8">
        <v>0</v>
      </c>
      <c r="AB58" s="26" t="s">
        <v>506</v>
      </c>
      <c r="AC58" s="8">
        <v>0</v>
      </c>
      <c r="AD58" s="26" t="s">
        <v>507</v>
      </c>
      <c r="AE58" s="8">
        <v>0</v>
      </c>
      <c r="AF58" s="26" t="s">
        <v>508</v>
      </c>
      <c r="AG58" s="8">
        <v>0</v>
      </c>
      <c r="AH58" s="26" t="s">
        <v>509</v>
      </c>
      <c r="AI58" s="8">
        <v>0</v>
      </c>
      <c r="AJ58" s="26" t="s">
        <v>510</v>
      </c>
      <c r="AK58" s="8">
        <v>0</v>
      </c>
      <c r="AL58" s="26" t="s">
        <v>511</v>
      </c>
      <c r="AM58" s="8">
        <v>0</v>
      </c>
      <c r="AN58" s="26" t="s">
        <v>512</v>
      </c>
      <c r="AO58" s="8">
        <v>0</v>
      </c>
      <c r="AP58" s="26" t="s">
        <v>513</v>
      </c>
      <c r="AQ58" s="8">
        <v>0.375</v>
      </c>
      <c r="AR58" s="26" t="s">
        <v>514</v>
      </c>
      <c r="AS58" s="8">
        <v>0</v>
      </c>
      <c r="AT58" s="26" t="s">
        <v>515</v>
      </c>
      <c r="AU58" s="8">
        <v>0</v>
      </c>
      <c r="AV58" s="26" t="s">
        <v>516</v>
      </c>
      <c r="AW58" s="8">
        <v>0</v>
      </c>
      <c r="AX58" s="26" t="s">
        <v>517</v>
      </c>
      <c r="AY58" s="8">
        <v>0</v>
      </c>
      <c r="AZ58" s="26" t="s">
        <v>518</v>
      </c>
      <c r="BA58" s="8">
        <v>0</v>
      </c>
      <c r="BB58" s="26" t="s">
        <v>519</v>
      </c>
      <c r="BC58" s="8">
        <v>0</v>
      </c>
      <c r="BD58" s="26" t="s">
        <v>520</v>
      </c>
      <c r="BE58" s="8">
        <v>0</v>
      </c>
      <c r="BF58" s="26" t="s">
        <v>521</v>
      </c>
      <c r="BG58" s="8">
        <v>0</v>
      </c>
      <c r="BH58" s="26" t="s">
        <v>522</v>
      </c>
      <c r="BI58" s="8">
        <v>0</v>
      </c>
      <c r="BJ58" s="26" t="s">
        <v>523</v>
      </c>
      <c r="BK58" s="8">
        <v>0.125</v>
      </c>
      <c r="BL58" s="26" t="s">
        <v>524</v>
      </c>
      <c r="BM58" s="8">
        <v>0.125</v>
      </c>
      <c r="BN58" s="26" t="s">
        <v>525</v>
      </c>
      <c r="BO58" s="8">
        <v>0</v>
      </c>
      <c r="BP58" s="26" t="s">
        <v>526</v>
      </c>
      <c r="BQ58" s="8">
        <v>0</v>
      </c>
      <c r="BR58" s="26" t="s">
        <v>527</v>
      </c>
      <c r="BS58" s="8">
        <v>0</v>
      </c>
      <c r="BT58" s="26" t="s">
        <v>528</v>
      </c>
      <c r="BU58" s="8">
        <v>0</v>
      </c>
      <c r="BV58" s="26" t="s">
        <v>529</v>
      </c>
      <c r="BW58" s="8">
        <v>0</v>
      </c>
      <c r="BX58" s="26" t="s">
        <v>530</v>
      </c>
      <c r="BY58" s="8">
        <v>0</v>
      </c>
      <c r="BZ58" s="26" t="s">
        <v>531</v>
      </c>
      <c r="CA58" s="8">
        <v>0</v>
      </c>
      <c r="CB58" s="26" t="s">
        <v>532</v>
      </c>
      <c r="CC58" s="8">
        <v>0</v>
      </c>
      <c r="CD58" s="26" t="s">
        <v>533</v>
      </c>
      <c r="CE58" s="8">
        <v>0</v>
      </c>
      <c r="CF58" s="26" t="s">
        <v>534</v>
      </c>
      <c r="CG58" s="8">
        <v>0</v>
      </c>
      <c r="CH58" s="26" t="s">
        <v>535</v>
      </c>
      <c r="CI58" s="8">
        <v>0.125</v>
      </c>
      <c r="CJ58" s="26" t="s">
        <v>536</v>
      </c>
      <c r="CK58" s="8">
        <v>0.125</v>
      </c>
    </row>
    <row r="59" spans="1:89" ht="15" x14ac:dyDescent="0.25">
      <c r="A59" s="17" t="s">
        <v>375</v>
      </c>
      <c r="B59" s="21">
        <v>2601</v>
      </c>
      <c r="C59" s="14" t="s">
        <v>545</v>
      </c>
      <c r="D59" s="17" t="s">
        <v>376</v>
      </c>
      <c r="E59" s="21">
        <v>26</v>
      </c>
      <c r="F59" s="22">
        <v>230.263013</v>
      </c>
      <c r="G59" s="21"/>
      <c r="H59" s="21">
        <v>2.1670493542269438</v>
      </c>
      <c r="I59" s="10">
        <v>0.97714347201736695</v>
      </c>
      <c r="J59" s="17" t="s">
        <v>540</v>
      </c>
      <c r="K59" s="17">
        <v>39.284999999999997</v>
      </c>
      <c r="L59" s="23">
        <v>2015</v>
      </c>
      <c r="M59" s="21">
        <v>201.48708160683759</v>
      </c>
      <c r="N59" s="24">
        <v>207.076244</v>
      </c>
      <c r="O59" s="17" t="s">
        <v>499</v>
      </c>
      <c r="P59" s="8" t="s">
        <v>500</v>
      </c>
      <c r="Q59" s="25">
        <v>17</v>
      </c>
      <c r="R59" s="26" t="s">
        <v>501</v>
      </c>
      <c r="S59" s="8">
        <v>0</v>
      </c>
      <c r="T59" s="26" t="s">
        <v>502</v>
      </c>
      <c r="U59" s="8">
        <v>5.8823529411764705E-2</v>
      </c>
      <c r="V59" s="26" t="s">
        <v>503</v>
      </c>
      <c r="W59" s="8">
        <v>0</v>
      </c>
      <c r="X59" s="26" t="s">
        <v>504</v>
      </c>
      <c r="Y59" s="8">
        <v>0</v>
      </c>
      <c r="Z59" s="26" t="s">
        <v>505</v>
      </c>
      <c r="AA59" s="8">
        <v>0.17647058823529413</v>
      </c>
      <c r="AB59" s="26" t="s">
        <v>506</v>
      </c>
      <c r="AC59" s="8">
        <v>0</v>
      </c>
      <c r="AD59" s="26" t="s">
        <v>507</v>
      </c>
      <c r="AE59" s="8">
        <v>0</v>
      </c>
      <c r="AF59" s="26" t="s">
        <v>508</v>
      </c>
      <c r="AG59" s="8">
        <v>0</v>
      </c>
      <c r="AH59" s="26" t="s">
        <v>509</v>
      </c>
      <c r="AI59" s="8">
        <v>0</v>
      </c>
      <c r="AJ59" s="26" t="s">
        <v>510</v>
      </c>
      <c r="AK59" s="8">
        <v>0</v>
      </c>
      <c r="AL59" s="26" t="s">
        <v>511</v>
      </c>
      <c r="AM59" s="8">
        <v>0</v>
      </c>
      <c r="AN59" s="26" t="s">
        <v>512</v>
      </c>
      <c r="AO59" s="8">
        <v>0</v>
      </c>
      <c r="AP59" s="26" t="s">
        <v>513</v>
      </c>
      <c r="AQ59" s="8">
        <v>0</v>
      </c>
      <c r="AR59" s="26" t="s">
        <v>514</v>
      </c>
      <c r="AS59" s="8">
        <v>0</v>
      </c>
      <c r="AT59" s="26" t="s">
        <v>515</v>
      </c>
      <c r="AU59" s="8">
        <v>0</v>
      </c>
      <c r="AV59" s="26" t="s">
        <v>516</v>
      </c>
      <c r="AW59" s="8">
        <v>0</v>
      </c>
      <c r="AX59" s="26" t="s">
        <v>517</v>
      </c>
      <c r="AY59" s="8">
        <v>5.8823529411764705E-2</v>
      </c>
      <c r="AZ59" s="26" t="s">
        <v>518</v>
      </c>
      <c r="BA59" s="8">
        <v>5.8823529411764705E-2</v>
      </c>
      <c r="BB59" s="26" t="s">
        <v>519</v>
      </c>
      <c r="BC59" s="8">
        <v>0</v>
      </c>
      <c r="BD59" s="26" t="s">
        <v>520</v>
      </c>
      <c r="BE59" s="8">
        <v>0</v>
      </c>
      <c r="BF59" s="26" t="s">
        <v>521</v>
      </c>
      <c r="BG59" s="8">
        <v>0.29411764705882354</v>
      </c>
      <c r="BH59" s="26" t="s">
        <v>522</v>
      </c>
      <c r="BI59" s="8">
        <v>0</v>
      </c>
      <c r="BJ59" s="26" t="s">
        <v>523</v>
      </c>
      <c r="BK59" s="8">
        <v>0</v>
      </c>
      <c r="BL59" s="26" t="s">
        <v>524</v>
      </c>
      <c r="BM59" s="8">
        <v>0</v>
      </c>
      <c r="BN59" s="26" t="s">
        <v>525</v>
      </c>
      <c r="BO59" s="8">
        <v>0</v>
      </c>
      <c r="BP59" s="26" t="s">
        <v>526</v>
      </c>
      <c r="BQ59" s="8">
        <v>0</v>
      </c>
      <c r="BR59" s="26" t="s">
        <v>527</v>
      </c>
      <c r="BS59" s="8">
        <v>0</v>
      </c>
      <c r="BT59" s="26" t="s">
        <v>528</v>
      </c>
      <c r="BU59" s="8">
        <v>5.8823529411764705E-2</v>
      </c>
      <c r="BV59" s="26" t="s">
        <v>529</v>
      </c>
      <c r="BW59" s="8">
        <v>0</v>
      </c>
      <c r="BX59" s="26" t="s">
        <v>530</v>
      </c>
      <c r="BY59" s="8">
        <v>0</v>
      </c>
      <c r="BZ59" s="26" t="s">
        <v>531</v>
      </c>
      <c r="CA59" s="8">
        <v>0</v>
      </c>
      <c r="CB59" s="26" t="s">
        <v>532</v>
      </c>
      <c r="CC59" s="8">
        <v>0</v>
      </c>
      <c r="CD59" s="26" t="s">
        <v>533</v>
      </c>
      <c r="CE59" s="8">
        <v>0</v>
      </c>
      <c r="CF59" s="26" t="s">
        <v>534</v>
      </c>
      <c r="CG59" s="8">
        <v>0</v>
      </c>
      <c r="CH59" s="26" t="s">
        <v>535</v>
      </c>
      <c r="CI59" s="8">
        <v>5.8823529411764705E-2</v>
      </c>
      <c r="CJ59" s="26" t="s">
        <v>536</v>
      </c>
      <c r="CK59" s="8">
        <v>0.23529411764705882</v>
      </c>
    </row>
    <row r="60" spans="1:89" ht="15" x14ac:dyDescent="0.25">
      <c r="A60" s="17" t="s">
        <v>163</v>
      </c>
      <c r="B60" s="21">
        <v>2602</v>
      </c>
      <c r="C60" s="14" t="s">
        <v>546</v>
      </c>
      <c r="D60" s="17" t="s">
        <v>376</v>
      </c>
      <c r="E60" s="21">
        <v>26</v>
      </c>
      <c r="F60" s="22">
        <v>367.482191</v>
      </c>
      <c r="G60" s="21"/>
      <c r="H60" s="21">
        <v>1.3788344503774099</v>
      </c>
      <c r="I60" s="10">
        <v>0.44628013007574602</v>
      </c>
      <c r="J60" s="17" t="s">
        <v>540</v>
      </c>
      <c r="K60" s="17">
        <v>69.896000000000001</v>
      </c>
      <c r="L60" s="23">
        <v>2015</v>
      </c>
      <c r="M60" s="21">
        <v>149.24871537341821</v>
      </c>
      <c r="N60" s="24">
        <v>131.15193300000001</v>
      </c>
      <c r="O60" s="17" t="s">
        <v>540</v>
      </c>
      <c r="P60" s="8" t="s">
        <v>541</v>
      </c>
      <c r="Q60" s="25">
        <v>21</v>
      </c>
      <c r="R60" s="26" t="s">
        <v>542</v>
      </c>
      <c r="S60" s="8" t="s">
        <v>542</v>
      </c>
      <c r="T60" s="26" t="s">
        <v>542</v>
      </c>
      <c r="U60" s="8" t="s">
        <v>542</v>
      </c>
      <c r="V60" s="26" t="s">
        <v>542</v>
      </c>
      <c r="W60" s="8" t="s">
        <v>542</v>
      </c>
      <c r="X60" s="26" t="s">
        <v>542</v>
      </c>
      <c r="Y60" s="8" t="s">
        <v>542</v>
      </c>
      <c r="Z60" s="26" t="s">
        <v>542</v>
      </c>
      <c r="AA60" s="8" t="s">
        <v>542</v>
      </c>
      <c r="AB60" s="26" t="s">
        <v>542</v>
      </c>
      <c r="AC60" s="8" t="s">
        <v>542</v>
      </c>
      <c r="AD60" s="26" t="s">
        <v>542</v>
      </c>
      <c r="AE60" s="8" t="s">
        <v>542</v>
      </c>
      <c r="AF60" s="26" t="s">
        <v>542</v>
      </c>
      <c r="AG60" s="8" t="s">
        <v>542</v>
      </c>
      <c r="AH60" s="26" t="s">
        <v>542</v>
      </c>
      <c r="AI60" s="8" t="s">
        <v>542</v>
      </c>
      <c r="AJ60" s="26" t="s">
        <v>542</v>
      </c>
      <c r="AK60" s="8" t="s">
        <v>542</v>
      </c>
      <c r="AL60" s="26" t="s">
        <v>542</v>
      </c>
      <c r="AM60" s="8" t="s">
        <v>542</v>
      </c>
      <c r="AN60" s="26" t="s">
        <v>542</v>
      </c>
      <c r="AO60" s="8" t="s">
        <v>542</v>
      </c>
      <c r="AP60" s="26" t="s">
        <v>542</v>
      </c>
      <c r="AQ60" s="8" t="s">
        <v>542</v>
      </c>
      <c r="AR60" s="26" t="s">
        <v>542</v>
      </c>
      <c r="AS60" s="8" t="s">
        <v>542</v>
      </c>
      <c r="AT60" s="26" t="s">
        <v>542</v>
      </c>
      <c r="AU60" s="8" t="s">
        <v>542</v>
      </c>
      <c r="AV60" s="26" t="s">
        <v>542</v>
      </c>
      <c r="AW60" s="8" t="s">
        <v>542</v>
      </c>
      <c r="AX60" s="26" t="s">
        <v>542</v>
      </c>
      <c r="AY60" s="8" t="s">
        <v>542</v>
      </c>
      <c r="AZ60" s="26" t="s">
        <v>542</v>
      </c>
      <c r="BA60" s="8" t="s">
        <v>542</v>
      </c>
      <c r="BB60" s="26" t="s">
        <v>542</v>
      </c>
      <c r="BC60" s="8" t="s">
        <v>542</v>
      </c>
      <c r="BD60" s="26" t="s">
        <v>542</v>
      </c>
      <c r="BE60" s="8" t="s">
        <v>542</v>
      </c>
      <c r="BF60" s="26" t="s">
        <v>542</v>
      </c>
      <c r="BG60" s="8" t="s">
        <v>542</v>
      </c>
      <c r="BH60" s="26" t="s">
        <v>542</v>
      </c>
      <c r="BI60" s="8" t="s">
        <v>542</v>
      </c>
      <c r="BJ60" s="26" t="s">
        <v>542</v>
      </c>
      <c r="BK60" s="8" t="s">
        <v>542</v>
      </c>
      <c r="BL60" s="26" t="s">
        <v>542</v>
      </c>
      <c r="BM60" s="8" t="s">
        <v>542</v>
      </c>
      <c r="BN60" s="26" t="s">
        <v>542</v>
      </c>
      <c r="BO60" s="8" t="s">
        <v>542</v>
      </c>
      <c r="BP60" s="26" t="s">
        <v>542</v>
      </c>
      <c r="BQ60" s="8" t="s">
        <v>542</v>
      </c>
      <c r="BR60" s="26" t="s">
        <v>542</v>
      </c>
      <c r="BS60" s="8" t="s">
        <v>542</v>
      </c>
      <c r="BT60" s="26" t="s">
        <v>542</v>
      </c>
      <c r="BU60" s="8" t="s">
        <v>542</v>
      </c>
      <c r="BV60" s="26" t="s">
        <v>542</v>
      </c>
      <c r="BW60" s="8" t="s">
        <v>542</v>
      </c>
      <c r="BX60" s="26" t="s">
        <v>542</v>
      </c>
      <c r="BY60" s="8" t="s">
        <v>542</v>
      </c>
      <c r="BZ60" s="26" t="s">
        <v>542</v>
      </c>
      <c r="CA60" s="8" t="s">
        <v>542</v>
      </c>
      <c r="CB60" s="26" t="s">
        <v>542</v>
      </c>
      <c r="CC60" s="8" t="s">
        <v>542</v>
      </c>
      <c r="CD60" s="26" t="s">
        <v>542</v>
      </c>
      <c r="CE60" s="8" t="s">
        <v>542</v>
      </c>
      <c r="CF60" s="26" t="s">
        <v>542</v>
      </c>
      <c r="CG60" s="8" t="s">
        <v>542</v>
      </c>
      <c r="CH60" s="26" t="s">
        <v>542</v>
      </c>
      <c r="CI60" s="8" t="s">
        <v>542</v>
      </c>
      <c r="CJ60" s="26" t="s">
        <v>542</v>
      </c>
      <c r="CK60" s="8" t="s">
        <v>542</v>
      </c>
    </row>
    <row r="61" spans="1:89" ht="15" x14ac:dyDescent="0.25">
      <c r="A61" s="17" t="s">
        <v>145</v>
      </c>
      <c r="B61" s="21">
        <v>2801</v>
      </c>
      <c r="C61" s="14" t="s">
        <v>547</v>
      </c>
      <c r="D61" s="17" t="s">
        <v>377</v>
      </c>
      <c r="E61" s="21">
        <v>28</v>
      </c>
      <c r="F61" s="22">
        <v>557.26027299999998</v>
      </c>
      <c r="G61" s="21"/>
      <c r="H61" s="21">
        <v>0.88223376375388063</v>
      </c>
      <c r="I61" s="10">
        <v>2.2897738486375099</v>
      </c>
      <c r="J61" s="17" t="s">
        <v>499</v>
      </c>
      <c r="K61" s="17">
        <v>53.454999999999998</v>
      </c>
      <c r="L61" s="23">
        <v>2017</v>
      </c>
      <c r="M61" s="21">
        <v>79.038142256315155</v>
      </c>
      <c r="N61" s="24">
        <v>245.01118500000001</v>
      </c>
      <c r="O61" s="17" t="s">
        <v>499</v>
      </c>
      <c r="P61" s="8" t="s">
        <v>500</v>
      </c>
      <c r="Q61" s="25">
        <v>17</v>
      </c>
      <c r="R61" s="26" t="s">
        <v>501</v>
      </c>
      <c r="S61" s="8">
        <v>5.8823529411764705E-2</v>
      </c>
      <c r="T61" s="26" t="s">
        <v>502</v>
      </c>
      <c r="U61" s="8">
        <v>5.8823529411764705E-2</v>
      </c>
      <c r="V61" s="26" t="s">
        <v>503</v>
      </c>
      <c r="W61" s="8">
        <v>0</v>
      </c>
      <c r="X61" s="26" t="s">
        <v>504</v>
      </c>
      <c r="Y61" s="8">
        <v>0</v>
      </c>
      <c r="Z61" s="26" t="s">
        <v>505</v>
      </c>
      <c r="AA61" s="8">
        <v>5.8823529411764705E-2</v>
      </c>
      <c r="AB61" s="26" t="s">
        <v>506</v>
      </c>
      <c r="AC61" s="8">
        <v>0</v>
      </c>
      <c r="AD61" s="26" t="s">
        <v>507</v>
      </c>
      <c r="AE61" s="8">
        <v>0</v>
      </c>
      <c r="AF61" s="26" t="s">
        <v>508</v>
      </c>
      <c r="AG61" s="8">
        <v>0</v>
      </c>
      <c r="AH61" s="26" t="s">
        <v>509</v>
      </c>
      <c r="AI61" s="8">
        <v>0</v>
      </c>
      <c r="AJ61" s="26" t="s">
        <v>510</v>
      </c>
      <c r="AK61" s="8">
        <v>0</v>
      </c>
      <c r="AL61" s="26" t="s">
        <v>511</v>
      </c>
      <c r="AM61" s="8">
        <v>0</v>
      </c>
      <c r="AN61" s="26" t="s">
        <v>512</v>
      </c>
      <c r="AO61" s="8">
        <v>0</v>
      </c>
      <c r="AP61" s="26" t="s">
        <v>513</v>
      </c>
      <c r="AQ61" s="8">
        <v>0.17647058823529413</v>
      </c>
      <c r="AR61" s="26" t="s">
        <v>514</v>
      </c>
      <c r="AS61" s="8">
        <v>0</v>
      </c>
      <c r="AT61" s="26" t="s">
        <v>515</v>
      </c>
      <c r="AU61" s="8">
        <v>0</v>
      </c>
      <c r="AV61" s="26" t="s">
        <v>516</v>
      </c>
      <c r="AW61" s="8">
        <v>0</v>
      </c>
      <c r="AX61" s="26" t="s">
        <v>517</v>
      </c>
      <c r="AY61" s="8">
        <v>0.11764705882352941</v>
      </c>
      <c r="AZ61" s="26" t="s">
        <v>518</v>
      </c>
      <c r="BA61" s="8">
        <v>0</v>
      </c>
      <c r="BB61" s="26" t="s">
        <v>519</v>
      </c>
      <c r="BC61" s="8">
        <v>0</v>
      </c>
      <c r="BD61" s="26" t="s">
        <v>520</v>
      </c>
      <c r="BE61" s="8">
        <v>0</v>
      </c>
      <c r="BF61" s="26" t="s">
        <v>521</v>
      </c>
      <c r="BG61" s="8">
        <v>0.11764705882352941</v>
      </c>
      <c r="BH61" s="26" t="s">
        <v>522</v>
      </c>
      <c r="BI61" s="8">
        <v>0</v>
      </c>
      <c r="BJ61" s="26" t="s">
        <v>523</v>
      </c>
      <c r="BK61" s="8">
        <v>5.8823529411764705E-2</v>
      </c>
      <c r="BL61" s="26" t="s">
        <v>524</v>
      </c>
      <c r="BM61" s="8">
        <v>5.8823529411764705E-2</v>
      </c>
      <c r="BN61" s="26" t="s">
        <v>525</v>
      </c>
      <c r="BO61" s="8">
        <v>0</v>
      </c>
      <c r="BP61" s="26" t="s">
        <v>526</v>
      </c>
      <c r="BQ61" s="8">
        <v>0</v>
      </c>
      <c r="BR61" s="26" t="s">
        <v>527</v>
      </c>
      <c r="BS61" s="8">
        <v>0</v>
      </c>
      <c r="BT61" s="26" t="s">
        <v>528</v>
      </c>
      <c r="BU61" s="8">
        <v>5.8823529411764705E-2</v>
      </c>
      <c r="BV61" s="26" t="s">
        <v>529</v>
      </c>
      <c r="BW61" s="8">
        <v>0</v>
      </c>
      <c r="BX61" s="26" t="s">
        <v>530</v>
      </c>
      <c r="BY61" s="8">
        <v>0</v>
      </c>
      <c r="BZ61" s="26" t="s">
        <v>531</v>
      </c>
      <c r="CA61" s="8">
        <v>0</v>
      </c>
      <c r="CB61" s="26" t="s">
        <v>532</v>
      </c>
      <c r="CC61" s="8">
        <v>0</v>
      </c>
      <c r="CD61" s="26" t="s">
        <v>533</v>
      </c>
      <c r="CE61" s="8">
        <v>0</v>
      </c>
      <c r="CF61" s="26" t="s">
        <v>534</v>
      </c>
      <c r="CG61" s="8">
        <v>0</v>
      </c>
      <c r="CH61" s="26" t="s">
        <v>535</v>
      </c>
      <c r="CI61" s="8">
        <v>0</v>
      </c>
      <c r="CJ61" s="26" t="s">
        <v>536</v>
      </c>
      <c r="CK61" s="8">
        <v>0.23529411764705882</v>
      </c>
    </row>
    <row r="62" spans="1:89" ht="15" x14ac:dyDescent="0.25">
      <c r="A62" s="17" t="s">
        <v>147</v>
      </c>
      <c r="B62" s="21">
        <v>2802</v>
      </c>
      <c r="C62" s="14" t="s">
        <v>548</v>
      </c>
      <c r="D62" s="17" t="s">
        <v>377</v>
      </c>
      <c r="E62" s="21">
        <v>28</v>
      </c>
      <c r="F62" s="22">
        <v>544.75616400000001</v>
      </c>
      <c r="G62" s="21"/>
      <c r="H62" s="21">
        <v>0.83118723747619661</v>
      </c>
      <c r="I62" s="10">
        <v>2.4818443357714801</v>
      </c>
      <c r="J62" s="17" t="s">
        <v>499</v>
      </c>
      <c r="K62" s="17">
        <v>70.665000000000006</v>
      </c>
      <c r="L62" s="23">
        <v>2017</v>
      </c>
      <c r="M62" s="21">
        <v>89.184713156457562</v>
      </c>
      <c r="N62" s="24">
        <v>264.415548</v>
      </c>
      <c r="O62" s="17" t="s">
        <v>499</v>
      </c>
      <c r="P62" s="8" t="s">
        <v>500</v>
      </c>
      <c r="Q62" s="25">
        <v>24</v>
      </c>
      <c r="R62" s="26" t="s">
        <v>501</v>
      </c>
      <c r="S62" s="8">
        <v>4.1666666666666664E-2</v>
      </c>
      <c r="T62" s="26" t="s">
        <v>502</v>
      </c>
      <c r="U62" s="8">
        <v>0</v>
      </c>
      <c r="V62" s="26" t="s">
        <v>503</v>
      </c>
      <c r="W62" s="8">
        <v>4.1666666666666664E-2</v>
      </c>
      <c r="X62" s="26" t="s">
        <v>504</v>
      </c>
      <c r="Y62" s="8">
        <v>0</v>
      </c>
      <c r="Z62" s="26" t="s">
        <v>505</v>
      </c>
      <c r="AA62" s="8">
        <v>4.1666666666666664E-2</v>
      </c>
      <c r="AB62" s="26" t="s">
        <v>506</v>
      </c>
      <c r="AC62" s="8">
        <v>0</v>
      </c>
      <c r="AD62" s="26" t="s">
        <v>507</v>
      </c>
      <c r="AE62" s="8">
        <v>0</v>
      </c>
      <c r="AF62" s="26" t="s">
        <v>508</v>
      </c>
      <c r="AG62" s="8">
        <v>0</v>
      </c>
      <c r="AH62" s="26" t="s">
        <v>509</v>
      </c>
      <c r="AI62" s="8">
        <v>0</v>
      </c>
      <c r="AJ62" s="26" t="s">
        <v>510</v>
      </c>
      <c r="AK62" s="8">
        <v>0</v>
      </c>
      <c r="AL62" s="26" t="s">
        <v>511</v>
      </c>
      <c r="AM62" s="8">
        <v>0</v>
      </c>
      <c r="AN62" s="26" t="s">
        <v>512</v>
      </c>
      <c r="AO62" s="8">
        <v>4.1666666666666664E-2</v>
      </c>
      <c r="AP62" s="26" t="s">
        <v>513</v>
      </c>
      <c r="AQ62" s="8">
        <v>8.3333333333333329E-2</v>
      </c>
      <c r="AR62" s="26" t="s">
        <v>514</v>
      </c>
      <c r="AS62" s="8">
        <v>0</v>
      </c>
      <c r="AT62" s="26" t="s">
        <v>515</v>
      </c>
      <c r="AU62" s="8">
        <v>0</v>
      </c>
      <c r="AV62" s="26" t="s">
        <v>516</v>
      </c>
      <c r="AW62" s="8">
        <v>0</v>
      </c>
      <c r="AX62" s="26" t="s">
        <v>517</v>
      </c>
      <c r="AY62" s="8">
        <v>8.3333333333333329E-2</v>
      </c>
      <c r="AZ62" s="26" t="s">
        <v>518</v>
      </c>
      <c r="BA62" s="8">
        <v>8.3333333333333329E-2</v>
      </c>
      <c r="BB62" s="26" t="s">
        <v>519</v>
      </c>
      <c r="BC62" s="8">
        <v>0</v>
      </c>
      <c r="BD62" s="26" t="s">
        <v>520</v>
      </c>
      <c r="BE62" s="8">
        <v>0</v>
      </c>
      <c r="BF62" s="26" t="s">
        <v>521</v>
      </c>
      <c r="BG62" s="8">
        <v>4.1666666666666664E-2</v>
      </c>
      <c r="BH62" s="26" t="s">
        <v>522</v>
      </c>
      <c r="BI62" s="8">
        <v>0</v>
      </c>
      <c r="BJ62" s="26" t="s">
        <v>523</v>
      </c>
      <c r="BK62" s="8">
        <v>0</v>
      </c>
      <c r="BL62" s="26" t="s">
        <v>524</v>
      </c>
      <c r="BM62" s="8">
        <v>0.25</v>
      </c>
      <c r="BN62" s="26" t="s">
        <v>525</v>
      </c>
      <c r="BO62" s="8">
        <v>0</v>
      </c>
      <c r="BP62" s="26" t="s">
        <v>526</v>
      </c>
      <c r="BQ62" s="8">
        <v>0</v>
      </c>
      <c r="BR62" s="26" t="s">
        <v>527</v>
      </c>
      <c r="BS62" s="8">
        <v>0</v>
      </c>
      <c r="BT62" s="26" t="s">
        <v>528</v>
      </c>
      <c r="BU62" s="8">
        <v>0</v>
      </c>
      <c r="BV62" s="26" t="s">
        <v>529</v>
      </c>
      <c r="BW62" s="8">
        <v>0</v>
      </c>
      <c r="BX62" s="26" t="s">
        <v>530</v>
      </c>
      <c r="BY62" s="8">
        <v>0</v>
      </c>
      <c r="BZ62" s="26" t="s">
        <v>531</v>
      </c>
      <c r="CA62" s="8">
        <v>0</v>
      </c>
      <c r="CB62" s="26" t="s">
        <v>532</v>
      </c>
      <c r="CC62" s="8">
        <v>0</v>
      </c>
      <c r="CD62" s="26" t="s">
        <v>533</v>
      </c>
      <c r="CE62" s="8">
        <v>0</v>
      </c>
      <c r="CF62" s="26" t="s">
        <v>534</v>
      </c>
      <c r="CG62" s="8">
        <v>0</v>
      </c>
      <c r="CH62" s="26" t="s">
        <v>535</v>
      </c>
      <c r="CI62" s="8">
        <v>8.3333333333333329E-2</v>
      </c>
      <c r="CJ62" s="26" t="s">
        <v>536</v>
      </c>
      <c r="CK62" s="8">
        <v>0.20833333333333334</v>
      </c>
    </row>
    <row r="63" spans="1:89" ht="15" x14ac:dyDescent="0.25">
      <c r="A63" s="17" t="s">
        <v>149</v>
      </c>
      <c r="B63" s="21">
        <v>2803</v>
      </c>
      <c r="C63" s="14" t="s">
        <v>549</v>
      </c>
      <c r="D63" s="17" t="s">
        <v>377</v>
      </c>
      <c r="E63" s="21">
        <v>28</v>
      </c>
      <c r="F63" s="22">
        <v>411.39726000000002</v>
      </c>
      <c r="G63" s="21"/>
      <c r="H63" s="21">
        <v>1.6588798077446771</v>
      </c>
      <c r="I63" s="10">
        <v>1.1618939805287001</v>
      </c>
      <c r="J63" s="17" t="s">
        <v>540</v>
      </c>
      <c r="K63" s="17">
        <v>45.651000000000003</v>
      </c>
      <c r="L63" s="23">
        <v>2017</v>
      </c>
      <c r="M63" s="21">
        <v>208.76300899960688</v>
      </c>
      <c r="N63" s="24">
        <v>42.27787</v>
      </c>
      <c r="O63" s="17" t="s">
        <v>540</v>
      </c>
      <c r="P63" s="8" t="s">
        <v>541</v>
      </c>
      <c r="Q63" s="25">
        <v>12</v>
      </c>
      <c r="R63" s="26" t="s">
        <v>542</v>
      </c>
      <c r="S63" s="8" t="s">
        <v>542</v>
      </c>
      <c r="T63" s="26" t="s">
        <v>542</v>
      </c>
      <c r="U63" s="8" t="s">
        <v>542</v>
      </c>
      <c r="V63" s="26" t="s">
        <v>542</v>
      </c>
      <c r="W63" s="8" t="s">
        <v>542</v>
      </c>
      <c r="X63" s="26" t="s">
        <v>542</v>
      </c>
      <c r="Y63" s="8" t="s">
        <v>542</v>
      </c>
      <c r="Z63" s="26" t="s">
        <v>542</v>
      </c>
      <c r="AA63" s="8" t="s">
        <v>542</v>
      </c>
      <c r="AB63" s="26" t="s">
        <v>542</v>
      </c>
      <c r="AC63" s="8" t="s">
        <v>542</v>
      </c>
      <c r="AD63" s="26" t="s">
        <v>542</v>
      </c>
      <c r="AE63" s="8" t="s">
        <v>542</v>
      </c>
      <c r="AF63" s="26" t="s">
        <v>542</v>
      </c>
      <c r="AG63" s="8" t="s">
        <v>542</v>
      </c>
      <c r="AH63" s="26" t="s">
        <v>542</v>
      </c>
      <c r="AI63" s="8" t="s">
        <v>542</v>
      </c>
      <c r="AJ63" s="26" t="s">
        <v>542</v>
      </c>
      <c r="AK63" s="8" t="s">
        <v>542</v>
      </c>
      <c r="AL63" s="26" t="s">
        <v>542</v>
      </c>
      <c r="AM63" s="8" t="s">
        <v>542</v>
      </c>
      <c r="AN63" s="26" t="s">
        <v>542</v>
      </c>
      <c r="AO63" s="8" t="s">
        <v>542</v>
      </c>
      <c r="AP63" s="26" t="s">
        <v>542</v>
      </c>
      <c r="AQ63" s="8" t="s">
        <v>542</v>
      </c>
      <c r="AR63" s="26" t="s">
        <v>542</v>
      </c>
      <c r="AS63" s="8" t="s">
        <v>542</v>
      </c>
      <c r="AT63" s="26" t="s">
        <v>542</v>
      </c>
      <c r="AU63" s="8" t="s">
        <v>542</v>
      </c>
      <c r="AV63" s="26" t="s">
        <v>542</v>
      </c>
      <c r="AW63" s="8" t="s">
        <v>542</v>
      </c>
      <c r="AX63" s="26" t="s">
        <v>542</v>
      </c>
      <c r="AY63" s="8" t="s">
        <v>542</v>
      </c>
      <c r="AZ63" s="26" t="s">
        <v>542</v>
      </c>
      <c r="BA63" s="8" t="s">
        <v>542</v>
      </c>
      <c r="BB63" s="26" t="s">
        <v>542</v>
      </c>
      <c r="BC63" s="8" t="s">
        <v>542</v>
      </c>
      <c r="BD63" s="26" t="s">
        <v>542</v>
      </c>
      <c r="BE63" s="8" t="s">
        <v>542</v>
      </c>
      <c r="BF63" s="26" t="s">
        <v>542</v>
      </c>
      <c r="BG63" s="8" t="s">
        <v>542</v>
      </c>
      <c r="BH63" s="26" t="s">
        <v>542</v>
      </c>
      <c r="BI63" s="8" t="s">
        <v>542</v>
      </c>
      <c r="BJ63" s="26" t="s">
        <v>542</v>
      </c>
      <c r="BK63" s="8" t="s">
        <v>542</v>
      </c>
      <c r="BL63" s="26" t="s">
        <v>542</v>
      </c>
      <c r="BM63" s="8" t="s">
        <v>542</v>
      </c>
      <c r="BN63" s="26" t="s">
        <v>542</v>
      </c>
      <c r="BO63" s="8" t="s">
        <v>542</v>
      </c>
      <c r="BP63" s="26" t="s">
        <v>542</v>
      </c>
      <c r="BQ63" s="8" t="s">
        <v>542</v>
      </c>
      <c r="BR63" s="26" t="s">
        <v>542</v>
      </c>
      <c r="BS63" s="8" t="s">
        <v>542</v>
      </c>
      <c r="BT63" s="26" t="s">
        <v>542</v>
      </c>
      <c r="BU63" s="8" t="s">
        <v>542</v>
      </c>
      <c r="BV63" s="26" t="s">
        <v>542</v>
      </c>
      <c r="BW63" s="8" t="s">
        <v>542</v>
      </c>
      <c r="BX63" s="26" t="s">
        <v>542</v>
      </c>
      <c r="BY63" s="8" t="s">
        <v>542</v>
      </c>
      <c r="BZ63" s="26" t="s">
        <v>542</v>
      </c>
      <c r="CA63" s="8" t="s">
        <v>542</v>
      </c>
      <c r="CB63" s="26" t="s">
        <v>542</v>
      </c>
      <c r="CC63" s="8" t="s">
        <v>542</v>
      </c>
      <c r="CD63" s="26" t="s">
        <v>542</v>
      </c>
      <c r="CE63" s="8" t="s">
        <v>542</v>
      </c>
      <c r="CF63" s="26" t="s">
        <v>542</v>
      </c>
      <c r="CG63" s="8" t="s">
        <v>542</v>
      </c>
      <c r="CH63" s="26" t="s">
        <v>542</v>
      </c>
      <c r="CI63" s="8" t="s">
        <v>542</v>
      </c>
      <c r="CJ63" s="26" t="s">
        <v>542</v>
      </c>
      <c r="CK63" s="8" t="s">
        <v>542</v>
      </c>
    </row>
    <row r="64" spans="1:89" ht="15" x14ac:dyDescent="0.25">
      <c r="A64" s="17" t="s">
        <v>111</v>
      </c>
      <c r="B64" s="21">
        <v>2901</v>
      </c>
      <c r="C64" s="14" t="s">
        <v>439</v>
      </c>
      <c r="D64" s="17" t="s">
        <v>111</v>
      </c>
      <c r="E64" s="21">
        <v>29</v>
      </c>
      <c r="F64" s="22">
        <v>199.728767</v>
      </c>
      <c r="G64" s="21"/>
      <c r="H64" s="21">
        <v>1.4328593706962298</v>
      </c>
      <c r="I64" s="10">
        <v>0.38051604253882998</v>
      </c>
      <c r="J64" s="17" t="s">
        <v>540</v>
      </c>
      <c r="K64" s="17">
        <v>21.562000000000001</v>
      </c>
      <c r="L64" s="23">
        <v>2015</v>
      </c>
      <c r="M64" s="21">
        <v>111.46536244099453</v>
      </c>
      <c r="N64" s="24">
        <v>40.560006000000001</v>
      </c>
      <c r="O64" s="17" t="s">
        <v>540</v>
      </c>
      <c r="P64" s="8" t="s">
        <v>541</v>
      </c>
      <c r="Q64" s="25">
        <v>6</v>
      </c>
      <c r="R64" s="26" t="s">
        <v>542</v>
      </c>
      <c r="S64" s="8" t="s">
        <v>542</v>
      </c>
      <c r="T64" s="26" t="s">
        <v>542</v>
      </c>
      <c r="U64" s="8" t="s">
        <v>542</v>
      </c>
      <c r="V64" s="26" t="s">
        <v>542</v>
      </c>
      <c r="W64" s="8" t="s">
        <v>542</v>
      </c>
      <c r="X64" s="26" t="s">
        <v>542</v>
      </c>
      <c r="Y64" s="8" t="s">
        <v>542</v>
      </c>
      <c r="Z64" s="26" t="s">
        <v>542</v>
      </c>
      <c r="AA64" s="8" t="s">
        <v>542</v>
      </c>
      <c r="AB64" s="26" t="s">
        <v>542</v>
      </c>
      <c r="AC64" s="8" t="s">
        <v>542</v>
      </c>
      <c r="AD64" s="26" t="s">
        <v>542</v>
      </c>
      <c r="AE64" s="8" t="s">
        <v>542</v>
      </c>
      <c r="AF64" s="26" t="s">
        <v>542</v>
      </c>
      <c r="AG64" s="8" t="s">
        <v>542</v>
      </c>
      <c r="AH64" s="26" t="s">
        <v>542</v>
      </c>
      <c r="AI64" s="8" t="s">
        <v>542</v>
      </c>
      <c r="AJ64" s="26" t="s">
        <v>542</v>
      </c>
      <c r="AK64" s="8" t="s">
        <v>542</v>
      </c>
      <c r="AL64" s="26" t="s">
        <v>542</v>
      </c>
      <c r="AM64" s="8" t="s">
        <v>542</v>
      </c>
      <c r="AN64" s="26" t="s">
        <v>542</v>
      </c>
      <c r="AO64" s="8" t="s">
        <v>542</v>
      </c>
      <c r="AP64" s="26" t="s">
        <v>542</v>
      </c>
      <c r="AQ64" s="8" t="s">
        <v>542</v>
      </c>
      <c r="AR64" s="26" t="s">
        <v>542</v>
      </c>
      <c r="AS64" s="8" t="s">
        <v>542</v>
      </c>
      <c r="AT64" s="26" t="s">
        <v>542</v>
      </c>
      <c r="AU64" s="8" t="s">
        <v>542</v>
      </c>
      <c r="AV64" s="26" t="s">
        <v>542</v>
      </c>
      <c r="AW64" s="8" t="s">
        <v>542</v>
      </c>
      <c r="AX64" s="26" t="s">
        <v>542</v>
      </c>
      <c r="AY64" s="8" t="s">
        <v>542</v>
      </c>
      <c r="AZ64" s="26" t="s">
        <v>542</v>
      </c>
      <c r="BA64" s="8" t="s">
        <v>542</v>
      </c>
      <c r="BB64" s="26" t="s">
        <v>542</v>
      </c>
      <c r="BC64" s="8" t="s">
        <v>542</v>
      </c>
      <c r="BD64" s="26" t="s">
        <v>542</v>
      </c>
      <c r="BE64" s="8" t="s">
        <v>542</v>
      </c>
      <c r="BF64" s="26" t="s">
        <v>542</v>
      </c>
      <c r="BG64" s="8" t="s">
        <v>542</v>
      </c>
      <c r="BH64" s="26" t="s">
        <v>542</v>
      </c>
      <c r="BI64" s="8" t="s">
        <v>542</v>
      </c>
      <c r="BJ64" s="26" t="s">
        <v>542</v>
      </c>
      <c r="BK64" s="8" t="s">
        <v>542</v>
      </c>
      <c r="BL64" s="26" t="s">
        <v>542</v>
      </c>
      <c r="BM64" s="8" t="s">
        <v>542</v>
      </c>
      <c r="BN64" s="26" t="s">
        <v>542</v>
      </c>
      <c r="BO64" s="8" t="s">
        <v>542</v>
      </c>
      <c r="BP64" s="26" t="s">
        <v>542</v>
      </c>
      <c r="BQ64" s="8" t="s">
        <v>542</v>
      </c>
      <c r="BR64" s="26" t="s">
        <v>542</v>
      </c>
      <c r="BS64" s="8" t="s">
        <v>542</v>
      </c>
      <c r="BT64" s="26" t="s">
        <v>542</v>
      </c>
      <c r="BU64" s="8" t="s">
        <v>542</v>
      </c>
      <c r="BV64" s="26" t="s">
        <v>542</v>
      </c>
      <c r="BW64" s="8" t="s">
        <v>542</v>
      </c>
      <c r="BX64" s="26" t="s">
        <v>542</v>
      </c>
      <c r="BY64" s="8" t="s">
        <v>542</v>
      </c>
      <c r="BZ64" s="26" t="s">
        <v>542</v>
      </c>
      <c r="CA64" s="8" t="s">
        <v>542</v>
      </c>
      <c r="CB64" s="26" t="s">
        <v>542</v>
      </c>
      <c r="CC64" s="8" t="s">
        <v>542</v>
      </c>
      <c r="CD64" s="26" t="s">
        <v>542</v>
      </c>
      <c r="CE64" s="8" t="s">
        <v>542</v>
      </c>
      <c r="CF64" s="26" t="s">
        <v>542</v>
      </c>
      <c r="CG64" s="8" t="s">
        <v>542</v>
      </c>
      <c r="CH64" s="26" t="s">
        <v>542</v>
      </c>
      <c r="CI64" s="8" t="s">
        <v>542</v>
      </c>
      <c r="CJ64" s="26" t="s">
        <v>542</v>
      </c>
      <c r="CK64" s="8" t="s">
        <v>542</v>
      </c>
    </row>
    <row r="65" spans="1:89" ht="15" x14ac:dyDescent="0.25">
      <c r="A65" s="17" t="s">
        <v>113</v>
      </c>
      <c r="B65" s="21">
        <v>2902</v>
      </c>
      <c r="C65" s="14" t="s">
        <v>440</v>
      </c>
      <c r="D65" s="17" t="s">
        <v>111</v>
      </c>
      <c r="E65" s="21">
        <v>29</v>
      </c>
      <c r="F65" s="22">
        <v>186.01917800000001</v>
      </c>
      <c r="G65" s="21"/>
      <c r="H65" s="21">
        <v>1.7611075942735301</v>
      </c>
      <c r="I65" s="10">
        <v>1.70412536711672</v>
      </c>
      <c r="J65" s="17" t="s">
        <v>540</v>
      </c>
      <c r="K65" s="17">
        <v>17.372</v>
      </c>
      <c r="L65" s="23">
        <v>2015</v>
      </c>
      <c r="M65" s="21">
        <v>160.20914330282486</v>
      </c>
      <c r="N65" s="24">
        <v>236.97556599999999</v>
      </c>
      <c r="O65" s="17" t="s">
        <v>499</v>
      </c>
      <c r="P65" s="8" t="s">
        <v>500</v>
      </c>
      <c r="Q65" s="25">
        <v>14</v>
      </c>
      <c r="R65" s="26" t="s">
        <v>501</v>
      </c>
      <c r="S65" s="8">
        <v>0</v>
      </c>
      <c r="T65" s="26" t="s">
        <v>502</v>
      </c>
      <c r="U65" s="8">
        <v>0.35714285714285715</v>
      </c>
      <c r="V65" s="26" t="s">
        <v>503</v>
      </c>
      <c r="W65" s="8">
        <v>7.1428571428571425E-2</v>
      </c>
      <c r="X65" s="26" t="s">
        <v>504</v>
      </c>
      <c r="Y65" s="8">
        <v>0</v>
      </c>
      <c r="Z65" s="26" t="s">
        <v>505</v>
      </c>
      <c r="AA65" s="8">
        <v>0</v>
      </c>
      <c r="AB65" s="26" t="s">
        <v>506</v>
      </c>
      <c r="AC65" s="8">
        <v>0</v>
      </c>
      <c r="AD65" s="26" t="s">
        <v>507</v>
      </c>
      <c r="AE65" s="8">
        <v>0</v>
      </c>
      <c r="AF65" s="26" t="s">
        <v>508</v>
      </c>
      <c r="AG65" s="8">
        <v>0</v>
      </c>
      <c r="AH65" s="26" t="s">
        <v>509</v>
      </c>
      <c r="AI65" s="8">
        <v>0</v>
      </c>
      <c r="AJ65" s="26" t="s">
        <v>510</v>
      </c>
      <c r="AK65" s="8">
        <v>0</v>
      </c>
      <c r="AL65" s="26" t="s">
        <v>511</v>
      </c>
      <c r="AM65" s="8">
        <v>0</v>
      </c>
      <c r="AN65" s="26" t="s">
        <v>512</v>
      </c>
      <c r="AO65" s="8">
        <v>0</v>
      </c>
      <c r="AP65" s="26" t="s">
        <v>513</v>
      </c>
      <c r="AQ65" s="8">
        <v>7.1428571428571425E-2</v>
      </c>
      <c r="AR65" s="26" t="s">
        <v>514</v>
      </c>
      <c r="AS65" s="8">
        <v>0</v>
      </c>
      <c r="AT65" s="26" t="s">
        <v>515</v>
      </c>
      <c r="AU65" s="8">
        <v>0</v>
      </c>
      <c r="AV65" s="26" t="s">
        <v>516</v>
      </c>
      <c r="AW65" s="8">
        <v>0</v>
      </c>
      <c r="AX65" s="26" t="s">
        <v>517</v>
      </c>
      <c r="AY65" s="8">
        <v>0.14285714285714285</v>
      </c>
      <c r="AZ65" s="26" t="s">
        <v>518</v>
      </c>
      <c r="BA65" s="8">
        <v>0</v>
      </c>
      <c r="BB65" s="26" t="s">
        <v>519</v>
      </c>
      <c r="BC65" s="8">
        <v>0</v>
      </c>
      <c r="BD65" s="26" t="s">
        <v>520</v>
      </c>
      <c r="BE65" s="8">
        <v>0</v>
      </c>
      <c r="BF65" s="26" t="s">
        <v>521</v>
      </c>
      <c r="BG65" s="8">
        <v>0</v>
      </c>
      <c r="BH65" s="26" t="s">
        <v>522</v>
      </c>
      <c r="BI65" s="8">
        <v>0</v>
      </c>
      <c r="BJ65" s="26" t="s">
        <v>523</v>
      </c>
      <c r="BK65" s="8">
        <v>0</v>
      </c>
      <c r="BL65" s="26" t="s">
        <v>524</v>
      </c>
      <c r="BM65" s="8">
        <v>0</v>
      </c>
      <c r="BN65" s="26" t="s">
        <v>525</v>
      </c>
      <c r="BO65" s="8">
        <v>0</v>
      </c>
      <c r="BP65" s="26" t="s">
        <v>526</v>
      </c>
      <c r="BQ65" s="8">
        <v>0</v>
      </c>
      <c r="BR65" s="26" t="s">
        <v>527</v>
      </c>
      <c r="BS65" s="8">
        <v>0</v>
      </c>
      <c r="BT65" s="26" t="s">
        <v>528</v>
      </c>
      <c r="BU65" s="8">
        <v>0</v>
      </c>
      <c r="BV65" s="26" t="s">
        <v>529</v>
      </c>
      <c r="BW65" s="8">
        <v>0</v>
      </c>
      <c r="BX65" s="26" t="s">
        <v>530</v>
      </c>
      <c r="BY65" s="8">
        <v>0</v>
      </c>
      <c r="BZ65" s="26" t="s">
        <v>531</v>
      </c>
      <c r="CA65" s="8">
        <v>0</v>
      </c>
      <c r="CB65" s="26" t="s">
        <v>532</v>
      </c>
      <c r="CC65" s="8">
        <v>0</v>
      </c>
      <c r="CD65" s="26" t="s">
        <v>533</v>
      </c>
      <c r="CE65" s="8">
        <v>0</v>
      </c>
      <c r="CF65" s="26" t="s">
        <v>534</v>
      </c>
      <c r="CG65" s="8">
        <v>7.1428571428571425E-2</v>
      </c>
      <c r="CH65" s="26" t="s">
        <v>535</v>
      </c>
      <c r="CI65" s="8">
        <v>0.14285714285714285</v>
      </c>
      <c r="CJ65" s="26" t="s">
        <v>536</v>
      </c>
      <c r="CK65" s="8">
        <v>0.14285714285714285</v>
      </c>
    </row>
    <row r="66" spans="1:89" ht="15" x14ac:dyDescent="0.25">
      <c r="A66" s="17" t="s">
        <v>378</v>
      </c>
      <c r="B66" s="21">
        <v>2903</v>
      </c>
      <c r="C66" s="14" t="s">
        <v>441</v>
      </c>
      <c r="D66" s="17" t="s">
        <v>111</v>
      </c>
      <c r="E66" s="21">
        <v>29</v>
      </c>
      <c r="F66" s="22">
        <v>0</v>
      </c>
      <c r="G66" s="21"/>
      <c r="H66" s="21">
        <v>0</v>
      </c>
      <c r="I66" s="10">
        <v>0</v>
      </c>
      <c r="J66" s="17" t="s">
        <v>540</v>
      </c>
      <c r="K66" s="17">
        <v>4.2000000000000003E-2</v>
      </c>
      <c r="L66" s="23">
        <v>2015</v>
      </c>
      <c r="M66" s="21">
        <v>0</v>
      </c>
      <c r="N66" s="24">
        <v>0</v>
      </c>
      <c r="O66" s="17" t="s">
        <v>540</v>
      </c>
      <c r="P66" s="8" t="s">
        <v>541</v>
      </c>
      <c r="Q66" s="25">
        <v>0</v>
      </c>
      <c r="R66" s="26" t="s">
        <v>542</v>
      </c>
      <c r="S66" s="8" t="s">
        <v>542</v>
      </c>
      <c r="T66" s="26" t="s">
        <v>542</v>
      </c>
      <c r="U66" s="8" t="s">
        <v>542</v>
      </c>
      <c r="V66" s="26" t="s">
        <v>542</v>
      </c>
      <c r="W66" s="8" t="s">
        <v>542</v>
      </c>
      <c r="X66" s="26" t="s">
        <v>542</v>
      </c>
      <c r="Y66" s="8" t="s">
        <v>542</v>
      </c>
      <c r="Z66" s="26" t="s">
        <v>542</v>
      </c>
      <c r="AA66" s="8" t="s">
        <v>542</v>
      </c>
      <c r="AB66" s="26" t="s">
        <v>542</v>
      </c>
      <c r="AC66" s="8" t="s">
        <v>542</v>
      </c>
      <c r="AD66" s="26" t="s">
        <v>542</v>
      </c>
      <c r="AE66" s="8" t="s">
        <v>542</v>
      </c>
      <c r="AF66" s="26" t="s">
        <v>542</v>
      </c>
      <c r="AG66" s="8" t="s">
        <v>542</v>
      </c>
      <c r="AH66" s="26" t="s">
        <v>542</v>
      </c>
      <c r="AI66" s="8" t="s">
        <v>542</v>
      </c>
      <c r="AJ66" s="26" t="s">
        <v>542</v>
      </c>
      <c r="AK66" s="8" t="s">
        <v>542</v>
      </c>
      <c r="AL66" s="26" t="s">
        <v>542</v>
      </c>
      <c r="AM66" s="8" t="s">
        <v>542</v>
      </c>
      <c r="AN66" s="26" t="s">
        <v>542</v>
      </c>
      <c r="AO66" s="8" t="s">
        <v>542</v>
      </c>
      <c r="AP66" s="26" t="s">
        <v>542</v>
      </c>
      <c r="AQ66" s="8" t="s">
        <v>542</v>
      </c>
      <c r="AR66" s="26" t="s">
        <v>542</v>
      </c>
      <c r="AS66" s="8" t="s">
        <v>542</v>
      </c>
      <c r="AT66" s="26" t="s">
        <v>542</v>
      </c>
      <c r="AU66" s="8" t="s">
        <v>542</v>
      </c>
      <c r="AV66" s="26" t="s">
        <v>542</v>
      </c>
      <c r="AW66" s="8" t="s">
        <v>542</v>
      </c>
      <c r="AX66" s="26" t="s">
        <v>542</v>
      </c>
      <c r="AY66" s="8" t="s">
        <v>542</v>
      </c>
      <c r="AZ66" s="26" t="s">
        <v>542</v>
      </c>
      <c r="BA66" s="8" t="s">
        <v>542</v>
      </c>
      <c r="BB66" s="26" t="s">
        <v>542</v>
      </c>
      <c r="BC66" s="8" t="s">
        <v>542</v>
      </c>
      <c r="BD66" s="26" t="s">
        <v>542</v>
      </c>
      <c r="BE66" s="8" t="s">
        <v>542</v>
      </c>
      <c r="BF66" s="26" t="s">
        <v>542</v>
      </c>
      <c r="BG66" s="8" t="s">
        <v>542</v>
      </c>
      <c r="BH66" s="26" t="s">
        <v>542</v>
      </c>
      <c r="BI66" s="8" t="s">
        <v>542</v>
      </c>
      <c r="BJ66" s="26" t="s">
        <v>542</v>
      </c>
      <c r="BK66" s="8" t="s">
        <v>542</v>
      </c>
      <c r="BL66" s="26" t="s">
        <v>542</v>
      </c>
      <c r="BM66" s="8" t="s">
        <v>542</v>
      </c>
      <c r="BN66" s="26" t="s">
        <v>542</v>
      </c>
      <c r="BO66" s="8" t="s">
        <v>542</v>
      </c>
      <c r="BP66" s="26" t="s">
        <v>542</v>
      </c>
      <c r="BQ66" s="8" t="s">
        <v>542</v>
      </c>
      <c r="BR66" s="26" t="s">
        <v>542</v>
      </c>
      <c r="BS66" s="8" t="s">
        <v>542</v>
      </c>
      <c r="BT66" s="26" t="s">
        <v>542</v>
      </c>
      <c r="BU66" s="8" t="s">
        <v>542</v>
      </c>
      <c r="BV66" s="26" t="s">
        <v>542</v>
      </c>
      <c r="BW66" s="8" t="s">
        <v>542</v>
      </c>
      <c r="BX66" s="26" t="s">
        <v>542</v>
      </c>
      <c r="BY66" s="8" t="s">
        <v>542</v>
      </c>
      <c r="BZ66" s="26" t="s">
        <v>542</v>
      </c>
      <c r="CA66" s="8" t="s">
        <v>542</v>
      </c>
      <c r="CB66" s="26" t="s">
        <v>542</v>
      </c>
      <c r="CC66" s="8" t="s">
        <v>542</v>
      </c>
      <c r="CD66" s="26" t="s">
        <v>542</v>
      </c>
      <c r="CE66" s="8" t="s">
        <v>542</v>
      </c>
      <c r="CF66" s="26" t="s">
        <v>542</v>
      </c>
      <c r="CG66" s="8" t="s">
        <v>542</v>
      </c>
      <c r="CH66" s="26" t="s">
        <v>542</v>
      </c>
      <c r="CI66" s="8" t="s">
        <v>542</v>
      </c>
      <c r="CJ66" s="26" t="s">
        <v>542</v>
      </c>
      <c r="CK66" s="8" t="s">
        <v>542</v>
      </c>
    </row>
    <row r="67" spans="1:89" ht="15" x14ac:dyDescent="0.25">
      <c r="A67" s="8" t="s">
        <v>67</v>
      </c>
      <c r="B67" s="21">
        <v>3002</v>
      </c>
      <c r="C67" s="14" t="s">
        <v>474</v>
      </c>
      <c r="D67" s="17" t="s">
        <v>381</v>
      </c>
      <c r="E67" s="21">
        <v>30</v>
      </c>
      <c r="F67" s="22">
        <v>393.402739</v>
      </c>
      <c r="G67" s="21"/>
      <c r="H67" s="21">
        <v>0.85675432730125123</v>
      </c>
      <c r="I67" s="10">
        <v>1.6115800352879599</v>
      </c>
      <c r="J67" s="17" t="s">
        <v>499</v>
      </c>
      <c r="K67" s="17">
        <v>18.173999999999999</v>
      </c>
      <c r="L67" s="23">
        <v>2015</v>
      </c>
      <c r="M67" s="21">
        <v>68.069576077595642</v>
      </c>
      <c r="N67" s="24">
        <v>105.87877400000001</v>
      </c>
      <c r="O67" s="17" t="s">
        <v>499</v>
      </c>
      <c r="P67" s="8" t="s">
        <v>500</v>
      </c>
      <c r="Q67" s="25">
        <v>12</v>
      </c>
      <c r="R67" s="26" t="s">
        <v>501</v>
      </c>
      <c r="S67" s="8">
        <v>0</v>
      </c>
      <c r="T67" s="26" t="s">
        <v>502</v>
      </c>
      <c r="U67" s="8">
        <v>0</v>
      </c>
      <c r="V67" s="26" t="s">
        <v>503</v>
      </c>
      <c r="W67" s="8">
        <v>8.3333333333333329E-2</v>
      </c>
      <c r="X67" s="26" t="s">
        <v>504</v>
      </c>
      <c r="Y67" s="8">
        <v>8.3333333333333329E-2</v>
      </c>
      <c r="Z67" s="26" t="s">
        <v>505</v>
      </c>
      <c r="AA67" s="8">
        <v>8.3333333333333329E-2</v>
      </c>
      <c r="AB67" s="26" t="s">
        <v>506</v>
      </c>
      <c r="AC67" s="8">
        <v>0</v>
      </c>
      <c r="AD67" s="26" t="s">
        <v>507</v>
      </c>
      <c r="AE67" s="8">
        <v>0</v>
      </c>
      <c r="AF67" s="26" t="s">
        <v>508</v>
      </c>
      <c r="AG67" s="8">
        <v>0</v>
      </c>
      <c r="AH67" s="26" t="s">
        <v>509</v>
      </c>
      <c r="AI67" s="8">
        <v>0</v>
      </c>
      <c r="AJ67" s="26" t="s">
        <v>510</v>
      </c>
      <c r="AK67" s="8">
        <v>0</v>
      </c>
      <c r="AL67" s="26" t="s">
        <v>511</v>
      </c>
      <c r="AM67" s="8">
        <v>0</v>
      </c>
      <c r="AN67" s="26" t="s">
        <v>512</v>
      </c>
      <c r="AO67" s="8">
        <v>0</v>
      </c>
      <c r="AP67" s="26" t="s">
        <v>513</v>
      </c>
      <c r="AQ67" s="8">
        <v>0.16666666666666666</v>
      </c>
      <c r="AR67" s="26" t="s">
        <v>514</v>
      </c>
      <c r="AS67" s="8">
        <v>0</v>
      </c>
      <c r="AT67" s="26" t="s">
        <v>515</v>
      </c>
      <c r="AU67" s="8">
        <v>0</v>
      </c>
      <c r="AV67" s="26" t="s">
        <v>516</v>
      </c>
      <c r="AW67" s="8">
        <v>0</v>
      </c>
      <c r="AX67" s="26" t="s">
        <v>517</v>
      </c>
      <c r="AY67" s="8">
        <v>8.3333333333333329E-2</v>
      </c>
      <c r="AZ67" s="26" t="s">
        <v>518</v>
      </c>
      <c r="BA67" s="8">
        <v>0</v>
      </c>
      <c r="BB67" s="26" t="s">
        <v>519</v>
      </c>
      <c r="BC67" s="8">
        <v>0</v>
      </c>
      <c r="BD67" s="26" t="s">
        <v>520</v>
      </c>
      <c r="BE67" s="8">
        <v>0</v>
      </c>
      <c r="BF67" s="26" t="s">
        <v>521</v>
      </c>
      <c r="BG67" s="8">
        <v>8.3333333333333329E-2</v>
      </c>
      <c r="BH67" s="26" t="s">
        <v>522</v>
      </c>
      <c r="BI67" s="8">
        <v>0</v>
      </c>
      <c r="BJ67" s="26" t="s">
        <v>523</v>
      </c>
      <c r="BK67" s="8">
        <v>0</v>
      </c>
      <c r="BL67" s="26" t="s">
        <v>524</v>
      </c>
      <c r="BM67" s="8">
        <v>8.3333333333333329E-2</v>
      </c>
      <c r="BN67" s="26" t="s">
        <v>525</v>
      </c>
      <c r="BO67" s="8">
        <v>8.3333333333333329E-2</v>
      </c>
      <c r="BP67" s="26" t="s">
        <v>526</v>
      </c>
      <c r="BQ67" s="8">
        <v>0</v>
      </c>
      <c r="BR67" s="26" t="s">
        <v>527</v>
      </c>
      <c r="BS67" s="8">
        <v>0</v>
      </c>
      <c r="BT67" s="26" t="s">
        <v>528</v>
      </c>
      <c r="BU67" s="8">
        <v>0</v>
      </c>
      <c r="BV67" s="26" t="s">
        <v>529</v>
      </c>
      <c r="BW67" s="8">
        <v>0</v>
      </c>
      <c r="BX67" s="26" t="s">
        <v>530</v>
      </c>
      <c r="BY67" s="8">
        <v>0</v>
      </c>
      <c r="BZ67" s="26" t="s">
        <v>531</v>
      </c>
      <c r="CA67" s="8">
        <v>0</v>
      </c>
      <c r="CB67" s="26" t="s">
        <v>532</v>
      </c>
      <c r="CC67" s="8">
        <v>0</v>
      </c>
      <c r="CD67" s="26" t="s">
        <v>533</v>
      </c>
      <c r="CE67" s="8">
        <v>0</v>
      </c>
      <c r="CF67" s="26" t="s">
        <v>534</v>
      </c>
      <c r="CG67" s="8">
        <v>0</v>
      </c>
      <c r="CH67" s="26" t="s">
        <v>535</v>
      </c>
      <c r="CI67" s="8">
        <v>8.3333333333333329E-2</v>
      </c>
      <c r="CJ67" s="26" t="s">
        <v>536</v>
      </c>
      <c r="CK67" s="8">
        <v>0.16666666666666666</v>
      </c>
    </row>
    <row r="68" spans="1:89" ht="15" x14ac:dyDescent="0.25">
      <c r="A68" s="17" t="s">
        <v>382</v>
      </c>
      <c r="B68" s="21">
        <v>3004</v>
      </c>
      <c r="C68" s="14" t="s">
        <v>475</v>
      </c>
      <c r="D68" s="17" t="s">
        <v>381</v>
      </c>
      <c r="E68" s="21">
        <v>30</v>
      </c>
      <c r="F68" s="22">
        <v>103.361643</v>
      </c>
      <c r="G68" s="21"/>
      <c r="H68" s="21">
        <v>0.21803199689904523</v>
      </c>
      <c r="I68" s="10">
        <v>0.98682641877122601</v>
      </c>
      <c r="J68" s="17" t="s">
        <v>499</v>
      </c>
      <c r="K68" s="17">
        <v>7.6779999999999999</v>
      </c>
      <c r="L68" s="23">
        <v>2015</v>
      </c>
      <c r="M68" s="21">
        <v>11.670231048221343</v>
      </c>
      <c r="N68" s="24">
        <v>99.921012000000005</v>
      </c>
      <c r="O68" s="17" t="s">
        <v>499</v>
      </c>
      <c r="P68" s="8" t="s">
        <v>500</v>
      </c>
      <c r="Q68" s="25">
        <v>2</v>
      </c>
      <c r="R68" s="26" t="s">
        <v>501</v>
      </c>
      <c r="S68" s="8">
        <v>0</v>
      </c>
      <c r="T68" s="26" t="s">
        <v>502</v>
      </c>
      <c r="U68" s="8">
        <v>0</v>
      </c>
      <c r="V68" s="26" t="s">
        <v>503</v>
      </c>
      <c r="W68" s="8">
        <v>0</v>
      </c>
      <c r="X68" s="26" t="s">
        <v>504</v>
      </c>
      <c r="Y68" s="8">
        <v>0</v>
      </c>
      <c r="Z68" s="26" t="s">
        <v>505</v>
      </c>
      <c r="AA68" s="8">
        <v>0</v>
      </c>
      <c r="AB68" s="26" t="s">
        <v>506</v>
      </c>
      <c r="AC68" s="8">
        <v>0</v>
      </c>
      <c r="AD68" s="26" t="s">
        <v>507</v>
      </c>
      <c r="AE68" s="8">
        <v>0</v>
      </c>
      <c r="AF68" s="26" t="s">
        <v>508</v>
      </c>
      <c r="AG68" s="8">
        <v>0</v>
      </c>
      <c r="AH68" s="26" t="s">
        <v>509</v>
      </c>
      <c r="AI68" s="8">
        <v>0</v>
      </c>
      <c r="AJ68" s="26" t="s">
        <v>510</v>
      </c>
      <c r="AK68" s="8">
        <v>0</v>
      </c>
      <c r="AL68" s="26" t="s">
        <v>511</v>
      </c>
      <c r="AM68" s="8">
        <v>0</v>
      </c>
      <c r="AN68" s="26" t="s">
        <v>512</v>
      </c>
      <c r="AO68" s="8">
        <v>0</v>
      </c>
      <c r="AP68" s="26" t="s">
        <v>513</v>
      </c>
      <c r="AQ68" s="8">
        <v>0</v>
      </c>
      <c r="AR68" s="26" t="s">
        <v>514</v>
      </c>
      <c r="AS68" s="8">
        <v>0</v>
      </c>
      <c r="AT68" s="26" t="s">
        <v>515</v>
      </c>
      <c r="AU68" s="8">
        <v>0</v>
      </c>
      <c r="AV68" s="26" t="s">
        <v>516</v>
      </c>
      <c r="AW68" s="8">
        <v>0</v>
      </c>
      <c r="AX68" s="26" t="s">
        <v>517</v>
      </c>
      <c r="AY68" s="8">
        <v>0.5</v>
      </c>
      <c r="AZ68" s="26" t="s">
        <v>518</v>
      </c>
      <c r="BA68" s="8">
        <v>0</v>
      </c>
      <c r="BB68" s="26" t="s">
        <v>519</v>
      </c>
      <c r="BC68" s="8">
        <v>0</v>
      </c>
      <c r="BD68" s="26" t="s">
        <v>520</v>
      </c>
      <c r="BE68" s="8">
        <v>0</v>
      </c>
      <c r="BF68" s="26" t="s">
        <v>521</v>
      </c>
      <c r="BG68" s="8">
        <v>0</v>
      </c>
      <c r="BH68" s="26" t="s">
        <v>522</v>
      </c>
      <c r="BI68" s="8">
        <v>0</v>
      </c>
      <c r="BJ68" s="26" t="s">
        <v>523</v>
      </c>
      <c r="BK68" s="8">
        <v>0</v>
      </c>
      <c r="BL68" s="26" t="s">
        <v>524</v>
      </c>
      <c r="BM68" s="8">
        <v>0</v>
      </c>
      <c r="BN68" s="26" t="s">
        <v>525</v>
      </c>
      <c r="BO68" s="8">
        <v>0.5</v>
      </c>
      <c r="BP68" s="26" t="s">
        <v>526</v>
      </c>
      <c r="BQ68" s="8">
        <v>0</v>
      </c>
      <c r="BR68" s="26" t="s">
        <v>527</v>
      </c>
      <c r="BS68" s="8">
        <v>0</v>
      </c>
      <c r="BT68" s="26" t="s">
        <v>528</v>
      </c>
      <c r="BU68" s="8">
        <v>0</v>
      </c>
      <c r="BV68" s="26" t="s">
        <v>529</v>
      </c>
      <c r="BW68" s="8">
        <v>0</v>
      </c>
      <c r="BX68" s="26" t="s">
        <v>530</v>
      </c>
      <c r="BY68" s="8">
        <v>0</v>
      </c>
      <c r="BZ68" s="26" t="s">
        <v>531</v>
      </c>
      <c r="CA68" s="8">
        <v>0</v>
      </c>
      <c r="CB68" s="26" t="s">
        <v>532</v>
      </c>
      <c r="CC68" s="8">
        <v>0</v>
      </c>
      <c r="CD68" s="26" t="s">
        <v>533</v>
      </c>
      <c r="CE68" s="8">
        <v>0</v>
      </c>
      <c r="CF68" s="26" t="s">
        <v>534</v>
      </c>
      <c r="CG68" s="8">
        <v>0</v>
      </c>
      <c r="CH68" s="26" t="s">
        <v>535</v>
      </c>
      <c r="CI68" s="8">
        <v>0</v>
      </c>
      <c r="CJ68" s="26" t="s">
        <v>536</v>
      </c>
      <c r="CK68" s="8">
        <v>0</v>
      </c>
    </row>
    <row r="69" spans="1:89" ht="15" x14ac:dyDescent="0.25">
      <c r="A69" s="17" t="s">
        <v>384</v>
      </c>
      <c r="B69" s="21">
        <v>3005</v>
      </c>
      <c r="C69" s="14" t="s">
        <v>476</v>
      </c>
      <c r="D69" s="17" t="s">
        <v>381</v>
      </c>
      <c r="E69" s="21">
        <v>30</v>
      </c>
      <c r="F69" s="22">
        <v>80.520546999999993</v>
      </c>
      <c r="G69" s="21"/>
      <c r="H69" s="21">
        <v>0.24984347352660952</v>
      </c>
      <c r="I69" s="10">
        <v>0.95627765668308196</v>
      </c>
      <c r="J69" s="17" t="s">
        <v>499</v>
      </c>
      <c r="K69" s="17">
        <v>3.8769999999999998</v>
      </c>
      <c r="L69" s="23">
        <v>2015</v>
      </c>
      <c r="M69" s="21">
        <v>6.4258336736082757</v>
      </c>
      <c r="N69" s="24">
        <v>110.38176300000001</v>
      </c>
      <c r="O69" s="17" t="s">
        <v>499</v>
      </c>
      <c r="P69" s="8" t="s">
        <v>500</v>
      </c>
      <c r="Q69" s="25">
        <v>1</v>
      </c>
      <c r="R69" s="26" t="s">
        <v>501</v>
      </c>
      <c r="S69" s="8">
        <v>0</v>
      </c>
      <c r="T69" s="26" t="s">
        <v>502</v>
      </c>
      <c r="U69" s="8">
        <v>0</v>
      </c>
      <c r="V69" s="26" t="s">
        <v>503</v>
      </c>
      <c r="W69" s="8">
        <v>0</v>
      </c>
      <c r="X69" s="26" t="s">
        <v>504</v>
      </c>
      <c r="Y69" s="8">
        <v>0</v>
      </c>
      <c r="Z69" s="26" t="s">
        <v>505</v>
      </c>
      <c r="AA69" s="8">
        <v>0</v>
      </c>
      <c r="AB69" s="26" t="s">
        <v>506</v>
      </c>
      <c r="AC69" s="8">
        <v>0</v>
      </c>
      <c r="AD69" s="26" t="s">
        <v>507</v>
      </c>
      <c r="AE69" s="8">
        <v>0</v>
      </c>
      <c r="AF69" s="26" t="s">
        <v>508</v>
      </c>
      <c r="AG69" s="8">
        <v>0</v>
      </c>
      <c r="AH69" s="26" t="s">
        <v>509</v>
      </c>
      <c r="AI69" s="8">
        <v>0</v>
      </c>
      <c r="AJ69" s="26" t="s">
        <v>510</v>
      </c>
      <c r="AK69" s="8">
        <v>0</v>
      </c>
      <c r="AL69" s="26" t="s">
        <v>511</v>
      </c>
      <c r="AM69" s="8">
        <v>0</v>
      </c>
      <c r="AN69" s="26" t="s">
        <v>512</v>
      </c>
      <c r="AO69" s="8">
        <v>0</v>
      </c>
      <c r="AP69" s="26" t="s">
        <v>513</v>
      </c>
      <c r="AQ69" s="8">
        <v>0</v>
      </c>
      <c r="AR69" s="26" t="s">
        <v>514</v>
      </c>
      <c r="AS69" s="8">
        <v>0</v>
      </c>
      <c r="AT69" s="26" t="s">
        <v>515</v>
      </c>
      <c r="AU69" s="8">
        <v>0</v>
      </c>
      <c r="AV69" s="26" t="s">
        <v>516</v>
      </c>
      <c r="AW69" s="8">
        <v>0</v>
      </c>
      <c r="AX69" s="26" t="s">
        <v>517</v>
      </c>
      <c r="AY69" s="8">
        <v>0</v>
      </c>
      <c r="AZ69" s="26" t="s">
        <v>518</v>
      </c>
      <c r="BA69" s="8">
        <v>0</v>
      </c>
      <c r="BB69" s="26" t="s">
        <v>519</v>
      </c>
      <c r="BC69" s="8">
        <v>0</v>
      </c>
      <c r="BD69" s="26" t="s">
        <v>520</v>
      </c>
      <c r="BE69" s="8">
        <v>0</v>
      </c>
      <c r="BF69" s="26" t="s">
        <v>521</v>
      </c>
      <c r="BG69" s="8">
        <v>0</v>
      </c>
      <c r="BH69" s="26" t="s">
        <v>522</v>
      </c>
      <c r="BI69" s="8">
        <v>0</v>
      </c>
      <c r="BJ69" s="26" t="s">
        <v>523</v>
      </c>
      <c r="BK69" s="8">
        <v>0</v>
      </c>
      <c r="BL69" s="26" t="s">
        <v>524</v>
      </c>
      <c r="BM69" s="8">
        <v>0</v>
      </c>
      <c r="BN69" s="26" t="s">
        <v>525</v>
      </c>
      <c r="BO69" s="8">
        <v>1</v>
      </c>
      <c r="BP69" s="26" t="s">
        <v>526</v>
      </c>
      <c r="BQ69" s="8">
        <v>0</v>
      </c>
      <c r="BR69" s="26" t="s">
        <v>527</v>
      </c>
      <c r="BS69" s="8">
        <v>0</v>
      </c>
      <c r="BT69" s="26" t="s">
        <v>528</v>
      </c>
      <c r="BU69" s="8">
        <v>0</v>
      </c>
      <c r="BV69" s="26" t="s">
        <v>529</v>
      </c>
      <c r="BW69" s="8">
        <v>0</v>
      </c>
      <c r="BX69" s="26" t="s">
        <v>530</v>
      </c>
      <c r="BY69" s="8">
        <v>0</v>
      </c>
      <c r="BZ69" s="26" t="s">
        <v>531</v>
      </c>
      <c r="CA69" s="8">
        <v>0</v>
      </c>
      <c r="CB69" s="26" t="s">
        <v>532</v>
      </c>
      <c r="CC69" s="8">
        <v>0</v>
      </c>
      <c r="CD69" s="26" t="s">
        <v>533</v>
      </c>
      <c r="CE69" s="8">
        <v>0</v>
      </c>
      <c r="CF69" s="26" t="s">
        <v>534</v>
      </c>
      <c r="CG69" s="8">
        <v>0</v>
      </c>
      <c r="CH69" s="26" t="s">
        <v>535</v>
      </c>
      <c r="CI69" s="8">
        <v>0</v>
      </c>
      <c r="CJ69" s="26" t="s">
        <v>536</v>
      </c>
      <c r="CK69" s="8">
        <v>0</v>
      </c>
    </row>
    <row r="70" spans="1:89" ht="15" x14ac:dyDescent="0.25">
      <c r="A70" s="17" t="s">
        <v>166</v>
      </c>
      <c r="B70" s="21">
        <v>3102</v>
      </c>
      <c r="C70" s="14" t="s">
        <v>442</v>
      </c>
      <c r="D70" s="17" t="s">
        <v>170</v>
      </c>
      <c r="E70" s="21">
        <v>31</v>
      </c>
      <c r="F70" s="22">
        <v>319.04931499999998</v>
      </c>
      <c r="G70" s="21"/>
      <c r="H70" s="21">
        <v>1.49884506474755</v>
      </c>
      <c r="I70" s="10">
        <v>0.144178338072909</v>
      </c>
      <c r="J70" s="17" t="s">
        <v>540</v>
      </c>
      <c r="K70" s="17">
        <v>35.417000000000002</v>
      </c>
      <c r="L70" s="23">
        <v>2016</v>
      </c>
      <c r="M70" s="21">
        <v>113.81405445742098</v>
      </c>
      <c r="N70" s="24">
        <v>24.682704000000001</v>
      </c>
      <c r="O70" s="17" t="s">
        <v>540</v>
      </c>
      <c r="P70" s="8" t="s">
        <v>541</v>
      </c>
      <c r="Q70" s="25">
        <v>12</v>
      </c>
      <c r="R70" s="26" t="s">
        <v>542</v>
      </c>
      <c r="S70" s="8" t="s">
        <v>542</v>
      </c>
      <c r="T70" s="26" t="s">
        <v>542</v>
      </c>
      <c r="U70" s="8" t="s">
        <v>542</v>
      </c>
      <c r="V70" s="26" t="s">
        <v>542</v>
      </c>
      <c r="W70" s="8" t="s">
        <v>542</v>
      </c>
      <c r="X70" s="26" t="s">
        <v>542</v>
      </c>
      <c r="Y70" s="8" t="s">
        <v>542</v>
      </c>
      <c r="Z70" s="26" t="s">
        <v>542</v>
      </c>
      <c r="AA70" s="8" t="s">
        <v>542</v>
      </c>
      <c r="AB70" s="26" t="s">
        <v>542</v>
      </c>
      <c r="AC70" s="8" t="s">
        <v>542</v>
      </c>
      <c r="AD70" s="26" t="s">
        <v>542</v>
      </c>
      <c r="AE70" s="8" t="s">
        <v>542</v>
      </c>
      <c r="AF70" s="26" t="s">
        <v>542</v>
      </c>
      <c r="AG70" s="8" t="s">
        <v>542</v>
      </c>
      <c r="AH70" s="26" t="s">
        <v>542</v>
      </c>
      <c r="AI70" s="8" t="s">
        <v>542</v>
      </c>
      <c r="AJ70" s="26" t="s">
        <v>542</v>
      </c>
      <c r="AK70" s="8" t="s">
        <v>542</v>
      </c>
      <c r="AL70" s="26" t="s">
        <v>542</v>
      </c>
      <c r="AM70" s="8" t="s">
        <v>542</v>
      </c>
      <c r="AN70" s="26" t="s">
        <v>542</v>
      </c>
      <c r="AO70" s="8" t="s">
        <v>542</v>
      </c>
      <c r="AP70" s="26" t="s">
        <v>542</v>
      </c>
      <c r="AQ70" s="8" t="s">
        <v>542</v>
      </c>
      <c r="AR70" s="26" t="s">
        <v>542</v>
      </c>
      <c r="AS70" s="8" t="s">
        <v>542</v>
      </c>
      <c r="AT70" s="26" t="s">
        <v>542</v>
      </c>
      <c r="AU70" s="8" t="s">
        <v>542</v>
      </c>
      <c r="AV70" s="26" t="s">
        <v>542</v>
      </c>
      <c r="AW70" s="8" t="s">
        <v>542</v>
      </c>
      <c r="AX70" s="26" t="s">
        <v>542</v>
      </c>
      <c r="AY70" s="8" t="s">
        <v>542</v>
      </c>
      <c r="AZ70" s="26" t="s">
        <v>542</v>
      </c>
      <c r="BA70" s="8" t="s">
        <v>542</v>
      </c>
      <c r="BB70" s="26" t="s">
        <v>542</v>
      </c>
      <c r="BC70" s="8" t="s">
        <v>542</v>
      </c>
      <c r="BD70" s="26" t="s">
        <v>542</v>
      </c>
      <c r="BE70" s="8" t="s">
        <v>542</v>
      </c>
      <c r="BF70" s="26" t="s">
        <v>542</v>
      </c>
      <c r="BG70" s="8" t="s">
        <v>542</v>
      </c>
      <c r="BH70" s="26" t="s">
        <v>542</v>
      </c>
      <c r="BI70" s="8" t="s">
        <v>542</v>
      </c>
      <c r="BJ70" s="26" t="s">
        <v>542</v>
      </c>
      <c r="BK70" s="8" t="s">
        <v>542</v>
      </c>
      <c r="BL70" s="26" t="s">
        <v>542</v>
      </c>
      <c r="BM70" s="8" t="s">
        <v>542</v>
      </c>
      <c r="BN70" s="26" t="s">
        <v>542</v>
      </c>
      <c r="BO70" s="8" t="s">
        <v>542</v>
      </c>
      <c r="BP70" s="26" t="s">
        <v>542</v>
      </c>
      <c r="BQ70" s="8" t="s">
        <v>542</v>
      </c>
      <c r="BR70" s="26" t="s">
        <v>542</v>
      </c>
      <c r="BS70" s="8" t="s">
        <v>542</v>
      </c>
      <c r="BT70" s="26" t="s">
        <v>542</v>
      </c>
      <c r="BU70" s="8" t="s">
        <v>542</v>
      </c>
      <c r="BV70" s="26" t="s">
        <v>542</v>
      </c>
      <c r="BW70" s="8" t="s">
        <v>542</v>
      </c>
      <c r="BX70" s="26" t="s">
        <v>542</v>
      </c>
      <c r="BY70" s="8" t="s">
        <v>542</v>
      </c>
      <c r="BZ70" s="26" t="s">
        <v>542</v>
      </c>
      <c r="CA70" s="8" t="s">
        <v>542</v>
      </c>
      <c r="CB70" s="26" t="s">
        <v>542</v>
      </c>
      <c r="CC70" s="8" t="s">
        <v>542</v>
      </c>
      <c r="CD70" s="26" t="s">
        <v>542</v>
      </c>
      <c r="CE70" s="8" t="s">
        <v>542</v>
      </c>
      <c r="CF70" s="26" t="s">
        <v>542</v>
      </c>
      <c r="CG70" s="8" t="s">
        <v>542</v>
      </c>
      <c r="CH70" s="26" t="s">
        <v>542</v>
      </c>
      <c r="CI70" s="8" t="s">
        <v>542</v>
      </c>
      <c r="CJ70" s="26" t="s">
        <v>542</v>
      </c>
      <c r="CK70" s="8" t="s">
        <v>542</v>
      </c>
    </row>
    <row r="71" spans="1:89" ht="15" x14ac:dyDescent="0.25">
      <c r="A71" s="17" t="s">
        <v>168</v>
      </c>
      <c r="B71" s="21">
        <v>3103</v>
      </c>
      <c r="C71" s="14" t="s">
        <v>443</v>
      </c>
      <c r="D71" s="17" t="s">
        <v>170</v>
      </c>
      <c r="E71" s="21">
        <v>31</v>
      </c>
      <c r="F71" s="22">
        <v>0</v>
      </c>
      <c r="G71" s="21"/>
      <c r="H71" s="21">
        <v>0.22457975316458217</v>
      </c>
      <c r="I71" s="10">
        <v>0</v>
      </c>
      <c r="J71" s="17" t="s">
        <v>540</v>
      </c>
      <c r="K71" s="17">
        <v>5.1539999999999999</v>
      </c>
      <c r="L71" s="23">
        <v>2016</v>
      </c>
      <c r="M71" s="21">
        <v>23.743079745454544</v>
      </c>
      <c r="N71" s="24">
        <v>0</v>
      </c>
      <c r="O71" s="17" t="s">
        <v>540</v>
      </c>
      <c r="P71" s="8" t="s">
        <v>541</v>
      </c>
      <c r="Q71" s="25">
        <v>0</v>
      </c>
      <c r="R71" s="26" t="s">
        <v>542</v>
      </c>
      <c r="S71" s="8" t="s">
        <v>542</v>
      </c>
      <c r="T71" s="26" t="s">
        <v>542</v>
      </c>
      <c r="U71" s="8" t="s">
        <v>542</v>
      </c>
      <c r="V71" s="26" t="s">
        <v>542</v>
      </c>
      <c r="W71" s="8" t="s">
        <v>542</v>
      </c>
      <c r="X71" s="26" t="s">
        <v>542</v>
      </c>
      <c r="Y71" s="8" t="s">
        <v>542</v>
      </c>
      <c r="Z71" s="26" t="s">
        <v>542</v>
      </c>
      <c r="AA71" s="8" t="s">
        <v>542</v>
      </c>
      <c r="AB71" s="26" t="s">
        <v>542</v>
      </c>
      <c r="AC71" s="8" t="s">
        <v>542</v>
      </c>
      <c r="AD71" s="26" t="s">
        <v>542</v>
      </c>
      <c r="AE71" s="8" t="s">
        <v>542</v>
      </c>
      <c r="AF71" s="26" t="s">
        <v>542</v>
      </c>
      <c r="AG71" s="8" t="s">
        <v>542</v>
      </c>
      <c r="AH71" s="26" t="s">
        <v>542</v>
      </c>
      <c r="AI71" s="8" t="s">
        <v>542</v>
      </c>
      <c r="AJ71" s="26" t="s">
        <v>542</v>
      </c>
      <c r="AK71" s="8" t="s">
        <v>542</v>
      </c>
      <c r="AL71" s="26" t="s">
        <v>542</v>
      </c>
      <c r="AM71" s="8" t="s">
        <v>542</v>
      </c>
      <c r="AN71" s="26" t="s">
        <v>542</v>
      </c>
      <c r="AO71" s="8" t="s">
        <v>542</v>
      </c>
      <c r="AP71" s="26" t="s">
        <v>542</v>
      </c>
      <c r="AQ71" s="8" t="s">
        <v>542</v>
      </c>
      <c r="AR71" s="26" t="s">
        <v>542</v>
      </c>
      <c r="AS71" s="8" t="s">
        <v>542</v>
      </c>
      <c r="AT71" s="26" t="s">
        <v>542</v>
      </c>
      <c r="AU71" s="8" t="s">
        <v>542</v>
      </c>
      <c r="AV71" s="26" t="s">
        <v>542</v>
      </c>
      <c r="AW71" s="8" t="s">
        <v>542</v>
      </c>
      <c r="AX71" s="26" t="s">
        <v>542</v>
      </c>
      <c r="AY71" s="8" t="s">
        <v>542</v>
      </c>
      <c r="AZ71" s="26" t="s">
        <v>542</v>
      </c>
      <c r="BA71" s="8" t="s">
        <v>542</v>
      </c>
      <c r="BB71" s="26" t="s">
        <v>542</v>
      </c>
      <c r="BC71" s="8" t="s">
        <v>542</v>
      </c>
      <c r="BD71" s="26" t="s">
        <v>542</v>
      </c>
      <c r="BE71" s="8" t="s">
        <v>542</v>
      </c>
      <c r="BF71" s="26" t="s">
        <v>542</v>
      </c>
      <c r="BG71" s="8" t="s">
        <v>542</v>
      </c>
      <c r="BH71" s="26" t="s">
        <v>542</v>
      </c>
      <c r="BI71" s="8" t="s">
        <v>542</v>
      </c>
      <c r="BJ71" s="26" t="s">
        <v>542</v>
      </c>
      <c r="BK71" s="8" t="s">
        <v>542</v>
      </c>
      <c r="BL71" s="26" t="s">
        <v>542</v>
      </c>
      <c r="BM71" s="8" t="s">
        <v>542</v>
      </c>
      <c r="BN71" s="26" t="s">
        <v>542</v>
      </c>
      <c r="BO71" s="8" t="s">
        <v>542</v>
      </c>
      <c r="BP71" s="26" t="s">
        <v>542</v>
      </c>
      <c r="BQ71" s="8" t="s">
        <v>542</v>
      </c>
      <c r="BR71" s="26" t="s">
        <v>542</v>
      </c>
      <c r="BS71" s="8" t="s">
        <v>542</v>
      </c>
      <c r="BT71" s="26" t="s">
        <v>542</v>
      </c>
      <c r="BU71" s="8" t="s">
        <v>542</v>
      </c>
      <c r="BV71" s="26" t="s">
        <v>542</v>
      </c>
      <c r="BW71" s="8" t="s">
        <v>542</v>
      </c>
      <c r="BX71" s="26" t="s">
        <v>542</v>
      </c>
      <c r="BY71" s="8" t="s">
        <v>542</v>
      </c>
      <c r="BZ71" s="26" t="s">
        <v>542</v>
      </c>
      <c r="CA71" s="8" t="s">
        <v>542</v>
      </c>
      <c r="CB71" s="26" t="s">
        <v>542</v>
      </c>
      <c r="CC71" s="8" t="s">
        <v>542</v>
      </c>
      <c r="CD71" s="26" t="s">
        <v>542</v>
      </c>
      <c r="CE71" s="8" t="s">
        <v>542</v>
      </c>
      <c r="CF71" s="26" t="s">
        <v>542</v>
      </c>
      <c r="CG71" s="8" t="s">
        <v>542</v>
      </c>
      <c r="CH71" s="26" t="s">
        <v>542</v>
      </c>
      <c r="CI71" s="8" t="s">
        <v>542</v>
      </c>
      <c r="CJ71" s="26" t="s">
        <v>542</v>
      </c>
      <c r="CK71" s="8" t="s">
        <v>542</v>
      </c>
    </row>
    <row r="72" spans="1:89" ht="15" x14ac:dyDescent="0.25">
      <c r="A72" s="17" t="s">
        <v>170</v>
      </c>
      <c r="B72" s="21">
        <v>3104</v>
      </c>
      <c r="C72" s="14" t="s">
        <v>444</v>
      </c>
      <c r="D72" s="17" t="s">
        <v>170</v>
      </c>
      <c r="E72" s="21">
        <v>31</v>
      </c>
      <c r="F72" s="22">
        <v>1010.6</v>
      </c>
      <c r="G72" s="21"/>
      <c r="H72" s="21">
        <v>1.2483911466784643</v>
      </c>
      <c r="I72" s="10">
        <v>0.207797348110034</v>
      </c>
      <c r="J72" s="17" t="s">
        <v>540</v>
      </c>
      <c r="K72" s="17">
        <v>62.267000000000003</v>
      </c>
      <c r="L72" s="23">
        <v>2016</v>
      </c>
      <c r="M72" s="21">
        <v>93.340416225362247</v>
      </c>
      <c r="N72" s="24">
        <v>14.126261</v>
      </c>
      <c r="O72" s="17" t="s">
        <v>540</v>
      </c>
      <c r="P72" s="8" t="s">
        <v>541</v>
      </c>
      <c r="Q72" s="25">
        <v>34</v>
      </c>
      <c r="R72" s="26" t="s">
        <v>542</v>
      </c>
      <c r="S72" s="8" t="s">
        <v>542</v>
      </c>
      <c r="T72" s="26" t="s">
        <v>542</v>
      </c>
      <c r="U72" s="8" t="s">
        <v>542</v>
      </c>
      <c r="V72" s="26" t="s">
        <v>542</v>
      </c>
      <c r="W72" s="8" t="s">
        <v>542</v>
      </c>
      <c r="X72" s="26" t="s">
        <v>542</v>
      </c>
      <c r="Y72" s="8" t="s">
        <v>542</v>
      </c>
      <c r="Z72" s="26" t="s">
        <v>542</v>
      </c>
      <c r="AA72" s="8" t="s">
        <v>542</v>
      </c>
      <c r="AB72" s="26" t="s">
        <v>542</v>
      </c>
      <c r="AC72" s="8" t="s">
        <v>542</v>
      </c>
      <c r="AD72" s="26" t="s">
        <v>542</v>
      </c>
      <c r="AE72" s="8" t="s">
        <v>542</v>
      </c>
      <c r="AF72" s="26" t="s">
        <v>542</v>
      </c>
      <c r="AG72" s="8" t="s">
        <v>542</v>
      </c>
      <c r="AH72" s="26" t="s">
        <v>542</v>
      </c>
      <c r="AI72" s="8" t="s">
        <v>542</v>
      </c>
      <c r="AJ72" s="26" t="s">
        <v>542</v>
      </c>
      <c r="AK72" s="8" t="s">
        <v>542</v>
      </c>
      <c r="AL72" s="26" t="s">
        <v>542</v>
      </c>
      <c r="AM72" s="8" t="s">
        <v>542</v>
      </c>
      <c r="AN72" s="26" t="s">
        <v>542</v>
      </c>
      <c r="AO72" s="8" t="s">
        <v>542</v>
      </c>
      <c r="AP72" s="26" t="s">
        <v>542</v>
      </c>
      <c r="AQ72" s="8" t="s">
        <v>542</v>
      </c>
      <c r="AR72" s="26" t="s">
        <v>542</v>
      </c>
      <c r="AS72" s="8" t="s">
        <v>542</v>
      </c>
      <c r="AT72" s="26" t="s">
        <v>542</v>
      </c>
      <c r="AU72" s="8" t="s">
        <v>542</v>
      </c>
      <c r="AV72" s="26" t="s">
        <v>542</v>
      </c>
      <c r="AW72" s="8" t="s">
        <v>542</v>
      </c>
      <c r="AX72" s="26" t="s">
        <v>542</v>
      </c>
      <c r="AY72" s="8" t="s">
        <v>542</v>
      </c>
      <c r="AZ72" s="26" t="s">
        <v>542</v>
      </c>
      <c r="BA72" s="8" t="s">
        <v>542</v>
      </c>
      <c r="BB72" s="26" t="s">
        <v>542</v>
      </c>
      <c r="BC72" s="8" t="s">
        <v>542</v>
      </c>
      <c r="BD72" s="26" t="s">
        <v>542</v>
      </c>
      <c r="BE72" s="8" t="s">
        <v>542</v>
      </c>
      <c r="BF72" s="26" t="s">
        <v>542</v>
      </c>
      <c r="BG72" s="8" t="s">
        <v>542</v>
      </c>
      <c r="BH72" s="26" t="s">
        <v>542</v>
      </c>
      <c r="BI72" s="8" t="s">
        <v>542</v>
      </c>
      <c r="BJ72" s="26" t="s">
        <v>542</v>
      </c>
      <c r="BK72" s="8" t="s">
        <v>542</v>
      </c>
      <c r="BL72" s="26" t="s">
        <v>542</v>
      </c>
      <c r="BM72" s="8" t="s">
        <v>542</v>
      </c>
      <c r="BN72" s="26" t="s">
        <v>542</v>
      </c>
      <c r="BO72" s="8" t="s">
        <v>542</v>
      </c>
      <c r="BP72" s="26" t="s">
        <v>542</v>
      </c>
      <c r="BQ72" s="8" t="s">
        <v>542</v>
      </c>
      <c r="BR72" s="26" t="s">
        <v>542</v>
      </c>
      <c r="BS72" s="8" t="s">
        <v>542</v>
      </c>
      <c r="BT72" s="26" t="s">
        <v>542</v>
      </c>
      <c r="BU72" s="8" t="s">
        <v>542</v>
      </c>
      <c r="BV72" s="26" t="s">
        <v>542</v>
      </c>
      <c r="BW72" s="8" t="s">
        <v>542</v>
      </c>
      <c r="BX72" s="26" t="s">
        <v>542</v>
      </c>
      <c r="BY72" s="8" t="s">
        <v>542</v>
      </c>
      <c r="BZ72" s="26" t="s">
        <v>542</v>
      </c>
      <c r="CA72" s="8" t="s">
        <v>542</v>
      </c>
      <c r="CB72" s="26" t="s">
        <v>542</v>
      </c>
      <c r="CC72" s="8" t="s">
        <v>542</v>
      </c>
      <c r="CD72" s="26" t="s">
        <v>542</v>
      </c>
      <c r="CE72" s="8" t="s">
        <v>542</v>
      </c>
      <c r="CF72" s="26" t="s">
        <v>542</v>
      </c>
      <c r="CG72" s="8" t="s">
        <v>542</v>
      </c>
      <c r="CH72" s="26" t="s">
        <v>542</v>
      </c>
      <c r="CI72" s="8" t="s">
        <v>542</v>
      </c>
      <c r="CJ72" s="26" t="s">
        <v>542</v>
      </c>
      <c r="CK72" s="8" t="s">
        <v>542</v>
      </c>
    </row>
    <row r="73" spans="1:89" ht="15" x14ac:dyDescent="0.25">
      <c r="A73" s="17" t="s">
        <v>46</v>
      </c>
      <c r="B73" s="21">
        <v>3201</v>
      </c>
      <c r="C73" s="14" t="s">
        <v>445</v>
      </c>
      <c r="D73" s="17" t="s">
        <v>46</v>
      </c>
      <c r="E73" s="21">
        <v>32</v>
      </c>
      <c r="F73" s="22">
        <v>388.4</v>
      </c>
      <c r="G73" s="21"/>
      <c r="H73" s="21">
        <v>2.0636521812402155</v>
      </c>
      <c r="I73" s="10">
        <v>2.4691040164778602</v>
      </c>
      <c r="J73" s="17" t="s">
        <v>499</v>
      </c>
      <c r="K73" s="17">
        <v>29.715</v>
      </c>
      <c r="L73" s="23">
        <v>2014</v>
      </c>
      <c r="M73" s="21">
        <v>222.47049949667522</v>
      </c>
      <c r="N73" s="24">
        <v>287.15499399999999</v>
      </c>
      <c r="O73" s="17" t="s">
        <v>499</v>
      </c>
      <c r="P73" s="8" t="s">
        <v>500</v>
      </c>
      <c r="Q73" s="25">
        <v>13</v>
      </c>
      <c r="R73" s="26" t="s">
        <v>501</v>
      </c>
      <c r="S73" s="8">
        <v>7.6923076923076927E-2</v>
      </c>
      <c r="T73" s="26" t="s">
        <v>502</v>
      </c>
      <c r="U73" s="8">
        <v>7.6923076923076927E-2</v>
      </c>
      <c r="V73" s="26" t="s">
        <v>503</v>
      </c>
      <c r="W73" s="8">
        <v>0.15384615384615385</v>
      </c>
      <c r="X73" s="26" t="s">
        <v>504</v>
      </c>
      <c r="Y73" s="8">
        <v>0</v>
      </c>
      <c r="Z73" s="26" t="s">
        <v>505</v>
      </c>
      <c r="AA73" s="8">
        <v>0</v>
      </c>
      <c r="AB73" s="26" t="s">
        <v>506</v>
      </c>
      <c r="AC73" s="8">
        <v>0</v>
      </c>
      <c r="AD73" s="26" t="s">
        <v>507</v>
      </c>
      <c r="AE73" s="8">
        <v>0</v>
      </c>
      <c r="AF73" s="26" t="s">
        <v>508</v>
      </c>
      <c r="AG73" s="8">
        <v>0</v>
      </c>
      <c r="AH73" s="26" t="s">
        <v>509</v>
      </c>
      <c r="AI73" s="8">
        <v>0</v>
      </c>
      <c r="AJ73" s="26" t="s">
        <v>510</v>
      </c>
      <c r="AK73" s="8">
        <v>7.6923076923076927E-2</v>
      </c>
      <c r="AL73" s="26" t="s">
        <v>511</v>
      </c>
      <c r="AM73" s="8">
        <v>0</v>
      </c>
      <c r="AN73" s="26" t="s">
        <v>512</v>
      </c>
      <c r="AO73" s="8">
        <v>0</v>
      </c>
      <c r="AP73" s="26" t="s">
        <v>513</v>
      </c>
      <c r="AQ73" s="8">
        <v>0.15384615384615385</v>
      </c>
      <c r="AR73" s="26" t="s">
        <v>514</v>
      </c>
      <c r="AS73" s="8">
        <v>0</v>
      </c>
      <c r="AT73" s="26" t="s">
        <v>515</v>
      </c>
      <c r="AU73" s="8">
        <v>0</v>
      </c>
      <c r="AV73" s="26" t="s">
        <v>516</v>
      </c>
      <c r="AW73" s="8">
        <v>0.15384615384615385</v>
      </c>
      <c r="AX73" s="26" t="s">
        <v>517</v>
      </c>
      <c r="AY73" s="8">
        <v>0</v>
      </c>
      <c r="AZ73" s="26" t="s">
        <v>518</v>
      </c>
      <c r="BA73" s="8">
        <v>0</v>
      </c>
      <c r="BB73" s="26" t="s">
        <v>519</v>
      </c>
      <c r="BC73" s="8">
        <v>0</v>
      </c>
      <c r="BD73" s="26" t="s">
        <v>520</v>
      </c>
      <c r="BE73" s="8">
        <v>0</v>
      </c>
      <c r="BF73" s="26" t="s">
        <v>521</v>
      </c>
      <c r="BG73" s="8">
        <v>0</v>
      </c>
      <c r="BH73" s="26" t="s">
        <v>522</v>
      </c>
      <c r="BI73" s="8">
        <v>0</v>
      </c>
      <c r="BJ73" s="26" t="s">
        <v>523</v>
      </c>
      <c r="BK73" s="8">
        <v>0</v>
      </c>
      <c r="BL73" s="26" t="s">
        <v>524</v>
      </c>
      <c r="BM73" s="8">
        <v>0.23076923076923078</v>
      </c>
      <c r="BN73" s="26" t="s">
        <v>525</v>
      </c>
      <c r="BO73" s="8">
        <v>0</v>
      </c>
      <c r="BP73" s="26" t="s">
        <v>526</v>
      </c>
      <c r="BQ73" s="8">
        <v>0</v>
      </c>
      <c r="BR73" s="26" t="s">
        <v>527</v>
      </c>
      <c r="BS73" s="8">
        <v>0</v>
      </c>
      <c r="BT73" s="26" t="s">
        <v>528</v>
      </c>
      <c r="BU73" s="8">
        <v>0</v>
      </c>
      <c r="BV73" s="26" t="s">
        <v>529</v>
      </c>
      <c r="BW73" s="8">
        <v>0</v>
      </c>
      <c r="BX73" s="26" t="s">
        <v>530</v>
      </c>
      <c r="BY73" s="8">
        <v>0</v>
      </c>
      <c r="BZ73" s="26" t="s">
        <v>531</v>
      </c>
      <c r="CA73" s="8">
        <v>0</v>
      </c>
      <c r="CB73" s="26" t="s">
        <v>532</v>
      </c>
      <c r="CC73" s="8">
        <v>0</v>
      </c>
      <c r="CD73" s="26" t="s">
        <v>533</v>
      </c>
      <c r="CE73" s="8">
        <v>0</v>
      </c>
      <c r="CF73" s="26" t="s">
        <v>534</v>
      </c>
      <c r="CG73" s="8">
        <v>0</v>
      </c>
      <c r="CH73" s="26" t="s">
        <v>535</v>
      </c>
      <c r="CI73" s="8">
        <v>0</v>
      </c>
      <c r="CJ73" s="26" t="s">
        <v>536</v>
      </c>
      <c r="CK73" s="8">
        <v>7.6923076923076927E-2</v>
      </c>
    </row>
    <row r="74" spans="1:89" ht="15" x14ac:dyDescent="0.25">
      <c r="A74" s="17" t="s">
        <v>240</v>
      </c>
      <c r="B74" s="21">
        <v>3202</v>
      </c>
      <c r="C74" s="14" t="s">
        <v>446</v>
      </c>
      <c r="D74" s="17" t="s">
        <v>46</v>
      </c>
      <c r="E74" s="21">
        <v>32</v>
      </c>
      <c r="F74" s="22">
        <v>561.49589000000003</v>
      </c>
      <c r="G74" s="21"/>
      <c r="H74" s="21">
        <v>4.1325500267629529</v>
      </c>
      <c r="I74" s="10">
        <v>1.58327071637158</v>
      </c>
      <c r="J74" s="17" t="s">
        <v>540</v>
      </c>
      <c r="K74" s="17">
        <v>108.76300000000001</v>
      </c>
      <c r="L74" s="23">
        <v>2014</v>
      </c>
      <c r="M74" s="21">
        <v>508.03333361580997</v>
      </c>
      <c r="N74" s="24">
        <v>173.55781500000001</v>
      </c>
      <c r="O74" s="17" t="s">
        <v>540</v>
      </c>
      <c r="P74" s="8" t="s">
        <v>541</v>
      </c>
      <c r="Q74" s="25">
        <v>19</v>
      </c>
      <c r="R74" s="26" t="s">
        <v>542</v>
      </c>
      <c r="S74" s="8" t="s">
        <v>542</v>
      </c>
      <c r="T74" s="26" t="s">
        <v>542</v>
      </c>
      <c r="U74" s="8" t="s">
        <v>542</v>
      </c>
      <c r="V74" s="26" t="s">
        <v>542</v>
      </c>
      <c r="W74" s="8" t="s">
        <v>542</v>
      </c>
      <c r="X74" s="26" t="s">
        <v>542</v>
      </c>
      <c r="Y74" s="8" t="s">
        <v>542</v>
      </c>
      <c r="Z74" s="26" t="s">
        <v>542</v>
      </c>
      <c r="AA74" s="8" t="s">
        <v>542</v>
      </c>
      <c r="AB74" s="26" t="s">
        <v>542</v>
      </c>
      <c r="AC74" s="8" t="s">
        <v>542</v>
      </c>
      <c r="AD74" s="26" t="s">
        <v>542</v>
      </c>
      <c r="AE74" s="8" t="s">
        <v>542</v>
      </c>
      <c r="AF74" s="26" t="s">
        <v>542</v>
      </c>
      <c r="AG74" s="8" t="s">
        <v>542</v>
      </c>
      <c r="AH74" s="26" t="s">
        <v>542</v>
      </c>
      <c r="AI74" s="8" t="s">
        <v>542</v>
      </c>
      <c r="AJ74" s="26" t="s">
        <v>542</v>
      </c>
      <c r="AK74" s="8" t="s">
        <v>542</v>
      </c>
      <c r="AL74" s="26" t="s">
        <v>542</v>
      </c>
      <c r="AM74" s="8" t="s">
        <v>542</v>
      </c>
      <c r="AN74" s="26" t="s">
        <v>542</v>
      </c>
      <c r="AO74" s="8" t="s">
        <v>542</v>
      </c>
      <c r="AP74" s="26" t="s">
        <v>542</v>
      </c>
      <c r="AQ74" s="8" t="s">
        <v>542</v>
      </c>
      <c r="AR74" s="26" t="s">
        <v>542</v>
      </c>
      <c r="AS74" s="8" t="s">
        <v>542</v>
      </c>
      <c r="AT74" s="26" t="s">
        <v>542</v>
      </c>
      <c r="AU74" s="8" t="s">
        <v>542</v>
      </c>
      <c r="AV74" s="26" t="s">
        <v>542</v>
      </c>
      <c r="AW74" s="8" t="s">
        <v>542</v>
      </c>
      <c r="AX74" s="26" t="s">
        <v>542</v>
      </c>
      <c r="AY74" s="8" t="s">
        <v>542</v>
      </c>
      <c r="AZ74" s="26" t="s">
        <v>542</v>
      </c>
      <c r="BA74" s="8" t="s">
        <v>542</v>
      </c>
      <c r="BB74" s="26" t="s">
        <v>542</v>
      </c>
      <c r="BC74" s="8" t="s">
        <v>542</v>
      </c>
      <c r="BD74" s="26" t="s">
        <v>542</v>
      </c>
      <c r="BE74" s="8" t="s">
        <v>542</v>
      </c>
      <c r="BF74" s="26" t="s">
        <v>542</v>
      </c>
      <c r="BG74" s="8" t="s">
        <v>542</v>
      </c>
      <c r="BH74" s="26" t="s">
        <v>542</v>
      </c>
      <c r="BI74" s="8" t="s">
        <v>542</v>
      </c>
      <c r="BJ74" s="26" t="s">
        <v>542</v>
      </c>
      <c r="BK74" s="8" t="s">
        <v>542</v>
      </c>
      <c r="BL74" s="26" t="s">
        <v>542</v>
      </c>
      <c r="BM74" s="8" t="s">
        <v>542</v>
      </c>
      <c r="BN74" s="26" t="s">
        <v>542</v>
      </c>
      <c r="BO74" s="8" t="s">
        <v>542</v>
      </c>
      <c r="BP74" s="26" t="s">
        <v>542</v>
      </c>
      <c r="BQ74" s="8" t="s">
        <v>542</v>
      </c>
      <c r="BR74" s="26" t="s">
        <v>542</v>
      </c>
      <c r="BS74" s="8" t="s">
        <v>542</v>
      </c>
      <c r="BT74" s="26" t="s">
        <v>542</v>
      </c>
      <c r="BU74" s="8" t="s">
        <v>542</v>
      </c>
      <c r="BV74" s="26" t="s">
        <v>542</v>
      </c>
      <c r="BW74" s="8" t="s">
        <v>542</v>
      </c>
      <c r="BX74" s="26" t="s">
        <v>542</v>
      </c>
      <c r="BY74" s="8" t="s">
        <v>542</v>
      </c>
      <c r="BZ74" s="26" t="s">
        <v>542</v>
      </c>
      <c r="CA74" s="8" t="s">
        <v>542</v>
      </c>
      <c r="CB74" s="26" t="s">
        <v>542</v>
      </c>
      <c r="CC74" s="8" t="s">
        <v>542</v>
      </c>
      <c r="CD74" s="26" t="s">
        <v>542</v>
      </c>
      <c r="CE74" s="8" t="s">
        <v>542</v>
      </c>
      <c r="CF74" s="26" t="s">
        <v>542</v>
      </c>
      <c r="CG74" s="8" t="s">
        <v>542</v>
      </c>
      <c r="CH74" s="26" t="s">
        <v>542</v>
      </c>
      <c r="CI74" s="8" t="s">
        <v>542</v>
      </c>
      <c r="CJ74" s="26" t="s">
        <v>542</v>
      </c>
      <c r="CK74" s="8" t="s">
        <v>542</v>
      </c>
    </row>
    <row r="75" spans="1:89" ht="15" x14ac:dyDescent="0.25">
      <c r="A75" s="17" t="s">
        <v>242</v>
      </c>
      <c r="B75" s="21">
        <v>3204</v>
      </c>
      <c r="C75" s="14" t="s">
        <v>447</v>
      </c>
      <c r="D75" s="17" t="s">
        <v>46</v>
      </c>
      <c r="E75" s="21">
        <v>32</v>
      </c>
      <c r="F75" s="22">
        <v>379.93150600000001</v>
      </c>
      <c r="G75" s="21"/>
      <c r="H75" s="21">
        <v>1.1205474827162447</v>
      </c>
      <c r="I75" s="10">
        <v>3.02949342663885</v>
      </c>
      <c r="J75" s="17" t="s">
        <v>499</v>
      </c>
      <c r="K75" s="17">
        <v>55.335999999999999</v>
      </c>
      <c r="L75" s="23">
        <v>2014</v>
      </c>
      <c r="M75" s="21">
        <v>160.36907240547944</v>
      </c>
      <c r="N75" s="24">
        <v>251.234758</v>
      </c>
      <c r="O75" s="17" t="s">
        <v>499</v>
      </c>
      <c r="P75" s="8" t="s">
        <v>500</v>
      </c>
      <c r="Q75" s="25">
        <v>23</v>
      </c>
      <c r="R75" s="26" t="s">
        <v>501</v>
      </c>
      <c r="S75" s="8">
        <v>4.3478260869565216E-2</v>
      </c>
      <c r="T75" s="26" t="s">
        <v>502</v>
      </c>
      <c r="U75" s="8">
        <v>0</v>
      </c>
      <c r="V75" s="26" t="s">
        <v>503</v>
      </c>
      <c r="W75" s="8">
        <v>0</v>
      </c>
      <c r="X75" s="26" t="s">
        <v>504</v>
      </c>
      <c r="Y75" s="8">
        <v>4.3478260869565216E-2</v>
      </c>
      <c r="Z75" s="26" t="s">
        <v>505</v>
      </c>
      <c r="AA75" s="8">
        <v>0</v>
      </c>
      <c r="AB75" s="26" t="s">
        <v>506</v>
      </c>
      <c r="AC75" s="8">
        <v>0</v>
      </c>
      <c r="AD75" s="26" t="s">
        <v>507</v>
      </c>
      <c r="AE75" s="8">
        <v>0</v>
      </c>
      <c r="AF75" s="26" t="s">
        <v>508</v>
      </c>
      <c r="AG75" s="8">
        <v>0</v>
      </c>
      <c r="AH75" s="26" t="s">
        <v>509</v>
      </c>
      <c r="AI75" s="8">
        <v>0</v>
      </c>
      <c r="AJ75" s="26" t="s">
        <v>510</v>
      </c>
      <c r="AK75" s="8">
        <v>0</v>
      </c>
      <c r="AL75" s="26" t="s">
        <v>511</v>
      </c>
      <c r="AM75" s="8">
        <v>0</v>
      </c>
      <c r="AN75" s="26" t="s">
        <v>512</v>
      </c>
      <c r="AO75" s="8">
        <v>8.6956521739130432E-2</v>
      </c>
      <c r="AP75" s="26" t="s">
        <v>513</v>
      </c>
      <c r="AQ75" s="8">
        <v>0.30434782608695654</v>
      </c>
      <c r="AR75" s="26" t="s">
        <v>514</v>
      </c>
      <c r="AS75" s="8">
        <v>0</v>
      </c>
      <c r="AT75" s="26" t="s">
        <v>515</v>
      </c>
      <c r="AU75" s="8">
        <v>0</v>
      </c>
      <c r="AV75" s="26" t="s">
        <v>516</v>
      </c>
      <c r="AW75" s="8">
        <v>0</v>
      </c>
      <c r="AX75" s="26" t="s">
        <v>517</v>
      </c>
      <c r="AY75" s="8">
        <v>0</v>
      </c>
      <c r="AZ75" s="26" t="s">
        <v>518</v>
      </c>
      <c r="BA75" s="8">
        <v>8.6956521739130432E-2</v>
      </c>
      <c r="BB75" s="26" t="s">
        <v>519</v>
      </c>
      <c r="BC75" s="8">
        <v>0</v>
      </c>
      <c r="BD75" s="26" t="s">
        <v>520</v>
      </c>
      <c r="BE75" s="8">
        <v>0</v>
      </c>
      <c r="BF75" s="26" t="s">
        <v>521</v>
      </c>
      <c r="BG75" s="8">
        <v>4.3478260869565216E-2</v>
      </c>
      <c r="BH75" s="26" t="s">
        <v>522</v>
      </c>
      <c r="BI75" s="8">
        <v>0</v>
      </c>
      <c r="BJ75" s="26" t="s">
        <v>523</v>
      </c>
      <c r="BK75" s="8">
        <v>0</v>
      </c>
      <c r="BL75" s="26" t="s">
        <v>524</v>
      </c>
      <c r="BM75" s="8">
        <v>0.13043478260869565</v>
      </c>
      <c r="BN75" s="26" t="s">
        <v>525</v>
      </c>
      <c r="BO75" s="8">
        <v>0</v>
      </c>
      <c r="BP75" s="26" t="s">
        <v>526</v>
      </c>
      <c r="BQ75" s="8">
        <v>0</v>
      </c>
      <c r="BR75" s="26" t="s">
        <v>527</v>
      </c>
      <c r="BS75" s="8">
        <v>0</v>
      </c>
      <c r="BT75" s="26" t="s">
        <v>528</v>
      </c>
      <c r="BU75" s="8">
        <v>0</v>
      </c>
      <c r="BV75" s="26" t="s">
        <v>529</v>
      </c>
      <c r="BW75" s="8">
        <v>0</v>
      </c>
      <c r="BX75" s="26" t="s">
        <v>530</v>
      </c>
      <c r="BY75" s="8">
        <v>0</v>
      </c>
      <c r="BZ75" s="26" t="s">
        <v>531</v>
      </c>
      <c r="CA75" s="8">
        <v>0</v>
      </c>
      <c r="CB75" s="26" t="s">
        <v>532</v>
      </c>
      <c r="CC75" s="8">
        <v>0</v>
      </c>
      <c r="CD75" s="26" t="s">
        <v>533</v>
      </c>
      <c r="CE75" s="8">
        <v>0</v>
      </c>
      <c r="CF75" s="26" t="s">
        <v>534</v>
      </c>
      <c r="CG75" s="8">
        <v>4.3478260869565216E-2</v>
      </c>
      <c r="CH75" s="26" t="s">
        <v>535</v>
      </c>
      <c r="CI75" s="8">
        <v>8.6956521739130432E-2</v>
      </c>
      <c r="CJ75" s="26" t="s">
        <v>536</v>
      </c>
      <c r="CK75" s="8">
        <v>0.13043478260869565</v>
      </c>
    </row>
    <row r="76" spans="1:89" ht="15" x14ac:dyDescent="0.25">
      <c r="A76" s="17" t="s">
        <v>173</v>
      </c>
      <c r="B76" s="21">
        <v>3901</v>
      </c>
      <c r="C76" s="14" t="s">
        <v>448</v>
      </c>
      <c r="D76" s="17" t="s">
        <v>386</v>
      </c>
      <c r="E76" s="21">
        <v>39</v>
      </c>
      <c r="F76" s="22">
        <v>547.12054699999999</v>
      </c>
      <c r="G76" s="21"/>
      <c r="H76" s="21">
        <v>1.2538489391111891</v>
      </c>
      <c r="I76" s="10">
        <v>0.37468890745205402</v>
      </c>
      <c r="J76" s="17" t="s">
        <v>540</v>
      </c>
      <c r="K76" s="17">
        <v>35.872</v>
      </c>
      <c r="L76" s="23">
        <v>2017</v>
      </c>
      <c r="M76" s="21">
        <v>105.82383526024296</v>
      </c>
      <c r="N76" s="24">
        <v>23.190501000000001</v>
      </c>
      <c r="O76" s="17" t="s">
        <v>540</v>
      </c>
      <c r="P76" s="8" t="s">
        <v>541</v>
      </c>
      <c r="Q76" s="25">
        <v>5</v>
      </c>
      <c r="R76" s="26" t="s">
        <v>542</v>
      </c>
      <c r="S76" s="8" t="s">
        <v>542</v>
      </c>
      <c r="T76" s="26" t="s">
        <v>542</v>
      </c>
      <c r="U76" s="8" t="s">
        <v>542</v>
      </c>
      <c r="V76" s="26" t="s">
        <v>542</v>
      </c>
      <c r="W76" s="8" t="s">
        <v>542</v>
      </c>
      <c r="X76" s="26" t="s">
        <v>542</v>
      </c>
      <c r="Y76" s="8" t="s">
        <v>542</v>
      </c>
      <c r="Z76" s="26" t="s">
        <v>542</v>
      </c>
      <c r="AA76" s="8" t="s">
        <v>542</v>
      </c>
      <c r="AB76" s="26" t="s">
        <v>542</v>
      </c>
      <c r="AC76" s="8" t="s">
        <v>542</v>
      </c>
      <c r="AD76" s="26" t="s">
        <v>542</v>
      </c>
      <c r="AE76" s="8" t="s">
        <v>542</v>
      </c>
      <c r="AF76" s="26" t="s">
        <v>542</v>
      </c>
      <c r="AG76" s="8" t="s">
        <v>542</v>
      </c>
      <c r="AH76" s="26" t="s">
        <v>542</v>
      </c>
      <c r="AI76" s="8" t="s">
        <v>542</v>
      </c>
      <c r="AJ76" s="26" t="s">
        <v>542</v>
      </c>
      <c r="AK76" s="8" t="s">
        <v>542</v>
      </c>
      <c r="AL76" s="26" t="s">
        <v>542</v>
      </c>
      <c r="AM76" s="8" t="s">
        <v>542</v>
      </c>
      <c r="AN76" s="26" t="s">
        <v>542</v>
      </c>
      <c r="AO76" s="8" t="s">
        <v>542</v>
      </c>
      <c r="AP76" s="26" t="s">
        <v>542</v>
      </c>
      <c r="AQ76" s="8" t="s">
        <v>542</v>
      </c>
      <c r="AR76" s="26" t="s">
        <v>542</v>
      </c>
      <c r="AS76" s="8" t="s">
        <v>542</v>
      </c>
      <c r="AT76" s="26" t="s">
        <v>542</v>
      </c>
      <c r="AU76" s="8" t="s">
        <v>542</v>
      </c>
      <c r="AV76" s="26" t="s">
        <v>542</v>
      </c>
      <c r="AW76" s="8" t="s">
        <v>542</v>
      </c>
      <c r="AX76" s="26" t="s">
        <v>542</v>
      </c>
      <c r="AY76" s="8" t="s">
        <v>542</v>
      </c>
      <c r="AZ76" s="26" t="s">
        <v>542</v>
      </c>
      <c r="BA76" s="8" t="s">
        <v>542</v>
      </c>
      <c r="BB76" s="26" t="s">
        <v>542</v>
      </c>
      <c r="BC76" s="8" t="s">
        <v>542</v>
      </c>
      <c r="BD76" s="26" t="s">
        <v>542</v>
      </c>
      <c r="BE76" s="8" t="s">
        <v>542</v>
      </c>
      <c r="BF76" s="26" t="s">
        <v>542</v>
      </c>
      <c r="BG76" s="8" t="s">
        <v>542</v>
      </c>
      <c r="BH76" s="26" t="s">
        <v>542</v>
      </c>
      <c r="BI76" s="8" t="s">
        <v>542</v>
      </c>
      <c r="BJ76" s="26" t="s">
        <v>542</v>
      </c>
      <c r="BK76" s="8" t="s">
        <v>542</v>
      </c>
      <c r="BL76" s="26" t="s">
        <v>542</v>
      </c>
      <c r="BM76" s="8" t="s">
        <v>542</v>
      </c>
      <c r="BN76" s="26" t="s">
        <v>542</v>
      </c>
      <c r="BO76" s="8" t="s">
        <v>542</v>
      </c>
      <c r="BP76" s="26" t="s">
        <v>542</v>
      </c>
      <c r="BQ76" s="8" t="s">
        <v>542</v>
      </c>
      <c r="BR76" s="26" t="s">
        <v>542</v>
      </c>
      <c r="BS76" s="8" t="s">
        <v>542</v>
      </c>
      <c r="BT76" s="26" t="s">
        <v>542</v>
      </c>
      <c r="BU76" s="8" t="s">
        <v>542</v>
      </c>
      <c r="BV76" s="26" t="s">
        <v>542</v>
      </c>
      <c r="BW76" s="8" t="s">
        <v>542</v>
      </c>
      <c r="BX76" s="26" t="s">
        <v>542</v>
      </c>
      <c r="BY76" s="8" t="s">
        <v>542</v>
      </c>
      <c r="BZ76" s="26" t="s">
        <v>542</v>
      </c>
      <c r="CA76" s="8" t="s">
        <v>542</v>
      </c>
      <c r="CB76" s="26" t="s">
        <v>542</v>
      </c>
      <c r="CC76" s="8" t="s">
        <v>542</v>
      </c>
      <c r="CD76" s="26" t="s">
        <v>542</v>
      </c>
      <c r="CE76" s="8" t="s">
        <v>542</v>
      </c>
      <c r="CF76" s="26" t="s">
        <v>542</v>
      </c>
      <c r="CG76" s="8" t="s">
        <v>542</v>
      </c>
      <c r="CH76" s="26" t="s">
        <v>542</v>
      </c>
      <c r="CI76" s="8" t="s">
        <v>542</v>
      </c>
      <c r="CJ76" s="26" t="s">
        <v>542</v>
      </c>
      <c r="CK76" s="8" t="s">
        <v>542</v>
      </c>
    </row>
    <row r="77" spans="1:89" ht="15" x14ac:dyDescent="0.25">
      <c r="A77" s="17" t="s">
        <v>175</v>
      </c>
      <c r="B77" s="21">
        <v>3902</v>
      </c>
      <c r="C77" s="14" t="s">
        <v>449</v>
      </c>
      <c r="D77" s="17" t="s">
        <v>386</v>
      </c>
      <c r="E77" s="21">
        <v>39</v>
      </c>
      <c r="F77" s="22">
        <v>462.53698600000001</v>
      </c>
      <c r="G77" s="21"/>
      <c r="H77" s="21">
        <v>0.81773102819281684</v>
      </c>
      <c r="I77" s="10">
        <v>0.41942591808214902</v>
      </c>
      <c r="J77" s="17" t="s">
        <v>540</v>
      </c>
      <c r="K77" s="17">
        <v>36.427</v>
      </c>
      <c r="L77" s="23">
        <v>2017</v>
      </c>
      <c r="M77" s="21">
        <v>58.407217995203929</v>
      </c>
      <c r="N77" s="24">
        <v>64.081361000000001</v>
      </c>
      <c r="O77" s="17" t="s">
        <v>499</v>
      </c>
      <c r="P77" s="8" t="s">
        <v>500</v>
      </c>
      <c r="Q77" s="25">
        <v>15</v>
      </c>
      <c r="R77" s="26" t="s">
        <v>501</v>
      </c>
      <c r="S77" s="8">
        <v>0</v>
      </c>
      <c r="T77" s="26" t="s">
        <v>502</v>
      </c>
      <c r="U77" s="8">
        <v>0.2</v>
      </c>
      <c r="V77" s="26" t="s">
        <v>503</v>
      </c>
      <c r="W77" s="8">
        <v>0</v>
      </c>
      <c r="X77" s="26" t="s">
        <v>504</v>
      </c>
      <c r="Y77" s="8">
        <v>0</v>
      </c>
      <c r="Z77" s="26" t="s">
        <v>505</v>
      </c>
      <c r="AA77" s="8">
        <v>0</v>
      </c>
      <c r="AB77" s="26" t="s">
        <v>506</v>
      </c>
      <c r="AC77" s="8">
        <v>0</v>
      </c>
      <c r="AD77" s="26" t="s">
        <v>507</v>
      </c>
      <c r="AE77" s="8">
        <v>0</v>
      </c>
      <c r="AF77" s="26" t="s">
        <v>508</v>
      </c>
      <c r="AG77" s="8">
        <v>0</v>
      </c>
      <c r="AH77" s="26" t="s">
        <v>509</v>
      </c>
      <c r="AI77" s="8">
        <v>0</v>
      </c>
      <c r="AJ77" s="26" t="s">
        <v>510</v>
      </c>
      <c r="AK77" s="8">
        <v>0</v>
      </c>
      <c r="AL77" s="26" t="s">
        <v>511</v>
      </c>
      <c r="AM77" s="8">
        <v>0</v>
      </c>
      <c r="AN77" s="26" t="s">
        <v>512</v>
      </c>
      <c r="AO77" s="8">
        <v>0</v>
      </c>
      <c r="AP77" s="26" t="s">
        <v>513</v>
      </c>
      <c r="AQ77" s="8">
        <v>0.13333333333333333</v>
      </c>
      <c r="AR77" s="26" t="s">
        <v>514</v>
      </c>
      <c r="AS77" s="8">
        <v>0</v>
      </c>
      <c r="AT77" s="26" t="s">
        <v>515</v>
      </c>
      <c r="AU77" s="8">
        <v>0</v>
      </c>
      <c r="AV77" s="26" t="s">
        <v>516</v>
      </c>
      <c r="AW77" s="8">
        <v>0</v>
      </c>
      <c r="AX77" s="26" t="s">
        <v>517</v>
      </c>
      <c r="AY77" s="8">
        <v>0.13333333333333333</v>
      </c>
      <c r="AZ77" s="26" t="s">
        <v>518</v>
      </c>
      <c r="BA77" s="8">
        <v>0</v>
      </c>
      <c r="BB77" s="26" t="s">
        <v>519</v>
      </c>
      <c r="BC77" s="8">
        <v>0</v>
      </c>
      <c r="BD77" s="26" t="s">
        <v>520</v>
      </c>
      <c r="BE77" s="8">
        <v>0</v>
      </c>
      <c r="BF77" s="26" t="s">
        <v>521</v>
      </c>
      <c r="BG77" s="8">
        <v>0</v>
      </c>
      <c r="BH77" s="26" t="s">
        <v>522</v>
      </c>
      <c r="BI77" s="8">
        <v>0</v>
      </c>
      <c r="BJ77" s="26" t="s">
        <v>523</v>
      </c>
      <c r="BK77" s="8">
        <v>6.6666666666666666E-2</v>
      </c>
      <c r="BL77" s="26" t="s">
        <v>524</v>
      </c>
      <c r="BM77" s="8">
        <v>0</v>
      </c>
      <c r="BN77" s="26" t="s">
        <v>525</v>
      </c>
      <c r="BO77" s="8">
        <v>0</v>
      </c>
      <c r="BP77" s="26" t="s">
        <v>526</v>
      </c>
      <c r="BQ77" s="8">
        <v>0.13333333333333333</v>
      </c>
      <c r="BR77" s="26" t="s">
        <v>527</v>
      </c>
      <c r="BS77" s="8">
        <v>0</v>
      </c>
      <c r="BT77" s="26" t="s">
        <v>528</v>
      </c>
      <c r="BU77" s="8">
        <v>0</v>
      </c>
      <c r="BV77" s="26" t="s">
        <v>529</v>
      </c>
      <c r="BW77" s="8">
        <v>0</v>
      </c>
      <c r="BX77" s="26" t="s">
        <v>530</v>
      </c>
      <c r="BY77" s="8">
        <v>0</v>
      </c>
      <c r="BZ77" s="26" t="s">
        <v>531</v>
      </c>
      <c r="CA77" s="8">
        <v>0</v>
      </c>
      <c r="CB77" s="26" t="s">
        <v>532</v>
      </c>
      <c r="CC77" s="8">
        <v>0</v>
      </c>
      <c r="CD77" s="26" t="s">
        <v>533</v>
      </c>
      <c r="CE77" s="8">
        <v>0</v>
      </c>
      <c r="CF77" s="26" t="s">
        <v>534</v>
      </c>
      <c r="CG77" s="8">
        <v>0.13333333333333333</v>
      </c>
      <c r="CH77" s="26" t="s">
        <v>535</v>
      </c>
      <c r="CI77" s="8">
        <v>6.6666666666666666E-2</v>
      </c>
      <c r="CJ77" s="26" t="s">
        <v>536</v>
      </c>
      <c r="CK77" s="8">
        <v>0.13333333333333333</v>
      </c>
    </row>
    <row r="78" spans="1:89" ht="15" x14ac:dyDescent="0.25">
      <c r="A78" s="17" t="s">
        <v>387</v>
      </c>
      <c r="B78" s="21">
        <v>3903</v>
      </c>
      <c r="C78" s="14" t="s">
        <v>450</v>
      </c>
      <c r="D78" s="17" t="s">
        <v>386</v>
      </c>
      <c r="E78" s="21">
        <v>39</v>
      </c>
      <c r="F78" s="22">
        <v>147.920547</v>
      </c>
      <c r="G78" s="21"/>
      <c r="H78" s="21">
        <v>1.3904981652598136</v>
      </c>
      <c r="I78" s="10">
        <v>0.189290808936773</v>
      </c>
      <c r="J78" s="17" t="s">
        <v>540</v>
      </c>
      <c r="K78" s="17">
        <v>10.353999999999999</v>
      </c>
      <c r="L78" s="23">
        <v>2017</v>
      </c>
      <c r="M78" s="21">
        <v>64.629809147574477</v>
      </c>
      <c r="N78" s="24">
        <v>12.486433</v>
      </c>
      <c r="O78" s="17" t="s">
        <v>540</v>
      </c>
      <c r="P78" s="8" t="s">
        <v>541</v>
      </c>
      <c r="Q78" s="25">
        <v>3</v>
      </c>
      <c r="R78" s="26" t="s">
        <v>542</v>
      </c>
      <c r="S78" s="8" t="s">
        <v>542</v>
      </c>
      <c r="T78" s="26" t="s">
        <v>542</v>
      </c>
      <c r="U78" s="8" t="s">
        <v>542</v>
      </c>
      <c r="V78" s="26" t="s">
        <v>542</v>
      </c>
      <c r="W78" s="8" t="s">
        <v>542</v>
      </c>
      <c r="X78" s="26" t="s">
        <v>542</v>
      </c>
      <c r="Y78" s="8" t="s">
        <v>542</v>
      </c>
      <c r="Z78" s="26" t="s">
        <v>542</v>
      </c>
      <c r="AA78" s="8" t="s">
        <v>542</v>
      </c>
      <c r="AB78" s="26" t="s">
        <v>542</v>
      </c>
      <c r="AC78" s="8" t="s">
        <v>542</v>
      </c>
      <c r="AD78" s="26" t="s">
        <v>542</v>
      </c>
      <c r="AE78" s="8" t="s">
        <v>542</v>
      </c>
      <c r="AF78" s="26" t="s">
        <v>542</v>
      </c>
      <c r="AG78" s="8" t="s">
        <v>542</v>
      </c>
      <c r="AH78" s="26" t="s">
        <v>542</v>
      </c>
      <c r="AI78" s="8" t="s">
        <v>542</v>
      </c>
      <c r="AJ78" s="26" t="s">
        <v>542</v>
      </c>
      <c r="AK78" s="8" t="s">
        <v>542</v>
      </c>
      <c r="AL78" s="26" t="s">
        <v>542</v>
      </c>
      <c r="AM78" s="8" t="s">
        <v>542</v>
      </c>
      <c r="AN78" s="26" t="s">
        <v>542</v>
      </c>
      <c r="AO78" s="8" t="s">
        <v>542</v>
      </c>
      <c r="AP78" s="26" t="s">
        <v>542</v>
      </c>
      <c r="AQ78" s="8" t="s">
        <v>542</v>
      </c>
      <c r="AR78" s="26" t="s">
        <v>542</v>
      </c>
      <c r="AS78" s="8" t="s">
        <v>542</v>
      </c>
      <c r="AT78" s="26" t="s">
        <v>542</v>
      </c>
      <c r="AU78" s="8" t="s">
        <v>542</v>
      </c>
      <c r="AV78" s="26" t="s">
        <v>542</v>
      </c>
      <c r="AW78" s="8" t="s">
        <v>542</v>
      </c>
      <c r="AX78" s="26" t="s">
        <v>542</v>
      </c>
      <c r="AY78" s="8" t="s">
        <v>542</v>
      </c>
      <c r="AZ78" s="26" t="s">
        <v>542</v>
      </c>
      <c r="BA78" s="8" t="s">
        <v>542</v>
      </c>
      <c r="BB78" s="26" t="s">
        <v>542</v>
      </c>
      <c r="BC78" s="8" t="s">
        <v>542</v>
      </c>
      <c r="BD78" s="26" t="s">
        <v>542</v>
      </c>
      <c r="BE78" s="8" t="s">
        <v>542</v>
      </c>
      <c r="BF78" s="26" t="s">
        <v>542</v>
      </c>
      <c r="BG78" s="8" t="s">
        <v>542</v>
      </c>
      <c r="BH78" s="26" t="s">
        <v>542</v>
      </c>
      <c r="BI78" s="8" t="s">
        <v>542</v>
      </c>
      <c r="BJ78" s="26" t="s">
        <v>542</v>
      </c>
      <c r="BK78" s="8" t="s">
        <v>542</v>
      </c>
      <c r="BL78" s="26" t="s">
        <v>542</v>
      </c>
      <c r="BM78" s="8" t="s">
        <v>542</v>
      </c>
      <c r="BN78" s="26" t="s">
        <v>542</v>
      </c>
      <c r="BO78" s="8" t="s">
        <v>542</v>
      </c>
      <c r="BP78" s="26" t="s">
        <v>542</v>
      </c>
      <c r="BQ78" s="8" t="s">
        <v>542</v>
      </c>
      <c r="BR78" s="26" t="s">
        <v>542</v>
      </c>
      <c r="BS78" s="8" t="s">
        <v>542</v>
      </c>
      <c r="BT78" s="26" t="s">
        <v>542</v>
      </c>
      <c r="BU78" s="8" t="s">
        <v>542</v>
      </c>
      <c r="BV78" s="26" t="s">
        <v>542</v>
      </c>
      <c r="BW78" s="8" t="s">
        <v>542</v>
      </c>
      <c r="BX78" s="26" t="s">
        <v>542</v>
      </c>
      <c r="BY78" s="8" t="s">
        <v>542</v>
      </c>
      <c r="BZ78" s="26" t="s">
        <v>542</v>
      </c>
      <c r="CA78" s="8" t="s">
        <v>542</v>
      </c>
      <c r="CB78" s="26" t="s">
        <v>542</v>
      </c>
      <c r="CC78" s="8" t="s">
        <v>542</v>
      </c>
      <c r="CD78" s="26" t="s">
        <v>542</v>
      </c>
      <c r="CE78" s="8" t="s">
        <v>542</v>
      </c>
      <c r="CF78" s="26" t="s">
        <v>542</v>
      </c>
      <c r="CG78" s="8" t="s">
        <v>542</v>
      </c>
      <c r="CH78" s="26" t="s">
        <v>542</v>
      </c>
      <c r="CI78" s="8" t="s">
        <v>542</v>
      </c>
      <c r="CJ78" s="26" t="s">
        <v>542</v>
      </c>
      <c r="CK78" s="8" t="s">
        <v>542</v>
      </c>
    </row>
    <row r="79" spans="1:89" ht="15" x14ac:dyDescent="0.25">
      <c r="A79" s="17" t="s">
        <v>179</v>
      </c>
      <c r="B79" s="21">
        <v>3904</v>
      </c>
      <c r="C79" s="14" t="s">
        <v>451</v>
      </c>
      <c r="D79" s="17" t="s">
        <v>386</v>
      </c>
      <c r="E79" s="21">
        <v>39</v>
      </c>
      <c r="F79" s="22">
        <v>465.90958899999998</v>
      </c>
      <c r="G79" s="21"/>
      <c r="H79" s="21">
        <v>1.1643926921979948</v>
      </c>
      <c r="I79" s="10">
        <v>0.472194617140623</v>
      </c>
      <c r="J79" s="17" t="s">
        <v>540</v>
      </c>
      <c r="K79" s="17">
        <v>51.676000000000002</v>
      </c>
      <c r="L79" s="23">
        <v>2017</v>
      </c>
      <c r="M79" s="21">
        <v>125.19358833373909</v>
      </c>
      <c r="N79" s="24">
        <v>28.964846999999999</v>
      </c>
      <c r="O79" s="17" t="s">
        <v>540</v>
      </c>
      <c r="P79" s="8" t="s">
        <v>541</v>
      </c>
      <c r="Q79" s="25">
        <v>16</v>
      </c>
      <c r="R79" s="26" t="s">
        <v>542</v>
      </c>
      <c r="S79" s="8" t="s">
        <v>542</v>
      </c>
      <c r="T79" s="26" t="s">
        <v>542</v>
      </c>
      <c r="U79" s="8" t="s">
        <v>542</v>
      </c>
      <c r="V79" s="26" t="s">
        <v>542</v>
      </c>
      <c r="W79" s="8" t="s">
        <v>542</v>
      </c>
      <c r="X79" s="26" t="s">
        <v>542</v>
      </c>
      <c r="Y79" s="8" t="s">
        <v>542</v>
      </c>
      <c r="Z79" s="26" t="s">
        <v>542</v>
      </c>
      <c r="AA79" s="8" t="s">
        <v>542</v>
      </c>
      <c r="AB79" s="26" t="s">
        <v>542</v>
      </c>
      <c r="AC79" s="8" t="s">
        <v>542</v>
      </c>
      <c r="AD79" s="26" t="s">
        <v>542</v>
      </c>
      <c r="AE79" s="8" t="s">
        <v>542</v>
      </c>
      <c r="AF79" s="26" t="s">
        <v>542</v>
      </c>
      <c r="AG79" s="8" t="s">
        <v>542</v>
      </c>
      <c r="AH79" s="26" t="s">
        <v>542</v>
      </c>
      <c r="AI79" s="8" t="s">
        <v>542</v>
      </c>
      <c r="AJ79" s="26" t="s">
        <v>542</v>
      </c>
      <c r="AK79" s="8" t="s">
        <v>542</v>
      </c>
      <c r="AL79" s="26" t="s">
        <v>542</v>
      </c>
      <c r="AM79" s="8" t="s">
        <v>542</v>
      </c>
      <c r="AN79" s="26" t="s">
        <v>542</v>
      </c>
      <c r="AO79" s="8" t="s">
        <v>542</v>
      </c>
      <c r="AP79" s="26" t="s">
        <v>542</v>
      </c>
      <c r="AQ79" s="8" t="s">
        <v>542</v>
      </c>
      <c r="AR79" s="26" t="s">
        <v>542</v>
      </c>
      <c r="AS79" s="8" t="s">
        <v>542</v>
      </c>
      <c r="AT79" s="26" t="s">
        <v>542</v>
      </c>
      <c r="AU79" s="8" t="s">
        <v>542</v>
      </c>
      <c r="AV79" s="26" t="s">
        <v>542</v>
      </c>
      <c r="AW79" s="8" t="s">
        <v>542</v>
      </c>
      <c r="AX79" s="26" t="s">
        <v>542</v>
      </c>
      <c r="AY79" s="8" t="s">
        <v>542</v>
      </c>
      <c r="AZ79" s="26" t="s">
        <v>542</v>
      </c>
      <c r="BA79" s="8" t="s">
        <v>542</v>
      </c>
      <c r="BB79" s="26" t="s">
        <v>542</v>
      </c>
      <c r="BC79" s="8" t="s">
        <v>542</v>
      </c>
      <c r="BD79" s="26" t="s">
        <v>542</v>
      </c>
      <c r="BE79" s="8" t="s">
        <v>542</v>
      </c>
      <c r="BF79" s="26" t="s">
        <v>542</v>
      </c>
      <c r="BG79" s="8" t="s">
        <v>542</v>
      </c>
      <c r="BH79" s="26" t="s">
        <v>542</v>
      </c>
      <c r="BI79" s="8" t="s">
        <v>542</v>
      </c>
      <c r="BJ79" s="26" t="s">
        <v>542</v>
      </c>
      <c r="BK79" s="8" t="s">
        <v>542</v>
      </c>
      <c r="BL79" s="26" t="s">
        <v>542</v>
      </c>
      <c r="BM79" s="8" t="s">
        <v>542</v>
      </c>
      <c r="BN79" s="26" t="s">
        <v>542</v>
      </c>
      <c r="BO79" s="8" t="s">
        <v>542</v>
      </c>
      <c r="BP79" s="26" t="s">
        <v>542</v>
      </c>
      <c r="BQ79" s="8" t="s">
        <v>542</v>
      </c>
      <c r="BR79" s="26" t="s">
        <v>542</v>
      </c>
      <c r="BS79" s="8" t="s">
        <v>542</v>
      </c>
      <c r="BT79" s="26" t="s">
        <v>542</v>
      </c>
      <c r="BU79" s="8" t="s">
        <v>542</v>
      </c>
      <c r="BV79" s="26" t="s">
        <v>542</v>
      </c>
      <c r="BW79" s="8" t="s">
        <v>542</v>
      </c>
      <c r="BX79" s="26" t="s">
        <v>542</v>
      </c>
      <c r="BY79" s="8" t="s">
        <v>542</v>
      </c>
      <c r="BZ79" s="26" t="s">
        <v>542</v>
      </c>
      <c r="CA79" s="8" t="s">
        <v>542</v>
      </c>
      <c r="CB79" s="26" t="s">
        <v>542</v>
      </c>
      <c r="CC79" s="8" t="s">
        <v>542</v>
      </c>
      <c r="CD79" s="26" t="s">
        <v>542</v>
      </c>
      <c r="CE79" s="8" t="s">
        <v>542</v>
      </c>
      <c r="CF79" s="26" t="s">
        <v>542</v>
      </c>
      <c r="CG79" s="8" t="s">
        <v>542</v>
      </c>
      <c r="CH79" s="26" t="s">
        <v>542</v>
      </c>
      <c r="CI79" s="8" t="s">
        <v>542</v>
      </c>
      <c r="CJ79" s="26" t="s">
        <v>542</v>
      </c>
      <c r="CK79" s="8" t="s">
        <v>542</v>
      </c>
    </row>
    <row r="80" spans="1:89" ht="15" x14ac:dyDescent="0.25">
      <c r="A80" s="17" t="s">
        <v>120</v>
      </c>
      <c r="B80" s="21">
        <v>4002</v>
      </c>
      <c r="C80" s="14" t="s">
        <v>550</v>
      </c>
      <c r="D80" s="17" t="s">
        <v>389</v>
      </c>
      <c r="E80" s="21">
        <v>40</v>
      </c>
      <c r="F80" s="22">
        <v>777.14246500000002</v>
      </c>
      <c r="G80" s="21"/>
      <c r="H80" s="21">
        <v>0.80428437240243456</v>
      </c>
      <c r="I80" s="10">
        <v>0.35257370731890197</v>
      </c>
      <c r="J80" s="17" t="s">
        <v>540</v>
      </c>
      <c r="K80" s="17">
        <v>44.183</v>
      </c>
      <c r="L80" s="23">
        <v>2014</v>
      </c>
      <c r="M80" s="21">
        <v>59.455416658086698</v>
      </c>
      <c r="N80" s="24">
        <v>20.446701000000001</v>
      </c>
      <c r="O80" s="17" t="s">
        <v>540</v>
      </c>
      <c r="P80" s="8" t="s">
        <v>541</v>
      </c>
      <c r="Q80" s="25">
        <v>27</v>
      </c>
      <c r="R80" s="26" t="s">
        <v>542</v>
      </c>
      <c r="S80" s="8" t="s">
        <v>542</v>
      </c>
      <c r="T80" s="26" t="s">
        <v>542</v>
      </c>
      <c r="U80" s="8" t="s">
        <v>542</v>
      </c>
      <c r="V80" s="26" t="s">
        <v>542</v>
      </c>
      <c r="W80" s="8" t="s">
        <v>542</v>
      </c>
      <c r="X80" s="26" t="s">
        <v>542</v>
      </c>
      <c r="Y80" s="8" t="s">
        <v>542</v>
      </c>
      <c r="Z80" s="26" t="s">
        <v>542</v>
      </c>
      <c r="AA80" s="8" t="s">
        <v>542</v>
      </c>
      <c r="AB80" s="26" t="s">
        <v>542</v>
      </c>
      <c r="AC80" s="8" t="s">
        <v>542</v>
      </c>
      <c r="AD80" s="26" t="s">
        <v>542</v>
      </c>
      <c r="AE80" s="8" t="s">
        <v>542</v>
      </c>
      <c r="AF80" s="26" t="s">
        <v>542</v>
      </c>
      <c r="AG80" s="8" t="s">
        <v>542</v>
      </c>
      <c r="AH80" s="26" t="s">
        <v>542</v>
      </c>
      <c r="AI80" s="8" t="s">
        <v>542</v>
      </c>
      <c r="AJ80" s="26" t="s">
        <v>542</v>
      </c>
      <c r="AK80" s="8" t="s">
        <v>542</v>
      </c>
      <c r="AL80" s="26" t="s">
        <v>542</v>
      </c>
      <c r="AM80" s="8" t="s">
        <v>542</v>
      </c>
      <c r="AN80" s="26" t="s">
        <v>542</v>
      </c>
      <c r="AO80" s="8" t="s">
        <v>542</v>
      </c>
      <c r="AP80" s="26" t="s">
        <v>542</v>
      </c>
      <c r="AQ80" s="8" t="s">
        <v>542</v>
      </c>
      <c r="AR80" s="26" t="s">
        <v>542</v>
      </c>
      <c r="AS80" s="8" t="s">
        <v>542</v>
      </c>
      <c r="AT80" s="26" t="s">
        <v>542</v>
      </c>
      <c r="AU80" s="8" t="s">
        <v>542</v>
      </c>
      <c r="AV80" s="26" t="s">
        <v>542</v>
      </c>
      <c r="AW80" s="8" t="s">
        <v>542</v>
      </c>
      <c r="AX80" s="26" t="s">
        <v>542</v>
      </c>
      <c r="AY80" s="8" t="s">
        <v>542</v>
      </c>
      <c r="AZ80" s="26" t="s">
        <v>542</v>
      </c>
      <c r="BA80" s="8" t="s">
        <v>542</v>
      </c>
      <c r="BB80" s="26" t="s">
        <v>542</v>
      </c>
      <c r="BC80" s="8" t="s">
        <v>542</v>
      </c>
      <c r="BD80" s="26" t="s">
        <v>542</v>
      </c>
      <c r="BE80" s="8" t="s">
        <v>542</v>
      </c>
      <c r="BF80" s="26" t="s">
        <v>542</v>
      </c>
      <c r="BG80" s="8" t="s">
        <v>542</v>
      </c>
      <c r="BH80" s="26" t="s">
        <v>542</v>
      </c>
      <c r="BI80" s="8" t="s">
        <v>542</v>
      </c>
      <c r="BJ80" s="26" t="s">
        <v>542</v>
      </c>
      <c r="BK80" s="8" t="s">
        <v>542</v>
      </c>
      <c r="BL80" s="26" t="s">
        <v>542</v>
      </c>
      <c r="BM80" s="8" t="s">
        <v>542</v>
      </c>
      <c r="BN80" s="26" t="s">
        <v>542</v>
      </c>
      <c r="BO80" s="8" t="s">
        <v>542</v>
      </c>
      <c r="BP80" s="26" t="s">
        <v>542</v>
      </c>
      <c r="BQ80" s="8" t="s">
        <v>542</v>
      </c>
      <c r="BR80" s="26" t="s">
        <v>542</v>
      </c>
      <c r="BS80" s="8" t="s">
        <v>542</v>
      </c>
      <c r="BT80" s="26" t="s">
        <v>542</v>
      </c>
      <c r="BU80" s="8" t="s">
        <v>542</v>
      </c>
      <c r="BV80" s="26" t="s">
        <v>542</v>
      </c>
      <c r="BW80" s="8" t="s">
        <v>542</v>
      </c>
      <c r="BX80" s="26" t="s">
        <v>542</v>
      </c>
      <c r="BY80" s="8" t="s">
        <v>542</v>
      </c>
      <c r="BZ80" s="26" t="s">
        <v>542</v>
      </c>
      <c r="CA80" s="8" t="s">
        <v>542</v>
      </c>
      <c r="CB80" s="26" t="s">
        <v>542</v>
      </c>
      <c r="CC80" s="8" t="s">
        <v>542</v>
      </c>
      <c r="CD80" s="26" t="s">
        <v>542</v>
      </c>
      <c r="CE80" s="8" t="s">
        <v>542</v>
      </c>
      <c r="CF80" s="26" t="s">
        <v>542</v>
      </c>
      <c r="CG80" s="8" t="s">
        <v>542</v>
      </c>
      <c r="CH80" s="26" t="s">
        <v>542</v>
      </c>
      <c r="CI80" s="8" t="s">
        <v>542</v>
      </c>
      <c r="CJ80" s="26" t="s">
        <v>542</v>
      </c>
      <c r="CK80" s="8" t="s">
        <v>542</v>
      </c>
    </row>
    <row r="81" spans="1:89" ht="15" x14ac:dyDescent="0.25">
      <c r="A81" s="17" t="s">
        <v>122</v>
      </c>
      <c r="B81" s="21">
        <v>4034</v>
      </c>
      <c r="C81" s="14" t="s">
        <v>551</v>
      </c>
      <c r="D81" s="17" t="s">
        <v>389</v>
      </c>
      <c r="E81" s="21">
        <v>40</v>
      </c>
      <c r="F81" s="22">
        <v>453.09314999999998</v>
      </c>
      <c r="G81" s="21"/>
      <c r="H81" s="21">
        <v>0.75833421741444129</v>
      </c>
      <c r="I81" s="10">
        <v>3.9726930323268003E-2</v>
      </c>
      <c r="J81" s="17" t="s">
        <v>540</v>
      </c>
      <c r="K81" s="17">
        <v>31.75</v>
      </c>
      <c r="L81" s="23">
        <v>2014</v>
      </c>
      <c r="M81" s="21">
        <v>48.383758901751222</v>
      </c>
      <c r="N81" s="24">
        <v>2.7676419999999999</v>
      </c>
      <c r="O81" s="17" t="s">
        <v>540</v>
      </c>
      <c r="P81" s="8" t="s">
        <v>541</v>
      </c>
      <c r="Q81" s="25">
        <v>10</v>
      </c>
      <c r="R81" s="26" t="s">
        <v>542</v>
      </c>
      <c r="S81" s="8" t="s">
        <v>542</v>
      </c>
      <c r="T81" s="26" t="s">
        <v>542</v>
      </c>
      <c r="U81" s="8" t="s">
        <v>542</v>
      </c>
      <c r="V81" s="26" t="s">
        <v>542</v>
      </c>
      <c r="W81" s="8" t="s">
        <v>542</v>
      </c>
      <c r="X81" s="26" t="s">
        <v>542</v>
      </c>
      <c r="Y81" s="8" t="s">
        <v>542</v>
      </c>
      <c r="Z81" s="26" t="s">
        <v>542</v>
      </c>
      <c r="AA81" s="8" t="s">
        <v>542</v>
      </c>
      <c r="AB81" s="26" t="s">
        <v>542</v>
      </c>
      <c r="AC81" s="8" t="s">
        <v>542</v>
      </c>
      <c r="AD81" s="26" t="s">
        <v>542</v>
      </c>
      <c r="AE81" s="8" t="s">
        <v>542</v>
      </c>
      <c r="AF81" s="26" t="s">
        <v>542</v>
      </c>
      <c r="AG81" s="8" t="s">
        <v>542</v>
      </c>
      <c r="AH81" s="26" t="s">
        <v>542</v>
      </c>
      <c r="AI81" s="8" t="s">
        <v>542</v>
      </c>
      <c r="AJ81" s="26" t="s">
        <v>542</v>
      </c>
      <c r="AK81" s="8" t="s">
        <v>542</v>
      </c>
      <c r="AL81" s="26" t="s">
        <v>542</v>
      </c>
      <c r="AM81" s="8" t="s">
        <v>542</v>
      </c>
      <c r="AN81" s="26" t="s">
        <v>542</v>
      </c>
      <c r="AO81" s="8" t="s">
        <v>542</v>
      </c>
      <c r="AP81" s="26" t="s">
        <v>542</v>
      </c>
      <c r="AQ81" s="8" t="s">
        <v>542</v>
      </c>
      <c r="AR81" s="26" t="s">
        <v>542</v>
      </c>
      <c r="AS81" s="8" t="s">
        <v>542</v>
      </c>
      <c r="AT81" s="26" t="s">
        <v>542</v>
      </c>
      <c r="AU81" s="8" t="s">
        <v>542</v>
      </c>
      <c r="AV81" s="26" t="s">
        <v>542</v>
      </c>
      <c r="AW81" s="8" t="s">
        <v>542</v>
      </c>
      <c r="AX81" s="26" t="s">
        <v>542</v>
      </c>
      <c r="AY81" s="8" t="s">
        <v>542</v>
      </c>
      <c r="AZ81" s="26" t="s">
        <v>542</v>
      </c>
      <c r="BA81" s="8" t="s">
        <v>542</v>
      </c>
      <c r="BB81" s="26" t="s">
        <v>542</v>
      </c>
      <c r="BC81" s="8" t="s">
        <v>542</v>
      </c>
      <c r="BD81" s="26" t="s">
        <v>542</v>
      </c>
      <c r="BE81" s="8" t="s">
        <v>542</v>
      </c>
      <c r="BF81" s="26" t="s">
        <v>542</v>
      </c>
      <c r="BG81" s="8" t="s">
        <v>542</v>
      </c>
      <c r="BH81" s="26" t="s">
        <v>542</v>
      </c>
      <c r="BI81" s="8" t="s">
        <v>542</v>
      </c>
      <c r="BJ81" s="26" t="s">
        <v>542</v>
      </c>
      <c r="BK81" s="8" t="s">
        <v>542</v>
      </c>
      <c r="BL81" s="26" t="s">
        <v>542</v>
      </c>
      <c r="BM81" s="8" t="s">
        <v>542</v>
      </c>
      <c r="BN81" s="26" t="s">
        <v>542</v>
      </c>
      <c r="BO81" s="8" t="s">
        <v>542</v>
      </c>
      <c r="BP81" s="26" t="s">
        <v>542</v>
      </c>
      <c r="BQ81" s="8" t="s">
        <v>542</v>
      </c>
      <c r="BR81" s="26" t="s">
        <v>542</v>
      </c>
      <c r="BS81" s="8" t="s">
        <v>542</v>
      </c>
      <c r="BT81" s="26" t="s">
        <v>542</v>
      </c>
      <c r="BU81" s="8" t="s">
        <v>542</v>
      </c>
      <c r="BV81" s="26" t="s">
        <v>542</v>
      </c>
      <c r="BW81" s="8" t="s">
        <v>542</v>
      </c>
      <c r="BX81" s="26" t="s">
        <v>542</v>
      </c>
      <c r="BY81" s="8" t="s">
        <v>542</v>
      </c>
      <c r="BZ81" s="26" t="s">
        <v>542</v>
      </c>
      <c r="CA81" s="8" t="s">
        <v>542</v>
      </c>
      <c r="CB81" s="26" t="s">
        <v>542</v>
      </c>
      <c r="CC81" s="8" t="s">
        <v>542</v>
      </c>
      <c r="CD81" s="26" t="s">
        <v>542</v>
      </c>
      <c r="CE81" s="8" t="s">
        <v>542</v>
      </c>
      <c r="CF81" s="26" t="s">
        <v>542</v>
      </c>
      <c r="CG81" s="8" t="s">
        <v>542</v>
      </c>
      <c r="CH81" s="26" t="s">
        <v>542</v>
      </c>
      <c r="CI81" s="8" t="s">
        <v>542</v>
      </c>
      <c r="CJ81" s="26" t="s">
        <v>542</v>
      </c>
      <c r="CK81" s="8" t="s">
        <v>542</v>
      </c>
    </row>
    <row r="82" spans="1:89" ht="15" x14ac:dyDescent="0.25">
      <c r="A82" s="17" t="s">
        <v>124</v>
      </c>
      <c r="B82" s="21">
        <v>4044</v>
      </c>
      <c r="C82" s="14" t="s">
        <v>552</v>
      </c>
      <c r="D82" s="17" t="s">
        <v>389</v>
      </c>
      <c r="E82" s="21">
        <v>40</v>
      </c>
      <c r="F82" s="22">
        <v>300.45161200000001</v>
      </c>
      <c r="G82" s="21"/>
      <c r="H82" s="21">
        <v>0.52974728608436505</v>
      </c>
      <c r="I82" s="10">
        <v>0.18305776305836599</v>
      </c>
      <c r="J82" s="17" t="s">
        <v>540</v>
      </c>
      <c r="K82" s="17">
        <v>26.55</v>
      </c>
      <c r="L82" s="23">
        <v>2014</v>
      </c>
      <c r="M82" s="21">
        <v>26.190676707014536</v>
      </c>
      <c r="N82" s="24">
        <v>26.706462999999999</v>
      </c>
      <c r="O82" s="17" t="s">
        <v>499</v>
      </c>
      <c r="P82" s="8" t="s">
        <v>500</v>
      </c>
      <c r="Q82" s="25">
        <v>5</v>
      </c>
      <c r="R82" s="26" t="s">
        <v>501</v>
      </c>
      <c r="S82" s="8">
        <v>0</v>
      </c>
      <c r="T82" s="26" t="s">
        <v>502</v>
      </c>
      <c r="U82" s="8">
        <v>0</v>
      </c>
      <c r="V82" s="26" t="s">
        <v>503</v>
      </c>
      <c r="W82" s="8">
        <v>0.2</v>
      </c>
      <c r="X82" s="26" t="s">
        <v>504</v>
      </c>
      <c r="Y82" s="8">
        <v>0</v>
      </c>
      <c r="Z82" s="26" t="s">
        <v>505</v>
      </c>
      <c r="AA82" s="8">
        <v>0.2</v>
      </c>
      <c r="AB82" s="26" t="s">
        <v>506</v>
      </c>
      <c r="AC82" s="8">
        <v>0</v>
      </c>
      <c r="AD82" s="26" t="s">
        <v>507</v>
      </c>
      <c r="AE82" s="8">
        <v>0</v>
      </c>
      <c r="AF82" s="26" t="s">
        <v>508</v>
      </c>
      <c r="AG82" s="8">
        <v>0</v>
      </c>
      <c r="AH82" s="26" t="s">
        <v>509</v>
      </c>
      <c r="AI82" s="8">
        <v>0</v>
      </c>
      <c r="AJ82" s="26" t="s">
        <v>510</v>
      </c>
      <c r="AK82" s="8">
        <v>0</v>
      </c>
      <c r="AL82" s="26" t="s">
        <v>511</v>
      </c>
      <c r="AM82" s="8">
        <v>0</v>
      </c>
      <c r="AN82" s="26" t="s">
        <v>512</v>
      </c>
      <c r="AO82" s="8">
        <v>0</v>
      </c>
      <c r="AP82" s="26" t="s">
        <v>513</v>
      </c>
      <c r="AQ82" s="8">
        <v>0.2</v>
      </c>
      <c r="AR82" s="26" t="s">
        <v>514</v>
      </c>
      <c r="AS82" s="8">
        <v>0</v>
      </c>
      <c r="AT82" s="26" t="s">
        <v>515</v>
      </c>
      <c r="AU82" s="8">
        <v>0</v>
      </c>
      <c r="AV82" s="26" t="s">
        <v>516</v>
      </c>
      <c r="AW82" s="8">
        <v>0</v>
      </c>
      <c r="AX82" s="26" t="s">
        <v>517</v>
      </c>
      <c r="AY82" s="8">
        <v>0</v>
      </c>
      <c r="AZ82" s="26" t="s">
        <v>518</v>
      </c>
      <c r="BA82" s="8">
        <v>0</v>
      </c>
      <c r="BB82" s="26" t="s">
        <v>519</v>
      </c>
      <c r="BC82" s="8">
        <v>0</v>
      </c>
      <c r="BD82" s="26" t="s">
        <v>520</v>
      </c>
      <c r="BE82" s="8">
        <v>0</v>
      </c>
      <c r="BF82" s="26" t="s">
        <v>521</v>
      </c>
      <c r="BG82" s="8">
        <v>0</v>
      </c>
      <c r="BH82" s="26" t="s">
        <v>522</v>
      </c>
      <c r="BI82" s="8">
        <v>0</v>
      </c>
      <c r="BJ82" s="26" t="s">
        <v>523</v>
      </c>
      <c r="BK82" s="8">
        <v>0</v>
      </c>
      <c r="BL82" s="26" t="s">
        <v>524</v>
      </c>
      <c r="BM82" s="8">
        <v>0</v>
      </c>
      <c r="BN82" s="26" t="s">
        <v>525</v>
      </c>
      <c r="BO82" s="8">
        <v>0</v>
      </c>
      <c r="BP82" s="26" t="s">
        <v>526</v>
      </c>
      <c r="BQ82" s="8">
        <v>0</v>
      </c>
      <c r="BR82" s="26" t="s">
        <v>527</v>
      </c>
      <c r="BS82" s="8">
        <v>0</v>
      </c>
      <c r="BT82" s="26" t="s">
        <v>528</v>
      </c>
      <c r="BU82" s="8">
        <v>0</v>
      </c>
      <c r="BV82" s="26" t="s">
        <v>529</v>
      </c>
      <c r="BW82" s="8">
        <v>0</v>
      </c>
      <c r="BX82" s="26" t="s">
        <v>530</v>
      </c>
      <c r="BY82" s="8">
        <v>0</v>
      </c>
      <c r="BZ82" s="26" t="s">
        <v>531</v>
      </c>
      <c r="CA82" s="8">
        <v>0</v>
      </c>
      <c r="CB82" s="26" t="s">
        <v>532</v>
      </c>
      <c r="CC82" s="8">
        <v>0</v>
      </c>
      <c r="CD82" s="26" t="s">
        <v>533</v>
      </c>
      <c r="CE82" s="8">
        <v>0</v>
      </c>
      <c r="CF82" s="26" t="s">
        <v>534</v>
      </c>
      <c r="CG82" s="8">
        <v>0.2</v>
      </c>
      <c r="CH82" s="26" t="s">
        <v>535</v>
      </c>
      <c r="CI82" s="8">
        <v>0</v>
      </c>
      <c r="CJ82" s="26" t="s">
        <v>536</v>
      </c>
      <c r="CK82" s="8">
        <v>0.2</v>
      </c>
    </row>
    <row r="83" spans="1:89" ht="15" x14ac:dyDescent="0.25">
      <c r="A83" s="17" t="s">
        <v>230</v>
      </c>
      <c r="B83" s="21">
        <v>4101</v>
      </c>
      <c r="C83" s="14" t="s">
        <v>477</v>
      </c>
      <c r="D83" s="17" t="s">
        <v>390</v>
      </c>
      <c r="E83" s="21">
        <v>41</v>
      </c>
      <c r="F83" s="22">
        <v>323.33972599999998</v>
      </c>
      <c r="G83" s="21"/>
      <c r="H83" s="21">
        <v>1.7039675656272011</v>
      </c>
      <c r="I83" s="10">
        <v>0.24123234396505899</v>
      </c>
      <c r="J83" s="17" t="s">
        <v>540</v>
      </c>
      <c r="K83" s="17">
        <v>19.620999999999999</v>
      </c>
      <c r="L83" s="23">
        <v>2014</v>
      </c>
      <c r="M83" s="21">
        <v>138.62784516915301</v>
      </c>
      <c r="N83" s="24">
        <v>14.888365</v>
      </c>
      <c r="O83" s="17" t="s">
        <v>540</v>
      </c>
      <c r="P83" s="8" t="s">
        <v>541</v>
      </c>
      <c r="Q83" s="25">
        <v>10</v>
      </c>
      <c r="R83" s="26" t="s">
        <v>542</v>
      </c>
      <c r="S83" s="8" t="s">
        <v>542</v>
      </c>
      <c r="T83" s="26" t="s">
        <v>542</v>
      </c>
      <c r="U83" s="8" t="s">
        <v>542</v>
      </c>
      <c r="V83" s="26" t="s">
        <v>542</v>
      </c>
      <c r="W83" s="8" t="s">
        <v>542</v>
      </c>
      <c r="X83" s="26" t="s">
        <v>542</v>
      </c>
      <c r="Y83" s="8" t="s">
        <v>542</v>
      </c>
      <c r="Z83" s="26" t="s">
        <v>542</v>
      </c>
      <c r="AA83" s="8" t="s">
        <v>542</v>
      </c>
      <c r="AB83" s="26" t="s">
        <v>542</v>
      </c>
      <c r="AC83" s="8" t="s">
        <v>542</v>
      </c>
      <c r="AD83" s="26" t="s">
        <v>542</v>
      </c>
      <c r="AE83" s="8" t="s">
        <v>542</v>
      </c>
      <c r="AF83" s="26" t="s">
        <v>542</v>
      </c>
      <c r="AG83" s="8" t="s">
        <v>542</v>
      </c>
      <c r="AH83" s="26" t="s">
        <v>542</v>
      </c>
      <c r="AI83" s="8" t="s">
        <v>542</v>
      </c>
      <c r="AJ83" s="26" t="s">
        <v>542</v>
      </c>
      <c r="AK83" s="8" t="s">
        <v>542</v>
      </c>
      <c r="AL83" s="26" t="s">
        <v>542</v>
      </c>
      <c r="AM83" s="8" t="s">
        <v>542</v>
      </c>
      <c r="AN83" s="26" t="s">
        <v>542</v>
      </c>
      <c r="AO83" s="8" t="s">
        <v>542</v>
      </c>
      <c r="AP83" s="26" t="s">
        <v>542</v>
      </c>
      <c r="AQ83" s="8" t="s">
        <v>542</v>
      </c>
      <c r="AR83" s="26" t="s">
        <v>542</v>
      </c>
      <c r="AS83" s="8" t="s">
        <v>542</v>
      </c>
      <c r="AT83" s="26" t="s">
        <v>542</v>
      </c>
      <c r="AU83" s="8" t="s">
        <v>542</v>
      </c>
      <c r="AV83" s="26" t="s">
        <v>542</v>
      </c>
      <c r="AW83" s="8" t="s">
        <v>542</v>
      </c>
      <c r="AX83" s="26" t="s">
        <v>542</v>
      </c>
      <c r="AY83" s="8" t="s">
        <v>542</v>
      </c>
      <c r="AZ83" s="26" t="s">
        <v>542</v>
      </c>
      <c r="BA83" s="8" t="s">
        <v>542</v>
      </c>
      <c r="BB83" s="26" t="s">
        <v>542</v>
      </c>
      <c r="BC83" s="8" t="s">
        <v>542</v>
      </c>
      <c r="BD83" s="26" t="s">
        <v>542</v>
      </c>
      <c r="BE83" s="8" t="s">
        <v>542</v>
      </c>
      <c r="BF83" s="26" t="s">
        <v>542</v>
      </c>
      <c r="BG83" s="8" t="s">
        <v>542</v>
      </c>
      <c r="BH83" s="26" t="s">
        <v>542</v>
      </c>
      <c r="BI83" s="8" t="s">
        <v>542</v>
      </c>
      <c r="BJ83" s="26" t="s">
        <v>542</v>
      </c>
      <c r="BK83" s="8" t="s">
        <v>542</v>
      </c>
      <c r="BL83" s="26" t="s">
        <v>542</v>
      </c>
      <c r="BM83" s="8" t="s">
        <v>542</v>
      </c>
      <c r="BN83" s="26" t="s">
        <v>542</v>
      </c>
      <c r="BO83" s="8" t="s">
        <v>542</v>
      </c>
      <c r="BP83" s="26" t="s">
        <v>542</v>
      </c>
      <c r="BQ83" s="8" t="s">
        <v>542</v>
      </c>
      <c r="BR83" s="26" t="s">
        <v>542</v>
      </c>
      <c r="BS83" s="8" t="s">
        <v>542</v>
      </c>
      <c r="BT83" s="26" t="s">
        <v>542</v>
      </c>
      <c r="BU83" s="8" t="s">
        <v>542</v>
      </c>
      <c r="BV83" s="26" t="s">
        <v>542</v>
      </c>
      <c r="BW83" s="8" t="s">
        <v>542</v>
      </c>
      <c r="BX83" s="26" t="s">
        <v>542</v>
      </c>
      <c r="BY83" s="8" t="s">
        <v>542</v>
      </c>
      <c r="BZ83" s="26" t="s">
        <v>542</v>
      </c>
      <c r="CA83" s="8" t="s">
        <v>542</v>
      </c>
      <c r="CB83" s="26" t="s">
        <v>542</v>
      </c>
      <c r="CC83" s="8" t="s">
        <v>542</v>
      </c>
      <c r="CD83" s="26" t="s">
        <v>542</v>
      </c>
      <c r="CE83" s="8" t="s">
        <v>542</v>
      </c>
      <c r="CF83" s="26" t="s">
        <v>542</v>
      </c>
      <c r="CG83" s="8" t="s">
        <v>542</v>
      </c>
      <c r="CH83" s="26" t="s">
        <v>542</v>
      </c>
      <c r="CI83" s="8" t="s">
        <v>542</v>
      </c>
      <c r="CJ83" s="26" t="s">
        <v>542</v>
      </c>
      <c r="CK83" s="8" t="s">
        <v>542</v>
      </c>
    </row>
    <row r="84" spans="1:89" ht="15" x14ac:dyDescent="0.25">
      <c r="A84" s="17" t="s">
        <v>232</v>
      </c>
      <c r="B84" s="21">
        <v>4102</v>
      </c>
      <c r="C84" s="14" t="s">
        <v>478</v>
      </c>
      <c r="D84" s="17" t="s">
        <v>390</v>
      </c>
      <c r="E84" s="21">
        <v>41</v>
      </c>
      <c r="F84" s="22">
        <v>53.934246000000002</v>
      </c>
      <c r="G84" s="21"/>
      <c r="H84" s="21">
        <v>0.55999753319051682</v>
      </c>
      <c r="I84" s="10">
        <v>1.1680890097175001</v>
      </c>
      <c r="J84" s="17" t="s">
        <v>499</v>
      </c>
      <c r="K84" s="17">
        <v>2.956</v>
      </c>
      <c r="L84" s="23">
        <v>2014</v>
      </c>
      <c r="M84" s="21">
        <v>57.902327585229543</v>
      </c>
      <c r="N84" s="24">
        <v>105.109469</v>
      </c>
      <c r="O84" s="17" t="s">
        <v>499</v>
      </c>
      <c r="P84" s="8" t="s">
        <v>500</v>
      </c>
      <c r="Q84" s="25">
        <v>5</v>
      </c>
      <c r="R84" s="26" t="s">
        <v>501</v>
      </c>
      <c r="S84" s="8">
        <v>0</v>
      </c>
      <c r="T84" s="26" t="s">
        <v>502</v>
      </c>
      <c r="U84" s="8">
        <v>0.2</v>
      </c>
      <c r="V84" s="26" t="s">
        <v>503</v>
      </c>
      <c r="W84" s="8">
        <v>0</v>
      </c>
      <c r="X84" s="26" t="s">
        <v>504</v>
      </c>
      <c r="Y84" s="8">
        <v>0</v>
      </c>
      <c r="Z84" s="26" t="s">
        <v>505</v>
      </c>
      <c r="AA84" s="8">
        <v>0</v>
      </c>
      <c r="AB84" s="26" t="s">
        <v>506</v>
      </c>
      <c r="AC84" s="8">
        <v>0</v>
      </c>
      <c r="AD84" s="26" t="s">
        <v>507</v>
      </c>
      <c r="AE84" s="8">
        <v>0</v>
      </c>
      <c r="AF84" s="26" t="s">
        <v>508</v>
      </c>
      <c r="AG84" s="8">
        <v>0</v>
      </c>
      <c r="AH84" s="26" t="s">
        <v>509</v>
      </c>
      <c r="AI84" s="8">
        <v>0</v>
      </c>
      <c r="AJ84" s="26" t="s">
        <v>510</v>
      </c>
      <c r="AK84" s="8">
        <v>0</v>
      </c>
      <c r="AL84" s="26" t="s">
        <v>511</v>
      </c>
      <c r="AM84" s="8">
        <v>0</v>
      </c>
      <c r="AN84" s="26" t="s">
        <v>512</v>
      </c>
      <c r="AO84" s="8">
        <v>0</v>
      </c>
      <c r="AP84" s="26" t="s">
        <v>513</v>
      </c>
      <c r="AQ84" s="8">
        <v>0.2</v>
      </c>
      <c r="AR84" s="26" t="s">
        <v>514</v>
      </c>
      <c r="AS84" s="8">
        <v>0</v>
      </c>
      <c r="AT84" s="26" t="s">
        <v>515</v>
      </c>
      <c r="AU84" s="8">
        <v>0</v>
      </c>
      <c r="AV84" s="26" t="s">
        <v>516</v>
      </c>
      <c r="AW84" s="8">
        <v>0</v>
      </c>
      <c r="AX84" s="26" t="s">
        <v>517</v>
      </c>
      <c r="AY84" s="8">
        <v>0</v>
      </c>
      <c r="AZ84" s="26" t="s">
        <v>518</v>
      </c>
      <c r="BA84" s="8">
        <v>0</v>
      </c>
      <c r="BB84" s="26" t="s">
        <v>519</v>
      </c>
      <c r="BC84" s="8">
        <v>0</v>
      </c>
      <c r="BD84" s="26" t="s">
        <v>520</v>
      </c>
      <c r="BE84" s="8">
        <v>0</v>
      </c>
      <c r="BF84" s="26" t="s">
        <v>521</v>
      </c>
      <c r="BG84" s="8">
        <v>0</v>
      </c>
      <c r="BH84" s="26" t="s">
        <v>522</v>
      </c>
      <c r="BI84" s="8">
        <v>0</v>
      </c>
      <c r="BJ84" s="26" t="s">
        <v>523</v>
      </c>
      <c r="BK84" s="8">
        <v>0</v>
      </c>
      <c r="BL84" s="26" t="s">
        <v>524</v>
      </c>
      <c r="BM84" s="8">
        <v>0</v>
      </c>
      <c r="BN84" s="26" t="s">
        <v>525</v>
      </c>
      <c r="BO84" s="8">
        <v>0</v>
      </c>
      <c r="BP84" s="26" t="s">
        <v>526</v>
      </c>
      <c r="BQ84" s="8">
        <v>0</v>
      </c>
      <c r="BR84" s="26" t="s">
        <v>527</v>
      </c>
      <c r="BS84" s="8">
        <v>0.2</v>
      </c>
      <c r="BT84" s="26" t="s">
        <v>528</v>
      </c>
      <c r="BU84" s="8">
        <v>0</v>
      </c>
      <c r="BV84" s="26" t="s">
        <v>529</v>
      </c>
      <c r="BW84" s="8">
        <v>0</v>
      </c>
      <c r="BX84" s="26" t="s">
        <v>530</v>
      </c>
      <c r="BY84" s="8">
        <v>0</v>
      </c>
      <c r="BZ84" s="26" t="s">
        <v>531</v>
      </c>
      <c r="CA84" s="8">
        <v>0</v>
      </c>
      <c r="CB84" s="26" t="s">
        <v>532</v>
      </c>
      <c r="CC84" s="8">
        <v>0</v>
      </c>
      <c r="CD84" s="26" t="s">
        <v>533</v>
      </c>
      <c r="CE84" s="8">
        <v>0</v>
      </c>
      <c r="CF84" s="26" t="s">
        <v>534</v>
      </c>
      <c r="CG84" s="8">
        <v>0</v>
      </c>
      <c r="CH84" s="26" t="s">
        <v>535</v>
      </c>
      <c r="CI84" s="8">
        <v>0</v>
      </c>
      <c r="CJ84" s="26" t="s">
        <v>536</v>
      </c>
      <c r="CK84" s="8">
        <v>0.4</v>
      </c>
    </row>
    <row r="85" spans="1:89" ht="15" x14ac:dyDescent="0.25">
      <c r="A85" s="17" t="s">
        <v>234</v>
      </c>
      <c r="B85" s="21">
        <v>4103</v>
      </c>
      <c r="C85" s="14" t="s">
        <v>479</v>
      </c>
      <c r="D85" s="17" t="s">
        <v>390</v>
      </c>
      <c r="E85" s="21">
        <v>41</v>
      </c>
      <c r="F85" s="22">
        <v>204.854794</v>
      </c>
      <c r="G85" s="21"/>
      <c r="H85" s="21">
        <v>1.3377490239937977</v>
      </c>
      <c r="I85" s="10">
        <v>0.40028352961073499</v>
      </c>
      <c r="J85" s="17" t="s">
        <v>540</v>
      </c>
      <c r="K85" s="17">
        <v>10.082000000000001</v>
      </c>
      <c r="L85" s="23">
        <v>2014</v>
      </c>
      <c r="M85" s="21">
        <v>161.1883597507389</v>
      </c>
      <c r="N85" s="24">
        <v>23.782699000000001</v>
      </c>
      <c r="O85" s="17" t="s">
        <v>540</v>
      </c>
      <c r="P85" s="8" t="s">
        <v>541</v>
      </c>
      <c r="Q85" s="25">
        <v>8</v>
      </c>
      <c r="R85" s="26" t="s">
        <v>542</v>
      </c>
      <c r="S85" s="8" t="s">
        <v>542</v>
      </c>
      <c r="T85" s="26" t="s">
        <v>542</v>
      </c>
      <c r="U85" s="8" t="s">
        <v>542</v>
      </c>
      <c r="V85" s="26" t="s">
        <v>542</v>
      </c>
      <c r="W85" s="8" t="s">
        <v>542</v>
      </c>
      <c r="X85" s="26" t="s">
        <v>542</v>
      </c>
      <c r="Y85" s="8" t="s">
        <v>542</v>
      </c>
      <c r="Z85" s="26" t="s">
        <v>542</v>
      </c>
      <c r="AA85" s="8" t="s">
        <v>542</v>
      </c>
      <c r="AB85" s="26" t="s">
        <v>542</v>
      </c>
      <c r="AC85" s="8" t="s">
        <v>542</v>
      </c>
      <c r="AD85" s="26" t="s">
        <v>542</v>
      </c>
      <c r="AE85" s="8" t="s">
        <v>542</v>
      </c>
      <c r="AF85" s="26" t="s">
        <v>542</v>
      </c>
      <c r="AG85" s="8" t="s">
        <v>542</v>
      </c>
      <c r="AH85" s="26" t="s">
        <v>542</v>
      </c>
      <c r="AI85" s="8" t="s">
        <v>542</v>
      </c>
      <c r="AJ85" s="26" t="s">
        <v>542</v>
      </c>
      <c r="AK85" s="8" t="s">
        <v>542</v>
      </c>
      <c r="AL85" s="26" t="s">
        <v>542</v>
      </c>
      <c r="AM85" s="8" t="s">
        <v>542</v>
      </c>
      <c r="AN85" s="26" t="s">
        <v>542</v>
      </c>
      <c r="AO85" s="8" t="s">
        <v>542</v>
      </c>
      <c r="AP85" s="26" t="s">
        <v>542</v>
      </c>
      <c r="AQ85" s="8" t="s">
        <v>542</v>
      </c>
      <c r="AR85" s="26" t="s">
        <v>542</v>
      </c>
      <c r="AS85" s="8" t="s">
        <v>542</v>
      </c>
      <c r="AT85" s="26" t="s">
        <v>542</v>
      </c>
      <c r="AU85" s="8" t="s">
        <v>542</v>
      </c>
      <c r="AV85" s="26" t="s">
        <v>542</v>
      </c>
      <c r="AW85" s="8" t="s">
        <v>542</v>
      </c>
      <c r="AX85" s="26" t="s">
        <v>542</v>
      </c>
      <c r="AY85" s="8" t="s">
        <v>542</v>
      </c>
      <c r="AZ85" s="26" t="s">
        <v>542</v>
      </c>
      <c r="BA85" s="8" t="s">
        <v>542</v>
      </c>
      <c r="BB85" s="26" t="s">
        <v>542</v>
      </c>
      <c r="BC85" s="8" t="s">
        <v>542</v>
      </c>
      <c r="BD85" s="26" t="s">
        <v>542</v>
      </c>
      <c r="BE85" s="8" t="s">
        <v>542</v>
      </c>
      <c r="BF85" s="26" t="s">
        <v>542</v>
      </c>
      <c r="BG85" s="8" t="s">
        <v>542</v>
      </c>
      <c r="BH85" s="26" t="s">
        <v>542</v>
      </c>
      <c r="BI85" s="8" t="s">
        <v>542</v>
      </c>
      <c r="BJ85" s="26" t="s">
        <v>542</v>
      </c>
      <c r="BK85" s="8" t="s">
        <v>542</v>
      </c>
      <c r="BL85" s="26" t="s">
        <v>542</v>
      </c>
      <c r="BM85" s="8" t="s">
        <v>542</v>
      </c>
      <c r="BN85" s="26" t="s">
        <v>542</v>
      </c>
      <c r="BO85" s="8" t="s">
        <v>542</v>
      </c>
      <c r="BP85" s="26" t="s">
        <v>542</v>
      </c>
      <c r="BQ85" s="8" t="s">
        <v>542</v>
      </c>
      <c r="BR85" s="26" t="s">
        <v>542</v>
      </c>
      <c r="BS85" s="8" t="s">
        <v>542</v>
      </c>
      <c r="BT85" s="26" t="s">
        <v>542</v>
      </c>
      <c r="BU85" s="8" t="s">
        <v>542</v>
      </c>
      <c r="BV85" s="26" t="s">
        <v>542</v>
      </c>
      <c r="BW85" s="8" t="s">
        <v>542</v>
      </c>
      <c r="BX85" s="26" t="s">
        <v>542</v>
      </c>
      <c r="BY85" s="8" t="s">
        <v>542</v>
      </c>
      <c r="BZ85" s="26" t="s">
        <v>542</v>
      </c>
      <c r="CA85" s="8" t="s">
        <v>542</v>
      </c>
      <c r="CB85" s="26" t="s">
        <v>542</v>
      </c>
      <c r="CC85" s="8" t="s">
        <v>542</v>
      </c>
      <c r="CD85" s="26" t="s">
        <v>542</v>
      </c>
      <c r="CE85" s="8" t="s">
        <v>542</v>
      </c>
      <c r="CF85" s="26" t="s">
        <v>542</v>
      </c>
      <c r="CG85" s="8" t="s">
        <v>542</v>
      </c>
      <c r="CH85" s="26" t="s">
        <v>542</v>
      </c>
      <c r="CI85" s="8" t="s">
        <v>542</v>
      </c>
      <c r="CJ85" s="26" t="s">
        <v>542</v>
      </c>
      <c r="CK85" s="8" t="s">
        <v>542</v>
      </c>
    </row>
    <row r="86" spans="1:89" ht="15" x14ac:dyDescent="0.25">
      <c r="A86" s="17" t="s">
        <v>236</v>
      </c>
      <c r="B86" s="21">
        <v>4104</v>
      </c>
      <c r="C86" s="14" t="s">
        <v>480</v>
      </c>
      <c r="D86" s="17" t="s">
        <v>390</v>
      </c>
      <c r="E86" s="21">
        <v>41</v>
      </c>
      <c r="F86" s="22">
        <v>103.923287</v>
      </c>
      <c r="G86" s="21"/>
      <c r="H86" s="21">
        <v>4.5847988576044409</v>
      </c>
      <c r="I86" s="10">
        <v>0.23093957757514</v>
      </c>
      <c r="J86" s="17" t="s">
        <v>540</v>
      </c>
      <c r="K86" s="17">
        <v>11.962</v>
      </c>
      <c r="L86" s="23">
        <v>2014</v>
      </c>
      <c r="M86" s="21">
        <v>79.914388228571426</v>
      </c>
      <c r="N86" s="24">
        <v>16.28124</v>
      </c>
      <c r="O86" s="17" t="s">
        <v>540</v>
      </c>
      <c r="P86" s="8" t="s">
        <v>541</v>
      </c>
      <c r="Q86" s="25">
        <v>2</v>
      </c>
      <c r="R86" s="26" t="s">
        <v>542</v>
      </c>
      <c r="S86" s="8" t="s">
        <v>542</v>
      </c>
      <c r="T86" s="26" t="s">
        <v>542</v>
      </c>
      <c r="U86" s="8" t="s">
        <v>542</v>
      </c>
      <c r="V86" s="26" t="s">
        <v>542</v>
      </c>
      <c r="W86" s="8" t="s">
        <v>542</v>
      </c>
      <c r="X86" s="26" t="s">
        <v>542</v>
      </c>
      <c r="Y86" s="8" t="s">
        <v>542</v>
      </c>
      <c r="Z86" s="26" t="s">
        <v>542</v>
      </c>
      <c r="AA86" s="8" t="s">
        <v>542</v>
      </c>
      <c r="AB86" s="26" t="s">
        <v>542</v>
      </c>
      <c r="AC86" s="8" t="s">
        <v>542</v>
      </c>
      <c r="AD86" s="26" t="s">
        <v>542</v>
      </c>
      <c r="AE86" s="8" t="s">
        <v>542</v>
      </c>
      <c r="AF86" s="26" t="s">
        <v>542</v>
      </c>
      <c r="AG86" s="8" t="s">
        <v>542</v>
      </c>
      <c r="AH86" s="26" t="s">
        <v>542</v>
      </c>
      <c r="AI86" s="8" t="s">
        <v>542</v>
      </c>
      <c r="AJ86" s="26" t="s">
        <v>542</v>
      </c>
      <c r="AK86" s="8" t="s">
        <v>542</v>
      </c>
      <c r="AL86" s="26" t="s">
        <v>542</v>
      </c>
      <c r="AM86" s="8" t="s">
        <v>542</v>
      </c>
      <c r="AN86" s="26" t="s">
        <v>542</v>
      </c>
      <c r="AO86" s="8" t="s">
        <v>542</v>
      </c>
      <c r="AP86" s="26" t="s">
        <v>542</v>
      </c>
      <c r="AQ86" s="8" t="s">
        <v>542</v>
      </c>
      <c r="AR86" s="26" t="s">
        <v>542</v>
      </c>
      <c r="AS86" s="8" t="s">
        <v>542</v>
      </c>
      <c r="AT86" s="26" t="s">
        <v>542</v>
      </c>
      <c r="AU86" s="8" t="s">
        <v>542</v>
      </c>
      <c r="AV86" s="26" t="s">
        <v>542</v>
      </c>
      <c r="AW86" s="8" t="s">
        <v>542</v>
      </c>
      <c r="AX86" s="26" t="s">
        <v>542</v>
      </c>
      <c r="AY86" s="8" t="s">
        <v>542</v>
      </c>
      <c r="AZ86" s="26" t="s">
        <v>542</v>
      </c>
      <c r="BA86" s="8" t="s">
        <v>542</v>
      </c>
      <c r="BB86" s="26" t="s">
        <v>542</v>
      </c>
      <c r="BC86" s="8" t="s">
        <v>542</v>
      </c>
      <c r="BD86" s="26" t="s">
        <v>542</v>
      </c>
      <c r="BE86" s="8" t="s">
        <v>542</v>
      </c>
      <c r="BF86" s="26" t="s">
        <v>542</v>
      </c>
      <c r="BG86" s="8" t="s">
        <v>542</v>
      </c>
      <c r="BH86" s="26" t="s">
        <v>542</v>
      </c>
      <c r="BI86" s="8" t="s">
        <v>542</v>
      </c>
      <c r="BJ86" s="26" t="s">
        <v>542</v>
      </c>
      <c r="BK86" s="8" t="s">
        <v>542</v>
      </c>
      <c r="BL86" s="26" t="s">
        <v>542</v>
      </c>
      <c r="BM86" s="8" t="s">
        <v>542</v>
      </c>
      <c r="BN86" s="26" t="s">
        <v>542</v>
      </c>
      <c r="BO86" s="8" t="s">
        <v>542</v>
      </c>
      <c r="BP86" s="26" t="s">
        <v>542</v>
      </c>
      <c r="BQ86" s="8" t="s">
        <v>542</v>
      </c>
      <c r="BR86" s="26" t="s">
        <v>542</v>
      </c>
      <c r="BS86" s="8" t="s">
        <v>542</v>
      </c>
      <c r="BT86" s="26" t="s">
        <v>542</v>
      </c>
      <c r="BU86" s="8" t="s">
        <v>542</v>
      </c>
      <c r="BV86" s="26" t="s">
        <v>542</v>
      </c>
      <c r="BW86" s="8" t="s">
        <v>542</v>
      </c>
      <c r="BX86" s="26" t="s">
        <v>542</v>
      </c>
      <c r="BY86" s="8" t="s">
        <v>542</v>
      </c>
      <c r="BZ86" s="26" t="s">
        <v>542</v>
      </c>
      <c r="CA86" s="8" t="s">
        <v>542</v>
      </c>
      <c r="CB86" s="26" t="s">
        <v>542</v>
      </c>
      <c r="CC86" s="8" t="s">
        <v>542</v>
      </c>
      <c r="CD86" s="26" t="s">
        <v>542</v>
      </c>
      <c r="CE86" s="8" t="s">
        <v>542</v>
      </c>
      <c r="CF86" s="26" t="s">
        <v>542</v>
      </c>
      <c r="CG86" s="8" t="s">
        <v>542</v>
      </c>
      <c r="CH86" s="26" t="s">
        <v>542</v>
      </c>
      <c r="CI86" s="8" t="s">
        <v>542</v>
      </c>
      <c r="CJ86" s="26" t="s">
        <v>542</v>
      </c>
      <c r="CK86" s="8" t="s">
        <v>542</v>
      </c>
    </row>
    <row r="87" spans="1:89" ht="15" x14ac:dyDescent="0.25">
      <c r="A87" s="17" t="s">
        <v>74</v>
      </c>
      <c r="B87" s="21">
        <v>4201</v>
      </c>
      <c r="C87" s="14" t="s">
        <v>553</v>
      </c>
      <c r="D87" s="17" t="s">
        <v>393</v>
      </c>
      <c r="E87" s="21">
        <v>42</v>
      </c>
      <c r="F87" s="22">
        <v>423.42191700000001</v>
      </c>
      <c r="G87" s="21"/>
      <c r="H87" s="21">
        <v>0.76208046695367437</v>
      </c>
      <c r="I87" s="10">
        <v>1.5681757919016699</v>
      </c>
      <c r="J87" s="17" t="s">
        <v>499</v>
      </c>
      <c r="K87" s="17">
        <v>25.596</v>
      </c>
      <c r="L87" s="23">
        <v>2014</v>
      </c>
      <c r="M87" s="21">
        <v>51.791020402478821</v>
      </c>
      <c r="N87" s="24">
        <v>101.041061</v>
      </c>
      <c r="O87" s="17" t="s">
        <v>499</v>
      </c>
      <c r="P87" s="8" t="s">
        <v>500</v>
      </c>
      <c r="Q87" s="25">
        <v>18</v>
      </c>
      <c r="R87" s="26" t="s">
        <v>501</v>
      </c>
      <c r="S87" s="8">
        <v>0</v>
      </c>
      <c r="T87" s="26" t="s">
        <v>502</v>
      </c>
      <c r="U87" s="8">
        <v>0</v>
      </c>
      <c r="V87" s="26" t="s">
        <v>503</v>
      </c>
      <c r="W87" s="8">
        <v>5.5555555555555552E-2</v>
      </c>
      <c r="X87" s="26" t="s">
        <v>504</v>
      </c>
      <c r="Y87" s="8">
        <v>0</v>
      </c>
      <c r="Z87" s="26" t="s">
        <v>505</v>
      </c>
      <c r="AA87" s="8">
        <v>5.5555555555555552E-2</v>
      </c>
      <c r="AB87" s="26" t="s">
        <v>506</v>
      </c>
      <c r="AC87" s="8">
        <v>0</v>
      </c>
      <c r="AD87" s="26" t="s">
        <v>507</v>
      </c>
      <c r="AE87" s="8">
        <v>0</v>
      </c>
      <c r="AF87" s="26" t="s">
        <v>508</v>
      </c>
      <c r="AG87" s="8">
        <v>0</v>
      </c>
      <c r="AH87" s="26" t="s">
        <v>509</v>
      </c>
      <c r="AI87" s="8">
        <v>0</v>
      </c>
      <c r="AJ87" s="26" t="s">
        <v>510</v>
      </c>
      <c r="AK87" s="8">
        <v>0</v>
      </c>
      <c r="AL87" s="26" t="s">
        <v>511</v>
      </c>
      <c r="AM87" s="8">
        <v>0</v>
      </c>
      <c r="AN87" s="26" t="s">
        <v>512</v>
      </c>
      <c r="AO87" s="8">
        <v>0.1111111111111111</v>
      </c>
      <c r="AP87" s="26" t="s">
        <v>513</v>
      </c>
      <c r="AQ87" s="8">
        <v>0.16666666666666666</v>
      </c>
      <c r="AR87" s="26" t="s">
        <v>514</v>
      </c>
      <c r="AS87" s="8">
        <v>0</v>
      </c>
      <c r="AT87" s="26" t="s">
        <v>515</v>
      </c>
      <c r="AU87" s="8">
        <v>0</v>
      </c>
      <c r="AV87" s="26" t="s">
        <v>516</v>
      </c>
      <c r="AW87" s="8">
        <v>0</v>
      </c>
      <c r="AX87" s="26" t="s">
        <v>517</v>
      </c>
      <c r="AY87" s="8">
        <v>0</v>
      </c>
      <c r="AZ87" s="26" t="s">
        <v>518</v>
      </c>
      <c r="BA87" s="8">
        <v>0</v>
      </c>
      <c r="BB87" s="26" t="s">
        <v>519</v>
      </c>
      <c r="BC87" s="8">
        <v>0</v>
      </c>
      <c r="BD87" s="26" t="s">
        <v>520</v>
      </c>
      <c r="BE87" s="8">
        <v>0</v>
      </c>
      <c r="BF87" s="26" t="s">
        <v>521</v>
      </c>
      <c r="BG87" s="8">
        <v>5.5555555555555552E-2</v>
      </c>
      <c r="BH87" s="26" t="s">
        <v>522</v>
      </c>
      <c r="BI87" s="8">
        <v>0</v>
      </c>
      <c r="BJ87" s="26" t="s">
        <v>523</v>
      </c>
      <c r="BK87" s="8">
        <v>5.5555555555555552E-2</v>
      </c>
      <c r="BL87" s="26" t="s">
        <v>524</v>
      </c>
      <c r="BM87" s="8">
        <v>0.22222222222222221</v>
      </c>
      <c r="BN87" s="26" t="s">
        <v>525</v>
      </c>
      <c r="BO87" s="8">
        <v>0</v>
      </c>
      <c r="BP87" s="26" t="s">
        <v>526</v>
      </c>
      <c r="BQ87" s="8">
        <v>0</v>
      </c>
      <c r="BR87" s="26" t="s">
        <v>527</v>
      </c>
      <c r="BS87" s="8">
        <v>0</v>
      </c>
      <c r="BT87" s="26" t="s">
        <v>528</v>
      </c>
      <c r="BU87" s="8">
        <v>0</v>
      </c>
      <c r="BV87" s="26" t="s">
        <v>529</v>
      </c>
      <c r="BW87" s="8">
        <v>0</v>
      </c>
      <c r="BX87" s="26" t="s">
        <v>530</v>
      </c>
      <c r="BY87" s="8">
        <v>0</v>
      </c>
      <c r="BZ87" s="26" t="s">
        <v>531</v>
      </c>
      <c r="CA87" s="8">
        <v>0</v>
      </c>
      <c r="CB87" s="26" t="s">
        <v>532</v>
      </c>
      <c r="CC87" s="8">
        <v>0</v>
      </c>
      <c r="CD87" s="26" t="s">
        <v>533</v>
      </c>
      <c r="CE87" s="8">
        <v>0</v>
      </c>
      <c r="CF87" s="26" t="s">
        <v>534</v>
      </c>
      <c r="CG87" s="8">
        <v>0</v>
      </c>
      <c r="CH87" s="26" t="s">
        <v>535</v>
      </c>
      <c r="CI87" s="8">
        <v>5.5555555555555552E-2</v>
      </c>
      <c r="CJ87" s="26" t="s">
        <v>536</v>
      </c>
      <c r="CK87" s="8">
        <v>0.22222222222222221</v>
      </c>
    </row>
    <row r="88" spans="1:89" ht="15" x14ac:dyDescent="0.25">
      <c r="A88" s="17" t="s">
        <v>76</v>
      </c>
      <c r="B88" s="21">
        <v>4202</v>
      </c>
      <c r="C88" s="14" t="s">
        <v>554</v>
      </c>
      <c r="D88" s="17" t="s">
        <v>393</v>
      </c>
      <c r="E88" s="21">
        <v>42</v>
      </c>
      <c r="F88" s="22">
        <v>50.558903999999998</v>
      </c>
      <c r="G88" s="21"/>
      <c r="H88" s="21">
        <v>0.12407371959351117</v>
      </c>
      <c r="I88" s="10">
        <v>1.1273978565674601</v>
      </c>
      <c r="J88" s="17" t="s">
        <v>499</v>
      </c>
      <c r="K88" s="17">
        <v>8.2240000000000002</v>
      </c>
      <c r="L88" s="23">
        <v>2014</v>
      </c>
      <c r="M88" s="21">
        <v>10.781448735746604</v>
      </c>
      <c r="N88" s="24">
        <v>68.909721000000005</v>
      </c>
      <c r="O88" s="17" t="s">
        <v>499</v>
      </c>
      <c r="P88" s="8" t="s">
        <v>500</v>
      </c>
      <c r="Q88" s="25">
        <v>6</v>
      </c>
      <c r="R88" s="26" t="s">
        <v>501</v>
      </c>
      <c r="S88" s="8">
        <v>0</v>
      </c>
      <c r="T88" s="26" t="s">
        <v>502</v>
      </c>
      <c r="U88" s="8">
        <v>0</v>
      </c>
      <c r="V88" s="26" t="s">
        <v>503</v>
      </c>
      <c r="W88" s="8">
        <v>0</v>
      </c>
      <c r="X88" s="26" t="s">
        <v>504</v>
      </c>
      <c r="Y88" s="8">
        <v>0</v>
      </c>
      <c r="Z88" s="26" t="s">
        <v>505</v>
      </c>
      <c r="AA88" s="8">
        <v>0</v>
      </c>
      <c r="AB88" s="26" t="s">
        <v>506</v>
      </c>
      <c r="AC88" s="8">
        <v>0.16666666666666666</v>
      </c>
      <c r="AD88" s="26" t="s">
        <v>507</v>
      </c>
      <c r="AE88" s="8">
        <v>0</v>
      </c>
      <c r="AF88" s="26" t="s">
        <v>508</v>
      </c>
      <c r="AG88" s="8">
        <v>0</v>
      </c>
      <c r="AH88" s="26" t="s">
        <v>509</v>
      </c>
      <c r="AI88" s="8">
        <v>0</v>
      </c>
      <c r="AJ88" s="26" t="s">
        <v>510</v>
      </c>
      <c r="AK88" s="8">
        <v>0.33333333333333331</v>
      </c>
      <c r="AL88" s="26" t="s">
        <v>511</v>
      </c>
      <c r="AM88" s="8">
        <v>0</v>
      </c>
      <c r="AN88" s="26" t="s">
        <v>512</v>
      </c>
      <c r="AO88" s="8">
        <v>0.16666666666666666</v>
      </c>
      <c r="AP88" s="26" t="s">
        <v>513</v>
      </c>
      <c r="AQ88" s="8">
        <v>0.16666666666666666</v>
      </c>
      <c r="AR88" s="26" t="s">
        <v>514</v>
      </c>
      <c r="AS88" s="8">
        <v>0</v>
      </c>
      <c r="AT88" s="26" t="s">
        <v>515</v>
      </c>
      <c r="AU88" s="8">
        <v>0</v>
      </c>
      <c r="AV88" s="26" t="s">
        <v>516</v>
      </c>
      <c r="AW88" s="8">
        <v>0</v>
      </c>
      <c r="AX88" s="26" t="s">
        <v>517</v>
      </c>
      <c r="AY88" s="8">
        <v>0</v>
      </c>
      <c r="AZ88" s="26" t="s">
        <v>518</v>
      </c>
      <c r="BA88" s="8">
        <v>0</v>
      </c>
      <c r="BB88" s="26" t="s">
        <v>519</v>
      </c>
      <c r="BC88" s="8">
        <v>0</v>
      </c>
      <c r="BD88" s="26" t="s">
        <v>520</v>
      </c>
      <c r="BE88" s="8">
        <v>0</v>
      </c>
      <c r="BF88" s="26" t="s">
        <v>521</v>
      </c>
      <c r="BG88" s="8">
        <v>0</v>
      </c>
      <c r="BH88" s="26" t="s">
        <v>522</v>
      </c>
      <c r="BI88" s="8">
        <v>0</v>
      </c>
      <c r="BJ88" s="26" t="s">
        <v>523</v>
      </c>
      <c r="BK88" s="8">
        <v>0</v>
      </c>
      <c r="BL88" s="26" t="s">
        <v>524</v>
      </c>
      <c r="BM88" s="8">
        <v>0</v>
      </c>
      <c r="BN88" s="26" t="s">
        <v>525</v>
      </c>
      <c r="BO88" s="8">
        <v>0</v>
      </c>
      <c r="BP88" s="26" t="s">
        <v>526</v>
      </c>
      <c r="BQ88" s="8">
        <v>0</v>
      </c>
      <c r="BR88" s="26" t="s">
        <v>527</v>
      </c>
      <c r="BS88" s="8">
        <v>0</v>
      </c>
      <c r="BT88" s="26" t="s">
        <v>528</v>
      </c>
      <c r="BU88" s="8">
        <v>0</v>
      </c>
      <c r="BV88" s="26" t="s">
        <v>529</v>
      </c>
      <c r="BW88" s="8">
        <v>0</v>
      </c>
      <c r="BX88" s="26" t="s">
        <v>530</v>
      </c>
      <c r="BY88" s="8">
        <v>0</v>
      </c>
      <c r="BZ88" s="26" t="s">
        <v>531</v>
      </c>
      <c r="CA88" s="8">
        <v>0</v>
      </c>
      <c r="CB88" s="26" t="s">
        <v>532</v>
      </c>
      <c r="CC88" s="8">
        <v>0</v>
      </c>
      <c r="CD88" s="26" t="s">
        <v>533</v>
      </c>
      <c r="CE88" s="8">
        <v>0</v>
      </c>
      <c r="CF88" s="26" t="s">
        <v>534</v>
      </c>
      <c r="CG88" s="8">
        <v>0</v>
      </c>
      <c r="CH88" s="26" t="s">
        <v>535</v>
      </c>
      <c r="CI88" s="8">
        <v>0</v>
      </c>
      <c r="CJ88" s="26" t="s">
        <v>536</v>
      </c>
      <c r="CK88" s="8">
        <v>0.16666666666666666</v>
      </c>
    </row>
    <row r="89" spans="1:89" ht="15" x14ac:dyDescent="0.25">
      <c r="A89" s="17" t="s">
        <v>78</v>
      </c>
      <c r="B89" s="21">
        <v>4203</v>
      </c>
      <c r="C89" s="14" t="s">
        <v>555</v>
      </c>
      <c r="D89" s="17" t="s">
        <v>393</v>
      </c>
      <c r="E89" s="21">
        <v>42</v>
      </c>
      <c r="F89" s="22">
        <v>205.70684900000001</v>
      </c>
      <c r="G89" s="21"/>
      <c r="H89" s="21">
        <v>0.6293045924069347</v>
      </c>
      <c r="I89" s="10">
        <v>0.11667088440015901</v>
      </c>
      <c r="J89" s="17" t="s">
        <v>540</v>
      </c>
      <c r="K89" s="17">
        <v>18.579999999999998</v>
      </c>
      <c r="L89" s="23">
        <v>2014</v>
      </c>
      <c r="M89" s="21">
        <v>72.52456155560246</v>
      </c>
      <c r="N89" s="24">
        <v>9.8684119999999993</v>
      </c>
      <c r="O89" s="17" t="s">
        <v>540</v>
      </c>
      <c r="P89" s="8" t="s">
        <v>541</v>
      </c>
      <c r="Q89" s="25">
        <v>13</v>
      </c>
      <c r="R89" s="26" t="s">
        <v>542</v>
      </c>
      <c r="S89" s="8" t="s">
        <v>542</v>
      </c>
      <c r="T89" s="26" t="s">
        <v>542</v>
      </c>
      <c r="U89" s="8" t="s">
        <v>542</v>
      </c>
      <c r="V89" s="26" t="s">
        <v>542</v>
      </c>
      <c r="W89" s="8" t="s">
        <v>542</v>
      </c>
      <c r="X89" s="26" t="s">
        <v>542</v>
      </c>
      <c r="Y89" s="8" t="s">
        <v>542</v>
      </c>
      <c r="Z89" s="26" t="s">
        <v>542</v>
      </c>
      <c r="AA89" s="8" t="s">
        <v>542</v>
      </c>
      <c r="AB89" s="26" t="s">
        <v>542</v>
      </c>
      <c r="AC89" s="8" t="s">
        <v>542</v>
      </c>
      <c r="AD89" s="26" t="s">
        <v>542</v>
      </c>
      <c r="AE89" s="8" t="s">
        <v>542</v>
      </c>
      <c r="AF89" s="26" t="s">
        <v>542</v>
      </c>
      <c r="AG89" s="8" t="s">
        <v>542</v>
      </c>
      <c r="AH89" s="26" t="s">
        <v>542</v>
      </c>
      <c r="AI89" s="8" t="s">
        <v>542</v>
      </c>
      <c r="AJ89" s="26" t="s">
        <v>542</v>
      </c>
      <c r="AK89" s="8" t="s">
        <v>542</v>
      </c>
      <c r="AL89" s="26" t="s">
        <v>542</v>
      </c>
      <c r="AM89" s="8" t="s">
        <v>542</v>
      </c>
      <c r="AN89" s="26" t="s">
        <v>542</v>
      </c>
      <c r="AO89" s="8" t="s">
        <v>542</v>
      </c>
      <c r="AP89" s="26" t="s">
        <v>542</v>
      </c>
      <c r="AQ89" s="8" t="s">
        <v>542</v>
      </c>
      <c r="AR89" s="26" t="s">
        <v>542</v>
      </c>
      <c r="AS89" s="8" t="s">
        <v>542</v>
      </c>
      <c r="AT89" s="26" t="s">
        <v>542</v>
      </c>
      <c r="AU89" s="8" t="s">
        <v>542</v>
      </c>
      <c r="AV89" s="26" t="s">
        <v>542</v>
      </c>
      <c r="AW89" s="8" t="s">
        <v>542</v>
      </c>
      <c r="AX89" s="26" t="s">
        <v>542</v>
      </c>
      <c r="AY89" s="8" t="s">
        <v>542</v>
      </c>
      <c r="AZ89" s="26" t="s">
        <v>542</v>
      </c>
      <c r="BA89" s="8" t="s">
        <v>542</v>
      </c>
      <c r="BB89" s="26" t="s">
        <v>542</v>
      </c>
      <c r="BC89" s="8" t="s">
        <v>542</v>
      </c>
      <c r="BD89" s="26" t="s">
        <v>542</v>
      </c>
      <c r="BE89" s="8" t="s">
        <v>542</v>
      </c>
      <c r="BF89" s="26" t="s">
        <v>542</v>
      </c>
      <c r="BG89" s="8" t="s">
        <v>542</v>
      </c>
      <c r="BH89" s="26" t="s">
        <v>542</v>
      </c>
      <c r="BI89" s="8" t="s">
        <v>542</v>
      </c>
      <c r="BJ89" s="26" t="s">
        <v>542</v>
      </c>
      <c r="BK89" s="8" t="s">
        <v>542</v>
      </c>
      <c r="BL89" s="26" t="s">
        <v>542</v>
      </c>
      <c r="BM89" s="8" t="s">
        <v>542</v>
      </c>
      <c r="BN89" s="26" t="s">
        <v>542</v>
      </c>
      <c r="BO89" s="8" t="s">
        <v>542</v>
      </c>
      <c r="BP89" s="26" t="s">
        <v>542</v>
      </c>
      <c r="BQ89" s="8" t="s">
        <v>542</v>
      </c>
      <c r="BR89" s="26" t="s">
        <v>542</v>
      </c>
      <c r="BS89" s="8" t="s">
        <v>542</v>
      </c>
      <c r="BT89" s="26" t="s">
        <v>542</v>
      </c>
      <c r="BU89" s="8" t="s">
        <v>542</v>
      </c>
      <c r="BV89" s="26" t="s">
        <v>542</v>
      </c>
      <c r="BW89" s="8" t="s">
        <v>542</v>
      </c>
      <c r="BX89" s="26" t="s">
        <v>542</v>
      </c>
      <c r="BY89" s="8" t="s">
        <v>542</v>
      </c>
      <c r="BZ89" s="26" t="s">
        <v>542</v>
      </c>
      <c r="CA89" s="8" t="s">
        <v>542</v>
      </c>
      <c r="CB89" s="26" t="s">
        <v>542</v>
      </c>
      <c r="CC89" s="8" t="s">
        <v>542</v>
      </c>
      <c r="CD89" s="26" t="s">
        <v>542</v>
      </c>
      <c r="CE89" s="8" t="s">
        <v>542</v>
      </c>
      <c r="CF89" s="26" t="s">
        <v>542</v>
      </c>
      <c r="CG89" s="8" t="s">
        <v>542</v>
      </c>
      <c r="CH89" s="26" t="s">
        <v>542</v>
      </c>
      <c r="CI89" s="8" t="s">
        <v>542</v>
      </c>
      <c r="CJ89" s="26" t="s">
        <v>542</v>
      </c>
      <c r="CK89" s="8" t="s">
        <v>542</v>
      </c>
    </row>
    <row r="90" spans="1:89" ht="15" x14ac:dyDescent="0.25">
      <c r="A90" s="17" t="s">
        <v>80</v>
      </c>
      <c r="B90" s="21">
        <v>4204</v>
      </c>
      <c r="C90" s="14" t="s">
        <v>556</v>
      </c>
      <c r="D90" s="17" t="s">
        <v>393</v>
      </c>
      <c r="E90" s="21">
        <v>42</v>
      </c>
      <c r="F90" s="22">
        <v>1068.243835</v>
      </c>
      <c r="G90" s="21"/>
      <c r="H90" s="21">
        <v>0.91443727785678353</v>
      </c>
      <c r="I90" s="10">
        <v>0.555116707039082</v>
      </c>
      <c r="J90" s="17" t="s">
        <v>540</v>
      </c>
      <c r="K90" s="17">
        <v>77.481999999999999</v>
      </c>
      <c r="L90" s="23">
        <v>2014</v>
      </c>
      <c r="M90" s="21">
        <v>43.655104680443472</v>
      </c>
      <c r="N90" s="24">
        <v>69.972787999999994</v>
      </c>
      <c r="O90" s="17" t="s">
        <v>499</v>
      </c>
      <c r="P90" s="8" t="s">
        <v>500</v>
      </c>
      <c r="Q90" s="25">
        <v>29</v>
      </c>
      <c r="R90" s="26" t="s">
        <v>501</v>
      </c>
      <c r="S90" s="8">
        <v>0</v>
      </c>
      <c r="T90" s="26" t="s">
        <v>502</v>
      </c>
      <c r="U90" s="8">
        <v>3.4482758620689655E-2</v>
      </c>
      <c r="V90" s="26" t="s">
        <v>503</v>
      </c>
      <c r="W90" s="8">
        <v>6.8965517241379309E-2</v>
      </c>
      <c r="X90" s="26" t="s">
        <v>504</v>
      </c>
      <c r="Y90" s="8">
        <v>0</v>
      </c>
      <c r="Z90" s="26" t="s">
        <v>505</v>
      </c>
      <c r="AA90" s="8">
        <v>0.10344827586206896</v>
      </c>
      <c r="AB90" s="26" t="s">
        <v>506</v>
      </c>
      <c r="AC90" s="8">
        <v>0</v>
      </c>
      <c r="AD90" s="26" t="s">
        <v>507</v>
      </c>
      <c r="AE90" s="8">
        <v>0</v>
      </c>
      <c r="AF90" s="26" t="s">
        <v>508</v>
      </c>
      <c r="AG90" s="8">
        <v>0</v>
      </c>
      <c r="AH90" s="26" t="s">
        <v>509</v>
      </c>
      <c r="AI90" s="8">
        <v>0</v>
      </c>
      <c r="AJ90" s="26" t="s">
        <v>510</v>
      </c>
      <c r="AK90" s="8">
        <v>3.4482758620689655E-2</v>
      </c>
      <c r="AL90" s="26" t="s">
        <v>511</v>
      </c>
      <c r="AM90" s="8">
        <v>0</v>
      </c>
      <c r="AN90" s="26" t="s">
        <v>512</v>
      </c>
      <c r="AO90" s="8">
        <v>0</v>
      </c>
      <c r="AP90" s="26" t="s">
        <v>513</v>
      </c>
      <c r="AQ90" s="8">
        <v>6.8965517241379309E-2</v>
      </c>
      <c r="AR90" s="26" t="s">
        <v>514</v>
      </c>
      <c r="AS90" s="8">
        <v>0</v>
      </c>
      <c r="AT90" s="26" t="s">
        <v>515</v>
      </c>
      <c r="AU90" s="8">
        <v>0</v>
      </c>
      <c r="AV90" s="26" t="s">
        <v>516</v>
      </c>
      <c r="AW90" s="8">
        <v>3.4482758620689655E-2</v>
      </c>
      <c r="AX90" s="26" t="s">
        <v>517</v>
      </c>
      <c r="AY90" s="8">
        <v>6.8965517241379309E-2</v>
      </c>
      <c r="AZ90" s="26" t="s">
        <v>518</v>
      </c>
      <c r="BA90" s="8">
        <v>3.4482758620689655E-2</v>
      </c>
      <c r="BB90" s="26" t="s">
        <v>519</v>
      </c>
      <c r="BC90" s="8">
        <v>0</v>
      </c>
      <c r="BD90" s="26" t="s">
        <v>520</v>
      </c>
      <c r="BE90" s="8">
        <v>0</v>
      </c>
      <c r="BF90" s="26" t="s">
        <v>521</v>
      </c>
      <c r="BG90" s="8">
        <v>3.4482758620689655E-2</v>
      </c>
      <c r="BH90" s="26" t="s">
        <v>522</v>
      </c>
      <c r="BI90" s="8">
        <v>0</v>
      </c>
      <c r="BJ90" s="26" t="s">
        <v>523</v>
      </c>
      <c r="BK90" s="8">
        <v>3.4482758620689655E-2</v>
      </c>
      <c r="BL90" s="26" t="s">
        <v>524</v>
      </c>
      <c r="BM90" s="8">
        <v>0.31034482758620691</v>
      </c>
      <c r="BN90" s="26" t="s">
        <v>525</v>
      </c>
      <c r="BO90" s="8">
        <v>0</v>
      </c>
      <c r="BP90" s="26" t="s">
        <v>526</v>
      </c>
      <c r="BQ90" s="8">
        <v>0</v>
      </c>
      <c r="BR90" s="26" t="s">
        <v>527</v>
      </c>
      <c r="BS90" s="8">
        <v>3.4482758620689655E-2</v>
      </c>
      <c r="BT90" s="26" t="s">
        <v>528</v>
      </c>
      <c r="BU90" s="8">
        <v>0</v>
      </c>
      <c r="BV90" s="26" t="s">
        <v>529</v>
      </c>
      <c r="BW90" s="8">
        <v>0</v>
      </c>
      <c r="BX90" s="26" t="s">
        <v>530</v>
      </c>
      <c r="BY90" s="8">
        <v>0</v>
      </c>
      <c r="BZ90" s="26" t="s">
        <v>531</v>
      </c>
      <c r="CA90" s="8">
        <v>0</v>
      </c>
      <c r="CB90" s="26" t="s">
        <v>532</v>
      </c>
      <c r="CC90" s="8">
        <v>0</v>
      </c>
      <c r="CD90" s="26" t="s">
        <v>533</v>
      </c>
      <c r="CE90" s="8">
        <v>0</v>
      </c>
      <c r="CF90" s="26" t="s">
        <v>534</v>
      </c>
      <c r="CG90" s="8">
        <v>0</v>
      </c>
      <c r="CH90" s="26" t="s">
        <v>535</v>
      </c>
      <c r="CI90" s="8">
        <v>0</v>
      </c>
      <c r="CJ90" s="26" t="s">
        <v>536</v>
      </c>
      <c r="CK90" s="8">
        <v>0.13793103448275862</v>
      </c>
    </row>
    <row r="91" spans="1:89" ht="15" x14ac:dyDescent="0.25">
      <c r="A91" s="17" t="s">
        <v>394</v>
      </c>
      <c r="B91" s="21">
        <v>4301</v>
      </c>
      <c r="C91" s="14" t="s">
        <v>481</v>
      </c>
      <c r="D91" s="17" t="s">
        <v>395</v>
      </c>
      <c r="E91" s="21">
        <v>43</v>
      </c>
      <c r="F91" s="22">
        <v>240.86575300000001</v>
      </c>
      <c r="G91" s="21"/>
      <c r="H91" s="21">
        <v>0.99916900699954669</v>
      </c>
      <c r="I91" s="10">
        <v>0.17852268105545099</v>
      </c>
      <c r="J91" s="17" t="s">
        <v>540</v>
      </c>
      <c r="K91" s="17">
        <v>18.672000000000001</v>
      </c>
      <c r="L91" s="23">
        <v>2017</v>
      </c>
      <c r="M91" s="21">
        <v>112.80563580318703</v>
      </c>
      <c r="N91" s="24">
        <v>15.215944</v>
      </c>
      <c r="O91" s="17" t="s">
        <v>540</v>
      </c>
      <c r="P91" s="8" t="s">
        <v>541</v>
      </c>
      <c r="Q91" s="25">
        <v>3</v>
      </c>
      <c r="R91" s="26" t="s">
        <v>542</v>
      </c>
      <c r="S91" s="8" t="s">
        <v>542</v>
      </c>
      <c r="T91" s="26" t="s">
        <v>542</v>
      </c>
      <c r="U91" s="8" t="s">
        <v>542</v>
      </c>
      <c r="V91" s="26" t="s">
        <v>542</v>
      </c>
      <c r="W91" s="8" t="s">
        <v>542</v>
      </c>
      <c r="X91" s="26" t="s">
        <v>542</v>
      </c>
      <c r="Y91" s="8" t="s">
        <v>542</v>
      </c>
      <c r="Z91" s="26" t="s">
        <v>542</v>
      </c>
      <c r="AA91" s="8" t="s">
        <v>542</v>
      </c>
      <c r="AB91" s="26" t="s">
        <v>542</v>
      </c>
      <c r="AC91" s="8" t="s">
        <v>542</v>
      </c>
      <c r="AD91" s="26" t="s">
        <v>542</v>
      </c>
      <c r="AE91" s="8" t="s">
        <v>542</v>
      </c>
      <c r="AF91" s="26" t="s">
        <v>542</v>
      </c>
      <c r="AG91" s="8" t="s">
        <v>542</v>
      </c>
      <c r="AH91" s="26" t="s">
        <v>542</v>
      </c>
      <c r="AI91" s="8" t="s">
        <v>542</v>
      </c>
      <c r="AJ91" s="26" t="s">
        <v>542</v>
      </c>
      <c r="AK91" s="8" t="s">
        <v>542</v>
      </c>
      <c r="AL91" s="26" t="s">
        <v>542</v>
      </c>
      <c r="AM91" s="8" t="s">
        <v>542</v>
      </c>
      <c r="AN91" s="26" t="s">
        <v>542</v>
      </c>
      <c r="AO91" s="8" t="s">
        <v>542</v>
      </c>
      <c r="AP91" s="26" t="s">
        <v>542</v>
      </c>
      <c r="AQ91" s="8" t="s">
        <v>542</v>
      </c>
      <c r="AR91" s="26" t="s">
        <v>542</v>
      </c>
      <c r="AS91" s="8" t="s">
        <v>542</v>
      </c>
      <c r="AT91" s="26" t="s">
        <v>542</v>
      </c>
      <c r="AU91" s="8" t="s">
        <v>542</v>
      </c>
      <c r="AV91" s="26" t="s">
        <v>542</v>
      </c>
      <c r="AW91" s="8" t="s">
        <v>542</v>
      </c>
      <c r="AX91" s="26" t="s">
        <v>542</v>
      </c>
      <c r="AY91" s="8" t="s">
        <v>542</v>
      </c>
      <c r="AZ91" s="26" t="s">
        <v>542</v>
      </c>
      <c r="BA91" s="8" t="s">
        <v>542</v>
      </c>
      <c r="BB91" s="26" t="s">
        <v>542</v>
      </c>
      <c r="BC91" s="8" t="s">
        <v>542</v>
      </c>
      <c r="BD91" s="26" t="s">
        <v>542</v>
      </c>
      <c r="BE91" s="8" t="s">
        <v>542</v>
      </c>
      <c r="BF91" s="26" t="s">
        <v>542</v>
      </c>
      <c r="BG91" s="8" t="s">
        <v>542</v>
      </c>
      <c r="BH91" s="26" t="s">
        <v>542</v>
      </c>
      <c r="BI91" s="8" t="s">
        <v>542</v>
      </c>
      <c r="BJ91" s="26" t="s">
        <v>542</v>
      </c>
      <c r="BK91" s="8" t="s">
        <v>542</v>
      </c>
      <c r="BL91" s="26" t="s">
        <v>542</v>
      </c>
      <c r="BM91" s="8" t="s">
        <v>542</v>
      </c>
      <c r="BN91" s="26" t="s">
        <v>542</v>
      </c>
      <c r="BO91" s="8" t="s">
        <v>542</v>
      </c>
      <c r="BP91" s="26" t="s">
        <v>542</v>
      </c>
      <c r="BQ91" s="8" t="s">
        <v>542</v>
      </c>
      <c r="BR91" s="26" t="s">
        <v>542</v>
      </c>
      <c r="BS91" s="8" t="s">
        <v>542</v>
      </c>
      <c r="BT91" s="26" t="s">
        <v>542</v>
      </c>
      <c r="BU91" s="8" t="s">
        <v>542</v>
      </c>
      <c r="BV91" s="26" t="s">
        <v>542</v>
      </c>
      <c r="BW91" s="8" t="s">
        <v>542</v>
      </c>
      <c r="BX91" s="26" t="s">
        <v>542</v>
      </c>
      <c r="BY91" s="8" t="s">
        <v>542</v>
      </c>
      <c r="BZ91" s="26" t="s">
        <v>542</v>
      </c>
      <c r="CA91" s="8" t="s">
        <v>542</v>
      </c>
      <c r="CB91" s="26" t="s">
        <v>542</v>
      </c>
      <c r="CC91" s="8" t="s">
        <v>542</v>
      </c>
      <c r="CD91" s="26" t="s">
        <v>542</v>
      </c>
      <c r="CE91" s="8" t="s">
        <v>542</v>
      </c>
      <c r="CF91" s="26" t="s">
        <v>542</v>
      </c>
      <c r="CG91" s="8" t="s">
        <v>542</v>
      </c>
      <c r="CH91" s="26" t="s">
        <v>542</v>
      </c>
      <c r="CI91" s="8" t="s">
        <v>542</v>
      </c>
      <c r="CJ91" s="26" t="s">
        <v>542</v>
      </c>
      <c r="CK91" s="8" t="s">
        <v>542</v>
      </c>
    </row>
    <row r="92" spans="1:89" ht="15" x14ac:dyDescent="0.25">
      <c r="A92" s="17" t="s">
        <v>396</v>
      </c>
      <c r="B92" s="21">
        <v>4302</v>
      </c>
      <c r="C92" s="14" t="s">
        <v>482</v>
      </c>
      <c r="D92" s="17" t="s">
        <v>395</v>
      </c>
      <c r="E92" s="21">
        <v>43</v>
      </c>
      <c r="F92" s="22">
        <v>658.18082100000004</v>
      </c>
      <c r="G92" s="21"/>
      <c r="H92" s="21">
        <v>0.85902529195372979</v>
      </c>
      <c r="I92" s="10">
        <v>0.32513861414992501</v>
      </c>
      <c r="J92" s="17" t="s">
        <v>540</v>
      </c>
      <c r="K92" s="17">
        <v>27.83</v>
      </c>
      <c r="L92" s="23">
        <v>2017</v>
      </c>
      <c r="M92" s="21">
        <v>74.304382094128073</v>
      </c>
      <c r="N92" s="24">
        <v>20.912185999999998</v>
      </c>
      <c r="O92" s="17" t="s">
        <v>540</v>
      </c>
      <c r="P92" s="8" t="s">
        <v>541</v>
      </c>
      <c r="Q92" s="25">
        <v>15</v>
      </c>
      <c r="R92" s="26" t="s">
        <v>542</v>
      </c>
      <c r="S92" s="8" t="s">
        <v>542</v>
      </c>
      <c r="T92" s="26" t="s">
        <v>542</v>
      </c>
      <c r="U92" s="8" t="s">
        <v>542</v>
      </c>
      <c r="V92" s="26" t="s">
        <v>542</v>
      </c>
      <c r="W92" s="8" t="s">
        <v>542</v>
      </c>
      <c r="X92" s="26" t="s">
        <v>542</v>
      </c>
      <c r="Y92" s="8" t="s">
        <v>542</v>
      </c>
      <c r="Z92" s="26" t="s">
        <v>542</v>
      </c>
      <c r="AA92" s="8" t="s">
        <v>542</v>
      </c>
      <c r="AB92" s="26" t="s">
        <v>542</v>
      </c>
      <c r="AC92" s="8" t="s">
        <v>542</v>
      </c>
      <c r="AD92" s="26" t="s">
        <v>542</v>
      </c>
      <c r="AE92" s="8" t="s">
        <v>542</v>
      </c>
      <c r="AF92" s="26" t="s">
        <v>542</v>
      </c>
      <c r="AG92" s="8" t="s">
        <v>542</v>
      </c>
      <c r="AH92" s="26" t="s">
        <v>542</v>
      </c>
      <c r="AI92" s="8" t="s">
        <v>542</v>
      </c>
      <c r="AJ92" s="26" t="s">
        <v>542</v>
      </c>
      <c r="AK92" s="8" t="s">
        <v>542</v>
      </c>
      <c r="AL92" s="26" t="s">
        <v>542</v>
      </c>
      <c r="AM92" s="8" t="s">
        <v>542</v>
      </c>
      <c r="AN92" s="26" t="s">
        <v>542</v>
      </c>
      <c r="AO92" s="8" t="s">
        <v>542</v>
      </c>
      <c r="AP92" s="26" t="s">
        <v>542</v>
      </c>
      <c r="AQ92" s="8" t="s">
        <v>542</v>
      </c>
      <c r="AR92" s="26" t="s">
        <v>542</v>
      </c>
      <c r="AS92" s="8" t="s">
        <v>542</v>
      </c>
      <c r="AT92" s="26" t="s">
        <v>542</v>
      </c>
      <c r="AU92" s="8" t="s">
        <v>542</v>
      </c>
      <c r="AV92" s="26" t="s">
        <v>542</v>
      </c>
      <c r="AW92" s="8" t="s">
        <v>542</v>
      </c>
      <c r="AX92" s="26" t="s">
        <v>542</v>
      </c>
      <c r="AY92" s="8" t="s">
        <v>542</v>
      </c>
      <c r="AZ92" s="26" t="s">
        <v>542</v>
      </c>
      <c r="BA92" s="8" t="s">
        <v>542</v>
      </c>
      <c r="BB92" s="26" t="s">
        <v>542</v>
      </c>
      <c r="BC92" s="8" t="s">
        <v>542</v>
      </c>
      <c r="BD92" s="26" t="s">
        <v>542</v>
      </c>
      <c r="BE92" s="8" t="s">
        <v>542</v>
      </c>
      <c r="BF92" s="26" t="s">
        <v>542</v>
      </c>
      <c r="BG92" s="8" t="s">
        <v>542</v>
      </c>
      <c r="BH92" s="26" t="s">
        <v>542</v>
      </c>
      <c r="BI92" s="8" t="s">
        <v>542</v>
      </c>
      <c r="BJ92" s="26" t="s">
        <v>542</v>
      </c>
      <c r="BK92" s="8" t="s">
        <v>542</v>
      </c>
      <c r="BL92" s="26" t="s">
        <v>542</v>
      </c>
      <c r="BM92" s="8" t="s">
        <v>542</v>
      </c>
      <c r="BN92" s="26" t="s">
        <v>542</v>
      </c>
      <c r="BO92" s="8" t="s">
        <v>542</v>
      </c>
      <c r="BP92" s="26" t="s">
        <v>542</v>
      </c>
      <c r="BQ92" s="8" t="s">
        <v>542</v>
      </c>
      <c r="BR92" s="26" t="s">
        <v>542</v>
      </c>
      <c r="BS92" s="8" t="s">
        <v>542</v>
      </c>
      <c r="BT92" s="26" t="s">
        <v>542</v>
      </c>
      <c r="BU92" s="8" t="s">
        <v>542</v>
      </c>
      <c r="BV92" s="26" t="s">
        <v>542</v>
      </c>
      <c r="BW92" s="8" t="s">
        <v>542</v>
      </c>
      <c r="BX92" s="26" t="s">
        <v>542</v>
      </c>
      <c r="BY92" s="8" t="s">
        <v>542</v>
      </c>
      <c r="BZ92" s="26" t="s">
        <v>542</v>
      </c>
      <c r="CA92" s="8" t="s">
        <v>542</v>
      </c>
      <c r="CB92" s="26" t="s">
        <v>542</v>
      </c>
      <c r="CC92" s="8" t="s">
        <v>542</v>
      </c>
      <c r="CD92" s="26" t="s">
        <v>542</v>
      </c>
      <c r="CE92" s="8" t="s">
        <v>542</v>
      </c>
      <c r="CF92" s="26" t="s">
        <v>542</v>
      </c>
      <c r="CG92" s="8" t="s">
        <v>542</v>
      </c>
      <c r="CH92" s="26" t="s">
        <v>542</v>
      </c>
      <c r="CI92" s="8" t="s">
        <v>542</v>
      </c>
      <c r="CJ92" s="26" t="s">
        <v>542</v>
      </c>
      <c r="CK92" s="8" t="s">
        <v>542</v>
      </c>
    </row>
    <row r="93" spans="1:89" ht="15" x14ac:dyDescent="0.25">
      <c r="A93" s="17" t="s">
        <v>59</v>
      </c>
      <c r="B93" s="21">
        <v>4303</v>
      </c>
      <c r="C93" s="14" t="s">
        <v>483</v>
      </c>
      <c r="D93" s="17" t="s">
        <v>395</v>
      </c>
      <c r="E93" s="21">
        <v>43</v>
      </c>
      <c r="F93" s="22">
        <v>366.402739</v>
      </c>
      <c r="G93" s="21"/>
      <c r="H93" s="21">
        <v>0.48056042306362323</v>
      </c>
      <c r="I93" s="10">
        <v>0.35753007839824003</v>
      </c>
      <c r="J93" s="17" t="s">
        <v>540</v>
      </c>
      <c r="K93" s="17">
        <v>23.085999999999999</v>
      </c>
      <c r="L93" s="23">
        <v>2017</v>
      </c>
      <c r="M93" s="21">
        <v>43.937341060055097</v>
      </c>
      <c r="N93" s="24">
        <v>117.250761</v>
      </c>
      <c r="O93" s="17" t="s">
        <v>499</v>
      </c>
      <c r="P93" s="8" t="s">
        <v>500</v>
      </c>
      <c r="Q93" s="25">
        <v>17</v>
      </c>
      <c r="R93" s="26" t="s">
        <v>501</v>
      </c>
      <c r="S93" s="8">
        <v>0</v>
      </c>
      <c r="T93" s="26" t="s">
        <v>502</v>
      </c>
      <c r="U93" s="8">
        <v>0</v>
      </c>
      <c r="V93" s="26" t="s">
        <v>503</v>
      </c>
      <c r="W93" s="8">
        <v>0.11764705882352941</v>
      </c>
      <c r="X93" s="26" t="s">
        <v>504</v>
      </c>
      <c r="Y93" s="8">
        <v>0</v>
      </c>
      <c r="Z93" s="26" t="s">
        <v>505</v>
      </c>
      <c r="AA93" s="8">
        <v>0.11764705882352941</v>
      </c>
      <c r="AB93" s="26" t="s">
        <v>506</v>
      </c>
      <c r="AC93" s="8">
        <v>0</v>
      </c>
      <c r="AD93" s="26" t="s">
        <v>507</v>
      </c>
      <c r="AE93" s="8">
        <v>0</v>
      </c>
      <c r="AF93" s="26" t="s">
        <v>508</v>
      </c>
      <c r="AG93" s="8">
        <v>0</v>
      </c>
      <c r="AH93" s="26" t="s">
        <v>509</v>
      </c>
      <c r="AI93" s="8">
        <v>0</v>
      </c>
      <c r="AJ93" s="26" t="s">
        <v>510</v>
      </c>
      <c r="AK93" s="8">
        <v>0</v>
      </c>
      <c r="AL93" s="26" t="s">
        <v>511</v>
      </c>
      <c r="AM93" s="8">
        <v>0</v>
      </c>
      <c r="AN93" s="26" t="s">
        <v>512</v>
      </c>
      <c r="AO93" s="8">
        <v>0</v>
      </c>
      <c r="AP93" s="26" t="s">
        <v>513</v>
      </c>
      <c r="AQ93" s="8">
        <v>0.17647058823529413</v>
      </c>
      <c r="AR93" s="26" t="s">
        <v>514</v>
      </c>
      <c r="AS93" s="8">
        <v>0</v>
      </c>
      <c r="AT93" s="26" t="s">
        <v>515</v>
      </c>
      <c r="AU93" s="8">
        <v>0</v>
      </c>
      <c r="AV93" s="26" t="s">
        <v>516</v>
      </c>
      <c r="AW93" s="8">
        <v>0</v>
      </c>
      <c r="AX93" s="26" t="s">
        <v>517</v>
      </c>
      <c r="AY93" s="8">
        <v>0</v>
      </c>
      <c r="AZ93" s="26" t="s">
        <v>518</v>
      </c>
      <c r="BA93" s="8">
        <v>0</v>
      </c>
      <c r="BB93" s="26" t="s">
        <v>519</v>
      </c>
      <c r="BC93" s="8">
        <v>0</v>
      </c>
      <c r="BD93" s="26" t="s">
        <v>520</v>
      </c>
      <c r="BE93" s="8">
        <v>0</v>
      </c>
      <c r="BF93" s="26" t="s">
        <v>521</v>
      </c>
      <c r="BG93" s="8">
        <v>5.8823529411764705E-2</v>
      </c>
      <c r="BH93" s="26" t="s">
        <v>522</v>
      </c>
      <c r="BI93" s="8">
        <v>0</v>
      </c>
      <c r="BJ93" s="26" t="s">
        <v>523</v>
      </c>
      <c r="BK93" s="8">
        <v>0</v>
      </c>
      <c r="BL93" s="26" t="s">
        <v>524</v>
      </c>
      <c r="BM93" s="8">
        <v>5.8823529411764705E-2</v>
      </c>
      <c r="BN93" s="26" t="s">
        <v>525</v>
      </c>
      <c r="BO93" s="8">
        <v>5.8823529411764705E-2</v>
      </c>
      <c r="BP93" s="26" t="s">
        <v>526</v>
      </c>
      <c r="BQ93" s="8">
        <v>0</v>
      </c>
      <c r="BR93" s="26" t="s">
        <v>527</v>
      </c>
      <c r="BS93" s="8">
        <v>0</v>
      </c>
      <c r="BT93" s="26" t="s">
        <v>528</v>
      </c>
      <c r="BU93" s="8">
        <v>0</v>
      </c>
      <c r="BV93" s="26" t="s">
        <v>529</v>
      </c>
      <c r="BW93" s="8">
        <v>0</v>
      </c>
      <c r="BX93" s="26" t="s">
        <v>530</v>
      </c>
      <c r="BY93" s="8">
        <v>0</v>
      </c>
      <c r="BZ93" s="26" t="s">
        <v>531</v>
      </c>
      <c r="CA93" s="8">
        <v>0</v>
      </c>
      <c r="CB93" s="26" t="s">
        <v>532</v>
      </c>
      <c r="CC93" s="8">
        <v>0</v>
      </c>
      <c r="CD93" s="26" t="s">
        <v>533</v>
      </c>
      <c r="CE93" s="8">
        <v>0</v>
      </c>
      <c r="CF93" s="26" t="s">
        <v>534</v>
      </c>
      <c r="CG93" s="8">
        <v>0</v>
      </c>
      <c r="CH93" s="26" t="s">
        <v>535</v>
      </c>
      <c r="CI93" s="8">
        <v>5.8823529411764705E-2</v>
      </c>
      <c r="CJ93" s="26" t="s">
        <v>536</v>
      </c>
      <c r="CK93" s="8">
        <v>0.35294117647058826</v>
      </c>
    </row>
    <row r="94" spans="1:89" ht="15" x14ac:dyDescent="0.25">
      <c r="A94" s="17" t="s">
        <v>398</v>
      </c>
      <c r="B94" s="21">
        <v>4304</v>
      </c>
      <c r="C94" s="14" t="s">
        <v>484</v>
      </c>
      <c r="D94" s="17" t="s">
        <v>395</v>
      </c>
      <c r="E94" s="21">
        <v>43</v>
      </c>
      <c r="F94" s="22">
        <v>0</v>
      </c>
      <c r="G94" s="21"/>
      <c r="H94" s="21">
        <v>0.42465887691326332</v>
      </c>
      <c r="I94" s="10">
        <v>0</v>
      </c>
      <c r="J94" s="17" t="s">
        <v>540</v>
      </c>
      <c r="K94" s="17">
        <v>4.87</v>
      </c>
      <c r="L94" s="23">
        <v>2017</v>
      </c>
      <c r="M94" s="21">
        <v>38.771510643478265</v>
      </c>
      <c r="N94" s="24">
        <v>0</v>
      </c>
      <c r="O94" s="17" t="s">
        <v>540</v>
      </c>
      <c r="P94" s="8" t="s">
        <v>541</v>
      </c>
      <c r="Q94" s="25">
        <v>0</v>
      </c>
      <c r="R94" s="26" t="s">
        <v>542</v>
      </c>
      <c r="S94" s="8" t="s">
        <v>542</v>
      </c>
      <c r="T94" s="26" t="s">
        <v>542</v>
      </c>
      <c r="U94" s="8" t="s">
        <v>542</v>
      </c>
      <c r="V94" s="26" t="s">
        <v>542</v>
      </c>
      <c r="W94" s="8" t="s">
        <v>542</v>
      </c>
      <c r="X94" s="26" t="s">
        <v>542</v>
      </c>
      <c r="Y94" s="8" t="s">
        <v>542</v>
      </c>
      <c r="Z94" s="26" t="s">
        <v>542</v>
      </c>
      <c r="AA94" s="8" t="s">
        <v>542</v>
      </c>
      <c r="AB94" s="26" t="s">
        <v>542</v>
      </c>
      <c r="AC94" s="8" t="s">
        <v>542</v>
      </c>
      <c r="AD94" s="26" t="s">
        <v>542</v>
      </c>
      <c r="AE94" s="8" t="s">
        <v>542</v>
      </c>
      <c r="AF94" s="26" t="s">
        <v>542</v>
      </c>
      <c r="AG94" s="8" t="s">
        <v>542</v>
      </c>
      <c r="AH94" s="26" t="s">
        <v>542</v>
      </c>
      <c r="AI94" s="8" t="s">
        <v>542</v>
      </c>
      <c r="AJ94" s="26" t="s">
        <v>542</v>
      </c>
      <c r="AK94" s="8" t="s">
        <v>542</v>
      </c>
      <c r="AL94" s="26" t="s">
        <v>542</v>
      </c>
      <c r="AM94" s="8" t="s">
        <v>542</v>
      </c>
      <c r="AN94" s="26" t="s">
        <v>542</v>
      </c>
      <c r="AO94" s="8" t="s">
        <v>542</v>
      </c>
      <c r="AP94" s="26" t="s">
        <v>542</v>
      </c>
      <c r="AQ94" s="8" t="s">
        <v>542</v>
      </c>
      <c r="AR94" s="26" t="s">
        <v>542</v>
      </c>
      <c r="AS94" s="8" t="s">
        <v>542</v>
      </c>
      <c r="AT94" s="26" t="s">
        <v>542</v>
      </c>
      <c r="AU94" s="8" t="s">
        <v>542</v>
      </c>
      <c r="AV94" s="26" t="s">
        <v>542</v>
      </c>
      <c r="AW94" s="8" t="s">
        <v>542</v>
      </c>
      <c r="AX94" s="26" t="s">
        <v>542</v>
      </c>
      <c r="AY94" s="8" t="s">
        <v>542</v>
      </c>
      <c r="AZ94" s="26" t="s">
        <v>542</v>
      </c>
      <c r="BA94" s="8" t="s">
        <v>542</v>
      </c>
      <c r="BB94" s="26" t="s">
        <v>542</v>
      </c>
      <c r="BC94" s="8" t="s">
        <v>542</v>
      </c>
      <c r="BD94" s="26" t="s">
        <v>542</v>
      </c>
      <c r="BE94" s="8" t="s">
        <v>542</v>
      </c>
      <c r="BF94" s="26" t="s">
        <v>542</v>
      </c>
      <c r="BG94" s="8" t="s">
        <v>542</v>
      </c>
      <c r="BH94" s="26" t="s">
        <v>542</v>
      </c>
      <c r="BI94" s="8" t="s">
        <v>542</v>
      </c>
      <c r="BJ94" s="26" t="s">
        <v>542</v>
      </c>
      <c r="BK94" s="8" t="s">
        <v>542</v>
      </c>
      <c r="BL94" s="26" t="s">
        <v>542</v>
      </c>
      <c r="BM94" s="8" t="s">
        <v>542</v>
      </c>
      <c r="BN94" s="26" t="s">
        <v>542</v>
      </c>
      <c r="BO94" s="8" t="s">
        <v>542</v>
      </c>
      <c r="BP94" s="26" t="s">
        <v>542</v>
      </c>
      <c r="BQ94" s="8" t="s">
        <v>542</v>
      </c>
      <c r="BR94" s="26" t="s">
        <v>542</v>
      </c>
      <c r="BS94" s="8" t="s">
        <v>542</v>
      </c>
      <c r="BT94" s="26" t="s">
        <v>542</v>
      </c>
      <c r="BU94" s="8" t="s">
        <v>542</v>
      </c>
      <c r="BV94" s="26" t="s">
        <v>542</v>
      </c>
      <c r="BW94" s="8" t="s">
        <v>542</v>
      </c>
      <c r="BX94" s="26" t="s">
        <v>542</v>
      </c>
      <c r="BY94" s="8" t="s">
        <v>542</v>
      </c>
      <c r="BZ94" s="26" t="s">
        <v>542</v>
      </c>
      <c r="CA94" s="8" t="s">
        <v>542</v>
      </c>
      <c r="CB94" s="26" t="s">
        <v>542</v>
      </c>
      <c r="CC94" s="8" t="s">
        <v>542</v>
      </c>
      <c r="CD94" s="26" t="s">
        <v>542</v>
      </c>
      <c r="CE94" s="8" t="s">
        <v>542</v>
      </c>
      <c r="CF94" s="26" t="s">
        <v>542</v>
      </c>
      <c r="CG94" s="8" t="s">
        <v>542</v>
      </c>
      <c r="CH94" s="26" t="s">
        <v>542</v>
      </c>
      <c r="CI94" s="8" t="s">
        <v>542</v>
      </c>
      <c r="CJ94" s="26" t="s">
        <v>542</v>
      </c>
      <c r="CK94" s="8" t="s">
        <v>542</v>
      </c>
    </row>
    <row r="95" spans="1:89" ht="15" x14ac:dyDescent="0.25">
      <c r="A95" s="17" t="s">
        <v>261</v>
      </c>
      <c r="B95" s="21">
        <v>4502</v>
      </c>
      <c r="C95" s="14" t="s">
        <v>485</v>
      </c>
      <c r="D95" s="17" t="s">
        <v>399</v>
      </c>
      <c r="E95" s="21">
        <v>45</v>
      </c>
      <c r="F95" s="22">
        <v>0</v>
      </c>
      <c r="G95" s="21"/>
      <c r="H95" s="21">
        <v>0.2</v>
      </c>
      <c r="I95" s="10">
        <v>0</v>
      </c>
      <c r="J95" s="17" t="s">
        <v>540</v>
      </c>
      <c r="K95" s="17">
        <v>2.39</v>
      </c>
      <c r="L95" s="9">
        <v>2016</v>
      </c>
      <c r="M95" s="21">
        <v>25.4</v>
      </c>
      <c r="N95" s="24">
        <v>0</v>
      </c>
      <c r="O95" s="17" t="s">
        <v>540</v>
      </c>
      <c r="P95" s="8" t="s">
        <v>541</v>
      </c>
      <c r="Q95" s="25">
        <v>0</v>
      </c>
      <c r="R95" s="26" t="s">
        <v>542</v>
      </c>
      <c r="S95" s="8" t="s">
        <v>542</v>
      </c>
      <c r="T95" s="26" t="s">
        <v>542</v>
      </c>
      <c r="U95" s="8" t="s">
        <v>542</v>
      </c>
      <c r="V95" s="26" t="s">
        <v>542</v>
      </c>
      <c r="W95" s="8" t="s">
        <v>542</v>
      </c>
      <c r="X95" s="26" t="s">
        <v>542</v>
      </c>
      <c r="Y95" s="8" t="s">
        <v>542</v>
      </c>
      <c r="Z95" s="26" t="s">
        <v>542</v>
      </c>
      <c r="AA95" s="8" t="s">
        <v>542</v>
      </c>
      <c r="AB95" s="26" t="s">
        <v>542</v>
      </c>
      <c r="AC95" s="8" t="s">
        <v>542</v>
      </c>
      <c r="AD95" s="26" t="s">
        <v>542</v>
      </c>
      <c r="AE95" s="8" t="s">
        <v>542</v>
      </c>
      <c r="AF95" s="26" t="s">
        <v>542</v>
      </c>
      <c r="AG95" s="8" t="s">
        <v>542</v>
      </c>
      <c r="AH95" s="26" t="s">
        <v>542</v>
      </c>
      <c r="AI95" s="8" t="s">
        <v>542</v>
      </c>
      <c r="AJ95" s="26" t="s">
        <v>542</v>
      </c>
      <c r="AK95" s="8" t="s">
        <v>542</v>
      </c>
      <c r="AL95" s="26" t="s">
        <v>542</v>
      </c>
      <c r="AM95" s="8" t="s">
        <v>542</v>
      </c>
      <c r="AN95" s="26" t="s">
        <v>542</v>
      </c>
      <c r="AO95" s="8" t="s">
        <v>542</v>
      </c>
      <c r="AP95" s="26" t="s">
        <v>542</v>
      </c>
      <c r="AQ95" s="8" t="s">
        <v>542</v>
      </c>
      <c r="AR95" s="26" t="s">
        <v>542</v>
      </c>
      <c r="AS95" s="8" t="s">
        <v>542</v>
      </c>
      <c r="AT95" s="26" t="s">
        <v>542</v>
      </c>
      <c r="AU95" s="8" t="s">
        <v>542</v>
      </c>
      <c r="AV95" s="26" t="s">
        <v>542</v>
      </c>
      <c r="AW95" s="8" t="s">
        <v>542</v>
      </c>
      <c r="AX95" s="26" t="s">
        <v>542</v>
      </c>
      <c r="AY95" s="8" t="s">
        <v>542</v>
      </c>
      <c r="AZ95" s="26" t="s">
        <v>542</v>
      </c>
      <c r="BA95" s="8" t="s">
        <v>542</v>
      </c>
      <c r="BB95" s="26" t="s">
        <v>542</v>
      </c>
      <c r="BC95" s="8" t="s">
        <v>542</v>
      </c>
      <c r="BD95" s="26" t="s">
        <v>542</v>
      </c>
      <c r="BE95" s="8" t="s">
        <v>542</v>
      </c>
      <c r="BF95" s="26" t="s">
        <v>542</v>
      </c>
      <c r="BG95" s="8" t="s">
        <v>542</v>
      </c>
      <c r="BH95" s="26" t="s">
        <v>542</v>
      </c>
      <c r="BI95" s="8" t="s">
        <v>542</v>
      </c>
      <c r="BJ95" s="26" t="s">
        <v>542</v>
      </c>
      <c r="BK95" s="8" t="s">
        <v>542</v>
      </c>
      <c r="BL95" s="26" t="s">
        <v>542</v>
      </c>
      <c r="BM95" s="8" t="s">
        <v>542</v>
      </c>
      <c r="BN95" s="26" t="s">
        <v>542</v>
      </c>
      <c r="BO95" s="8" t="s">
        <v>542</v>
      </c>
      <c r="BP95" s="26" t="s">
        <v>542</v>
      </c>
      <c r="BQ95" s="8" t="s">
        <v>542</v>
      </c>
      <c r="BR95" s="26" t="s">
        <v>542</v>
      </c>
      <c r="BS95" s="8" t="s">
        <v>542</v>
      </c>
      <c r="BT95" s="26" t="s">
        <v>542</v>
      </c>
      <c r="BU95" s="8" t="s">
        <v>542</v>
      </c>
      <c r="BV95" s="26" t="s">
        <v>542</v>
      </c>
      <c r="BW95" s="8" t="s">
        <v>542</v>
      </c>
      <c r="BX95" s="26" t="s">
        <v>542</v>
      </c>
      <c r="BY95" s="8" t="s">
        <v>542</v>
      </c>
      <c r="BZ95" s="26" t="s">
        <v>542</v>
      </c>
      <c r="CA95" s="8" t="s">
        <v>542</v>
      </c>
      <c r="CB95" s="26" t="s">
        <v>542</v>
      </c>
      <c r="CC95" s="8" t="s">
        <v>542</v>
      </c>
      <c r="CD95" s="26" t="s">
        <v>542</v>
      </c>
      <c r="CE95" s="8" t="s">
        <v>542</v>
      </c>
      <c r="CF95" s="26" t="s">
        <v>542</v>
      </c>
      <c r="CG95" s="8" t="s">
        <v>542</v>
      </c>
      <c r="CH95" s="26" t="s">
        <v>542</v>
      </c>
      <c r="CI95" s="8" t="s">
        <v>542</v>
      </c>
      <c r="CJ95" s="26" t="s">
        <v>542</v>
      </c>
      <c r="CK95" s="8" t="s">
        <v>542</v>
      </c>
    </row>
    <row r="96" spans="1:89" ht="15" x14ac:dyDescent="0.25">
      <c r="A96" s="17" t="s">
        <v>400</v>
      </c>
      <c r="B96" s="21">
        <v>4503</v>
      </c>
      <c r="C96" s="14" t="s">
        <v>486</v>
      </c>
      <c r="D96" s="17" t="s">
        <v>399</v>
      </c>
      <c r="E96" s="21">
        <v>45</v>
      </c>
      <c r="F96" s="22">
        <v>2</v>
      </c>
      <c r="G96" s="21"/>
      <c r="H96" s="21">
        <v>0.2</v>
      </c>
      <c r="I96" s="10">
        <v>1.5</v>
      </c>
      <c r="J96" s="17" t="s">
        <v>499</v>
      </c>
      <c r="K96" s="17">
        <v>1.2729999999999999</v>
      </c>
      <c r="L96" s="9">
        <v>2016</v>
      </c>
      <c r="M96" s="21">
        <v>30.9</v>
      </c>
      <c r="N96" s="24">
        <v>190</v>
      </c>
      <c r="O96" s="17" t="s">
        <v>499</v>
      </c>
      <c r="P96" s="8" t="s">
        <v>500</v>
      </c>
      <c r="Q96" s="25">
        <v>3</v>
      </c>
      <c r="R96" s="26" t="s">
        <v>501</v>
      </c>
      <c r="S96" s="8">
        <v>0</v>
      </c>
      <c r="T96" s="26" t="s">
        <v>502</v>
      </c>
      <c r="U96" s="8">
        <v>0</v>
      </c>
      <c r="V96" s="26" t="s">
        <v>503</v>
      </c>
      <c r="W96" s="8">
        <v>0</v>
      </c>
      <c r="X96" s="26" t="s">
        <v>504</v>
      </c>
      <c r="Y96" s="8">
        <v>0</v>
      </c>
      <c r="Z96" s="26" t="s">
        <v>505</v>
      </c>
      <c r="AA96" s="8">
        <v>0</v>
      </c>
      <c r="AB96" s="26" t="s">
        <v>506</v>
      </c>
      <c r="AC96" s="8">
        <v>0</v>
      </c>
      <c r="AD96" s="26" t="s">
        <v>507</v>
      </c>
      <c r="AE96" s="8">
        <v>0</v>
      </c>
      <c r="AF96" s="26" t="s">
        <v>508</v>
      </c>
      <c r="AG96" s="8">
        <v>0</v>
      </c>
      <c r="AH96" s="26" t="s">
        <v>509</v>
      </c>
      <c r="AI96" s="8">
        <v>0</v>
      </c>
      <c r="AJ96" s="26" t="s">
        <v>510</v>
      </c>
      <c r="AK96" s="8">
        <v>0.33333333333333331</v>
      </c>
      <c r="AL96" s="26" t="s">
        <v>511</v>
      </c>
      <c r="AM96" s="8">
        <v>0</v>
      </c>
      <c r="AN96" s="26" t="s">
        <v>512</v>
      </c>
      <c r="AO96" s="8">
        <v>0</v>
      </c>
      <c r="AP96" s="26" t="s">
        <v>513</v>
      </c>
      <c r="AQ96" s="8">
        <v>0</v>
      </c>
      <c r="AR96" s="26" t="s">
        <v>514</v>
      </c>
      <c r="AS96" s="8">
        <v>0</v>
      </c>
      <c r="AT96" s="26" t="s">
        <v>515</v>
      </c>
      <c r="AU96" s="8">
        <v>0</v>
      </c>
      <c r="AV96" s="26" t="s">
        <v>516</v>
      </c>
      <c r="AW96" s="8">
        <v>0</v>
      </c>
      <c r="AX96" s="26" t="s">
        <v>517</v>
      </c>
      <c r="AY96" s="8">
        <v>0</v>
      </c>
      <c r="AZ96" s="26" t="s">
        <v>518</v>
      </c>
      <c r="BA96" s="8">
        <v>0</v>
      </c>
      <c r="BB96" s="26" t="s">
        <v>519</v>
      </c>
      <c r="BC96" s="8">
        <v>0</v>
      </c>
      <c r="BD96" s="26" t="s">
        <v>520</v>
      </c>
      <c r="BE96" s="8">
        <v>0</v>
      </c>
      <c r="BF96" s="26" t="s">
        <v>521</v>
      </c>
      <c r="BG96" s="8">
        <v>0</v>
      </c>
      <c r="BH96" s="26" t="s">
        <v>522</v>
      </c>
      <c r="BI96" s="8">
        <v>0</v>
      </c>
      <c r="BJ96" s="26" t="s">
        <v>523</v>
      </c>
      <c r="BK96" s="8">
        <v>0</v>
      </c>
      <c r="BL96" s="26" t="s">
        <v>524</v>
      </c>
      <c r="BM96" s="8">
        <v>0</v>
      </c>
      <c r="BN96" s="26" t="s">
        <v>525</v>
      </c>
      <c r="BO96" s="8">
        <v>0</v>
      </c>
      <c r="BP96" s="26" t="s">
        <v>526</v>
      </c>
      <c r="BQ96" s="8">
        <v>0</v>
      </c>
      <c r="BR96" s="26" t="s">
        <v>527</v>
      </c>
      <c r="BS96" s="8">
        <v>0</v>
      </c>
      <c r="BT96" s="26" t="s">
        <v>528</v>
      </c>
      <c r="BU96" s="8">
        <v>0</v>
      </c>
      <c r="BV96" s="26" t="s">
        <v>529</v>
      </c>
      <c r="BW96" s="8">
        <v>0</v>
      </c>
      <c r="BX96" s="26" t="s">
        <v>530</v>
      </c>
      <c r="BY96" s="8">
        <v>0</v>
      </c>
      <c r="BZ96" s="26" t="s">
        <v>531</v>
      </c>
      <c r="CA96" s="8">
        <v>0</v>
      </c>
      <c r="CB96" s="26" t="s">
        <v>532</v>
      </c>
      <c r="CC96" s="8">
        <v>0</v>
      </c>
      <c r="CD96" s="26" t="s">
        <v>533</v>
      </c>
      <c r="CE96" s="8">
        <v>0</v>
      </c>
      <c r="CF96" s="26" t="s">
        <v>534</v>
      </c>
      <c r="CG96" s="8">
        <v>0</v>
      </c>
      <c r="CH96" s="26" t="s">
        <v>535</v>
      </c>
      <c r="CI96" s="8">
        <v>0.33333333333333331</v>
      </c>
      <c r="CJ96" s="26" t="s">
        <v>536</v>
      </c>
      <c r="CK96" s="8">
        <v>0.33333333333333331</v>
      </c>
    </row>
    <row r="97" spans="1:89" ht="15" x14ac:dyDescent="0.25">
      <c r="A97" s="17" t="s">
        <v>402</v>
      </c>
      <c r="B97" s="21">
        <v>4504</v>
      </c>
      <c r="C97" s="14" t="s">
        <v>487</v>
      </c>
      <c r="D97" s="17" t="s">
        <v>399</v>
      </c>
      <c r="E97" s="21">
        <v>45</v>
      </c>
      <c r="F97" s="22">
        <v>31.643834999999999</v>
      </c>
      <c r="G97" s="21"/>
      <c r="H97" s="21">
        <v>0.87459935785082377</v>
      </c>
      <c r="I97" s="10">
        <v>1.92770566525834</v>
      </c>
      <c r="J97" s="17" t="s">
        <v>499</v>
      </c>
      <c r="K97" s="17">
        <v>7.774</v>
      </c>
      <c r="L97" s="9">
        <v>2016</v>
      </c>
      <c r="M97" s="21">
        <v>111.96504386666666</v>
      </c>
      <c r="N97" s="24">
        <v>378.55714999999998</v>
      </c>
      <c r="O97" s="17" t="s">
        <v>499</v>
      </c>
      <c r="P97" s="8" t="s">
        <v>500</v>
      </c>
      <c r="Q97" s="25">
        <v>3</v>
      </c>
      <c r="R97" s="26" t="s">
        <v>501</v>
      </c>
      <c r="S97" s="8">
        <v>0</v>
      </c>
      <c r="T97" s="26" t="s">
        <v>502</v>
      </c>
      <c r="U97" s="8">
        <v>0</v>
      </c>
      <c r="V97" s="26" t="s">
        <v>503</v>
      </c>
      <c r="W97" s="8">
        <v>0</v>
      </c>
      <c r="X97" s="26" t="s">
        <v>504</v>
      </c>
      <c r="Y97" s="8">
        <v>0</v>
      </c>
      <c r="Z97" s="26" t="s">
        <v>505</v>
      </c>
      <c r="AA97" s="8">
        <v>0</v>
      </c>
      <c r="AB97" s="26" t="s">
        <v>506</v>
      </c>
      <c r="AC97" s="8">
        <v>0</v>
      </c>
      <c r="AD97" s="26" t="s">
        <v>507</v>
      </c>
      <c r="AE97" s="8">
        <v>0</v>
      </c>
      <c r="AF97" s="26" t="s">
        <v>508</v>
      </c>
      <c r="AG97" s="8">
        <v>0</v>
      </c>
      <c r="AH97" s="26" t="s">
        <v>509</v>
      </c>
      <c r="AI97" s="8">
        <v>0</v>
      </c>
      <c r="AJ97" s="26" t="s">
        <v>510</v>
      </c>
      <c r="AK97" s="8">
        <v>0.33333333333333331</v>
      </c>
      <c r="AL97" s="26" t="s">
        <v>511</v>
      </c>
      <c r="AM97" s="8">
        <v>0</v>
      </c>
      <c r="AN97" s="26" t="s">
        <v>512</v>
      </c>
      <c r="AO97" s="8">
        <v>0</v>
      </c>
      <c r="AP97" s="26" t="s">
        <v>513</v>
      </c>
      <c r="AQ97" s="8">
        <v>0.33333333333333331</v>
      </c>
      <c r="AR97" s="26" t="s">
        <v>514</v>
      </c>
      <c r="AS97" s="8">
        <v>0</v>
      </c>
      <c r="AT97" s="26" t="s">
        <v>515</v>
      </c>
      <c r="AU97" s="8">
        <v>0</v>
      </c>
      <c r="AV97" s="26" t="s">
        <v>516</v>
      </c>
      <c r="AW97" s="8">
        <v>0</v>
      </c>
      <c r="AX97" s="26" t="s">
        <v>517</v>
      </c>
      <c r="AY97" s="8">
        <v>0</v>
      </c>
      <c r="AZ97" s="26" t="s">
        <v>518</v>
      </c>
      <c r="BA97" s="8">
        <v>0</v>
      </c>
      <c r="BB97" s="26" t="s">
        <v>519</v>
      </c>
      <c r="BC97" s="8">
        <v>0</v>
      </c>
      <c r="BD97" s="26" t="s">
        <v>520</v>
      </c>
      <c r="BE97" s="8">
        <v>0</v>
      </c>
      <c r="BF97" s="26" t="s">
        <v>521</v>
      </c>
      <c r="BG97" s="8">
        <v>0</v>
      </c>
      <c r="BH97" s="26" t="s">
        <v>522</v>
      </c>
      <c r="BI97" s="8">
        <v>0</v>
      </c>
      <c r="BJ97" s="26" t="s">
        <v>523</v>
      </c>
      <c r="BK97" s="8">
        <v>0</v>
      </c>
      <c r="BL97" s="26" t="s">
        <v>524</v>
      </c>
      <c r="BM97" s="8">
        <v>0</v>
      </c>
      <c r="BN97" s="26" t="s">
        <v>525</v>
      </c>
      <c r="BO97" s="8">
        <v>0</v>
      </c>
      <c r="BP97" s="26" t="s">
        <v>526</v>
      </c>
      <c r="BQ97" s="8">
        <v>0</v>
      </c>
      <c r="BR97" s="26" t="s">
        <v>527</v>
      </c>
      <c r="BS97" s="8">
        <v>0</v>
      </c>
      <c r="BT97" s="26" t="s">
        <v>528</v>
      </c>
      <c r="BU97" s="8">
        <v>0</v>
      </c>
      <c r="BV97" s="26" t="s">
        <v>529</v>
      </c>
      <c r="BW97" s="8">
        <v>0</v>
      </c>
      <c r="BX97" s="26" t="s">
        <v>530</v>
      </c>
      <c r="BY97" s="8">
        <v>0</v>
      </c>
      <c r="BZ97" s="26" t="s">
        <v>531</v>
      </c>
      <c r="CA97" s="8">
        <v>0</v>
      </c>
      <c r="CB97" s="26" t="s">
        <v>532</v>
      </c>
      <c r="CC97" s="8">
        <v>0</v>
      </c>
      <c r="CD97" s="26" t="s">
        <v>533</v>
      </c>
      <c r="CE97" s="8">
        <v>0</v>
      </c>
      <c r="CF97" s="26" t="s">
        <v>534</v>
      </c>
      <c r="CG97" s="8">
        <v>0</v>
      </c>
      <c r="CH97" s="26" t="s">
        <v>535</v>
      </c>
      <c r="CI97" s="8">
        <v>0.33333333333333331</v>
      </c>
      <c r="CJ97" s="26" t="s">
        <v>536</v>
      </c>
      <c r="CK97" s="8">
        <v>0</v>
      </c>
    </row>
    <row r="98" spans="1:89" ht="15" x14ac:dyDescent="0.25">
      <c r="A98" s="17" t="s">
        <v>267</v>
      </c>
      <c r="B98" s="21">
        <v>4505</v>
      </c>
      <c r="C98" s="14" t="s">
        <v>488</v>
      </c>
      <c r="D98" s="17" t="s">
        <v>399</v>
      </c>
      <c r="E98" s="21">
        <v>45</v>
      </c>
      <c r="F98" s="22">
        <v>3</v>
      </c>
      <c r="G98" s="21"/>
      <c r="H98" s="21">
        <v>0.38181818181818183</v>
      </c>
      <c r="I98" s="10">
        <v>0.66666666666666696</v>
      </c>
      <c r="J98" s="17" t="s">
        <v>499</v>
      </c>
      <c r="K98" s="17">
        <v>5.0149999999999997</v>
      </c>
      <c r="L98" s="9">
        <v>2016</v>
      </c>
      <c r="M98" s="21">
        <v>49.709090909090904</v>
      </c>
      <c r="N98" s="24">
        <v>134</v>
      </c>
      <c r="O98" s="17" t="s">
        <v>499</v>
      </c>
      <c r="P98" s="8" t="s">
        <v>500</v>
      </c>
      <c r="Q98" s="25">
        <v>1</v>
      </c>
      <c r="R98" s="26" t="s">
        <v>501</v>
      </c>
      <c r="S98" s="8">
        <v>0</v>
      </c>
      <c r="T98" s="26" t="s">
        <v>502</v>
      </c>
      <c r="U98" s="8">
        <v>0</v>
      </c>
      <c r="V98" s="26" t="s">
        <v>503</v>
      </c>
      <c r="W98" s="8">
        <v>0</v>
      </c>
      <c r="X98" s="26" t="s">
        <v>504</v>
      </c>
      <c r="Y98" s="8">
        <v>0</v>
      </c>
      <c r="Z98" s="26" t="s">
        <v>505</v>
      </c>
      <c r="AA98" s="8">
        <v>0</v>
      </c>
      <c r="AB98" s="26" t="s">
        <v>506</v>
      </c>
      <c r="AC98" s="8">
        <v>0</v>
      </c>
      <c r="AD98" s="26" t="s">
        <v>507</v>
      </c>
      <c r="AE98" s="8">
        <v>0</v>
      </c>
      <c r="AF98" s="26" t="s">
        <v>508</v>
      </c>
      <c r="AG98" s="8">
        <v>0</v>
      </c>
      <c r="AH98" s="26" t="s">
        <v>509</v>
      </c>
      <c r="AI98" s="8">
        <v>0</v>
      </c>
      <c r="AJ98" s="26" t="s">
        <v>510</v>
      </c>
      <c r="AK98" s="8">
        <v>1</v>
      </c>
      <c r="AL98" s="26" t="s">
        <v>511</v>
      </c>
      <c r="AM98" s="8">
        <v>0</v>
      </c>
      <c r="AN98" s="26" t="s">
        <v>512</v>
      </c>
      <c r="AO98" s="8">
        <v>0</v>
      </c>
      <c r="AP98" s="26" t="s">
        <v>513</v>
      </c>
      <c r="AQ98" s="8">
        <v>0</v>
      </c>
      <c r="AR98" s="26" t="s">
        <v>514</v>
      </c>
      <c r="AS98" s="8">
        <v>0</v>
      </c>
      <c r="AT98" s="26" t="s">
        <v>515</v>
      </c>
      <c r="AU98" s="8">
        <v>0</v>
      </c>
      <c r="AV98" s="26" t="s">
        <v>516</v>
      </c>
      <c r="AW98" s="8">
        <v>0</v>
      </c>
      <c r="AX98" s="26" t="s">
        <v>517</v>
      </c>
      <c r="AY98" s="8">
        <v>0</v>
      </c>
      <c r="AZ98" s="26" t="s">
        <v>518</v>
      </c>
      <c r="BA98" s="8">
        <v>0</v>
      </c>
      <c r="BB98" s="26" t="s">
        <v>519</v>
      </c>
      <c r="BC98" s="8">
        <v>0</v>
      </c>
      <c r="BD98" s="26" t="s">
        <v>520</v>
      </c>
      <c r="BE98" s="8">
        <v>0</v>
      </c>
      <c r="BF98" s="26" t="s">
        <v>521</v>
      </c>
      <c r="BG98" s="8">
        <v>0</v>
      </c>
      <c r="BH98" s="26" t="s">
        <v>522</v>
      </c>
      <c r="BI98" s="8">
        <v>0</v>
      </c>
      <c r="BJ98" s="26" t="s">
        <v>523</v>
      </c>
      <c r="BK98" s="8">
        <v>0</v>
      </c>
      <c r="BL98" s="26" t="s">
        <v>524</v>
      </c>
      <c r="BM98" s="8">
        <v>0</v>
      </c>
      <c r="BN98" s="26" t="s">
        <v>525</v>
      </c>
      <c r="BO98" s="8">
        <v>0</v>
      </c>
      <c r="BP98" s="26" t="s">
        <v>526</v>
      </c>
      <c r="BQ98" s="8">
        <v>0</v>
      </c>
      <c r="BR98" s="26" t="s">
        <v>527</v>
      </c>
      <c r="BS98" s="8">
        <v>0</v>
      </c>
      <c r="BT98" s="26" t="s">
        <v>528</v>
      </c>
      <c r="BU98" s="8">
        <v>0</v>
      </c>
      <c r="BV98" s="26" t="s">
        <v>529</v>
      </c>
      <c r="BW98" s="8">
        <v>0</v>
      </c>
      <c r="BX98" s="26" t="s">
        <v>530</v>
      </c>
      <c r="BY98" s="8">
        <v>0</v>
      </c>
      <c r="BZ98" s="26" t="s">
        <v>531</v>
      </c>
      <c r="CA98" s="8">
        <v>0</v>
      </c>
      <c r="CB98" s="26" t="s">
        <v>532</v>
      </c>
      <c r="CC98" s="8">
        <v>0</v>
      </c>
      <c r="CD98" s="26" t="s">
        <v>533</v>
      </c>
      <c r="CE98" s="8">
        <v>0</v>
      </c>
      <c r="CF98" s="26" t="s">
        <v>534</v>
      </c>
      <c r="CG98" s="8">
        <v>0</v>
      </c>
      <c r="CH98" s="26" t="s">
        <v>535</v>
      </c>
      <c r="CI98" s="8">
        <v>0</v>
      </c>
      <c r="CJ98" s="26" t="s">
        <v>536</v>
      </c>
      <c r="CK98" s="8">
        <v>0</v>
      </c>
    </row>
    <row r="99" spans="1:89" ht="15" x14ac:dyDescent="0.25">
      <c r="A99" s="17" t="s">
        <v>195</v>
      </c>
      <c r="B99" s="21">
        <v>4701</v>
      </c>
      <c r="C99" s="14" t="s">
        <v>489</v>
      </c>
      <c r="D99" s="17" t="s">
        <v>405</v>
      </c>
      <c r="E99" s="21">
        <v>47</v>
      </c>
      <c r="F99" s="22">
        <v>264.40821899999997</v>
      </c>
      <c r="G99" s="21"/>
      <c r="H99" s="21">
        <v>1.6967102952996416</v>
      </c>
      <c r="I99" s="10">
        <v>2.6020371174619199</v>
      </c>
      <c r="J99" s="17" t="s">
        <v>499</v>
      </c>
      <c r="K99" s="17">
        <v>44.517000000000003</v>
      </c>
      <c r="L99" s="23">
        <v>2017</v>
      </c>
      <c r="M99" s="21">
        <v>182.27316699036993</v>
      </c>
      <c r="N99" s="24">
        <v>311.27625399999999</v>
      </c>
      <c r="O99" s="17" t="s">
        <v>499</v>
      </c>
      <c r="P99" s="8" t="s">
        <v>500</v>
      </c>
      <c r="Q99" s="25">
        <v>25</v>
      </c>
      <c r="R99" s="26" t="s">
        <v>501</v>
      </c>
      <c r="S99" s="8">
        <v>0</v>
      </c>
      <c r="T99" s="26" t="s">
        <v>502</v>
      </c>
      <c r="U99" s="8">
        <v>0.16</v>
      </c>
      <c r="V99" s="26" t="s">
        <v>503</v>
      </c>
      <c r="W99" s="8">
        <v>0.16</v>
      </c>
      <c r="X99" s="26" t="s">
        <v>504</v>
      </c>
      <c r="Y99" s="8">
        <v>0</v>
      </c>
      <c r="Z99" s="26" t="s">
        <v>505</v>
      </c>
      <c r="AA99" s="8">
        <v>0.08</v>
      </c>
      <c r="AB99" s="26" t="s">
        <v>506</v>
      </c>
      <c r="AC99" s="8">
        <v>0</v>
      </c>
      <c r="AD99" s="26" t="s">
        <v>507</v>
      </c>
      <c r="AE99" s="8">
        <v>0.04</v>
      </c>
      <c r="AF99" s="26" t="s">
        <v>508</v>
      </c>
      <c r="AG99" s="8">
        <v>0</v>
      </c>
      <c r="AH99" s="26" t="s">
        <v>509</v>
      </c>
      <c r="AI99" s="8">
        <v>0</v>
      </c>
      <c r="AJ99" s="26" t="s">
        <v>510</v>
      </c>
      <c r="AK99" s="8">
        <v>0</v>
      </c>
      <c r="AL99" s="26" t="s">
        <v>511</v>
      </c>
      <c r="AM99" s="8">
        <v>0</v>
      </c>
      <c r="AN99" s="26" t="s">
        <v>512</v>
      </c>
      <c r="AO99" s="8">
        <v>0</v>
      </c>
      <c r="AP99" s="26" t="s">
        <v>513</v>
      </c>
      <c r="AQ99" s="8">
        <v>0</v>
      </c>
      <c r="AR99" s="26" t="s">
        <v>514</v>
      </c>
      <c r="AS99" s="8">
        <v>0</v>
      </c>
      <c r="AT99" s="26" t="s">
        <v>515</v>
      </c>
      <c r="AU99" s="8">
        <v>0</v>
      </c>
      <c r="AV99" s="26" t="s">
        <v>516</v>
      </c>
      <c r="AW99" s="8">
        <v>0</v>
      </c>
      <c r="AX99" s="26" t="s">
        <v>517</v>
      </c>
      <c r="AY99" s="8">
        <v>0.08</v>
      </c>
      <c r="AZ99" s="26" t="s">
        <v>518</v>
      </c>
      <c r="BA99" s="8">
        <v>0</v>
      </c>
      <c r="BB99" s="26" t="s">
        <v>519</v>
      </c>
      <c r="BC99" s="8">
        <v>0</v>
      </c>
      <c r="BD99" s="26" t="s">
        <v>520</v>
      </c>
      <c r="BE99" s="8">
        <v>0</v>
      </c>
      <c r="BF99" s="26" t="s">
        <v>521</v>
      </c>
      <c r="BG99" s="8">
        <v>0</v>
      </c>
      <c r="BH99" s="26" t="s">
        <v>522</v>
      </c>
      <c r="BI99" s="8">
        <v>0</v>
      </c>
      <c r="BJ99" s="26" t="s">
        <v>523</v>
      </c>
      <c r="BK99" s="8">
        <v>0</v>
      </c>
      <c r="BL99" s="26" t="s">
        <v>524</v>
      </c>
      <c r="BM99" s="8">
        <v>0.2</v>
      </c>
      <c r="BN99" s="26" t="s">
        <v>525</v>
      </c>
      <c r="BO99" s="8">
        <v>0.04</v>
      </c>
      <c r="BP99" s="26" t="s">
        <v>526</v>
      </c>
      <c r="BQ99" s="8">
        <v>0</v>
      </c>
      <c r="BR99" s="26" t="s">
        <v>527</v>
      </c>
      <c r="BS99" s="8">
        <v>0</v>
      </c>
      <c r="BT99" s="26" t="s">
        <v>528</v>
      </c>
      <c r="BU99" s="8">
        <v>0</v>
      </c>
      <c r="BV99" s="26" t="s">
        <v>529</v>
      </c>
      <c r="BW99" s="8">
        <v>0</v>
      </c>
      <c r="BX99" s="26" t="s">
        <v>530</v>
      </c>
      <c r="BY99" s="8">
        <v>0</v>
      </c>
      <c r="BZ99" s="26" t="s">
        <v>531</v>
      </c>
      <c r="CA99" s="8">
        <v>0</v>
      </c>
      <c r="CB99" s="26" t="s">
        <v>532</v>
      </c>
      <c r="CC99" s="8">
        <v>0</v>
      </c>
      <c r="CD99" s="26" t="s">
        <v>533</v>
      </c>
      <c r="CE99" s="8">
        <v>0</v>
      </c>
      <c r="CF99" s="26" t="s">
        <v>534</v>
      </c>
      <c r="CG99" s="8">
        <v>0</v>
      </c>
      <c r="CH99" s="26" t="s">
        <v>535</v>
      </c>
      <c r="CI99" s="8">
        <v>0.04</v>
      </c>
      <c r="CJ99" s="26" t="s">
        <v>536</v>
      </c>
      <c r="CK99" s="8">
        <v>0.2</v>
      </c>
    </row>
    <row r="100" spans="1:89" ht="15" x14ac:dyDescent="0.25">
      <c r="A100" s="17" t="s">
        <v>406</v>
      </c>
      <c r="B100" s="21">
        <v>4702</v>
      </c>
      <c r="C100" s="14" t="s">
        <v>490</v>
      </c>
      <c r="D100" s="17" t="s">
        <v>405</v>
      </c>
      <c r="E100" s="21">
        <v>47</v>
      </c>
      <c r="F100" s="22">
        <v>267.27945199999999</v>
      </c>
      <c r="G100" s="21"/>
      <c r="H100" s="21">
        <v>1.0877661649239609</v>
      </c>
      <c r="I100" s="10">
        <v>2.5104810526175401</v>
      </c>
      <c r="J100" s="17" t="s">
        <v>499</v>
      </c>
      <c r="K100" s="17">
        <v>45.25</v>
      </c>
      <c r="L100" s="23">
        <v>2017</v>
      </c>
      <c r="M100" s="21">
        <v>97.371668851878354</v>
      </c>
      <c r="N100" s="24">
        <v>304.99164500000001</v>
      </c>
      <c r="O100" s="17" t="s">
        <v>499</v>
      </c>
      <c r="P100" s="8" t="s">
        <v>500</v>
      </c>
      <c r="Q100" s="25">
        <v>20</v>
      </c>
      <c r="R100" s="26" t="s">
        <v>501</v>
      </c>
      <c r="S100" s="8">
        <v>0</v>
      </c>
      <c r="T100" s="26" t="s">
        <v>502</v>
      </c>
      <c r="U100" s="8">
        <v>0.1</v>
      </c>
      <c r="V100" s="26" t="s">
        <v>503</v>
      </c>
      <c r="W100" s="8">
        <v>0.3</v>
      </c>
      <c r="X100" s="26" t="s">
        <v>504</v>
      </c>
      <c r="Y100" s="8">
        <v>0</v>
      </c>
      <c r="Z100" s="26" t="s">
        <v>505</v>
      </c>
      <c r="AA100" s="8">
        <v>0.05</v>
      </c>
      <c r="AB100" s="26" t="s">
        <v>506</v>
      </c>
      <c r="AC100" s="8">
        <v>0</v>
      </c>
      <c r="AD100" s="26" t="s">
        <v>507</v>
      </c>
      <c r="AE100" s="8">
        <v>0</v>
      </c>
      <c r="AF100" s="26" t="s">
        <v>508</v>
      </c>
      <c r="AG100" s="8">
        <v>0</v>
      </c>
      <c r="AH100" s="26" t="s">
        <v>509</v>
      </c>
      <c r="AI100" s="8">
        <v>0</v>
      </c>
      <c r="AJ100" s="26" t="s">
        <v>510</v>
      </c>
      <c r="AK100" s="8">
        <v>0</v>
      </c>
      <c r="AL100" s="26" t="s">
        <v>511</v>
      </c>
      <c r="AM100" s="8">
        <v>0</v>
      </c>
      <c r="AN100" s="26" t="s">
        <v>512</v>
      </c>
      <c r="AO100" s="8">
        <v>0</v>
      </c>
      <c r="AP100" s="26" t="s">
        <v>513</v>
      </c>
      <c r="AQ100" s="8">
        <v>0.2</v>
      </c>
      <c r="AR100" s="26" t="s">
        <v>514</v>
      </c>
      <c r="AS100" s="8">
        <v>0</v>
      </c>
      <c r="AT100" s="26" t="s">
        <v>515</v>
      </c>
      <c r="AU100" s="8">
        <v>0</v>
      </c>
      <c r="AV100" s="26" t="s">
        <v>516</v>
      </c>
      <c r="AW100" s="8">
        <v>0</v>
      </c>
      <c r="AX100" s="26" t="s">
        <v>517</v>
      </c>
      <c r="AY100" s="8">
        <v>0.05</v>
      </c>
      <c r="AZ100" s="26" t="s">
        <v>518</v>
      </c>
      <c r="BA100" s="8">
        <v>0</v>
      </c>
      <c r="BB100" s="26" t="s">
        <v>519</v>
      </c>
      <c r="BC100" s="8">
        <v>0</v>
      </c>
      <c r="BD100" s="26" t="s">
        <v>520</v>
      </c>
      <c r="BE100" s="8">
        <v>0</v>
      </c>
      <c r="BF100" s="26" t="s">
        <v>521</v>
      </c>
      <c r="BG100" s="8">
        <v>0</v>
      </c>
      <c r="BH100" s="26" t="s">
        <v>522</v>
      </c>
      <c r="BI100" s="8">
        <v>0</v>
      </c>
      <c r="BJ100" s="26" t="s">
        <v>523</v>
      </c>
      <c r="BK100" s="8">
        <v>0.05</v>
      </c>
      <c r="BL100" s="26" t="s">
        <v>524</v>
      </c>
      <c r="BM100" s="8">
        <v>0.1</v>
      </c>
      <c r="BN100" s="26" t="s">
        <v>525</v>
      </c>
      <c r="BO100" s="8">
        <v>0</v>
      </c>
      <c r="BP100" s="26" t="s">
        <v>526</v>
      </c>
      <c r="BQ100" s="8">
        <v>0</v>
      </c>
      <c r="BR100" s="26" t="s">
        <v>527</v>
      </c>
      <c r="BS100" s="8">
        <v>0.1</v>
      </c>
      <c r="BT100" s="26" t="s">
        <v>528</v>
      </c>
      <c r="BU100" s="8">
        <v>0</v>
      </c>
      <c r="BV100" s="26" t="s">
        <v>529</v>
      </c>
      <c r="BW100" s="8">
        <v>0</v>
      </c>
      <c r="BX100" s="26" t="s">
        <v>530</v>
      </c>
      <c r="BY100" s="8">
        <v>0</v>
      </c>
      <c r="BZ100" s="26" t="s">
        <v>531</v>
      </c>
      <c r="CA100" s="8">
        <v>0</v>
      </c>
      <c r="CB100" s="26" t="s">
        <v>532</v>
      </c>
      <c r="CC100" s="8">
        <v>0</v>
      </c>
      <c r="CD100" s="26" t="s">
        <v>533</v>
      </c>
      <c r="CE100" s="8">
        <v>0</v>
      </c>
      <c r="CF100" s="26" t="s">
        <v>534</v>
      </c>
      <c r="CG100" s="8">
        <v>0</v>
      </c>
      <c r="CH100" s="26" t="s">
        <v>535</v>
      </c>
      <c r="CI100" s="8">
        <v>0</v>
      </c>
      <c r="CJ100" s="26" t="s">
        <v>536</v>
      </c>
      <c r="CK100" s="8">
        <v>0.05</v>
      </c>
    </row>
    <row r="101" spans="1:89" ht="15" x14ac:dyDescent="0.25">
      <c r="A101" s="17" t="s">
        <v>182</v>
      </c>
      <c r="B101" s="21">
        <v>4703</v>
      </c>
      <c r="C101" s="14" t="s">
        <v>491</v>
      </c>
      <c r="D101" s="17" t="s">
        <v>405</v>
      </c>
      <c r="E101" s="21">
        <v>47</v>
      </c>
      <c r="F101" s="22">
        <v>228.117808</v>
      </c>
      <c r="G101" s="21"/>
      <c r="H101" s="21">
        <v>2.5146036614541329</v>
      </c>
      <c r="I101" s="10">
        <v>1.9375953323205699</v>
      </c>
      <c r="J101" s="17" t="s">
        <v>540</v>
      </c>
      <c r="K101" s="17">
        <v>30.356999999999999</v>
      </c>
      <c r="L101" s="23">
        <v>2017</v>
      </c>
      <c r="M101" s="21">
        <v>292.5423608999497</v>
      </c>
      <c r="N101" s="24">
        <v>279.49593399999998</v>
      </c>
      <c r="O101" s="17" t="s">
        <v>540</v>
      </c>
      <c r="P101" s="8" t="s">
        <v>541</v>
      </c>
      <c r="Q101" s="25">
        <v>12</v>
      </c>
      <c r="R101" s="26" t="s">
        <v>542</v>
      </c>
      <c r="S101" s="8" t="s">
        <v>542</v>
      </c>
      <c r="T101" s="26" t="s">
        <v>542</v>
      </c>
      <c r="U101" s="8" t="s">
        <v>542</v>
      </c>
      <c r="V101" s="26" t="s">
        <v>542</v>
      </c>
      <c r="W101" s="8" t="s">
        <v>542</v>
      </c>
      <c r="X101" s="26" t="s">
        <v>542</v>
      </c>
      <c r="Y101" s="8" t="s">
        <v>542</v>
      </c>
      <c r="Z101" s="26" t="s">
        <v>542</v>
      </c>
      <c r="AA101" s="8" t="s">
        <v>542</v>
      </c>
      <c r="AB101" s="26" t="s">
        <v>542</v>
      </c>
      <c r="AC101" s="8" t="s">
        <v>542</v>
      </c>
      <c r="AD101" s="26" t="s">
        <v>542</v>
      </c>
      <c r="AE101" s="8" t="s">
        <v>542</v>
      </c>
      <c r="AF101" s="26" t="s">
        <v>542</v>
      </c>
      <c r="AG101" s="8" t="s">
        <v>542</v>
      </c>
      <c r="AH101" s="26" t="s">
        <v>542</v>
      </c>
      <c r="AI101" s="8" t="s">
        <v>542</v>
      </c>
      <c r="AJ101" s="26" t="s">
        <v>542</v>
      </c>
      <c r="AK101" s="8" t="s">
        <v>542</v>
      </c>
      <c r="AL101" s="26" t="s">
        <v>542</v>
      </c>
      <c r="AM101" s="8" t="s">
        <v>542</v>
      </c>
      <c r="AN101" s="26" t="s">
        <v>542</v>
      </c>
      <c r="AO101" s="8" t="s">
        <v>542</v>
      </c>
      <c r="AP101" s="26" t="s">
        <v>542</v>
      </c>
      <c r="AQ101" s="8" t="s">
        <v>542</v>
      </c>
      <c r="AR101" s="26" t="s">
        <v>542</v>
      </c>
      <c r="AS101" s="8" t="s">
        <v>542</v>
      </c>
      <c r="AT101" s="26" t="s">
        <v>542</v>
      </c>
      <c r="AU101" s="8" t="s">
        <v>542</v>
      </c>
      <c r="AV101" s="26" t="s">
        <v>542</v>
      </c>
      <c r="AW101" s="8" t="s">
        <v>542</v>
      </c>
      <c r="AX101" s="26" t="s">
        <v>542</v>
      </c>
      <c r="AY101" s="8" t="s">
        <v>542</v>
      </c>
      <c r="AZ101" s="26" t="s">
        <v>542</v>
      </c>
      <c r="BA101" s="8" t="s">
        <v>542</v>
      </c>
      <c r="BB101" s="26" t="s">
        <v>542</v>
      </c>
      <c r="BC101" s="8" t="s">
        <v>542</v>
      </c>
      <c r="BD101" s="26" t="s">
        <v>542</v>
      </c>
      <c r="BE101" s="8" t="s">
        <v>542</v>
      </c>
      <c r="BF101" s="26" t="s">
        <v>542</v>
      </c>
      <c r="BG101" s="8" t="s">
        <v>542</v>
      </c>
      <c r="BH101" s="26" t="s">
        <v>542</v>
      </c>
      <c r="BI101" s="8" t="s">
        <v>542</v>
      </c>
      <c r="BJ101" s="26" t="s">
        <v>542</v>
      </c>
      <c r="BK101" s="8" t="s">
        <v>542</v>
      </c>
      <c r="BL101" s="26" t="s">
        <v>542</v>
      </c>
      <c r="BM101" s="8" t="s">
        <v>542</v>
      </c>
      <c r="BN101" s="26" t="s">
        <v>542</v>
      </c>
      <c r="BO101" s="8" t="s">
        <v>542</v>
      </c>
      <c r="BP101" s="26" t="s">
        <v>542</v>
      </c>
      <c r="BQ101" s="8" t="s">
        <v>542</v>
      </c>
      <c r="BR101" s="26" t="s">
        <v>542</v>
      </c>
      <c r="BS101" s="8" t="s">
        <v>542</v>
      </c>
      <c r="BT101" s="26" t="s">
        <v>542</v>
      </c>
      <c r="BU101" s="8" t="s">
        <v>542</v>
      </c>
      <c r="BV101" s="26" t="s">
        <v>542</v>
      </c>
      <c r="BW101" s="8" t="s">
        <v>542</v>
      </c>
      <c r="BX101" s="26" t="s">
        <v>542</v>
      </c>
      <c r="BY101" s="8" t="s">
        <v>542</v>
      </c>
      <c r="BZ101" s="26" t="s">
        <v>542</v>
      </c>
      <c r="CA101" s="8" t="s">
        <v>542</v>
      </c>
      <c r="CB101" s="26" t="s">
        <v>542</v>
      </c>
      <c r="CC101" s="8" t="s">
        <v>542</v>
      </c>
      <c r="CD101" s="26" t="s">
        <v>542</v>
      </c>
      <c r="CE101" s="8" t="s">
        <v>542</v>
      </c>
      <c r="CF101" s="26" t="s">
        <v>542</v>
      </c>
      <c r="CG101" s="8" t="s">
        <v>542</v>
      </c>
      <c r="CH101" s="26" t="s">
        <v>542</v>
      </c>
      <c r="CI101" s="8" t="s">
        <v>542</v>
      </c>
      <c r="CJ101" s="26" t="s">
        <v>542</v>
      </c>
      <c r="CK101" s="8" t="s">
        <v>542</v>
      </c>
    </row>
    <row r="102" spans="1:89" ht="15" x14ac:dyDescent="0.25">
      <c r="A102" s="17" t="s">
        <v>200</v>
      </c>
      <c r="B102" s="21">
        <v>4704</v>
      </c>
      <c r="C102" s="14" t="s">
        <v>492</v>
      </c>
      <c r="D102" s="17" t="s">
        <v>405</v>
      </c>
      <c r="E102" s="21">
        <v>47</v>
      </c>
      <c r="F102" s="22">
        <v>354.49315000000001</v>
      </c>
      <c r="G102" s="21"/>
      <c r="H102" s="21">
        <v>1.0045047115000252</v>
      </c>
      <c r="I102" s="10">
        <v>2.9930056476408602</v>
      </c>
      <c r="J102" s="17" t="s">
        <v>499</v>
      </c>
      <c r="K102" s="17">
        <v>49.216999999999999</v>
      </c>
      <c r="L102" s="23">
        <v>2017</v>
      </c>
      <c r="M102" s="21">
        <v>102.92420549041927</v>
      </c>
      <c r="N102" s="24">
        <v>337.45645000000002</v>
      </c>
      <c r="O102" s="17" t="s">
        <v>499</v>
      </c>
      <c r="P102" s="8" t="s">
        <v>500</v>
      </c>
      <c r="Q102" s="25">
        <v>26</v>
      </c>
      <c r="R102" s="26" t="s">
        <v>501</v>
      </c>
      <c r="S102" s="8">
        <v>0</v>
      </c>
      <c r="T102" s="26" t="s">
        <v>502</v>
      </c>
      <c r="U102" s="8">
        <v>7.6923076923076927E-2</v>
      </c>
      <c r="V102" s="26" t="s">
        <v>503</v>
      </c>
      <c r="W102" s="8">
        <v>0</v>
      </c>
      <c r="X102" s="26" t="s">
        <v>504</v>
      </c>
      <c r="Y102" s="8">
        <v>0</v>
      </c>
      <c r="Z102" s="26" t="s">
        <v>505</v>
      </c>
      <c r="AA102" s="8">
        <v>3.8461538461538464E-2</v>
      </c>
      <c r="AB102" s="26" t="s">
        <v>506</v>
      </c>
      <c r="AC102" s="8">
        <v>0</v>
      </c>
      <c r="AD102" s="26" t="s">
        <v>507</v>
      </c>
      <c r="AE102" s="8">
        <v>0</v>
      </c>
      <c r="AF102" s="26" t="s">
        <v>508</v>
      </c>
      <c r="AG102" s="8">
        <v>0</v>
      </c>
      <c r="AH102" s="26" t="s">
        <v>509</v>
      </c>
      <c r="AI102" s="8">
        <v>0</v>
      </c>
      <c r="AJ102" s="26" t="s">
        <v>510</v>
      </c>
      <c r="AK102" s="8">
        <v>0</v>
      </c>
      <c r="AL102" s="26" t="s">
        <v>511</v>
      </c>
      <c r="AM102" s="8">
        <v>0</v>
      </c>
      <c r="AN102" s="26" t="s">
        <v>512</v>
      </c>
      <c r="AO102" s="8">
        <v>0.11538461538461539</v>
      </c>
      <c r="AP102" s="26" t="s">
        <v>513</v>
      </c>
      <c r="AQ102" s="8">
        <v>0.38461538461538464</v>
      </c>
      <c r="AR102" s="26" t="s">
        <v>514</v>
      </c>
      <c r="AS102" s="8">
        <v>0</v>
      </c>
      <c r="AT102" s="26" t="s">
        <v>515</v>
      </c>
      <c r="AU102" s="8">
        <v>0</v>
      </c>
      <c r="AV102" s="26" t="s">
        <v>516</v>
      </c>
      <c r="AW102" s="8">
        <v>0</v>
      </c>
      <c r="AX102" s="26" t="s">
        <v>517</v>
      </c>
      <c r="AY102" s="8">
        <v>3.8461538461538464E-2</v>
      </c>
      <c r="AZ102" s="26" t="s">
        <v>518</v>
      </c>
      <c r="BA102" s="8">
        <v>0</v>
      </c>
      <c r="BB102" s="26" t="s">
        <v>519</v>
      </c>
      <c r="BC102" s="8">
        <v>0</v>
      </c>
      <c r="BD102" s="26" t="s">
        <v>520</v>
      </c>
      <c r="BE102" s="8">
        <v>0</v>
      </c>
      <c r="BF102" s="26" t="s">
        <v>521</v>
      </c>
      <c r="BG102" s="8">
        <v>3.8461538461538464E-2</v>
      </c>
      <c r="BH102" s="26" t="s">
        <v>522</v>
      </c>
      <c r="BI102" s="8">
        <v>0</v>
      </c>
      <c r="BJ102" s="26" t="s">
        <v>523</v>
      </c>
      <c r="BK102" s="8">
        <v>0</v>
      </c>
      <c r="BL102" s="26" t="s">
        <v>524</v>
      </c>
      <c r="BM102" s="8">
        <v>0.11538461538461539</v>
      </c>
      <c r="BN102" s="26" t="s">
        <v>525</v>
      </c>
      <c r="BO102" s="8">
        <v>3.8461538461538464E-2</v>
      </c>
      <c r="BP102" s="26" t="s">
        <v>526</v>
      </c>
      <c r="BQ102" s="8">
        <v>0</v>
      </c>
      <c r="BR102" s="26" t="s">
        <v>527</v>
      </c>
      <c r="BS102" s="8">
        <v>0</v>
      </c>
      <c r="BT102" s="26" t="s">
        <v>528</v>
      </c>
      <c r="BU102" s="8">
        <v>0</v>
      </c>
      <c r="BV102" s="26" t="s">
        <v>529</v>
      </c>
      <c r="BW102" s="8">
        <v>0</v>
      </c>
      <c r="BX102" s="26" t="s">
        <v>530</v>
      </c>
      <c r="BY102" s="8">
        <v>0</v>
      </c>
      <c r="BZ102" s="26" t="s">
        <v>531</v>
      </c>
      <c r="CA102" s="8">
        <v>0</v>
      </c>
      <c r="CB102" s="26" t="s">
        <v>532</v>
      </c>
      <c r="CC102" s="8">
        <v>0</v>
      </c>
      <c r="CD102" s="26" t="s">
        <v>533</v>
      </c>
      <c r="CE102" s="8">
        <v>0</v>
      </c>
      <c r="CF102" s="26" t="s">
        <v>534</v>
      </c>
      <c r="CG102" s="8">
        <v>0</v>
      </c>
      <c r="CH102" s="26" t="s">
        <v>535</v>
      </c>
      <c r="CI102" s="8">
        <v>3.8461538461538464E-2</v>
      </c>
      <c r="CJ102" s="26" t="s">
        <v>536</v>
      </c>
      <c r="CK102" s="8">
        <v>0.11538461538461539</v>
      </c>
    </row>
    <row r="103" spans="1:89" ht="15" x14ac:dyDescent="0.25">
      <c r="A103" s="17" t="s">
        <v>202</v>
      </c>
      <c r="B103" s="21">
        <v>4705</v>
      </c>
      <c r="C103" s="14" t="s">
        <v>493</v>
      </c>
      <c r="D103" s="17" t="s">
        <v>405</v>
      </c>
      <c r="E103" s="21">
        <v>47</v>
      </c>
      <c r="F103" s="22">
        <v>346.21095800000001</v>
      </c>
      <c r="G103" s="21"/>
      <c r="H103" s="21">
        <v>1.1918873747255656</v>
      </c>
      <c r="I103" s="10">
        <v>3.8849145843616002</v>
      </c>
      <c r="J103" s="17" t="s">
        <v>499</v>
      </c>
      <c r="K103" s="17">
        <v>68.382000000000005</v>
      </c>
      <c r="L103" s="23">
        <v>2017</v>
      </c>
      <c r="M103" s="21">
        <v>149.42207198680953</v>
      </c>
      <c r="N103" s="24">
        <v>325.15435200000002</v>
      </c>
      <c r="O103" s="17" t="s">
        <v>499</v>
      </c>
      <c r="P103" s="8" t="s">
        <v>500</v>
      </c>
      <c r="Q103" s="25">
        <v>34</v>
      </c>
      <c r="R103" s="26" t="s">
        <v>501</v>
      </c>
      <c r="S103" s="8">
        <v>0</v>
      </c>
      <c r="T103" s="26" t="s">
        <v>502</v>
      </c>
      <c r="U103" s="8">
        <v>0</v>
      </c>
      <c r="V103" s="26" t="s">
        <v>503</v>
      </c>
      <c r="W103" s="8">
        <v>2.9411764705882353E-2</v>
      </c>
      <c r="X103" s="26" t="s">
        <v>504</v>
      </c>
      <c r="Y103" s="8">
        <v>0</v>
      </c>
      <c r="Z103" s="26" t="s">
        <v>505</v>
      </c>
      <c r="AA103" s="8">
        <v>0.11764705882352941</v>
      </c>
      <c r="AB103" s="26" t="s">
        <v>506</v>
      </c>
      <c r="AC103" s="8">
        <v>0</v>
      </c>
      <c r="AD103" s="26" t="s">
        <v>507</v>
      </c>
      <c r="AE103" s="8">
        <v>0</v>
      </c>
      <c r="AF103" s="26" t="s">
        <v>508</v>
      </c>
      <c r="AG103" s="8">
        <v>0</v>
      </c>
      <c r="AH103" s="26" t="s">
        <v>509</v>
      </c>
      <c r="AI103" s="8">
        <v>0</v>
      </c>
      <c r="AJ103" s="26" t="s">
        <v>510</v>
      </c>
      <c r="AK103" s="8">
        <v>5.8823529411764705E-2</v>
      </c>
      <c r="AL103" s="26" t="s">
        <v>511</v>
      </c>
      <c r="AM103" s="8">
        <v>0</v>
      </c>
      <c r="AN103" s="26" t="s">
        <v>512</v>
      </c>
      <c r="AO103" s="8">
        <v>2.9411764705882353E-2</v>
      </c>
      <c r="AP103" s="26" t="s">
        <v>513</v>
      </c>
      <c r="AQ103" s="8">
        <v>0.11764705882352941</v>
      </c>
      <c r="AR103" s="26" t="s">
        <v>514</v>
      </c>
      <c r="AS103" s="8">
        <v>0</v>
      </c>
      <c r="AT103" s="26" t="s">
        <v>515</v>
      </c>
      <c r="AU103" s="8">
        <v>0</v>
      </c>
      <c r="AV103" s="26" t="s">
        <v>516</v>
      </c>
      <c r="AW103" s="8">
        <v>0</v>
      </c>
      <c r="AX103" s="26" t="s">
        <v>517</v>
      </c>
      <c r="AY103" s="8">
        <v>5.8823529411764705E-2</v>
      </c>
      <c r="AZ103" s="26" t="s">
        <v>518</v>
      </c>
      <c r="BA103" s="8">
        <v>2.9411764705882353E-2</v>
      </c>
      <c r="BB103" s="26" t="s">
        <v>519</v>
      </c>
      <c r="BC103" s="8">
        <v>0</v>
      </c>
      <c r="BD103" s="26" t="s">
        <v>520</v>
      </c>
      <c r="BE103" s="8">
        <v>0</v>
      </c>
      <c r="BF103" s="26" t="s">
        <v>521</v>
      </c>
      <c r="BG103" s="8">
        <v>5.8823529411764705E-2</v>
      </c>
      <c r="BH103" s="26" t="s">
        <v>522</v>
      </c>
      <c r="BI103" s="8">
        <v>2.9411764705882353E-2</v>
      </c>
      <c r="BJ103" s="26" t="s">
        <v>523</v>
      </c>
      <c r="BK103" s="8">
        <v>0</v>
      </c>
      <c r="BL103" s="26" t="s">
        <v>524</v>
      </c>
      <c r="BM103" s="8">
        <v>2.9411764705882353E-2</v>
      </c>
      <c r="BN103" s="26" t="s">
        <v>525</v>
      </c>
      <c r="BO103" s="8">
        <v>0</v>
      </c>
      <c r="BP103" s="26" t="s">
        <v>526</v>
      </c>
      <c r="BQ103" s="8">
        <v>2.9411764705882353E-2</v>
      </c>
      <c r="BR103" s="26" t="s">
        <v>527</v>
      </c>
      <c r="BS103" s="8">
        <v>0</v>
      </c>
      <c r="BT103" s="26" t="s">
        <v>528</v>
      </c>
      <c r="BU103" s="8">
        <v>2.9411764705882353E-2</v>
      </c>
      <c r="BV103" s="26" t="s">
        <v>529</v>
      </c>
      <c r="BW103" s="8">
        <v>0</v>
      </c>
      <c r="BX103" s="26" t="s">
        <v>530</v>
      </c>
      <c r="BY103" s="8">
        <v>0</v>
      </c>
      <c r="BZ103" s="26" t="s">
        <v>531</v>
      </c>
      <c r="CA103" s="8">
        <v>0</v>
      </c>
      <c r="CB103" s="26" t="s">
        <v>532</v>
      </c>
      <c r="CC103" s="8">
        <v>0</v>
      </c>
      <c r="CD103" s="26" t="s">
        <v>533</v>
      </c>
      <c r="CE103" s="8">
        <v>0</v>
      </c>
      <c r="CF103" s="26" t="s">
        <v>534</v>
      </c>
      <c r="CG103" s="8">
        <v>2.9411764705882353E-2</v>
      </c>
      <c r="CH103" s="26" t="s">
        <v>535</v>
      </c>
      <c r="CI103" s="8">
        <v>0.11764705882352941</v>
      </c>
      <c r="CJ103" s="26" t="s">
        <v>536</v>
      </c>
      <c r="CK103" s="8">
        <v>0.23529411764705882</v>
      </c>
    </row>
    <row r="104" spans="1:89" ht="15" x14ac:dyDescent="0.25">
      <c r="A104" s="17" t="s">
        <v>182</v>
      </c>
      <c r="B104" s="21">
        <v>4901</v>
      </c>
      <c r="C104" s="14" t="s">
        <v>452</v>
      </c>
      <c r="D104" s="17" t="s">
        <v>184</v>
      </c>
      <c r="E104" s="21">
        <v>49</v>
      </c>
      <c r="F104" s="22">
        <v>134.56438299999999</v>
      </c>
      <c r="G104" s="21"/>
      <c r="H104" s="21">
        <v>0.98820061753961119</v>
      </c>
      <c r="I104" s="10">
        <v>2.1328080551597401</v>
      </c>
      <c r="J104" s="17" t="s">
        <v>499</v>
      </c>
      <c r="K104" s="17">
        <v>20.367999999999999</v>
      </c>
      <c r="L104" s="23">
        <v>2015</v>
      </c>
      <c r="M104" s="21">
        <v>122.50936866668307</v>
      </c>
      <c r="N104" s="24">
        <v>116.999756</v>
      </c>
      <c r="O104" s="17" t="s">
        <v>540</v>
      </c>
      <c r="P104" s="8" t="s">
        <v>500</v>
      </c>
      <c r="Q104" s="25">
        <v>3</v>
      </c>
      <c r="R104" s="26" t="s">
        <v>501</v>
      </c>
      <c r="S104" s="8">
        <v>0</v>
      </c>
      <c r="T104" s="26" t="s">
        <v>502</v>
      </c>
      <c r="U104" s="8">
        <v>0</v>
      </c>
      <c r="V104" s="26" t="s">
        <v>503</v>
      </c>
      <c r="W104" s="8">
        <v>0</v>
      </c>
      <c r="X104" s="26" t="s">
        <v>504</v>
      </c>
      <c r="Y104" s="8">
        <v>0</v>
      </c>
      <c r="Z104" s="26" t="s">
        <v>505</v>
      </c>
      <c r="AA104" s="8">
        <v>0</v>
      </c>
      <c r="AB104" s="26" t="s">
        <v>506</v>
      </c>
      <c r="AC104" s="8">
        <v>0</v>
      </c>
      <c r="AD104" s="26" t="s">
        <v>507</v>
      </c>
      <c r="AE104" s="8">
        <v>0</v>
      </c>
      <c r="AF104" s="26" t="s">
        <v>508</v>
      </c>
      <c r="AG104" s="8">
        <v>0</v>
      </c>
      <c r="AH104" s="26" t="s">
        <v>509</v>
      </c>
      <c r="AI104" s="8">
        <v>0</v>
      </c>
      <c r="AJ104" s="26" t="s">
        <v>510</v>
      </c>
      <c r="AK104" s="8">
        <v>0</v>
      </c>
      <c r="AL104" s="26" t="s">
        <v>511</v>
      </c>
      <c r="AM104" s="8">
        <v>0</v>
      </c>
      <c r="AN104" s="26" t="s">
        <v>512</v>
      </c>
      <c r="AO104" s="8">
        <v>0</v>
      </c>
      <c r="AP104" s="26" t="s">
        <v>513</v>
      </c>
      <c r="AQ104" s="8">
        <v>0.66666666666666663</v>
      </c>
      <c r="AR104" s="26" t="s">
        <v>514</v>
      </c>
      <c r="AS104" s="8">
        <v>0</v>
      </c>
      <c r="AT104" s="26" t="s">
        <v>515</v>
      </c>
      <c r="AU104" s="8">
        <v>0</v>
      </c>
      <c r="AV104" s="26" t="s">
        <v>516</v>
      </c>
      <c r="AW104" s="8">
        <v>0</v>
      </c>
      <c r="AX104" s="26" t="s">
        <v>517</v>
      </c>
      <c r="AY104" s="8">
        <v>0</v>
      </c>
      <c r="AZ104" s="26" t="s">
        <v>518</v>
      </c>
      <c r="BA104" s="8">
        <v>0</v>
      </c>
      <c r="BB104" s="26" t="s">
        <v>519</v>
      </c>
      <c r="BC104" s="8">
        <v>0</v>
      </c>
      <c r="BD104" s="26" t="s">
        <v>520</v>
      </c>
      <c r="BE104" s="8">
        <v>0</v>
      </c>
      <c r="BF104" s="26" t="s">
        <v>521</v>
      </c>
      <c r="BG104" s="8">
        <v>0</v>
      </c>
      <c r="BH104" s="26" t="s">
        <v>522</v>
      </c>
      <c r="BI104" s="8">
        <v>0</v>
      </c>
      <c r="BJ104" s="26" t="s">
        <v>523</v>
      </c>
      <c r="BK104" s="8">
        <v>0</v>
      </c>
      <c r="BL104" s="26" t="s">
        <v>524</v>
      </c>
      <c r="BM104" s="8">
        <v>0</v>
      </c>
      <c r="BN104" s="26" t="s">
        <v>525</v>
      </c>
      <c r="BO104" s="8">
        <v>0</v>
      </c>
      <c r="BP104" s="26" t="s">
        <v>526</v>
      </c>
      <c r="BQ104" s="8">
        <v>0</v>
      </c>
      <c r="BR104" s="26" t="s">
        <v>527</v>
      </c>
      <c r="BS104" s="8">
        <v>0</v>
      </c>
      <c r="BT104" s="26" t="s">
        <v>528</v>
      </c>
      <c r="BU104" s="8">
        <v>0.33333333333333331</v>
      </c>
      <c r="BV104" s="26" t="s">
        <v>529</v>
      </c>
      <c r="BW104" s="8">
        <v>0</v>
      </c>
      <c r="BX104" s="26" t="s">
        <v>530</v>
      </c>
      <c r="BY104" s="8">
        <v>0</v>
      </c>
      <c r="BZ104" s="26" t="s">
        <v>531</v>
      </c>
      <c r="CA104" s="8">
        <v>0</v>
      </c>
      <c r="CB104" s="26" t="s">
        <v>532</v>
      </c>
      <c r="CC104" s="8">
        <v>0</v>
      </c>
      <c r="CD104" s="26" t="s">
        <v>533</v>
      </c>
      <c r="CE104" s="8">
        <v>0</v>
      </c>
      <c r="CF104" s="26" t="s">
        <v>534</v>
      </c>
      <c r="CG104" s="8">
        <v>0</v>
      </c>
      <c r="CH104" s="26" t="s">
        <v>535</v>
      </c>
      <c r="CI104" s="8">
        <v>0</v>
      </c>
      <c r="CJ104" s="26" t="s">
        <v>536</v>
      </c>
      <c r="CK104" s="8">
        <v>0</v>
      </c>
    </row>
    <row r="105" spans="1:89" ht="15" x14ac:dyDescent="0.25">
      <c r="A105" s="17" t="s">
        <v>184</v>
      </c>
      <c r="B105" s="21">
        <v>4902</v>
      </c>
      <c r="C105" s="14" t="s">
        <v>453</v>
      </c>
      <c r="D105" s="17" t="s">
        <v>184</v>
      </c>
      <c r="E105" s="21">
        <v>49</v>
      </c>
      <c r="F105" s="22">
        <v>521.05753400000003</v>
      </c>
      <c r="G105" s="21"/>
      <c r="H105" s="21">
        <v>0.70393610740345935</v>
      </c>
      <c r="I105" s="10">
        <v>0.82908310850755296</v>
      </c>
      <c r="J105" s="17" t="s">
        <v>499</v>
      </c>
      <c r="K105" s="17">
        <v>57.680999999999997</v>
      </c>
      <c r="L105" s="23">
        <v>2015</v>
      </c>
      <c r="M105" s="21">
        <v>68.828683498492907</v>
      </c>
      <c r="N105" s="24">
        <v>257.21727600000003</v>
      </c>
      <c r="O105" s="17" t="s">
        <v>499</v>
      </c>
      <c r="P105" s="8" t="s">
        <v>500</v>
      </c>
      <c r="Q105" s="25">
        <v>19</v>
      </c>
      <c r="R105" s="26" t="s">
        <v>501</v>
      </c>
      <c r="S105" s="8">
        <v>0</v>
      </c>
      <c r="T105" s="26" t="s">
        <v>502</v>
      </c>
      <c r="U105" s="8">
        <v>0</v>
      </c>
      <c r="V105" s="26" t="s">
        <v>503</v>
      </c>
      <c r="W105" s="8">
        <v>0.21052631578947367</v>
      </c>
      <c r="X105" s="26" t="s">
        <v>504</v>
      </c>
      <c r="Y105" s="8">
        <v>0</v>
      </c>
      <c r="Z105" s="26" t="s">
        <v>505</v>
      </c>
      <c r="AA105" s="8">
        <v>5.2631578947368418E-2</v>
      </c>
      <c r="AB105" s="26" t="s">
        <v>506</v>
      </c>
      <c r="AC105" s="8">
        <v>0</v>
      </c>
      <c r="AD105" s="26" t="s">
        <v>507</v>
      </c>
      <c r="AE105" s="8">
        <v>0</v>
      </c>
      <c r="AF105" s="26" t="s">
        <v>508</v>
      </c>
      <c r="AG105" s="8">
        <v>0</v>
      </c>
      <c r="AH105" s="26" t="s">
        <v>509</v>
      </c>
      <c r="AI105" s="8">
        <v>0</v>
      </c>
      <c r="AJ105" s="26" t="s">
        <v>510</v>
      </c>
      <c r="AK105" s="8">
        <v>0</v>
      </c>
      <c r="AL105" s="26" t="s">
        <v>511</v>
      </c>
      <c r="AM105" s="8">
        <v>0</v>
      </c>
      <c r="AN105" s="26" t="s">
        <v>512</v>
      </c>
      <c r="AO105" s="8">
        <v>0</v>
      </c>
      <c r="AP105" s="26" t="s">
        <v>513</v>
      </c>
      <c r="AQ105" s="8">
        <v>0</v>
      </c>
      <c r="AR105" s="26" t="s">
        <v>514</v>
      </c>
      <c r="AS105" s="8">
        <v>0</v>
      </c>
      <c r="AT105" s="26" t="s">
        <v>515</v>
      </c>
      <c r="AU105" s="8">
        <v>0</v>
      </c>
      <c r="AV105" s="26" t="s">
        <v>516</v>
      </c>
      <c r="AW105" s="8">
        <v>0</v>
      </c>
      <c r="AX105" s="26" t="s">
        <v>517</v>
      </c>
      <c r="AY105" s="8">
        <v>0</v>
      </c>
      <c r="AZ105" s="26" t="s">
        <v>518</v>
      </c>
      <c r="BA105" s="8">
        <v>0</v>
      </c>
      <c r="BB105" s="26" t="s">
        <v>519</v>
      </c>
      <c r="BC105" s="8">
        <v>0</v>
      </c>
      <c r="BD105" s="26" t="s">
        <v>520</v>
      </c>
      <c r="BE105" s="8">
        <v>0</v>
      </c>
      <c r="BF105" s="26" t="s">
        <v>521</v>
      </c>
      <c r="BG105" s="8">
        <v>0</v>
      </c>
      <c r="BH105" s="26" t="s">
        <v>522</v>
      </c>
      <c r="BI105" s="8">
        <v>0</v>
      </c>
      <c r="BJ105" s="26" t="s">
        <v>523</v>
      </c>
      <c r="BK105" s="8">
        <v>5.2631578947368418E-2</v>
      </c>
      <c r="BL105" s="26" t="s">
        <v>524</v>
      </c>
      <c r="BM105" s="8">
        <v>0</v>
      </c>
      <c r="BN105" s="26" t="s">
        <v>525</v>
      </c>
      <c r="BO105" s="8">
        <v>0</v>
      </c>
      <c r="BP105" s="26" t="s">
        <v>526</v>
      </c>
      <c r="BQ105" s="8">
        <v>0</v>
      </c>
      <c r="BR105" s="26" t="s">
        <v>527</v>
      </c>
      <c r="BS105" s="8">
        <v>0.42105263157894735</v>
      </c>
      <c r="BT105" s="26" t="s">
        <v>528</v>
      </c>
      <c r="BU105" s="8">
        <v>0</v>
      </c>
      <c r="BV105" s="26" t="s">
        <v>529</v>
      </c>
      <c r="BW105" s="8">
        <v>0</v>
      </c>
      <c r="BX105" s="26" t="s">
        <v>530</v>
      </c>
      <c r="BY105" s="8">
        <v>0</v>
      </c>
      <c r="BZ105" s="26" t="s">
        <v>531</v>
      </c>
      <c r="CA105" s="8">
        <v>0</v>
      </c>
      <c r="CB105" s="26" t="s">
        <v>532</v>
      </c>
      <c r="CC105" s="8">
        <v>0</v>
      </c>
      <c r="CD105" s="26" t="s">
        <v>533</v>
      </c>
      <c r="CE105" s="8">
        <v>0</v>
      </c>
      <c r="CF105" s="26" t="s">
        <v>534</v>
      </c>
      <c r="CG105" s="8">
        <v>0</v>
      </c>
      <c r="CH105" s="26" t="s">
        <v>535</v>
      </c>
      <c r="CI105" s="8">
        <v>0.10526315789473684</v>
      </c>
      <c r="CJ105" s="26" t="s">
        <v>536</v>
      </c>
      <c r="CK105" s="8">
        <v>0.15789473684210525</v>
      </c>
    </row>
    <row r="106" spans="1:89" ht="15" x14ac:dyDescent="0.25">
      <c r="A106" s="17" t="s">
        <v>186</v>
      </c>
      <c r="B106" s="21">
        <v>4903</v>
      </c>
      <c r="C106" s="14" t="s">
        <v>454</v>
      </c>
      <c r="D106" s="17" t="s">
        <v>184</v>
      </c>
      <c r="E106" s="21">
        <v>49</v>
      </c>
      <c r="F106" s="22">
        <v>527.85205399999995</v>
      </c>
      <c r="G106" s="21"/>
      <c r="H106" s="21">
        <v>1.3879888742647881</v>
      </c>
      <c r="I106" s="10">
        <v>0.99459686861425001</v>
      </c>
      <c r="J106" s="17" t="s">
        <v>540</v>
      </c>
      <c r="K106" s="17">
        <v>64.468000000000004</v>
      </c>
      <c r="L106" s="23">
        <v>2015</v>
      </c>
      <c r="M106" s="21">
        <v>132.88379449020255</v>
      </c>
      <c r="N106" s="24">
        <v>217.34499099999999</v>
      </c>
      <c r="O106" s="17" t="s">
        <v>499</v>
      </c>
      <c r="P106" s="8" t="s">
        <v>500</v>
      </c>
      <c r="Q106" s="25">
        <v>20</v>
      </c>
      <c r="R106" s="26" t="s">
        <v>501</v>
      </c>
      <c r="S106" s="8">
        <v>0</v>
      </c>
      <c r="T106" s="26" t="s">
        <v>502</v>
      </c>
      <c r="U106" s="8">
        <v>0.05</v>
      </c>
      <c r="V106" s="26" t="s">
        <v>503</v>
      </c>
      <c r="W106" s="8">
        <v>0.1</v>
      </c>
      <c r="X106" s="26" t="s">
        <v>504</v>
      </c>
      <c r="Y106" s="8">
        <v>0</v>
      </c>
      <c r="Z106" s="26" t="s">
        <v>505</v>
      </c>
      <c r="AA106" s="8">
        <v>0.05</v>
      </c>
      <c r="AB106" s="26" t="s">
        <v>506</v>
      </c>
      <c r="AC106" s="8">
        <v>0</v>
      </c>
      <c r="AD106" s="26" t="s">
        <v>507</v>
      </c>
      <c r="AE106" s="8">
        <v>0</v>
      </c>
      <c r="AF106" s="26" t="s">
        <v>508</v>
      </c>
      <c r="AG106" s="8">
        <v>0</v>
      </c>
      <c r="AH106" s="26" t="s">
        <v>509</v>
      </c>
      <c r="AI106" s="8">
        <v>0</v>
      </c>
      <c r="AJ106" s="26" t="s">
        <v>510</v>
      </c>
      <c r="AK106" s="8">
        <v>0</v>
      </c>
      <c r="AL106" s="26" t="s">
        <v>511</v>
      </c>
      <c r="AM106" s="8">
        <v>0</v>
      </c>
      <c r="AN106" s="26" t="s">
        <v>512</v>
      </c>
      <c r="AO106" s="8">
        <v>0.05</v>
      </c>
      <c r="AP106" s="26" t="s">
        <v>513</v>
      </c>
      <c r="AQ106" s="8">
        <v>0.3</v>
      </c>
      <c r="AR106" s="26" t="s">
        <v>514</v>
      </c>
      <c r="AS106" s="8">
        <v>0</v>
      </c>
      <c r="AT106" s="26" t="s">
        <v>515</v>
      </c>
      <c r="AU106" s="8">
        <v>0</v>
      </c>
      <c r="AV106" s="26" t="s">
        <v>516</v>
      </c>
      <c r="AW106" s="8">
        <v>0</v>
      </c>
      <c r="AX106" s="26" t="s">
        <v>517</v>
      </c>
      <c r="AY106" s="8">
        <v>0.05</v>
      </c>
      <c r="AZ106" s="26" t="s">
        <v>518</v>
      </c>
      <c r="BA106" s="8">
        <v>0</v>
      </c>
      <c r="BB106" s="26" t="s">
        <v>519</v>
      </c>
      <c r="BC106" s="8">
        <v>0</v>
      </c>
      <c r="BD106" s="26" t="s">
        <v>520</v>
      </c>
      <c r="BE106" s="8">
        <v>0</v>
      </c>
      <c r="BF106" s="26" t="s">
        <v>521</v>
      </c>
      <c r="BG106" s="8">
        <v>0</v>
      </c>
      <c r="BH106" s="26" t="s">
        <v>522</v>
      </c>
      <c r="BI106" s="8">
        <v>0</v>
      </c>
      <c r="BJ106" s="26" t="s">
        <v>523</v>
      </c>
      <c r="BK106" s="8">
        <v>0.05</v>
      </c>
      <c r="BL106" s="26" t="s">
        <v>524</v>
      </c>
      <c r="BM106" s="8">
        <v>0</v>
      </c>
      <c r="BN106" s="26" t="s">
        <v>525</v>
      </c>
      <c r="BO106" s="8">
        <v>0.05</v>
      </c>
      <c r="BP106" s="26" t="s">
        <v>526</v>
      </c>
      <c r="BQ106" s="8">
        <v>0</v>
      </c>
      <c r="BR106" s="26" t="s">
        <v>527</v>
      </c>
      <c r="BS106" s="8">
        <v>0</v>
      </c>
      <c r="BT106" s="26" t="s">
        <v>528</v>
      </c>
      <c r="BU106" s="8">
        <v>0.05</v>
      </c>
      <c r="BV106" s="26" t="s">
        <v>529</v>
      </c>
      <c r="BW106" s="8">
        <v>0</v>
      </c>
      <c r="BX106" s="26" t="s">
        <v>530</v>
      </c>
      <c r="BY106" s="8">
        <v>0</v>
      </c>
      <c r="BZ106" s="26" t="s">
        <v>531</v>
      </c>
      <c r="CA106" s="8">
        <v>0</v>
      </c>
      <c r="CB106" s="26" t="s">
        <v>532</v>
      </c>
      <c r="CC106" s="8">
        <v>0</v>
      </c>
      <c r="CD106" s="26" t="s">
        <v>533</v>
      </c>
      <c r="CE106" s="8">
        <v>0</v>
      </c>
      <c r="CF106" s="26" t="s">
        <v>534</v>
      </c>
      <c r="CG106" s="8">
        <v>0</v>
      </c>
      <c r="CH106" s="26" t="s">
        <v>535</v>
      </c>
      <c r="CI106" s="8">
        <v>0.2</v>
      </c>
      <c r="CJ106" s="26" t="s">
        <v>536</v>
      </c>
      <c r="CK106" s="8">
        <v>0.05</v>
      </c>
    </row>
    <row r="107" spans="1:89" ht="15" x14ac:dyDescent="0.25">
      <c r="A107" s="17" t="s">
        <v>152</v>
      </c>
      <c r="B107" s="21">
        <v>5001</v>
      </c>
      <c r="C107" s="14" t="s">
        <v>455</v>
      </c>
      <c r="D107" s="17" t="s">
        <v>409</v>
      </c>
      <c r="E107" s="21">
        <v>50</v>
      </c>
      <c r="F107" s="22">
        <v>511.19726000000003</v>
      </c>
      <c r="G107" s="21"/>
      <c r="H107" s="21">
        <v>1.4141608833618564</v>
      </c>
      <c r="I107" s="10">
        <v>1.2597876600512301</v>
      </c>
      <c r="J107" s="17" t="s">
        <v>540</v>
      </c>
      <c r="K107" s="17">
        <v>36.923000000000002</v>
      </c>
      <c r="L107" s="23">
        <v>2016</v>
      </c>
      <c r="M107" s="21">
        <v>105.73572542659012</v>
      </c>
      <c r="N107" s="24">
        <v>142.96633700000001</v>
      </c>
      <c r="O107" s="17" t="s">
        <v>499</v>
      </c>
      <c r="P107" s="8" t="s">
        <v>500</v>
      </c>
      <c r="Q107" s="25">
        <v>23</v>
      </c>
      <c r="R107" s="26" t="s">
        <v>501</v>
      </c>
      <c r="S107" s="8">
        <v>0</v>
      </c>
      <c r="T107" s="26" t="s">
        <v>502</v>
      </c>
      <c r="U107" s="8">
        <v>8.6956521739130432E-2</v>
      </c>
      <c r="V107" s="26" t="s">
        <v>503</v>
      </c>
      <c r="W107" s="8">
        <v>0.13043478260869565</v>
      </c>
      <c r="X107" s="26" t="s">
        <v>504</v>
      </c>
      <c r="Y107" s="8">
        <v>0</v>
      </c>
      <c r="Z107" s="26" t="s">
        <v>505</v>
      </c>
      <c r="AA107" s="8">
        <v>4.3478260869565216E-2</v>
      </c>
      <c r="AB107" s="26" t="s">
        <v>506</v>
      </c>
      <c r="AC107" s="8">
        <v>0</v>
      </c>
      <c r="AD107" s="26" t="s">
        <v>507</v>
      </c>
      <c r="AE107" s="8">
        <v>0</v>
      </c>
      <c r="AF107" s="26" t="s">
        <v>508</v>
      </c>
      <c r="AG107" s="8">
        <v>0</v>
      </c>
      <c r="AH107" s="26" t="s">
        <v>509</v>
      </c>
      <c r="AI107" s="8">
        <v>0</v>
      </c>
      <c r="AJ107" s="26" t="s">
        <v>510</v>
      </c>
      <c r="AK107" s="8">
        <v>0</v>
      </c>
      <c r="AL107" s="26" t="s">
        <v>511</v>
      </c>
      <c r="AM107" s="8">
        <v>0</v>
      </c>
      <c r="AN107" s="26" t="s">
        <v>512</v>
      </c>
      <c r="AO107" s="8">
        <v>0</v>
      </c>
      <c r="AP107" s="26" t="s">
        <v>513</v>
      </c>
      <c r="AQ107" s="8">
        <v>0.21739130434782608</v>
      </c>
      <c r="AR107" s="26" t="s">
        <v>514</v>
      </c>
      <c r="AS107" s="8">
        <v>0</v>
      </c>
      <c r="AT107" s="26" t="s">
        <v>515</v>
      </c>
      <c r="AU107" s="8">
        <v>0</v>
      </c>
      <c r="AV107" s="26" t="s">
        <v>516</v>
      </c>
      <c r="AW107" s="8">
        <v>4.3478260869565216E-2</v>
      </c>
      <c r="AX107" s="26" t="s">
        <v>517</v>
      </c>
      <c r="AY107" s="8">
        <v>4.3478260869565216E-2</v>
      </c>
      <c r="AZ107" s="26" t="s">
        <v>518</v>
      </c>
      <c r="BA107" s="8">
        <v>0</v>
      </c>
      <c r="BB107" s="26" t="s">
        <v>519</v>
      </c>
      <c r="BC107" s="8">
        <v>0</v>
      </c>
      <c r="BD107" s="26" t="s">
        <v>520</v>
      </c>
      <c r="BE107" s="8">
        <v>0</v>
      </c>
      <c r="BF107" s="26" t="s">
        <v>521</v>
      </c>
      <c r="BG107" s="8">
        <v>0.13043478260869565</v>
      </c>
      <c r="BH107" s="26" t="s">
        <v>522</v>
      </c>
      <c r="BI107" s="8">
        <v>0</v>
      </c>
      <c r="BJ107" s="26" t="s">
        <v>523</v>
      </c>
      <c r="BK107" s="8">
        <v>4.3478260869565216E-2</v>
      </c>
      <c r="BL107" s="26" t="s">
        <v>524</v>
      </c>
      <c r="BM107" s="8">
        <v>8.6956521739130432E-2</v>
      </c>
      <c r="BN107" s="26" t="s">
        <v>525</v>
      </c>
      <c r="BO107" s="8">
        <v>0</v>
      </c>
      <c r="BP107" s="26" t="s">
        <v>526</v>
      </c>
      <c r="BQ107" s="8">
        <v>0</v>
      </c>
      <c r="BR107" s="26" t="s">
        <v>527</v>
      </c>
      <c r="BS107" s="8">
        <v>0</v>
      </c>
      <c r="BT107" s="26" t="s">
        <v>528</v>
      </c>
      <c r="BU107" s="8">
        <v>8.6956521739130432E-2</v>
      </c>
      <c r="BV107" s="26" t="s">
        <v>529</v>
      </c>
      <c r="BW107" s="8">
        <v>0</v>
      </c>
      <c r="BX107" s="26" t="s">
        <v>530</v>
      </c>
      <c r="BY107" s="8">
        <v>0</v>
      </c>
      <c r="BZ107" s="26" t="s">
        <v>531</v>
      </c>
      <c r="CA107" s="8">
        <v>0</v>
      </c>
      <c r="CB107" s="26" t="s">
        <v>532</v>
      </c>
      <c r="CC107" s="8">
        <v>0</v>
      </c>
      <c r="CD107" s="26" t="s">
        <v>533</v>
      </c>
      <c r="CE107" s="8">
        <v>0</v>
      </c>
      <c r="CF107" s="26" t="s">
        <v>534</v>
      </c>
      <c r="CG107" s="8">
        <v>4.3478260869565216E-2</v>
      </c>
      <c r="CH107" s="26" t="s">
        <v>535</v>
      </c>
      <c r="CI107" s="8">
        <v>0</v>
      </c>
      <c r="CJ107" s="26" t="s">
        <v>536</v>
      </c>
      <c r="CK107" s="8">
        <v>4.3478260869565216E-2</v>
      </c>
    </row>
    <row r="108" spans="1:89" ht="15" x14ac:dyDescent="0.25">
      <c r="A108" s="17" t="s">
        <v>154</v>
      </c>
      <c r="B108" s="21">
        <v>5002</v>
      </c>
      <c r="C108" s="14" t="s">
        <v>456</v>
      </c>
      <c r="D108" s="17" t="s">
        <v>409</v>
      </c>
      <c r="E108" s="21">
        <v>50</v>
      </c>
      <c r="F108" s="22">
        <v>862.841095</v>
      </c>
      <c r="G108" s="21"/>
      <c r="H108" s="21">
        <v>2.6154972188782333</v>
      </c>
      <c r="I108" s="10">
        <v>1.0697218819880201</v>
      </c>
      <c r="J108" s="17" t="s">
        <v>540</v>
      </c>
      <c r="K108" s="17">
        <v>77.238</v>
      </c>
      <c r="L108" s="23">
        <v>2016</v>
      </c>
      <c r="M108" s="21">
        <v>248.21477759333015</v>
      </c>
      <c r="N108" s="24">
        <v>89.298017999999999</v>
      </c>
      <c r="O108" s="17" t="s">
        <v>540</v>
      </c>
      <c r="P108" s="8" t="s">
        <v>541</v>
      </c>
      <c r="Q108" s="25">
        <v>33</v>
      </c>
      <c r="R108" s="26" t="s">
        <v>542</v>
      </c>
      <c r="S108" s="8" t="s">
        <v>542</v>
      </c>
      <c r="T108" s="26" t="s">
        <v>542</v>
      </c>
      <c r="U108" s="8" t="s">
        <v>542</v>
      </c>
      <c r="V108" s="26" t="s">
        <v>542</v>
      </c>
      <c r="W108" s="8" t="s">
        <v>542</v>
      </c>
      <c r="X108" s="26" t="s">
        <v>542</v>
      </c>
      <c r="Y108" s="8" t="s">
        <v>542</v>
      </c>
      <c r="Z108" s="26" t="s">
        <v>542</v>
      </c>
      <c r="AA108" s="8" t="s">
        <v>542</v>
      </c>
      <c r="AB108" s="26" t="s">
        <v>542</v>
      </c>
      <c r="AC108" s="8" t="s">
        <v>542</v>
      </c>
      <c r="AD108" s="26" t="s">
        <v>542</v>
      </c>
      <c r="AE108" s="8" t="s">
        <v>542</v>
      </c>
      <c r="AF108" s="26" t="s">
        <v>542</v>
      </c>
      <c r="AG108" s="8" t="s">
        <v>542</v>
      </c>
      <c r="AH108" s="26" t="s">
        <v>542</v>
      </c>
      <c r="AI108" s="8" t="s">
        <v>542</v>
      </c>
      <c r="AJ108" s="26" t="s">
        <v>542</v>
      </c>
      <c r="AK108" s="8" t="s">
        <v>542</v>
      </c>
      <c r="AL108" s="26" t="s">
        <v>542</v>
      </c>
      <c r="AM108" s="8" t="s">
        <v>542</v>
      </c>
      <c r="AN108" s="26" t="s">
        <v>542</v>
      </c>
      <c r="AO108" s="8" t="s">
        <v>542</v>
      </c>
      <c r="AP108" s="26" t="s">
        <v>542</v>
      </c>
      <c r="AQ108" s="8" t="s">
        <v>542</v>
      </c>
      <c r="AR108" s="26" t="s">
        <v>542</v>
      </c>
      <c r="AS108" s="8" t="s">
        <v>542</v>
      </c>
      <c r="AT108" s="26" t="s">
        <v>542</v>
      </c>
      <c r="AU108" s="8" t="s">
        <v>542</v>
      </c>
      <c r="AV108" s="26" t="s">
        <v>542</v>
      </c>
      <c r="AW108" s="8" t="s">
        <v>542</v>
      </c>
      <c r="AX108" s="26" t="s">
        <v>542</v>
      </c>
      <c r="AY108" s="8" t="s">
        <v>542</v>
      </c>
      <c r="AZ108" s="26" t="s">
        <v>542</v>
      </c>
      <c r="BA108" s="8" t="s">
        <v>542</v>
      </c>
      <c r="BB108" s="26" t="s">
        <v>542</v>
      </c>
      <c r="BC108" s="8" t="s">
        <v>542</v>
      </c>
      <c r="BD108" s="26" t="s">
        <v>542</v>
      </c>
      <c r="BE108" s="8" t="s">
        <v>542</v>
      </c>
      <c r="BF108" s="26" t="s">
        <v>542</v>
      </c>
      <c r="BG108" s="8" t="s">
        <v>542</v>
      </c>
      <c r="BH108" s="26" t="s">
        <v>542</v>
      </c>
      <c r="BI108" s="8" t="s">
        <v>542</v>
      </c>
      <c r="BJ108" s="26" t="s">
        <v>542</v>
      </c>
      <c r="BK108" s="8" t="s">
        <v>542</v>
      </c>
      <c r="BL108" s="26" t="s">
        <v>542</v>
      </c>
      <c r="BM108" s="8" t="s">
        <v>542</v>
      </c>
      <c r="BN108" s="26" t="s">
        <v>542</v>
      </c>
      <c r="BO108" s="8" t="s">
        <v>542</v>
      </c>
      <c r="BP108" s="26" t="s">
        <v>542</v>
      </c>
      <c r="BQ108" s="8" t="s">
        <v>542</v>
      </c>
      <c r="BR108" s="26" t="s">
        <v>542</v>
      </c>
      <c r="BS108" s="8" t="s">
        <v>542</v>
      </c>
      <c r="BT108" s="26" t="s">
        <v>542</v>
      </c>
      <c r="BU108" s="8" t="s">
        <v>542</v>
      </c>
      <c r="BV108" s="26" t="s">
        <v>542</v>
      </c>
      <c r="BW108" s="8" t="s">
        <v>542</v>
      </c>
      <c r="BX108" s="26" t="s">
        <v>542</v>
      </c>
      <c r="BY108" s="8" t="s">
        <v>542</v>
      </c>
      <c r="BZ108" s="26" t="s">
        <v>542</v>
      </c>
      <c r="CA108" s="8" t="s">
        <v>542</v>
      </c>
      <c r="CB108" s="26" t="s">
        <v>542</v>
      </c>
      <c r="CC108" s="8" t="s">
        <v>542</v>
      </c>
      <c r="CD108" s="26" t="s">
        <v>542</v>
      </c>
      <c r="CE108" s="8" t="s">
        <v>542</v>
      </c>
      <c r="CF108" s="26" t="s">
        <v>542</v>
      </c>
      <c r="CG108" s="8" t="s">
        <v>542</v>
      </c>
      <c r="CH108" s="26" t="s">
        <v>542</v>
      </c>
      <c r="CI108" s="8" t="s">
        <v>542</v>
      </c>
      <c r="CJ108" s="26" t="s">
        <v>542</v>
      </c>
      <c r="CK108" s="8" t="s">
        <v>542</v>
      </c>
    </row>
    <row r="109" spans="1:89" ht="15" x14ac:dyDescent="0.25">
      <c r="A109" s="17" t="s">
        <v>410</v>
      </c>
      <c r="B109" s="21">
        <v>5003</v>
      </c>
      <c r="C109" s="14" t="s">
        <v>457</v>
      </c>
      <c r="D109" s="17" t="s">
        <v>409</v>
      </c>
      <c r="E109" s="21">
        <v>50</v>
      </c>
      <c r="F109" s="22">
        <v>599.92876699999999</v>
      </c>
      <c r="G109" s="21"/>
      <c r="H109" s="21">
        <v>1.1876235885979676</v>
      </c>
      <c r="I109" s="10">
        <v>0.406714952543691</v>
      </c>
      <c r="J109" s="17" t="s">
        <v>540</v>
      </c>
      <c r="K109" s="17">
        <v>52.268000000000001</v>
      </c>
      <c r="L109" s="23">
        <v>2016</v>
      </c>
      <c r="M109" s="21">
        <v>110.20699651617039</v>
      </c>
      <c r="N109" s="24">
        <v>43.866874000000003</v>
      </c>
      <c r="O109" s="17" t="s">
        <v>540</v>
      </c>
      <c r="P109" s="8" t="s">
        <v>541</v>
      </c>
      <c r="Q109" s="25">
        <v>31</v>
      </c>
      <c r="R109" s="26" t="s">
        <v>542</v>
      </c>
      <c r="S109" s="8" t="s">
        <v>542</v>
      </c>
      <c r="T109" s="26" t="s">
        <v>542</v>
      </c>
      <c r="U109" s="8" t="s">
        <v>542</v>
      </c>
      <c r="V109" s="26" t="s">
        <v>542</v>
      </c>
      <c r="W109" s="8" t="s">
        <v>542</v>
      </c>
      <c r="X109" s="26" t="s">
        <v>542</v>
      </c>
      <c r="Y109" s="8" t="s">
        <v>542</v>
      </c>
      <c r="Z109" s="26" t="s">
        <v>542</v>
      </c>
      <c r="AA109" s="8" t="s">
        <v>542</v>
      </c>
      <c r="AB109" s="26" t="s">
        <v>542</v>
      </c>
      <c r="AC109" s="8" t="s">
        <v>542</v>
      </c>
      <c r="AD109" s="26" t="s">
        <v>542</v>
      </c>
      <c r="AE109" s="8" t="s">
        <v>542</v>
      </c>
      <c r="AF109" s="26" t="s">
        <v>542</v>
      </c>
      <c r="AG109" s="8" t="s">
        <v>542</v>
      </c>
      <c r="AH109" s="26" t="s">
        <v>542</v>
      </c>
      <c r="AI109" s="8" t="s">
        <v>542</v>
      </c>
      <c r="AJ109" s="26" t="s">
        <v>542</v>
      </c>
      <c r="AK109" s="8" t="s">
        <v>542</v>
      </c>
      <c r="AL109" s="26" t="s">
        <v>542</v>
      </c>
      <c r="AM109" s="8" t="s">
        <v>542</v>
      </c>
      <c r="AN109" s="26" t="s">
        <v>542</v>
      </c>
      <c r="AO109" s="8" t="s">
        <v>542</v>
      </c>
      <c r="AP109" s="26" t="s">
        <v>542</v>
      </c>
      <c r="AQ109" s="8" t="s">
        <v>542</v>
      </c>
      <c r="AR109" s="26" t="s">
        <v>542</v>
      </c>
      <c r="AS109" s="8" t="s">
        <v>542</v>
      </c>
      <c r="AT109" s="26" t="s">
        <v>542</v>
      </c>
      <c r="AU109" s="8" t="s">
        <v>542</v>
      </c>
      <c r="AV109" s="26" t="s">
        <v>542</v>
      </c>
      <c r="AW109" s="8" t="s">
        <v>542</v>
      </c>
      <c r="AX109" s="26" t="s">
        <v>542</v>
      </c>
      <c r="AY109" s="8" t="s">
        <v>542</v>
      </c>
      <c r="AZ109" s="26" t="s">
        <v>542</v>
      </c>
      <c r="BA109" s="8" t="s">
        <v>542</v>
      </c>
      <c r="BB109" s="26" t="s">
        <v>542</v>
      </c>
      <c r="BC109" s="8" t="s">
        <v>542</v>
      </c>
      <c r="BD109" s="26" t="s">
        <v>542</v>
      </c>
      <c r="BE109" s="8" t="s">
        <v>542</v>
      </c>
      <c r="BF109" s="26" t="s">
        <v>542</v>
      </c>
      <c r="BG109" s="8" t="s">
        <v>542</v>
      </c>
      <c r="BH109" s="26" t="s">
        <v>542</v>
      </c>
      <c r="BI109" s="8" t="s">
        <v>542</v>
      </c>
      <c r="BJ109" s="26" t="s">
        <v>542</v>
      </c>
      <c r="BK109" s="8" t="s">
        <v>542</v>
      </c>
      <c r="BL109" s="26" t="s">
        <v>542</v>
      </c>
      <c r="BM109" s="8" t="s">
        <v>542</v>
      </c>
      <c r="BN109" s="26" t="s">
        <v>542</v>
      </c>
      <c r="BO109" s="8" t="s">
        <v>542</v>
      </c>
      <c r="BP109" s="26" t="s">
        <v>542</v>
      </c>
      <c r="BQ109" s="8" t="s">
        <v>542</v>
      </c>
      <c r="BR109" s="26" t="s">
        <v>542</v>
      </c>
      <c r="BS109" s="8" t="s">
        <v>542</v>
      </c>
      <c r="BT109" s="26" t="s">
        <v>542</v>
      </c>
      <c r="BU109" s="8" t="s">
        <v>542</v>
      </c>
      <c r="BV109" s="26" t="s">
        <v>542</v>
      </c>
      <c r="BW109" s="8" t="s">
        <v>542</v>
      </c>
      <c r="BX109" s="26" t="s">
        <v>542</v>
      </c>
      <c r="BY109" s="8" t="s">
        <v>542</v>
      </c>
      <c r="BZ109" s="26" t="s">
        <v>542</v>
      </c>
      <c r="CA109" s="8" t="s">
        <v>542</v>
      </c>
      <c r="CB109" s="26" t="s">
        <v>542</v>
      </c>
      <c r="CC109" s="8" t="s">
        <v>542</v>
      </c>
      <c r="CD109" s="26" t="s">
        <v>542</v>
      </c>
      <c r="CE109" s="8" t="s">
        <v>542</v>
      </c>
      <c r="CF109" s="26" t="s">
        <v>542</v>
      </c>
      <c r="CG109" s="8" t="s">
        <v>542</v>
      </c>
      <c r="CH109" s="26" t="s">
        <v>542</v>
      </c>
      <c r="CI109" s="8" t="s">
        <v>542</v>
      </c>
      <c r="CJ109" s="26" t="s">
        <v>542</v>
      </c>
      <c r="CK109" s="8" t="s">
        <v>542</v>
      </c>
    </row>
    <row r="110" spans="1:89" ht="15" x14ac:dyDescent="0.25">
      <c r="A110" s="17" t="s">
        <v>92</v>
      </c>
      <c r="B110" s="21">
        <v>5101</v>
      </c>
      <c r="C110" s="14" t="s">
        <v>557</v>
      </c>
      <c r="D110" s="17" t="s">
        <v>96</v>
      </c>
      <c r="E110" s="21">
        <v>51</v>
      </c>
      <c r="F110" s="22">
        <v>1016.59726</v>
      </c>
      <c r="G110" s="21"/>
      <c r="H110" s="21">
        <v>1.5801706835815399</v>
      </c>
      <c r="I110" s="10">
        <v>0.345269472790041</v>
      </c>
      <c r="J110" s="17" t="s">
        <v>540</v>
      </c>
      <c r="K110" s="17">
        <v>93.591999999999999</v>
      </c>
      <c r="L110" s="23">
        <v>2014</v>
      </c>
      <c r="M110" s="21">
        <v>149.07794421197758</v>
      </c>
      <c r="N110" s="24">
        <v>49.971608000000003</v>
      </c>
      <c r="O110" s="17" t="s">
        <v>540</v>
      </c>
      <c r="P110" s="8" t="s">
        <v>541</v>
      </c>
      <c r="Q110" s="25">
        <v>41</v>
      </c>
      <c r="R110" s="26" t="s">
        <v>542</v>
      </c>
      <c r="S110" s="8" t="s">
        <v>542</v>
      </c>
      <c r="T110" s="26" t="s">
        <v>542</v>
      </c>
      <c r="U110" s="8" t="s">
        <v>542</v>
      </c>
      <c r="V110" s="26" t="s">
        <v>542</v>
      </c>
      <c r="W110" s="8" t="s">
        <v>542</v>
      </c>
      <c r="X110" s="26" t="s">
        <v>542</v>
      </c>
      <c r="Y110" s="8" t="s">
        <v>542</v>
      </c>
      <c r="Z110" s="26" t="s">
        <v>542</v>
      </c>
      <c r="AA110" s="8" t="s">
        <v>542</v>
      </c>
      <c r="AB110" s="26" t="s">
        <v>542</v>
      </c>
      <c r="AC110" s="8" t="s">
        <v>542</v>
      </c>
      <c r="AD110" s="26" t="s">
        <v>542</v>
      </c>
      <c r="AE110" s="8" t="s">
        <v>542</v>
      </c>
      <c r="AF110" s="26" t="s">
        <v>542</v>
      </c>
      <c r="AG110" s="8" t="s">
        <v>542</v>
      </c>
      <c r="AH110" s="26" t="s">
        <v>542</v>
      </c>
      <c r="AI110" s="8" t="s">
        <v>542</v>
      </c>
      <c r="AJ110" s="26" t="s">
        <v>542</v>
      </c>
      <c r="AK110" s="8" t="s">
        <v>542</v>
      </c>
      <c r="AL110" s="26" t="s">
        <v>542</v>
      </c>
      <c r="AM110" s="8" t="s">
        <v>542</v>
      </c>
      <c r="AN110" s="26" t="s">
        <v>542</v>
      </c>
      <c r="AO110" s="8" t="s">
        <v>542</v>
      </c>
      <c r="AP110" s="26" t="s">
        <v>542</v>
      </c>
      <c r="AQ110" s="8" t="s">
        <v>542</v>
      </c>
      <c r="AR110" s="26" t="s">
        <v>542</v>
      </c>
      <c r="AS110" s="8" t="s">
        <v>542</v>
      </c>
      <c r="AT110" s="26" t="s">
        <v>542</v>
      </c>
      <c r="AU110" s="8" t="s">
        <v>542</v>
      </c>
      <c r="AV110" s="26" t="s">
        <v>542</v>
      </c>
      <c r="AW110" s="8" t="s">
        <v>542</v>
      </c>
      <c r="AX110" s="26" t="s">
        <v>542</v>
      </c>
      <c r="AY110" s="8" t="s">
        <v>542</v>
      </c>
      <c r="AZ110" s="26" t="s">
        <v>542</v>
      </c>
      <c r="BA110" s="8" t="s">
        <v>542</v>
      </c>
      <c r="BB110" s="26" t="s">
        <v>542</v>
      </c>
      <c r="BC110" s="8" t="s">
        <v>542</v>
      </c>
      <c r="BD110" s="26" t="s">
        <v>542</v>
      </c>
      <c r="BE110" s="8" t="s">
        <v>542</v>
      </c>
      <c r="BF110" s="26" t="s">
        <v>542</v>
      </c>
      <c r="BG110" s="8" t="s">
        <v>542</v>
      </c>
      <c r="BH110" s="26" t="s">
        <v>542</v>
      </c>
      <c r="BI110" s="8" t="s">
        <v>542</v>
      </c>
      <c r="BJ110" s="26" t="s">
        <v>542</v>
      </c>
      <c r="BK110" s="8" t="s">
        <v>542</v>
      </c>
      <c r="BL110" s="26" t="s">
        <v>542</v>
      </c>
      <c r="BM110" s="8" t="s">
        <v>542</v>
      </c>
      <c r="BN110" s="26" t="s">
        <v>542</v>
      </c>
      <c r="BO110" s="8" t="s">
        <v>542</v>
      </c>
      <c r="BP110" s="26" t="s">
        <v>542</v>
      </c>
      <c r="BQ110" s="8" t="s">
        <v>542</v>
      </c>
      <c r="BR110" s="26" t="s">
        <v>542</v>
      </c>
      <c r="BS110" s="8" t="s">
        <v>542</v>
      </c>
      <c r="BT110" s="26" t="s">
        <v>542</v>
      </c>
      <c r="BU110" s="8" t="s">
        <v>542</v>
      </c>
      <c r="BV110" s="26" t="s">
        <v>542</v>
      </c>
      <c r="BW110" s="8" t="s">
        <v>542</v>
      </c>
      <c r="BX110" s="26" t="s">
        <v>542</v>
      </c>
      <c r="BY110" s="8" t="s">
        <v>542</v>
      </c>
      <c r="BZ110" s="26" t="s">
        <v>542</v>
      </c>
      <c r="CA110" s="8" t="s">
        <v>542</v>
      </c>
      <c r="CB110" s="26" t="s">
        <v>542</v>
      </c>
      <c r="CC110" s="8" t="s">
        <v>542</v>
      </c>
      <c r="CD110" s="26" t="s">
        <v>542</v>
      </c>
      <c r="CE110" s="8" t="s">
        <v>542</v>
      </c>
      <c r="CF110" s="26" t="s">
        <v>542</v>
      </c>
      <c r="CG110" s="8" t="s">
        <v>542</v>
      </c>
      <c r="CH110" s="26" t="s">
        <v>542</v>
      </c>
      <c r="CI110" s="8" t="s">
        <v>542</v>
      </c>
      <c r="CJ110" s="26" t="s">
        <v>542</v>
      </c>
      <c r="CK110" s="8" t="s">
        <v>542</v>
      </c>
    </row>
    <row r="111" spans="1:89" ht="15" x14ac:dyDescent="0.25">
      <c r="A111" s="17" t="s">
        <v>411</v>
      </c>
      <c r="B111" s="21">
        <v>5102</v>
      </c>
      <c r="C111" s="14" t="s">
        <v>558</v>
      </c>
      <c r="D111" s="17" t="s">
        <v>96</v>
      </c>
      <c r="E111" s="21">
        <v>51</v>
      </c>
      <c r="F111" s="22">
        <v>386.40547900000001</v>
      </c>
      <c r="G111" s="21"/>
      <c r="H111" s="21">
        <v>1.7928059190132697</v>
      </c>
      <c r="I111" s="10">
        <v>1.67699485441302</v>
      </c>
      <c r="J111" s="17" t="s">
        <v>540</v>
      </c>
      <c r="K111" s="17">
        <v>45.863</v>
      </c>
      <c r="L111" s="23">
        <v>2014</v>
      </c>
      <c r="M111" s="21">
        <v>206.3683387544757</v>
      </c>
      <c r="N111" s="24">
        <v>211.508388</v>
      </c>
      <c r="O111" s="17" t="s">
        <v>499</v>
      </c>
      <c r="P111" s="8" t="s">
        <v>500</v>
      </c>
      <c r="Q111" s="25">
        <v>16</v>
      </c>
      <c r="R111" s="26" t="s">
        <v>501</v>
      </c>
      <c r="S111" s="8">
        <v>0</v>
      </c>
      <c r="T111" s="26" t="s">
        <v>502</v>
      </c>
      <c r="U111" s="8">
        <v>0.125</v>
      </c>
      <c r="V111" s="26" t="s">
        <v>503</v>
      </c>
      <c r="W111" s="8">
        <v>0</v>
      </c>
      <c r="X111" s="26" t="s">
        <v>504</v>
      </c>
      <c r="Y111" s="8">
        <v>0</v>
      </c>
      <c r="Z111" s="26" t="s">
        <v>505</v>
      </c>
      <c r="AA111" s="8">
        <v>0</v>
      </c>
      <c r="AB111" s="26" t="s">
        <v>506</v>
      </c>
      <c r="AC111" s="8">
        <v>0</v>
      </c>
      <c r="AD111" s="26" t="s">
        <v>507</v>
      </c>
      <c r="AE111" s="8">
        <v>0</v>
      </c>
      <c r="AF111" s="26" t="s">
        <v>508</v>
      </c>
      <c r="AG111" s="8">
        <v>0</v>
      </c>
      <c r="AH111" s="26" t="s">
        <v>509</v>
      </c>
      <c r="AI111" s="8">
        <v>0</v>
      </c>
      <c r="AJ111" s="26" t="s">
        <v>510</v>
      </c>
      <c r="AK111" s="8">
        <v>0</v>
      </c>
      <c r="AL111" s="26" t="s">
        <v>511</v>
      </c>
      <c r="AM111" s="8">
        <v>0</v>
      </c>
      <c r="AN111" s="26" t="s">
        <v>512</v>
      </c>
      <c r="AO111" s="8">
        <v>0</v>
      </c>
      <c r="AP111" s="26" t="s">
        <v>513</v>
      </c>
      <c r="AQ111" s="8">
        <v>0.25</v>
      </c>
      <c r="AR111" s="26" t="s">
        <v>514</v>
      </c>
      <c r="AS111" s="8">
        <v>0</v>
      </c>
      <c r="AT111" s="26" t="s">
        <v>515</v>
      </c>
      <c r="AU111" s="8">
        <v>0</v>
      </c>
      <c r="AV111" s="26" t="s">
        <v>516</v>
      </c>
      <c r="AW111" s="8">
        <v>0</v>
      </c>
      <c r="AX111" s="26" t="s">
        <v>517</v>
      </c>
      <c r="AY111" s="8">
        <v>0.1875</v>
      </c>
      <c r="AZ111" s="26" t="s">
        <v>518</v>
      </c>
      <c r="BA111" s="8">
        <v>0</v>
      </c>
      <c r="BB111" s="26" t="s">
        <v>519</v>
      </c>
      <c r="BC111" s="8">
        <v>0</v>
      </c>
      <c r="BD111" s="26" t="s">
        <v>520</v>
      </c>
      <c r="BE111" s="8">
        <v>0</v>
      </c>
      <c r="BF111" s="26" t="s">
        <v>521</v>
      </c>
      <c r="BG111" s="8">
        <v>0</v>
      </c>
      <c r="BH111" s="26" t="s">
        <v>522</v>
      </c>
      <c r="BI111" s="8">
        <v>0</v>
      </c>
      <c r="BJ111" s="26" t="s">
        <v>523</v>
      </c>
      <c r="BK111" s="8">
        <v>6.25E-2</v>
      </c>
      <c r="BL111" s="26" t="s">
        <v>524</v>
      </c>
      <c r="BM111" s="8">
        <v>0.1875</v>
      </c>
      <c r="BN111" s="26" t="s">
        <v>525</v>
      </c>
      <c r="BO111" s="8">
        <v>0</v>
      </c>
      <c r="BP111" s="26" t="s">
        <v>526</v>
      </c>
      <c r="BQ111" s="8">
        <v>0</v>
      </c>
      <c r="BR111" s="26" t="s">
        <v>527</v>
      </c>
      <c r="BS111" s="8">
        <v>0</v>
      </c>
      <c r="BT111" s="26" t="s">
        <v>528</v>
      </c>
      <c r="BU111" s="8">
        <v>0</v>
      </c>
      <c r="BV111" s="26" t="s">
        <v>529</v>
      </c>
      <c r="BW111" s="8">
        <v>0</v>
      </c>
      <c r="BX111" s="26" t="s">
        <v>530</v>
      </c>
      <c r="BY111" s="8">
        <v>0</v>
      </c>
      <c r="BZ111" s="26" t="s">
        <v>531</v>
      </c>
      <c r="CA111" s="8">
        <v>6.25E-2</v>
      </c>
      <c r="CB111" s="26" t="s">
        <v>532</v>
      </c>
      <c r="CC111" s="8">
        <v>0</v>
      </c>
      <c r="CD111" s="26" t="s">
        <v>533</v>
      </c>
      <c r="CE111" s="8">
        <v>0</v>
      </c>
      <c r="CF111" s="26" t="s">
        <v>534</v>
      </c>
      <c r="CG111" s="8">
        <v>0</v>
      </c>
      <c r="CH111" s="26" t="s">
        <v>535</v>
      </c>
      <c r="CI111" s="8">
        <v>6.25E-2</v>
      </c>
      <c r="CJ111" s="26" t="s">
        <v>536</v>
      </c>
      <c r="CK111" s="8">
        <v>6.25E-2</v>
      </c>
    </row>
    <row r="112" spans="1:89" ht="15" x14ac:dyDescent="0.25">
      <c r="A112" s="17" t="s">
        <v>96</v>
      </c>
      <c r="B112" s="21">
        <v>5104</v>
      </c>
      <c r="C112" s="14" t="s">
        <v>559</v>
      </c>
      <c r="D112" s="17" t="s">
        <v>96</v>
      </c>
      <c r="E112" s="21">
        <v>51</v>
      </c>
      <c r="F112" s="22">
        <v>356.71506799999997</v>
      </c>
      <c r="G112" s="21"/>
      <c r="H112" s="21">
        <v>0.51812828380893705</v>
      </c>
      <c r="I112" s="10">
        <v>0.16259475756151701</v>
      </c>
      <c r="J112" s="17" t="s">
        <v>540</v>
      </c>
      <c r="K112" s="17">
        <v>25.765000000000001</v>
      </c>
      <c r="L112" s="23">
        <v>2014</v>
      </c>
      <c r="M112" s="21">
        <v>43.651124155655502</v>
      </c>
      <c r="N112" s="24">
        <v>19.158147</v>
      </c>
      <c r="O112" s="17" t="s">
        <v>540</v>
      </c>
      <c r="P112" s="8" t="s">
        <v>541</v>
      </c>
      <c r="Q112" s="25">
        <v>18</v>
      </c>
      <c r="R112" s="26" t="s">
        <v>542</v>
      </c>
      <c r="S112" s="8" t="s">
        <v>542</v>
      </c>
      <c r="T112" s="26" t="s">
        <v>542</v>
      </c>
      <c r="U112" s="8" t="s">
        <v>542</v>
      </c>
      <c r="V112" s="26" t="s">
        <v>542</v>
      </c>
      <c r="W112" s="8" t="s">
        <v>542</v>
      </c>
      <c r="X112" s="26" t="s">
        <v>542</v>
      </c>
      <c r="Y112" s="8" t="s">
        <v>542</v>
      </c>
      <c r="Z112" s="26" t="s">
        <v>542</v>
      </c>
      <c r="AA112" s="8" t="s">
        <v>542</v>
      </c>
      <c r="AB112" s="26" t="s">
        <v>542</v>
      </c>
      <c r="AC112" s="8" t="s">
        <v>542</v>
      </c>
      <c r="AD112" s="26" t="s">
        <v>542</v>
      </c>
      <c r="AE112" s="8" t="s">
        <v>542</v>
      </c>
      <c r="AF112" s="26" t="s">
        <v>542</v>
      </c>
      <c r="AG112" s="8" t="s">
        <v>542</v>
      </c>
      <c r="AH112" s="26" t="s">
        <v>542</v>
      </c>
      <c r="AI112" s="8" t="s">
        <v>542</v>
      </c>
      <c r="AJ112" s="26" t="s">
        <v>542</v>
      </c>
      <c r="AK112" s="8" t="s">
        <v>542</v>
      </c>
      <c r="AL112" s="26" t="s">
        <v>542</v>
      </c>
      <c r="AM112" s="8" t="s">
        <v>542</v>
      </c>
      <c r="AN112" s="26" t="s">
        <v>542</v>
      </c>
      <c r="AO112" s="8" t="s">
        <v>542</v>
      </c>
      <c r="AP112" s="26" t="s">
        <v>542</v>
      </c>
      <c r="AQ112" s="8" t="s">
        <v>542</v>
      </c>
      <c r="AR112" s="26" t="s">
        <v>542</v>
      </c>
      <c r="AS112" s="8" t="s">
        <v>542</v>
      </c>
      <c r="AT112" s="26" t="s">
        <v>542</v>
      </c>
      <c r="AU112" s="8" t="s">
        <v>542</v>
      </c>
      <c r="AV112" s="26" t="s">
        <v>542</v>
      </c>
      <c r="AW112" s="8" t="s">
        <v>542</v>
      </c>
      <c r="AX112" s="26" t="s">
        <v>542</v>
      </c>
      <c r="AY112" s="8" t="s">
        <v>542</v>
      </c>
      <c r="AZ112" s="26" t="s">
        <v>542</v>
      </c>
      <c r="BA112" s="8" t="s">
        <v>542</v>
      </c>
      <c r="BB112" s="26" t="s">
        <v>542</v>
      </c>
      <c r="BC112" s="8" t="s">
        <v>542</v>
      </c>
      <c r="BD112" s="26" t="s">
        <v>542</v>
      </c>
      <c r="BE112" s="8" t="s">
        <v>542</v>
      </c>
      <c r="BF112" s="26" t="s">
        <v>542</v>
      </c>
      <c r="BG112" s="8" t="s">
        <v>542</v>
      </c>
      <c r="BH112" s="26" t="s">
        <v>542</v>
      </c>
      <c r="BI112" s="8" t="s">
        <v>542</v>
      </c>
      <c r="BJ112" s="26" t="s">
        <v>542</v>
      </c>
      <c r="BK112" s="8" t="s">
        <v>542</v>
      </c>
      <c r="BL112" s="26" t="s">
        <v>542</v>
      </c>
      <c r="BM112" s="8" t="s">
        <v>542</v>
      </c>
      <c r="BN112" s="26" t="s">
        <v>542</v>
      </c>
      <c r="BO112" s="8" t="s">
        <v>542</v>
      </c>
      <c r="BP112" s="26" t="s">
        <v>542</v>
      </c>
      <c r="BQ112" s="8" t="s">
        <v>542</v>
      </c>
      <c r="BR112" s="26" t="s">
        <v>542</v>
      </c>
      <c r="BS112" s="8" t="s">
        <v>542</v>
      </c>
      <c r="BT112" s="26" t="s">
        <v>542</v>
      </c>
      <c r="BU112" s="8" t="s">
        <v>542</v>
      </c>
      <c r="BV112" s="26" t="s">
        <v>542</v>
      </c>
      <c r="BW112" s="8" t="s">
        <v>542</v>
      </c>
      <c r="BX112" s="26" t="s">
        <v>542</v>
      </c>
      <c r="BY112" s="8" t="s">
        <v>542</v>
      </c>
      <c r="BZ112" s="26" t="s">
        <v>542</v>
      </c>
      <c r="CA112" s="8" t="s">
        <v>542</v>
      </c>
      <c r="CB112" s="26" t="s">
        <v>542</v>
      </c>
      <c r="CC112" s="8" t="s">
        <v>542</v>
      </c>
      <c r="CD112" s="26" t="s">
        <v>542</v>
      </c>
      <c r="CE112" s="8" t="s">
        <v>542</v>
      </c>
      <c r="CF112" s="26" t="s">
        <v>542</v>
      </c>
      <c r="CG112" s="8" t="s">
        <v>542</v>
      </c>
      <c r="CH112" s="26" t="s">
        <v>542</v>
      </c>
      <c r="CI112" s="8" t="s">
        <v>542</v>
      </c>
      <c r="CJ112" s="26" t="s">
        <v>542</v>
      </c>
      <c r="CK112" s="8" t="s">
        <v>542</v>
      </c>
    </row>
    <row r="113" spans="1:89" ht="15" x14ac:dyDescent="0.25">
      <c r="A113" s="17" t="s">
        <v>98</v>
      </c>
      <c r="B113" s="21">
        <v>5105</v>
      </c>
      <c r="C113" s="14" t="s">
        <v>560</v>
      </c>
      <c r="D113" s="17" t="s">
        <v>96</v>
      </c>
      <c r="E113" s="21">
        <v>51</v>
      </c>
      <c r="F113" s="22">
        <v>122.043835</v>
      </c>
      <c r="G113" s="21"/>
      <c r="H113" s="21">
        <v>1.450431065740458</v>
      </c>
      <c r="I113" s="10">
        <v>1.99928165154758</v>
      </c>
      <c r="J113" s="17" t="s">
        <v>499</v>
      </c>
      <c r="K113" s="17">
        <v>17.667999999999999</v>
      </c>
      <c r="L113" s="23">
        <v>2014</v>
      </c>
      <c r="M113" s="21">
        <v>112.60129452598426</v>
      </c>
      <c r="N113" s="24">
        <v>166.19438400000001</v>
      </c>
      <c r="O113" s="17" t="s">
        <v>499</v>
      </c>
      <c r="P113" s="8" t="s">
        <v>500</v>
      </c>
      <c r="Q113" s="25">
        <v>4</v>
      </c>
      <c r="R113" s="26" t="s">
        <v>501</v>
      </c>
      <c r="S113" s="8">
        <v>0</v>
      </c>
      <c r="T113" s="26" t="s">
        <v>502</v>
      </c>
      <c r="U113" s="8">
        <v>0.25</v>
      </c>
      <c r="V113" s="26" t="s">
        <v>503</v>
      </c>
      <c r="W113" s="8">
        <v>0</v>
      </c>
      <c r="X113" s="26" t="s">
        <v>504</v>
      </c>
      <c r="Y113" s="8">
        <v>0</v>
      </c>
      <c r="Z113" s="26" t="s">
        <v>505</v>
      </c>
      <c r="AA113" s="8">
        <v>0</v>
      </c>
      <c r="AB113" s="26" t="s">
        <v>506</v>
      </c>
      <c r="AC113" s="8">
        <v>0</v>
      </c>
      <c r="AD113" s="26" t="s">
        <v>507</v>
      </c>
      <c r="AE113" s="8">
        <v>0</v>
      </c>
      <c r="AF113" s="26" t="s">
        <v>508</v>
      </c>
      <c r="AG113" s="8">
        <v>0</v>
      </c>
      <c r="AH113" s="26" t="s">
        <v>509</v>
      </c>
      <c r="AI113" s="8">
        <v>0</v>
      </c>
      <c r="AJ113" s="26" t="s">
        <v>510</v>
      </c>
      <c r="AK113" s="8">
        <v>0</v>
      </c>
      <c r="AL113" s="26" t="s">
        <v>511</v>
      </c>
      <c r="AM113" s="8">
        <v>0</v>
      </c>
      <c r="AN113" s="26" t="s">
        <v>512</v>
      </c>
      <c r="AO113" s="8">
        <v>0</v>
      </c>
      <c r="AP113" s="26" t="s">
        <v>513</v>
      </c>
      <c r="AQ113" s="8">
        <v>0.25</v>
      </c>
      <c r="AR113" s="26" t="s">
        <v>514</v>
      </c>
      <c r="AS113" s="8">
        <v>0</v>
      </c>
      <c r="AT113" s="26" t="s">
        <v>515</v>
      </c>
      <c r="AU113" s="8">
        <v>0</v>
      </c>
      <c r="AV113" s="26" t="s">
        <v>516</v>
      </c>
      <c r="AW113" s="8">
        <v>0</v>
      </c>
      <c r="AX113" s="26" t="s">
        <v>517</v>
      </c>
      <c r="AY113" s="8">
        <v>0</v>
      </c>
      <c r="AZ113" s="26" t="s">
        <v>518</v>
      </c>
      <c r="BA113" s="8">
        <v>0.25</v>
      </c>
      <c r="BB113" s="26" t="s">
        <v>519</v>
      </c>
      <c r="BC113" s="8">
        <v>0</v>
      </c>
      <c r="BD113" s="26" t="s">
        <v>520</v>
      </c>
      <c r="BE113" s="8">
        <v>0</v>
      </c>
      <c r="BF113" s="26" t="s">
        <v>521</v>
      </c>
      <c r="BG113" s="8">
        <v>0</v>
      </c>
      <c r="BH113" s="26" t="s">
        <v>522</v>
      </c>
      <c r="BI113" s="8">
        <v>0.25</v>
      </c>
      <c r="BJ113" s="26" t="s">
        <v>523</v>
      </c>
      <c r="BK113" s="8">
        <v>0</v>
      </c>
      <c r="BL113" s="26" t="s">
        <v>524</v>
      </c>
      <c r="BM113" s="8">
        <v>0</v>
      </c>
      <c r="BN113" s="26" t="s">
        <v>525</v>
      </c>
      <c r="BO113" s="8">
        <v>0</v>
      </c>
      <c r="BP113" s="26" t="s">
        <v>526</v>
      </c>
      <c r="BQ113" s="8">
        <v>0</v>
      </c>
      <c r="BR113" s="26" t="s">
        <v>527</v>
      </c>
      <c r="BS113" s="8">
        <v>0</v>
      </c>
      <c r="BT113" s="26" t="s">
        <v>528</v>
      </c>
      <c r="BU113" s="8">
        <v>0</v>
      </c>
      <c r="BV113" s="26" t="s">
        <v>529</v>
      </c>
      <c r="BW113" s="8">
        <v>0</v>
      </c>
      <c r="BX113" s="26" t="s">
        <v>530</v>
      </c>
      <c r="BY113" s="8">
        <v>0</v>
      </c>
      <c r="BZ113" s="26" t="s">
        <v>531</v>
      </c>
      <c r="CA113" s="8">
        <v>0</v>
      </c>
      <c r="CB113" s="26" t="s">
        <v>532</v>
      </c>
      <c r="CC113" s="8">
        <v>0</v>
      </c>
      <c r="CD113" s="26" t="s">
        <v>533</v>
      </c>
      <c r="CE113" s="8">
        <v>0</v>
      </c>
      <c r="CF113" s="26" t="s">
        <v>534</v>
      </c>
      <c r="CG113" s="8">
        <v>0</v>
      </c>
      <c r="CH113" s="26" t="s">
        <v>535</v>
      </c>
      <c r="CI113" s="8">
        <v>0</v>
      </c>
      <c r="CJ113" s="26" t="s">
        <v>536</v>
      </c>
      <c r="CK113" s="8">
        <v>0</v>
      </c>
    </row>
    <row r="114" spans="1:89" ht="15" x14ac:dyDescent="0.25">
      <c r="A114" s="17" t="s">
        <v>412</v>
      </c>
      <c r="B114" s="21">
        <v>54214</v>
      </c>
      <c r="C114" s="14" t="s">
        <v>212</v>
      </c>
      <c r="D114" s="17" t="s">
        <v>214</v>
      </c>
      <c r="E114" s="21">
        <v>54</v>
      </c>
      <c r="F114" s="22">
        <v>355.35342400000002</v>
      </c>
      <c r="G114" s="21"/>
      <c r="H114" s="21">
        <v>1.6939204459864918</v>
      </c>
      <c r="I114" s="10">
        <v>1.1340822200717</v>
      </c>
      <c r="J114" s="17" t="s">
        <v>540</v>
      </c>
      <c r="K114" s="17">
        <v>29.367000000000001</v>
      </c>
      <c r="L114" s="23">
        <v>2014</v>
      </c>
      <c r="M114" s="21">
        <v>149.1177405975485</v>
      </c>
      <c r="N114" s="24">
        <v>92.828710000000001</v>
      </c>
      <c r="O114" s="17" t="s">
        <v>540</v>
      </c>
      <c r="P114" s="8" t="s">
        <v>541</v>
      </c>
      <c r="Q114" s="25">
        <v>27</v>
      </c>
      <c r="R114" s="26" t="s">
        <v>542</v>
      </c>
      <c r="S114" s="8" t="s">
        <v>542</v>
      </c>
      <c r="T114" s="26" t="s">
        <v>542</v>
      </c>
      <c r="U114" s="8" t="s">
        <v>542</v>
      </c>
      <c r="V114" s="26" t="s">
        <v>542</v>
      </c>
      <c r="W114" s="8" t="s">
        <v>542</v>
      </c>
      <c r="X114" s="26" t="s">
        <v>542</v>
      </c>
      <c r="Y114" s="8" t="s">
        <v>542</v>
      </c>
      <c r="Z114" s="26" t="s">
        <v>542</v>
      </c>
      <c r="AA114" s="8" t="s">
        <v>542</v>
      </c>
      <c r="AB114" s="26" t="s">
        <v>542</v>
      </c>
      <c r="AC114" s="8" t="s">
        <v>542</v>
      </c>
      <c r="AD114" s="26" t="s">
        <v>542</v>
      </c>
      <c r="AE114" s="8" t="s">
        <v>542</v>
      </c>
      <c r="AF114" s="26" t="s">
        <v>542</v>
      </c>
      <c r="AG114" s="8" t="s">
        <v>542</v>
      </c>
      <c r="AH114" s="26" t="s">
        <v>542</v>
      </c>
      <c r="AI114" s="8" t="s">
        <v>542</v>
      </c>
      <c r="AJ114" s="26" t="s">
        <v>542</v>
      </c>
      <c r="AK114" s="8" t="s">
        <v>542</v>
      </c>
      <c r="AL114" s="26" t="s">
        <v>542</v>
      </c>
      <c r="AM114" s="8" t="s">
        <v>542</v>
      </c>
      <c r="AN114" s="26" t="s">
        <v>542</v>
      </c>
      <c r="AO114" s="8" t="s">
        <v>542</v>
      </c>
      <c r="AP114" s="26" t="s">
        <v>542</v>
      </c>
      <c r="AQ114" s="8" t="s">
        <v>542</v>
      </c>
      <c r="AR114" s="26" t="s">
        <v>542</v>
      </c>
      <c r="AS114" s="8" t="s">
        <v>542</v>
      </c>
      <c r="AT114" s="26" t="s">
        <v>542</v>
      </c>
      <c r="AU114" s="8" t="s">
        <v>542</v>
      </c>
      <c r="AV114" s="26" t="s">
        <v>542</v>
      </c>
      <c r="AW114" s="8" t="s">
        <v>542</v>
      </c>
      <c r="AX114" s="26" t="s">
        <v>542</v>
      </c>
      <c r="AY114" s="8" t="s">
        <v>542</v>
      </c>
      <c r="AZ114" s="26" t="s">
        <v>542</v>
      </c>
      <c r="BA114" s="8" t="s">
        <v>542</v>
      </c>
      <c r="BB114" s="26" t="s">
        <v>542</v>
      </c>
      <c r="BC114" s="8" t="s">
        <v>542</v>
      </c>
      <c r="BD114" s="26" t="s">
        <v>542</v>
      </c>
      <c r="BE114" s="8" t="s">
        <v>542</v>
      </c>
      <c r="BF114" s="26" t="s">
        <v>542</v>
      </c>
      <c r="BG114" s="8" t="s">
        <v>542</v>
      </c>
      <c r="BH114" s="26" t="s">
        <v>542</v>
      </c>
      <c r="BI114" s="8" t="s">
        <v>542</v>
      </c>
      <c r="BJ114" s="26" t="s">
        <v>542</v>
      </c>
      <c r="BK114" s="8" t="s">
        <v>542</v>
      </c>
      <c r="BL114" s="26" t="s">
        <v>542</v>
      </c>
      <c r="BM114" s="8" t="s">
        <v>542</v>
      </c>
      <c r="BN114" s="26" t="s">
        <v>542</v>
      </c>
      <c r="BO114" s="8" t="s">
        <v>542</v>
      </c>
      <c r="BP114" s="26" t="s">
        <v>542</v>
      </c>
      <c r="BQ114" s="8" t="s">
        <v>542</v>
      </c>
      <c r="BR114" s="26" t="s">
        <v>542</v>
      </c>
      <c r="BS114" s="8" t="s">
        <v>542</v>
      </c>
      <c r="BT114" s="26" t="s">
        <v>542</v>
      </c>
      <c r="BU114" s="8" t="s">
        <v>542</v>
      </c>
      <c r="BV114" s="26" t="s">
        <v>542</v>
      </c>
      <c r="BW114" s="8" t="s">
        <v>542</v>
      </c>
      <c r="BX114" s="26" t="s">
        <v>542</v>
      </c>
      <c r="BY114" s="8" t="s">
        <v>542</v>
      </c>
      <c r="BZ114" s="26" t="s">
        <v>542</v>
      </c>
      <c r="CA114" s="8" t="s">
        <v>542</v>
      </c>
      <c r="CB114" s="26" t="s">
        <v>542</v>
      </c>
      <c r="CC114" s="8" t="s">
        <v>542</v>
      </c>
      <c r="CD114" s="26" t="s">
        <v>542</v>
      </c>
      <c r="CE114" s="8" t="s">
        <v>542</v>
      </c>
      <c r="CF114" s="26" t="s">
        <v>542</v>
      </c>
      <c r="CG114" s="8" t="s">
        <v>542</v>
      </c>
      <c r="CH114" s="26" t="s">
        <v>542</v>
      </c>
      <c r="CI114" s="8" t="s">
        <v>542</v>
      </c>
      <c r="CJ114" s="26" t="s">
        <v>542</v>
      </c>
      <c r="CK114" s="8" t="s">
        <v>542</v>
      </c>
    </row>
    <row r="115" spans="1:89" ht="15" x14ac:dyDescent="0.25">
      <c r="A115" s="17" t="s">
        <v>89</v>
      </c>
      <c r="B115" s="21">
        <v>54224</v>
      </c>
      <c r="C115" s="14" t="s">
        <v>213</v>
      </c>
      <c r="D115" s="17" t="s">
        <v>214</v>
      </c>
      <c r="E115" s="21">
        <v>54</v>
      </c>
      <c r="F115" s="22">
        <v>281.947945</v>
      </c>
      <c r="G115" s="21"/>
      <c r="H115" s="21">
        <v>0.26975274554627082</v>
      </c>
      <c r="I115" s="10">
        <v>4.9654555914567799E-2</v>
      </c>
      <c r="J115" s="17" t="s">
        <v>540</v>
      </c>
      <c r="K115" s="17">
        <v>20.952999999999999</v>
      </c>
      <c r="L115" s="23">
        <v>2014</v>
      </c>
      <c r="M115" s="21">
        <v>17.953770737931034</v>
      </c>
      <c r="N115" s="24">
        <v>5.9372660000000002</v>
      </c>
      <c r="O115" s="17" t="s">
        <v>540</v>
      </c>
      <c r="P115" s="8" t="s">
        <v>541</v>
      </c>
      <c r="Q115" s="25">
        <v>6</v>
      </c>
      <c r="R115" s="26" t="s">
        <v>542</v>
      </c>
      <c r="S115" s="8" t="s">
        <v>542</v>
      </c>
      <c r="T115" s="26" t="s">
        <v>542</v>
      </c>
      <c r="U115" s="8" t="s">
        <v>542</v>
      </c>
      <c r="V115" s="26" t="s">
        <v>542</v>
      </c>
      <c r="W115" s="8" t="s">
        <v>542</v>
      </c>
      <c r="X115" s="26" t="s">
        <v>542</v>
      </c>
      <c r="Y115" s="8" t="s">
        <v>542</v>
      </c>
      <c r="Z115" s="26" t="s">
        <v>542</v>
      </c>
      <c r="AA115" s="8" t="s">
        <v>542</v>
      </c>
      <c r="AB115" s="26" t="s">
        <v>542</v>
      </c>
      <c r="AC115" s="8" t="s">
        <v>542</v>
      </c>
      <c r="AD115" s="26" t="s">
        <v>542</v>
      </c>
      <c r="AE115" s="8" t="s">
        <v>542</v>
      </c>
      <c r="AF115" s="26" t="s">
        <v>542</v>
      </c>
      <c r="AG115" s="8" t="s">
        <v>542</v>
      </c>
      <c r="AH115" s="26" t="s">
        <v>542</v>
      </c>
      <c r="AI115" s="8" t="s">
        <v>542</v>
      </c>
      <c r="AJ115" s="26" t="s">
        <v>542</v>
      </c>
      <c r="AK115" s="8" t="s">
        <v>542</v>
      </c>
      <c r="AL115" s="26" t="s">
        <v>542</v>
      </c>
      <c r="AM115" s="8" t="s">
        <v>542</v>
      </c>
      <c r="AN115" s="26" t="s">
        <v>542</v>
      </c>
      <c r="AO115" s="8" t="s">
        <v>542</v>
      </c>
      <c r="AP115" s="26" t="s">
        <v>542</v>
      </c>
      <c r="AQ115" s="8" t="s">
        <v>542</v>
      </c>
      <c r="AR115" s="26" t="s">
        <v>542</v>
      </c>
      <c r="AS115" s="8" t="s">
        <v>542</v>
      </c>
      <c r="AT115" s="26" t="s">
        <v>542</v>
      </c>
      <c r="AU115" s="8" t="s">
        <v>542</v>
      </c>
      <c r="AV115" s="26" t="s">
        <v>542</v>
      </c>
      <c r="AW115" s="8" t="s">
        <v>542</v>
      </c>
      <c r="AX115" s="26" t="s">
        <v>542</v>
      </c>
      <c r="AY115" s="8" t="s">
        <v>542</v>
      </c>
      <c r="AZ115" s="26" t="s">
        <v>542</v>
      </c>
      <c r="BA115" s="8" t="s">
        <v>542</v>
      </c>
      <c r="BB115" s="26" t="s">
        <v>542</v>
      </c>
      <c r="BC115" s="8" t="s">
        <v>542</v>
      </c>
      <c r="BD115" s="26" t="s">
        <v>542</v>
      </c>
      <c r="BE115" s="8" t="s">
        <v>542</v>
      </c>
      <c r="BF115" s="26" t="s">
        <v>542</v>
      </c>
      <c r="BG115" s="8" t="s">
        <v>542</v>
      </c>
      <c r="BH115" s="26" t="s">
        <v>542</v>
      </c>
      <c r="BI115" s="8" t="s">
        <v>542</v>
      </c>
      <c r="BJ115" s="26" t="s">
        <v>542</v>
      </c>
      <c r="BK115" s="8" t="s">
        <v>542</v>
      </c>
      <c r="BL115" s="26" t="s">
        <v>542</v>
      </c>
      <c r="BM115" s="8" t="s">
        <v>542</v>
      </c>
      <c r="BN115" s="26" t="s">
        <v>542</v>
      </c>
      <c r="BO115" s="8" t="s">
        <v>542</v>
      </c>
      <c r="BP115" s="26" t="s">
        <v>542</v>
      </c>
      <c r="BQ115" s="8" t="s">
        <v>542</v>
      </c>
      <c r="BR115" s="26" t="s">
        <v>542</v>
      </c>
      <c r="BS115" s="8" t="s">
        <v>542</v>
      </c>
      <c r="BT115" s="26" t="s">
        <v>542</v>
      </c>
      <c r="BU115" s="8" t="s">
        <v>542</v>
      </c>
      <c r="BV115" s="26" t="s">
        <v>542</v>
      </c>
      <c r="BW115" s="8" t="s">
        <v>542</v>
      </c>
      <c r="BX115" s="26" t="s">
        <v>542</v>
      </c>
      <c r="BY115" s="8" t="s">
        <v>542</v>
      </c>
      <c r="BZ115" s="26" t="s">
        <v>542</v>
      </c>
      <c r="CA115" s="8" t="s">
        <v>542</v>
      </c>
      <c r="CB115" s="26" t="s">
        <v>542</v>
      </c>
      <c r="CC115" s="8" t="s">
        <v>542</v>
      </c>
      <c r="CD115" s="26" t="s">
        <v>542</v>
      </c>
      <c r="CE115" s="8" t="s">
        <v>542</v>
      </c>
      <c r="CF115" s="26" t="s">
        <v>542</v>
      </c>
      <c r="CG115" s="8" t="s">
        <v>542</v>
      </c>
      <c r="CH115" s="26" t="s">
        <v>542</v>
      </c>
      <c r="CI115" s="8" t="s">
        <v>542</v>
      </c>
      <c r="CJ115" s="26" t="s">
        <v>542</v>
      </c>
      <c r="CK115" s="8" t="s">
        <v>542</v>
      </c>
    </row>
    <row r="116" spans="1:89" ht="15" customHeight="1" x14ac:dyDescent="0.25">
      <c r="A116" s="17" t="s">
        <v>214</v>
      </c>
      <c r="B116" s="21">
        <v>54234</v>
      </c>
      <c r="C116" s="14" t="s">
        <v>215</v>
      </c>
      <c r="D116" s="17" t="s">
        <v>214</v>
      </c>
      <c r="E116" s="21">
        <v>54</v>
      </c>
      <c r="F116" s="22">
        <v>728.99177999999995</v>
      </c>
      <c r="G116" s="21"/>
      <c r="H116" s="21">
        <v>0.83528447737721567</v>
      </c>
      <c r="I116" s="10">
        <v>0.17832848540487001</v>
      </c>
      <c r="J116" s="17" t="s">
        <v>540</v>
      </c>
      <c r="K116" s="17">
        <v>55.927</v>
      </c>
      <c r="L116" s="23">
        <v>2014</v>
      </c>
      <c r="M116" s="21">
        <v>54.045520864327422</v>
      </c>
      <c r="N116" s="24">
        <v>22.603821</v>
      </c>
      <c r="O116" s="17" t="s">
        <v>540</v>
      </c>
      <c r="P116" s="8" t="s">
        <v>541</v>
      </c>
      <c r="Q116" s="25">
        <v>10</v>
      </c>
      <c r="R116" s="26" t="s">
        <v>542</v>
      </c>
      <c r="S116" s="8" t="s">
        <v>542</v>
      </c>
      <c r="T116" s="26" t="s">
        <v>542</v>
      </c>
      <c r="U116" s="8" t="s">
        <v>542</v>
      </c>
      <c r="V116" s="26" t="s">
        <v>542</v>
      </c>
      <c r="W116" s="8" t="s">
        <v>542</v>
      </c>
      <c r="X116" s="26" t="s">
        <v>542</v>
      </c>
      <c r="Y116" s="8" t="s">
        <v>542</v>
      </c>
      <c r="Z116" s="26" t="s">
        <v>542</v>
      </c>
      <c r="AA116" s="8" t="s">
        <v>542</v>
      </c>
      <c r="AB116" s="26" t="s">
        <v>542</v>
      </c>
      <c r="AC116" s="8" t="s">
        <v>542</v>
      </c>
      <c r="AD116" s="26" t="s">
        <v>542</v>
      </c>
      <c r="AE116" s="8" t="s">
        <v>542</v>
      </c>
      <c r="AF116" s="26" t="s">
        <v>542</v>
      </c>
      <c r="AG116" s="8" t="s">
        <v>542</v>
      </c>
      <c r="AH116" s="26" t="s">
        <v>542</v>
      </c>
      <c r="AI116" s="8" t="s">
        <v>542</v>
      </c>
      <c r="AJ116" s="26" t="s">
        <v>542</v>
      </c>
      <c r="AK116" s="8" t="s">
        <v>542</v>
      </c>
      <c r="AL116" s="26" t="s">
        <v>542</v>
      </c>
      <c r="AM116" s="8" t="s">
        <v>542</v>
      </c>
      <c r="AN116" s="26" t="s">
        <v>542</v>
      </c>
      <c r="AO116" s="8" t="s">
        <v>542</v>
      </c>
      <c r="AP116" s="26" t="s">
        <v>542</v>
      </c>
      <c r="AQ116" s="8" t="s">
        <v>542</v>
      </c>
      <c r="AR116" s="26" t="s">
        <v>542</v>
      </c>
      <c r="AS116" s="8" t="s">
        <v>542</v>
      </c>
      <c r="AT116" s="26" t="s">
        <v>542</v>
      </c>
      <c r="AU116" s="8" t="s">
        <v>542</v>
      </c>
      <c r="AV116" s="26" t="s">
        <v>542</v>
      </c>
      <c r="AW116" s="8" t="s">
        <v>542</v>
      </c>
      <c r="AX116" s="26" t="s">
        <v>542</v>
      </c>
      <c r="AY116" s="8" t="s">
        <v>542</v>
      </c>
      <c r="AZ116" s="26" t="s">
        <v>542</v>
      </c>
      <c r="BA116" s="8" t="s">
        <v>542</v>
      </c>
      <c r="BB116" s="26" t="s">
        <v>542</v>
      </c>
      <c r="BC116" s="8" t="s">
        <v>542</v>
      </c>
      <c r="BD116" s="26" t="s">
        <v>542</v>
      </c>
      <c r="BE116" s="8" t="s">
        <v>542</v>
      </c>
      <c r="BF116" s="26" t="s">
        <v>542</v>
      </c>
      <c r="BG116" s="8" t="s">
        <v>542</v>
      </c>
      <c r="BH116" s="26" t="s">
        <v>542</v>
      </c>
      <c r="BI116" s="8" t="s">
        <v>542</v>
      </c>
      <c r="BJ116" s="26" t="s">
        <v>542</v>
      </c>
      <c r="BK116" s="8" t="s">
        <v>542</v>
      </c>
      <c r="BL116" s="26" t="s">
        <v>542</v>
      </c>
      <c r="BM116" s="8" t="s">
        <v>542</v>
      </c>
      <c r="BN116" s="26" t="s">
        <v>542</v>
      </c>
      <c r="BO116" s="8" t="s">
        <v>542</v>
      </c>
      <c r="BP116" s="26" t="s">
        <v>542</v>
      </c>
      <c r="BQ116" s="8" t="s">
        <v>542</v>
      </c>
      <c r="BR116" s="26" t="s">
        <v>542</v>
      </c>
      <c r="BS116" s="8" t="s">
        <v>542</v>
      </c>
      <c r="BT116" s="26" t="s">
        <v>542</v>
      </c>
      <c r="BU116" s="8" t="s">
        <v>542</v>
      </c>
      <c r="BV116" s="26" t="s">
        <v>542</v>
      </c>
      <c r="BW116" s="8" t="s">
        <v>542</v>
      </c>
      <c r="BX116" s="26" t="s">
        <v>542</v>
      </c>
      <c r="BY116" s="8" t="s">
        <v>542</v>
      </c>
      <c r="BZ116" s="26" t="s">
        <v>542</v>
      </c>
      <c r="CA116" s="8" t="s">
        <v>542</v>
      </c>
      <c r="CB116" s="26" t="s">
        <v>542</v>
      </c>
      <c r="CC116" s="8" t="s">
        <v>542</v>
      </c>
      <c r="CD116" s="26" t="s">
        <v>542</v>
      </c>
      <c r="CE116" s="8" t="s">
        <v>542</v>
      </c>
      <c r="CF116" s="26" t="s">
        <v>542</v>
      </c>
      <c r="CG116" s="8" t="s">
        <v>542</v>
      </c>
      <c r="CH116" s="26" t="s">
        <v>542</v>
      </c>
      <c r="CI116" s="8" t="s">
        <v>542</v>
      </c>
      <c r="CJ116" s="26" t="s">
        <v>542</v>
      </c>
      <c r="CK116" s="8" t="s">
        <v>542</v>
      </c>
    </row>
    <row r="117" spans="1:89" ht="15" x14ac:dyDescent="0.25">
      <c r="A117" s="17" t="s">
        <v>134</v>
      </c>
      <c r="B117" s="21">
        <v>6101</v>
      </c>
      <c r="C117" s="14" t="s">
        <v>458</v>
      </c>
      <c r="D117" s="17" t="s">
        <v>413</v>
      </c>
      <c r="E117" s="21">
        <v>61</v>
      </c>
      <c r="F117" s="22">
        <v>456.53150599999998</v>
      </c>
      <c r="G117" s="21"/>
      <c r="H117" s="21">
        <v>0.46980042660676063</v>
      </c>
      <c r="I117" s="10">
        <v>1.32740017290285</v>
      </c>
      <c r="J117" s="17" t="s">
        <v>499</v>
      </c>
      <c r="K117" s="17">
        <v>58.526000000000003</v>
      </c>
      <c r="L117" s="23">
        <v>2016</v>
      </c>
      <c r="M117" s="21">
        <v>57.081434927726242</v>
      </c>
      <c r="N117" s="24">
        <v>97.314203000000006</v>
      </c>
      <c r="O117" s="17" t="s">
        <v>499</v>
      </c>
      <c r="P117" s="8" t="s">
        <v>500</v>
      </c>
      <c r="Q117" s="25">
        <v>22</v>
      </c>
      <c r="R117" s="26" t="s">
        <v>501</v>
      </c>
      <c r="S117" s="8">
        <v>0</v>
      </c>
      <c r="T117" s="26" t="s">
        <v>502</v>
      </c>
      <c r="U117" s="8">
        <v>9.0909090909090912E-2</v>
      </c>
      <c r="V117" s="26" t="s">
        <v>503</v>
      </c>
      <c r="W117" s="8">
        <v>0.27272727272727271</v>
      </c>
      <c r="X117" s="26" t="s">
        <v>504</v>
      </c>
      <c r="Y117" s="8">
        <v>0</v>
      </c>
      <c r="Z117" s="26" t="s">
        <v>505</v>
      </c>
      <c r="AA117" s="8">
        <v>4.5454545454545456E-2</v>
      </c>
      <c r="AB117" s="26" t="s">
        <v>506</v>
      </c>
      <c r="AC117" s="8">
        <v>0</v>
      </c>
      <c r="AD117" s="26" t="s">
        <v>507</v>
      </c>
      <c r="AE117" s="8">
        <v>0</v>
      </c>
      <c r="AF117" s="26" t="s">
        <v>508</v>
      </c>
      <c r="AG117" s="8">
        <v>0</v>
      </c>
      <c r="AH117" s="26" t="s">
        <v>509</v>
      </c>
      <c r="AI117" s="8">
        <v>0</v>
      </c>
      <c r="AJ117" s="26" t="s">
        <v>510</v>
      </c>
      <c r="AK117" s="8">
        <v>0</v>
      </c>
      <c r="AL117" s="26" t="s">
        <v>511</v>
      </c>
      <c r="AM117" s="8">
        <v>0</v>
      </c>
      <c r="AN117" s="26" t="s">
        <v>512</v>
      </c>
      <c r="AO117" s="8">
        <v>0</v>
      </c>
      <c r="AP117" s="26" t="s">
        <v>513</v>
      </c>
      <c r="AQ117" s="8">
        <v>9.0909090909090912E-2</v>
      </c>
      <c r="AR117" s="26" t="s">
        <v>514</v>
      </c>
      <c r="AS117" s="8">
        <v>0</v>
      </c>
      <c r="AT117" s="26" t="s">
        <v>515</v>
      </c>
      <c r="AU117" s="8">
        <v>0</v>
      </c>
      <c r="AV117" s="26" t="s">
        <v>516</v>
      </c>
      <c r="AW117" s="8">
        <v>0.13636363636363635</v>
      </c>
      <c r="AX117" s="26" t="s">
        <v>517</v>
      </c>
      <c r="AY117" s="8">
        <v>4.5454545454545456E-2</v>
      </c>
      <c r="AZ117" s="26" t="s">
        <v>518</v>
      </c>
      <c r="BA117" s="8">
        <v>0</v>
      </c>
      <c r="BB117" s="26" t="s">
        <v>519</v>
      </c>
      <c r="BC117" s="8">
        <v>0</v>
      </c>
      <c r="BD117" s="26" t="s">
        <v>520</v>
      </c>
      <c r="BE117" s="8">
        <v>0</v>
      </c>
      <c r="BF117" s="26" t="s">
        <v>521</v>
      </c>
      <c r="BG117" s="8">
        <v>0</v>
      </c>
      <c r="BH117" s="26" t="s">
        <v>522</v>
      </c>
      <c r="BI117" s="8">
        <v>0</v>
      </c>
      <c r="BJ117" s="26" t="s">
        <v>523</v>
      </c>
      <c r="BK117" s="8">
        <v>0</v>
      </c>
      <c r="BL117" s="26" t="s">
        <v>524</v>
      </c>
      <c r="BM117" s="8">
        <v>4.5454545454545456E-2</v>
      </c>
      <c r="BN117" s="26" t="s">
        <v>525</v>
      </c>
      <c r="BO117" s="8">
        <v>0</v>
      </c>
      <c r="BP117" s="26" t="s">
        <v>526</v>
      </c>
      <c r="BQ117" s="8">
        <v>0</v>
      </c>
      <c r="BR117" s="26" t="s">
        <v>527</v>
      </c>
      <c r="BS117" s="8">
        <v>0</v>
      </c>
      <c r="BT117" s="26" t="s">
        <v>528</v>
      </c>
      <c r="BU117" s="8">
        <v>0</v>
      </c>
      <c r="BV117" s="26" t="s">
        <v>529</v>
      </c>
      <c r="BW117" s="8">
        <v>0</v>
      </c>
      <c r="BX117" s="26" t="s">
        <v>530</v>
      </c>
      <c r="BY117" s="8">
        <v>0</v>
      </c>
      <c r="BZ117" s="26" t="s">
        <v>531</v>
      </c>
      <c r="CA117" s="8">
        <v>4.5454545454545456E-2</v>
      </c>
      <c r="CB117" s="26" t="s">
        <v>532</v>
      </c>
      <c r="CC117" s="8">
        <v>0</v>
      </c>
      <c r="CD117" s="26" t="s">
        <v>533</v>
      </c>
      <c r="CE117" s="8">
        <v>0</v>
      </c>
      <c r="CF117" s="26" t="s">
        <v>534</v>
      </c>
      <c r="CG117" s="8">
        <v>4.5454545454545456E-2</v>
      </c>
      <c r="CH117" s="26" t="s">
        <v>535</v>
      </c>
      <c r="CI117" s="8">
        <v>4.5454545454545456E-2</v>
      </c>
      <c r="CJ117" s="26" t="s">
        <v>536</v>
      </c>
      <c r="CK117" s="8">
        <v>0.13636363636363635</v>
      </c>
    </row>
    <row r="118" spans="1:89" ht="15" x14ac:dyDescent="0.25">
      <c r="A118" s="17" t="s">
        <v>414</v>
      </c>
      <c r="B118" s="21">
        <v>6102</v>
      </c>
      <c r="C118" s="14" t="s">
        <v>459</v>
      </c>
      <c r="D118" s="17" t="s">
        <v>413</v>
      </c>
      <c r="E118" s="21">
        <v>61</v>
      </c>
      <c r="F118" s="22">
        <v>214.920547</v>
      </c>
      <c r="G118" s="21"/>
      <c r="H118" s="21">
        <v>0.7123840627299578</v>
      </c>
      <c r="I118" s="10">
        <v>0.30243734676517497</v>
      </c>
      <c r="J118" s="17" t="s">
        <v>540</v>
      </c>
      <c r="K118" s="17">
        <v>29.263999999999999</v>
      </c>
      <c r="L118" s="23">
        <v>2016</v>
      </c>
      <c r="M118" s="21">
        <v>96.28492526122912</v>
      </c>
      <c r="N118" s="24">
        <v>25.530363999999999</v>
      </c>
      <c r="O118" s="17" t="s">
        <v>540</v>
      </c>
      <c r="P118" s="8" t="s">
        <v>541</v>
      </c>
      <c r="Q118" s="25">
        <v>17</v>
      </c>
      <c r="R118" s="26" t="s">
        <v>542</v>
      </c>
      <c r="S118" s="8" t="s">
        <v>542</v>
      </c>
      <c r="T118" s="26" t="s">
        <v>542</v>
      </c>
      <c r="U118" s="8" t="s">
        <v>542</v>
      </c>
      <c r="V118" s="26" t="s">
        <v>542</v>
      </c>
      <c r="W118" s="8" t="s">
        <v>542</v>
      </c>
      <c r="X118" s="26" t="s">
        <v>542</v>
      </c>
      <c r="Y118" s="8" t="s">
        <v>542</v>
      </c>
      <c r="Z118" s="26" t="s">
        <v>542</v>
      </c>
      <c r="AA118" s="8" t="s">
        <v>542</v>
      </c>
      <c r="AB118" s="26" t="s">
        <v>542</v>
      </c>
      <c r="AC118" s="8" t="s">
        <v>542</v>
      </c>
      <c r="AD118" s="26" t="s">
        <v>542</v>
      </c>
      <c r="AE118" s="8" t="s">
        <v>542</v>
      </c>
      <c r="AF118" s="26" t="s">
        <v>542</v>
      </c>
      <c r="AG118" s="8" t="s">
        <v>542</v>
      </c>
      <c r="AH118" s="26" t="s">
        <v>542</v>
      </c>
      <c r="AI118" s="8" t="s">
        <v>542</v>
      </c>
      <c r="AJ118" s="26" t="s">
        <v>542</v>
      </c>
      <c r="AK118" s="8" t="s">
        <v>542</v>
      </c>
      <c r="AL118" s="26" t="s">
        <v>542</v>
      </c>
      <c r="AM118" s="8" t="s">
        <v>542</v>
      </c>
      <c r="AN118" s="26" t="s">
        <v>542</v>
      </c>
      <c r="AO118" s="8" t="s">
        <v>542</v>
      </c>
      <c r="AP118" s="26" t="s">
        <v>542</v>
      </c>
      <c r="AQ118" s="8" t="s">
        <v>542</v>
      </c>
      <c r="AR118" s="26" t="s">
        <v>542</v>
      </c>
      <c r="AS118" s="8" t="s">
        <v>542</v>
      </c>
      <c r="AT118" s="26" t="s">
        <v>542</v>
      </c>
      <c r="AU118" s="8" t="s">
        <v>542</v>
      </c>
      <c r="AV118" s="26" t="s">
        <v>542</v>
      </c>
      <c r="AW118" s="8" t="s">
        <v>542</v>
      </c>
      <c r="AX118" s="26" t="s">
        <v>542</v>
      </c>
      <c r="AY118" s="8" t="s">
        <v>542</v>
      </c>
      <c r="AZ118" s="26" t="s">
        <v>542</v>
      </c>
      <c r="BA118" s="8" t="s">
        <v>542</v>
      </c>
      <c r="BB118" s="26" t="s">
        <v>542</v>
      </c>
      <c r="BC118" s="8" t="s">
        <v>542</v>
      </c>
      <c r="BD118" s="26" t="s">
        <v>542</v>
      </c>
      <c r="BE118" s="8" t="s">
        <v>542</v>
      </c>
      <c r="BF118" s="26" t="s">
        <v>542</v>
      </c>
      <c r="BG118" s="8" t="s">
        <v>542</v>
      </c>
      <c r="BH118" s="26" t="s">
        <v>542</v>
      </c>
      <c r="BI118" s="8" t="s">
        <v>542</v>
      </c>
      <c r="BJ118" s="26" t="s">
        <v>542</v>
      </c>
      <c r="BK118" s="8" t="s">
        <v>542</v>
      </c>
      <c r="BL118" s="26" t="s">
        <v>542</v>
      </c>
      <c r="BM118" s="8" t="s">
        <v>542</v>
      </c>
      <c r="BN118" s="26" t="s">
        <v>542</v>
      </c>
      <c r="BO118" s="8" t="s">
        <v>542</v>
      </c>
      <c r="BP118" s="26" t="s">
        <v>542</v>
      </c>
      <c r="BQ118" s="8" t="s">
        <v>542</v>
      </c>
      <c r="BR118" s="26" t="s">
        <v>542</v>
      </c>
      <c r="BS118" s="8" t="s">
        <v>542</v>
      </c>
      <c r="BT118" s="26" t="s">
        <v>542</v>
      </c>
      <c r="BU118" s="8" t="s">
        <v>542</v>
      </c>
      <c r="BV118" s="26" t="s">
        <v>542</v>
      </c>
      <c r="BW118" s="8" t="s">
        <v>542</v>
      </c>
      <c r="BX118" s="26" t="s">
        <v>542</v>
      </c>
      <c r="BY118" s="8" t="s">
        <v>542</v>
      </c>
      <c r="BZ118" s="26" t="s">
        <v>542</v>
      </c>
      <c r="CA118" s="8" t="s">
        <v>542</v>
      </c>
      <c r="CB118" s="26" t="s">
        <v>542</v>
      </c>
      <c r="CC118" s="8" t="s">
        <v>542</v>
      </c>
      <c r="CD118" s="26" t="s">
        <v>542</v>
      </c>
      <c r="CE118" s="8" t="s">
        <v>542</v>
      </c>
      <c r="CF118" s="26" t="s">
        <v>542</v>
      </c>
      <c r="CG118" s="8" t="s">
        <v>542</v>
      </c>
      <c r="CH118" s="26" t="s">
        <v>542</v>
      </c>
      <c r="CI118" s="8" t="s">
        <v>542</v>
      </c>
      <c r="CJ118" s="26" t="s">
        <v>542</v>
      </c>
      <c r="CK118" s="8" t="s">
        <v>542</v>
      </c>
    </row>
    <row r="119" spans="1:89" ht="15" x14ac:dyDescent="0.25">
      <c r="A119" s="17" t="s">
        <v>138</v>
      </c>
      <c r="B119" s="21">
        <v>6103</v>
      </c>
      <c r="C119" s="14" t="s">
        <v>460</v>
      </c>
      <c r="D119" s="17" t="s">
        <v>413</v>
      </c>
      <c r="E119" s="21">
        <v>61</v>
      </c>
      <c r="F119" s="22">
        <v>529.98904100000004</v>
      </c>
      <c r="G119" s="21"/>
      <c r="H119" s="21">
        <v>0.85324935177790451</v>
      </c>
      <c r="I119" s="10">
        <v>0.24340125931018999</v>
      </c>
      <c r="J119" s="17" t="s">
        <v>540</v>
      </c>
      <c r="K119" s="17">
        <v>52.228000000000002</v>
      </c>
      <c r="L119" s="23">
        <v>2016</v>
      </c>
      <c r="M119" s="21">
        <v>98.761311225683784</v>
      </c>
      <c r="N119" s="24">
        <v>39.906485000000004</v>
      </c>
      <c r="O119" s="17" t="s">
        <v>540</v>
      </c>
      <c r="P119" s="8" t="s">
        <v>541</v>
      </c>
      <c r="Q119" s="25">
        <v>25</v>
      </c>
      <c r="R119" s="26" t="s">
        <v>542</v>
      </c>
      <c r="S119" s="8" t="s">
        <v>542</v>
      </c>
      <c r="T119" s="26" t="s">
        <v>542</v>
      </c>
      <c r="U119" s="8" t="s">
        <v>542</v>
      </c>
      <c r="V119" s="26" t="s">
        <v>542</v>
      </c>
      <c r="W119" s="8" t="s">
        <v>542</v>
      </c>
      <c r="X119" s="26" t="s">
        <v>542</v>
      </c>
      <c r="Y119" s="8" t="s">
        <v>542</v>
      </c>
      <c r="Z119" s="26" t="s">
        <v>542</v>
      </c>
      <c r="AA119" s="8" t="s">
        <v>542</v>
      </c>
      <c r="AB119" s="26" t="s">
        <v>542</v>
      </c>
      <c r="AC119" s="8" t="s">
        <v>542</v>
      </c>
      <c r="AD119" s="26" t="s">
        <v>542</v>
      </c>
      <c r="AE119" s="8" t="s">
        <v>542</v>
      </c>
      <c r="AF119" s="26" t="s">
        <v>542</v>
      </c>
      <c r="AG119" s="8" t="s">
        <v>542</v>
      </c>
      <c r="AH119" s="26" t="s">
        <v>542</v>
      </c>
      <c r="AI119" s="8" t="s">
        <v>542</v>
      </c>
      <c r="AJ119" s="26" t="s">
        <v>542</v>
      </c>
      <c r="AK119" s="8" t="s">
        <v>542</v>
      </c>
      <c r="AL119" s="26" t="s">
        <v>542</v>
      </c>
      <c r="AM119" s="8" t="s">
        <v>542</v>
      </c>
      <c r="AN119" s="26" t="s">
        <v>542</v>
      </c>
      <c r="AO119" s="8" t="s">
        <v>542</v>
      </c>
      <c r="AP119" s="26" t="s">
        <v>542</v>
      </c>
      <c r="AQ119" s="8" t="s">
        <v>542</v>
      </c>
      <c r="AR119" s="26" t="s">
        <v>542</v>
      </c>
      <c r="AS119" s="8" t="s">
        <v>542</v>
      </c>
      <c r="AT119" s="26" t="s">
        <v>542</v>
      </c>
      <c r="AU119" s="8" t="s">
        <v>542</v>
      </c>
      <c r="AV119" s="26" t="s">
        <v>542</v>
      </c>
      <c r="AW119" s="8" t="s">
        <v>542</v>
      </c>
      <c r="AX119" s="26" t="s">
        <v>542</v>
      </c>
      <c r="AY119" s="8" t="s">
        <v>542</v>
      </c>
      <c r="AZ119" s="26" t="s">
        <v>542</v>
      </c>
      <c r="BA119" s="8" t="s">
        <v>542</v>
      </c>
      <c r="BB119" s="26" t="s">
        <v>542</v>
      </c>
      <c r="BC119" s="8" t="s">
        <v>542</v>
      </c>
      <c r="BD119" s="26" t="s">
        <v>542</v>
      </c>
      <c r="BE119" s="8" t="s">
        <v>542</v>
      </c>
      <c r="BF119" s="26" t="s">
        <v>542</v>
      </c>
      <c r="BG119" s="8" t="s">
        <v>542</v>
      </c>
      <c r="BH119" s="26" t="s">
        <v>542</v>
      </c>
      <c r="BI119" s="8" t="s">
        <v>542</v>
      </c>
      <c r="BJ119" s="26" t="s">
        <v>542</v>
      </c>
      <c r="BK119" s="8" t="s">
        <v>542</v>
      </c>
      <c r="BL119" s="26" t="s">
        <v>542</v>
      </c>
      <c r="BM119" s="8" t="s">
        <v>542</v>
      </c>
      <c r="BN119" s="26" t="s">
        <v>542</v>
      </c>
      <c r="BO119" s="8" t="s">
        <v>542</v>
      </c>
      <c r="BP119" s="26" t="s">
        <v>542</v>
      </c>
      <c r="BQ119" s="8" t="s">
        <v>542</v>
      </c>
      <c r="BR119" s="26" t="s">
        <v>542</v>
      </c>
      <c r="BS119" s="8" t="s">
        <v>542</v>
      </c>
      <c r="BT119" s="26" t="s">
        <v>542</v>
      </c>
      <c r="BU119" s="8" t="s">
        <v>542</v>
      </c>
      <c r="BV119" s="26" t="s">
        <v>542</v>
      </c>
      <c r="BW119" s="8" t="s">
        <v>542</v>
      </c>
      <c r="BX119" s="26" t="s">
        <v>542</v>
      </c>
      <c r="BY119" s="8" t="s">
        <v>542</v>
      </c>
      <c r="BZ119" s="26" t="s">
        <v>542</v>
      </c>
      <c r="CA119" s="8" t="s">
        <v>542</v>
      </c>
      <c r="CB119" s="26" t="s">
        <v>542</v>
      </c>
      <c r="CC119" s="8" t="s">
        <v>542</v>
      </c>
      <c r="CD119" s="26" t="s">
        <v>542</v>
      </c>
      <c r="CE119" s="8" t="s">
        <v>542</v>
      </c>
      <c r="CF119" s="26" t="s">
        <v>542</v>
      </c>
      <c r="CG119" s="8" t="s">
        <v>542</v>
      </c>
      <c r="CH119" s="26" t="s">
        <v>542</v>
      </c>
      <c r="CI119" s="8" t="s">
        <v>542</v>
      </c>
      <c r="CJ119" s="26" t="s">
        <v>542</v>
      </c>
      <c r="CK119" s="8" t="s">
        <v>542</v>
      </c>
    </row>
    <row r="120" spans="1:89" ht="15" x14ac:dyDescent="0.25">
      <c r="A120" s="17" t="s">
        <v>142</v>
      </c>
      <c r="B120" s="21">
        <v>6104</v>
      </c>
      <c r="C120" s="14" t="s">
        <v>461</v>
      </c>
      <c r="D120" s="17" t="s">
        <v>413</v>
      </c>
      <c r="E120" s="21">
        <v>61</v>
      </c>
      <c r="F120" s="22">
        <v>356.28493099999997</v>
      </c>
      <c r="G120" s="21"/>
      <c r="H120" s="21">
        <v>1.6857226036905864</v>
      </c>
      <c r="I120" s="10">
        <v>0.99078004508700401</v>
      </c>
      <c r="J120" s="17" t="s">
        <v>540</v>
      </c>
      <c r="K120" s="17">
        <v>46.749000000000002</v>
      </c>
      <c r="L120" s="23">
        <v>2016</v>
      </c>
      <c r="M120" s="21">
        <v>212.80115972462357</v>
      </c>
      <c r="N120" s="24">
        <v>175.870474</v>
      </c>
      <c r="O120" s="17" t="s">
        <v>540</v>
      </c>
      <c r="P120" s="8" t="s">
        <v>541</v>
      </c>
      <c r="Q120" s="25">
        <v>25</v>
      </c>
      <c r="R120" s="26" t="s">
        <v>542</v>
      </c>
      <c r="S120" s="8" t="s">
        <v>542</v>
      </c>
      <c r="T120" s="26" t="s">
        <v>542</v>
      </c>
      <c r="U120" s="8" t="s">
        <v>542</v>
      </c>
      <c r="V120" s="26" t="s">
        <v>542</v>
      </c>
      <c r="W120" s="8" t="s">
        <v>542</v>
      </c>
      <c r="X120" s="26" t="s">
        <v>542</v>
      </c>
      <c r="Y120" s="8" t="s">
        <v>542</v>
      </c>
      <c r="Z120" s="26" t="s">
        <v>542</v>
      </c>
      <c r="AA120" s="8" t="s">
        <v>542</v>
      </c>
      <c r="AB120" s="26" t="s">
        <v>542</v>
      </c>
      <c r="AC120" s="8" t="s">
        <v>542</v>
      </c>
      <c r="AD120" s="26" t="s">
        <v>542</v>
      </c>
      <c r="AE120" s="8" t="s">
        <v>542</v>
      </c>
      <c r="AF120" s="26" t="s">
        <v>542</v>
      </c>
      <c r="AG120" s="8" t="s">
        <v>542</v>
      </c>
      <c r="AH120" s="26" t="s">
        <v>542</v>
      </c>
      <c r="AI120" s="8" t="s">
        <v>542</v>
      </c>
      <c r="AJ120" s="26" t="s">
        <v>542</v>
      </c>
      <c r="AK120" s="8" t="s">
        <v>542</v>
      </c>
      <c r="AL120" s="26" t="s">
        <v>542</v>
      </c>
      <c r="AM120" s="8" t="s">
        <v>542</v>
      </c>
      <c r="AN120" s="26" t="s">
        <v>542</v>
      </c>
      <c r="AO120" s="8" t="s">
        <v>542</v>
      </c>
      <c r="AP120" s="26" t="s">
        <v>542</v>
      </c>
      <c r="AQ120" s="8" t="s">
        <v>542</v>
      </c>
      <c r="AR120" s="26" t="s">
        <v>542</v>
      </c>
      <c r="AS120" s="8" t="s">
        <v>542</v>
      </c>
      <c r="AT120" s="26" t="s">
        <v>542</v>
      </c>
      <c r="AU120" s="8" t="s">
        <v>542</v>
      </c>
      <c r="AV120" s="26" t="s">
        <v>542</v>
      </c>
      <c r="AW120" s="8" t="s">
        <v>542</v>
      </c>
      <c r="AX120" s="26" t="s">
        <v>542</v>
      </c>
      <c r="AY120" s="8" t="s">
        <v>542</v>
      </c>
      <c r="AZ120" s="26" t="s">
        <v>542</v>
      </c>
      <c r="BA120" s="8" t="s">
        <v>542</v>
      </c>
      <c r="BB120" s="26" t="s">
        <v>542</v>
      </c>
      <c r="BC120" s="8" t="s">
        <v>542</v>
      </c>
      <c r="BD120" s="26" t="s">
        <v>542</v>
      </c>
      <c r="BE120" s="8" t="s">
        <v>542</v>
      </c>
      <c r="BF120" s="26" t="s">
        <v>542</v>
      </c>
      <c r="BG120" s="8" t="s">
        <v>542</v>
      </c>
      <c r="BH120" s="26" t="s">
        <v>542</v>
      </c>
      <c r="BI120" s="8" t="s">
        <v>542</v>
      </c>
      <c r="BJ120" s="26" t="s">
        <v>542</v>
      </c>
      <c r="BK120" s="8" t="s">
        <v>542</v>
      </c>
      <c r="BL120" s="26" t="s">
        <v>542</v>
      </c>
      <c r="BM120" s="8" t="s">
        <v>542</v>
      </c>
      <c r="BN120" s="26" t="s">
        <v>542</v>
      </c>
      <c r="BO120" s="8" t="s">
        <v>542</v>
      </c>
      <c r="BP120" s="26" t="s">
        <v>542</v>
      </c>
      <c r="BQ120" s="8" t="s">
        <v>542</v>
      </c>
      <c r="BR120" s="26" t="s">
        <v>542</v>
      </c>
      <c r="BS120" s="8" t="s">
        <v>542</v>
      </c>
      <c r="BT120" s="26" t="s">
        <v>542</v>
      </c>
      <c r="BU120" s="8" t="s">
        <v>542</v>
      </c>
      <c r="BV120" s="26" t="s">
        <v>542</v>
      </c>
      <c r="BW120" s="8" t="s">
        <v>542</v>
      </c>
      <c r="BX120" s="26" t="s">
        <v>542</v>
      </c>
      <c r="BY120" s="8" t="s">
        <v>542</v>
      </c>
      <c r="BZ120" s="26" t="s">
        <v>542</v>
      </c>
      <c r="CA120" s="8" t="s">
        <v>542</v>
      </c>
      <c r="CB120" s="26" t="s">
        <v>542</v>
      </c>
      <c r="CC120" s="8" t="s">
        <v>542</v>
      </c>
      <c r="CD120" s="26" t="s">
        <v>542</v>
      </c>
      <c r="CE120" s="8" t="s">
        <v>542</v>
      </c>
      <c r="CF120" s="26" t="s">
        <v>542</v>
      </c>
      <c r="CG120" s="8" t="s">
        <v>542</v>
      </c>
      <c r="CH120" s="26" t="s">
        <v>542</v>
      </c>
      <c r="CI120" s="8" t="s">
        <v>542</v>
      </c>
      <c r="CJ120" s="26" t="s">
        <v>542</v>
      </c>
      <c r="CK120" s="8" t="s">
        <v>542</v>
      </c>
    </row>
    <row r="121" spans="1:89" ht="15" x14ac:dyDescent="0.25">
      <c r="A121" s="17" t="s">
        <v>89</v>
      </c>
      <c r="B121" s="21">
        <v>6601</v>
      </c>
      <c r="C121" s="14" t="s">
        <v>494</v>
      </c>
      <c r="D121" s="17" t="s">
        <v>89</v>
      </c>
      <c r="E121" s="21">
        <v>66</v>
      </c>
      <c r="F121" s="22">
        <v>471.86027300000001</v>
      </c>
      <c r="G121" s="21"/>
      <c r="H121" s="21">
        <v>0.94361381053140081</v>
      </c>
      <c r="I121" s="10">
        <v>3.6027614471371303E-2</v>
      </c>
      <c r="J121" s="17" t="s">
        <v>540</v>
      </c>
      <c r="K121" s="17">
        <v>28.797999999999998</v>
      </c>
      <c r="L121" s="23">
        <v>2014</v>
      </c>
      <c r="M121" s="21">
        <v>88.893831999586808</v>
      </c>
      <c r="N121" s="24">
        <v>5.1689030000000002</v>
      </c>
      <c r="O121" s="17" t="s">
        <v>540</v>
      </c>
      <c r="P121" s="8" t="s">
        <v>541</v>
      </c>
      <c r="Q121" s="25">
        <v>11</v>
      </c>
      <c r="R121" s="26" t="s">
        <v>542</v>
      </c>
      <c r="S121" s="8" t="s">
        <v>542</v>
      </c>
      <c r="T121" s="26" t="s">
        <v>542</v>
      </c>
      <c r="U121" s="8" t="s">
        <v>542</v>
      </c>
      <c r="V121" s="26" t="s">
        <v>542</v>
      </c>
      <c r="W121" s="8" t="s">
        <v>542</v>
      </c>
      <c r="X121" s="26" t="s">
        <v>542</v>
      </c>
      <c r="Y121" s="8" t="s">
        <v>542</v>
      </c>
      <c r="Z121" s="26" t="s">
        <v>542</v>
      </c>
      <c r="AA121" s="8" t="s">
        <v>542</v>
      </c>
      <c r="AB121" s="26" t="s">
        <v>542</v>
      </c>
      <c r="AC121" s="8" t="s">
        <v>542</v>
      </c>
      <c r="AD121" s="26" t="s">
        <v>542</v>
      </c>
      <c r="AE121" s="8" t="s">
        <v>542</v>
      </c>
      <c r="AF121" s="26" t="s">
        <v>542</v>
      </c>
      <c r="AG121" s="8" t="s">
        <v>542</v>
      </c>
      <c r="AH121" s="26" t="s">
        <v>542</v>
      </c>
      <c r="AI121" s="8" t="s">
        <v>542</v>
      </c>
      <c r="AJ121" s="26" t="s">
        <v>542</v>
      </c>
      <c r="AK121" s="8" t="s">
        <v>542</v>
      </c>
      <c r="AL121" s="26" t="s">
        <v>542</v>
      </c>
      <c r="AM121" s="8" t="s">
        <v>542</v>
      </c>
      <c r="AN121" s="26" t="s">
        <v>542</v>
      </c>
      <c r="AO121" s="8" t="s">
        <v>542</v>
      </c>
      <c r="AP121" s="26" t="s">
        <v>542</v>
      </c>
      <c r="AQ121" s="8" t="s">
        <v>542</v>
      </c>
      <c r="AR121" s="26" t="s">
        <v>542</v>
      </c>
      <c r="AS121" s="8" t="s">
        <v>542</v>
      </c>
      <c r="AT121" s="26" t="s">
        <v>542</v>
      </c>
      <c r="AU121" s="8" t="s">
        <v>542</v>
      </c>
      <c r="AV121" s="26" t="s">
        <v>542</v>
      </c>
      <c r="AW121" s="8" t="s">
        <v>542</v>
      </c>
      <c r="AX121" s="26" t="s">
        <v>542</v>
      </c>
      <c r="AY121" s="8" t="s">
        <v>542</v>
      </c>
      <c r="AZ121" s="26" t="s">
        <v>542</v>
      </c>
      <c r="BA121" s="8" t="s">
        <v>542</v>
      </c>
      <c r="BB121" s="26" t="s">
        <v>542</v>
      </c>
      <c r="BC121" s="8" t="s">
        <v>542</v>
      </c>
      <c r="BD121" s="26" t="s">
        <v>542</v>
      </c>
      <c r="BE121" s="8" t="s">
        <v>542</v>
      </c>
      <c r="BF121" s="26" t="s">
        <v>542</v>
      </c>
      <c r="BG121" s="8" t="s">
        <v>542</v>
      </c>
      <c r="BH121" s="26" t="s">
        <v>542</v>
      </c>
      <c r="BI121" s="8" t="s">
        <v>542</v>
      </c>
      <c r="BJ121" s="26" t="s">
        <v>542</v>
      </c>
      <c r="BK121" s="8" t="s">
        <v>542</v>
      </c>
      <c r="BL121" s="26" t="s">
        <v>542</v>
      </c>
      <c r="BM121" s="8" t="s">
        <v>542</v>
      </c>
      <c r="BN121" s="26" t="s">
        <v>542</v>
      </c>
      <c r="BO121" s="8" t="s">
        <v>542</v>
      </c>
      <c r="BP121" s="26" t="s">
        <v>542</v>
      </c>
      <c r="BQ121" s="8" t="s">
        <v>542</v>
      </c>
      <c r="BR121" s="26" t="s">
        <v>542</v>
      </c>
      <c r="BS121" s="8" t="s">
        <v>542</v>
      </c>
      <c r="BT121" s="26" t="s">
        <v>542</v>
      </c>
      <c r="BU121" s="8" t="s">
        <v>542</v>
      </c>
      <c r="BV121" s="26" t="s">
        <v>542</v>
      </c>
      <c r="BW121" s="8" t="s">
        <v>542</v>
      </c>
      <c r="BX121" s="26" t="s">
        <v>542</v>
      </c>
      <c r="BY121" s="8" t="s">
        <v>542</v>
      </c>
      <c r="BZ121" s="26" t="s">
        <v>542</v>
      </c>
      <c r="CA121" s="8" t="s">
        <v>542</v>
      </c>
      <c r="CB121" s="26" t="s">
        <v>542</v>
      </c>
      <c r="CC121" s="8" t="s">
        <v>542</v>
      </c>
      <c r="CD121" s="26" t="s">
        <v>542</v>
      </c>
      <c r="CE121" s="8" t="s">
        <v>542</v>
      </c>
      <c r="CF121" s="26" t="s">
        <v>542</v>
      </c>
      <c r="CG121" s="8" t="s">
        <v>542</v>
      </c>
      <c r="CH121" s="26" t="s">
        <v>542</v>
      </c>
      <c r="CI121" s="8" t="s">
        <v>542</v>
      </c>
      <c r="CJ121" s="26" t="s">
        <v>542</v>
      </c>
      <c r="CK121" s="8" t="s">
        <v>542</v>
      </c>
    </row>
    <row r="122" spans="1:89" ht="15" x14ac:dyDescent="0.25">
      <c r="A122" s="17" t="s">
        <v>205</v>
      </c>
      <c r="B122" s="21">
        <v>7401</v>
      </c>
      <c r="C122" s="14" t="s">
        <v>561</v>
      </c>
      <c r="D122" s="17" t="s">
        <v>416</v>
      </c>
      <c r="E122" s="21">
        <v>74</v>
      </c>
      <c r="F122" s="22">
        <v>552.123287</v>
      </c>
      <c r="G122" s="21"/>
      <c r="H122" s="21">
        <v>0.65696684769712355</v>
      </c>
      <c r="I122" s="10">
        <v>5.2524500746153099E-2</v>
      </c>
      <c r="J122" s="17" t="s">
        <v>540</v>
      </c>
      <c r="K122" s="17">
        <v>21.238</v>
      </c>
      <c r="L122" s="23">
        <v>2015</v>
      </c>
      <c r="M122" s="21">
        <v>29.903096884202</v>
      </c>
      <c r="N122" s="24">
        <v>3.866889</v>
      </c>
      <c r="O122" s="17" t="s">
        <v>540</v>
      </c>
      <c r="P122" s="8" t="s">
        <v>541</v>
      </c>
      <c r="Q122" s="25">
        <v>5</v>
      </c>
      <c r="R122" s="26" t="s">
        <v>542</v>
      </c>
      <c r="S122" s="8" t="s">
        <v>542</v>
      </c>
      <c r="T122" s="26" t="s">
        <v>542</v>
      </c>
      <c r="U122" s="8" t="s">
        <v>542</v>
      </c>
      <c r="V122" s="26" t="s">
        <v>542</v>
      </c>
      <c r="W122" s="8" t="s">
        <v>542</v>
      </c>
      <c r="X122" s="26" t="s">
        <v>542</v>
      </c>
      <c r="Y122" s="8" t="s">
        <v>542</v>
      </c>
      <c r="Z122" s="26" t="s">
        <v>542</v>
      </c>
      <c r="AA122" s="8" t="s">
        <v>542</v>
      </c>
      <c r="AB122" s="26" t="s">
        <v>542</v>
      </c>
      <c r="AC122" s="8" t="s">
        <v>542</v>
      </c>
      <c r="AD122" s="26" t="s">
        <v>542</v>
      </c>
      <c r="AE122" s="8" t="s">
        <v>542</v>
      </c>
      <c r="AF122" s="26" t="s">
        <v>542</v>
      </c>
      <c r="AG122" s="8" t="s">
        <v>542</v>
      </c>
      <c r="AH122" s="26" t="s">
        <v>542</v>
      </c>
      <c r="AI122" s="8" t="s">
        <v>542</v>
      </c>
      <c r="AJ122" s="26" t="s">
        <v>542</v>
      </c>
      <c r="AK122" s="8" t="s">
        <v>542</v>
      </c>
      <c r="AL122" s="26" t="s">
        <v>542</v>
      </c>
      <c r="AM122" s="8" t="s">
        <v>542</v>
      </c>
      <c r="AN122" s="26" t="s">
        <v>542</v>
      </c>
      <c r="AO122" s="8" t="s">
        <v>542</v>
      </c>
      <c r="AP122" s="26" t="s">
        <v>542</v>
      </c>
      <c r="AQ122" s="8" t="s">
        <v>542</v>
      </c>
      <c r="AR122" s="26" t="s">
        <v>542</v>
      </c>
      <c r="AS122" s="8" t="s">
        <v>542</v>
      </c>
      <c r="AT122" s="26" t="s">
        <v>542</v>
      </c>
      <c r="AU122" s="8" t="s">
        <v>542</v>
      </c>
      <c r="AV122" s="26" t="s">
        <v>542</v>
      </c>
      <c r="AW122" s="8" t="s">
        <v>542</v>
      </c>
      <c r="AX122" s="26" t="s">
        <v>542</v>
      </c>
      <c r="AY122" s="8" t="s">
        <v>542</v>
      </c>
      <c r="AZ122" s="26" t="s">
        <v>542</v>
      </c>
      <c r="BA122" s="8" t="s">
        <v>542</v>
      </c>
      <c r="BB122" s="26" t="s">
        <v>542</v>
      </c>
      <c r="BC122" s="8" t="s">
        <v>542</v>
      </c>
      <c r="BD122" s="26" t="s">
        <v>542</v>
      </c>
      <c r="BE122" s="8" t="s">
        <v>542</v>
      </c>
      <c r="BF122" s="26" t="s">
        <v>542</v>
      </c>
      <c r="BG122" s="8" t="s">
        <v>542</v>
      </c>
      <c r="BH122" s="26" t="s">
        <v>542</v>
      </c>
      <c r="BI122" s="8" t="s">
        <v>542</v>
      </c>
      <c r="BJ122" s="26" t="s">
        <v>542</v>
      </c>
      <c r="BK122" s="8" t="s">
        <v>542</v>
      </c>
      <c r="BL122" s="26" t="s">
        <v>542</v>
      </c>
      <c r="BM122" s="8" t="s">
        <v>542</v>
      </c>
      <c r="BN122" s="26" t="s">
        <v>542</v>
      </c>
      <c r="BO122" s="8" t="s">
        <v>542</v>
      </c>
      <c r="BP122" s="26" t="s">
        <v>542</v>
      </c>
      <c r="BQ122" s="8" t="s">
        <v>542</v>
      </c>
      <c r="BR122" s="26" t="s">
        <v>542</v>
      </c>
      <c r="BS122" s="8" t="s">
        <v>542</v>
      </c>
      <c r="BT122" s="26" t="s">
        <v>542</v>
      </c>
      <c r="BU122" s="8" t="s">
        <v>542</v>
      </c>
      <c r="BV122" s="26" t="s">
        <v>542</v>
      </c>
      <c r="BW122" s="8" t="s">
        <v>542</v>
      </c>
      <c r="BX122" s="26" t="s">
        <v>542</v>
      </c>
      <c r="BY122" s="8" t="s">
        <v>542</v>
      </c>
      <c r="BZ122" s="26" t="s">
        <v>542</v>
      </c>
      <c r="CA122" s="8" t="s">
        <v>542</v>
      </c>
      <c r="CB122" s="26" t="s">
        <v>542</v>
      </c>
      <c r="CC122" s="8" t="s">
        <v>542</v>
      </c>
      <c r="CD122" s="26" t="s">
        <v>542</v>
      </c>
      <c r="CE122" s="8" t="s">
        <v>542</v>
      </c>
      <c r="CF122" s="26" t="s">
        <v>542</v>
      </c>
      <c r="CG122" s="8" t="s">
        <v>542</v>
      </c>
      <c r="CH122" s="26" t="s">
        <v>542</v>
      </c>
      <c r="CI122" s="8" t="s">
        <v>542</v>
      </c>
      <c r="CJ122" s="26" t="s">
        <v>542</v>
      </c>
      <c r="CK122" s="8" t="s">
        <v>542</v>
      </c>
    </row>
    <row r="123" spans="1:89" ht="15" x14ac:dyDescent="0.25">
      <c r="A123" s="17" t="s">
        <v>207</v>
      </c>
      <c r="B123" s="21">
        <v>7402</v>
      </c>
      <c r="C123" s="14" t="s">
        <v>562</v>
      </c>
      <c r="D123" s="17" t="s">
        <v>416</v>
      </c>
      <c r="E123" s="21">
        <v>74</v>
      </c>
      <c r="F123" s="22">
        <v>450.94246500000003</v>
      </c>
      <c r="G123" s="21"/>
      <c r="H123" s="21">
        <v>0.92673116129785527</v>
      </c>
      <c r="I123" s="10">
        <v>0.4568210270461</v>
      </c>
      <c r="J123" s="17" t="s">
        <v>540</v>
      </c>
      <c r="K123" s="17">
        <v>35.822000000000003</v>
      </c>
      <c r="L123" s="23">
        <v>2015</v>
      </c>
      <c r="M123" s="21">
        <v>67.799839518025919</v>
      </c>
      <c r="N123" s="24">
        <v>40.796778000000003</v>
      </c>
      <c r="O123" s="17" t="s">
        <v>540</v>
      </c>
      <c r="P123" s="8" t="s">
        <v>541</v>
      </c>
      <c r="Q123" s="25">
        <v>19</v>
      </c>
      <c r="R123" s="26" t="s">
        <v>542</v>
      </c>
      <c r="S123" s="8" t="s">
        <v>542</v>
      </c>
      <c r="T123" s="26" t="s">
        <v>542</v>
      </c>
      <c r="U123" s="8" t="s">
        <v>542</v>
      </c>
      <c r="V123" s="26" t="s">
        <v>542</v>
      </c>
      <c r="W123" s="8" t="s">
        <v>542</v>
      </c>
      <c r="X123" s="26" t="s">
        <v>542</v>
      </c>
      <c r="Y123" s="8" t="s">
        <v>542</v>
      </c>
      <c r="Z123" s="26" t="s">
        <v>542</v>
      </c>
      <c r="AA123" s="8" t="s">
        <v>542</v>
      </c>
      <c r="AB123" s="26" t="s">
        <v>542</v>
      </c>
      <c r="AC123" s="8" t="s">
        <v>542</v>
      </c>
      <c r="AD123" s="26" t="s">
        <v>542</v>
      </c>
      <c r="AE123" s="8" t="s">
        <v>542</v>
      </c>
      <c r="AF123" s="26" t="s">
        <v>542</v>
      </c>
      <c r="AG123" s="8" t="s">
        <v>542</v>
      </c>
      <c r="AH123" s="26" t="s">
        <v>542</v>
      </c>
      <c r="AI123" s="8" t="s">
        <v>542</v>
      </c>
      <c r="AJ123" s="26" t="s">
        <v>542</v>
      </c>
      <c r="AK123" s="8" t="s">
        <v>542</v>
      </c>
      <c r="AL123" s="26" t="s">
        <v>542</v>
      </c>
      <c r="AM123" s="8" t="s">
        <v>542</v>
      </c>
      <c r="AN123" s="26" t="s">
        <v>542</v>
      </c>
      <c r="AO123" s="8" t="s">
        <v>542</v>
      </c>
      <c r="AP123" s="26" t="s">
        <v>542</v>
      </c>
      <c r="AQ123" s="8" t="s">
        <v>542</v>
      </c>
      <c r="AR123" s="26" t="s">
        <v>542</v>
      </c>
      <c r="AS123" s="8" t="s">
        <v>542</v>
      </c>
      <c r="AT123" s="26" t="s">
        <v>542</v>
      </c>
      <c r="AU123" s="8" t="s">
        <v>542</v>
      </c>
      <c r="AV123" s="26" t="s">
        <v>542</v>
      </c>
      <c r="AW123" s="8" t="s">
        <v>542</v>
      </c>
      <c r="AX123" s="26" t="s">
        <v>542</v>
      </c>
      <c r="AY123" s="8" t="s">
        <v>542</v>
      </c>
      <c r="AZ123" s="26" t="s">
        <v>542</v>
      </c>
      <c r="BA123" s="8" t="s">
        <v>542</v>
      </c>
      <c r="BB123" s="26" t="s">
        <v>542</v>
      </c>
      <c r="BC123" s="8" t="s">
        <v>542</v>
      </c>
      <c r="BD123" s="26" t="s">
        <v>542</v>
      </c>
      <c r="BE123" s="8" t="s">
        <v>542</v>
      </c>
      <c r="BF123" s="26" t="s">
        <v>542</v>
      </c>
      <c r="BG123" s="8" t="s">
        <v>542</v>
      </c>
      <c r="BH123" s="26" t="s">
        <v>542</v>
      </c>
      <c r="BI123" s="8" t="s">
        <v>542</v>
      </c>
      <c r="BJ123" s="26" t="s">
        <v>542</v>
      </c>
      <c r="BK123" s="8" t="s">
        <v>542</v>
      </c>
      <c r="BL123" s="26" t="s">
        <v>542</v>
      </c>
      <c r="BM123" s="8" t="s">
        <v>542</v>
      </c>
      <c r="BN123" s="26" t="s">
        <v>542</v>
      </c>
      <c r="BO123" s="8" t="s">
        <v>542</v>
      </c>
      <c r="BP123" s="26" t="s">
        <v>542</v>
      </c>
      <c r="BQ123" s="8" t="s">
        <v>542</v>
      </c>
      <c r="BR123" s="26" t="s">
        <v>542</v>
      </c>
      <c r="BS123" s="8" t="s">
        <v>542</v>
      </c>
      <c r="BT123" s="26" t="s">
        <v>542</v>
      </c>
      <c r="BU123" s="8" t="s">
        <v>542</v>
      </c>
      <c r="BV123" s="26" t="s">
        <v>542</v>
      </c>
      <c r="BW123" s="8" t="s">
        <v>542</v>
      </c>
      <c r="BX123" s="26" t="s">
        <v>542</v>
      </c>
      <c r="BY123" s="8" t="s">
        <v>542</v>
      </c>
      <c r="BZ123" s="26" t="s">
        <v>542</v>
      </c>
      <c r="CA123" s="8" t="s">
        <v>542</v>
      </c>
      <c r="CB123" s="26" t="s">
        <v>542</v>
      </c>
      <c r="CC123" s="8" t="s">
        <v>542</v>
      </c>
      <c r="CD123" s="26" t="s">
        <v>542</v>
      </c>
      <c r="CE123" s="8" t="s">
        <v>542</v>
      </c>
      <c r="CF123" s="26" t="s">
        <v>542</v>
      </c>
      <c r="CG123" s="8" t="s">
        <v>542</v>
      </c>
      <c r="CH123" s="26" t="s">
        <v>542</v>
      </c>
      <c r="CI123" s="8" t="s">
        <v>542</v>
      </c>
      <c r="CJ123" s="26" t="s">
        <v>542</v>
      </c>
      <c r="CK123" s="8" t="s">
        <v>542</v>
      </c>
    </row>
    <row r="124" spans="1:89" ht="15" x14ac:dyDescent="0.25">
      <c r="A124" s="17" t="s">
        <v>209</v>
      </c>
      <c r="B124" s="21">
        <v>7403</v>
      </c>
      <c r="C124" s="14" t="s">
        <v>563</v>
      </c>
      <c r="D124" s="17" t="s">
        <v>416</v>
      </c>
      <c r="E124" s="21">
        <v>74</v>
      </c>
      <c r="F124" s="22">
        <v>0</v>
      </c>
      <c r="G124" s="21"/>
      <c r="H124" s="21">
        <v>0</v>
      </c>
      <c r="I124" s="10">
        <v>0</v>
      </c>
      <c r="J124" s="17" t="s">
        <v>540</v>
      </c>
      <c r="K124" s="17">
        <v>2.4380000000000002</v>
      </c>
      <c r="L124" s="23">
        <v>2015</v>
      </c>
      <c r="M124" s="21">
        <v>0</v>
      </c>
      <c r="N124" s="24">
        <v>0</v>
      </c>
      <c r="O124" s="17" t="s">
        <v>540</v>
      </c>
      <c r="P124" s="8" t="s">
        <v>541</v>
      </c>
      <c r="Q124" s="25">
        <v>0</v>
      </c>
      <c r="R124" s="26" t="s">
        <v>542</v>
      </c>
      <c r="S124" s="8" t="s">
        <v>542</v>
      </c>
      <c r="T124" s="26" t="s">
        <v>542</v>
      </c>
      <c r="U124" s="8" t="s">
        <v>542</v>
      </c>
      <c r="V124" s="26" t="s">
        <v>542</v>
      </c>
      <c r="W124" s="8" t="s">
        <v>542</v>
      </c>
      <c r="X124" s="26" t="s">
        <v>542</v>
      </c>
      <c r="Y124" s="8" t="s">
        <v>542</v>
      </c>
      <c r="Z124" s="26" t="s">
        <v>542</v>
      </c>
      <c r="AA124" s="8" t="s">
        <v>542</v>
      </c>
      <c r="AB124" s="26" t="s">
        <v>542</v>
      </c>
      <c r="AC124" s="8" t="s">
        <v>542</v>
      </c>
      <c r="AD124" s="26" t="s">
        <v>542</v>
      </c>
      <c r="AE124" s="8" t="s">
        <v>542</v>
      </c>
      <c r="AF124" s="26" t="s">
        <v>542</v>
      </c>
      <c r="AG124" s="8" t="s">
        <v>542</v>
      </c>
      <c r="AH124" s="26" t="s">
        <v>542</v>
      </c>
      <c r="AI124" s="8" t="s">
        <v>542</v>
      </c>
      <c r="AJ124" s="26" t="s">
        <v>542</v>
      </c>
      <c r="AK124" s="8" t="s">
        <v>542</v>
      </c>
      <c r="AL124" s="26" t="s">
        <v>542</v>
      </c>
      <c r="AM124" s="8" t="s">
        <v>542</v>
      </c>
      <c r="AN124" s="26" t="s">
        <v>542</v>
      </c>
      <c r="AO124" s="8" t="s">
        <v>542</v>
      </c>
      <c r="AP124" s="26" t="s">
        <v>542</v>
      </c>
      <c r="AQ124" s="8" t="s">
        <v>542</v>
      </c>
      <c r="AR124" s="26" t="s">
        <v>542</v>
      </c>
      <c r="AS124" s="8" t="s">
        <v>542</v>
      </c>
      <c r="AT124" s="26" t="s">
        <v>542</v>
      </c>
      <c r="AU124" s="8" t="s">
        <v>542</v>
      </c>
      <c r="AV124" s="26" t="s">
        <v>542</v>
      </c>
      <c r="AW124" s="8" t="s">
        <v>542</v>
      </c>
      <c r="AX124" s="26" t="s">
        <v>542</v>
      </c>
      <c r="AY124" s="8" t="s">
        <v>542</v>
      </c>
      <c r="AZ124" s="26" t="s">
        <v>542</v>
      </c>
      <c r="BA124" s="8" t="s">
        <v>542</v>
      </c>
      <c r="BB124" s="26" t="s">
        <v>542</v>
      </c>
      <c r="BC124" s="8" t="s">
        <v>542</v>
      </c>
      <c r="BD124" s="26" t="s">
        <v>542</v>
      </c>
      <c r="BE124" s="8" t="s">
        <v>542</v>
      </c>
      <c r="BF124" s="26" t="s">
        <v>542</v>
      </c>
      <c r="BG124" s="8" t="s">
        <v>542</v>
      </c>
      <c r="BH124" s="26" t="s">
        <v>542</v>
      </c>
      <c r="BI124" s="8" t="s">
        <v>542</v>
      </c>
      <c r="BJ124" s="26" t="s">
        <v>542</v>
      </c>
      <c r="BK124" s="8" t="s">
        <v>542</v>
      </c>
      <c r="BL124" s="26" t="s">
        <v>542</v>
      </c>
      <c r="BM124" s="8" t="s">
        <v>542</v>
      </c>
      <c r="BN124" s="26" t="s">
        <v>542</v>
      </c>
      <c r="BO124" s="8" t="s">
        <v>542</v>
      </c>
      <c r="BP124" s="26" t="s">
        <v>542</v>
      </c>
      <c r="BQ124" s="8" t="s">
        <v>542</v>
      </c>
      <c r="BR124" s="26" t="s">
        <v>542</v>
      </c>
      <c r="BS124" s="8" t="s">
        <v>542</v>
      </c>
      <c r="BT124" s="26" t="s">
        <v>542</v>
      </c>
      <c r="BU124" s="8" t="s">
        <v>542</v>
      </c>
      <c r="BV124" s="26" t="s">
        <v>542</v>
      </c>
      <c r="BW124" s="8" t="s">
        <v>542</v>
      </c>
      <c r="BX124" s="26" t="s">
        <v>542</v>
      </c>
      <c r="BY124" s="8" t="s">
        <v>542</v>
      </c>
      <c r="BZ124" s="26" t="s">
        <v>542</v>
      </c>
      <c r="CA124" s="8" t="s">
        <v>542</v>
      </c>
      <c r="CB124" s="26" t="s">
        <v>542</v>
      </c>
      <c r="CC124" s="8" t="s">
        <v>542</v>
      </c>
      <c r="CD124" s="26" t="s">
        <v>542</v>
      </c>
      <c r="CE124" s="8" t="s">
        <v>542</v>
      </c>
      <c r="CF124" s="26" t="s">
        <v>542</v>
      </c>
      <c r="CG124" s="8" t="s">
        <v>542</v>
      </c>
      <c r="CH124" s="26" t="s">
        <v>542</v>
      </c>
      <c r="CI124" s="8" t="s">
        <v>542</v>
      </c>
      <c r="CJ124" s="26" t="s">
        <v>542</v>
      </c>
      <c r="CK124" s="8" t="s">
        <v>542</v>
      </c>
    </row>
    <row r="125" spans="1:89" ht="15" x14ac:dyDescent="0.25">
      <c r="A125" s="17" t="s">
        <v>101</v>
      </c>
      <c r="B125" s="21">
        <v>7601</v>
      </c>
      <c r="C125" s="14" t="s">
        <v>462</v>
      </c>
      <c r="D125" s="17" t="s">
        <v>418</v>
      </c>
      <c r="E125" s="21">
        <v>76</v>
      </c>
      <c r="F125" s="22">
        <v>296.58082100000001</v>
      </c>
      <c r="G125" s="21"/>
      <c r="H125" s="21">
        <v>2.505294441504808</v>
      </c>
      <c r="I125" s="10">
        <v>4.8654528473370204</v>
      </c>
      <c r="J125" s="17" t="s">
        <v>499</v>
      </c>
      <c r="K125" s="17">
        <v>47.35</v>
      </c>
      <c r="L125" s="23">
        <v>2016</v>
      </c>
      <c r="M125" s="21">
        <v>314.75102612163744</v>
      </c>
      <c r="N125" s="24">
        <v>390.477036</v>
      </c>
      <c r="O125" s="17" t="s">
        <v>499</v>
      </c>
      <c r="P125" s="8" t="s">
        <v>500</v>
      </c>
      <c r="Q125" s="25">
        <v>16</v>
      </c>
      <c r="R125" s="26" t="s">
        <v>501</v>
      </c>
      <c r="S125" s="8">
        <v>0</v>
      </c>
      <c r="T125" s="26" t="s">
        <v>502</v>
      </c>
      <c r="U125" s="8">
        <v>6.25E-2</v>
      </c>
      <c r="V125" s="26" t="s">
        <v>503</v>
      </c>
      <c r="W125" s="8">
        <v>0</v>
      </c>
      <c r="X125" s="26" t="s">
        <v>504</v>
      </c>
      <c r="Y125" s="8">
        <v>0</v>
      </c>
      <c r="Z125" s="26" t="s">
        <v>505</v>
      </c>
      <c r="AA125" s="8">
        <v>6.25E-2</v>
      </c>
      <c r="AB125" s="26" t="s">
        <v>506</v>
      </c>
      <c r="AC125" s="8">
        <v>0</v>
      </c>
      <c r="AD125" s="26" t="s">
        <v>507</v>
      </c>
      <c r="AE125" s="8">
        <v>0</v>
      </c>
      <c r="AF125" s="26" t="s">
        <v>508</v>
      </c>
      <c r="AG125" s="8">
        <v>0</v>
      </c>
      <c r="AH125" s="26" t="s">
        <v>509</v>
      </c>
      <c r="AI125" s="8">
        <v>0</v>
      </c>
      <c r="AJ125" s="26" t="s">
        <v>510</v>
      </c>
      <c r="AK125" s="8">
        <v>0.125</v>
      </c>
      <c r="AL125" s="26" t="s">
        <v>511</v>
      </c>
      <c r="AM125" s="8">
        <v>0</v>
      </c>
      <c r="AN125" s="26" t="s">
        <v>512</v>
      </c>
      <c r="AO125" s="8">
        <v>0</v>
      </c>
      <c r="AP125" s="26" t="s">
        <v>513</v>
      </c>
      <c r="AQ125" s="8">
        <v>0.25</v>
      </c>
      <c r="AR125" s="26" t="s">
        <v>514</v>
      </c>
      <c r="AS125" s="8">
        <v>0</v>
      </c>
      <c r="AT125" s="26" t="s">
        <v>515</v>
      </c>
      <c r="AU125" s="8">
        <v>0</v>
      </c>
      <c r="AV125" s="26" t="s">
        <v>516</v>
      </c>
      <c r="AW125" s="8">
        <v>6.25E-2</v>
      </c>
      <c r="AX125" s="26" t="s">
        <v>517</v>
      </c>
      <c r="AY125" s="8">
        <v>0</v>
      </c>
      <c r="AZ125" s="26" t="s">
        <v>518</v>
      </c>
      <c r="BA125" s="8">
        <v>0</v>
      </c>
      <c r="BB125" s="26" t="s">
        <v>519</v>
      </c>
      <c r="BC125" s="8">
        <v>0</v>
      </c>
      <c r="BD125" s="26" t="s">
        <v>520</v>
      </c>
      <c r="BE125" s="8">
        <v>0</v>
      </c>
      <c r="BF125" s="26" t="s">
        <v>521</v>
      </c>
      <c r="BG125" s="8">
        <v>0</v>
      </c>
      <c r="BH125" s="26" t="s">
        <v>522</v>
      </c>
      <c r="BI125" s="8">
        <v>0</v>
      </c>
      <c r="BJ125" s="26" t="s">
        <v>523</v>
      </c>
      <c r="BK125" s="8">
        <v>0</v>
      </c>
      <c r="BL125" s="26" t="s">
        <v>524</v>
      </c>
      <c r="BM125" s="8">
        <v>6.25E-2</v>
      </c>
      <c r="BN125" s="26" t="s">
        <v>525</v>
      </c>
      <c r="BO125" s="8">
        <v>0</v>
      </c>
      <c r="BP125" s="26" t="s">
        <v>526</v>
      </c>
      <c r="BQ125" s="8">
        <v>0</v>
      </c>
      <c r="BR125" s="26" t="s">
        <v>527</v>
      </c>
      <c r="BS125" s="8">
        <v>0</v>
      </c>
      <c r="BT125" s="26" t="s">
        <v>528</v>
      </c>
      <c r="BU125" s="8">
        <v>0</v>
      </c>
      <c r="BV125" s="26" t="s">
        <v>529</v>
      </c>
      <c r="BW125" s="8">
        <v>0</v>
      </c>
      <c r="BX125" s="26" t="s">
        <v>530</v>
      </c>
      <c r="BY125" s="8">
        <v>0</v>
      </c>
      <c r="BZ125" s="26" t="s">
        <v>531</v>
      </c>
      <c r="CA125" s="8">
        <v>0</v>
      </c>
      <c r="CB125" s="26" t="s">
        <v>532</v>
      </c>
      <c r="CC125" s="8">
        <v>0</v>
      </c>
      <c r="CD125" s="26" t="s">
        <v>533</v>
      </c>
      <c r="CE125" s="8">
        <v>0</v>
      </c>
      <c r="CF125" s="26" t="s">
        <v>534</v>
      </c>
      <c r="CG125" s="8">
        <v>6.25E-2</v>
      </c>
      <c r="CH125" s="26" t="s">
        <v>535</v>
      </c>
      <c r="CI125" s="8">
        <v>6.25E-2</v>
      </c>
      <c r="CJ125" s="26" t="s">
        <v>536</v>
      </c>
      <c r="CK125" s="8">
        <v>0.25</v>
      </c>
    </row>
    <row r="126" spans="1:89" ht="15" x14ac:dyDescent="0.25">
      <c r="A126" s="17" t="s">
        <v>46</v>
      </c>
      <c r="B126" s="21">
        <v>7602</v>
      </c>
      <c r="C126" s="14" t="s">
        <v>463</v>
      </c>
      <c r="D126" s="17" t="s">
        <v>418</v>
      </c>
      <c r="E126" s="21">
        <v>76</v>
      </c>
      <c r="F126" s="22">
        <v>282.84657499999997</v>
      </c>
      <c r="G126" s="21"/>
      <c r="H126" s="21">
        <v>1.0593789631127268</v>
      </c>
      <c r="I126" s="10">
        <v>6.8093453137977704</v>
      </c>
      <c r="J126" s="17" t="s">
        <v>499</v>
      </c>
      <c r="K126" s="17">
        <v>30.074999999999999</v>
      </c>
      <c r="L126" s="23">
        <v>2016</v>
      </c>
      <c r="M126" s="21">
        <v>97.198441846421503</v>
      </c>
      <c r="N126" s="24">
        <v>496.707446</v>
      </c>
      <c r="O126" s="17" t="s">
        <v>499</v>
      </c>
      <c r="P126" s="8" t="s">
        <v>500</v>
      </c>
      <c r="Q126" s="25">
        <v>17</v>
      </c>
      <c r="R126" s="26" t="s">
        <v>501</v>
      </c>
      <c r="S126" s="8">
        <v>0</v>
      </c>
      <c r="T126" s="26" t="s">
        <v>502</v>
      </c>
      <c r="U126" s="8">
        <v>0</v>
      </c>
      <c r="V126" s="26" t="s">
        <v>503</v>
      </c>
      <c r="W126" s="8">
        <v>0.11764705882352941</v>
      </c>
      <c r="X126" s="26" t="s">
        <v>504</v>
      </c>
      <c r="Y126" s="8">
        <v>0</v>
      </c>
      <c r="Z126" s="26" t="s">
        <v>505</v>
      </c>
      <c r="AA126" s="8">
        <v>5.8823529411764705E-2</v>
      </c>
      <c r="AB126" s="26" t="s">
        <v>506</v>
      </c>
      <c r="AC126" s="8">
        <v>0</v>
      </c>
      <c r="AD126" s="26" t="s">
        <v>507</v>
      </c>
      <c r="AE126" s="8">
        <v>5.8823529411764705E-2</v>
      </c>
      <c r="AF126" s="26" t="s">
        <v>508</v>
      </c>
      <c r="AG126" s="8">
        <v>0</v>
      </c>
      <c r="AH126" s="26" t="s">
        <v>509</v>
      </c>
      <c r="AI126" s="8">
        <v>0</v>
      </c>
      <c r="AJ126" s="26" t="s">
        <v>510</v>
      </c>
      <c r="AK126" s="8">
        <v>5.8823529411764705E-2</v>
      </c>
      <c r="AL126" s="26" t="s">
        <v>511</v>
      </c>
      <c r="AM126" s="8">
        <v>0</v>
      </c>
      <c r="AN126" s="26" t="s">
        <v>512</v>
      </c>
      <c r="AO126" s="8">
        <v>0</v>
      </c>
      <c r="AP126" s="26" t="s">
        <v>513</v>
      </c>
      <c r="AQ126" s="8">
        <v>5.8823529411764705E-2</v>
      </c>
      <c r="AR126" s="26" t="s">
        <v>514</v>
      </c>
      <c r="AS126" s="8">
        <v>0</v>
      </c>
      <c r="AT126" s="26" t="s">
        <v>515</v>
      </c>
      <c r="AU126" s="8">
        <v>0</v>
      </c>
      <c r="AV126" s="26" t="s">
        <v>516</v>
      </c>
      <c r="AW126" s="8">
        <v>0</v>
      </c>
      <c r="AX126" s="26" t="s">
        <v>517</v>
      </c>
      <c r="AY126" s="8">
        <v>5.8823529411764705E-2</v>
      </c>
      <c r="AZ126" s="26" t="s">
        <v>518</v>
      </c>
      <c r="BA126" s="8">
        <v>5.8823529411764705E-2</v>
      </c>
      <c r="BB126" s="26" t="s">
        <v>519</v>
      </c>
      <c r="BC126" s="8">
        <v>0</v>
      </c>
      <c r="BD126" s="26" t="s">
        <v>520</v>
      </c>
      <c r="BE126" s="8">
        <v>0</v>
      </c>
      <c r="BF126" s="26" t="s">
        <v>521</v>
      </c>
      <c r="BG126" s="8">
        <v>5.8823529411764705E-2</v>
      </c>
      <c r="BH126" s="26" t="s">
        <v>522</v>
      </c>
      <c r="BI126" s="8">
        <v>0</v>
      </c>
      <c r="BJ126" s="26" t="s">
        <v>523</v>
      </c>
      <c r="BK126" s="8">
        <v>0</v>
      </c>
      <c r="BL126" s="26" t="s">
        <v>524</v>
      </c>
      <c r="BM126" s="8">
        <v>0</v>
      </c>
      <c r="BN126" s="26" t="s">
        <v>525</v>
      </c>
      <c r="BO126" s="8">
        <v>0</v>
      </c>
      <c r="BP126" s="26" t="s">
        <v>526</v>
      </c>
      <c r="BQ126" s="8">
        <v>0</v>
      </c>
      <c r="BR126" s="26" t="s">
        <v>527</v>
      </c>
      <c r="BS126" s="8">
        <v>0</v>
      </c>
      <c r="BT126" s="26" t="s">
        <v>528</v>
      </c>
      <c r="BU126" s="8">
        <v>0</v>
      </c>
      <c r="BV126" s="26" t="s">
        <v>529</v>
      </c>
      <c r="BW126" s="8">
        <v>0</v>
      </c>
      <c r="BX126" s="26" t="s">
        <v>530</v>
      </c>
      <c r="BY126" s="8">
        <v>0</v>
      </c>
      <c r="BZ126" s="26" t="s">
        <v>531</v>
      </c>
      <c r="CA126" s="8">
        <v>0</v>
      </c>
      <c r="CB126" s="26" t="s">
        <v>532</v>
      </c>
      <c r="CC126" s="8">
        <v>0</v>
      </c>
      <c r="CD126" s="26" t="s">
        <v>533</v>
      </c>
      <c r="CE126" s="8">
        <v>0</v>
      </c>
      <c r="CF126" s="26" t="s">
        <v>534</v>
      </c>
      <c r="CG126" s="8">
        <v>5.8823529411764705E-2</v>
      </c>
      <c r="CH126" s="26" t="s">
        <v>535</v>
      </c>
      <c r="CI126" s="8">
        <v>0.23529411764705882</v>
      </c>
      <c r="CJ126" s="26" t="s">
        <v>536</v>
      </c>
      <c r="CK126" s="8">
        <v>0.17647058823529413</v>
      </c>
    </row>
    <row r="127" spans="1:89" ht="15" x14ac:dyDescent="0.25">
      <c r="A127" s="17" t="s">
        <v>419</v>
      </c>
      <c r="B127" s="21">
        <v>7604</v>
      </c>
      <c r="C127" s="14" t="s">
        <v>464</v>
      </c>
      <c r="D127" s="17" t="s">
        <v>418</v>
      </c>
      <c r="E127" s="21">
        <v>76</v>
      </c>
      <c r="F127" s="22">
        <v>371.649315</v>
      </c>
      <c r="G127" s="21"/>
      <c r="H127" s="21">
        <v>0.63108389667911047</v>
      </c>
      <c r="I127" s="10">
        <v>4.3293501025287799</v>
      </c>
      <c r="J127" s="17" t="s">
        <v>499</v>
      </c>
      <c r="K127" s="17">
        <v>24.039000000000001</v>
      </c>
      <c r="L127" s="23">
        <v>2016</v>
      </c>
      <c r="M127" s="21">
        <v>71.313176389097407</v>
      </c>
      <c r="N127" s="24">
        <v>485.944659</v>
      </c>
      <c r="O127" s="17" t="s">
        <v>499</v>
      </c>
      <c r="P127" s="8" t="s">
        <v>500</v>
      </c>
      <c r="Q127" s="25">
        <v>14</v>
      </c>
      <c r="R127" s="26" t="s">
        <v>501</v>
      </c>
      <c r="S127" s="8">
        <v>0</v>
      </c>
      <c r="T127" s="26" t="s">
        <v>502</v>
      </c>
      <c r="U127" s="8">
        <v>7.1428571428571425E-2</v>
      </c>
      <c r="V127" s="26" t="s">
        <v>503</v>
      </c>
      <c r="W127" s="8">
        <v>0</v>
      </c>
      <c r="X127" s="26" t="s">
        <v>504</v>
      </c>
      <c r="Y127" s="8">
        <v>0</v>
      </c>
      <c r="Z127" s="26" t="s">
        <v>505</v>
      </c>
      <c r="AA127" s="8">
        <v>0</v>
      </c>
      <c r="AB127" s="26" t="s">
        <v>506</v>
      </c>
      <c r="AC127" s="8">
        <v>0</v>
      </c>
      <c r="AD127" s="26" t="s">
        <v>507</v>
      </c>
      <c r="AE127" s="8">
        <v>0</v>
      </c>
      <c r="AF127" s="26" t="s">
        <v>508</v>
      </c>
      <c r="AG127" s="8">
        <v>0</v>
      </c>
      <c r="AH127" s="26" t="s">
        <v>509</v>
      </c>
      <c r="AI127" s="8">
        <v>0</v>
      </c>
      <c r="AJ127" s="26" t="s">
        <v>510</v>
      </c>
      <c r="AK127" s="8">
        <v>7.1428571428571425E-2</v>
      </c>
      <c r="AL127" s="26" t="s">
        <v>511</v>
      </c>
      <c r="AM127" s="8">
        <v>0</v>
      </c>
      <c r="AN127" s="26" t="s">
        <v>512</v>
      </c>
      <c r="AO127" s="8">
        <v>0</v>
      </c>
      <c r="AP127" s="26" t="s">
        <v>513</v>
      </c>
      <c r="AQ127" s="8">
        <v>0</v>
      </c>
      <c r="AR127" s="26" t="s">
        <v>514</v>
      </c>
      <c r="AS127" s="8">
        <v>0</v>
      </c>
      <c r="AT127" s="26" t="s">
        <v>515</v>
      </c>
      <c r="AU127" s="8">
        <v>0</v>
      </c>
      <c r="AV127" s="26" t="s">
        <v>516</v>
      </c>
      <c r="AW127" s="8">
        <v>0</v>
      </c>
      <c r="AX127" s="26" t="s">
        <v>517</v>
      </c>
      <c r="AY127" s="8">
        <v>0</v>
      </c>
      <c r="AZ127" s="26" t="s">
        <v>518</v>
      </c>
      <c r="BA127" s="8">
        <v>0</v>
      </c>
      <c r="BB127" s="26" t="s">
        <v>519</v>
      </c>
      <c r="BC127" s="8">
        <v>0</v>
      </c>
      <c r="BD127" s="26" t="s">
        <v>520</v>
      </c>
      <c r="BE127" s="8">
        <v>0</v>
      </c>
      <c r="BF127" s="26" t="s">
        <v>521</v>
      </c>
      <c r="BG127" s="8">
        <v>0</v>
      </c>
      <c r="BH127" s="26" t="s">
        <v>522</v>
      </c>
      <c r="BI127" s="8">
        <v>0</v>
      </c>
      <c r="BJ127" s="26" t="s">
        <v>523</v>
      </c>
      <c r="BK127" s="8">
        <v>0</v>
      </c>
      <c r="BL127" s="26" t="s">
        <v>524</v>
      </c>
      <c r="BM127" s="8">
        <v>0.21428571428571427</v>
      </c>
      <c r="BN127" s="26" t="s">
        <v>525</v>
      </c>
      <c r="BO127" s="8">
        <v>0</v>
      </c>
      <c r="BP127" s="26" t="s">
        <v>526</v>
      </c>
      <c r="BQ127" s="8">
        <v>0</v>
      </c>
      <c r="BR127" s="26" t="s">
        <v>527</v>
      </c>
      <c r="BS127" s="8">
        <v>7.1428571428571425E-2</v>
      </c>
      <c r="BT127" s="26" t="s">
        <v>528</v>
      </c>
      <c r="BU127" s="8">
        <v>0</v>
      </c>
      <c r="BV127" s="26" t="s">
        <v>529</v>
      </c>
      <c r="BW127" s="8">
        <v>0</v>
      </c>
      <c r="BX127" s="26" t="s">
        <v>530</v>
      </c>
      <c r="BY127" s="8">
        <v>0</v>
      </c>
      <c r="BZ127" s="26" t="s">
        <v>531</v>
      </c>
      <c r="CA127" s="8">
        <v>0</v>
      </c>
      <c r="CB127" s="26" t="s">
        <v>532</v>
      </c>
      <c r="CC127" s="8">
        <v>0</v>
      </c>
      <c r="CD127" s="26" t="s">
        <v>533</v>
      </c>
      <c r="CE127" s="8">
        <v>0</v>
      </c>
      <c r="CF127" s="26" t="s">
        <v>534</v>
      </c>
      <c r="CG127" s="8">
        <v>0.14285714285714285</v>
      </c>
      <c r="CH127" s="26" t="s">
        <v>535</v>
      </c>
      <c r="CI127" s="8">
        <v>7.1428571428571425E-2</v>
      </c>
      <c r="CJ127" s="26" t="s">
        <v>536</v>
      </c>
      <c r="CK127" s="8">
        <v>0.35714285714285715</v>
      </c>
    </row>
    <row r="128" spans="1:89" ht="15" x14ac:dyDescent="0.25">
      <c r="A128" s="17" t="s">
        <v>420</v>
      </c>
      <c r="B128" s="21">
        <v>7605</v>
      </c>
      <c r="C128" s="14" t="s">
        <v>465</v>
      </c>
      <c r="D128" s="17" t="s">
        <v>418</v>
      </c>
      <c r="E128" s="21">
        <v>76</v>
      </c>
      <c r="F128" s="22">
        <v>666.48219099999994</v>
      </c>
      <c r="G128" s="21"/>
      <c r="H128" s="21">
        <v>1.8423038532871339</v>
      </c>
      <c r="I128" s="10">
        <v>4.0301151872788799</v>
      </c>
      <c r="J128" s="17" t="s">
        <v>499</v>
      </c>
      <c r="K128" s="17">
        <v>43.335999999999999</v>
      </c>
      <c r="L128" s="23">
        <v>2016</v>
      </c>
      <c r="M128" s="21">
        <v>204.54045857999864</v>
      </c>
      <c r="N128" s="24">
        <v>314.36698899999999</v>
      </c>
      <c r="O128" s="17" t="s">
        <v>499</v>
      </c>
      <c r="P128" s="8" t="s">
        <v>500</v>
      </c>
      <c r="Q128" s="25">
        <v>13</v>
      </c>
      <c r="R128" s="26" t="s">
        <v>501</v>
      </c>
      <c r="S128" s="8">
        <v>0</v>
      </c>
      <c r="T128" s="26" t="s">
        <v>502</v>
      </c>
      <c r="U128" s="8">
        <v>7.6923076923076927E-2</v>
      </c>
      <c r="V128" s="26" t="s">
        <v>503</v>
      </c>
      <c r="W128" s="8">
        <v>0</v>
      </c>
      <c r="X128" s="26" t="s">
        <v>504</v>
      </c>
      <c r="Y128" s="8">
        <v>0</v>
      </c>
      <c r="Z128" s="26" t="s">
        <v>505</v>
      </c>
      <c r="AA128" s="8">
        <v>0</v>
      </c>
      <c r="AB128" s="26" t="s">
        <v>506</v>
      </c>
      <c r="AC128" s="8">
        <v>0</v>
      </c>
      <c r="AD128" s="26" t="s">
        <v>507</v>
      </c>
      <c r="AE128" s="8">
        <v>0</v>
      </c>
      <c r="AF128" s="26" t="s">
        <v>508</v>
      </c>
      <c r="AG128" s="8">
        <v>0</v>
      </c>
      <c r="AH128" s="26" t="s">
        <v>509</v>
      </c>
      <c r="AI128" s="8">
        <v>0</v>
      </c>
      <c r="AJ128" s="26" t="s">
        <v>510</v>
      </c>
      <c r="AK128" s="8">
        <v>7.6923076923076927E-2</v>
      </c>
      <c r="AL128" s="26" t="s">
        <v>511</v>
      </c>
      <c r="AM128" s="8">
        <v>0</v>
      </c>
      <c r="AN128" s="26" t="s">
        <v>512</v>
      </c>
      <c r="AO128" s="8">
        <v>0</v>
      </c>
      <c r="AP128" s="26" t="s">
        <v>513</v>
      </c>
      <c r="AQ128" s="8">
        <v>0.15384615384615385</v>
      </c>
      <c r="AR128" s="26" t="s">
        <v>514</v>
      </c>
      <c r="AS128" s="8">
        <v>0</v>
      </c>
      <c r="AT128" s="26" t="s">
        <v>515</v>
      </c>
      <c r="AU128" s="8">
        <v>0</v>
      </c>
      <c r="AV128" s="26" t="s">
        <v>516</v>
      </c>
      <c r="AW128" s="8">
        <v>7.6923076923076927E-2</v>
      </c>
      <c r="AX128" s="26" t="s">
        <v>517</v>
      </c>
      <c r="AY128" s="8">
        <v>0</v>
      </c>
      <c r="AZ128" s="26" t="s">
        <v>518</v>
      </c>
      <c r="BA128" s="8">
        <v>0</v>
      </c>
      <c r="BB128" s="26" t="s">
        <v>519</v>
      </c>
      <c r="BC128" s="8">
        <v>0</v>
      </c>
      <c r="BD128" s="26" t="s">
        <v>520</v>
      </c>
      <c r="BE128" s="8">
        <v>0</v>
      </c>
      <c r="BF128" s="26" t="s">
        <v>521</v>
      </c>
      <c r="BG128" s="8">
        <v>0</v>
      </c>
      <c r="BH128" s="26" t="s">
        <v>522</v>
      </c>
      <c r="BI128" s="8">
        <v>0</v>
      </c>
      <c r="BJ128" s="26" t="s">
        <v>523</v>
      </c>
      <c r="BK128" s="8">
        <v>7.6923076923076927E-2</v>
      </c>
      <c r="BL128" s="26" t="s">
        <v>524</v>
      </c>
      <c r="BM128" s="8">
        <v>0</v>
      </c>
      <c r="BN128" s="26" t="s">
        <v>525</v>
      </c>
      <c r="BO128" s="8">
        <v>0</v>
      </c>
      <c r="BP128" s="26" t="s">
        <v>526</v>
      </c>
      <c r="BQ128" s="8">
        <v>0</v>
      </c>
      <c r="BR128" s="26" t="s">
        <v>527</v>
      </c>
      <c r="BS128" s="8">
        <v>7.6923076923076927E-2</v>
      </c>
      <c r="BT128" s="26" t="s">
        <v>528</v>
      </c>
      <c r="BU128" s="8">
        <v>0</v>
      </c>
      <c r="BV128" s="26" t="s">
        <v>529</v>
      </c>
      <c r="BW128" s="8">
        <v>0</v>
      </c>
      <c r="BX128" s="26" t="s">
        <v>530</v>
      </c>
      <c r="BY128" s="8">
        <v>0</v>
      </c>
      <c r="BZ128" s="26" t="s">
        <v>531</v>
      </c>
      <c r="CA128" s="8">
        <v>0</v>
      </c>
      <c r="CB128" s="26" t="s">
        <v>532</v>
      </c>
      <c r="CC128" s="8">
        <v>0</v>
      </c>
      <c r="CD128" s="26" t="s">
        <v>533</v>
      </c>
      <c r="CE128" s="8">
        <v>0</v>
      </c>
      <c r="CF128" s="26" t="s">
        <v>534</v>
      </c>
      <c r="CG128" s="8">
        <v>7.6923076923076927E-2</v>
      </c>
      <c r="CH128" s="26" t="s">
        <v>535</v>
      </c>
      <c r="CI128" s="8">
        <v>0.15384615384615385</v>
      </c>
      <c r="CJ128" s="26" t="s">
        <v>536</v>
      </c>
      <c r="CK128" s="8">
        <v>0.23076923076923078</v>
      </c>
    </row>
    <row r="129" spans="1:89" ht="15" x14ac:dyDescent="0.25">
      <c r="A129" s="17" t="s">
        <v>421</v>
      </c>
      <c r="B129" s="21">
        <v>7702</v>
      </c>
      <c r="C129" s="14" t="s">
        <v>422</v>
      </c>
      <c r="D129" s="17" t="s">
        <v>423</v>
      </c>
      <c r="E129" s="21">
        <v>77</v>
      </c>
      <c r="F129" s="22">
        <v>637.947945</v>
      </c>
      <c r="G129" s="21"/>
      <c r="H129" s="21">
        <v>0.93050838314795747</v>
      </c>
      <c r="I129" s="10">
        <v>0.33231551517890701</v>
      </c>
      <c r="J129" s="17" t="s">
        <v>540</v>
      </c>
      <c r="K129" s="17">
        <v>29.532</v>
      </c>
      <c r="L129" s="23">
        <v>2015</v>
      </c>
      <c r="M129" s="21">
        <v>84.534858606583086</v>
      </c>
      <c r="N129" s="24">
        <v>28.491351999999999</v>
      </c>
      <c r="O129" s="17" t="s">
        <v>540</v>
      </c>
      <c r="P129" s="8" t="s">
        <v>541</v>
      </c>
      <c r="Q129" s="25">
        <v>10</v>
      </c>
      <c r="R129" s="26" t="s">
        <v>542</v>
      </c>
      <c r="S129" s="8" t="s">
        <v>542</v>
      </c>
      <c r="T129" s="26" t="s">
        <v>542</v>
      </c>
      <c r="U129" s="8" t="s">
        <v>542</v>
      </c>
      <c r="V129" s="26" t="s">
        <v>542</v>
      </c>
      <c r="W129" s="8" t="s">
        <v>542</v>
      </c>
      <c r="X129" s="26" t="s">
        <v>542</v>
      </c>
      <c r="Y129" s="8" t="s">
        <v>542</v>
      </c>
      <c r="Z129" s="26" t="s">
        <v>542</v>
      </c>
      <c r="AA129" s="8" t="s">
        <v>542</v>
      </c>
      <c r="AB129" s="26" t="s">
        <v>542</v>
      </c>
      <c r="AC129" s="8" t="s">
        <v>542</v>
      </c>
      <c r="AD129" s="26" t="s">
        <v>542</v>
      </c>
      <c r="AE129" s="8" t="s">
        <v>542</v>
      </c>
      <c r="AF129" s="26" t="s">
        <v>542</v>
      </c>
      <c r="AG129" s="8" t="s">
        <v>542</v>
      </c>
      <c r="AH129" s="26" t="s">
        <v>542</v>
      </c>
      <c r="AI129" s="8" t="s">
        <v>542</v>
      </c>
      <c r="AJ129" s="26" t="s">
        <v>542</v>
      </c>
      <c r="AK129" s="8" t="s">
        <v>542</v>
      </c>
      <c r="AL129" s="26" t="s">
        <v>542</v>
      </c>
      <c r="AM129" s="8" t="s">
        <v>542</v>
      </c>
      <c r="AN129" s="26" t="s">
        <v>542</v>
      </c>
      <c r="AO129" s="8" t="s">
        <v>542</v>
      </c>
      <c r="AP129" s="26" t="s">
        <v>542</v>
      </c>
      <c r="AQ129" s="8" t="s">
        <v>542</v>
      </c>
      <c r="AR129" s="26" t="s">
        <v>542</v>
      </c>
      <c r="AS129" s="8" t="s">
        <v>542</v>
      </c>
      <c r="AT129" s="26" t="s">
        <v>542</v>
      </c>
      <c r="AU129" s="8" t="s">
        <v>542</v>
      </c>
      <c r="AV129" s="26" t="s">
        <v>542</v>
      </c>
      <c r="AW129" s="8" t="s">
        <v>542</v>
      </c>
      <c r="AX129" s="26" t="s">
        <v>542</v>
      </c>
      <c r="AY129" s="8" t="s">
        <v>542</v>
      </c>
      <c r="AZ129" s="26" t="s">
        <v>542</v>
      </c>
      <c r="BA129" s="8" t="s">
        <v>542</v>
      </c>
      <c r="BB129" s="26" t="s">
        <v>542</v>
      </c>
      <c r="BC129" s="8" t="s">
        <v>542</v>
      </c>
      <c r="BD129" s="26" t="s">
        <v>542</v>
      </c>
      <c r="BE129" s="8" t="s">
        <v>542</v>
      </c>
      <c r="BF129" s="26" t="s">
        <v>542</v>
      </c>
      <c r="BG129" s="8" t="s">
        <v>542</v>
      </c>
      <c r="BH129" s="26" t="s">
        <v>542</v>
      </c>
      <c r="BI129" s="8" t="s">
        <v>542</v>
      </c>
      <c r="BJ129" s="26" t="s">
        <v>542</v>
      </c>
      <c r="BK129" s="8" t="s">
        <v>542</v>
      </c>
      <c r="BL129" s="26" t="s">
        <v>542</v>
      </c>
      <c r="BM129" s="8" t="s">
        <v>542</v>
      </c>
      <c r="BN129" s="26" t="s">
        <v>542</v>
      </c>
      <c r="BO129" s="8" t="s">
        <v>542</v>
      </c>
      <c r="BP129" s="26" t="s">
        <v>542</v>
      </c>
      <c r="BQ129" s="8" t="s">
        <v>542</v>
      </c>
      <c r="BR129" s="26" t="s">
        <v>542</v>
      </c>
      <c r="BS129" s="8" t="s">
        <v>542</v>
      </c>
      <c r="BT129" s="26" t="s">
        <v>542</v>
      </c>
      <c r="BU129" s="8" t="s">
        <v>542</v>
      </c>
      <c r="BV129" s="26" t="s">
        <v>542</v>
      </c>
      <c r="BW129" s="8" t="s">
        <v>542</v>
      </c>
      <c r="BX129" s="26" t="s">
        <v>542</v>
      </c>
      <c r="BY129" s="8" t="s">
        <v>542</v>
      </c>
      <c r="BZ129" s="26" t="s">
        <v>542</v>
      </c>
      <c r="CA129" s="8" t="s">
        <v>542</v>
      </c>
      <c r="CB129" s="26" t="s">
        <v>542</v>
      </c>
      <c r="CC129" s="8" t="s">
        <v>542</v>
      </c>
      <c r="CD129" s="26" t="s">
        <v>542</v>
      </c>
      <c r="CE129" s="8" t="s">
        <v>542</v>
      </c>
      <c r="CF129" s="26" t="s">
        <v>542</v>
      </c>
      <c r="CG129" s="8" t="s">
        <v>542</v>
      </c>
      <c r="CH129" s="26" t="s">
        <v>542</v>
      </c>
      <c r="CI129" s="8" t="s">
        <v>542</v>
      </c>
      <c r="CJ129" s="26" t="s">
        <v>542</v>
      </c>
      <c r="CK129" s="8" t="s">
        <v>542</v>
      </c>
    </row>
    <row r="130" spans="1:89" ht="15" x14ac:dyDescent="0.25">
      <c r="A130" s="17" t="s">
        <v>424</v>
      </c>
      <c r="B130" s="21">
        <v>7703</v>
      </c>
      <c r="C130" s="14" t="s">
        <v>425</v>
      </c>
      <c r="D130" s="17" t="s">
        <v>423</v>
      </c>
      <c r="E130" s="21">
        <v>77</v>
      </c>
      <c r="F130" s="22">
        <v>481.342465</v>
      </c>
      <c r="G130" s="21"/>
      <c r="H130" s="21">
        <v>0.1048006671726319</v>
      </c>
      <c r="I130" s="10">
        <v>1.00759861276732</v>
      </c>
      <c r="J130" s="17" t="s">
        <v>499</v>
      </c>
      <c r="K130" s="17">
        <v>8.8670000000000009</v>
      </c>
      <c r="L130" s="23">
        <v>2015</v>
      </c>
      <c r="M130" s="21">
        <v>5.5926299813911466</v>
      </c>
      <c r="N130" s="24">
        <v>39.709772000000001</v>
      </c>
      <c r="O130" s="17" t="s">
        <v>499</v>
      </c>
      <c r="P130" s="8" t="s">
        <v>500</v>
      </c>
      <c r="Q130" s="25">
        <v>3</v>
      </c>
      <c r="R130" s="26" t="s">
        <v>501</v>
      </c>
      <c r="S130" s="8">
        <v>0</v>
      </c>
      <c r="T130" s="26" t="s">
        <v>502</v>
      </c>
      <c r="U130" s="8">
        <v>0</v>
      </c>
      <c r="V130" s="26" t="s">
        <v>503</v>
      </c>
      <c r="W130" s="8">
        <v>0</v>
      </c>
      <c r="X130" s="26" t="s">
        <v>504</v>
      </c>
      <c r="Y130" s="8">
        <v>0</v>
      </c>
      <c r="Z130" s="26" t="s">
        <v>505</v>
      </c>
      <c r="AA130" s="8">
        <v>0</v>
      </c>
      <c r="AB130" s="26" t="s">
        <v>506</v>
      </c>
      <c r="AC130" s="8">
        <v>0</v>
      </c>
      <c r="AD130" s="26" t="s">
        <v>507</v>
      </c>
      <c r="AE130" s="8">
        <v>0</v>
      </c>
      <c r="AF130" s="26" t="s">
        <v>508</v>
      </c>
      <c r="AG130" s="8">
        <v>0</v>
      </c>
      <c r="AH130" s="26" t="s">
        <v>509</v>
      </c>
      <c r="AI130" s="8">
        <v>0</v>
      </c>
      <c r="AJ130" s="26" t="s">
        <v>510</v>
      </c>
      <c r="AK130" s="8">
        <v>0</v>
      </c>
      <c r="AL130" s="26" t="s">
        <v>511</v>
      </c>
      <c r="AM130" s="8">
        <v>0</v>
      </c>
      <c r="AN130" s="26" t="s">
        <v>512</v>
      </c>
      <c r="AO130" s="8">
        <v>0</v>
      </c>
      <c r="AP130" s="26" t="s">
        <v>513</v>
      </c>
      <c r="AQ130" s="8">
        <v>0</v>
      </c>
      <c r="AR130" s="26" t="s">
        <v>514</v>
      </c>
      <c r="AS130" s="8">
        <v>0</v>
      </c>
      <c r="AT130" s="26" t="s">
        <v>515</v>
      </c>
      <c r="AU130" s="8">
        <v>0</v>
      </c>
      <c r="AV130" s="26" t="s">
        <v>516</v>
      </c>
      <c r="AW130" s="8">
        <v>0</v>
      </c>
      <c r="AX130" s="26" t="s">
        <v>517</v>
      </c>
      <c r="AY130" s="8">
        <v>0</v>
      </c>
      <c r="AZ130" s="26" t="s">
        <v>518</v>
      </c>
      <c r="BA130" s="8">
        <v>0</v>
      </c>
      <c r="BB130" s="26" t="s">
        <v>519</v>
      </c>
      <c r="BC130" s="8">
        <v>0</v>
      </c>
      <c r="BD130" s="26" t="s">
        <v>520</v>
      </c>
      <c r="BE130" s="8">
        <v>0</v>
      </c>
      <c r="BF130" s="26" t="s">
        <v>521</v>
      </c>
      <c r="BG130" s="8">
        <v>0</v>
      </c>
      <c r="BH130" s="26" t="s">
        <v>522</v>
      </c>
      <c r="BI130" s="8">
        <v>0</v>
      </c>
      <c r="BJ130" s="26" t="s">
        <v>523</v>
      </c>
      <c r="BK130" s="8">
        <v>0</v>
      </c>
      <c r="BL130" s="26" t="s">
        <v>524</v>
      </c>
      <c r="BM130" s="8">
        <v>0.33333333333333331</v>
      </c>
      <c r="BN130" s="26" t="s">
        <v>525</v>
      </c>
      <c r="BO130" s="8">
        <v>0</v>
      </c>
      <c r="BP130" s="26" t="s">
        <v>526</v>
      </c>
      <c r="BQ130" s="8">
        <v>0</v>
      </c>
      <c r="BR130" s="26" t="s">
        <v>527</v>
      </c>
      <c r="BS130" s="8">
        <v>0</v>
      </c>
      <c r="BT130" s="26" t="s">
        <v>528</v>
      </c>
      <c r="BU130" s="8">
        <v>0</v>
      </c>
      <c r="BV130" s="26" t="s">
        <v>529</v>
      </c>
      <c r="BW130" s="8">
        <v>0</v>
      </c>
      <c r="BX130" s="26" t="s">
        <v>530</v>
      </c>
      <c r="BY130" s="8">
        <v>0</v>
      </c>
      <c r="BZ130" s="26" t="s">
        <v>531</v>
      </c>
      <c r="CA130" s="8">
        <v>0</v>
      </c>
      <c r="CB130" s="26" t="s">
        <v>532</v>
      </c>
      <c r="CC130" s="8">
        <v>0</v>
      </c>
      <c r="CD130" s="26" t="s">
        <v>533</v>
      </c>
      <c r="CE130" s="8">
        <v>0</v>
      </c>
      <c r="CF130" s="26" t="s">
        <v>534</v>
      </c>
      <c r="CG130" s="8">
        <v>0</v>
      </c>
      <c r="CH130" s="26" t="s">
        <v>535</v>
      </c>
      <c r="CI130" s="8">
        <v>0</v>
      </c>
      <c r="CJ130" s="26" t="s">
        <v>536</v>
      </c>
      <c r="CK130" s="8">
        <v>0.66666666666666663</v>
      </c>
    </row>
    <row r="131" spans="1:89" ht="15" x14ac:dyDescent="0.25">
      <c r="A131" s="17" t="s">
        <v>426</v>
      </c>
      <c r="B131" s="21">
        <v>7705</v>
      </c>
      <c r="C131" s="14" t="s">
        <v>427</v>
      </c>
      <c r="D131" s="17" t="s">
        <v>423</v>
      </c>
      <c r="E131" s="21">
        <v>77</v>
      </c>
      <c r="F131" s="22">
        <v>85.205478999999997</v>
      </c>
      <c r="G131" s="21"/>
      <c r="H131" s="21">
        <v>2.0717700125498326</v>
      </c>
      <c r="I131" s="10">
        <v>5.8681672337057102E-2</v>
      </c>
      <c r="J131" s="17" t="s">
        <v>540</v>
      </c>
      <c r="K131" s="17">
        <v>4.8869999999999996</v>
      </c>
      <c r="L131" s="23">
        <v>2015</v>
      </c>
      <c r="M131" s="21">
        <v>120.84748388684952</v>
      </c>
      <c r="N131" s="24">
        <v>1.549196</v>
      </c>
      <c r="O131" s="17" t="s">
        <v>540</v>
      </c>
      <c r="P131" s="8" t="s">
        <v>541</v>
      </c>
      <c r="Q131" s="25">
        <v>2</v>
      </c>
      <c r="R131" s="26" t="s">
        <v>542</v>
      </c>
      <c r="S131" s="8" t="s">
        <v>542</v>
      </c>
      <c r="T131" s="26" t="s">
        <v>542</v>
      </c>
      <c r="U131" s="8" t="s">
        <v>542</v>
      </c>
      <c r="V131" s="26" t="s">
        <v>542</v>
      </c>
      <c r="W131" s="8" t="s">
        <v>542</v>
      </c>
      <c r="X131" s="26" t="s">
        <v>542</v>
      </c>
      <c r="Y131" s="8" t="s">
        <v>542</v>
      </c>
      <c r="Z131" s="26" t="s">
        <v>542</v>
      </c>
      <c r="AA131" s="8" t="s">
        <v>542</v>
      </c>
      <c r="AB131" s="26" t="s">
        <v>542</v>
      </c>
      <c r="AC131" s="8" t="s">
        <v>542</v>
      </c>
      <c r="AD131" s="26" t="s">
        <v>542</v>
      </c>
      <c r="AE131" s="8" t="s">
        <v>542</v>
      </c>
      <c r="AF131" s="26" t="s">
        <v>542</v>
      </c>
      <c r="AG131" s="8" t="s">
        <v>542</v>
      </c>
      <c r="AH131" s="26" t="s">
        <v>542</v>
      </c>
      <c r="AI131" s="8" t="s">
        <v>542</v>
      </c>
      <c r="AJ131" s="26" t="s">
        <v>542</v>
      </c>
      <c r="AK131" s="8" t="s">
        <v>542</v>
      </c>
      <c r="AL131" s="26" t="s">
        <v>542</v>
      </c>
      <c r="AM131" s="8" t="s">
        <v>542</v>
      </c>
      <c r="AN131" s="26" t="s">
        <v>542</v>
      </c>
      <c r="AO131" s="8" t="s">
        <v>542</v>
      </c>
      <c r="AP131" s="26" t="s">
        <v>542</v>
      </c>
      <c r="AQ131" s="8" t="s">
        <v>542</v>
      </c>
      <c r="AR131" s="26" t="s">
        <v>542</v>
      </c>
      <c r="AS131" s="8" t="s">
        <v>542</v>
      </c>
      <c r="AT131" s="26" t="s">
        <v>542</v>
      </c>
      <c r="AU131" s="8" t="s">
        <v>542</v>
      </c>
      <c r="AV131" s="26" t="s">
        <v>542</v>
      </c>
      <c r="AW131" s="8" t="s">
        <v>542</v>
      </c>
      <c r="AX131" s="26" t="s">
        <v>542</v>
      </c>
      <c r="AY131" s="8" t="s">
        <v>542</v>
      </c>
      <c r="AZ131" s="26" t="s">
        <v>542</v>
      </c>
      <c r="BA131" s="8" t="s">
        <v>542</v>
      </c>
      <c r="BB131" s="26" t="s">
        <v>542</v>
      </c>
      <c r="BC131" s="8" t="s">
        <v>542</v>
      </c>
      <c r="BD131" s="26" t="s">
        <v>542</v>
      </c>
      <c r="BE131" s="8" t="s">
        <v>542</v>
      </c>
      <c r="BF131" s="26" t="s">
        <v>542</v>
      </c>
      <c r="BG131" s="8" t="s">
        <v>542</v>
      </c>
      <c r="BH131" s="26" t="s">
        <v>542</v>
      </c>
      <c r="BI131" s="8" t="s">
        <v>542</v>
      </c>
      <c r="BJ131" s="26" t="s">
        <v>542</v>
      </c>
      <c r="BK131" s="8" t="s">
        <v>542</v>
      </c>
      <c r="BL131" s="26" t="s">
        <v>542</v>
      </c>
      <c r="BM131" s="8" t="s">
        <v>542</v>
      </c>
      <c r="BN131" s="26" t="s">
        <v>542</v>
      </c>
      <c r="BO131" s="8" t="s">
        <v>542</v>
      </c>
      <c r="BP131" s="26" t="s">
        <v>542</v>
      </c>
      <c r="BQ131" s="8" t="s">
        <v>542</v>
      </c>
      <c r="BR131" s="26" t="s">
        <v>542</v>
      </c>
      <c r="BS131" s="8" t="s">
        <v>542</v>
      </c>
      <c r="BT131" s="26" t="s">
        <v>542</v>
      </c>
      <c r="BU131" s="8" t="s">
        <v>542</v>
      </c>
      <c r="BV131" s="26" t="s">
        <v>542</v>
      </c>
      <c r="BW131" s="8" t="s">
        <v>542</v>
      </c>
      <c r="BX131" s="26" t="s">
        <v>542</v>
      </c>
      <c r="BY131" s="8" t="s">
        <v>542</v>
      </c>
      <c r="BZ131" s="26" t="s">
        <v>542</v>
      </c>
      <c r="CA131" s="8" t="s">
        <v>542</v>
      </c>
      <c r="CB131" s="26" t="s">
        <v>542</v>
      </c>
      <c r="CC131" s="8" t="s">
        <v>542</v>
      </c>
      <c r="CD131" s="26" t="s">
        <v>542</v>
      </c>
      <c r="CE131" s="8" t="s">
        <v>542</v>
      </c>
      <c r="CF131" s="26" t="s">
        <v>542</v>
      </c>
      <c r="CG131" s="8" t="s">
        <v>542</v>
      </c>
      <c r="CH131" s="26" t="s">
        <v>542</v>
      </c>
      <c r="CI131" s="8" t="s">
        <v>542</v>
      </c>
      <c r="CJ131" s="26" t="s">
        <v>542</v>
      </c>
      <c r="CK131" s="8" t="s">
        <v>542</v>
      </c>
    </row>
    <row r="132" spans="1:89" ht="15" x14ac:dyDescent="0.25">
      <c r="A132" s="17" t="s">
        <v>428</v>
      </c>
      <c r="B132" s="21">
        <v>7706</v>
      </c>
      <c r="C132" s="14" t="s">
        <v>429</v>
      </c>
      <c r="D132" s="17" t="s">
        <v>423</v>
      </c>
      <c r="E132" s="21">
        <v>77</v>
      </c>
      <c r="F132" s="22">
        <v>0</v>
      </c>
      <c r="G132" s="21"/>
      <c r="H132" s="21">
        <v>3.4671100406986802E-2</v>
      </c>
      <c r="I132" s="10">
        <v>0</v>
      </c>
      <c r="J132" s="17" t="s">
        <v>540</v>
      </c>
      <c r="K132" s="17">
        <v>1.623</v>
      </c>
      <c r="L132" s="23">
        <v>2015</v>
      </c>
      <c r="M132" s="21">
        <v>3.3630966</v>
      </c>
      <c r="N132" s="24">
        <v>0</v>
      </c>
      <c r="O132" s="17" t="s">
        <v>540</v>
      </c>
      <c r="P132" s="8" t="s">
        <v>541</v>
      </c>
      <c r="Q132" s="25">
        <v>0</v>
      </c>
      <c r="R132" s="26" t="s">
        <v>542</v>
      </c>
      <c r="S132" s="8" t="s">
        <v>542</v>
      </c>
      <c r="T132" s="26" t="s">
        <v>542</v>
      </c>
      <c r="U132" s="8" t="s">
        <v>542</v>
      </c>
      <c r="V132" s="26" t="s">
        <v>542</v>
      </c>
      <c r="W132" s="8" t="s">
        <v>542</v>
      </c>
      <c r="X132" s="26" t="s">
        <v>542</v>
      </c>
      <c r="Y132" s="8" t="s">
        <v>542</v>
      </c>
      <c r="Z132" s="26" t="s">
        <v>542</v>
      </c>
      <c r="AA132" s="8" t="s">
        <v>542</v>
      </c>
      <c r="AB132" s="26" t="s">
        <v>542</v>
      </c>
      <c r="AC132" s="8" t="s">
        <v>542</v>
      </c>
      <c r="AD132" s="26" t="s">
        <v>542</v>
      </c>
      <c r="AE132" s="8" t="s">
        <v>542</v>
      </c>
      <c r="AF132" s="26" t="s">
        <v>542</v>
      </c>
      <c r="AG132" s="8" t="s">
        <v>542</v>
      </c>
      <c r="AH132" s="26" t="s">
        <v>542</v>
      </c>
      <c r="AI132" s="8" t="s">
        <v>542</v>
      </c>
      <c r="AJ132" s="26" t="s">
        <v>542</v>
      </c>
      <c r="AK132" s="8" t="s">
        <v>542</v>
      </c>
      <c r="AL132" s="26" t="s">
        <v>542</v>
      </c>
      <c r="AM132" s="8" t="s">
        <v>542</v>
      </c>
      <c r="AN132" s="26" t="s">
        <v>542</v>
      </c>
      <c r="AO132" s="8" t="s">
        <v>542</v>
      </c>
      <c r="AP132" s="26" t="s">
        <v>542</v>
      </c>
      <c r="AQ132" s="8" t="s">
        <v>542</v>
      </c>
      <c r="AR132" s="26" t="s">
        <v>542</v>
      </c>
      <c r="AS132" s="8" t="s">
        <v>542</v>
      </c>
      <c r="AT132" s="26" t="s">
        <v>542</v>
      </c>
      <c r="AU132" s="8" t="s">
        <v>542</v>
      </c>
      <c r="AV132" s="26" t="s">
        <v>542</v>
      </c>
      <c r="AW132" s="8" t="s">
        <v>542</v>
      </c>
      <c r="AX132" s="26" t="s">
        <v>542</v>
      </c>
      <c r="AY132" s="8" t="s">
        <v>542</v>
      </c>
      <c r="AZ132" s="26" t="s">
        <v>542</v>
      </c>
      <c r="BA132" s="8" t="s">
        <v>542</v>
      </c>
      <c r="BB132" s="26" t="s">
        <v>542</v>
      </c>
      <c r="BC132" s="8" t="s">
        <v>542</v>
      </c>
      <c r="BD132" s="26" t="s">
        <v>542</v>
      </c>
      <c r="BE132" s="8" t="s">
        <v>542</v>
      </c>
      <c r="BF132" s="26" t="s">
        <v>542</v>
      </c>
      <c r="BG132" s="8" t="s">
        <v>542</v>
      </c>
      <c r="BH132" s="26" t="s">
        <v>542</v>
      </c>
      <c r="BI132" s="8" t="s">
        <v>542</v>
      </c>
      <c r="BJ132" s="26" t="s">
        <v>542</v>
      </c>
      <c r="BK132" s="8" t="s">
        <v>542</v>
      </c>
      <c r="BL132" s="26" t="s">
        <v>542</v>
      </c>
      <c r="BM132" s="8" t="s">
        <v>542</v>
      </c>
      <c r="BN132" s="26" t="s">
        <v>542</v>
      </c>
      <c r="BO132" s="8" t="s">
        <v>542</v>
      </c>
      <c r="BP132" s="26" t="s">
        <v>542</v>
      </c>
      <c r="BQ132" s="8" t="s">
        <v>542</v>
      </c>
      <c r="BR132" s="26" t="s">
        <v>542</v>
      </c>
      <c r="BS132" s="8" t="s">
        <v>542</v>
      </c>
      <c r="BT132" s="26" t="s">
        <v>542</v>
      </c>
      <c r="BU132" s="8" t="s">
        <v>542</v>
      </c>
      <c r="BV132" s="26" t="s">
        <v>542</v>
      </c>
      <c r="BW132" s="8" t="s">
        <v>542</v>
      </c>
      <c r="BX132" s="26" t="s">
        <v>542</v>
      </c>
      <c r="BY132" s="8" t="s">
        <v>542</v>
      </c>
      <c r="BZ132" s="26" t="s">
        <v>542</v>
      </c>
      <c r="CA132" s="8" t="s">
        <v>542</v>
      </c>
      <c r="CB132" s="26" t="s">
        <v>542</v>
      </c>
      <c r="CC132" s="8" t="s">
        <v>542</v>
      </c>
      <c r="CD132" s="26" t="s">
        <v>542</v>
      </c>
      <c r="CE132" s="8" t="s">
        <v>542</v>
      </c>
      <c r="CF132" s="26" t="s">
        <v>542</v>
      </c>
      <c r="CG132" s="8" t="s">
        <v>542</v>
      </c>
      <c r="CH132" s="26" t="s">
        <v>542</v>
      </c>
      <c r="CI132" s="8" t="s">
        <v>542</v>
      </c>
      <c r="CJ132" s="26" t="s">
        <v>542</v>
      </c>
      <c r="CK132" s="8" t="s">
        <v>542</v>
      </c>
    </row>
    <row r="133" spans="1:89" ht="15" x14ac:dyDescent="0.25">
      <c r="A133" s="17" t="s">
        <v>430</v>
      </c>
      <c r="B133" s="21">
        <v>7802</v>
      </c>
      <c r="C133" s="14" t="s">
        <v>466</v>
      </c>
      <c r="D133" s="17" t="s">
        <v>78</v>
      </c>
      <c r="E133" s="21">
        <v>78</v>
      </c>
      <c r="F133" s="22">
        <v>536.42191700000001</v>
      </c>
      <c r="G133" s="21"/>
      <c r="H133" s="21">
        <v>0.77105723662055925</v>
      </c>
      <c r="I133" s="10">
        <v>0.27590222418149302</v>
      </c>
      <c r="J133" s="17" t="s">
        <v>540</v>
      </c>
      <c r="K133" s="17">
        <v>42.372</v>
      </c>
      <c r="L133" s="23">
        <v>2015</v>
      </c>
      <c r="M133" s="21">
        <v>54.775838891973173</v>
      </c>
      <c r="N133" s="24">
        <v>23.406948</v>
      </c>
      <c r="O133" s="17" t="s">
        <v>540</v>
      </c>
      <c r="P133" s="8" t="s">
        <v>541</v>
      </c>
      <c r="Q133" s="25">
        <v>21</v>
      </c>
      <c r="R133" s="26" t="s">
        <v>542</v>
      </c>
      <c r="S133" s="8" t="s">
        <v>542</v>
      </c>
      <c r="T133" s="26" t="s">
        <v>542</v>
      </c>
      <c r="U133" s="8" t="s">
        <v>542</v>
      </c>
      <c r="V133" s="26" t="s">
        <v>542</v>
      </c>
      <c r="W133" s="8" t="s">
        <v>542</v>
      </c>
      <c r="X133" s="26" t="s">
        <v>542</v>
      </c>
      <c r="Y133" s="8" t="s">
        <v>542</v>
      </c>
      <c r="Z133" s="26" t="s">
        <v>542</v>
      </c>
      <c r="AA133" s="8" t="s">
        <v>542</v>
      </c>
      <c r="AB133" s="26" t="s">
        <v>542</v>
      </c>
      <c r="AC133" s="8" t="s">
        <v>542</v>
      </c>
      <c r="AD133" s="26" t="s">
        <v>542</v>
      </c>
      <c r="AE133" s="8" t="s">
        <v>542</v>
      </c>
      <c r="AF133" s="26" t="s">
        <v>542</v>
      </c>
      <c r="AG133" s="8" t="s">
        <v>542</v>
      </c>
      <c r="AH133" s="26" t="s">
        <v>542</v>
      </c>
      <c r="AI133" s="8" t="s">
        <v>542</v>
      </c>
      <c r="AJ133" s="26" t="s">
        <v>542</v>
      </c>
      <c r="AK133" s="8" t="s">
        <v>542</v>
      </c>
      <c r="AL133" s="26" t="s">
        <v>542</v>
      </c>
      <c r="AM133" s="8" t="s">
        <v>542</v>
      </c>
      <c r="AN133" s="26" t="s">
        <v>542</v>
      </c>
      <c r="AO133" s="8" t="s">
        <v>542</v>
      </c>
      <c r="AP133" s="26" t="s">
        <v>542</v>
      </c>
      <c r="AQ133" s="8" t="s">
        <v>542</v>
      </c>
      <c r="AR133" s="26" t="s">
        <v>542</v>
      </c>
      <c r="AS133" s="8" t="s">
        <v>542</v>
      </c>
      <c r="AT133" s="26" t="s">
        <v>542</v>
      </c>
      <c r="AU133" s="8" t="s">
        <v>542</v>
      </c>
      <c r="AV133" s="26" t="s">
        <v>542</v>
      </c>
      <c r="AW133" s="8" t="s">
        <v>542</v>
      </c>
      <c r="AX133" s="26" t="s">
        <v>542</v>
      </c>
      <c r="AY133" s="8" t="s">
        <v>542</v>
      </c>
      <c r="AZ133" s="26" t="s">
        <v>542</v>
      </c>
      <c r="BA133" s="8" t="s">
        <v>542</v>
      </c>
      <c r="BB133" s="26" t="s">
        <v>542</v>
      </c>
      <c r="BC133" s="8" t="s">
        <v>542</v>
      </c>
      <c r="BD133" s="26" t="s">
        <v>542</v>
      </c>
      <c r="BE133" s="8" t="s">
        <v>542</v>
      </c>
      <c r="BF133" s="26" t="s">
        <v>542</v>
      </c>
      <c r="BG133" s="8" t="s">
        <v>542</v>
      </c>
      <c r="BH133" s="26" t="s">
        <v>542</v>
      </c>
      <c r="BI133" s="8" t="s">
        <v>542</v>
      </c>
      <c r="BJ133" s="26" t="s">
        <v>542</v>
      </c>
      <c r="BK133" s="8" t="s">
        <v>542</v>
      </c>
      <c r="BL133" s="26" t="s">
        <v>542</v>
      </c>
      <c r="BM133" s="8" t="s">
        <v>542</v>
      </c>
      <c r="BN133" s="26" t="s">
        <v>542</v>
      </c>
      <c r="BO133" s="8" t="s">
        <v>542</v>
      </c>
      <c r="BP133" s="26" t="s">
        <v>542</v>
      </c>
      <c r="BQ133" s="8" t="s">
        <v>542</v>
      </c>
      <c r="BR133" s="26" t="s">
        <v>542</v>
      </c>
      <c r="BS133" s="8" t="s">
        <v>542</v>
      </c>
      <c r="BT133" s="26" t="s">
        <v>542</v>
      </c>
      <c r="BU133" s="8" t="s">
        <v>542</v>
      </c>
      <c r="BV133" s="26" t="s">
        <v>542</v>
      </c>
      <c r="BW133" s="8" t="s">
        <v>542</v>
      </c>
      <c r="BX133" s="26" t="s">
        <v>542</v>
      </c>
      <c r="BY133" s="8" t="s">
        <v>542</v>
      </c>
      <c r="BZ133" s="26" t="s">
        <v>542</v>
      </c>
      <c r="CA133" s="8" t="s">
        <v>542</v>
      </c>
      <c r="CB133" s="26" t="s">
        <v>542</v>
      </c>
      <c r="CC133" s="8" t="s">
        <v>542</v>
      </c>
      <c r="CD133" s="26" t="s">
        <v>542</v>
      </c>
      <c r="CE133" s="8" t="s">
        <v>542</v>
      </c>
      <c r="CF133" s="26" t="s">
        <v>542</v>
      </c>
      <c r="CG133" s="8" t="s">
        <v>542</v>
      </c>
      <c r="CH133" s="26" t="s">
        <v>542</v>
      </c>
      <c r="CI133" s="8" t="s">
        <v>542</v>
      </c>
      <c r="CJ133" s="26" t="s">
        <v>542</v>
      </c>
      <c r="CK133" s="8" t="s">
        <v>542</v>
      </c>
    </row>
    <row r="134" spans="1:89" ht="15" x14ac:dyDescent="0.25">
      <c r="A134" s="17" t="s">
        <v>78</v>
      </c>
      <c r="B134" s="21">
        <v>7803</v>
      </c>
      <c r="C134" s="14" t="s">
        <v>467</v>
      </c>
      <c r="D134" s="17" t="s">
        <v>78</v>
      </c>
      <c r="E134" s="21">
        <v>78</v>
      </c>
      <c r="F134" s="22">
        <v>193.43561600000001</v>
      </c>
      <c r="G134" s="21"/>
      <c r="H134" s="21">
        <v>0.66115592208394502</v>
      </c>
      <c r="I134" s="10">
        <v>0.170599399854058</v>
      </c>
      <c r="J134" s="17" t="s">
        <v>540</v>
      </c>
      <c r="K134" s="17">
        <v>15.003</v>
      </c>
      <c r="L134" s="23">
        <v>2015</v>
      </c>
      <c r="M134" s="21">
        <v>45.085328455670108</v>
      </c>
      <c r="N134" s="24">
        <v>23.434152999999998</v>
      </c>
      <c r="O134" s="17" t="s">
        <v>540</v>
      </c>
      <c r="P134" s="8" t="s">
        <v>541</v>
      </c>
      <c r="Q134" s="25">
        <v>7</v>
      </c>
      <c r="R134" s="26" t="s">
        <v>542</v>
      </c>
      <c r="S134" s="8" t="s">
        <v>542</v>
      </c>
      <c r="T134" s="26" t="s">
        <v>542</v>
      </c>
      <c r="U134" s="8" t="s">
        <v>542</v>
      </c>
      <c r="V134" s="26" t="s">
        <v>542</v>
      </c>
      <c r="W134" s="8" t="s">
        <v>542</v>
      </c>
      <c r="X134" s="26" t="s">
        <v>542</v>
      </c>
      <c r="Y134" s="8" t="s">
        <v>542</v>
      </c>
      <c r="Z134" s="26" t="s">
        <v>542</v>
      </c>
      <c r="AA134" s="8" t="s">
        <v>542</v>
      </c>
      <c r="AB134" s="26" t="s">
        <v>542</v>
      </c>
      <c r="AC134" s="8" t="s">
        <v>542</v>
      </c>
      <c r="AD134" s="26" t="s">
        <v>542</v>
      </c>
      <c r="AE134" s="8" t="s">
        <v>542</v>
      </c>
      <c r="AF134" s="26" t="s">
        <v>542</v>
      </c>
      <c r="AG134" s="8" t="s">
        <v>542</v>
      </c>
      <c r="AH134" s="26" t="s">
        <v>542</v>
      </c>
      <c r="AI134" s="8" t="s">
        <v>542</v>
      </c>
      <c r="AJ134" s="26" t="s">
        <v>542</v>
      </c>
      <c r="AK134" s="8" t="s">
        <v>542</v>
      </c>
      <c r="AL134" s="26" t="s">
        <v>542</v>
      </c>
      <c r="AM134" s="8" t="s">
        <v>542</v>
      </c>
      <c r="AN134" s="26" t="s">
        <v>542</v>
      </c>
      <c r="AO134" s="8" t="s">
        <v>542</v>
      </c>
      <c r="AP134" s="26" t="s">
        <v>542</v>
      </c>
      <c r="AQ134" s="8" t="s">
        <v>542</v>
      </c>
      <c r="AR134" s="26" t="s">
        <v>542</v>
      </c>
      <c r="AS134" s="8" t="s">
        <v>542</v>
      </c>
      <c r="AT134" s="26" t="s">
        <v>542</v>
      </c>
      <c r="AU134" s="8" t="s">
        <v>542</v>
      </c>
      <c r="AV134" s="26" t="s">
        <v>542</v>
      </c>
      <c r="AW134" s="8" t="s">
        <v>542</v>
      </c>
      <c r="AX134" s="26" t="s">
        <v>542</v>
      </c>
      <c r="AY134" s="8" t="s">
        <v>542</v>
      </c>
      <c r="AZ134" s="26" t="s">
        <v>542</v>
      </c>
      <c r="BA134" s="8" t="s">
        <v>542</v>
      </c>
      <c r="BB134" s="26" t="s">
        <v>542</v>
      </c>
      <c r="BC134" s="8" t="s">
        <v>542</v>
      </c>
      <c r="BD134" s="26" t="s">
        <v>542</v>
      </c>
      <c r="BE134" s="8" t="s">
        <v>542</v>
      </c>
      <c r="BF134" s="26" t="s">
        <v>542</v>
      </c>
      <c r="BG134" s="8" t="s">
        <v>542</v>
      </c>
      <c r="BH134" s="26" t="s">
        <v>542</v>
      </c>
      <c r="BI134" s="8" t="s">
        <v>542</v>
      </c>
      <c r="BJ134" s="26" t="s">
        <v>542</v>
      </c>
      <c r="BK134" s="8" t="s">
        <v>542</v>
      </c>
      <c r="BL134" s="26" t="s">
        <v>542</v>
      </c>
      <c r="BM134" s="8" t="s">
        <v>542</v>
      </c>
      <c r="BN134" s="26" t="s">
        <v>542</v>
      </c>
      <c r="BO134" s="8" t="s">
        <v>542</v>
      </c>
      <c r="BP134" s="26" t="s">
        <v>542</v>
      </c>
      <c r="BQ134" s="8" t="s">
        <v>542</v>
      </c>
      <c r="BR134" s="26" t="s">
        <v>542</v>
      </c>
      <c r="BS134" s="8" t="s">
        <v>542</v>
      </c>
      <c r="BT134" s="26" t="s">
        <v>542</v>
      </c>
      <c r="BU134" s="8" t="s">
        <v>542</v>
      </c>
      <c r="BV134" s="26" t="s">
        <v>542</v>
      </c>
      <c r="BW134" s="8" t="s">
        <v>542</v>
      </c>
      <c r="BX134" s="26" t="s">
        <v>542</v>
      </c>
      <c r="BY134" s="8" t="s">
        <v>542</v>
      </c>
      <c r="BZ134" s="26" t="s">
        <v>542</v>
      </c>
      <c r="CA134" s="8" t="s">
        <v>542</v>
      </c>
      <c r="CB134" s="26" t="s">
        <v>542</v>
      </c>
      <c r="CC134" s="8" t="s">
        <v>542</v>
      </c>
      <c r="CD134" s="26" t="s">
        <v>542</v>
      </c>
      <c r="CE134" s="8" t="s">
        <v>542</v>
      </c>
      <c r="CF134" s="26" t="s">
        <v>542</v>
      </c>
      <c r="CG134" s="8" t="s">
        <v>542</v>
      </c>
      <c r="CH134" s="26" t="s">
        <v>542</v>
      </c>
      <c r="CI134" s="8" t="s">
        <v>542</v>
      </c>
      <c r="CJ134" s="26" t="s">
        <v>542</v>
      </c>
      <c r="CK134" s="8" t="s">
        <v>542</v>
      </c>
    </row>
    <row r="135" spans="1:89" ht="15" x14ac:dyDescent="0.25">
      <c r="A135" s="17" t="s">
        <v>431</v>
      </c>
      <c r="B135" s="21">
        <v>7805</v>
      </c>
      <c r="C135" s="14" t="s">
        <v>468</v>
      </c>
      <c r="D135" s="17" t="s">
        <v>78</v>
      </c>
      <c r="E135" s="21">
        <v>78</v>
      </c>
      <c r="F135" s="22">
        <v>208.613698</v>
      </c>
      <c r="G135" s="21"/>
      <c r="H135" s="21">
        <v>1.8245733851020336</v>
      </c>
      <c r="I135" s="10">
        <v>0.45538716254385198</v>
      </c>
      <c r="J135" s="17" t="s">
        <v>540</v>
      </c>
      <c r="K135" s="17">
        <v>28.696999999999999</v>
      </c>
      <c r="L135" s="23">
        <v>2015</v>
      </c>
      <c r="M135" s="21">
        <v>155.65608773874638</v>
      </c>
      <c r="N135" s="24">
        <v>51.818264999999997</v>
      </c>
      <c r="O135" s="17" t="s">
        <v>540</v>
      </c>
      <c r="P135" s="8" t="s">
        <v>541</v>
      </c>
      <c r="Q135" s="25">
        <v>8</v>
      </c>
      <c r="R135" s="26" t="s">
        <v>542</v>
      </c>
      <c r="S135" s="8" t="s">
        <v>542</v>
      </c>
      <c r="T135" s="26" t="s">
        <v>542</v>
      </c>
      <c r="U135" s="8" t="s">
        <v>542</v>
      </c>
      <c r="V135" s="26" t="s">
        <v>542</v>
      </c>
      <c r="W135" s="8" t="s">
        <v>542</v>
      </c>
      <c r="X135" s="26" t="s">
        <v>542</v>
      </c>
      <c r="Y135" s="8" t="s">
        <v>542</v>
      </c>
      <c r="Z135" s="26" t="s">
        <v>542</v>
      </c>
      <c r="AA135" s="8" t="s">
        <v>542</v>
      </c>
      <c r="AB135" s="26" t="s">
        <v>542</v>
      </c>
      <c r="AC135" s="8" t="s">
        <v>542</v>
      </c>
      <c r="AD135" s="26" t="s">
        <v>542</v>
      </c>
      <c r="AE135" s="8" t="s">
        <v>542</v>
      </c>
      <c r="AF135" s="26" t="s">
        <v>542</v>
      </c>
      <c r="AG135" s="8" t="s">
        <v>542</v>
      </c>
      <c r="AH135" s="26" t="s">
        <v>542</v>
      </c>
      <c r="AI135" s="8" t="s">
        <v>542</v>
      </c>
      <c r="AJ135" s="26" t="s">
        <v>542</v>
      </c>
      <c r="AK135" s="8" t="s">
        <v>542</v>
      </c>
      <c r="AL135" s="26" t="s">
        <v>542</v>
      </c>
      <c r="AM135" s="8" t="s">
        <v>542</v>
      </c>
      <c r="AN135" s="26" t="s">
        <v>542</v>
      </c>
      <c r="AO135" s="8" t="s">
        <v>542</v>
      </c>
      <c r="AP135" s="26" t="s">
        <v>542</v>
      </c>
      <c r="AQ135" s="8" t="s">
        <v>542</v>
      </c>
      <c r="AR135" s="26" t="s">
        <v>542</v>
      </c>
      <c r="AS135" s="8" t="s">
        <v>542</v>
      </c>
      <c r="AT135" s="26" t="s">
        <v>542</v>
      </c>
      <c r="AU135" s="8" t="s">
        <v>542</v>
      </c>
      <c r="AV135" s="26" t="s">
        <v>542</v>
      </c>
      <c r="AW135" s="8" t="s">
        <v>542</v>
      </c>
      <c r="AX135" s="26" t="s">
        <v>542</v>
      </c>
      <c r="AY135" s="8" t="s">
        <v>542</v>
      </c>
      <c r="AZ135" s="26" t="s">
        <v>542</v>
      </c>
      <c r="BA135" s="8" t="s">
        <v>542</v>
      </c>
      <c r="BB135" s="26" t="s">
        <v>542</v>
      </c>
      <c r="BC135" s="8" t="s">
        <v>542</v>
      </c>
      <c r="BD135" s="26" t="s">
        <v>542</v>
      </c>
      <c r="BE135" s="8" t="s">
        <v>542</v>
      </c>
      <c r="BF135" s="26" t="s">
        <v>542</v>
      </c>
      <c r="BG135" s="8" t="s">
        <v>542</v>
      </c>
      <c r="BH135" s="26" t="s">
        <v>542</v>
      </c>
      <c r="BI135" s="8" t="s">
        <v>542</v>
      </c>
      <c r="BJ135" s="26" t="s">
        <v>542</v>
      </c>
      <c r="BK135" s="8" t="s">
        <v>542</v>
      </c>
      <c r="BL135" s="26" t="s">
        <v>542</v>
      </c>
      <c r="BM135" s="8" t="s">
        <v>542</v>
      </c>
      <c r="BN135" s="26" t="s">
        <v>542</v>
      </c>
      <c r="BO135" s="8" t="s">
        <v>542</v>
      </c>
      <c r="BP135" s="26" t="s">
        <v>542</v>
      </c>
      <c r="BQ135" s="8" t="s">
        <v>542</v>
      </c>
      <c r="BR135" s="26" t="s">
        <v>542</v>
      </c>
      <c r="BS135" s="8" t="s">
        <v>542</v>
      </c>
      <c r="BT135" s="26" t="s">
        <v>542</v>
      </c>
      <c r="BU135" s="8" t="s">
        <v>542</v>
      </c>
      <c r="BV135" s="26" t="s">
        <v>542</v>
      </c>
      <c r="BW135" s="8" t="s">
        <v>542</v>
      </c>
      <c r="BX135" s="26" t="s">
        <v>542</v>
      </c>
      <c r="BY135" s="8" t="s">
        <v>542</v>
      </c>
      <c r="BZ135" s="26" t="s">
        <v>542</v>
      </c>
      <c r="CA135" s="8" t="s">
        <v>542</v>
      </c>
      <c r="CB135" s="26" t="s">
        <v>542</v>
      </c>
      <c r="CC135" s="8" t="s">
        <v>542</v>
      </c>
      <c r="CD135" s="26" t="s">
        <v>542</v>
      </c>
      <c r="CE135" s="8" t="s">
        <v>542</v>
      </c>
      <c r="CF135" s="26" t="s">
        <v>542</v>
      </c>
      <c r="CG135" s="8" t="s">
        <v>542</v>
      </c>
      <c r="CH135" s="26" t="s">
        <v>542</v>
      </c>
      <c r="CI135" s="8" t="s">
        <v>542</v>
      </c>
      <c r="CJ135" s="26" t="s">
        <v>542</v>
      </c>
      <c r="CK135" s="8" t="s">
        <v>542</v>
      </c>
    </row>
    <row r="136" spans="1:89" ht="15" x14ac:dyDescent="0.25">
      <c r="A136" s="17" t="s">
        <v>433</v>
      </c>
      <c r="B136" s="21">
        <v>7806</v>
      </c>
      <c r="C136" s="14" t="s">
        <v>469</v>
      </c>
      <c r="D136" s="17" t="s">
        <v>78</v>
      </c>
      <c r="E136" s="21">
        <v>78</v>
      </c>
      <c r="F136" s="22">
        <v>0</v>
      </c>
      <c r="G136" s="21"/>
      <c r="H136" s="21">
        <v>0.64242913891816633</v>
      </c>
      <c r="I136" s="10">
        <v>0</v>
      </c>
      <c r="J136" s="17" t="s">
        <v>540</v>
      </c>
      <c r="K136" s="17">
        <v>3.96</v>
      </c>
      <c r="L136" s="23">
        <v>2015</v>
      </c>
      <c r="M136" s="21">
        <v>49.16126693333333</v>
      </c>
      <c r="N136" s="24">
        <v>0</v>
      </c>
      <c r="O136" s="17" t="s">
        <v>540</v>
      </c>
      <c r="P136" s="8" t="s">
        <v>541</v>
      </c>
      <c r="Q136" s="25">
        <v>0</v>
      </c>
      <c r="R136" s="26" t="s">
        <v>542</v>
      </c>
      <c r="S136" s="8" t="s">
        <v>542</v>
      </c>
      <c r="T136" s="26" t="s">
        <v>542</v>
      </c>
      <c r="U136" s="8" t="s">
        <v>542</v>
      </c>
      <c r="V136" s="26" t="s">
        <v>542</v>
      </c>
      <c r="W136" s="8" t="s">
        <v>542</v>
      </c>
      <c r="X136" s="26" t="s">
        <v>542</v>
      </c>
      <c r="Y136" s="8" t="s">
        <v>542</v>
      </c>
      <c r="Z136" s="26" t="s">
        <v>542</v>
      </c>
      <c r="AA136" s="8" t="s">
        <v>542</v>
      </c>
      <c r="AB136" s="26" t="s">
        <v>542</v>
      </c>
      <c r="AC136" s="8" t="s">
        <v>542</v>
      </c>
      <c r="AD136" s="26" t="s">
        <v>542</v>
      </c>
      <c r="AE136" s="8" t="s">
        <v>542</v>
      </c>
      <c r="AF136" s="26" t="s">
        <v>542</v>
      </c>
      <c r="AG136" s="8" t="s">
        <v>542</v>
      </c>
      <c r="AH136" s="26" t="s">
        <v>542</v>
      </c>
      <c r="AI136" s="8" t="s">
        <v>542</v>
      </c>
      <c r="AJ136" s="26" t="s">
        <v>542</v>
      </c>
      <c r="AK136" s="8" t="s">
        <v>542</v>
      </c>
      <c r="AL136" s="26" t="s">
        <v>542</v>
      </c>
      <c r="AM136" s="8" t="s">
        <v>542</v>
      </c>
      <c r="AN136" s="26" t="s">
        <v>542</v>
      </c>
      <c r="AO136" s="8" t="s">
        <v>542</v>
      </c>
      <c r="AP136" s="26" t="s">
        <v>542</v>
      </c>
      <c r="AQ136" s="8" t="s">
        <v>542</v>
      </c>
      <c r="AR136" s="26" t="s">
        <v>542</v>
      </c>
      <c r="AS136" s="8" t="s">
        <v>542</v>
      </c>
      <c r="AT136" s="26" t="s">
        <v>542</v>
      </c>
      <c r="AU136" s="8" t="s">
        <v>542</v>
      </c>
      <c r="AV136" s="26" t="s">
        <v>542</v>
      </c>
      <c r="AW136" s="8" t="s">
        <v>542</v>
      </c>
      <c r="AX136" s="26" t="s">
        <v>542</v>
      </c>
      <c r="AY136" s="8" t="s">
        <v>542</v>
      </c>
      <c r="AZ136" s="26" t="s">
        <v>542</v>
      </c>
      <c r="BA136" s="8" t="s">
        <v>542</v>
      </c>
      <c r="BB136" s="26" t="s">
        <v>542</v>
      </c>
      <c r="BC136" s="8" t="s">
        <v>542</v>
      </c>
      <c r="BD136" s="26" t="s">
        <v>542</v>
      </c>
      <c r="BE136" s="8" t="s">
        <v>542</v>
      </c>
      <c r="BF136" s="26" t="s">
        <v>542</v>
      </c>
      <c r="BG136" s="8" t="s">
        <v>542</v>
      </c>
      <c r="BH136" s="26" t="s">
        <v>542</v>
      </c>
      <c r="BI136" s="8" t="s">
        <v>542</v>
      </c>
      <c r="BJ136" s="26" t="s">
        <v>542</v>
      </c>
      <c r="BK136" s="8" t="s">
        <v>542</v>
      </c>
      <c r="BL136" s="26" t="s">
        <v>542</v>
      </c>
      <c r="BM136" s="8" t="s">
        <v>542</v>
      </c>
      <c r="BN136" s="26" t="s">
        <v>542</v>
      </c>
      <c r="BO136" s="8" t="s">
        <v>542</v>
      </c>
      <c r="BP136" s="26" t="s">
        <v>542</v>
      </c>
      <c r="BQ136" s="8" t="s">
        <v>542</v>
      </c>
      <c r="BR136" s="26" t="s">
        <v>542</v>
      </c>
      <c r="BS136" s="8" t="s">
        <v>542</v>
      </c>
      <c r="BT136" s="26" t="s">
        <v>542</v>
      </c>
      <c r="BU136" s="8" t="s">
        <v>542</v>
      </c>
      <c r="BV136" s="26" t="s">
        <v>542</v>
      </c>
      <c r="BW136" s="8" t="s">
        <v>542</v>
      </c>
      <c r="BX136" s="26" t="s">
        <v>542</v>
      </c>
      <c r="BY136" s="8" t="s">
        <v>542</v>
      </c>
      <c r="BZ136" s="26" t="s">
        <v>542</v>
      </c>
      <c r="CA136" s="8" t="s">
        <v>542</v>
      </c>
      <c r="CB136" s="26" t="s">
        <v>542</v>
      </c>
      <c r="CC136" s="8" t="s">
        <v>542</v>
      </c>
      <c r="CD136" s="26" t="s">
        <v>542</v>
      </c>
      <c r="CE136" s="8" t="s">
        <v>542</v>
      </c>
      <c r="CF136" s="26" t="s">
        <v>542</v>
      </c>
      <c r="CG136" s="8" t="s">
        <v>542</v>
      </c>
      <c r="CH136" s="26" t="s">
        <v>542</v>
      </c>
      <c r="CI136" s="8" t="s">
        <v>542</v>
      </c>
      <c r="CJ136" s="26" t="s">
        <v>542</v>
      </c>
      <c r="CK136" s="8" t="s">
        <v>542</v>
      </c>
    </row>
    <row r="137" spans="1:89" ht="15" x14ac:dyDescent="0.25">
      <c r="A137" s="17" t="s">
        <v>495</v>
      </c>
      <c r="B137" s="21">
        <v>7914</v>
      </c>
      <c r="C137" s="14" t="s">
        <v>564</v>
      </c>
      <c r="D137" s="17" t="s">
        <v>434</v>
      </c>
      <c r="E137" s="21">
        <v>79</v>
      </c>
      <c r="F137" s="22">
        <v>251.424657</v>
      </c>
      <c r="G137" s="21"/>
      <c r="H137" s="21">
        <v>0.35513198501236054</v>
      </c>
      <c r="I137" s="10">
        <v>0.111365370183243</v>
      </c>
      <c r="J137" s="17" t="s">
        <v>540</v>
      </c>
      <c r="K137" s="17">
        <v>15.318</v>
      </c>
      <c r="L137" s="23">
        <v>2017</v>
      </c>
      <c r="M137" s="21">
        <v>37.469925733333341</v>
      </c>
      <c r="N137" s="24">
        <v>6.2324830000000002</v>
      </c>
      <c r="O137" s="17" t="s">
        <v>540</v>
      </c>
      <c r="P137" s="8" t="s">
        <v>541</v>
      </c>
      <c r="Q137" s="25">
        <v>6</v>
      </c>
      <c r="R137" s="26" t="s">
        <v>542</v>
      </c>
      <c r="S137" s="8" t="s">
        <v>542</v>
      </c>
      <c r="T137" s="26" t="s">
        <v>542</v>
      </c>
      <c r="U137" s="8" t="s">
        <v>542</v>
      </c>
      <c r="V137" s="26" t="s">
        <v>542</v>
      </c>
      <c r="W137" s="8" t="s">
        <v>542</v>
      </c>
      <c r="X137" s="26" t="s">
        <v>542</v>
      </c>
      <c r="Y137" s="8" t="s">
        <v>542</v>
      </c>
      <c r="Z137" s="26" t="s">
        <v>542</v>
      </c>
      <c r="AA137" s="8" t="s">
        <v>542</v>
      </c>
      <c r="AB137" s="26" t="s">
        <v>542</v>
      </c>
      <c r="AC137" s="8" t="s">
        <v>542</v>
      </c>
      <c r="AD137" s="26" t="s">
        <v>542</v>
      </c>
      <c r="AE137" s="8" t="s">
        <v>542</v>
      </c>
      <c r="AF137" s="26" t="s">
        <v>542</v>
      </c>
      <c r="AG137" s="8" t="s">
        <v>542</v>
      </c>
      <c r="AH137" s="26" t="s">
        <v>542</v>
      </c>
      <c r="AI137" s="8" t="s">
        <v>542</v>
      </c>
      <c r="AJ137" s="26" t="s">
        <v>542</v>
      </c>
      <c r="AK137" s="8" t="s">
        <v>542</v>
      </c>
      <c r="AL137" s="26" t="s">
        <v>542</v>
      </c>
      <c r="AM137" s="8" t="s">
        <v>542</v>
      </c>
      <c r="AN137" s="26" t="s">
        <v>542</v>
      </c>
      <c r="AO137" s="8" t="s">
        <v>542</v>
      </c>
      <c r="AP137" s="26" t="s">
        <v>542</v>
      </c>
      <c r="AQ137" s="8" t="s">
        <v>542</v>
      </c>
      <c r="AR137" s="26" t="s">
        <v>542</v>
      </c>
      <c r="AS137" s="8" t="s">
        <v>542</v>
      </c>
      <c r="AT137" s="26" t="s">
        <v>542</v>
      </c>
      <c r="AU137" s="8" t="s">
        <v>542</v>
      </c>
      <c r="AV137" s="26" t="s">
        <v>542</v>
      </c>
      <c r="AW137" s="8" t="s">
        <v>542</v>
      </c>
      <c r="AX137" s="26" t="s">
        <v>542</v>
      </c>
      <c r="AY137" s="8" t="s">
        <v>542</v>
      </c>
      <c r="AZ137" s="26" t="s">
        <v>542</v>
      </c>
      <c r="BA137" s="8" t="s">
        <v>542</v>
      </c>
      <c r="BB137" s="26" t="s">
        <v>542</v>
      </c>
      <c r="BC137" s="8" t="s">
        <v>542</v>
      </c>
      <c r="BD137" s="26" t="s">
        <v>542</v>
      </c>
      <c r="BE137" s="8" t="s">
        <v>542</v>
      </c>
      <c r="BF137" s="26" t="s">
        <v>542</v>
      </c>
      <c r="BG137" s="8" t="s">
        <v>542</v>
      </c>
      <c r="BH137" s="26" t="s">
        <v>542</v>
      </c>
      <c r="BI137" s="8" t="s">
        <v>542</v>
      </c>
      <c r="BJ137" s="26" t="s">
        <v>542</v>
      </c>
      <c r="BK137" s="8" t="s">
        <v>542</v>
      </c>
      <c r="BL137" s="26" t="s">
        <v>542</v>
      </c>
      <c r="BM137" s="8" t="s">
        <v>542</v>
      </c>
      <c r="BN137" s="26" t="s">
        <v>542</v>
      </c>
      <c r="BO137" s="8" t="s">
        <v>542</v>
      </c>
      <c r="BP137" s="26" t="s">
        <v>542</v>
      </c>
      <c r="BQ137" s="8" t="s">
        <v>542</v>
      </c>
      <c r="BR137" s="26" t="s">
        <v>542</v>
      </c>
      <c r="BS137" s="8" t="s">
        <v>542</v>
      </c>
      <c r="BT137" s="26" t="s">
        <v>542</v>
      </c>
      <c r="BU137" s="8" t="s">
        <v>542</v>
      </c>
      <c r="BV137" s="26" t="s">
        <v>542</v>
      </c>
      <c r="BW137" s="8" t="s">
        <v>542</v>
      </c>
      <c r="BX137" s="26" t="s">
        <v>542</v>
      </c>
      <c r="BY137" s="8" t="s">
        <v>542</v>
      </c>
      <c r="BZ137" s="26" t="s">
        <v>542</v>
      </c>
      <c r="CA137" s="8" t="s">
        <v>542</v>
      </c>
      <c r="CB137" s="26" t="s">
        <v>542</v>
      </c>
      <c r="CC137" s="8" t="s">
        <v>542</v>
      </c>
      <c r="CD137" s="26" t="s">
        <v>542</v>
      </c>
      <c r="CE137" s="8" t="s">
        <v>542</v>
      </c>
      <c r="CF137" s="26" t="s">
        <v>542</v>
      </c>
      <c r="CG137" s="8" t="s">
        <v>542</v>
      </c>
      <c r="CH137" s="26" t="s">
        <v>542</v>
      </c>
      <c r="CI137" s="8" t="s">
        <v>542</v>
      </c>
      <c r="CJ137" s="26" t="s">
        <v>542</v>
      </c>
      <c r="CK137" s="8" t="s">
        <v>542</v>
      </c>
    </row>
    <row r="138" spans="1:89" ht="15" x14ac:dyDescent="0.25">
      <c r="A138" s="34" t="s">
        <v>189</v>
      </c>
      <c r="B138" s="35">
        <v>7924</v>
      </c>
      <c r="C138" s="36" t="s">
        <v>565</v>
      </c>
      <c r="D138" s="34" t="s">
        <v>434</v>
      </c>
      <c r="E138" s="35">
        <v>79</v>
      </c>
      <c r="F138" s="37">
        <v>290.00273900000002</v>
      </c>
      <c r="G138" s="35"/>
      <c r="H138" s="35">
        <v>0.11466286961027534</v>
      </c>
      <c r="I138" s="38">
        <v>2.0827389495793698</v>
      </c>
      <c r="J138" s="34" t="s">
        <v>499</v>
      </c>
      <c r="K138" s="34">
        <v>20.317</v>
      </c>
      <c r="L138" s="39">
        <v>2013</v>
      </c>
      <c r="M138" s="35">
        <v>12.059541436781609</v>
      </c>
      <c r="N138" s="40">
        <v>88.78192</v>
      </c>
      <c r="O138" s="34" t="s">
        <v>499</v>
      </c>
      <c r="P138" s="34" t="s">
        <v>500</v>
      </c>
      <c r="Q138" s="41">
        <v>4</v>
      </c>
      <c r="R138" s="42" t="s">
        <v>501</v>
      </c>
      <c r="S138" s="34">
        <v>0</v>
      </c>
      <c r="T138" s="42" t="s">
        <v>502</v>
      </c>
      <c r="U138" s="34">
        <v>0</v>
      </c>
      <c r="V138" s="42" t="s">
        <v>503</v>
      </c>
      <c r="W138" s="34">
        <v>0</v>
      </c>
      <c r="X138" s="42" t="s">
        <v>504</v>
      </c>
      <c r="Y138" s="34">
        <v>0</v>
      </c>
      <c r="Z138" s="42" t="s">
        <v>505</v>
      </c>
      <c r="AA138" s="34">
        <v>0.25</v>
      </c>
      <c r="AB138" s="42" t="s">
        <v>506</v>
      </c>
      <c r="AC138" s="34">
        <v>0</v>
      </c>
      <c r="AD138" s="42" t="s">
        <v>507</v>
      </c>
      <c r="AE138" s="34">
        <v>0</v>
      </c>
      <c r="AF138" s="42" t="s">
        <v>508</v>
      </c>
      <c r="AG138" s="34">
        <v>0</v>
      </c>
      <c r="AH138" s="42" t="s">
        <v>509</v>
      </c>
      <c r="AI138" s="34">
        <v>0</v>
      </c>
      <c r="AJ138" s="42" t="s">
        <v>510</v>
      </c>
      <c r="AK138" s="34">
        <v>0</v>
      </c>
      <c r="AL138" s="42" t="s">
        <v>511</v>
      </c>
      <c r="AM138" s="34">
        <v>0</v>
      </c>
      <c r="AN138" s="42" t="s">
        <v>512</v>
      </c>
      <c r="AO138" s="34">
        <v>0</v>
      </c>
      <c r="AP138" s="42" t="s">
        <v>513</v>
      </c>
      <c r="AQ138" s="34">
        <v>0.25</v>
      </c>
      <c r="AR138" s="42" t="s">
        <v>514</v>
      </c>
      <c r="AS138" s="34">
        <v>0</v>
      </c>
      <c r="AT138" s="42" t="s">
        <v>515</v>
      </c>
      <c r="AU138" s="34">
        <v>0</v>
      </c>
      <c r="AV138" s="42" t="s">
        <v>516</v>
      </c>
      <c r="AW138" s="34">
        <v>0</v>
      </c>
      <c r="AX138" s="42" t="s">
        <v>517</v>
      </c>
      <c r="AY138" s="34">
        <v>0</v>
      </c>
      <c r="AZ138" s="42" t="s">
        <v>518</v>
      </c>
      <c r="BA138" s="34">
        <v>0</v>
      </c>
      <c r="BB138" s="42" t="s">
        <v>519</v>
      </c>
      <c r="BC138" s="34">
        <v>0</v>
      </c>
      <c r="BD138" s="42" t="s">
        <v>520</v>
      </c>
      <c r="BE138" s="34">
        <v>0</v>
      </c>
      <c r="BF138" s="42" t="s">
        <v>521</v>
      </c>
      <c r="BG138" s="34">
        <v>0</v>
      </c>
      <c r="BH138" s="42" t="s">
        <v>522</v>
      </c>
      <c r="BI138" s="34">
        <v>0</v>
      </c>
      <c r="BJ138" s="42" t="s">
        <v>523</v>
      </c>
      <c r="BK138" s="34">
        <v>0</v>
      </c>
      <c r="BL138" s="42" t="s">
        <v>524</v>
      </c>
      <c r="BM138" s="34">
        <v>0</v>
      </c>
      <c r="BN138" s="42" t="s">
        <v>525</v>
      </c>
      <c r="BO138" s="34">
        <v>0</v>
      </c>
      <c r="BP138" s="42" t="s">
        <v>526</v>
      </c>
      <c r="BQ138" s="34">
        <v>0</v>
      </c>
      <c r="BR138" s="42" t="s">
        <v>527</v>
      </c>
      <c r="BS138" s="34">
        <v>0</v>
      </c>
      <c r="BT138" s="42" t="s">
        <v>528</v>
      </c>
      <c r="BU138" s="34">
        <v>0</v>
      </c>
      <c r="BV138" s="42" t="s">
        <v>529</v>
      </c>
      <c r="BW138" s="34">
        <v>0</v>
      </c>
      <c r="BX138" s="42" t="s">
        <v>530</v>
      </c>
      <c r="BY138" s="34">
        <v>0</v>
      </c>
      <c r="BZ138" s="42" t="s">
        <v>531</v>
      </c>
      <c r="CA138" s="34">
        <v>0.5</v>
      </c>
      <c r="CB138" s="42" t="s">
        <v>532</v>
      </c>
      <c r="CC138" s="34">
        <v>0</v>
      </c>
      <c r="CD138" s="42" t="s">
        <v>533</v>
      </c>
      <c r="CE138" s="34">
        <v>0</v>
      </c>
      <c r="CF138" s="42" t="s">
        <v>534</v>
      </c>
      <c r="CG138" s="34">
        <v>0</v>
      </c>
      <c r="CH138" s="42" t="s">
        <v>535</v>
      </c>
      <c r="CI138" s="34">
        <v>0</v>
      </c>
      <c r="CJ138" s="42" t="s">
        <v>536</v>
      </c>
      <c r="CK138" s="34">
        <v>0</v>
      </c>
    </row>
    <row r="139" spans="1:89" ht="15" x14ac:dyDescent="0.25">
      <c r="A139" s="8" t="s">
        <v>62</v>
      </c>
      <c r="B139" s="21">
        <v>7934</v>
      </c>
      <c r="C139" s="8" t="s">
        <v>566</v>
      </c>
      <c r="D139" s="17" t="s">
        <v>434</v>
      </c>
      <c r="E139" s="9">
        <v>79</v>
      </c>
      <c r="F139" s="22">
        <v>3</v>
      </c>
      <c r="G139" s="9"/>
      <c r="H139" s="21">
        <v>6.9950970911864002E-2</v>
      </c>
      <c r="I139" s="10">
        <v>0.66666666666666696</v>
      </c>
      <c r="J139" s="17" t="s">
        <v>499</v>
      </c>
      <c r="K139" s="17">
        <v>0.84399999999999997</v>
      </c>
      <c r="L139" s="23">
        <v>2017</v>
      </c>
      <c r="M139" s="21">
        <v>6.5128468000000002</v>
      </c>
      <c r="N139" s="24">
        <v>41.333333000000003</v>
      </c>
      <c r="O139" s="17" t="s">
        <v>499</v>
      </c>
      <c r="P139" s="8" t="s">
        <v>500</v>
      </c>
      <c r="Q139" s="25">
        <v>1</v>
      </c>
      <c r="R139" s="26" t="s">
        <v>501</v>
      </c>
      <c r="S139" s="8">
        <v>0</v>
      </c>
      <c r="T139" s="26" t="s">
        <v>502</v>
      </c>
      <c r="U139" s="8">
        <v>0</v>
      </c>
      <c r="V139" s="26" t="s">
        <v>503</v>
      </c>
      <c r="W139" s="8">
        <v>0</v>
      </c>
      <c r="X139" s="26" t="s">
        <v>504</v>
      </c>
      <c r="Y139" s="8">
        <v>0</v>
      </c>
      <c r="Z139" s="26" t="s">
        <v>505</v>
      </c>
      <c r="AA139" s="8">
        <v>0</v>
      </c>
      <c r="AB139" s="26" t="s">
        <v>506</v>
      </c>
      <c r="AC139" s="8">
        <v>0</v>
      </c>
      <c r="AD139" s="26" t="s">
        <v>507</v>
      </c>
      <c r="AE139" s="8">
        <v>0</v>
      </c>
      <c r="AF139" s="26" t="s">
        <v>508</v>
      </c>
      <c r="AG139" s="8">
        <v>0</v>
      </c>
      <c r="AH139" s="26" t="s">
        <v>509</v>
      </c>
      <c r="AI139" s="8">
        <v>0</v>
      </c>
      <c r="AJ139" s="26" t="s">
        <v>510</v>
      </c>
      <c r="AK139" s="8">
        <v>0</v>
      </c>
      <c r="AL139" s="26" t="s">
        <v>511</v>
      </c>
      <c r="AM139" s="8">
        <v>0</v>
      </c>
      <c r="AN139" s="26" t="s">
        <v>512</v>
      </c>
      <c r="AO139" s="8">
        <v>0</v>
      </c>
      <c r="AP139" s="26" t="s">
        <v>513</v>
      </c>
      <c r="AQ139" s="8">
        <v>0</v>
      </c>
      <c r="AR139" s="26" t="s">
        <v>514</v>
      </c>
      <c r="AS139" s="8">
        <v>0</v>
      </c>
      <c r="AT139" s="26" t="s">
        <v>515</v>
      </c>
      <c r="AU139" s="8">
        <v>0</v>
      </c>
      <c r="AV139" s="26" t="s">
        <v>516</v>
      </c>
      <c r="AW139" s="8">
        <v>0</v>
      </c>
      <c r="AX139" s="26" t="s">
        <v>517</v>
      </c>
      <c r="AY139" s="8">
        <v>0</v>
      </c>
      <c r="AZ139" s="26" t="s">
        <v>518</v>
      </c>
      <c r="BA139" s="8">
        <v>0</v>
      </c>
      <c r="BB139" s="26" t="s">
        <v>519</v>
      </c>
      <c r="BC139" s="8">
        <v>0</v>
      </c>
      <c r="BD139" s="26" t="s">
        <v>520</v>
      </c>
      <c r="BE139" s="8">
        <v>0</v>
      </c>
      <c r="BF139" s="26" t="s">
        <v>521</v>
      </c>
      <c r="BG139" s="8">
        <v>0</v>
      </c>
      <c r="BH139" s="26" t="s">
        <v>522</v>
      </c>
      <c r="BI139" s="8">
        <v>0</v>
      </c>
      <c r="BJ139" s="26" t="s">
        <v>523</v>
      </c>
      <c r="BK139" s="8">
        <v>0</v>
      </c>
      <c r="BL139" s="26" t="s">
        <v>524</v>
      </c>
      <c r="BM139" s="8">
        <v>0</v>
      </c>
      <c r="BN139" s="26" t="s">
        <v>525</v>
      </c>
      <c r="BO139" s="8">
        <v>0</v>
      </c>
      <c r="BP139" s="26" t="s">
        <v>526</v>
      </c>
      <c r="BQ139" s="8">
        <v>0</v>
      </c>
      <c r="BR139" s="26" t="s">
        <v>527</v>
      </c>
      <c r="BS139" s="8">
        <v>0</v>
      </c>
      <c r="BT139" s="26" t="s">
        <v>528</v>
      </c>
      <c r="BU139" s="8">
        <v>0</v>
      </c>
      <c r="BV139" s="26" t="s">
        <v>529</v>
      </c>
      <c r="BW139" s="8">
        <v>0</v>
      </c>
      <c r="BX139" s="26" t="s">
        <v>530</v>
      </c>
      <c r="BY139" s="8">
        <v>0</v>
      </c>
      <c r="BZ139" s="26" t="s">
        <v>531</v>
      </c>
      <c r="CA139" s="8">
        <v>1</v>
      </c>
      <c r="CB139" s="26" t="s">
        <v>532</v>
      </c>
      <c r="CC139" s="8">
        <v>0</v>
      </c>
      <c r="CD139" s="26" t="s">
        <v>533</v>
      </c>
      <c r="CE139" s="8">
        <v>0</v>
      </c>
      <c r="CF139" s="26" t="s">
        <v>534</v>
      </c>
      <c r="CG139" s="8">
        <v>0</v>
      </c>
      <c r="CH139" s="26" t="s">
        <v>535</v>
      </c>
      <c r="CI139" s="8">
        <v>0</v>
      </c>
      <c r="CJ139" s="26" t="s">
        <v>536</v>
      </c>
      <c r="CK139" s="8">
        <v>0</v>
      </c>
    </row>
    <row r="140" spans="1:89" ht="15" x14ac:dyDescent="0.25">
      <c r="A140" s="17"/>
      <c r="B140" s="17"/>
      <c r="C140" s="17"/>
      <c r="D140" s="17"/>
      <c r="E140" s="17"/>
      <c r="F140" s="17"/>
      <c r="G140" s="17"/>
      <c r="H140" s="17"/>
      <c r="I140" s="17"/>
      <c r="J140" s="17"/>
      <c r="K140" s="17"/>
      <c r="L140" s="23"/>
      <c r="M140" s="17"/>
      <c r="N140" s="17"/>
      <c r="O140" s="17"/>
      <c r="P140" s="17"/>
      <c r="Q140" s="17"/>
      <c r="R140" s="26" t="str">
        <f t="shared" ref="R140" si="0">IF($P140="More Info Required","000 Power Supply","")</f>
        <v/>
      </c>
      <c r="S140" s="8" t="str">
        <f>IF($P140="More Info Required",COUNTIFS('[4]2015 Outage History'!$R:$R,R140,'[4]2015 Outage History'!$I:$I,$C140)/$Q140,"")</f>
        <v/>
      </c>
      <c r="T140" s="26" t="str">
        <f t="shared" ref="T140" si="1">IF($P140="More Info Required","100 Construction","")</f>
        <v/>
      </c>
      <c r="U140" s="8" t="str">
        <f>IF($P140="More Info Required",COUNTIFS('[4]2015 Outage History'!$R:$R,T140,'[4]2015 Outage History'!$I:$I,$C140)/$Q140,"")</f>
        <v/>
      </c>
      <c r="V140" s="26" t="str">
        <f t="shared" ref="V140" si="2">IF($P140="More Info Required","110 Maintenance","")</f>
        <v/>
      </c>
      <c r="W140" s="8" t="str">
        <f>IF($P140="More Info Required",COUNTIFS('[4]2015 Outage History'!$R:$R,V140,'[4]2015 Outage History'!$I:$I,$C140)/$Q140,"")</f>
        <v/>
      </c>
      <c r="X140" s="26" t="str">
        <f t="shared" ref="X140" si="3">IF($P140="More Info Required","190 Other Planned","")</f>
        <v/>
      </c>
      <c r="Y140" s="8" t="str">
        <f>IF($P140="More Info Required",COUNTIFS('[4]2015 Outage History'!$R:$R,X140,'[4]2015 Outage History'!$I:$I,$C140)/$Q140,"")</f>
        <v/>
      </c>
      <c r="Z140" s="26" t="str">
        <f t="shared" ref="Z140" si="4">IF($P140="More Info Required","300 Material or equipment fault/failure","")</f>
        <v/>
      </c>
      <c r="AA140" s="8" t="str">
        <f>IF($P140="More Info Required",COUNTIFS('[4]2015 Outage History'!$R:$R,Z140,'[4]2015 Outage History'!$I:$I,$C140)/$Q140,"")</f>
        <v/>
      </c>
      <c r="AB140" s="26" t="str">
        <f t="shared" ref="AB140" si="5">IF($P140="More Info Required","310 Installation Fault","")</f>
        <v/>
      </c>
      <c r="AC140" s="8" t="str">
        <f>IF($P140="More Info Required",COUNTIFS('[4]2015 Outage History'!$R:$R,AB140,'[4]2015 Outage History'!$I:$I,$C140)/$Q140,"")</f>
        <v/>
      </c>
      <c r="AD140" s="26" t="str">
        <f t="shared" ref="AD140" si="6">IF($P140="More Info Required","320 Conductor Sag or inadequate clearance","")</f>
        <v/>
      </c>
      <c r="AE140" s="8" t="str">
        <f>IF($P140="More Info Required",COUNTIFS('[4]2015 Outage History'!$R:$R,AD140,'[4]2015 Outage History'!$I:$I,$C140)/$Q140,"")</f>
        <v/>
      </c>
      <c r="AF140" s="26" t="str">
        <f t="shared" ref="AF140" si="7">IF($P140="More Info Required","340 Overload","")</f>
        <v/>
      </c>
      <c r="AG140" s="8" t="str">
        <f>IF($P140="More Info Required",COUNTIFS('[4]2015 Outage History'!$R:$R,AF140,'[4]2015 Outage History'!$I:$I,$C140)/$Q140,"")</f>
        <v/>
      </c>
      <c r="AH140" s="26" t="str">
        <f t="shared" ref="AH140" si="8">IF($P140="More Info Required","350 Miscoordination of protection devices","")</f>
        <v/>
      </c>
      <c r="AI140" s="8" t="str">
        <f>IF($P140="More Info Required",COUNTIFS('[4]2015 Outage History'!$R:$R,AH140,'[4]2015 Outage History'!$I:$I,$C140)/$Q140,"")</f>
        <v/>
      </c>
      <c r="AJ140" s="26" t="str">
        <f t="shared" ref="AJ140" si="9">IF($P140="More Info Required","360 Other Equipment installation/design","")</f>
        <v/>
      </c>
      <c r="AK140" s="8" t="str">
        <f>IF($P140="More Info Required",COUNTIFS('[4]2015 Outage History'!$R:$R,AJ140,'[4]2015 Outage History'!$I:$I,$C140)/$Q140,"")</f>
        <v/>
      </c>
      <c r="AL140" s="26" t="str">
        <f t="shared" ref="AL140" si="10">IF($P140="More Info Required","400 Decay/Age of Material/Equipment","")</f>
        <v/>
      </c>
      <c r="AM140" s="8" t="str">
        <f>IF($P140="More Info Required",COUNTIFS('[4]2015 Outage History'!$R:$R,AL140,'[4]2015 Outage History'!$I:$I,$C140)/$Q140,"")</f>
        <v/>
      </c>
      <c r="AN140" s="26" t="str">
        <f t="shared" ref="AN140" si="11">IF($P140="More Info Required","420 Tree Growth","")</f>
        <v/>
      </c>
      <c r="AO140" s="8" t="str">
        <f>IF($P140="More Info Required",COUNTIFS('[4]2015 Outage History'!$R:$R,AN140,'[4]2015 Outage History'!$I:$I,$C140)/$Q140,"")</f>
        <v/>
      </c>
      <c r="AP140" s="26" t="str">
        <f t="shared" ref="AP140" si="12">IF($P140="More Info Required","430 Tree failure from overhang or dead tree without Ice/snow","")</f>
        <v/>
      </c>
      <c r="AQ140" s="8" t="str">
        <f>IF($P140="More Info Required",COUNTIFS('[4]2015 Outage History'!$R:$R,AP140,'[4]2015 Outage History'!$I:$I,$C140)/$Q140,"")</f>
        <v/>
      </c>
      <c r="AR140" s="26" t="str">
        <f t="shared" ref="AR140" si="13">IF($P140="More Info Required","440 Trees with Ice/snow","")</f>
        <v/>
      </c>
      <c r="AS140" s="8" t="str">
        <f>IF($P140="More Info Required",COUNTIFS('[4]2015 Outage History'!$R:$R,AR140,'[4]2015 Outage History'!$I:$I,$C140)/$Q140,"")</f>
        <v/>
      </c>
      <c r="AT140" s="26" t="str">
        <f t="shared" ref="AT140" si="14">IF($P140="More Info Required","470 Borrower Crew Cuts Tree","")</f>
        <v/>
      </c>
      <c r="AU140" s="8" t="str">
        <f>IF($P140="More Info Required",COUNTIFS('[4]2015 Outage History'!$R:$R,AT140,'[4]2015 Outage History'!$I:$I,$C140)/$Q140,"")</f>
        <v/>
      </c>
      <c r="AV140" s="26" t="str">
        <f t="shared" ref="AV140" si="15">IF($P140="More Info Required","490 Maintenance, Other","")</f>
        <v/>
      </c>
      <c r="AW140" s="8" t="str">
        <f>IF($P140="More Info Required",COUNTIFS('[4]2015 Outage History'!$R:$R,AV140,'[4]2015 Outage History'!$I:$I,$C140)/$Q140,"")</f>
        <v/>
      </c>
      <c r="AX140" s="26" t="str">
        <f t="shared" ref="AX140" si="16">IF($P140="More Info Required","500 Lightning","")</f>
        <v/>
      </c>
      <c r="AY140" s="8" t="str">
        <f>IF($P140="More Info Required",COUNTIFS('[4]2015 Outage History'!$R:$R,AX140,'[4]2015 Outage History'!$I:$I,$C140)/$Q140,"")</f>
        <v/>
      </c>
      <c r="AZ140" s="26" t="str">
        <f t="shared" ref="AZ140" si="17">IF($P140="More Info Required","510 Wind, Not Trees","")</f>
        <v/>
      </c>
      <c r="BA140" s="8" t="str">
        <f>IF($P140="More Info Required",COUNTIFS('[4]2015 Outage History'!$R:$R,AZ140,'[4]2015 Outage History'!$I:$I,$C140)/$Q140,"")</f>
        <v/>
      </c>
      <c r="BB140" s="26" t="str">
        <f t="shared" ref="BB140" si="18">IF($P140="More Info Required","520 Ice, Sleet, Frost, not Trees","")</f>
        <v/>
      </c>
      <c r="BC140" s="8" t="str">
        <f>IF($P140="More Info Required",COUNTIFS('[4]2015 Outage History'!$R:$R,BB140,'[4]2015 Outage History'!$I:$I,$C140)/$Q140,"")</f>
        <v/>
      </c>
      <c r="BD140" s="26" t="str">
        <f t="shared" ref="BD140" si="19">IF($P140="More Info Required","530 Flood","")</f>
        <v/>
      </c>
      <c r="BE140" s="8" t="str">
        <f>IF($P140="More Info Required",COUNTIFS('[4]2015 Outage History'!$R:$R,BD140,'[4]2015 Outage History'!$I:$I,$C140)/$Q140,"")</f>
        <v/>
      </c>
      <c r="BF140" s="26" t="str">
        <f t="shared" ref="BF140" si="20">IF($P140="More Info Required","540 Storm","")</f>
        <v/>
      </c>
      <c r="BG140" s="8" t="str">
        <f>IF($P140="More Info Required",COUNTIFS('[4]2015 Outage History'!$R:$R,BF140,'[4]2015 Outage History'!$I:$I,$C140)/$Q140,"")</f>
        <v/>
      </c>
      <c r="BH140" s="26" t="str">
        <f t="shared" ref="BH140" si="21">IF($P140="More Info Required","590 Weather, Other","")</f>
        <v/>
      </c>
      <c r="BI140" s="8" t="str">
        <f>IF($P140="More Info Required",COUNTIFS('[4]2015 Outage History'!$R:$R,BH140,'[4]2015 Outage History'!$I:$I,$C140)/$Q140,"")</f>
        <v/>
      </c>
      <c r="BJ140" s="26" t="str">
        <f t="shared" ref="BJ140" si="22">IF($P140="More Info Required","600 Animal/bird","")</f>
        <v/>
      </c>
      <c r="BK140" s="8" t="str">
        <f>IF($P140="More Info Required",COUNTIFS('[4]2015 Outage History'!$R:$R,BJ140,'[4]2015 Outage History'!$I:$I,$C140)/$Q140,"")</f>
        <v/>
      </c>
      <c r="BL140" s="26" t="str">
        <f t="shared" ref="BL140" si="23">IF($P140="More Info Required","630 Squirrel","")</f>
        <v/>
      </c>
      <c r="BM140" s="8" t="str">
        <f>IF($P140="More Info Required",COUNTIFS('[4]2015 Outage History'!$R:$R,BL140,'[4]2015 Outage History'!$I:$I,$C140)/$Q140,"")</f>
        <v/>
      </c>
      <c r="BN140" s="26" t="str">
        <f t="shared" ref="BN140" si="24">IF($P140="More Info Required","690 Animal, Other","")</f>
        <v/>
      </c>
      <c r="BO140" s="8" t="str">
        <f>IF($P140="More Info Required",COUNTIFS('[4]2015 Outage History'!$R:$R,BN140,'[4]2015 Outage History'!$I:$I,$C140)/$Q140,"")</f>
        <v/>
      </c>
      <c r="BP140" s="26" t="str">
        <f t="shared" ref="BP140" si="25">IF($P140="More Info Required","700 Customer-Caused","")</f>
        <v/>
      </c>
      <c r="BQ140" s="8" t="str">
        <f>IF($P140="More Info Required",COUNTIFS('[4]2015 Outage History'!$R:$R,BP140,'[4]2015 Outage History'!$I:$I,$C140)/$Q140,"")</f>
        <v/>
      </c>
      <c r="BR140" s="26" t="str">
        <f t="shared" ref="BR140" si="26">IF($P140="More Info Required","710 Motor Vehicle","")</f>
        <v/>
      </c>
      <c r="BS140" s="8" t="str">
        <f>IF($P140="More Info Required",COUNTIFS('[4]2015 Outage History'!$R:$R,BR140,'[4]2015 Outage History'!$I:$I,$C140)/$Q140,"")</f>
        <v/>
      </c>
      <c r="BT140" s="26" t="str">
        <f t="shared" ref="BT140" si="27">IF($P140="More Info Required","715 Farming Equipment","")</f>
        <v/>
      </c>
      <c r="BU140" s="8" t="str">
        <f>IF($P140="More Info Required",COUNTIFS('[4]2015 Outage History'!$R:$R,BT140,'[4]2015 Outage History'!$I:$I,$C140)/$Q140,"")</f>
        <v/>
      </c>
      <c r="BV140" s="26" t="str">
        <f t="shared" ref="BV140" si="28">IF($P140="More Info Required","720 Aircraft","")</f>
        <v/>
      </c>
      <c r="BW140" s="8" t="str">
        <f>IF($P140="More Info Required",COUNTIFS('[4]2015 Outage History'!$R:$R,BV140,'[4]2015 Outage History'!$I:$I,$C140)/$Q140,"")</f>
        <v/>
      </c>
      <c r="BX140" s="26" t="str">
        <f t="shared" ref="BX140" si="29">IF($P140="More Info Required","730 Fire","")</f>
        <v/>
      </c>
      <c r="BY140" s="8" t="str">
        <f>IF($P140="More Info Required",COUNTIFS('[4]2015 Outage History'!$R:$R,BX140,'[4]2015 Outage History'!$I:$I,$C140)/$Q140,"")</f>
        <v/>
      </c>
      <c r="BZ140" s="26" t="str">
        <f t="shared" ref="BZ140" si="30">IF($P140="More Info Required","740 Public Cuts Tree","")</f>
        <v/>
      </c>
      <c r="CA140" s="8" t="str">
        <f>IF($P140="More Info Required",COUNTIFS('[4]2015 Outage History'!$R:$R,BZ140,'[4]2015 Outage History'!$I:$I,$C140)/$Q140,"")</f>
        <v/>
      </c>
      <c r="CB140" s="26" t="str">
        <f t="shared" ref="CB140" si="31">IF($P140="More Info Required","750 Vandalism","")</f>
        <v/>
      </c>
      <c r="CC140" s="8" t="str">
        <f>IF($P140="More Info Required",COUNTIFS('[4]2015 Outage History'!$R:$R,CB140,'[4]2015 Outage History'!$I:$I,$C140)/$Q140,"")</f>
        <v/>
      </c>
      <c r="CD140" s="26" t="str">
        <f t="shared" ref="CD140" si="32">IF($P140="More Info Required","760 Switching Error or Caused by Construction or Maintenance","")</f>
        <v/>
      </c>
      <c r="CE140" s="8" t="str">
        <f>IF($P140="More Info Required",COUNTIFS('[4]2015 Outage History'!$R:$R,CD140,'[4]2015 Outage History'!$I:$I,$C140)/$Q140,"")</f>
        <v/>
      </c>
      <c r="CF140" s="26" t="str">
        <f t="shared" ref="CF140" si="33">IF($P140="More Info Required","790 Public, Other","")</f>
        <v/>
      </c>
      <c r="CG140" s="8" t="str">
        <f>IF($P140="More Info Required",COUNTIFS('[4]2015 Outage History'!$R:$R,CF140,'[4]2015 Outage History'!$I:$I,$C140)/$Q140,"")</f>
        <v/>
      </c>
      <c r="CH140" s="26" t="str">
        <f t="shared" ref="CH140" si="34">IF($P140="More Info Required","800 Other","")</f>
        <v/>
      </c>
      <c r="CI140" s="8" t="str">
        <f>IF($P140="More Info Required",COUNTIFS('[4]2015 Outage History'!$R:$R,CH140,'[4]2015 Outage History'!$I:$I,$C140)/$Q140,"")</f>
        <v/>
      </c>
      <c r="CJ140" s="26" t="str">
        <f t="shared" ref="CJ140" si="35">IF($P140="More Info Required","999 Cause Unknown","")</f>
        <v/>
      </c>
      <c r="CK140" s="8" t="str">
        <f>IF($P140="More Info Required",COUNTIFS('[4]2015 Outage History'!$R:$R,CJ140,'[4]2015 Outage History'!$I:$I,$C140)/$Q140,"")</f>
        <v/>
      </c>
    </row>
    <row r="141" spans="1:89" x14ac:dyDescent="0.2">
      <c r="A141" s="17"/>
      <c r="B141" s="17"/>
      <c r="C141" s="17"/>
      <c r="D141" s="17"/>
      <c r="E141" s="17"/>
      <c r="F141" s="17"/>
      <c r="G141" s="17"/>
      <c r="H141" s="17"/>
      <c r="I141" s="17"/>
      <c r="J141" s="17"/>
      <c r="K141" s="17"/>
      <c r="L141" s="21"/>
      <c r="M141" s="17"/>
      <c r="N141" s="17"/>
      <c r="O141" s="17"/>
      <c r="P141" s="13"/>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row>
    <row r="142" spans="1:89" ht="13.5" thickBot="1" x14ac:dyDescent="0.25">
      <c r="A142" s="80" t="s">
        <v>298</v>
      </c>
      <c r="B142" s="80"/>
      <c r="C142" s="80"/>
      <c r="D142" s="80"/>
      <c r="E142" s="80"/>
      <c r="F142" s="80"/>
      <c r="G142" s="80"/>
      <c r="H142" s="80"/>
      <c r="I142" s="80"/>
    </row>
    <row r="143" spans="1:89" ht="13.5" thickTop="1" x14ac:dyDescent="0.2">
      <c r="A143" s="96" t="s">
        <v>299</v>
      </c>
      <c r="B143" s="96"/>
      <c r="C143" s="96"/>
      <c r="D143" s="96"/>
      <c r="E143" s="96"/>
      <c r="F143" s="96"/>
      <c r="G143" s="96"/>
      <c r="H143" s="96"/>
      <c r="I143" s="96"/>
    </row>
    <row r="144" spans="1:89" x14ac:dyDescent="0.2">
      <c r="A144" s="81" t="s">
        <v>300</v>
      </c>
      <c r="B144" s="81"/>
      <c r="C144" s="81"/>
      <c r="D144" s="81"/>
      <c r="E144" s="81"/>
      <c r="F144" s="81"/>
      <c r="G144" s="81"/>
      <c r="H144" s="81"/>
      <c r="I144" s="81"/>
    </row>
    <row r="146" spans="1:9" x14ac:dyDescent="0.2">
      <c r="A146" s="87" t="s">
        <v>497</v>
      </c>
      <c r="B146" s="88"/>
      <c r="C146" s="88"/>
      <c r="D146" s="88"/>
      <c r="E146" s="88"/>
      <c r="F146" s="88"/>
      <c r="G146" s="88"/>
      <c r="H146" s="88"/>
      <c r="I146" s="89"/>
    </row>
    <row r="147" spans="1:9" x14ac:dyDescent="0.2">
      <c r="A147" s="90"/>
      <c r="B147" s="91"/>
      <c r="C147" s="91"/>
      <c r="D147" s="91"/>
      <c r="E147" s="91"/>
      <c r="F147" s="91"/>
      <c r="G147" s="91"/>
      <c r="H147" s="91"/>
      <c r="I147" s="92"/>
    </row>
    <row r="148" spans="1:9" x14ac:dyDescent="0.2">
      <c r="A148" s="90"/>
      <c r="B148" s="91"/>
      <c r="C148" s="91"/>
      <c r="D148" s="91"/>
      <c r="E148" s="91"/>
      <c r="F148" s="91"/>
      <c r="G148" s="91"/>
      <c r="H148" s="91"/>
      <c r="I148" s="92"/>
    </row>
    <row r="149" spans="1:9" x14ac:dyDescent="0.2">
      <c r="A149" s="90"/>
      <c r="B149" s="91"/>
      <c r="C149" s="91"/>
      <c r="D149" s="91"/>
      <c r="E149" s="91"/>
      <c r="F149" s="91"/>
      <c r="G149" s="91"/>
      <c r="H149" s="91"/>
      <c r="I149" s="92"/>
    </row>
    <row r="150" spans="1:9" x14ac:dyDescent="0.2">
      <c r="A150" s="90"/>
      <c r="B150" s="91"/>
      <c r="C150" s="91"/>
      <c r="D150" s="91"/>
      <c r="E150" s="91"/>
      <c r="F150" s="91"/>
      <c r="G150" s="91"/>
      <c r="H150" s="91"/>
      <c r="I150" s="92"/>
    </row>
    <row r="151" spans="1:9" x14ac:dyDescent="0.2">
      <c r="A151" s="90"/>
      <c r="B151" s="91"/>
      <c r="C151" s="91"/>
      <c r="D151" s="91"/>
      <c r="E151" s="91"/>
      <c r="F151" s="91"/>
      <c r="G151" s="91"/>
      <c r="H151" s="91"/>
      <c r="I151" s="92"/>
    </row>
    <row r="152" spans="1:9" x14ac:dyDescent="0.2">
      <c r="A152" s="90"/>
      <c r="B152" s="91"/>
      <c r="C152" s="91"/>
      <c r="D152" s="91"/>
      <c r="E152" s="91"/>
      <c r="F152" s="91"/>
      <c r="G152" s="91"/>
      <c r="H152" s="91"/>
      <c r="I152" s="92"/>
    </row>
    <row r="153" spans="1:9" x14ac:dyDescent="0.2">
      <c r="A153" s="90"/>
      <c r="B153" s="91"/>
      <c r="C153" s="91"/>
      <c r="D153" s="91"/>
      <c r="E153" s="91"/>
      <c r="F153" s="91"/>
      <c r="G153" s="91"/>
      <c r="H153" s="91"/>
      <c r="I153" s="92"/>
    </row>
    <row r="154" spans="1:9" x14ac:dyDescent="0.2">
      <c r="A154" s="90"/>
      <c r="B154" s="91"/>
      <c r="C154" s="91"/>
      <c r="D154" s="91"/>
      <c r="E154" s="91"/>
      <c r="F154" s="91"/>
      <c r="G154" s="91"/>
      <c r="H154" s="91"/>
      <c r="I154" s="92"/>
    </row>
    <row r="155" spans="1:9" x14ac:dyDescent="0.2">
      <c r="A155" s="90"/>
      <c r="B155" s="91"/>
      <c r="C155" s="91"/>
      <c r="D155" s="91"/>
      <c r="E155" s="91"/>
      <c r="F155" s="91"/>
      <c r="G155" s="91"/>
      <c r="H155" s="91"/>
      <c r="I155" s="92"/>
    </row>
    <row r="156" spans="1:9" x14ac:dyDescent="0.2">
      <c r="A156" s="90"/>
      <c r="B156" s="91"/>
      <c r="C156" s="91"/>
      <c r="D156" s="91"/>
      <c r="E156" s="91"/>
      <c r="F156" s="91"/>
      <c r="G156" s="91"/>
      <c r="H156" s="91"/>
      <c r="I156" s="92"/>
    </row>
    <row r="157" spans="1:9" x14ac:dyDescent="0.2">
      <c r="A157" s="90"/>
      <c r="B157" s="91"/>
      <c r="C157" s="91"/>
      <c r="D157" s="91"/>
      <c r="E157" s="91"/>
      <c r="F157" s="91"/>
      <c r="G157" s="91"/>
      <c r="H157" s="91"/>
      <c r="I157" s="92"/>
    </row>
    <row r="158" spans="1:9" x14ac:dyDescent="0.2">
      <c r="A158" s="90"/>
      <c r="B158" s="91"/>
      <c r="C158" s="91"/>
      <c r="D158" s="91"/>
      <c r="E158" s="91"/>
      <c r="F158" s="91"/>
      <c r="G158" s="91"/>
      <c r="H158" s="91"/>
      <c r="I158" s="92"/>
    </row>
    <row r="159" spans="1:9" x14ac:dyDescent="0.2">
      <c r="A159" s="90"/>
      <c r="B159" s="91"/>
      <c r="C159" s="91"/>
      <c r="D159" s="91"/>
      <c r="E159" s="91"/>
      <c r="F159" s="91"/>
      <c r="G159" s="91"/>
      <c r="H159" s="91"/>
      <c r="I159" s="92"/>
    </row>
    <row r="160" spans="1:9" x14ac:dyDescent="0.2">
      <c r="A160" s="90"/>
      <c r="B160" s="91"/>
      <c r="C160" s="91"/>
      <c r="D160" s="91"/>
      <c r="E160" s="91"/>
      <c r="F160" s="91"/>
      <c r="G160" s="91"/>
      <c r="H160" s="91"/>
      <c r="I160" s="92"/>
    </row>
    <row r="161" spans="1:9" x14ac:dyDescent="0.2">
      <c r="A161" s="90"/>
      <c r="B161" s="91"/>
      <c r="C161" s="91"/>
      <c r="D161" s="91"/>
      <c r="E161" s="91"/>
      <c r="F161" s="91"/>
      <c r="G161" s="91"/>
      <c r="H161" s="91"/>
      <c r="I161" s="92"/>
    </row>
    <row r="162" spans="1:9" x14ac:dyDescent="0.2">
      <c r="A162" s="90"/>
      <c r="B162" s="91"/>
      <c r="C162" s="91"/>
      <c r="D162" s="91"/>
      <c r="E162" s="91"/>
      <c r="F162" s="91"/>
      <c r="G162" s="91"/>
      <c r="H162" s="91"/>
      <c r="I162" s="92"/>
    </row>
    <row r="163" spans="1:9" x14ac:dyDescent="0.2">
      <c r="A163" s="90"/>
      <c r="B163" s="91"/>
      <c r="C163" s="91"/>
      <c r="D163" s="91"/>
      <c r="E163" s="91"/>
      <c r="F163" s="91"/>
      <c r="G163" s="91"/>
      <c r="H163" s="91"/>
      <c r="I163" s="92"/>
    </row>
    <row r="164" spans="1:9" x14ac:dyDescent="0.2">
      <c r="A164" s="93"/>
      <c r="B164" s="94"/>
      <c r="C164" s="94"/>
      <c r="D164" s="94"/>
      <c r="E164" s="94"/>
      <c r="F164" s="94"/>
      <c r="G164" s="94"/>
      <c r="H164" s="94"/>
      <c r="I164" s="95"/>
    </row>
    <row r="166" spans="1:9" ht="13.5" thickBot="1" x14ac:dyDescent="0.25">
      <c r="A166" s="11"/>
      <c r="B166" s="11"/>
      <c r="C166" s="11"/>
      <c r="D166" s="11"/>
      <c r="E166" s="11"/>
      <c r="F166" s="11"/>
      <c r="G166" s="11"/>
      <c r="H166" s="11"/>
      <c r="I166" s="11"/>
    </row>
    <row r="167" spans="1:9" ht="13.5" thickTop="1" x14ac:dyDescent="0.2"/>
    <row r="168" spans="1:9" x14ac:dyDescent="0.2">
      <c r="A168" s="81" t="s">
        <v>301</v>
      </c>
      <c r="B168" s="81"/>
      <c r="C168" s="81"/>
      <c r="D168" s="81"/>
      <c r="E168" s="81"/>
      <c r="F168" s="81"/>
      <c r="G168" s="81"/>
      <c r="H168" s="81"/>
      <c r="I168" s="81"/>
    </row>
    <row r="170" spans="1:9" x14ac:dyDescent="0.2">
      <c r="A170" s="87" t="s">
        <v>567</v>
      </c>
      <c r="B170" s="88"/>
      <c r="C170" s="88"/>
      <c r="D170" s="88"/>
      <c r="E170" s="88"/>
      <c r="F170" s="88"/>
      <c r="G170" s="88"/>
      <c r="H170" s="88"/>
      <c r="I170" s="89"/>
    </row>
    <row r="171" spans="1:9" x14ac:dyDescent="0.2">
      <c r="A171" s="90"/>
      <c r="B171" s="91"/>
      <c r="C171" s="91"/>
      <c r="D171" s="91"/>
      <c r="E171" s="91"/>
      <c r="F171" s="91"/>
      <c r="G171" s="91"/>
      <c r="H171" s="91"/>
      <c r="I171" s="92"/>
    </row>
    <row r="172" spans="1:9" x14ac:dyDescent="0.2">
      <c r="A172" s="90"/>
      <c r="B172" s="91"/>
      <c r="C172" s="91"/>
      <c r="D172" s="91"/>
      <c r="E172" s="91"/>
      <c r="F172" s="91"/>
      <c r="G172" s="91"/>
      <c r="H172" s="91"/>
      <c r="I172" s="92"/>
    </row>
    <row r="173" spans="1:9" x14ac:dyDescent="0.2">
      <c r="A173" s="90"/>
      <c r="B173" s="91"/>
      <c r="C173" s="91"/>
      <c r="D173" s="91"/>
      <c r="E173" s="91"/>
      <c r="F173" s="91"/>
      <c r="G173" s="91"/>
      <c r="H173" s="91"/>
      <c r="I173" s="92"/>
    </row>
    <row r="174" spans="1:9" x14ac:dyDescent="0.2">
      <c r="A174" s="90"/>
      <c r="B174" s="91"/>
      <c r="C174" s="91"/>
      <c r="D174" s="91"/>
      <c r="E174" s="91"/>
      <c r="F174" s="91"/>
      <c r="G174" s="91"/>
      <c r="H174" s="91"/>
      <c r="I174" s="92"/>
    </row>
    <row r="175" spans="1:9" x14ac:dyDescent="0.2">
      <c r="A175" s="90"/>
      <c r="B175" s="91"/>
      <c r="C175" s="91"/>
      <c r="D175" s="91"/>
      <c r="E175" s="91"/>
      <c r="F175" s="91"/>
      <c r="G175" s="91"/>
      <c r="H175" s="91"/>
      <c r="I175" s="92"/>
    </row>
    <row r="176" spans="1:9" x14ac:dyDescent="0.2">
      <c r="A176" s="90"/>
      <c r="B176" s="91"/>
      <c r="C176" s="91"/>
      <c r="D176" s="91"/>
      <c r="E176" s="91"/>
      <c r="F176" s="91"/>
      <c r="G176" s="91"/>
      <c r="H176" s="91"/>
      <c r="I176" s="92"/>
    </row>
    <row r="177" spans="1:9" x14ac:dyDescent="0.2">
      <c r="A177" s="90"/>
      <c r="B177" s="91"/>
      <c r="C177" s="91"/>
      <c r="D177" s="91"/>
      <c r="E177" s="91"/>
      <c r="F177" s="91"/>
      <c r="G177" s="91"/>
      <c r="H177" s="91"/>
      <c r="I177" s="92"/>
    </row>
    <row r="178" spans="1:9" x14ac:dyDescent="0.2">
      <c r="A178" s="90"/>
      <c r="B178" s="91"/>
      <c r="C178" s="91"/>
      <c r="D178" s="91"/>
      <c r="E178" s="91"/>
      <c r="F178" s="91"/>
      <c r="G178" s="91"/>
      <c r="H178" s="91"/>
      <c r="I178" s="92"/>
    </row>
    <row r="179" spans="1:9" x14ac:dyDescent="0.2">
      <c r="A179" s="90"/>
      <c r="B179" s="91"/>
      <c r="C179" s="91"/>
      <c r="D179" s="91"/>
      <c r="E179" s="91"/>
      <c r="F179" s="91"/>
      <c r="G179" s="91"/>
      <c r="H179" s="91"/>
      <c r="I179" s="92"/>
    </row>
    <row r="180" spans="1:9" x14ac:dyDescent="0.2">
      <c r="A180" s="90"/>
      <c r="B180" s="91"/>
      <c r="C180" s="91"/>
      <c r="D180" s="91"/>
      <c r="E180" s="91"/>
      <c r="F180" s="91"/>
      <c r="G180" s="91"/>
      <c r="H180" s="91"/>
      <c r="I180" s="92"/>
    </row>
    <row r="181" spans="1:9" x14ac:dyDescent="0.2">
      <c r="A181" s="90"/>
      <c r="B181" s="91"/>
      <c r="C181" s="91"/>
      <c r="D181" s="91"/>
      <c r="E181" s="91"/>
      <c r="F181" s="91"/>
      <c r="G181" s="91"/>
      <c r="H181" s="91"/>
      <c r="I181" s="92"/>
    </row>
    <row r="182" spans="1:9" x14ac:dyDescent="0.2">
      <c r="A182" s="90"/>
      <c r="B182" s="91"/>
      <c r="C182" s="91"/>
      <c r="D182" s="91"/>
      <c r="E182" s="91"/>
      <c r="F182" s="91"/>
      <c r="G182" s="91"/>
      <c r="H182" s="91"/>
      <c r="I182" s="92"/>
    </row>
    <row r="183" spans="1:9" x14ac:dyDescent="0.2">
      <c r="A183" s="90"/>
      <c r="B183" s="91"/>
      <c r="C183" s="91"/>
      <c r="D183" s="91"/>
      <c r="E183" s="91"/>
      <c r="F183" s="91"/>
      <c r="G183" s="91"/>
      <c r="H183" s="91"/>
      <c r="I183" s="92"/>
    </row>
    <row r="184" spans="1:9" x14ac:dyDescent="0.2">
      <c r="A184" s="90"/>
      <c r="B184" s="91"/>
      <c r="C184" s="91"/>
      <c r="D184" s="91"/>
      <c r="E184" s="91"/>
      <c r="F184" s="91"/>
      <c r="G184" s="91"/>
      <c r="H184" s="91"/>
      <c r="I184" s="92"/>
    </row>
    <row r="185" spans="1:9" x14ac:dyDescent="0.2">
      <c r="A185" s="90"/>
      <c r="B185" s="91"/>
      <c r="C185" s="91"/>
      <c r="D185" s="91"/>
      <c r="E185" s="91"/>
      <c r="F185" s="91"/>
      <c r="G185" s="91"/>
      <c r="H185" s="91"/>
      <c r="I185" s="92"/>
    </row>
    <row r="186" spans="1:9" x14ac:dyDescent="0.2">
      <c r="A186" s="90"/>
      <c r="B186" s="91"/>
      <c r="C186" s="91"/>
      <c r="D186" s="91"/>
      <c r="E186" s="91"/>
      <c r="F186" s="91"/>
      <c r="G186" s="91"/>
      <c r="H186" s="91"/>
      <c r="I186" s="92"/>
    </row>
    <row r="187" spans="1:9" x14ac:dyDescent="0.2">
      <c r="A187" s="90"/>
      <c r="B187" s="91"/>
      <c r="C187" s="91"/>
      <c r="D187" s="91"/>
      <c r="E187" s="91"/>
      <c r="F187" s="91"/>
      <c r="G187" s="91"/>
      <c r="H187" s="91"/>
      <c r="I187" s="92"/>
    </row>
    <row r="188" spans="1:9" x14ac:dyDescent="0.2">
      <c r="A188" s="90"/>
      <c r="B188" s="91"/>
      <c r="C188" s="91"/>
      <c r="D188" s="91"/>
      <c r="E188" s="91"/>
      <c r="F188" s="91"/>
      <c r="G188" s="91"/>
      <c r="H188" s="91"/>
      <c r="I188" s="92"/>
    </row>
    <row r="189" spans="1:9" x14ac:dyDescent="0.2">
      <c r="A189" s="90"/>
      <c r="B189" s="91"/>
      <c r="C189" s="91"/>
      <c r="D189" s="91"/>
      <c r="E189" s="91"/>
      <c r="F189" s="91"/>
      <c r="G189" s="91"/>
      <c r="H189" s="91"/>
      <c r="I189" s="92"/>
    </row>
    <row r="190" spans="1:9" x14ac:dyDescent="0.2">
      <c r="A190" s="90"/>
      <c r="B190" s="91"/>
      <c r="C190" s="91"/>
      <c r="D190" s="91"/>
      <c r="E190" s="91"/>
      <c r="F190" s="91"/>
      <c r="G190" s="91"/>
      <c r="H190" s="91"/>
      <c r="I190" s="92"/>
    </row>
    <row r="191" spans="1:9" x14ac:dyDescent="0.2">
      <c r="A191" s="93"/>
      <c r="B191" s="94"/>
      <c r="C191" s="94"/>
      <c r="D191" s="94"/>
      <c r="E191" s="94"/>
      <c r="F191" s="94"/>
      <c r="G191" s="94"/>
      <c r="H191" s="94"/>
      <c r="I191" s="95"/>
    </row>
    <row r="193" spans="1:9" ht="13.5" thickBot="1" x14ac:dyDescent="0.25">
      <c r="A193" s="11"/>
      <c r="B193" s="11"/>
      <c r="C193" s="11"/>
      <c r="D193" s="11"/>
      <c r="E193" s="11"/>
      <c r="F193" s="11"/>
      <c r="G193" s="11"/>
      <c r="H193" s="11"/>
      <c r="I193" s="11"/>
    </row>
    <row r="194" spans="1:9" ht="13.5" thickTop="1" x14ac:dyDescent="0.2"/>
  </sheetData>
  <mergeCells count="29">
    <mergeCell ref="A144:I144"/>
    <mergeCell ref="A146:I164"/>
    <mergeCell ref="A168:I168"/>
    <mergeCell ref="A170:I191"/>
    <mergeCell ref="A39:I39"/>
    <mergeCell ref="B41:C41"/>
    <mergeCell ref="F41:G41"/>
    <mergeCell ref="A46:I46"/>
    <mergeCell ref="A142:I142"/>
    <mergeCell ref="A143:I143"/>
    <mergeCell ref="B34:C34"/>
    <mergeCell ref="F34:G34"/>
    <mergeCell ref="A11:I11"/>
    <mergeCell ref="F13:I13"/>
    <mergeCell ref="A16:I16"/>
    <mergeCell ref="F18:I18"/>
    <mergeCell ref="F19:I19"/>
    <mergeCell ref="F20:I20"/>
    <mergeCell ref="F21:I21"/>
    <mergeCell ref="A23:I23"/>
    <mergeCell ref="A26:I26"/>
    <mergeCell ref="A28:I28"/>
    <mergeCell ref="A32:I32"/>
    <mergeCell ref="F8:I8"/>
    <mergeCell ref="A1:I1"/>
    <mergeCell ref="A3:I3"/>
    <mergeCell ref="F5:I5"/>
    <mergeCell ref="F6:I6"/>
    <mergeCell ref="F7:I7"/>
  </mergeCells>
  <hyperlinks>
    <hyperlink ref="F7" r:id="rId1" xr:uid="{A639B0E9-8B11-4F80-B7BD-3F947B8063C8}"/>
  </hyperlinks>
  <printOptions horizontalCentered="1"/>
  <pageMargins left="0.75" right="0.75" top="1" bottom="0.75" header="0.5" footer="0.5"/>
  <pageSetup paperSize="3" scale="28" orientation="landscape" r:id="rId2"/>
  <headerFooter alignWithMargins="0">
    <oddHeader>&amp;C&amp;"Arial,Bold"&amp;16KENTUCKY PUBLIC SERVICE COMMISSION</oddHeader>
    <oddFoote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DB8F9F80BF78479D539EABD46DA1AA" ma:contentTypeVersion="4" ma:contentTypeDescription="Create a new document." ma:contentTypeScope="" ma:versionID="e6ed01a1a62f24bde6d2b19d81c657ec">
  <xsd:schema xmlns:xsd="http://www.w3.org/2001/XMLSchema" xmlns:xs="http://www.w3.org/2001/XMLSchema" xmlns:p="http://schemas.microsoft.com/office/2006/metadata/properties" xmlns:ns2="d7aa59e4-26b3-4843-85f5-5d92debce9c4" targetNamespace="http://schemas.microsoft.com/office/2006/metadata/properties" ma:root="true" ma:fieldsID="c80119f8c39695031369cc7aeeea9260" ns2:_="">
    <xsd:import namespace="d7aa59e4-26b3-4843-85f5-5d92debce9c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aa59e4-26b3-4843-85f5-5d92debce9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21A22AA-E23B-47FD-A1C7-4BE83AD6E456}"/>
</file>

<file path=customXml/itemProps2.xml><?xml version="1.0" encoding="utf-8"?>
<ds:datastoreItem xmlns:ds="http://schemas.openxmlformats.org/officeDocument/2006/customXml" ds:itemID="{C3A506C0-0990-429B-9585-842C257D5988}"/>
</file>

<file path=customXml/itemProps3.xml><?xml version="1.0" encoding="utf-8"?>
<ds:datastoreItem xmlns:ds="http://schemas.openxmlformats.org/officeDocument/2006/customXml" ds:itemID="{EB07682A-3F86-47CD-987B-DA7F7A6CE70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Indices</vt:lpstr>
      <vt:lpstr>2024 YTD Circuit Details</vt:lpstr>
      <vt:lpstr>2023 Circuit Details</vt:lpstr>
      <vt:lpstr>2022 Circuit Details</vt:lpstr>
      <vt:lpstr>2021 Circuit Details</vt:lpstr>
      <vt:lpstr>2020 Circuit Details</vt:lpstr>
      <vt:lpstr>2019 Circuit Details</vt:lpstr>
      <vt:lpstr>2018 Circuit Details</vt:lpstr>
      <vt:lpstr>2017 Circuit Details</vt:lpstr>
      <vt:lpstr>2016 Circuit Details</vt:lpstr>
      <vt:lpstr>'2016 Circuit Details'!Print_Area</vt:lpstr>
      <vt:lpstr>'2017 Circuit Details'!Print_Area</vt:lpstr>
      <vt:lpstr>'2019 Circuit Details'!Print_Area</vt:lpstr>
      <vt:lpstr>'2020 Circuit Details'!Print_Area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i-net Clear Reports 22.4.208 (2022-05-10)</dc:creator>
  <cp:lastModifiedBy>Travis Spiceland</cp:lastModifiedBy>
  <dcterms:created xsi:type="dcterms:W3CDTF">2024-05-29T08:30:12Z</dcterms:created>
  <dcterms:modified xsi:type="dcterms:W3CDTF">2024-06-07T14:42:17Z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0x010100DBDB8F9F80BF78479D539EABD46DA1AA</vt:lpwstr>
  </property>
</Properties>
</file>